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915" yWindow="360" windowWidth="27015" windowHeight="12765" tabRatio="779"/>
  </bookViews>
  <sheets>
    <sheet name="Deckblatt" sheetId="49" r:id="rId1"/>
    <sheet name="NEA 2018" sheetId="58" r:id="rId2"/>
    <sheet name="NEA 2017" sheetId="56" r:id="rId3"/>
    <sheet name="NEA 2016" sheetId="55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7" r:id="rId28"/>
  </sheets>
  <definedNames>
    <definedName name="_xlnm._FilterDatabase" localSheetId="17" hidden="1">'NEA 2002'!$A$5:$I$27</definedName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F104" i="58" l="1"/>
  <c r="F103" i="58"/>
  <c r="F102" i="58"/>
  <c r="F100" i="58"/>
  <c r="F98" i="58"/>
  <c r="F96" i="58"/>
  <c r="F95" i="58"/>
  <c r="F94" i="58"/>
  <c r="F92" i="58"/>
  <c r="F90" i="58"/>
  <c r="F88" i="58"/>
  <c r="F87" i="58"/>
  <c r="F86" i="58"/>
  <c r="F626" i="58"/>
  <c r="AE624" i="58"/>
  <c r="AE623" i="58"/>
  <c r="AE621" i="58"/>
  <c r="AE618" i="58"/>
  <c r="AE617" i="58"/>
  <c r="AE616" i="58"/>
  <c r="AE615" i="58"/>
  <c r="AE614" i="58"/>
  <c r="AE612" i="58"/>
  <c r="AE611" i="58"/>
  <c r="AE610" i="58"/>
  <c r="AE609" i="58"/>
  <c r="AE608" i="58"/>
  <c r="AE606" i="58"/>
  <c r="AE605" i="58"/>
  <c r="F600" i="58"/>
  <c r="R574" i="58"/>
  <c r="Q574" i="58"/>
  <c r="O574" i="58"/>
  <c r="N574" i="58"/>
  <c r="M574" i="58"/>
  <c r="L574" i="58"/>
  <c r="H574" i="58"/>
  <c r="G574" i="58"/>
  <c r="E574" i="58"/>
  <c r="D574" i="58"/>
  <c r="C574" i="58"/>
  <c r="B574" i="58"/>
  <c r="S573" i="58"/>
  <c r="S572" i="58"/>
  <c r="S571" i="58"/>
  <c r="S570" i="58"/>
  <c r="S569" i="58"/>
  <c r="S567" i="58"/>
  <c r="S566" i="58"/>
  <c r="S565" i="58"/>
  <c r="S564" i="58"/>
  <c r="S563" i="58"/>
  <c r="S562" i="58"/>
  <c r="S561" i="58"/>
  <c r="S560" i="58"/>
  <c r="S559" i="58"/>
  <c r="S558" i="58"/>
  <c r="S557" i="58"/>
  <c r="S556" i="58"/>
  <c r="S555" i="58"/>
  <c r="S554" i="58"/>
  <c r="R548" i="58"/>
  <c r="Q548" i="58"/>
  <c r="O548" i="58"/>
  <c r="N548" i="58"/>
  <c r="M548" i="58"/>
  <c r="L548" i="58"/>
  <c r="H548" i="58"/>
  <c r="G548" i="58"/>
  <c r="E548" i="58"/>
  <c r="D548" i="58"/>
  <c r="C548" i="58"/>
  <c r="B548" i="58"/>
  <c r="S547" i="58"/>
  <c r="S546" i="58"/>
  <c r="S544" i="58"/>
  <c r="S543" i="58"/>
  <c r="S542" i="58"/>
  <c r="S541" i="58"/>
  <c r="S540" i="58"/>
  <c r="S539" i="58"/>
  <c r="S538" i="58"/>
  <c r="S537" i="58"/>
  <c r="S536" i="58"/>
  <c r="S534" i="58"/>
  <c r="S532" i="58"/>
  <c r="S531" i="58"/>
  <c r="S530" i="58"/>
  <c r="S529" i="58"/>
  <c r="S528" i="58"/>
  <c r="R522" i="58"/>
  <c r="Q522" i="58"/>
  <c r="O522" i="58"/>
  <c r="N522" i="58"/>
  <c r="M522" i="58"/>
  <c r="L522" i="58"/>
  <c r="H522" i="58"/>
  <c r="G522" i="58"/>
  <c r="E522" i="58"/>
  <c r="D522" i="58"/>
  <c r="C522" i="58"/>
  <c r="B522" i="58"/>
  <c r="S521" i="58"/>
  <c r="S520" i="58"/>
  <c r="S519" i="58"/>
  <c r="S518" i="58"/>
  <c r="S517" i="58"/>
  <c r="S516" i="58"/>
  <c r="S515" i="58"/>
  <c r="S514" i="58"/>
  <c r="S513" i="58"/>
  <c r="S512" i="58"/>
  <c r="S511" i="58"/>
  <c r="S510" i="58"/>
  <c r="S509" i="58"/>
  <c r="S508" i="58"/>
  <c r="S507" i="58"/>
  <c r="S506" i="58"/>
  <c r="S505" i="58"/>
  <c r="S503" i="58"/>
  <c r="S502" i="58"/>
  <c r="S501" i="58"/>
  <c r="R496" i="58"/>
  <c r="Q496" i="58"/>
  <c r="O496" i="58"/>
  <c r="N496" i="58"/>
  <c r="M496" i="58"/>
  <c r="L496" i="58"/>
  <c r="H496" i="58"/>
  <c r="G496" i="58"/>
  <c r="E496" i="58"/>
  <c r="D496" i="58"/>
  <c r="C496" i="58"/>
  <c r="B496" i="58"/>
  <c r="S494" i="58"/>
  <c r="S493" i="58"/>
  <c r="S492" i="58"/>
  <c r="S490" i="58"/>
  <c r="S488" i="58"/>
  <c r="S487" i="58"/>
  <c r="S483" i="58"/>
  <c r="S479" i="58"/>
  <c r="S478" i="58"/>
  <c r="S477" i="58"/>
  <c r="S476" i="58"/>
  <c r="S475" i="58"/>
  <c r="R470" i="58"/>
  <c r="Q470" i="58"/>
  <c r="O470" i="58"/>
  <c r="N470" i="58"/>
  <c r="M470" i="58"/>
  <c r="L470" i="58"/>
  <c r="H470" i="58"/>
  <c r="G470" i="58"/>
  <c r="E470" i="58"/>
  <c r="D470" i="58"/>
  <c r="C470" i="58"/>
  <c r="B470" i="58"/>
  <c r="S469" i="58"/>
  <c r="S468" i="58"/>
  <c r="S467" i="58"/>
  <c r="S466" i="58"/>
  <c r="S465" i="58"/>
  <c r="S464" i="58"/>
  <c r="S462" i="58"/>
  <c r="S461" i="58"/>
  <c r="S460" i="58"/>
  <c r="S458" i="58"/>
  <c r="S457" i="58"/>
  <c r="S456" i="58"/>
  <c r="S455" i="58"/>
  <c r="S454" i="58"/>
  <c r="S453" i="58"/>
  <c r="S452" i="58"/>
  <c r="S450" i="58"/>
  <c r="S449" i="58"/>
  <c r="F444" i="58"/>
  <c r="F418" i="58"/>
  <c r="F392" i="58"/>
  <c r="F366" i="58"/>
  <c r="F340" i="58"/>
  <c r="F314" i="58"/>
  <c r="F288" i="58"/>
  <c r="I286" i="58"/>
  <c r="F262" i="58"/>
  <c r="F236" i="58"/>
  <c r="F210" i="58"/>
  <c r="F184" i="58"/>
  <c r="F158" i="58"/>
  <c r="AB48" i="58"/>
  <c r="F132" i="58"/>
  <c r="F105" i="58"/>
  <c r="F101" i="58"/>
  <c r="F97" i="58"/>
  <c r="F93" i="58"/>
  <c r="F89" i="58"/>
  <c r="F85" i="58"/>
  <c r="R80" i="58"/>
  <c r="Q80" i="58"/>
  <c r="O80" i="58"/>
  <c r="N80" i="58"/>
  <c r="M80" i="58"/>
  <c r="L80" i="58"/>
  <c r="H80" i="58"/>
  <c r="G80" i="58"/>
  <c r="E80" i="58"/>
  <c r="D80" i="58"/>
  <c r="C80" i="58"/>
  <c r="B80" i="58"/>
  <c r="P72" i="58"/>
  <c r="S72" i="58" s="1"/>
  <c r="AB50" i="58"/>
  <c r="F54" i="58"/>
  <c r="A27" i="58"/>
  <c r="A26" i="58"/>
  <c r="A25" i="58"/>
  <c r="A24" i="58"/>
  <c r="AB52" i="58" l="1"/>
  <c r="P62" i="58"/>
  <c r="S62" i="58" s="1"/>
  <c r="P94" i="58"/>
  <c r="S459" i="58"/>
  <c r="AE622" i="58"/>
  <c r="P92" i="58"/>
  <c r="S568" i="58"/>
  <c r="P74" i="58"/>
  <c r="S74" i="58" s="1"/>
  <c r="AB53" i="58"/>
  <c r="B53" i="58"/>
  <c r="AB34" i="58"/>
  <c r="S491" i="58"/>
  <c r="P75" i="58"/>
  <c r="S75" i="58" s="1"/>
  <c r="S495" i="58"/>
  <c r="P79" i="58"/>
  <c r="S79" i="58" s="1"/>
  <c r="AB41" i="58"/>
  <c r="R53" i="58"/>
  <c r="AB44" i="58"/>
  <c r="AB45" i="58"/>
  <c r="S480" i="58"/>
  <c r="P64" i="58"/>
  <c r="S64" i="58" s="1"/>
  <c r="S535" i="58"/>
  <c r="P67" i="58"/>
  <c r="S67" i="58" s="1"/>
  <c r="AE613" i="58"/>
  <c r="AF613" i="58" s="1"/>
  <c r="P45" i="58"/>
  <c r="AE620" i="58"/>
  <c r="AF620" i="58" s="1"/>
  <c r="P63" i="58"/>
  <c r="S63" i="58" s="1"/>
  <c r="AB46" i="58"/>
  <c r="H53" i="58"/>
  <c r="S463" i="58"/>
  <c r="S285" i="58"/>
  <c r="I287" i="58"/>
  <c r="I390" i="58"/>
  <c r="S415" i="58"/>
  <c r="AB49" i="58"/>
  <c r="I234" i="58"/>
  <c r="S233" i="58"/>
  <c r="S364" i="58"/>
  <c r="S417" i="58"/>
  <c r="I233" i="58"/>
  <c r="I235" i="58"/>
  <c r="P46" i="58"/>
  <c r="D53" i="58"/>
  <c r="AB37" i="58"/>
  <c r="S287" i="58"/>
  <c r="S312" i="58"/>
  <c r="S545" i="58"/>
  <c r="P77" i="58"/>
  <c r="P71" i="58"/>
  <c r="S533" i="58"/>
  <c r="I128" i="58"/>
  <c r="P78" i="58"/>
  <c r="I157" i="58"/>
  <c r="AE607" i="58"/>
  <c r="S155" i="58"/>
  <c r="S451" i="58"/>
  <c r="P61" i="58"/>
  <c r="S61" i="58" s="1"/>
  <c r="I415" i="58"/>
  <c r="S416" i="58"/>
  <c r="AB42" i="58"/>
  <c r="I312" i="58"/>
  <c r="P38" i="58"/>
  <c r="AB36" i="58"/>
  <c r="P49" i="58"/>
  <c r="E53" i="58"/>
  <c r="P35" i="58"/>
  <c r="S182" i="58"/>
  <c r="P36" i="58"/>
  <c r="S209" i="58"/>
  <c r="S339" i="58"/>
  <c r="G53" i="58"/>
  <c r="AB35" i="58"/>
  <c r="I285" i="58"/>
  <c r="AB51" i="58"/>
  <c r="I182" i="58"/>
  <c r="I339" i="58"/>
  <c r="S363" i="58"/>
  <c r="S442" i="58"/>
  <c r="I209" i="58"/>
  <c r="C53" i="58"/>
  <c r="P48" i="58"/>
  <c r="S207" i="58"/>
  <c r="I364" i="58"/>
  <c r="I391" i="58"/>
  <c r="AB43" i="58"/>
  <c r="AB38" i="58"/>
  <c r="I311" i="58"/>
  <c r="S338" i="58"/>
  <c r="S443" i="58"/>
  <c r="I181" i="58"/>
  <c r="P43" i="58"/>
  <c r="S234" i="58"/>
  <c r="S286" i="58"/>
  <c r="I338" i="58"/>
  <c r="P44" i="58"/>
  <c r="P34" i="58"/>
  <c r="P42" i="58"/>
  <c r="I129" i="58"/>
  <c r="I155" i="58"/>
  <c r="S527" i="58"/>
  <c r="P548" i="58"/>
  <c r="P59" i="58"/>
  <c r="AB33" i="58"/>
  <c r="P60" i="58"/>
  <c r="P33" i="58"/>
  <c r="P37" i="58"/>
  <c r="P41" i="58"/>
  <c r="S235" i="58"/>
  <c r="P76" i="58"/>
  <c r="S157" i="58"/>
  <c r="P470" i="58"/>
  <c r="S131" i="58"/>
  <c r="S261" i="58"/>
  <c r="I131" i="58"/>
  <c r="S181" i="58"/>
  <c r="I183" i="58"/>
  <c r="I261" i="58"/>
  <c r="S156" i="58"/>
  <c r="I207" i="58"/>
  <c r="S208" i="58"/>
  <c r="S311" i="58"/>
  <c r="I156" i="58"/>
  <c r="S183" i="58"/>
  <c r="I208" i="58"/>
  <c r="S313" i="58"/>
  <c r="S337" i="58"/>
  <c r="I313" i="58"/>
  <c r="I337" i="58"/>
  <c r="I363" i="58"/>
  <c r="I416" i="58"/>
  <c r="S365" i="58"/>
  <c r="S441" i="58"/>
  <c r="I443" i="58"/>
  <c r="I365" i="58"/>
  <c r="I441" i="58"/>
  <c r="S504" i="58"/>
  <c r="S522" i="58" s="1"/>
  <c r="P522" i="58"/>
  <c r="I442" i="58"/>
  <c r="I417" i="58"/>
  <c r="AE619" i="58"/>
  <c r="I389" i="58"/>
  <c r="P626" i="58"/>
  <c r="P574" i="58"/>
  <c r="S553" i="58"/>
  <c r="S574" i="58" s="1"/>
  <c r="AF608" i="58"/>
  <c r="S470" i="58" l="1"/>
  <c r="P471" i="58" s="1"/>
  <c r="S548" i="58"/>
  <c r="R549" i="58" s="1"/>
  <c r="AE626" i="58"/>
  <c r="I53" i="58"/>
  <c r="S77" i="58"/>
  <c r="S71" i="58"/>
  <c r="S78" i="58"/>
  <c r="R523" i="58"/>
  <c r="Q523" i="58"/>
  <c r="O523" i="58"/>
  <c r="P523" i="58"/>
  <c r="N523" i="58"/>
  <c r="M523" i="58"/>
  <c r="L523" i="58"/>
  <c r="R575" i="58"/>
  <c r="Q575" i="58"/>
  <c r="P575" i="58"/>
  <c r="N575" i="58"/>
  <c r="M575" i="58"/>
  <c r="L575" i="58"/>
  <c r="O575" i="58"/>
  <c r="Q471" i="58"/>
  <c r="O471" i="58"/>
  <c r="L471" i="58"/>
  <c r="AE630" i="58"/>
  <c r="S76" i="58"/>
  <c r="S59" i="58"/>
  <c r="S60" i="58"/>
  <c r="L549" i="58"/>
  <c r="Q549" i="58"/>
  <c r="O549" i="58"/>
  <c r="M549" i="58"/>
  <c r="F104" i="56"/>
  <c r="F103" i="56"/>
  <c r="F100" i="56"/>
  <c r="F95" i="56"/>
  <c r="F92" i="56"/>
  <c r="F88" i="56"/>
  <c r="AE623" i="56"/>
  <c r="AE620" i="56"/>
  <c r="AE619" i="56"/>
  <c r="AE616" i="56"/>
  <c r="AE615" i="56"/>
  <c r="AE612" i="56"/>
  <c r="AE608" i="56"/>
  <c r="AE607" i="56"/>
  <c r="P94" i="56"/>
  <c r="S573" i="56"/>
  <c r="S572" i="56"/>
  <c r="S569" i="56"/>
  <c r="S568" i="56"/>
  <c r="S565" i="56"/>
  <c r="S564" i="56"/>
  <c r="S561" i="56"/>
  <c r="S560" i="56"/>
  <c r="S557" i="56"/>
  <c r="S556" i="56"/>
  <c r="S553" i="56"/>
  <c r="S547" i="56"/>
  <c r="S544" i="56"/>
  <c r="S543" i="56"/>
  <c r="P72" i="56"/>
  <c r="S536" i="56"/>
  <c r="S532" i="56"/>
  <c r="S531" i="56"/>
  <c r="S528" i="56"/>
  <c r="S519" i="56"/>
  <c r="S518" i="56"/>
  <c r="S515" i="56"/>
  <c r="S514" i="56"/>
  <c r="S511" i="56"/>
  <c r="S507" i="56"/>
  <c r="S506" i="56"/>
  <c r="S503" i="56"/>
  <c r="S502" i="56"/>
  <c r="P78" i="56"/>
  <c r="S493" i="56"/>
  <c r="S490" i="56"/>
  <c r="S478" i="56"/>
  <c r="S469" i="56"/>
  <c r="S468" i="56"/>
  <c r="S465" i="56"/>
  <c r="S460" i="56"/>
  <c r="S457" i="56"/>
  <c r="S456" i="56"/>
  <c r="S453" i="56"/>
  <c r="P59" i="56"/>
  <c r="H53" i="56"/>
  <c r="AB50" i="56"/>
  <c r="AB38" i="56"/>
  <c r="AB34" i="56"/>
  <c r="AB51" i="56"/>
  <c r="I181" i="56"/>
  <c r="AB43" i="56"/>
  <c r="AB44" i="56"/>
  <c r="AB53" i="56"/>
  <c r="E53" i="56"/>
  <c r="AB49" i="56"/>
  <c r="P49" i="56"/>
  <c r="AB41" i="56"/>
  <c r="P41" i="56"/>
  <c r="AB37" i="56"/>
  <c r="P37" i="56"/>
  <c r="AB33" i="56"/>
  <c r="P33" i="56"/>
  <c r="F98" i="56"/>
  <c r="F94" i="56"/>
  <c r="F90" i="56"/>
  <c r="F626" i="56"/>
  <c r="AE622" i="56"/>
  <c r="AE621" i="56"/>
  <c r="AE618" i="56"/>
  <c r="AE617" i="56"/>
  <c r="AE614" i="56"/>
  <c r="AE613" i="56"/>
  <c r="AE610" i="56"/>
  <c r="AE609" i="56"/>
  <c r="AE606" i="56"/>
  <c r="AE605" i="56"/>
  <c r="F600" i="56"/>
  <c r="R574" i="56"/>
  <c r="Q574" i="56"/>
  <c r="O574" i="56"/>
  <c r="N574" i="56"/>
  <c r="M574" i="56"/>
  <c r="L574" i="56"/>
  <c r="H574" i="56"/>
  <c r="G574" i="56"/>
  <c r="E574" i="56"/>
  <c r="D574" i="56"/>
  <c r="C574" i="56"/>
  <c r="B574" i="56"/>
  <c r="S571" i="56"/>
  <c r="S570" i="56"/>
  <c r="S567" i="56"/>
  <c r="S566" i="56"/>
  <c r="S563" i="56"/>
  <c r="S562" i="56"/>
  <c r="S559" i="56"/>
  <c r="S558" i="56"/>
  <c r="S555" i="56"/>
  <c r="S554" i="56"/>
  <c r="R548" i="56"/>
  <c r="Q548" i="56"/>
  <c r="O548" i="56"/>
  <c r="N548" i="56"/>
  <c r="M548" i="56"/>
  <c r="L548" i="56"/>
  <c r="H548" i="56"/>
  <c r="G548" i="56"/>
  <c r="E548" i="56"/>
  <c r="D548" i="56"/>
  <c r="C548" i="56"/>
  <c r="B548" i="56"/>
  <c r="S546" i="56"/>
  <c r="S545" i="56"/>
  <c r="S542" i="56"/>
  <c r="S541" i="56"/>
  <c r="S540" i="56"/>
  <c r="S539" i="56"/>
  <c r="S538" i="56"/>
  <c r="S537" i="56"/>
  <c r="S535" i="56"/>
  <c r="S534" i="56"/>
  <c r="S533" i="56"/>
  <c r="S530" i="56"/>
  <c r="S529" i="56"/>
  <c r="R522" i="56"/>
  <c r="Q522" i="56"/>
  <c r="O522" i="56"/>
  <c r="N522" i="56"/>
  <c r="M522" i="56"/>
  <c r="L522" i="56"/>
  <c r="H522" i="56"/>
  <c r="G522" i="56"/>
  <c r="E522" i="56"/>
  <c r="D522" i="56"/>
  <c r="C522" i="56"/>
  <c r="B522" i="56"/>
  <c r="S521" i="56"/>
  <c r="S520" i="56"/>
  <c r="S517" i="56"/>
  <c r="S516" i="56"/>
  <c r="S513" i="56"/>
  <c r="S512" i="56"/>
  <c r="S509" i="56"/>
  <c r="S508" i="56"/>
  <c r="S505" i="56"/>
  <c r="S504" i="56"/>
  <c r="S501" i="56"/>
  <c r="R496" i="56"/>
  <c r="Q496" i="56"/>
  <c r="O496" i="56"/>
  <c r="N496" i="56"/>
  <c r="M496" i="56"/>
  <c r="L496" i="56"/>
  <c r="H496" i="56"/>
  <c r="G496" i="56"/>
  <c r="E496" i="56"/>
  <c r="D496" i="56"/>
  <c r="C496" i="56"/>
  <c r="B496" i="56"/>
  <c r="S495" i="56"/>
  <c r="S492" i="56"/>
  <c r="S491" i="56"/>
  <c r="S488" i="56"/>
  <c r="S487" i="56"/>
  <c r="S483" i="56"/>
  <c r="S480" i="56"/>
  <c r="S479" i="56"/>
  <c r="S476" i="56"/>
  <c r="S475" i="56"/>
  <c r="R470" i="56"/>
  <c r="Q470" i="56"/>
  <c r="O470" i="56"/>
  <c r="N470" i="56"/>
  <c r="M470" i="56"/>
  <c r="L470" i="56"/>
  <c r="H470" i="56"/>
  <c r="G470" i="56"/>
  <c r="E470" i="56"/>
  <c r="D470" i="56"/>
  <c r="C470" i="56"/>
  <c r="B470" i="56"/>
  <c r="S467" i="56"/>
  <c r="S466" i="56"/>
  <c r="S463" i="56"/>
  <c r="S462" i="56"/>
  <c r="S459" i="56"/>
  <c r="S458" i="56"/>
  <c r="S455" i="56"/>
  <c r="S454" i="56"/>
  <c r="S451" i="56"/>
  <c r="S450" i="56"/>
  <c r="F444" i="56"/>
  <c r="F418" i="56"/>
  <c r="F392" i="56"/>
  <c r="F366" i="56"/>
  <c r="F340" i="56"/>
  <c r="F314" i="56"/>
  <c r="F288" i="56"/>
  <c r="F262" i="56"/>
  <c r="F236" i="56"/>
  <c r="F210" i="56"/>
  <c r="F184" i="56"/>
  <c r="F158" i="56"/>
  <c r="F132" i="56"/>
  <c r="F105" i="56"/>
  <c r="F102" i="56"/>
  <c r="F101" i="56"/>
  <c r="F97" i="56"/>
  <c r="F93" i="56"/>
  <c r="P92" i="56"/>
  <c r="F89" i="56"/>
  <c r="F86" i="56"/>
  <c r="F85" i="56"/>
  <c r="R80" i="56"/>
  <c r="Q80" i="56"/>
  <c r="O80" i="56"/>
  <c r="N80" i="56"/>
  <c r="M80" i="56"/>
  <c r="L80" i="56"/>
  <c r="H80" i="56"/>
  <c r="G80" i="56"/>
  <c r="E80" i="56"/>
  <c r="D80" i="56"/>
  <c r="C80" i="56"/>
  <c r="B80" i="56"/>
  <c r="P75" i="56"/>
  <c r="P67" i="56"/>
  <c r="S67" i="56" s="1"/>
  <c r="P34" i="56"/>
  <c r="F54" i="56"/>
  <c r="A27" i="56"/>
  <c r="A26" i="56"/>
  <c r="A25" i="56"/>
  <c r="A24" i="56"/>
  <c r="P549" i="58" l="1"/>
  <c r="R471" i="58"/>
  <c r="M471" i="58"/>
  <c r="N549" i="58"/>
  <c r="S549" i="58" s="1"/>
  <c r="N471" i="58"/>
  <c r="S471" i="58" s="1"/>
  <c r="S523" i="58"/>
  <c r="S575" i="58"/>
  <c r="P61" i="56"/>
  <c r="S61" i="56" s="1"/>
  <c r="P79" i="56"/>
  <c r="S79" i="56" s="1"/>
  <c r="P574" i="56"/>
  <c r="P64" i="56"/>
  <c r="S64" i="56" s="1"/>
  <c r="P76" i="56"/>
  <c r="S76" i="56" s="1"/>
  <c r="P46" i="56"/>
  <c r="I287" i="56"/>
  <c r="I337" i="56"/>
  <c r="I441" i="56"/>
  <c r="P62" i="56"/>
  <c r="S62" i="56" s="1"/>
  <c r="I311" i="56"/>
  <c r="S337" i="56"/>
  <c r="I390" i="56"/>
  <c r="S441" i="56"/>
  <c r="AF613" i="56"/>
  <c r="P44" i="56"/>
  <c r="P48" i="56"/>
  <c r="I129" i="56"/>
  <c r="I131" i="56"/>
  <c r="P38" i="56"/>
  <c r="P42" i="56"/>
  <c r="S181" i="56"/>
  <c r="R53" i="56"/>
  <c r="S207" i="56"/>
  <c r="I209" i="56"/>
  <c r="S209" i="56"/>
  <c r="I234" i="56"/>
  <c r="S234" i="56"/>
  <c r="S235" i="56"/>
  <c r="S261" i="56"/>
  <c r="S285" i="56"/>
  <c r="S311" i="56"/>
  <c r="I313" i="56"/>
  <c r="I338" i="56"/>
  <c r="S339" i="56"/>
  <c r="S363" i="56"/>
  <c r="I364" i="56"/>
  <c r="I389" i="56"/>
  <c r="S417" i="56"/>
  <c r="F87" i="56"/>
  <c r="P35" i="56"/>
  <c r="I442" i="56"/>
  <c r="I443" i="56"/>
  <c r="S443" i="56"/>
  <c r="AF620" i="56"/>
  <c r="F96" i="56"/>
  <c r="AB36" i="56"/>
  <c r="AB52" i="56"/>
  <c r="C53" i="56"/>
  <c r="AB35" i="56"/>
  <c r="AB46" i="56"/>
  <c r="S78" i="56"/>
  <c r="S464" i="56"/>
  <c r="P74" i="56"/>
  <c r="S74" i="56" s="1"/>
  <c r="S477" i="56"/>
  <c r="S510" i="56"/>
  <c r="S522" i="56" s="1"/>
  <c r="P548" i="56"/>
  <c r="S527" i="56"/>
  <c r="AE624" i="56"/>
  <c r="S461" i="56"/>
  <c r="P71" i="56"/>
  <c r="S71" i="56" s="1"/>
  <c r="AE611" i="56"/>
  <c r="AE626" i="56" s="1"/>
  <c r="S449" i="56"/>
  <c r="P77" i="56"/>
  <c r="S77" i="56" s="1"/>
  <c r="S494" i="56"/>
  <c r="P60" i="56"/>
  <c r="S60" i="56" s="1"/>
  <c r="P63" i="56"/>
  <c r="S59" i="56"/>
  <c r="P36" i="56"/>
  <c r="S75" i="56"/>
  <c r="S72" i="56"/>
  <c r="S157" i="56"/>
  <c r="AB45" i="56"/>
  <c r="S287" i="56"/>
  <c r="S131" i="56"/>
  <c r="I156" i="56"/>
  <c r="AB48" i="56"/>
  <c r="I182" i="56"/>
  <c r="S183" i="56"/>
  <c r="AB42" i="56"/>
  <c r="I128" i="56"/>
  <c r="P45" i="56"/>
  <c r="S156" i="56"/>
  <c r="I365" i="56"/>
  <c r="B53" i="56"/>
  <c r="P43" i="56"/>
  <c r="D53" i="56"/>
  <c r="S155" i="56"/>
  <c r="I157" i="56"/>
  <c r="I207" i="56"/>
  <c r="I261" i="56"/>
  <c r="S233" i="56"/>
  <c r="S364" i="56"/>
  <c r="G53" i="56"/>
  <c r="I155" i="56"/>
  <c r="I363" i="56"/>
  <c r="I416" i="56"/>
  <c r="S182" i="56"/>
  <c r="S338" i="56"/>
  <c r="S365" i="56"/>
  <c r="S208" i="56"/>
  <c r="I233" i="56"/>
  <c r="I235" i="56"/>
  <c r="S286" i="56"/>
  <c r="S312" i="56"/>
  <c r="I285" i="56"/>
  <c r="I312" i="56"/>
  <c r="I183" i="56"/>
  <c r="I208" i="56"/>
  <c r="S313" i="56"/>
  <c r="I339" i="56"/>
  <c r="I286" i="56"/>
  <c r="S452" i="56"/>
  <c r="P470" i="56"/>
  <c r="I391" i="56"/>
  <c r="S416" i="56"/>
  <c r="S574" i="56"/>
  <c r="I417" i="56"/>
  <c r="S548" i="56"/>
  <c r="S415" i="56"/>
  <c r="S442" i="56"/>
  <c r="I415" i="56"/>
  <c r="P522" i="56"/>
  <c r="AF608" i="56"/>
  <c r="P626" i="56"/>
  <c r="S63" i="56" l="1"/>
  <c r="S470" i="56"/>
  <c r="O471" i="56" s="1"/>
  <c r="AE630" i="56"/>
  <c r="R575" i="56"/>
  <c r="Q575" i="56"/>
  <c r="M575" i="56"/>
  <c r="N575" i="56"/>
  <c r="P575" i="56"/>
  <c r="O575" i="56"/>
  <c r="L575" i="56"/>
  <c r="M549" i="56"/>
  <c r="Q549" i="56"/>
  <c r="R549" i="56"/>
  <c r="P549" i="56"/>
  <c r="O549" i="56"/>
  <c r="L549" i="56"/>
  <c r="N549" i="56"/>
  <c r="I53" i="56"/>
  <c r="Q523" i="56"/>
  <c r="M523" i="56"/>
  <c r="O523" i="56"/>
  <c r="P523" i="56"/>
  <c r="L523" i="56"/>
  <c r="R523" i="56"/>
  <c r="N523" i="56"/>
  <c r="L471" i="56" l="1"/>
  <c r="S575" i="56"/>
  <c r="N471" i="56"/>
  <c r="P471" i="56"/>
  <c r="Q471" i="56"/>
  <c r="R471" i="56"/>
  <c r="M471" i="56"/>
  <c r="S549" i="56"/>
  <c r="S523" i="56"/>
  <c r="S471" i="56" l="1"/>
  <c r="F104" i="55" l="1"/>
  <c r="F103" i="55"/>
  <c r="F102" i="55"/>
  <c r="F100" i="55"/>
  <c r="F98" i="55"/>
  <c r="F96" i="55"/>
  <c r="F95" i="55"/>
  <c r="F94" i="55"/>
  <c r="F92" i="55"/>
  <c r="F90" i="55"/>
  <c r="F88" i="55"/>
  <c r="F87" i="55"/>
  <c r="AE624" i="55"/>
  <c r="AE623" i="55"/>
  <c r="AE620" i="55"/>
  <c r="AE619" i="55"/>
  <c r="AE616" i="55"/>
  <c r="AE615" i="55"/>
  <c r="AE612" i="55"/>
  <c r="AE611" i="55"/>
  <c r="AE607" i="55"/>
  <c r="P92" i="55"/>
  <c r="S573" i="55"/>
  <c r="S572" i="55"/>
  <c r="S569" i="55"/>
  <c r="S568" i="55"/>
  <c r="S565" i="55"/>
  <c r="S564" i="55"/>
  <c r="S561" i="55"/>
  <c r="S560" i="55"/>
  <c r="S557" i="55"/>
  <c r="S553" i="55"/>
  <c r="S547" i="55"/>
  <c r="S544" i="55"/>
  <c r="S540" i="55"/>
  <c r="S539" i="55"/>
  <c r="S532" i="55"/>
  <c r="S531" i="55"/>
  <c r="S528" i="55"/>
  <c r="S518" i="55"/>
  <c r="S507" i="55"/>
  <c r="S506" i="55"/>
  <c r="S502" i="55"/>
  <c r="S494" i="55"/>
  <c r="S493" i="55"/>
  <c r="S490" i="55"/>
  <c r="S477" i="55"/>
  <c r="S469" i="55"/>
  <c r="S465" i="55"/>
  <c r="S461" i="55"/>
  <c r="S460" i="55"/>
  <c r="S457" i="55"/>
  <c r="F54" i="55"/>
  <c r="F105" i="55"/>
  <c r="F101" i="55"/>
  <c r="F93" i="55"/>
  <c r="F89" i="55"/>
  <c r="AE622" i="55"/>
  <c r="AE614" i="55"/>
  <c r="AE606" i="55"/>
  <c r="S567" i="55"/>
  <c r="S559" i="55"/>
  <c r="S558" i="55"/>
  <c r="S556" i="55"/>
  <c r="S542" i="55"/>
  <c r="S536" i="55"/>
  <c r="S534" i="55"/>
  <c r="S520" i="55"/>
  <c r="S516" i="55"/>
  <c r="S510" i="55"/>
  <c r="S508" i="55"/>
  <c r="S492" i="55"/>
  <c r="S480" i="55"/>
  <c r="S479" i="55"/>
  <c r="S454" i="55"/>
  <c r="F626" i="55"/>
  <c r="AE621" i="55"/>
  <c r="AE617" i="55"/>
  <c r="AE613" i="55"/>
  <c r="AE609" i="55"/>
  <c r="AE605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1" i="55"/>
  <c r="S570" i="55"/>
  <c r="S566" i="55"/>
  <c r="S563" i="55"/>
  <c r="S562" i="55"/>
  <c r="S555" i="55"/>
  <c r="S554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6" i="55"/>
  <c r="S545" i="55"/>
  <c r="S541" i="55"/>
  <c r="S538" i="55"/>
  <c r="S537" i="55"/>
  <c r="S533" i="55"/>
  <c r="S530" i="55"/>
  <c r="S529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21" i="55"/>
  <c r="S517" i="55"/>
  <c r="S514" i="55"/>
  <c r="S513" i="55"/>
  <c r="S512" i="55"/>
  <c r="S509" i="55"/>
  <c r="S505" i="55"/>
  <c r="S504" i="55"/>
  <c r="S501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91" i="55"/>
  <c r="S488" i="55"/>
  <c r="S483" i="55"/>
  <c r="S475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7" i="55"/>
  <c r="S466" i="55"/>
  <c r="S459" i="55"/>
  <c r="S458" i="55"/>
  <c r="S451" i="55"/>
  <c r="S450" i="55"/>
  <c r="F444" i="55"/>
  <c r="F418" i="55"/>
  <c r="F392" i="55"/>
  <c r="F366" i="55"/>
  <c r="F340" i="55"/>
  <c r="F314" i="55"/>
  <c r="F288" i="55"/>
  <c r="F262" i="55"/>
  <c r="F236" i="55"/>
  <c r="F210" i="55"/>
  <c r="F184" i="55"/>
  <c r="F158" i="55"/>
  <c r="F132" i="55"/>
  <c r="F97" i="55"/>
  <c r="F85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A27" i="55"/>
  <c r="A26" i="55"/>
  <c r="A25" i="55"/>
  <c r="A24" i="55"/>
  <c r="P37" i="55" l="1"/>
  <c r="AB49" i="55"/>
  <c r="Q53" i="55"/>
  <c r="O53" i="55"/>
  <c r="AB43" i="55"/>
  <c r="AB51" i="55"/>
  <c r="M53" i="55"/>
  <c r="AB34" i="55"/>
  <c r="AB42" i="55"/>
  <c r="AB50" i="55"/>
  <c r="P46" i="55"/>
  <c r="P44" i="55"/>
  <c r="S261" i="55"/>
  <c r="I156" i="55"/>
  <c r="S157" i="55"/>
  <c r="P42" i="55"/>
  <c r="P50" i="55"/>
  <c r="S364" i="55"/>
  <c r="P63" i="55"/>
  <c r="S63" i="55" s="1"/>
  <c r="P94" i="55"/>
  <c r="S156" i="55"/>
  <c r="I209" i="55"/>
  <c r="I364" i="55"/>
  <c r="S449" i="55"/>
  <c r="P59" i="55"/>
  <c r="S515" i="55"/>
  <c r="P34" i="55"/>
  <c r="P38" i="55"/>
  <c r="G53" i="55"/>
  <c r="I287" i="55"/>
  <c r="S453" i="55"/>
  <c r="S455" i="55"/>
  <c r="S487" i="55"/>
  <c r="P71" i="55"/>
  <c r="S71" i="55" s="1"/>
  <c r="S511" i="55"/>
  <c r="S535" i="55"/>
  <c r="P67" i="55"/>
  <c r="S67" i="55" s="1"/>
  <c r="I131" i="55"/>
  <c r="D53" i="55"/>
  <c r="P33" i="55"/>
  <c r="P41" i="55"/>
  <c r="S131" i="55"/>
  <c r="L53" i="55"/>
  <c r="AB48" i="55"/>
  <c r="B53" i="55"/>
  <c r="P43" i="55"/>
  <c r="P51" i="55"/>
  <c r="AB38" i="55"/>
  <c r="AB46" i="55"/>
  <c r="S182" i="55"/>
  <c r="I207" i="55"/>
  <c r="S207" i="55"/>
  <c r="I234" i="55"/>
  <c r="I235" i="55"/>
  <c r="I285" i="55"/>
  <c r="AB35" i="55"/>
  <c r="S495" i="55"/>
  <c r="P79" i="55"/>
  <c r="S79" i="55" s="1"/>
  <c r="P61" i="55"/>
  <c r="S61" i="55" s="1"/>
  <c r="S503" i="55"/>
  <c r="P77" i="55"/>
  <c r="S77" i="55" s="1"/>
  <c r="S519" i="55"/>
  <c r="S543" i="55"/>
  <c r="P75" i="55"/>
  <c r="S75" i="55" s="1"/>
  <c r="AB36" i="55"/>
  <c r="S285" i="55"/>
  <c r="S286" i="55"/>
  <c r="I311" i="55"/>
  <c r="I312" i="55"/>
  <c r="S311" i="55"/>
  <c r="S312" i="55"/>
  <c r="I338" i="55"/>
  <c r="S339" i="55"/>
  <c r="I365" i="55"/>
  <c r="I389" i="55"/>
  <c r="S389" i="55"/>
  <c r="S416" i="55"/>
  <c r="S417" i="55"/>
  <c r="P62" i="55"/>
  <c r="S62" i="55" s="1"/>
  <c r="P78" i="55"/>
  <c r="S78" i="55" s="1"/>
  <c r="S468" i="55"/>
  <c r="S476" i="55"/>
  <c r="P60" i="55"/>
  <c r="S60" i="55" s="1"/>
  <c r="AE610" i="55"/>
  <c r="AE618" i="55"/>
  <c r="S365" i="55"/>
  <c r="I441" i="55"/>
  <c r="S441" i="55"/>
  <c r="S462" i="55"/>
  <c r="P72" i="55"/>
  <c r="AE608" i="55"/>
  <c r="AE626" i="55" s="1"/>
  <c r="P45" i="55"/>
  <c r="P53" i="55"/>
  <c r="AB44" i="55"/>
  <c r="AB52" i="55"/>
  <c r="I155" i="55"/>
  <c r="S155" i="55"/>
  <c r="P64" i="55"/>
  <c r="P76" i="55"/>
  <c r="S76" i="55" s="1"/>
  <c r="S452" i="55"/>
  <c r="I390" i="55"/>
  <c r="P74" i="55"/>
  <c r="S74" i="55" s="1"/>
  <c r="I286" i="55"/>
  <c r="S391" i="55"/>
  <c r="S456" i="55"/>
  <c r="S464" i="55"/>
  <c r="I129" i="55"/>
  <c r="P35" i="55"/>
  <c r="AB41" i="55"/>
  <c r="P48" i="55"/>
  <c r="I181" i="55"/>
  <c r="E53" i="55"/>
  <c r="F86" i="55"/>
  <c r="I157" i="55"/>
  <c r="C53" i="55"/>
  <c r="S235" i="55"/>
  <c r="S233" i="55"/>
  <c r="P49" i="55"/>
  <c r="I128" i="55"/>
  <c r="N53" i="55"/>
  <c r="AB45" i="55"/>
  <c r="S181" i="55"/>
  <c r="S313" i="55"/>
  <c r="AB33" i="55"/>
  <c r="P52" i="55"/>
  <c r="H53" i="55"/>
  <c r="R53" i="55"/>
  <c r="AB53" i="55"/>
  <c r="I208" i="55"/>
  <c r="I233" i="55"/>
  <c r="S183" i="55"/>
  <c r="S209" i="55"/>
  <c r="P36" i="55"/>
  <c r="AB37" i="55"/>
  <c r="I183" i="55"/>
  <c r="S463" i="55"/>
  <c r="P470" i="55"/>
  <c r="I182" i="55"/>
  <c r="S390" i="55"/>
  <c r="S208" i="55"/>
  <c r="I261" i="55"/>
  <c r="S234" i="55"/>
  <c r="S363" i="55"/>
  <c r="S287" i="55"/>
  <c r="I313" i="55"/>
  <c r="I416" i="55"/>
  <c r="I339" i="55"/>
  <c r="I417" i="55"/>
  <c r="S478" i="55"/>
  <c r="I337" i="55"/>
  <c r="I415" i="55"/>
  <c r="S338" i="55"/>
  <c r="I363" i="55"/>
  <c r="AF620" i="55"/>
  <c r="P574" i="55"/>
  <c r="S337" i="55"/>
  <c r="I391" i="55"/>
  <c r="I442" i="55"/>
  <c r="S443" i="55"/>
  <c r="S415" i="55"/>
  <c r="S442" i="55"/>
  <c r="P522" i="55"/>
  <c r="I443" i="55"/>
  <c r="S527" i="55"/>
  <c r="P548" i="55"/>
  <c r="AF613" i="55"/>
  <c r="S574" i="55"/>
  <c r="P626" i="55"/>
  <c r="AF608" i="55" l="1"/>
  <c r="S522" i="55"/>
  <c r="M523" i="55" s="1"/>
  <c r="S59" i="55"/>
  <c r="S64" i="55"/>
  <c r="S470" i="55"/>
  <c r="L471" i="55" s="1"/>
  <c r="S72" i="55"/>
  <c r="S548" i="55"/>
  <c r="Q549" i="55" s="1"/>
  <c r="AE630" i="55"/>
  <c r="I53" i="55"/>
  <c r="Q575" i="55"/>
  <c r="O575" i="55"/>
  <c r="M575" i="55"/>
  <c r="R575" i="55"/>
  <c r="L575" i="55"/>
  <c r="P575" i="55"/>
  <c r="N575" i="55"/>
  <c r="S53" i="55"/>
  <c r="N523" i="55" l="1"/>
  <c r="Q523" i="55"/>
  <c r="O523" i="55"/>
  <c r="P523" i="55"/>
  <c r="L523" i="55"/>
  <c r="R523" i="55"/>
  <c r="P471" i="55"/>
  <c r="N549" i="55"/>
  <c r="P549" i="55"/>
  <c r="M549" i="55"/>
  <c r="L549" i="55"/>
  <c r="O549" i="55"/>
  <c r="R549" i="55"/>
  <c r="M471" i="55"/>
  <c r="O471" i="55"/>
  <c r="N471" i="55"/>
  <c r="R471" i="55"/>
  <c r="Q471" i="55"/>
  <c r="S575" i="55"/>
  <c r="S523" i="55" l="1"/>
  <c r="S471" i="55"/>
  <c r="S549" i="55"/>
  <c r="F104" i="7" l="1"/>
  <c r="F102" i="7"/>
  <c r="F101" i="7"/>
  <c r="F100" i="7"/>
  <c r="F99" i="7"/>
  <c r="F98" i="7"/>
  <c r="F96" i="7"/>
  <c r="F95" i="7"/>
  <c r="F94" i="7"/>
  <c r="F93" i="7"/>
  <c r="F91" i="7"/>
  <c r="F90" i="7"/>
  <c r="F88" i="7"/>
  <c r="F87" i="7"/>
  <c r="F86" i="7"/>
  <c r="F85" i="7"/>
  <c r="F102" i="5"/>
  <c r="F102" i="4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36" i="7"/>
  <c r="F210" i="7"/>
  <c r="F184" i="7"/>
  <c r="F158" i="7"/>
  <c r="F132" i="7"/>
  <c r="F105" i="7"/>
  <c r="F103" i="7"/>
  <c r="F97" i="7"/>
  <c r="F89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36" i="6"/>
  <c r="F210" i="6"/>
  <c r="F184" i="6"/>
  <c r="F158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36" i="5"/>
  <c r="F210" i="5"/>
  <c r="F184" i="5"/>
  <c r="F158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36" i="4"/>
  <c r="F210" i="4"/>
  <c r="F184" i="4"/>
  <c r="F158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36" i="3"/>
  <c r="F210" i="3"/>
  <c r="F184" i="3"/>
  <c r="F158" i="3"/>
  <c r="F132" i="3"/>
  <c r="H80" i="3"/>
  <c r="G80" i="3"/>
  <c r="E80" i="3"/>
  <c r="D80" i="3"/>
  <c r="C80" i="3"/>
  <c r="B80" i="3"/>
  <c r="F54" i="3"/>
  <c r="F626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102" i="2"/>
  <c r="F444" i="2"/>
  <c r="F418" i="2"/>
  <c r="F392" i="2"/>
  <c r="F366" i="2"/>
  <c r="F340" i="2"/>
  <c r="F314" i="2"/>
  <c r="F288" i="2"/>
  <c r="F262" i="2"/>
  <c r="F236" i="2"/>
  <c r="F210" i="2"/>
  <c r="F184" i="2"/>
  <c r="F158" i="2"/>
  <c r="F132" i="2"/>
  <c r="H80" i="2"/>
  <c r="G80" i="2"/>
  <c r="E80" i="2"/>
  <c r="D80" i="2"/>
  <c r="C80" i="2"/>
  <c r="B80" i="2"/>
  <c r="F54" i="2"/>
  <c r="F102" i="6" l="1"/>
  <c r="F102" i="3"/>
  <c r="F99" i="1"/>
  <c r="I573" i="1"/>
  <c r="I521" i="1"/>
  <c r="I495" i="1"/>
  <c r="I485" i="1"/>
  <c r="F105" i="8"/>
  <c r="F104" i="8"/>
  <c r="F102" i="8"/>
  <c r="F101" i="8"/>
  <c r="F100" i="8"/>
  <c r="F99" i="8"/>
  <c r="F98" i="8"/>
  <c r="F97" i="8"/>
  <c r="F95" i="8"/>
  <c r="F94" i="8"/>
  <c r="F93" i="8"/>
  <c r="F92" i="8"/>
  <c r="F90" i="8"/>
  <c r="F89" i="8"/>
  <c r="F88" i="8"/>
  <c r="F87" i="8"/>
  <c r="F86" i="8"/>
  <c r="F85" i="8"/>
  <c r="I573" i="8"/>
  <c r="I547" i="8"/>
  <c r="I521" i="8"/>
  <c r="I495" i="8"/>
  <c r="I494" i="8"/>
  <c r="I493" i="8"/>
  <c r="I491" i="8"/>
  <c r="I490" i="8"/>
  <c r="I488" i="8"/>
  <c r="I487" i="8"/>
  <c r="I485" i="8"/>
  <c r="I483" i="8"/>
  <c r="I478" i="8"/>
  <c r="I477" i="8"/>
  <c r="I476" i="8"/>
  <c r="I475" i="8"/>
  <c r="I469" i="8"/>
  <c r="F105" i="32"/>
  <c r="F103" i="32"/>
  <c r="F101" i="32"/>
  <c r="F100" i="32"/>
  <c r="F99" i="32"/>
  <c r="F98" i="32"/>
  <c r="F97" i="32"/>
  <c r="F96" i="32"/>
  <c r="F95" i="32"/>
  <c r="F94" i="32"/>
  <c r="F93" i="32"/>
  <c r="F92" i="32"/>
  <c r="F90" i="32"/>
  <c r="F89" i="32"/>
  <c r="F88" i="32"/>
  <c r="F87" i="32"/>
  <c r="F85" i="32"/>
  <c r="I573" i="32"/>
  <c r="I547" i="32"/>
  <c r="I521" i="32"/>
  <c r="I495" i="32"/>
  <c r="I493" i="32"/>
  <c r="I492" i="32"/>
  <c r="I490" i="32"/>
  <c r="I487" i="32"/>
  <c r="I485" i="32"/>
  <c r="I483" i="32"/>
  <c r="I480" i="32"/>
  <c r="I479" i="32"/>
  <c r="I477" i="32"/>
  <c r="I476" i="32"/>
  <c r="I475" i="32"/>
  <c r="I469" i="32"/>
  <c r="F105" i="34"/>
  <c r="F104" i="34"/>
  <c r="F103" i="34"/>
  <c r="F102" i="34"/>
  <c r="F101" i="34"/>
  <c r="F100" i="34"/>
  <c r="F99" i="34"/>
  <c r="F98" i="34"/>
  <c r="F97" i="34"/>
  <c r="F96" i="34"/>
  <c r="F95" i="34"/>
  <c r="F94" i="34"/>
  <c r="F93" i="34"/>
  <c r="F92" i="34"/>
  <c r="F90" i="34"/>
  <c r="F89" i="34"/>
  <c r="F88" i="34"/>
  <c r="F87" i="34"/>
  <c r="F86" i="34"/>
  <c r="F85" i="34"/>
  <c r="I573" i="34"/>
  <c r="I547" i="34"/>
  <c r="I521" i="34"/>
  <c r="I495" i="34"/>
  <c r="I494" i="34"/>
  <c r="I493" i="34"/>
  <c r="I492" i="34"/>
  <c r="I491" i="34"/>
  <c r="I490" i="34"/>
  <c r="I487" i="34"/>
  <c r="I485" i="34"/>
  <c r="I483" i="34"/>
  <c r="I480" i="34"/>
  <c r="I479" i="34"/>
  <c r="I477" i="34"/>
  <c r="I476" i="34"/>
  <c r="I475" i="34"/>
  <c r="I469" i="34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0" i="35"/>
  <c r="F89" i="35"/>
  <c r="F88" i="35"/>
  <c r="F86" i="35"/>
  <c r="F85" i="35"/>
  <c r="I573" i="35"/>
  <c r="I547" i="35"/>
  <c r="I521" i="35"/>
  <c r="I495" i="35"/>
  <c r="I493" i="35"/>
  <c r="I492" i="35"/>
  <c r="I491" i="35"/>
  <c r="I490" i="35"/>
  <c r="I487" i="35"/>
  <c r="I485" i="35"/>
  <c r="I483" i="35"/>
  <c r="I480" i="35"/>
  <c r="I479" i="35"/>
  <c r="I478" i="35"/>
  <c r="I477" i="35"/>
  <c r="I476" i="35"/>
  <c r="I475" i="35"/>
  <c r="I469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I547" i="1"/>
  <c r="H522" i="1"/>
  <c r="G522" i="1"/>
  <c r="E522" i="1"/>
  <c r="D522" i="1"/>
  <c r="C522" i="1"/>
  <c r="B522" i="1"/>
  <c r="H496" i="1"/>
  <c r="G496" i="1"/>
  <c r="E496" i="1"/>
  <c r="D496" i="1"/>
  <c r="C496" i="1"/>
  <c r="B496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F54" i="1"/>
  <c r="F96" i="8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I492" i="8"/>
  <c r="H470" i="8"/>
  <c r="G470" i="8"/>
  <c r="E470" i="8"/>
  <c r="D470" i="8"/>
  <c r="C470" i="8"/>
  <c r="B47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F103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I491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F104" i="32"/>
  <c r="F54" i="32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H496" i="34"/>
  <c r="G496" i="34"/>
  <c r="E496" i="34"/>
  <c r="D496" i="34"/>
  <c r="C496" i="34"/>
  <c r="B496" i="34"/>
  <c r="H470" i="34"/>
  <c r="G470" i="34"/>
  <c r="E470" i="34"/>
  <c r="D470" i="34"/>
  <c r="C470" i="34"/>
  <c r="B47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F54" i="34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H470" i="35"/>
  <c r="G470" i="35"/>
  <c r="E470" i="35"/>
  <c r="D470" i="35"/>
  <c r="C470" i="35"/>
  <c r="B47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F54" i="35"/>
  <c r="F626" i="36"/>
  <c r="F600" i="36"/>
  <c r="H574" i="36"/>
  <c r="G574" i="36"/>
  <c r="E574" i="36"/>
  <c r="D574" i="36"/>
  <c r="C574" i="36"/>
  <c r="B574" i="36"/>
  <c r="I573" i="36"/>
  <c r="H548" i="36"/>
  <c r="G548" i="36"/>
  <c r="E548" i="36"/>
  <c r="D548" i="36"/>
  <c r="C548" i="36"/>
  <c r="B548" i="36"/>
  <c r="I547" i="36"/>
  <c r="H522" i="36"/>
  <c r="G522" i="36"/>
  <c r="E522" i="36"/>
  <c r="D522" i="36"/>
  <c r="C522" i="36"/>
  <c r="B522" i="36"/>
  <c r="I521" i="36"/>
  <c r="H496" i="36"/>
  <c r="G496" i="36"/>
  <c r="E496" i="36"/>
  <c r="D496" i="36"/>
  <c r="C496" i="36"/>
  <c r="B496" i="36"/>
  <c r="I476" i="36"/>
  <c r="I477" i="36"/>
  <c r="I478" i="36"/>
  <c r="I479" i="36"/>
  <c r="I480" i="36"/>
  <c r="I483" i="36"/>
  <c r="I487" i="36"/>
  <c r="I490" i="36"/>
  <c r="I491" i="36"/>
  <c r="I492" i="36"/>
  <c r="I493" i="36"/>
  <c r="I494" i="36"/>
  <c r="I495" i="36"/>
  <c r="H470" i="36"/>
  <c r="G470" i="36"/>
  <c r="E470" i="36"/>
  <c r="D470" i="36"/>
  <c r="C470" i="36"/>
  <c r="B470" i="36"/>
  <c r="I459" i="36"/>
  <c r="I469" i="36"/>
  <c r="F444" i="36"/>
  <c r="F79" i="1" l="1"/>
  <c r="I79" i="1" s="1"/>
  <c r="I469" i="1"/>
  <c r="I479" i="8"/>
  <c r="I478" i="32"/>
  <c r="F79" i="32"/>
  <c r="F86" i="32"/>
  <c r="F102" i="32"/>
  <c r="F79" i="34"/>
  <c r="I488" i="34"/>
  <c r="I478" i="34"/>
  <c r="I494" i="35"/>
  <c r="F79" i="35"/>
  <c r="I480" i="8"/>
  <c r="F79" i="8"/>
  <c r="I494" i="32"/>
  <c r="F87" i="35"/>
  <c r="I475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F27" i="34" l="1"/>
  <c r="I79" i="34"/>
  <c r="I79" i="32"/>
  <c r="F27" i="32"/>
  <c r="I79" i="35"/>
  <c r="F27" i="35"/>
  <c r="I79" i="8"/>
  <c r="F27" i="8"/>
  <c r="F105" i="36" l="1"/>
  <c r="F104" i="36"/>
  <c r="F103" i="36"/>
  <c r="F102" i="36"/>
  <c r="F101" i="36"/>
  <c r="F100" i="36"/>
  <c r="F99" i="36"/>
  <c r="F98" i="36"/>
  <c r="F97" i="36"/>
  <c r="F96" i="36"/>
  <c r="F95" i="36"/>
  <c r="F94" i="36"/>
  <c r="F93" i="36"/>
  <c r="F92" i="36"/>
  <c r="F90" i="36"/>
  <c r="F89" i="36"/>
  <c r="F88" i="36"/>
  <c r="F87" i="36"/>
  <c r="F86" i="36"/>
  <c r="F85" i="36"/>
  <c r="F79" i="36"/>
  <c r="F54" i="36"/>
  <c r="I79" i="36" l="1"/>
  <c r="F27" i="36"/>
  <c r="F626" i="53" l="1"/>
  <c r="AE624" i="53"/>
  <c r="AE623" i="53"/>
  <c r="AE622" i="53"/>
  <c r="AE621" i="53"/>
  <c r="AE620" i="53"/>
  <c r="AE618" i="53"/>
  <c r="AE617" i="53"/>
  <c r="AE616" i="53"/>
  <c r="AE615" i="53"/>
  <c r="AE614" i="53"/>
  <c r="AE613" i="53"/>
  <c r="AF613" i="53" s="1"/>
  <c r="AE610" i="53"/>
  <c r="AE609" i="53"/>
  <c r="AE608" i="53"/>
  <c r="AF608" i="53" s="1"/>
  <c r="AE607" i="53"/>
  <c r="AE606" i="53"/>
  <c r="AE605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3" i="53"/>
  <c r="S572" i="53"/>
  <c r="S571" i="53"/>
  <c r="S570" i="53"/>
  <c r="S569" i="53"/>
  <c r="S568" i="53"/>
  <c r="S567" i="53"/>
  <c r="S566" i="53"/>
  <c r="S565" i="53"/>
  <c r="S564" i="53"/>
  <c r="S563" i="53"/>
  <c r="S562" i="53"/>
  <c r="S561" i="53"/>
  <c r="S560" i="53"/>
  <c r="S559" i="53"/>
  <c r="S558" i="53"/>
  <c r="S557" i="53"/>
  <c r="S556" i="53"/>
  <c r="S555" i="53"/>
  <c r="S554" i="53"/>
  <c r="S553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7" i="53"/>
  <c r="S546" i="53"/>
  <c r="S545" i="53"/>
  <c r="S544" i="53"/>
  <c r="S543" i="53"/>
  <c r="S542" i="53"/>
  <c r="S541" i="53"/>
  <c r="S540" i="53"/>
  <c r="S539" i="53"/>
  <c r="S538" i="53"/>
  <c r="S537" i="53"/>
  <c r="S536" i="53"/>
  <c r="S535" i="53"/>
  <c r="S534" i="53"/>
  <c r="S533" i="53"/>
  <c r="S532" i="53"/>
  <c r="S531" i="53"/>
  <c r="S530" i="53"/>
  <c r="S529" i="53"/>
  <c r="S528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20" i="53"/>
  <c r="S519" i="53"/>
  <c r="S518" i="53"/>
  <c r="S517" i="53"/>
  <c r="S516" i="53"/>
  <c r="S515" i="53"/>
  <c r="S514" i="53"/>
  <c r="S513" i="53"/>
  <c r="S512" i="53"/>
  <c r="S511" i="53"/>
  <c r="S510" i="53"/>
  <c r="S509" i="53"/>
  <c r="S508" i="53"/>
  <c r="S507" i="53"/>
  <c r="S506" i="53"/>
  <c r="S505" i="53"/>
  <c r="S504" i="53"/>
  <c r="S503" i="53"/>
  <c r="S502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5" i="53"/>
  <c r="S494" i="53"/>
  <c r="S493" i="53"/>
  <c r="S492" i="53"/>
  <c r="S491" i="53"/>
  <c r="S490" i="53"/>
  <c r="S488" i="53"/>
  <c r="S487" i="53"/>
  <c r="S483" i="53"/>
  <c r="S480" i="53"/>
  <c r="S479" i="53"/>
  <c r="S478" i="53"/>
  <c r="S477" i="53"/>
  <c r="S476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9" i="53"/>
  <c r="S468" i="53"/>
  <c r="S467" i="53"/>
  <c r="S466" i="53"/>
  <c r="S465" i="53"/>
  <c r="S464" i="53"/>
  <c r="S463" i="53"/>
  <c r="S462" i="53"/>
  <c r="S461" i="53"/>
  <c r="S460" i="53"/>
  <c r="S459" i="53"/>
  <c r="S458" i="53"/>
  <c r="S457" i="53"/>
  <c r="S456" i="53"/>
  <c r="S455" i="53"/>
  <c r="S454" i="53"/>
  <c r="S453" i="53"/>
  <c r="S452" i="53"/>
  <c r="S451" i="53"/>
  <c r="S450" i="53"/>
  <c r="S449" i="53"/>
  <c r="P470" i="53"/>
  <c r="F444" i="53"/>
  <c r="S442" i="53"/>
  <c r="I442" i="53"/>
  <c r="S441" i="53"/>
  <c r="I441" i="53"/>
  <c r="F418" i="53"/>
  <c r="C53" i="53"/>
  <c r="S416" i="53"/>
  <c r="I416" i="53"/>
  <c r="I415" i="53"/>
  <c r="F392" i="53"/>
  <c r="S391" i="53"/>
  <c r="I391" i="53"/>
  <c r="S389" i="53"/>
  <c r="F366" i="53"/>
  <c r="S365" i="53"/>
  <c r="I365" i="53"/>
  <c r="S363" i="53"/>
  <c r="F340" i="53"/>
  <c r="S339" i="53"/>
  <c r="I339" i="53"/>
  <c r="I338" i="53"/>
  <c r="I337" i="53"/>
  <c r="F314" i="53"/>
  <c r="AB53" i="53"/>
  <c r="S313" i="53"/>
  <c r="I312" i="53"/>
  <c r="S311" i="53"/>
  <c r="I311" i="53"/>
  <c r="P34" i="53"/>
  <c r="F288" i="53"/>
  <c r="S286" i="53"/>
  <c r="I286" i="53"/>
  <c r="S285" i="53"/>
  <c r="I285" i="53"/>
  <c r="AB37" i="53"/>
  <c r="F262" i="53"/>
  <c r="S261" i="53"/>
  <c r="I261" i="53"/>
  <c r="F236" i="53"/>
  <c r="S235" i="53"/>
  <c r="I235" i="53"/>
  <c r="S233" i="53"/>
  <c r="I233" i="53"/>
  <c r="F210" i="53"/>
  <c r="R53" i="53"/>
  <c r="I209" i="53"/>
  <c r="I207" i="53"/>
  <c r="AB49" i="53"/>
  <c r="F184" i="53"/>
  <c r="N53" i="53"/>
  <c r="I183" i="53"/>
  <c r="F158" i="53"/>
  <c r="S157" i="53"/>
  <c r="I157" i="53"/>
  <c r="AB52" i="53"/>
  <c r="I156" i="53"/>
  <c r="I155" i="53"/>
  <c r="P37" i="53"/>
  <c r="P35" i="53"/>
  <c r="AB34" i="53"/>
  <c r="F132" i="53"/>
  <c r="Q53" i="53"/>
  <c r="S131" i="53"/>
  <c r="I131" i="53"/>
  <c r="P51" i="53"/>
  <c r="I128" i="53"/>
  <c r="P49" i="53"/>
  <c r="AB43" i="53"/>
  <c r="AB38" i="53"/>
  <c r="F105" i="53"/>
  <c r="F104" i="53"/>
  <c r="F103" i="53"/>
  <c r="F102" i="53"/>
  <c r="F101" i="53"/>
  <c r="F100" i="53"/>
  <c r="F97" i="53"/>
  <c r="F96" i="53"/>
  <c r="F95" i="53"/>
  <c r="P94" i="53"/>
  <c r="F94" i="53"/>
  <c r="F93" i="53"/>
  <c r="F92" i="53"/>
  <c r="F90" i="53"/>
  <c r="F89" i="53"/>
  <c r="F88" i="53"/>
  <c r="F87" i="53"/>
  <c r="F86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P79" i="53"/>
  <c r="P78" i="53"/>
  <c r="S78" i="53" s="1"/>
  <c r="P77" i="53"/>
  <c r="S77" i="53" s="1"/>
  <c r="P76" i="53"/>
  <c r="S76" i="53" s="1"/>
  <c r="P75" i="53"/>
  <c r="S75" i="53" s="1"/>
  <c r="P74" i="53"/>
  <c r="S74" i="53" s="1"/>
  <c r="P72" i="53"/>
  <c r="S72" i="53" s="1"/>
  <c r="P71" i="53"/>
  <c r="S71" i="53" s="1"/>
  <c r="P67" i="53"/>
  <c r="S67" i="53" s="1"/>
  <c r="P64" i="53"/>
  <c r="S64" i="53" s="1"/>
  <c r="P63" i="53"/>
  <c r="S63" i="53" s="1"/>
  <c r="P62" i="53"/>
  <c r="S62" i="53" s="1"/>
  <c r="P61" i="53"/>
  <c r="S61" i="53" s="1"/>
  <c r="P60" i="53"/>
  <c r="S60" i="53" s="1"/>
  <c r="P59" i="53"/>
  <c r="S59" i="53" s="1"/>
  <c r="P53" i="53"/>
  <c r="M53" i="53"/>
  <c r="L53" i="53"/>
  <c r="H53" i="53"/>
  <c r="E53" i="53"/>
  <c r="D53" i="53"/>
  <c r="P52" i="53"/>
  <c r="AB51" i="53"/>
  <c r="AB50" i="53"/>
  <c r="P50" i="53"/>
  <c r="AB48" i="53"/>
  <c r="P48" i="53"/>
  <c r="AB46" i="53"/>
  <c r="P46" i="53"/>
  <c r="P45" i="53"/>
  <c r="AB44" i="53"/>
  <c r="AB42" i="53"/>
  <c r="AB41" i="53"/>
  <c r="P38" i="53"/>
  <c r="AB36" i="53"/>
  <c r="P36" i="53"/>
  <c r="AB35" i="53"/>
  <c r="AB33" i="53"/>
  <c r="F54" i="53"/>
  <c r="A27" i="53"/>
  <c r="A26" i="53"/>
  <c r="A25" i="53"/>
  <c r="A24" i="53"/>
  <c r="P43" i="53" l="1"/>
  <c r="F98" i="53"/>
  <c r="P44" i="53"/>
  <c r="S470" i="53"/>
  <c r="O471" i="53" s="1"/>
  <c r="S79" i="53"/>
  <c r="G53" i="53"/>
  <c r="AB45" i="53"/>
  <c r="I287" i="53"/>
  <c r="B53" i="53"/>
  <c r="P33" i="53"/>
  <c r="P41" i="53"/>
  <c r="S156" i="53"/>
  <c r="S207" i="53"/>
  <c r="S209" i="53"/>
  <c r="S181" i="53"/>
  <c r="O53" i="53"/>
  <c r="I182" i="53"/>
  <c r="S208" i="53"/>
  <c r="I129" i="53"/>
  <c r="I181" i="53"/>
  <c r="I208" i="53"/>
  <c r="S155" i="53"/>
  <c r="S183" i="53"/>
  <c r="S287" i="53"/>
  <c r="S182" i="53"/>
  <c r="I313" i="53"/>
  <c r="I234" i="53"/>
  <c r="S415" i="53"/>
  <c r="S390" i="53"/>
  <c r="S312" i="53"/>
  <c r="S234" i="53"/>
  <c r="I417" i="53"/>
  <c r="I443" i="53"/>
  <c r="S364" i="53"/>
  <c r="I363" i="53"/>
  <c r="S574" i="53"/>
  <c r="AF620" i="53"/>
  <c r="I389" i="53"/>
  <c r="M471" i="53"/>
  <c r="P471" i="53"/>
  <c r="I364" i="53"/>
  <c r="I390" i="53"/>
  <c r="S443" i="53"/>
  <c r="P522" i="53"/>
  <c r="S501" i="53"/>
  <c r="S522" i="53" s="1"/>
  <c r="P548" i="53"/>
  <c r="S527" i="53"/>
  <c r="S548" i="53" s="1"/>
  <c r="S417" i="53"/>
  <c r="S475" i="53"/>
  <c r="P574" i="53"/>
  <c r="R471" i="53" l="1"/>
  <c r="N471" i="53"/>
  <c r="Q471" i="53"/>
  <c r="L471" i="53"/>
  <c r="P42" i="53"/>
  <c r="AE611" i="53"/>
  <c r="Q549" i="53"/>
  <c r="R549" i="53"/>
  <c r="O549" i="53"/>
  <c r="L549" i="53"/>
  <c r="M549" i="53"/>
  <c r="P549" i="53"/>
  <c r="N549" i="53"/>
  <c r="M523" i="53"/>
  <c r="R523" i="53"/>
  <c r="Q523" i="53"/>
  <c r="O523" i="53"/>
  <c r="P523" i="53"/>
  <c r="N523" i="53"/>
  <c r="L523" i="53"/>
  <c r="M575" i="53"/>
  <c r="R575" i="53"/>
  <c r="P575" i="53"/>
  <c r="L575" i="53"/>
  <c r="Q575" i="53"/>
  <c r="O575" i="53"/>
  <c r="N575" i="53"/>
  <c r="I53" i="53"/>
  <c r="S53" i="53"/>
  <c r="AE619" i="53"/>
  <c r="S471" i="53" l="1"/>
  <c r="P92" i="53"/>
  <c r="AE612" i="53"/>
  <c r="AE626" i="53" s="1"/>
  <c r="P626" i="53"/>
  <c r="S575" i="53"/>
  <c r="S523" i="53"/>
  <c r="S549" i="53"/>
  <c r="AE630" i="53" l="1"/>
  <c r="F104" i="52" l="1"/>
  <c r="F103" i="52"/>
  <c r="F102" i="52"/>
  <c r="F101" i="52"/>
  <c r="F100" i="52"/>
  <c r="F98" i="52"/>
  <c r="F96" i="52"/>
  <c r="F95" i="52"/>
  <c r="F94" i="52"/>
  <c r="F93" i="52"/>
  <c r="F92" i="52"/>
  <c r="F90" i="52"/>
  <c r="F88" i="52"/>
  <c r="F87" i="52"/>
  <c r="F86" i="52"/>
  <c r="AE623" i="52"/>
  <c r="AE622" i="52"/>
  <c r="AE621" i="52"/>
  <c r="AE620" i="52"/>
  <c r="AE618" i="52"/>
  <c r="AE617" i="52"/>
  <c r="AE616" i="52"/>
  <c r="AE615" i="52"/>
  <c r="AE613" i="52"/>
  <c r="AE607" i="52"/>
  <c r="AE606" i="52"/>
  <c r="S573" i="52"/>
  <c r="S572" i="52"/>
  <c r="S571" i="52"/>
  <c r="S570" i="52"/>
  <c r="S569" i="52"/>
  <c r="S568" i="52"/>
  <c r="S567" i="52"/>
  <c r="S566" i="52"/>
  <c r="S565" i="52"/>
  <c r="S564" i="52"/>
  <c r="S563" i="52"/>
  <c r="S560" i="52"/>
  <c r="S559" i="52"/>
  <c r="S558" i="52"/>
  <c r="S557" i="52"/>
  <c r="S556" i="52"/>
  <c r="S554" i="52"/>
  <c r="S553" i="52"/>
  <c r="S546" i="52"/>
  <c r="S545" i="52"/>
  <c r="S544" i="52"/>
  <c r="S543" i="52"/>
  <c r="S542" i="52"/>
  <c r="S540" i="52"/>
  <c r="S538" i="52"/>
  <c r="S537" i="52"/>
  <c r="S536" i="52"/>
  <c r="S534" i="52"/>
  <c r="S533" i="52"/>
  <c r="S532" i="52"/>
  <c r="S531" i="52"/>
  <c r="S530" i="52"/>
  <c r="S529" i="52"/>
  <c r="S528" i="52"/>
  <c r="S521" i="52"/>
  <c r="S519" i="52"/>
  <c r="S517" i="52"/>
  <c r="S516" i="52"/>
  <c r="S515" i="52"/>
  <c r="S513" i="52"/>
  <c r="S512" i="52"/>
  <c r="S511" i="52"/>
  <c r="S509" i="52"/>
  <c r="S508" i="52"/>
  <c r="S507" i="52"/>
  <c r="S506" i="52"/>
  <c r="S505" i="52"/>
  <c r="S503" i="52"/>
  <c r="S501" i="52"/>
  <c r="S495" i="52"/>
  <c r="S494" i="52"/>
  <c r="S492" i="52"/>
  <c r="S491" i="52"/>
  <c r="S490" i="52"/>
  <c r="S487" i="52"/>
  <c r="S483" i="52"/>
  <c r="S480" i="52"/>
  <c r="S479" i="52"/>
  <c r="S478" i="52"/>
  <c r="S475" i="52"/>
  <c r="S469" i="52"/>
  <c r="S468" i="52"/>
  <c r="S467" i="52"/>
  <c r="S466" i="52"/>
  <c r="S465" i="52"/>
  <c r="S464" i="52"/>
  <c r="S463" i="52"/>
  <c r="S462" i="52"/>
  <c r="S461" i="52"/>
  <c r="S459" i="52"/>
  <c r="S458" i="52"/>
  <c r="S457" i="52"/>
  <c r="S454" i="52"/>
  <c r="S453" i="52"/>
  <c r="S451" i="52"/>
  <c r="F54" i="52"/>
  <c r="F626" i="52"/>
  <c r="AE614" i="52"/>
  <c r="AE610" i="52"/>
  <c r="AE609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S562" i="52"/>
  <c r="S561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S541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S520" i="52"/>
  <c r="S504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88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55" i="52"/>
  <c r="S450" i="52"/>
  <c r="F444" i="52"/>
  <c r="F418" i="52"/>
  <c r="F392" i="52"/>
  <c r="F366" i="52"/>
  <c r="F340" i="52"/>
  <c r="F314" i="52"/>
  <c r="F288" i="52"/>
  <c r="F262" i="52"/>
  <c r="F236" i="52"/>
  <c r="F210" i="52"/>
  <c r="F184" i="52"/>
  <c r="F158" i="52"/>
  <c r="F132" i="52"/>
  <c r="F105" i="52"/>
  <c r="F97" i="52"/>
  <c r="F89" i="52"/>
  <c r="F85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A27" i="52"/>
  <c r="A26" i="52"/>
  <c r="A25" i="52"/>
  <c r="A24" i="52"/>
  <c r="AE605" i="52" l="1"/>
  <c r="P94" i="52"/>
  <c r="I182" i="52"/>
  <c r="P64" i="52"/>
  <c r="S64" i="52" s="1"/>
  <c r="AB52" i="52"/>
  <c r="P71" i="52"/>
  <c r="S71" i="52" s="1"/>
  <c r="AB34" i="52"/>
  <c r="AB38" i="52"/>
  <c r="AB50" i="52"/>
  <c r="AB33" i="52"/>
  <c r="AB37" i="52"/>
  <c r="Q53" i="52"/>
  <c r="S156" i="52"/>
  <c r="P36" i="52"/>
  <c r="G51" i="52"/>
  <c r="B53" i="52"/>
  <c r="P75" i="52"/>
  <c r="S75" i="52" s="1"/>
  <c r="AB45" i="52"/>
  <c r="E53" i="52"/>
  <c r="I261" i="52"/>
  <c r="I337" i="52"/>
  <c r="AB49" i="52"/>
  <c r="P78" i="52"/>
  <c r="S78" i="52" s="1"/>
  <c r="P74" i="52"/>
  <c r="S74" i="52" s="1"/>
  <c r="AB41" i="52"/>
  <c r="I128" i="52"/>
  <c r="D51" i="52"/>
  <c r="P51" i="52"/>
  <c r="I181" i="52"/>
  <c r="S181" i="52"/>
  <c r="I234" i="52"/>
  <c r="I235" i="52"/>
  <c r="I260" i="52"/>
  <c r="S260" i="52"/>
  <c r="I285" i="52"/>
  <c r="I338" i="52"/>
  <c r="I363" i="52"/>
  <c r="S389" i="52"/>
  <c r="S390" i="52"/>
  <c r="I442" i="52"/>
  <c r="I443" i="52"/>
  <c r="D52" i="52"/>
  <c r="AB36" i="52"/>
  <c r="AB44" i="52"/>
  <c r="AB48" i="52"/>
  <c r="S452" i="52"/>
  <c r="P62" i="52"/>
  <c r="S62" i="52" s="1"/>
  <c r="S456" i="52"/>
  <c r="S460" i="52"/>
  <c r="S477" i="52"/>
  <c r="P61" i="52"/>
  <c r="S61" i="52" s="1"/>
  <c r="S493" i="52"/>
  <c r="P77" i="52"/>
  <c r="S77" i="52" s="1"/>
  <c r="S502" i="52"/>
  <c r="P522" i="52"/>
  <c r="P60" i="52"/>
  <c r="S60" i="52" s="1"/>
  <c r="S510" i="52"/>
  <c r="S514" i="52"/>
  <c r="P72" i="52"/>
  <c r="S72" i="52" s="1"/>
  <c r="S518" i="52"/>
  <c r="P76" i="52"/>
  <c r="S527" i="52"/>
  <c r="P548" i="52"/>
  <c r="P59" i="52"/>
  <c r="P67" i="52"/>
  <c r="S67" i="52" s="1"/>
  <c r="S535" i="52"/>
  <c r="S547" i="52"/>
  <c r="P79" i="52"/>
  <c r="S79" i="52" s="1"/>
  <c r="AE608" i="52"/>
  <c r="AF608" i="52" s="1"/>
  <c r="AE624" i="52"/>
  <c r="P46" i="52"/>
  <c r="P33" i="52"/>
  <c r="P37" i="52"/>
  <c r="P49" i="52"/>
  <c r="P53" i="52"/>
  <c r="S259" i="52"/>
  <c r="I287" i="52"/>
  <c r="P50" i="52"/>
  <c r="G53" i="52"/>
  <c r="P45" i="52"/>
  <c r="S155" i="52"/>
  <c r="I233" i="52"/>
  <c r="S338" i="52"/>
  <c r="AF613" i="52"/>
  <c r="S539" i="52"/>
  <c r="D53" i="52"/>
  <c r="P63" i="52"/>
  <c r="S63" i="52" s="1"/>
  <c r="I207" i="52"/>
  <c r="S208" i="52"/>
  <c r="S287" i="52"/>
  <c r="I311" i="52"/>
  <c r="I416" i="52"/>
  <c r="AF620" i="52"/>
  <c r="S363" i="52"/>
  <c r="S442" i="52"/>
  <c r="I390" i="52"/>
  <c r="S416" i="52"/>
  <c r="S449" i="52"/>
  <c r="P470" i="52"/>
  <c r="I155" i="52"/>
  <c r="E51" i="52"/>
  <c r="B51" i="52"/>
  <c r="S182" i="52"/>
  <c r="I156" i="52"/>
  <c r="AB46" i="52"/>
  <c r="P48" i="52"/>
  <c r="N53" i="52"/>
  <c r="S131" i="52"/>
  <c r="S235" i="52"/>
  <c r="L53" i="52"/>
  <c r="C53" i="52"/>
  <c r="I131" i="52"/>
  <c r="AB42" i="52"/>
  <c r="AB51" i="52"/>
  <c r="AB53" i="52"/>
  <c r="S209" i="52"/>
  <c r="O53" i="52"/>
  <c r="R53" i="52"/>
  <c r="S207" i="52"/>
  <c r="I209" i="52"/>
  <c r="S261" i="52"/>
  <c r="M53" i="52"/>
  <c r="H51" i="52"/>
  <c r="H53" i="52"/>
  <c r="S233" i="52"/>
  <c r="S285" i="52"/>
  <c r="P35" i="52"/>
  <c r="AB43" i="52"/>
  <c r="S364" i="52"/>
  <c r="AB35" i="52"/>
  <c r="P52" i="52"/>
  <c r="S183" i="52"/>
  <c r="I208" i="52"/>
  <c r="P38" i="52"/>
  <c r="I129" i="52"/>
  <c r="I157" i="52"/>
  <c r="P41" i="52"/>
  <c r="P34" i="52"/>
  <c r="C51" i="52"/>
  <c r="S312" i="52"/>
  <c r="S415" i="52"/>
  <c r="S286" i="52"/>
  <c r="I339" i="52"/>
  <c r="I183" i="52"/>
  <c r="I259" i="52"/>
  <c r="S311" i="52"/>
  <c r="S313" i="52"/>
  <c r="S157" i="52"/>
  <c r="I313" i="52"/>
  <c r="S365" i="52"/>
  <c r="I312" i="52"/>
  <c r="S391" i="52"/>
  <c r="S234" i="52"/>
  <c r="I286" i="52"/>
  <c r="S339" i="52"/>
  <c r="I364" i="52"/>
  <c r="S337" i="52"/>
  <c r="I365" i="52"/>
  <c r="I389" i="52"/>
  <c r="I391" i="52"/>
  <c r="I415" i="52"/>
  <c r="S443" i="52"/>
  <c r="S555" i="52"/>
  <c r="S574" i="52" s="1"/>
  <c r="P574" i="52"/>
  <c r="S417" i="52"/>
  <c r="S441" i="52"/>
  <c r="I417" i="52"/>
  <c r="I441" i="52"/>
  <c r="S476" i="52"/>
  <c r="F105" i="51"/>
  <c r="F104" i="51"/>
  <c r="F103" i="51"/>
  <c r="F102" i="51"/>
  <c r="F101" i="51"/>
  <c r="F100" i="51"/>
  <c r="F98" i="51"/>
  <c r="F97" i="51"/>
  <c r="F96" i="51"/>
  <c r="F95" i="51"/>
  <c r="F94" i="51"/>
  <c r="F93" i="51"/>
  <c r="F92" i="51"/>
  <c r="F90" i="51"/>
  <c r="F89" i="51"/>
  <c r="F88" i="51"/>
  <c r="F87" i="51"/>
  <c r="F86" i="51"/>
  <c r="F85" i="51"/>
  <c r="AE624" i="51"/>
  <c r="AE623" i="51"/>
  <c r="AE622" i="51"/>
  <c r="AE621" i="51"/>
  <c r="AE620" i="51"/>
  <c r="AE619" i="51"/>
  <c r="AE618" i="51"/>
  <c r="AE617" i="51"/>
  <c r="AE615" i="51"/>
  <c r="AE614" i="51"/>
  <c r="AE612" i="51"/>
  <c r="AE611" i="51"/>
  <c r="AE610" i="51"/>
  <c r="AE609" i="51"/>
  <c r="AE608" i="51"/>
  <c r="AE606" i="51"/>
  <c r="S573" i="51"/>
  <c r="S572" i="51"/>
  <c r="S571" i="51"/>
  <c r="S570" i="51"/>
  <c r="S569" i="51"/>
  <c r="S568" i="51"/>
  <c r="S567" i="51"/>
  <c r="S566" i="51"/>
  <c r="S565" i="51"/>
  <c r="S564" i="51"/>
  <c r="S563" i="51"/>
  <c r="S562" i="51"/>
  <c r="S561" i="51"/>
  <c r="S560" i="51"/>
  <c r="S559" i="51"/>
  <c r="S558" i="51"/>
  <c r="S557" i="51"/>
  <c r="S556" i="51"/>
  <c r="S555" i="51"/>
  <c r="S554" i="51"/>
  <c r="S547" i="51"/>
  <c r="S546" i="51"/>
  <c r="S545" i="51"/>
  <c r="S544" i="51"/>
  <c r="S543" i="51"/>
  <c r="S542" i="51"/>
  <c r="S541" i="51"/>
  <c r="S539" i="51"/>
  <c r="S538" i="51"/>
  <c r="S537" i="51"/>
  <c r="S536" i="51"/>
  <c r="S535" i="51"/>
  <c r="S534" i="51"/>
  <c r="S533" i="51"/>
  <c r="S531" i="51"/>
  <c r="S530" i="51"/>
  <c r="S529" i="51"/>
  <c r="S527" i="51"/>
  <c r="S521" i="51"/>
  <c r="S520" i="51"/>
  <c r="S518" i="51"/>
  <c r="S517" i="51"/>
  <c r="S516" i="51"/>
  <c r="S514" i="51"/>
  <c r="S513" i="51"/>
  <c r="S510" i="51"/>
  <c r="S509" i="51"/>
  <c r="S508" i="51"/>
  <c r="S506" i="51"/>
  <c r="S505" i="51"/>
  <c r="S504" i="51"/>
  <c r="S502" i="51"/>
  <c r="S501" i="51"/>
  <c r="S495" i="51"/>
  <c r="S493" i="51"/>
  <c r="S492" i="51"/>
  <c r="S491" i="51"/>
  <c r="S488" i="51"/>
  <c r="S487" i="51"/>
  <c r="S483" i="51"/>
  <c r="S480" i="51"/>
  <c r="S479" i="51"/>
  <c r="S477" i="51"/>
  <c r="S476" i="51"/>
  <c r="S475" i="51"/>
  <c r="S468" i="51"/>
  <c r="S467" i="51"/>
  <c r="S466" i="51"/>
  <c r="S464" i="51"/>
  <c r="S463" i="51"/>
  <c r="S462" i="51"/>
  <c r="S460" i="51"/>
  <c r="S459" i="51"/>
  <c r="S458" i="51"/>
  <c r="S456" i="51"/>
  <c r="S455" i="51"/>
  <c r="S454" i="51"/>
  <c r="S452" i="51"/>
  <c r="S451" i="51"/>
  <c r="S450" i="51"/>
  <c r="F54" i="51"/>
  <c r="F626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S512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P94" i="51" l="1"/>
  <c r="AE613" i="51"/>
  <c r="AF613" i="51" s="1"/>
  <c r="I337" i="51"/>
  <c r="P92" i="51"/>
  <c r="S470" i="52"/>
  <c r="Q471" i="52" s="1"/>
  <c r="AB45" i="51"/>
  <c r="E53" i="51"/>
  <c r="S522" i="52"/>
  <c r="O523" i="52" s="1"/>
  <c r="AB41" i="51"/>
  <c r="Q53" i="51"/>
  <c r="AB37" i="51"/>
  <c r="AB49" i="51"/>
  <c r="AB53" i="51"/>
  <c r="S548" i="52"/>
  <c r="S59" i="52"/>
  <c r="I53" i="52"/>
  <c r="S76" i="52"/>
  <c r="S53" i="52"/>
  <c r="I51" i="52"/>
  <c r="R575" i="52"/>
  <c r="Q575" i="52"/>
  <c r="N575" i="52"/>
  <c r="P575" i="52"/>
  <c r="O575" i="52"/>
  <c r="M575" i="52"/>
  <c r="L575" i="52"/>
  <c r="I157" i="51"/>
  <c r="I182" i="51"/>
  <c r="I207" i="51"/>
  <c r="I261" i="51"/>
  <c r="I286" i="51"/>
  <c r="I311" i="51"/>
  <c r="I365" i="51"/>
  <c r="I390" i="51"/>
  <c r="I415" i="51"/>
  <c r="P76" i="51"/>
  <c r="S76" i="51" s="1"/>
  <c r="I155" i="51"/>
  <c r="I156" i="51"/>
  <c r="S181" i="51"/>
  <c r="S182" i="51"/>
  <c r="I209" i="51"/>
  <c r="I235" i="51"/>
  <c r="S235" i="51"/>
  <c r="I259" i="51"/>
  <c r="S261" i="51"/>
  <c r="I285" i="51"/>
  <c r="S285" i="51"/>
  <c r="AE616" i="51"/>
  <c r="S337" i="51"/>
  <c r="S338" i="51"/>
  <c r="S441" i="51"/>
  <c r="S443" i="51"/>
  <c r="S313" i="51"/>
  <c r="I338" i="51"/>
  <c r="S417" i="51"/>
  <c r="S312" i="51"/>
  <c r="S390" i="51"/>
  <c r="S391" i="51"/>
  <c r="S416" i="51"/>
  <c r="P79" i="51"/>
  <c r="S79" i="51" s="1"/>
  <c r="P626" i="51"/>
  <c r="I391" i="51"/>
  <c r="P63" i="51"/>
  <c r="S63" i="51" s="1"/>
  <c r="P71" i="51"/>
  <c r="S71" i="51" s="1"/>
  <c r="P77" i="51"/>
  <c r="S77" i="51" s="1"/>
  <c r="S469" i="51"/>
  <c r="P67" i="51"/>
  <c r="S67" i="51" s="1"/>
  <c r="P64" i="51"/>
  <c r="S64" i="51" s="1"/>
  <c r="P45" i="51"/>
  <c r="S156" i="51"/>
  <c r="S183" i="51"/>
  <c r="S287" i="51"/>
  <c r="P548" i="51"/>
  <c r="P60" i="51"/>
  <c r="S60" i="51" s="1"/>
  <c r="P72" i="51"/>
  <c r="S72" i="51" s="1"/>
  <c r="S540" i="51"/>
  <c r="I287" i="51"/>
  <c r="P41" i="51"/>
  <c r="S233" i="51"/>
  <c r="P75" i="51"/>
  <c r="S465" i="51"/>
  <c r="P574" i="51"/>
  <c r="S553" i="51"/>
  <c r="S574" i="51" s="1"/>
  <c r="Q575" i="51" s="1"/>
  <c r="S528" i="51"/>
  <c r="P49" i="51"/>
  <c r="P53" i="51"/>
  <c r="S208" i="51"/>
  <c r="I234" i="51"/>
  <c r="P37" i="51"/>
  <c r="D53" i="51"/>
  <c r="S511" i="51"/>
  <c r="S311" i="51"/>
  <c r="I364" i="51"/>
  <c r="S364" i="51"/>
  <c r="I441" i="51"/>
  <c r="S363" i="51"/>
  <c r="S259" i="51"/>
  <c r="I312" i="51"/>
  <c r="I416" i="51"/>
  <c r="P36" i="51"/>
  <c r="P44" i="51"/>
  <c r="P48" i="51"/>
  <c r="G51" i="51"/>
  <c r="D52" i="51"/>
  <c r="P52" i="51"/>
  <c r="B53" i="51"/>
  <c r="I131" i="51"/>
  <c r="N53" i="51"/>
  <c r="S157" i="51"/>
  <c r="I181" i="51"/>
  <c r="S207" i="51"/>
  <c r="I260" i="51"/>
  <c r="S260" i="51"/>
  <c r="S286" i="51"/>
  <c r="I313" i="51"/>
  <c r="I339" i="51"/>
  <c r="S339" i="51"/>
  <c r="I363" i="51"/>
  <c r="S365" i="51"/>
  <c r="I389" i="51"/>
  <c r="S389" i="51"/>
  <c r="S415" i="51"/>
  <c r="I442" i="51"/>
  <c r="I443" i="51"/>
  <c r="S457" i="51"/>
  <c r="S515" i="51"/>
  <c r="P34" i="51"/>
  <c r="P50" i="51"/>
  <c r="G53" i="51"/>
  <c r="I208" i="51"/>
  <c r="S131" i="51"/>
  <c r="S507" i="51"/>
  <c r="AE607" i="51"/>
  <c r="P33" i="51"/>
  <c r="P78" i="51"/>
  <c r="S494" i="51"/>
  <c r="P522" i="51"/>
  <c r="P61" i="51"/>
  <c r="S453" i="51"/>
  <c r="P42" i="51"/>
  <c r="S442" i="51"/>
  <c r="S461" i="51"/>
  <c r="S532" i="51"/>
  <c r="I128" i="51"/>
  <c r="AB33" i="51"/>
  <c r="P470" i="51"/>
  <c r="P59" i="51"/>
  <c r="P62" i="51"/>
  <c r="S478" i="51"/>
  <c r="P74" i="51"/>
  <c r="S490" i="51"/>
  <c r="P38" i="51"/>
  <c r="P46" i="51"/>
  <c r="B51" i="51"/>
  <c r="I129" i="51"/>
  <c r="R53" i="51"/>
  <c r="S155" i="51"/>
  <c r="I183" i="51"/>
  <c r="S209" i="51"/>
  <c r="I233" i="51"/>
  <c r="S234" i="51"/>
  <c r="S449" i="51"/>
  <c r="S503" i="51"/>
  <c r="S519" i="51"/>
  <c r="AB36" i="51"/>
  <c r="AB44" i="51"/>
  <c r="AB48" i="51"/>
  <c r="H51" i="51"/>
  <c r="AB52" i="51"/>
  <c r="C53" i="51"/>
  <c r="O53" i="51"/>
  <c r="AB34" i="51"/>
  <c r="AB38" i="51"/>
  <c r="AB42" i="51"/>
  <c r="AB46" i="51"/>
  <c r="AB50" i="51"/>
  <c r="C51" i="51"/>
  <c r="H53" i="51"/>
  <c r="P35" i="51"/>
  <c r="P43" i="51"/>
  <c r="D51" i="51"/>
  <c r="P51" i="51"/>
  <c r="L53" i="51"/>
  <c r="AB35" i="51"/>
  <c r="AB43" i="51"/>
  <c r="E51" i="51"/>
  <c r="AB51" i="51"/>
  <c r="M53" i="51"/>
  <c r="I417" i="51"/>
  <c r="AF608" i="51"/>
  <c r="AF620" i="51"/>
  <c r="AE605" i="5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0" i="41"/>
  <c r="F89" i="41"/>
  <c r="F88" i="41"/>
  <c r="F87" i="41"/>
  <c r="F86" i="41"/>
  <c r="F85" i="41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0" i="42"/>
  <c r="F89" i="42"/>
  <c r="F88" i="42"/>
  <c r="F87" i="42"/>
  <c r="F86" i="42"/>
  <c r="F85" i="42"/>
  <c r="F105" i="43"/>
  <c r="F104" i="43"/>
  <c r="F103" i="43"/>
  <c r="F102" i="43"/>
  <c r="F101" i="43"/>
  <c r="F100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6"/>
  <c r="F104" i="46"/>
  <c r="F103" i="46"/>
  <c r="F102" i="46"/>
  <c r="F101" i="46"/>
  <c r="F100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7"/>
  <c r="F104" i="47"/>
  <c r="F103" i="47"/>
  <c r="F102" i="47"/>
  <c r="F101" i="47"/>
  <c r="F100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8"/>
  <c r="F104" i="48"/>
  <c r="F103" i="48"/>
  <c r="F102" i="48"/>
  <c r="F101" i="48"/>
  <c r="F100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0" i="40"/>
  <c r="F89" i="40"/>
  <c r="F88" i="40"/>
  <c r="F87" i="40"/>
  <c r="F86" i="40"/>
  <c r="F85" i="40"/>
  <c r="F105" i="50"/>
  <c r="F104" i="50"/>
  <c r="F103" i="50"/>
  <c r="F102" i="50"/>
  <c r="F101" i="50"/>
  <c r="F100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P523" i="52" l="1"/>
  <c r="R471" i="52"/>
  <c r="M471" i="52"/>
  <c r="R523" i="52"/>
  <c r="O471" i="52"/>
  <c r="N523" i="52"/>
  <c r="L523" i="52"/>
  <c r="L471" i="52"/>
  <c r="M523" i="52"/>
  <c r="P471" i="52"/>
  <c r="N471" i="52"/>
  <c r="Q523" i="52"/>
  <c r="L549" i="52"/>
  <c r="Q549" i="52"/>
  <c r="R549" i="52"/>
  <c r="M549" i="52"/>
  <c r="N549" i="52"/>
  <c r="P549" i="52"/>
  <c r="O549" i="52"/>
  <c r="S575" i="52"/>
  <c r="D53" i="47"/>
  <c r="P33" i="47"/>
  <c r="P41" i="47"/>
  <c r="P49" i="47"/>
  <c r="L53" i="47"/>
  <c r="AB48" i="47"/>
  <c r="P62" i="47"/>
  <c r="P78" i="47"/>
  <c r="P92" i="47"/>
  <c r="P92" i="42"/>
  <c r="P92" i="50"/>
  <c r="D51" i="48"/>
  <c r="P37" i="48"/>
  <c r="P45" i="48"/>
  <c r="P53" i="48"/>
  <c r="AB36" i="48"/>
  <c r="D51" i="50"/>
  <c r="P37" i="50"/>
  <c r="P45" i="50"/>
  <c r="P53" i="50"/>
  <c r="AB36" i="50"/>
  <c r="AB44" i="50"/>
  <c r="AB52" i="50"/>
  <c r="P94" i="40"/>
  <c r="O575" i="51"/>
  <c r="N575" i="51"/>
  <c r="L575" i="51"/>
  <c r="P94" i="47"/>
  <c r="AB52" i="48"/>
  <c r="P74" i="48"/>
  <c r="E51" i="50"/>
  <c r="P36" i="50"/>
  <c r="P44" i="50"/>
  <c r="P52" i="50"/>
  <c r="Q53" i="50"/>
  <c r="AB33" i="50"/>
  <c r="AB41" i="50"/>
  <c r="S75" i="51"/>
  <c r="P75" i="50"/>
  <c r="S75" i="50" s="1"/>
  <c r="P59" i="50"/>
  <c r="E53" i="40"/>
  <c r="P40" i="40"/>
  <c r="M53" i="40"/>
  <c r="AB37" i="40"/>
  <c r="C51" i="47"/>
  <c r="H53" i="47"/>
  <c r="P46" i="47"/>
  <c r="O53" i="47"/>
  <c r="B51" i="43"/>
  <c r="D52" i="43"/>
  <c r="G53" i="43"/>
  <c r="P39" i="43"/>
  <c r="P47" i="43"/>
  <c r="N53" i="43"/>
  <c r="AB34" i="43"/>
  <c r="AB42" i="43"/>
  <c r="AB50" i="43"/>
  <c r="P64" i="43"/>
  <c r="AB49" i="50"/>
  <c r="P67" i="50"/>
  <c r="S67" i="50" s="1"/>
  <c r="P48" i="40"/>
  <c r="AB45" i="40"/>
  <c r="AB53" i="40"/>
  <c r="P63" i="40"/>
  <c r="P79" i="40"/>
  <c r="P38" i="47"/>
  <c r="G53" i="40"/>
  <c r="P39" i="40"/>
  <c r="P47" i="40"/>
  <c r="N53" i="40"/>
  <c r="AB34" i="40"/>
  <c r="AB42" i="40"/>
  <c r="AB50" i="40"/>
  <c r="P64" i="40"/>
  <c r="C51" i="48"/>
  <c r="H53" i="48"/>
  <c r="P38" i="48"/>
  <c r="P46" i="48"/>
  <c r="O53" i="48"/>
  <c r="P74" i="50"/>
  <c r="C51" i="43"/>
  <c r="H53" i="43"/>
  <c r="P38" i="43"/>
  <c r="P46" i="43"/>
  <c r="O53" i="43"/>
  <c r="AB39" i="43"/>
  <c r="AB47" i="43"/>
  <c r="P92" i="46"/>
  <c r="E53" i="46"/>
  <c r="P48" i="46"/>
  <c r="M53" i="46"/>
  <c r="AB37" i="46"/>
  <c r="AB45" i="46"/>
  <c r="AB53" i="46"/>
  <c r="P63" i="46"/>
  <c r="P71" i="46"/>
  <c r="P79" i="46"/>
  <c r="P94" i="46"/>
  <c r="D51" i="46"/>
  <c r="P37" i="46"/>
  <c r="P45" i="46"/>
  <c r="P53" i="46"/>
  <c r="AB36" i="46"/>
  <c r="AB44" i="46"/>
  <c r="AB52" i="46"/>
  <c r="P74" i="46"/>
  <c r="G51" i="42"/>
  <c r="B53" i="42"/>
  <c r="P35" i="42"/>
  <c r="P43" i="42"/>
  <c r="P51" i="42"/>
  <c r="R53" i="42"/>
  <c r="AB38" i="42"/>
  <c r="AB46" i="42"/>
  <c r="AA51" i="42"/>
  <c r="Y53" i="42"/>
  <c r="AG53" i="42"/>
  <c r="P60" i="42"/>
  <c r="P76" i="42"/>
  <c r="H51" i="42"/>
  <c r="C53" i="42"/>
  <c r="P34" i="42"/>
  <c r="P42" i="42"/>
  <c r="P50" i="42"/>
  <c r="Q51" i="42"/>
  <c r="AB35" i="42"/>
  <c r="B53" i="41"/>
  <c r="P35" i="41"/>
  <c r="P43" i="41"/>
  <c r="P51" i="41"/>
  <c r="R53" i="41"/>
  <c r="AB38" i="41"/>
  <c r="S548" i="51"/>
  <c r="P94" i="43"/>
  <c r="P94" i="42"/>
  <c r="AB43" i="42"/>
  <c r="AB51" i="42"/>
  <c r="Z53" i="42"/>
  <c r="AH53" i="42"/>
  <c r="P61" i="42"/>
  <c r="P77" i="42"/>
  <c r="H53" i="41"/>
  <c r="P38" i="41"/>
  <c r="P36" i="41"/>
  <c r="P44" i="41"/>
  <c r="P52" i="41"/>
  <c r="Q53" i="41"/>
  <c r="AB33" i="41"/>
  <c r="AB41" i="41"/>
  <c r="AB49" i="41"/>
  <c r="P59" i="41"/>
  <c r="P75" i="41"/>
  <c r="AB46" i="41"/>
  <c r="P60" i="41"/>
  <c r="P76" i="41"/>
  <c r="P99" i="41"/>
  <c r="S61" i="51"/>
  <c r="AB46" i="50"/>
  <c r="P37" i="41"/>
  <c r="P45" i="41"/>
  <c r="P53" i="41"/>
  <c r="AB36" i="41"/>
  <c r="AB44" i="41"/>
  <c r="AB52" i="41"/>
  <c r="P74" i="41"/>
  <c r="C51" i="50"/>
  <c r="H53" i="50"/>
  <c r="P38" i="50"/>
  <c r="P46" i="50"/>
  <c r="O53" i="50"/>
  <c r="P94" i="50"/>
  <c r="C53" i="40"/>
  <c r="P34" i="40"/>
  <c r="P42" i="40"/>
  <c r="P50" i="40"/>
  <c r="AB35" i="40"/>
  <c r="AB43" i="40"/>
  <c r="AB51" i="40"/>
  <c r="P61" i="40"/>
  <c r="P77" i="40"/>
  <c r="H51" i="47"/>
  <c r="C53" i="47"/>
  <c r="P34" i="47"/>
  <c r="P42" i="47"/>
  <c r="P50" i="47"/>
  <c r="AB35" i="47"/>
  <c r="AB43" i="47"/>
  <c r="AB51" i="47"/>
  <c r="P61" i="47"/>
  <c r="P77" i="47"/>
  <c r="B53" i="50"/>
  <c r="P51" i="50"/>
  <c r="P41" i="48"/>
  <c r="P78" i="48"/>
  <c r="P38" i="40"/>
  <c r="AB39" i="40"/>
  <c r="P43" i="50"/>
  <c r="R53" i="50"/>
  <c r="AB38" i="50"/>
  <c r="P60" i="50"/>
  <c r="S60" i="50" s="1"/>
  <c r="D53" i="48"/>
  <c r="AB48" i="48"/>
  <c r="P62" i="48"/>
  <c r="H53" i="40"/>
  <c r="P46" i="40"/>
  <c r="O53" i="40"/>
  <c r="AB47" i="40"/>
  <c r="P37" i="40"/>
  <c r="P45" i="40"/>
  <c r="P53" i="40"/>
  <c r="AB36" i="40"/>
  <c r="AB44" i="40"/>
  <c r="AB52" i="40"/>
  <c r="B51" i="48"/>
  <c r="D52" i="48"/>
  <c r="G53" i="48"/>
  <c r="N53" i="48"/>
  <c r="AB34" i="48"/>
  <c r="AB50" i="48"/>
  <c r="P64" i="48"/>
  <c r="P72" i="48"/>
  <c r="G51" i="50"/>
  <c r="P35" i="50"/>
  <c r="P76" i="50"/>
  <c r="P33" i="48"/>
  <c r="P49" i="48"/>
  <c r="L53" i="48"/>
  <c r="S522" i="51"/>
  <c r="E53" i="50"/>
  <c r="P48" i="50"/>
  <c r="M53" i="50"/>
  <c r="AB37" i="50"/>
  <c r="AB45" i="50"/>
  <c r="AB53" i="50"/>
  <c r="P63" i="50"/>
  <c r="S63" i="50" s="1"/>
  <c r="P71" i="50"/>
  <c r="S71" i="50" s="1"/>
  <c r="P79" i="50"/>
  <c r="S79" i="50" s="1"/>
  <c r="P94" i="48"/>
  <c r="E51" i="47"/>
  <c r="P36" i="47"/>
  <c r="P44" i="47"/>
  <c r="P52" i="47"/>
  <c r="Q53" i="47"/>
  <c r="AB33" i="47"/>
  <c r="AB41" i="47"/>
  <c r="AB49" i="47"/>
  <c r="P59" i="47"/>
  <c r="P67" i="47"/>
  <c r="P75" i="47"/>
  <c r="B51" i="50"/>
  <c r="D52" i="50"/>
  <c r="G53" i="50"/>
  <c r="N53" i="50"/>
  <c r="AB34" i="50"/>
  <c r="AB42" i="50"/>
  <c r="AB50" i="50"/>
  <c r="P64" i="50"/>
  <c r="S64" i="50" s="1"/>
  <c r="P72" i="50"/>
  <c r="S72" i="50" s="1"/>
  <c r="D53" i="40"/>
  <c r="P33" i="40"/>
  <c r="P41" i="40"/>
  <c r="P49" i="40"/>
  <c r="L53" i="40"/>
  <c r="AB40" i="40"/>
  <c r="AB48" i="40"/>
  <c r="P62" i="40"/>
  <c r="P78" i="40"/>
  <c r="E53" i="48"/>
  <c r="P48" i="48"/>
  <c r="M53" i="48"/>
  <c r="AB37" i="48"/>
  <c r="AB45" i="48"/>
  <c r="AB53" i="48"/>
  <c r="P63" i="48"/>
  <c r="P71" i="48"/>
  <c r="P79" i="48"/>
  <c r="D51" i="47"/>
  <c r="P37" i="47"/>
  <c r="P45" i="47"/>
  <c r="P53" i="47"/>
  <c r="AB36" i="47"/>
  <c r="AB44" i="47"/>
  <c r="AB52" i="47"/>
  <c r="E51" i="46"/>
  <c r="P36" i="46"/>
  <c r="P44" i="46"/>
  <c r="P52" i="46"/>
  <c r="Q53" i="46"/>
  <c r="AB33" i="46"/>
  <c r="AB41" i="46"/>
  <c r="AB49" i="46"/>
  <c r="P59" i="46"/>
  <c r="P67" i="46"/>
  <c r="P75" i="46"/>
  <c r="H51" i="43"/>
  <c r="C53" i="43"/>
  <c r="P34" i="43"/>
  <c r="P42" i="43"/>
  <c r="P50" i="43"/>
  <c r="AB35" i="43"/>
  <c r="AB43" i="43"/>
  <c r="AB51" i="43"/>
  <c r="P61" i="43"/>
  <c r="P77" i="43"/>
  <c r="P74" i="40"/>
  <c r="E51" i="48"/>
  <c r="P36" i="48"/>
  <c r="P52" i="48"/>
  <c r="Q53" i="48"/>
  <c r="AB33" i="48"/>
  <c r="AB41" i="48"/>
  <c r="AB49" i="48"/>
  <c r="P59" i="48"/>
  <c r="P67" i="48"/>
  <c r="P75" i="48"/>
  <c r="H51" i="50"/>
  <c r="C53" i="50"/>
  <c r="P34" i="50"/>
  <c r="P42" i="50"/>
  <c r="P50" i="50"/>
  <c r="AB35" i="50"/>
  <c r="AB43" i="50"/>
  <c r="AB51" i="50"/>
  <c r="P61" i="50"/>
  <c r="S61" i="50" s="1"/>
  <c r="P77" i="50"/>
  <c r="P36" i="40"/>
  <c r="P44" i="40"/>
  <c r="P52" i="40"/>
  <c r="Q53" i="40"/>
  <c r="AB33" i="40"/>
  <c r="AB41" i="40"/>
  <c r="AB49" i="40"/>
  <c r="P59" i="40"/>
  <c r="P75" i="40"/>
  <c r="P92" i="40"/>
  <c r="G51" i="48"/>
  <c r="B53" i="48"/>
  <c r="P35" i="48"/>
  <c r="P51" i="48"/>
  <c r="R53" i="48"/>
  <c r="AB38" i="48"/>
  <c r="AB46" i="48"/>
  <c r="P60" i="48"/>
  <c r="P76" i="48"/>
  <c r="E53" i="47"/>
  <c r="P48" i="47"/>
  <c r="M53" i="47"/>
  <c r="AB37" i="47"/>
  <c r="AB45" i="47"/>
  <c r="AB53" i="47"/>
  <c r="P63" i="47"/>
  <c r="P71" i="47"/>
  <c r="P79" i="47"/>
  <c r="E51" i="42"/>
  <c r="P36" i="42"/>
  <c r="P44" i="42"/>
  <c r="O51" i="42"/>
  <c r="P52" i="42"/>
  <c r="Q53" i="42"/>
  <c r="AB33" i="42"/>
  <c r="AB41" i="42"/>
  <c r="AB49" i="42"/>
  <c r="Z51" i="42"/>
  <c r="AH51" i="42"/>
  <c r="X53" i="42"/>
  <c r="AF53" i="42"/>
  <c r="P59" i="42"/>
  <c r="P75" i="42"/>
  <c r="D53" i="50"/>
  <c r="P33" i="50"/>
  <c r="P41" i="50"/>
  <c r="P49" i="50"/>
  <c r="L53" i="50"/>
  <c r="AB48" i="50"/>
  <c r="P62" i="50"/>
  <c r="P78" i="50"/>
  <c r="S78" i="50" s="1"/>
  <c r="B53" i="40"/>
  <c r="P35" i="40"/>
  <c r="P43" i="40"/>
  <c r="P51" i="40"/>
  <c r="R53" i="40"/>
  <c r="AB38" i="40"/>
  <c r="AB46" i="40"/>
  <c r="P60" i="40"/>
  <c r="P76" i="40"/>
  <c r="P99" i="40"/>
  <c r="H51" i="48"/>
  <c r="C53" i="48"/>
  <c r="P34" i="48"/>
  <c r="P50" i="48"/>
  <c r="AB35" i="48"/>
  <c r="AB51" i="48"/>
  <c r="P61" i="48"/>
  <c r="P77" i="48"/>
  <c r="C51" i="46"/>
  <c r="H53" i="46"/>
  <c r="P38" i="46"/>
  <c r="P46" i="46"/>
  <c r="O53" i="46"/>
  <c r="G51" i="47"/>
  <c r="B53" i="47"/>
  <c r="P35" i="47"/>
  <c r="P43" i="47"/>
  <c r="P51" i="47"/>
  <c r="R53" i="47"/>
  <c r="AB38" i="47"/>
  <c r="AB46" i="47"/>
  <c r="P60" i="47"/>
  <c r="P68" i="47"/>
  <c r="P76" i="47"/>
  <c r="B51" i="46"/>
  <c r="D52" i="46"/>
  <c r="G53" i="46"/>
  <c r="N53" i="46"/>
  <c r="AB34" i="46"/>
  <c r="AB42" i="46"/>
  <c r="AB50" i="46"/>
  <c r="P64" i="46"/>
  <c r="P72" i="46"/>
  <c r="P99" i="42"/>
  <c r="B51" i="47"/>
  <c r="D52" i="47"/>
  <c r="G53" i="47"/>
  <c r="N53" i="47"/>
  <c r="AB34" i="47"/>
  <c r="AB42" i="47"/>
  <c r="AB50" i="47"/>
  <c r="P64" i="47"/>
  <c r="P72" i="47"/>
  <c r="G51" i="46"/>
  <c r="B53" i="46"/>
  <c r="P35" i="46"/>
  <c r="P43" i="46"/>
  <c r="P51" i="46"/>
  <c r="R53" i="46"/>
  <c r="AB38" i="46"/>
  <c r="AB46" i="46"/>
  <c r="P60" i="46"/>
  <c r="P76" i="46"/>
  <c r="H51" i="46"/>
  <c r="C53" i="46"/>
  <c r="P34" i="46"/>
  <c r="P42" i="46"/>
  <c r="P50" i="46"/>
  <c r="AB35" i="46"/>
  <c r="AB43" i="46"/>
  <c r="AB51" i="46"/>
  <c r="P61" i="46"/>
  <c r="P77" i="46"/>
  <c r="E53" i="43"/>
  <c r="P40" i="43"/>
  <c r="P48" i="43"/>
  <c r="M53" i="43"/>
  <c r="AB37" i="43"/>
  <c r="AB45" i="43"/>
  <c r="AB53" i="43"/>
  <c r="P63" i="43"/>
  <c r="P79" i="43"/>
  <c r="C51" i="42"/>
  <c r="H53" i="42"/>
  <c r="P38" i="42"/>
  <c r="P46" i="42"/>
  <c r="M51" i="42"/>
  <c r="O53" i="42"/>
  <c r="AB39" i="42"/>
  <c r="AB47" i="42"/>
  <c r="X51" i="42"/>
  <c r="AF51" i="42"/>
  <c r="V53" i="42"/>
  <c r="AD53" i="42"/>
  <c r="P74" i="47"/>
  <c r="D53" i="46"/>
  <c r="P33" i="46"/>
  <c r="P41" i="46"/>
  <c r="P49" i="46"/>
  <c r="L53" i="46"/>
  <c r="AB48" i="46"/>
  <c r="P62" i="46"/>
  <c r="P78" i="46"/>
  <c r="D53" i="43"/>
  <c r="P33" i="43"/>
  <c r="P41" i="43"/>
  <c r="P49" i="43"/>
  <c r="L53" i="43"/>
  <c r="AB40" i="43"/>
  <c r="AB48" i="43"/>
  <c r="P62" i="43"/>
  <c r="P78" i="43"/>
  <c r="D51" i="42"/>
  <c r="P37" i="42"/>
  <c r="P45" i="42"/>
  <c r="N51" i="42"/>
  <c r="P53" i="42"/>
  <c r="AB36" i="42"/>
  <c r="AB44" i="42"/>
  <c r="Y51" i="42"/>
  <c r="AG51" i="42"/>
  <c r="AB52" i="42"/>
  <c r="W53" i="42"/>
  <c r="AE53" i="42"/>
  <c r="P74" i="42"/>
  <c r="P92" i="41"/>
  <c r="S470" i="51"/>
  <c r="M575" i="51"/>
  <c r="R575" i="51"/>
  <c r="P575" i="51"/>
  <c r="D51" i="43"/>
  <c r="P37" i="43"/>
  <c r="P45" i="43"/>
  <c r="P53" i="43"/>
  <c r="AB36" i="43"/>
  <c r="AB44" i="43"/>
  <c r="AB52" i="43"/>
  <c r="P74" i="43"/>
  <c r="D53" i="42"/>
  <c r="P33" i="42"/>
  <c r="P41" i="42"/>
  <c r="P49" i="42"/>
  <c r="R51" i="42"/>
  <c r="L53" i="42"/>
  <c r="AB40" i="42"/>
  <c r="AB48" i="42"/>
  <c r="AC51" i="42"/>
  <c r="AA53" i="42"/>
  <c r="P62" i="42"/>
  <c r="P78" i="42"/>
  <c r="E51" i="43"/>
  <c r="P36" i="43"/>
  <c r="P44" i="43"/>
  <c r="P52" i="43"/>
  <c r="Q53" i="43"/>
  <c r="AB33" i="43"/>
  <c r="AB41" i="43"/>
  <c r="AB49" i="43"/>
  <c r="P59" i="43"/>
  <c r="P75" i="43"/>
  <c r="P92" i="43"/>
  <c r="E53" i="42"/>
  <c r="P40" i="42"/>
  <c r="P48" i="42"/>
  <c r="M53" i="42"/>
  <c r="AB37" i="42"/>
  <c r="AB45" i="42"/>
  <c r="V51" i="42"/>
  <c r="AD51" i="42"/>
  <c r="AB53" i="42"/>
  <c r="P63" i="42"/>
  <c r="P79" i="42"/>
  <c r="AE626" i="51"/>
  <c r="AE630" i="51" s="1"/>
  <c r="S59" i="51"/>
  <c r="G51" i="43"/>
  <c r="B53" i="43"/>
  <c r="P35" i="43"/>
  <c r="P43" i="43"/>
  <c r="P51" i="43"/>
  <c r="R53" i="43"/>
  <c r="AB38" i="43"/>
  <c r="AB46" i="43"/>
  <c r="P60" i="43"/>
  <c r="P76" i="43"/>
  <c r="B51" i="42"/>
  <c r="G53" i="42"/>
  <c r="P39" i="42"/>
  <c r="P47" i="42"/>
  <c r="L51" i="42"/>
  <c r="N53" i="42"/>
  <c r="AB34" i="42"/>
  <c r="AB42" i="42"/>
  <c r="AB50" i="42"/>
  <c r="W51" i="42"/>
  <c r="AE51" i="42"/>
  <c r="AC53" i="42"/>
  <c r="P64" i="42"/>
  <c r="P46" i="41"/>
  <c r="O53" i="41"/>
  <c r="AB39" i="41"/>
  <c r="AB47" i="41"/>
  <c r="P94" i="41"/>
  <c r="C53" i="41"/>
  <c r="P34" i="41"/>
  <c r="P42" i="41"/>
  <c r="P50" i="41"/>
  <c r="AB35" i="41"/>
  <c r="AB43" i="41"/>
  <c r="AB51" i="41"/>
  <c r="P61" i="41"/>
  <c r="P77" i="41"/>
  <c r="S74" i="51"/>
  <c r="S78" i="51"/>
  <c r="I53" i="51"/>
  <c r="D53" i="41"/>
  <c r="P33" i="41"/>
  <c r="P41" i="41"/>
  <c r="P49" i="41"/>
  <c r="L53" i="41"/>
  <c r="AB40" i="41"/>
  <c r="AB48" i="41"/>
  <c r="P62" i="41"/>
  <c r="P78" i="41"/>
  <c r="I51" i="51"/>
  <c r="E53" i="41"/>
  <c r="P40" i="41"/>
  <c r="P48" i="41"/>
  <c r="M53" i="41"/>
  <c r="AB37" i="41"/>
  <c r="AB45" i="41"/>
  <c r="AB53" i="41"/>
  <c r="P63" i="41"/>
  <c r="P79" i="41"/>
  <c r="S53" i="51"/>
  <c r="S62" i="51"/>
  <c r="G53" i="41"/>
  <c r="P39" i="41"/>
  <c r="P47" i="41"/>
  <c r="N53" i="41"/>
  <c r="AB34" i="41"/>
  <c r="AB42" i="41"/>
  <c r="AB50" i="41"/>
  <c r="P64" i="41"/>
  <c r="F626" i="50"/>
  <c r="AE624" i="50"/>
  <c r="AE623" i="50"/>
  <c r="AE622" i="50"/>
  <c r="AE621" i="50"/>
  <c r="AE620" i="50"/>
  <c r="AE619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P62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P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P548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P522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P470" i="50"/>
  <c r="F444" i="50"/>
  <c r="S443" i="50"/>
  <c r="I443" i="50"/>
  <c r="S442" i="50"/>
  <c r="I442" i="50"/>
  <c r="S441" i="50"/>
  <c r="I441" i="50"/>
  <c r="F418" i="50"/>
  <c r="S417" i="50"/>
  <c r="I417" i="50"/>
  <c r="S416" i="50"/>
  <c r="I416" i="50"/>
  <c r="S415" i="50"/>
  <c r="I415" i="50"/>
  <c r="F392" i="50"/>
  <c r="S391" i="50"/>
  <c r="I391" i="50"/>
  <c r="S390" i="50"/>
  <c r="I390" i="50"/>
  <c r="S389" i="50"/>
  <c r="I389" i="50"/>
  <c r="F366" i="50"/>
  <c r="S365" i="50"/>
  <c r="I365" i="50"/>
  <c r="S364" i="50"/>
  <c r="I364" i="50"/>
  <c r="S363" i="50"/>
  <c r="I363" i="50"/>
  <c r="F340" i="50"/>
  <c r="S339" i="50"/>
  <c r="I339" i="50"/>
  <c r="S338" i="50"/>
  <c r="I338" i="50"/>
  <c r="S337" i="50"/>
  <c r="I337" i="50"/>
  <c r="F314" i="50"/>
  <c r="S313" i="50"/>
  <c r="I313" i="50"/>
  <c r="S312" i="50"/>
  <c r="I312" i="50"/>
  <c r="S311" i="50"/>
  <c r="I311" i="50"/>
  <c r="F288" i="50"/>
  <c r="S287" i="50"/>
  <c r="I287" i="50"/>
  <c r="S286" i="50"/>
  <c r="I286" i="50"/>
  <c r="S285" i="50"/>
  <c r="I285" i="50"/>
  <c r="F262" i="50"/>
  <c r="S261" i="50"/>
  <c r="I261" i="50"/>
  <c r="S260" i="50"/>
  <c r="I260" i="50"/>
  <c r="S259" i="50"/>
  <c r="I259" i="50"/>
  <c r="F236" i="50"/>
  <c r="S235" i="50"/>
  <c r="I235" i="50"/>
  <c r="S234" i="50"/>
  <c r="I234" i="50"/>
  <c r="S233" i="50"/>
  <c r="I233" i="50"/>
  <c r="F210" i="50"/>
  <c r="S209" i="50"/>
  <c r="I209" i="50"/>
  <c r="S208" i="50"/>
  <c r="I208" i="50"/>
  <c r="S207" i="50"/>
  <c r="I207" i="50"/>
  <c r="F184" i="50"/>
  <c r="S183" i="50"/>
  <c r="I183" i="50"/>
  <c r="S182" i="50"/>
  <c r="I182" i="50"/>
  <c r="S181" i="50"/>
  <c r="I181" i="50"/>
  <c r="F158" i="50"/>
  <c r="S157" i="50"/>
  <c r="I157" i="50"/>
  <c r="S156" i="50"/>
  <c r="I156" i="50"/>
  <c r="S155" i="50"/>
  <c r="I155" i="50"/>
  <c r="F132" i="50"/>
  <c r="S131" i="50"/>
  <c r="I131" i="50"/>
  <c r="I129" i="50"/>
  <c r="I128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S523" i="52" l="1"/>
  <c r="S471" i="52"/>
  <c r="S549" i="52"/>
  <c r="P16" i="47"/>
  <c r="S74" i="50"/>
  <c r="S575" i="51"/>
  <c r="Q549" i="51"/>
  <c r="O549" i="51"/>
  <c r="M549" i="51"/>
  <c r="I53" i="50"/>
  <c r="S77" i="50"/>
  <c r="R549" i="51"/>
  <c r="P549" i="51"/>
  <c r="N549" i="51"/>
  <c r="L549" i="51"/>
  <c r="N523" i="51"/>
  <c r="L523" i="51"/>
  <c r="Q523" i="51"/>
  <c r="O523" i="51"/>
  <c r="P523" i="51"/>
  <c r="M523" i="51"/>
  <c r="R523" i="51"/>
  <c r="S76" i="50"/>
  <c r="I51" i="50"/>
  <c r="S62" i="50"/>
  <c r="S53" i="50"/>
  <c r="M471" i="51"/>
  <c r="R471" i="51"/>
  <c r="P471" i="51"/>
  <c r="N471" i="51"/>
  <c r="L471" i="51"/>
  <c r="Q471" i="51"/>
  <c r="O471" i="51"/>
  <c r="S548" i="50"/>
  <c r="R549" i="50" s="1"/>
  <c r="S574" i="50"/>
  <c r="P575" i="50" s="1"/>
  <c r="S470" i="50"/>
  <c r="R471" i="50" s="1"/>
  <c r="S59" i="50"/>
  <c r="S475" i="50"/>
  <c r="S501" i="50"/>
  <c r="S522" i="50" s="1"/>
  <c r="AF608" i="50"/>
  <c r="AF613" i="50"/>
  <c r="AF620" i="50"/>
  <c r="AE605" i="50"/>
  <c r="AE626" i="50" s="1"/>
  <c r="AE630" i="50" s="1"/>
  <c r="M575" i="50" l="1"/>
  <c r="N471" i="50"/>
  <c r="Q549" i="50"/>
  <c r="L549" i="50"/>
  <c r="S549" i="51"/>
  <c r="S523" i="51"/>
  <c r="M549" i="50"/>
  <c r="S471" i="51"/>
  <c r="Q471" i="50"/>
  <c r="L471" i="50"/>
  <c r="M471" i="50"/>
  <c r="R575" i="50"/>
  <c r="O549" i="50"/>
  <c r="O471" i="50"/>
  <c r="L575" i="50"/>
  <c r="P549" i="50"/>
  <c r="P471" i="50"/>
  <c r="O575" i="50"/>
  <c r="Q575" i="50"/>
  <c r="N549" i="50"/>
  <c r="N575" i="50"/>
  <c r="R523" i="50"/>
  <c r="P523" i="50"/>
  <c r="N523" i="50"/>
  <c r="L523" i="50"/>
  <c r="Q523" i="50"/>
  <c r="O523" i="50"/>
  <c r="M523" i="50"/>
  <c r="S549" i="50" l="1"/>
  <c r="S575" i="50"/>
  <c r="S471" i="50"/>
  <c r="S523" i="50"/>
  <c r="S79" i="40" l="1"/>
  <c r="S78" i="40"/>
  <c r="S77" i="40"/>
  <c r="S76" i="40"/>
  <c r="S75" i="40"/>
  <c r="S74" i="40"/>
  <c r="S64" i="40"/>
  <c r="S63" i="40"/>
  <c r="S62" i="40"/>
  <c r="S61" i="40"/>
  <c r="S60" i="40"/>
  <c r="F626" i="40"/>
  <c r="AE624" i="40"/>
  <c r="AE623" i="40"/>
  <c r="AE622" i="40"/>
  <c r="AE621" i="40"/>
  <c r="AE620" i="40"/>
  <c r="AE618" i="40"/>
  <c r="AE617" i="40"/>
  <c r="AE616" i="40"/>
  <c r="AE615" i="40"/>
  <c r="AE614" i="40"/>
  <c r="AE613" i="40"/>
  <c r="AE610" i="40"/>
  <c r="AE609" i="40"/>
  <c r="AE608" i="40"/>
  <c r="AE607" i="40"/>
  <c r="AE606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P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S475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S449" i="40"/>
  <c r="F444" i="40"/>
  <c r="S443" i="40"/>
  <c r="I443" i="40"/>
  <c r="S442" i="40"/>
  <c r="I442" i="40"/>
  <c r="S441" i="40"/>
  <c r="I441" i="40"/>
  <c r="F418" i="40"/>
  <c r="S417" i="40"/>
  <c r="I417" i="40"/>
  <c r="S416" i="40"/>
  <c r="I416" i="40"/>
  <c r="S415" i="40"/>
  <c r="I415" i="40"/>
  <c r="F392" i="40"/>
  <c r="S391" i="40"/>
  <c r="I391" i="40"/>
  <c r="S390" i="40"/>
  <c r="I390" i="40"/>
  <c r="S389" i="40"/>
  <c r="I389" i="40"/>
  <c r="F366" i="40"/>
  <c r="S365" i="40"/>
  <c r="I365" i="40"/>
  <c r="S364" i="40"/>
  <c r="I364" i="40"/>
  <c r="S363" i="40"/>
  <c r="I363" i="40"/>
  <c r="F340" i="40"/>
  <c r="S339" i="40"/>
  <c r="I339" i="40"/>
  <c r="S338" i="40"/>
  <c r="I338" i="40"/>
  <c r="S337" i="40"/>
  <c r="I337" i="40"/>
  <c r="F314" i="40"/>
  <c r="S313" i="40"/>
  <c r="I313" i="40"/>
  <c r="S312" i="40"/>
  <c r="I312" i="40"/>
  <c r="S311" i="40"/>
  <c r="I311" i="40"/>
  <c r="F288" i="40"/>
  <c r="S287" i="40"/>
  <c r="I287" i="40"/>
  <c r="S286" i="40"/>
  <c r="I286" i="40"/>
  <c r="S285" i="40"/>
  <c r="I285" i="40"/>
  <c r="F262" i="40"/>
  <c r="S261" i="40"/>
  <c r="I261" i="40"/>
  <c r="S260" i="40"/>
  <c r="I260" i="40"/>
  <c r="S259" i="40"/>
  <c r="I259" i="40"/>
  <c r="F236" i="40"/>
  <c r="S235" i="40"/>
  <c r="I235" i="40"/>
  <c r="S234" i="40"/>
  <c r="I234" i="40"/>
  <c r="S233" i="40"/>
  <c r="I233" i="40"/>
  <c r="F210" i="40"/>
  <c r="S209" i="40"/>
  <c r="I209" i="40"/>
  <c r="S208" i="40"/>
  <c r="I208" i="40"/>
  <c r="S207" i="40"/>
  <c r="I207" i="40"/>
  <c r="F184" i="40"/>
  <c r="S183" i="40"/>
  <c r="I183" i="40"/>
  <c r="S182" i="40"/>
  <c r="I182" i="40"/>
  <c r="S181" i="40"/>
  <c r="I181" i="40"/>
  <c r="F158" i="40"/>
  <c r="S157" i="40"/>
  <c r="I157" i="40"/>
  <c r="S156" i="40"/>
  <c r="I156" i="40"/>
  <c r="S155" i="40"/>
  <c r="I155" i="40"/>
  <c r="F132" i="40"/>
  <c r="S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F54" i="40"/>
  <c r="I53" i="40"/>
  <c r="F626" i="41"/>
  <c r="AE624" i="41"/>
  <c r="AE623" i="41"/>
  <c r="AE622" i="41"/>
  <c r="AE621" i="41"/>
  <c r="AE620" i="41"/>
  <c r="AE618" i="41"/>
  <c r="AE617" i="41"/>
  <c r="AE616" i="41"/>
  <c r="AE615" i="41"/>
  <c r="AE614" i="41"/>
  <c r="AE613" i="41"/>
  <c r="AE610" i="41"/>
  <c r="AE609" i="41"/>
  <c r="AE608" i="41"/>
  <c r="AE607" i="41"/>
  <c r="AE60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F444" i="41"/>
  <c r="S443" i="41"/>
  <c r="I443" i="41"/>
  <c r="S442" i="41"/>
  <c r="I442" i="41"/>
  <c r="S441" i="41"/>
  <c r="I441" i="41"/>
  <c r="F418" i="41"/>
  <c r="S417" i="41"/>
  <c r="I417" i="41"/>
  <c r="S416" i="41"/>
  <c r="I416" i="41"/>
  <c r="S415" i="41"/>
  <c r="I415" i="41"/>
  <c r="F392" i="41"/>
  <c r="S391" i="41"/>
  <c r="I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I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I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S181" i="41"/>
  <c r="I181" i="41"/>
  <c r="F158" i="41"/>
  <c r="S157" i="41"/>
  <c r="I157" i="41"/>
  <c r="S156" i="41"/>
  <c r="I156" i="41"/>
  <c r="S155" i="41"/>
  <c r="I155" i="41"/>
  <c r="F132" i="41"/>
  <c r="S131" i="41"/>
  <c r="I131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S59" i="41"/>
  <c r="F54" i="41"/>
  <c r="S53" i="41"/>
  <c r="I53" i="41"/>
  <c r="F626" i="42"/>
  <c r="AE624" i="42"/>
  <c r="AE623" i="42"/>
  <c r="AE622" i="42"/>
  <c r="AE621" i="42"/>
  <c r="AE620" i="42"/>
  <c r="AF620" i="42" s="1"/>
  <c r="AE618" i="42"/>
  <c r="AE617" i="42"/>
  <c r="AE616" i="42"/>
  <c r="AE615" i="42"/>
  <c r="AE614" i="42"/>
  <c r="AE613" i="42"/>
  <c r="AF613" i="42" s="1"/>
  <c r="AE610" i="42"/>
  <c r="AE609" i="42"/>
  <c r="AE608" i="42"/>
  <c r="AF608" i="42" s="1"/>
  <c r="AE607" i="42"/>
  <c r="AE606" i="42"/>
  <c r="AE605" i="42"/>
  <c r="F600" i="42"/>
  <c r="R574" i="42"/>
  <c r="Q574" i="42"/>
  <c r="P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P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S501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S475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S449" i="42"/>
  <c r="F444" i="42"/>
  <c r="AI443" i="42"/>
  <c r="S443" i="42"/>
  <c r="I443" i="42"/>
  <c r="AI442" i="42"/>
  <c r="S442" i="42"/>
  <c r="I442" i="42"/>
  <c r="AI441" i="42"/>
  <c r="S441" i="42"/>
  <c r="I441" i="42"/>
  <c r="F418" i="42"/>
  <c r="AI417" i="42"/>
  <c r="S417" i="42"/>
  <c r="I417" i="42"/>
  <c r="AI416" i="42"/>
  <c r="S416" i="42"/>
  <c r="I416" i="42"/>
  <c r="AI415" i="42"/>
  <c r="S415" i="42"/>
  <c r="I415" i="42"/>
  <c r="F392" i="42"/>
  <c r="AI391" i="42"/>
  <c r="S391" i="42"/>
  <c r="I391" i="42"/>
  <c r="S390" i="42"/>
  <c r="I390" i="42"/>
  <c r="AI389" i="42"/>
  <c r="S389" i="42"/>
  <c r="I389" i="42"/>
  <c r="F366" i="42"/>
  <c r="AI365" i="42"/>
  <c r="S365" i="42"/>
  <c r="I365" i="42"/>
  <c r="AI364" i="42"/>
  <c r="S364" i="42"/>
  <c r="I364" i="42"/>
  <c r="AI363" i="42"/>
  <c r="S363" i="42"/>
  <c r="I363" i="42"/>
  <c r="F340" i="42"/>
  <c r="AI339" i="42"/>
  <c r="S339" i="42"/>
  <c r="I339" i="42"/>
  <c r="AI338" i="42"/>
  <c r="S338" i="42"/>
  <c r="I338" i="42"/>
  <c r="AI337" i="42"/>
  <c r="S337" i="42"/>
  <c r="I337" i="42"/>
  <c r="F314" i="42"/>
  <c r="AI313" i="42"/>
  <c r="S313" i="42"/>
  <c r="I313" i="42"/>
  <c r="AI312" i="42"/>
  <c r="S312" i="42"/>
  <c r="I312" i="42"/>
  <c r="AI311" i="42"/>
  <c r="S311" i="42"/>
  <c r="I311" i="42"/>
  <c r="F288" i="42"/>
  <c r="AI287" i="42"/>
  <c r="S287" i="42"/>
  <c r="I287" i="42"/>
  <c r="AI286" i="42"/>
  <c r="S286" i="42"/>
  <c r="I286" i="42"/>
  <c r="AI285" i="42"/>
  <c r="S285" i="42"/>
  <c r="I285" i="42"/>
  <c r="F262" i="42"/>
  <c r="AI261" i="42"/>
  <c r="S261" i="42"/>
  <c r="I261" i="42"/>
  <c r="AI260" i="42"/>
  <c r="S260" i="42"/>
  <c r="I260" i="42"/>
  <c r="AI259" i="42"/>
  <c r="S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AI131" i="42"/>
  <c r="S131" i="42"/>
  <c r="I131" i="42"/>
  <c r="AI129" i="42"/>
  <c r="S129" i="42"/>
  <c r="I129" i="42"/>
  <c r="AI128" i="42"/>
  <c r="S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S59" i="42"/>
  <c r="F54" i="42"/>
  <c r="AI53" i="42"/>
  <c r="S53" i="42"/>
  <c r="I53" i="42"/>
  <c r="AI51" i="42"/>
  <c r="S51" i="42"/>
  <c r="I51" i="42"/>
  <c r="F626" i="43"/>
  <c r="AE624" i="43"/>
  <c r="AE623" i="43"/>
  <c r="AE622" i="43"/>
  <c r="AE621" i="43"/>
  <c r="AE620" i="43"/>
  <c r="AE618" i="43"/>
  <c r="AE617" i="43"/>
  <c r="AE616" i="43"/>
  <c r="AE615" i="43"/>
  <c r="AE614" i="43"/>
  <c r="AE613" i="43"/>
  <c r="AE610" i="43"/>
  <c r="AE609" i="43"/>
  <c r="AE608" i="43"/>
  <c r="AE607" i="43"/>
  <c r="AE60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F444" i="43"/>
  <c r="S443" i="43"/>
  <c r="I443" i="43"/>
  <c r="S442" i="43"/>
  <c r="I442" i="43"/>
  <c r="S441" i="43"/>
  <c r="I441" i="43"/>
  <c r="F418" i="43"/>
  <c r="S417" i="43"/>
  <c r="I417" i="43"/>
  <c r="S416" i="43"/>
  <c r="I416" i="43"/>
  <c r="S415" i="43"/>
  <c r="I415" i="43"/>
  <c r="F392" i="43"/>
  <c r="S391" i="43"/>
  <c r="I391" i="43"/>
  <c r="S390" i="43"/>
  <c r="I390" i="43"/>
  <c r="S389" i="43"/>
  <c r="I389" i="43"/>
  <c r="F366" i="43"/>
  <c r="S365" i="43"/>
  <c r="I365" i="43"/>
  <c r="S364" i="43"/>
  <c r="I364" i="43"/>
  <c r="S363" i="43"/>
  <c r="I363" i="43"/>
  <c r="F340" i="43"/>
  <c r="S339" i="43"/>
  <c r="I339" i="43"/>
  <c r="S338" i="43"/>
  <c r="I338" i="43"/>
  <c r="S337" i="43"/>
  <c r="I337" i="43"/>
  <c r="F314" i="43"/>
  <c r="S313" i="43"/>
  <c r="I313" i="43"/>
  <c r="S312" i="43"/>
  <c r="I312" i="43"/>
  <c r="S311" i="43"/>
  <c r="I311" i="43"/>
  <c r="F288" i="43"/>
  <c r="S287" i="43"/>
  <c r="I287" i="43"/>
  <c r="S286" i="43"/>
  <c r="I286" i="43"/>
  <c r="S285" i="43"/>
  <c r="I285" i="43"/>
  <c r="F262" i="43"/>
  <c r="S261" i="43"/>
  <c r="I261" i="43"/>
  <c r="S260" i="43"/>
  <c r="I260" i="43"/>
  <c r="S259" i="43"/>
  <c r="I259" i="43"/>
  <c r="F236" i="43"/>
  <c r="S235" i="43"/>
  <c r="I235" i="43"/>
  <c r="S234" i="43"/>
  <c r="I234" i="43"/>
  <c r="S233" i="43"/>
  <c r="I233" i="43"/>
  <c r="F210" i="43"/>
  <c r="S209" i="43"/>
  <c r="I209" i="43"/>
  <c r="S208" i="43"/>
  <c r="I208" i="43"/>
  <c r="S207" i="43"/>
  <c r="I207" i="43"/>
  <c r="F184" i="43"/>
  <c r="S183" i="43"/>
  <c r="I183" i="43"/>
  <c r="S182" i="43"/>
  <c r="I182" i="43"/>
  <c r="S181" i="43"/>
  <c r="I181" i="43"/>
  <c r="F158" i="43"/>
  <c r="S157" i="43"/>
  <c r="I157" i="43"/>
  <c r="S156" i="43"/>
  <c r="I156" i="43"/>
  <c r="S155" i="43"/>
  <c r="I155" i="43"/>
  <c r="F132" i="43"/>
  <c r="S131" i="43"/>
  <c r="I131" i="43"/>
  <c r="I129" i="43"/>
  <c r="I128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S59" i="43"/>
  <c r="F54" i="43"/>
  <c r="S53" i="43"/>
  <c r="I53" i="43"/>
  <c r="I51" i="43"/>
  <c r="S574" i="41" l="1"/>
  <c r="O575" i="41" s="1"/>
  <c r="AJ53" i="42"/>
  <c r="S470" i="42"/>
  <c r="P471" i="42" s="1"/>
  <c r="S522" i="42"/>
  <c r="Q523" i="42" s="1"/>
  <c r="S548" i="41"/>
  <c r="Q549" i="41" s="1"/>
  <c r="AJ51" i="42"/>
  <c r="S470" i="40"/>
  <c r="L471" i="40" s="1"/>
  <c r="S574" i="40"/>
  <c r="Q575" i="40" s="1"/>
  <c r="S470" i="43"/>
  <c r="R471" i="43" s="1"/>
  <c r="S574" i="43"/>
  <c r="P575" i="43" s="1"/>
  <c r="S548" i="43"/>
  <c r="R549" i="43" s="1"/>
  <c r="S470" i="41"/>
  <c r="L471" i="41" s="1"/>
  <c r="S548" i="42"/>
  <c r="P549" i="42" s="1"/>
  <c r="S574" i="42"/>
  <c r="L575" i="42" s="1"/>
  <c r="S53" i="40"/>
  <c r="I131" i="40"/>
  <c r="S59" i="40"/>
  <c r="P470" i="40"/>
  <c r="S527" i="40"/>
  <c r="S548" i="40" s="1"/>
  <c r="P548" i="40"/>
  <c r="S501" i="40"/>
  <c r="S522" i="40" s="1"/>
  <c r="AF608" i="40"/>
  <c r="AF613" i="40"/>
  <c r="AF620" i="40"/>
  <c r="P574" i="40"/>
  <c r="AE605" i="40"/>
  <c r="P470" i="41"/>
  <c r="S501" i="41"/>
  <c r="S522" i="41" s="1"/>
  <c r="AF608" i="41"/>
  <c r="AF613" i="41"/>
  <c r="AF620" i="41"/>
  <c r="P548" i="41"/>
  <c r="P574" i="41"/>
  <c r="AE605" i="41"/>
  <c r="AI390" i="42"/>
  <c r="P470" i="42"/>
  <c r="P470" i="43"/>
  <c r="S501" i="43"/>
  <c r="S522" i="43" s="1"/>
  <c r="AF608" i="43"/>
  <c r="AF613" i="43"/>
  <c r="AF620" i="43"/>
  <c r="P548" i="43"/>
  <c r="P574" i="43"/>
  <c r="AE605" i="43"/>
  <c r="O471" i="41" l="1"/>
  <c r="P471" i="40"/>
  <c r="L549" i="43"/>
  <c r="Q575" i="43"/>
  <c r="N471" i="42"/>
  <c r="M471" i="42"/>
  <c r="Q471" i="42"/>
  <c r="R471" i="42"/>
  <c r="L471" i="42"/>
  <c r="O471" i="42"/>
  <c r="M471" i="40"/>
  <c r="M549" i="43"/>
  <c r="M549" i="42"/>
  <c r="L523" i="42"/>
  <c r="R523" i="42"/>
  <c r="M523" i="42"/>
  <c r="N549" i="41"/>
  <c r="P523" i="42"/>
  <c r="M471" i="43"/>
  <c r="Q575" i="41"/>
  <c r="O549" i="42"/>
  <c r="L549" i="41"/>
  <c r="L575" i="41"/>
  <c r="O471" i="43"/>
  <c r="R549" i="42"/>
  <c r="N523" i="42"/>
  <c r="P575" i="41"/>
  <c r="O549" i="43"/>
  <c r="O523" i="42"/>
  <c r="R549" i="41"/>
  <c r="L471" i="43"/>
  <c r="O471" i="40"/>
  <c r="P575" i="42"/>
  <c r="Q549" i="42"/>
  <c r="N575" i="41"/>
  <c r="P549" i="41"/>
  <c r="P575" i="40"/>
  <c r="O575" i="42"/>
  <c r="L549" i="42"/>
  <c r="R575" i="41"/>
  <c r="M549" i="41"/>
  <c r="N471" i="41"/>
  <c r="N575" i="42"/>
  <c r="N549" i="42"/>
  <c r="M575" i="41"/>
  <c r="O549" i="41"/>
  <c r="P471" i="41"/>
  <c r="M575" i="42"/>
  <c r="R575" i="43"/>
  <c r="M575" i="43"/>
  <c r="M471" i="41"/>
  <c r="N471" i="40"/>
  <c r="L575" i="40"/>
  <c r="O575" i="43"/>
  <c r="Q549" i="43"/>
  <c r="Q471" i="43"/>
  <c r="R575" i="42"/>
  <c r="R471" i="41"/>
  <c r="N575" i="40"/>
  <c r="R471" i="40"/>
  <c r="L575" i="43"/>
  <c r="N549" i="43"/>
  <c r="N471" i="43"/>
  <c r="Q575" i="42"/>
  <c r="Q471" i="41"/>
  <c r="M575" i="40"/>
  <c r="Q471" i="40"/>
  <c r="N575" i="43"/>
  <c r="P549" i="43"/>
  <c r="P471" i="43"/>
  <c r="O575" i="40"/>
  <c r="R575" i="40"/>
  <c r="Q523" i="40"/>
  <c r="O523" i="40"/>
  <c r="M523" i="40"/>
  <c r="R523" i="40"/>
  <c r="N523" i="40"/>
  <c r="P523" i="40"/>
  <c r="L523" i="40"/>
  <c r="Q549" i="40"/>
  <c r="O549" i="40"/>
  <c r="M549" i="40"/>
  <c r="R549" i="40"/>
  <c r="P549" i="40"/>
  <c r="N549" i="40"/>
  <c r="L549" i="40"/>
  <c r="Q523" i="41"/>
  <c r="O523" i="41"/>
  <c r="M523" i="41"/>
  <c r="R523" i="41"/>
  <c r="P523" i="41"/>
  <c r="N523" i="41"/>
  <c r="L523" i="41"/>
  <c r="Q523" i="43"/>
  <c r="O523" i="43"/>
  <c r="M523" i="43"/>
  <c r="R523" i="43"/>
  <c r="P523" i="43"/>
  <c r="N523" i="43"/>
  <c r="L523" i="43"/>
  <c r="S471" i="42" l="1"/>
  <c r="S549" i="41"/>
  <c r="S523" i="42"/>
  <c r="S575" i="43"/>
  <c r="S549" i="42"/>
  <c r="S471" i="43"/>
  <c r="S471" i="40"/>
  <c r="S575" i="41"/>
  <c r="S471" i="41"/>
  <c r="S575" i="42"/>
  <c r="S549" i="43"/>
  <c r="S575" i="40"/>
  <c r="S523" i="41"/>
  <c r="S523" i="40"/>
  <c r="S549" i="40"/>
  <c r="S523" i="43"/>
  <c r="F626" i="48" l="1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8" i="48"/>
  <c r="S487" i="48"/>
  <c r="S483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F444" i="48"/>
  <c r="S443" i="48"/>
  <c r="I443" i="48"/>
  <c r="S442" i="48"/>
  <c r="I442" i="48"/>
  <c r="S441" i="48"/>
  <c r="I441" i="48"/>
  <c r="F418" i="48"/>
  <c r="S417" i="48"/>
  <c r="I417" i="48"/>
  <c r="S416" i="48"/>
  <c r="I416" i="48"/>
  <c r="S415" i="48"/>
  <c r="I415" i="48"/>
  <c r="F392" i="48"/>
  <c r="S391" i="48"/>
  <c r="I391" i="48"/>
  <c r="S390" i="48"/>
  <c r="I390" i="48"/>
  <c r="S389" i="48"/>
  <c r="I389" i="48"/>
  <c r="F366" i="48"/>
  <c r="S365" i="48"/>
  <c r="I365" i="48"/>
  <c r="S364" i="48"/>
  <c r="I364" i="48"/>
  <c r="S363" i="48"/>
  <c r="I363" i="48"/>
  <c r="F340" i="48"/>
  <c r="S339" i="48"/>
  <c r="I339" i="48"/>
  <c r="S338" i="48"/>
  <c r="I338" i="48"/>
  <c r="S337" i="48"/>
  <c r="I337" i="48"/>
  <c r="F314" i="48"/>
  <c r="S313" i="48"/>
  <c r="I313" i="48"/>
  <c r="S312" i="48"/>
  <c r="I312" i="48"/>
  <c r="S311" i="48"/>
  <c r="I311" i="48"/>
  <c r="F288" i="48"/>
  <c r="S287" i="48"/>
  <c r="I287" i="48"/>
  <c r="S286" i="48"/>
  <c r="I286" i="48"/>
  <c r="S285" i="48"/>
  <c r="I285" i="48"/>
  <c r="F262" i="48"/>
  <c r="S261" i="48"/>
  <c r="I261" i="48"/>
  <c r="S260" i="48"/>
  <c r="I260" i="48"/>
  <c r="S259" i="48"/>
  <c r="I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7" i="48"/>
  <c r="S156" i="48"/>
  <c r="I156" i="48"/>
  <c r="S155" i="48"/>
  <c r="I155" i="48"/>
  <c r="F132" i="48"/>
  <c r="S131" i="48"/>
  <c r="I131" i="48"/>
  <c r="I129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72" i="48"/>
  <c r="S71" i="48"/>
  <c r="S67" i="48"/>
  <c r="S64" i="48"/>
  <c r="S63" i="48"/>
  <c r="S62" i="48"/>
  <c r="S61" i="48"/>
  <c r="S60" i="48"/>
  <c r="S53" i="48"/>
  <c r="I53" i="48"/>
  <c r="I51" i="48"/>
  <c r="F54" i="48"/>
  <c r="A27" i="48"/>
  <c r="A26" i="48"/>
  <c r="A25" i="48"/>
  <c r="A24" i="48"/>
  <c r="F626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8" i="47"/>
  <c r="S487" i="47"/>
  <c r="S483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9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72" i="47"/>
  <c r="S71" i="47"/>
  <c r="S67" i="47"/>
  <c r="S64" i="47"/>
  <c r="S63" i="47"/>
  <c r="S62" i="47"/>
  <c r="S61" i="47"/>
  <c r="S60" i="47"/>
  <c r="F54" i="47"/>
  <c r="S53" i="47"/>
  <c r="I53" i="47"/>
  <c r="I51" i="47"/>
  <c r="A27" i="47"/>
  <c r="A26" i="47"/>
  <c r="A25" i="47"/>
  <c r="A24" i="47"/>
  <c r="F626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8" i="46"/>
  <c r="S487" i="46"/>
  <c r="S483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I233" i="46"/>
  <c r="F210" i="46"/>
  <c r="S209" i="46"/>
  <c r="I209" i="46"/>
  <c r="S208" i="46"/>
  <c r="I208" i="46"/>
  <c r="S207" i="46"/>
  <c r="I207" i="46"/>
  <c r="F184" i="46"/>
  <c r="S183" i="46"/>
  <c r="I183" i="46"/>
  <c r="S182" i="46"/>
  <c r="I182" i="46"/>
  <c r="S181" i="46"/>
  <c r="I181" i="46"/>
  <c r="F158" i="46"/>
  <c r="S157" i="46"/>
  <c r="I157" i="46"/>
  <c r="S156" i="46"/>
  <c r="I156" i="46"/>
  <c r="S155" i="46"/>
  <c r="I155" i="46"/>
  <c r="F132" i="46"/>
  <c r="S131" i="46"/>
  <c r="I131" i="46"/>
  <c r="I129" i="46"/>
  <c r="I128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72" i="46"/>
  <c r="S71" i="46"/>
  <c r="S67" i="46"/>
  <c r="S64" i="46"/>
  <c r="S63" i="46"/>
  <c r="S62" i="46"/>
  <c r="S61" i="46"/>
  <c r="S60" i="46"/>
  <c r="S59" i="46"/>
  <c r="F54" i="46"/>
  <c r="S53" i="46"/>
  <c r="I53" i="46"/>
  <c r="I51" i="46"/>
  <c r="S548" i="48" l="1"/>
  <c r="Q549" i="48" s="1"/>
  <c r="S574" i="47"/>
  <c r="P575" i="47" s="1"/>
  <c r="S574" i="48"/>
  <c r="N575" i="48" s="1"/>
  <c r="S548" i="47"/>
  <c r="L549" i="47" s="1"/>
  <c r="S574" i="46"/>
  <c r="L575" i="46" s="1"/>
  <c r="S470" i="47"/>
  <c r="Q471" i="47" s="1"/>
  <c r="S470" i="46"/>
  <c r="R471" i="46" s="1"/>
  <c r="S470" i="48"/>
  <c r="Q471" i="48" s="1"/>
  <c r="S59" i="48"/>
  <c r="P470" i="48"/>
  <c r="S501" i="48"/>
  <c r="S522" i="48" s="1"/>
  <c r="AF608" i="48"/>
  <c r="AF613" i="48"/>
  <c r="AF620" i="48"/>
  <c r="P548" i="48"/>
  <c r="P574" i="48"/>
  <c r="AE605" i="48"/>
  <c r="S59" i="47"/>
  <c r="P470" i="47"/>
  <c r="S501" i="47"/>
  <c r="S522" i="47" s="1"/>
  <c r="AF608" i="47"/>
  <c r="AF613" i="47"/>
  <c r="AF620" i="47"/>
  <c r="P548" i="47"/>
  <c r="P574" i="47"/>
  <c r="AE605" i="47"/>
  <c r="P470" i="46"/>
  <c r="S501" i="46"/>
  <c r="S522" i="46" s="1"/>
  <c r="S548" i="46"/>
  <c r="AF608" i="46"/>
  <c r="AF613" i="46"/>
  <c r="AF620" i="46"/>
  <c r="P548" i="46"/>
  <c r="P574" i="46"/>
  <c r="AE605" i="46"/>
  <c r="P549" i="48" l="1"/>
  <c r="R549" i="48"/>
  <c r="L549" i="48"/>
  <c r="N549" i="48"/>
  <c r="M549" i="48"/>
  <c r="O549" i="48"/>
  <c r="P471" i="48"/>
  <c r="R471" i="48"/>
  <c r="P575" i="48"/>
  <c r="L471" i="47"/>
  <c r="P471" i="47"/>
  <c r="N471" i="47"/>
  <c r="R471" i="47"/>
  <c r="M471" i="47"/>
  <c r="O471" i="47"/>
  <c r="Q575" i="47"/>
  <c r="L471" i="48"/>
  <c r="R575" i="47"/>
  <c r="Q471" i="46"/>
  <c r="M575" i="47"/>
  <c r="O575" i="47"/>
  <c r="O575" i="48"/>
  <c r="N471" i="48"/>
  <c r="L471" i="46"/>
  <c r="L575" i="47"/>
  <c r="M471" i="48"/>
  <c r="M471" i="46"/>
  <c r="N575" i="47"/>
  <c r="O471" i="48"/>
  <c r="O471" i="46"/>
  <c r="P549" i="47"/>
  <c r="M549" i="47"/>
  <c r="N471" i="46"/>
  <c r="O549" i="47"/>
  <c r="N549" i="47"/>
  <c r="P471" i="46"/>
  <c r="N575" i="46"/>
  <c r="P575" i="46"/>
  <c r="R575" i="48"/>
  <c r="R575" i="46"/>
  <c r="R549" i="47"/>
  <c r="M575" i="48"/>
  <c r="Q575" i="46"/>
  <c r="Q549" i="47"/>
  <c r="M575" i="46"/>
  <c r="O575" i="46"/>
  <c r="L575" i="48"/>
  <c r="Q575" i="48"/>
  <c r="Q523" i="48"/>
  <c r="O523" i="48"/>
  <c r="M523" i="48"/>
  <c r="R523" i="48"/>
  <c r="P523" i="48"/>
  <c r="N523" i="48"/>
  <c r="L523" i="48"/>
  <c r="Q523" i="47"/>
  <c r="O523" i="47"/>
  <c r="M523" i="47"/>
  <c r="R523" i="47"/>
  <c r="P523" i="47"/>
  <c r="N523" i="47"/>
  <c r="L523" i="47"/>
  <c r="Q523" i="46"/>
  <c r="O523" i="46"/>
  <c r="M523" i="46"/>
  <c r="R523" i="46"/>
  <c r="P523" i="46"/>
  <c r="N523" i="46"/>
  <c r="L523" i="46"/>
  <c r="Q549" i="46"/>
  <c r="O549" i="46"/>
  <c r="M549" i="46"/>
  <c r="R549" i="46"/>
  <c r="P549" i="46"/>
  <c r="N549" i="46"/>
  <c r="L549" i="46"/>
  <c r="S549" i="48" l="1"/>
  <c r="S471" i="47"/>
  <c r="S471" i="46"/>
  <c r="S575" i="47"/>
  <c r="S575" i="48"/>
  <c r="S471" i="48"/>
  <c r="S575" i="46"/>
  <c r="S549" i="47"/>
  <c r="S549" i="46"/>
  <c r="S523" i="47"/>
  <c r="S523" i="48"/>
  <c r="S523" i="46"/>
  <c r="AB262" i="43" l="1"/>
  <c r="AB314" i="43"/>
  <c r="AB132" i="43"/>
  <c r="AB158" i="43"/>
  <c r="AB184" i="43"/>
  <c r="AB210" i="43"/>
  <c r="AB236" i="43"/>
  <c r="AB288" i="43"/>
  <c r="AB340" i="43"/>
  <c r="AB366" i="43"/>
  <c r="AB392" i="43"/>
  <c r="AB418" i="43"/>
  <c r="AB444" i="43"/>
  <c r="P132" i="43" l="1"/>
  <c r="P262" i="43"/>
  <c r="AB54" i="43" l="1"/>
  <c r="P340" i="43"/>
  <c r="P418" i="43"/>
  <c r="P444" i="43"/>
  <c r="P158" i="43"/>
  <c r="P184" i="43"/>
  <c r="P210" i="43"/>
  <c r="P288" i="43"/>
  <c r="P314" i="43"/>
  <c r="P366" i="43"/>
  <c r="P392" i="43"/>
  <c r="P54" i="43"/>
  <c r="P236" i="43"/>
  <c r="P158" i="41" l="1"/>
  <c r="P262" i="41"/>
  <c r="P288" i="41"/>
  <c r="P314" i="41"/>
  <c r="P236" i="41"/>
  <c r="P392" i="41"/>
  <c r="P184" i="41"/>
  <c r="AB158" i="41"/>
  <c r="AB418" i="41"/>
  <c r="AB262" i="41"/>
  <c r="AB366" i="41"/>
  <c r="AB392" i="41"/>
  <c r="AB132" i="41"/>
  <c r="AB340" i="41"/>
  <c r="AB288" i="41"/>
  <c r="AB444" i="41"/>
  <c r="AB314" i="41"/>
  <c r="AB236" i="41"/>
  <c r="AB210" i="41"/>
  <c r="AB184" i="41"/>
  <c r="P418" i="41"/>
  <c r="P366" i="41"/>
  <c r="P210" i="41"/>
  <c r="AB54" i="41"/>
  <c r="P340" i="41"/>
  <c r="P54" i="41" l="1"/>
  <c r="P132" i="41"/>
  <c r="P444" i="41"/>
  <c r="AB132" i="42" l="1"/>
  <c r="AB418" i="42"/>
  <c r="AB340" i="42"/>
  <c r="AB314" i="42"/>
  <c r="AB210" i="42"/>
  <c r="AB262" i="42"/>
  <c r="AB158" i="42"/>
  <c r="AB366" i="42"/>
  <c r="AB392" i="42"/>
  <c r="AB184" i="42"/>
  <c r="AB288" i="42"/>
  <c r="AB444" i="42"/>
  <c r="AB236" i="42"/>
  <c r="P132" i="42" l="1"/>
  <c r="P158" i="42"/>
  <c r="P54" i="42" l="1"/>
  <c r="P236" i="42"/>
  <c r="AB54" i="42"/>
  <c r="P418" i="42"/>
  <c r="P340" i="42"/>
  <c r="P210" i="42"/>
  <c r="P262" i="42"/>
  <c r="P392" i="42"/>
  <c r="P184" i="42"/>
  <c r="P366" i="42"/>
  <c r="P288" i="42"/>
  <c r="P444" i="42"/>
  <c r="P314" i="42"/>
  <c r="AE611" i="41" l="1"/>
  <c r="AE612" i="43" l="1"/>
  <c r="AE611" i="40" l="1"/>
  <c r="AE612" i="41"/>
  <c r="AE619" i="41"/>
  <c r="AE626" i="41" l="1"/>
  <c r="P626" i="41"/>
  <c r="AE619" i="40"/>
  <c r="AE630" i="41" l="1"/>
  <c r="AE612" i="40"/>
  <c r="AE626" i="40" s="1"/>
  <c r="P626" i="40"/>
  <c r="AE611" i="43"/>
  <c r="AE619" i="43"/>
  <c r="AE626" i="43" l="1"/>
  <c r="AE630" i="40"/>
  <c r="AE611" i="42"/>
  <c r="AE612" i="42"/>
  <c r="P626" i="43"/>
  <c r="AE630" i="43" l="1"/>
  <c r="AE619" i="42" l="1"/>
  <c r="AE626" i="42" s="1"/>
  <c r="P626" i="42"/>
  <c r="AE630" i="42" l="1"/>
  <c r="AB444" i="40" l="1"/>
  <c r="AB392" i="40"/>
  <c r="AB340" i="40"/>
  <c r="AB288" i="40"/>
  <c r="AB236" i="40"/>
  <c r="AB184" i="40"/>
  <c r="AB132" i="40"/>
  <c r="AB418" i="40"/>
  <c r="AB366" i="40"/>
  <c r="AB314" i="40"/>
  <c r="AB262" i="40"/>
  <c r="AB210" i="40"/>
  <c r="AB158" i="40"/>
  <c r="P262" i="40" l="1"/>
  <c r="P418" i="40"/>
  <c r="AB54" i="40"/>
  <c r="P184" i="40"/>
  <c r="P236" i="40"/>
  <c r="P340" i="40"/>
  <c r="P392" i="40"/>
  <c r="P158" i="40"/>
  <c r="P210" i="40"/>
  <c r="P314" i="40"/>
  <c r="P366" i="40"/>
  <c r="P132" i="40"/>
  <c r="P288" i="40"/>
  <c r="P444" i="40"/>
  <c r="P54" i="40" l="1"/>
  <c r="AE611" i="46" l="1"/>
  <c r="AE612" i="46" l="1"/>
  <c r="AE619" i="46" l="1"/>
  <c r="AE626" i="46" s="1"/>
  <c r="P626" i="46"/>
  <c r="AE630" i="46" l="1"/>
  <c r="AE611" i="47" l="1"/>
  <c r="AE612" i="47" l="1"/>
  <c r="S484" i="47" l="1"/>
  <c r="S68" i="47" l="1"/>
  <c r="AE619" i="47" l="1"/>
  <c r="AE626" i="47" s="1"/>
  <c r="P626" i="47"/>
  <c r="AE630" i="47" l="1"/>
  <c r="AB42" i="48" l="1"/>
  <c r="AB44" i="48"/>
  <c r="P42" i="48" l="1"/>
  <c r="P44" i="48"/>
  <c r="AB43" i="48"/>
  <c r="P43" i="48" l="1"/>
  <c r="AE612" i="48" l="1"/>
  <c r="AE611" i="48" l="1"/>
  <c r="P626" i="48"/>
  <c r="AE619" i="48" l="1"/>
  <c r="AE626" i="48" l="1"/>
  <c r="AE630" i="48" l="1"/>
  <c r="P92" i="48" l="1"/>
  <c r="AE619" i="52" l="1"/>
  <c r="AE612" i="52"/>
  <c r="P92" i="52"/>
  <c r="P44" i="52" l="1"/>
  <c r="AE611" i="52"/>
  <c r="AE626" i="52" s="1"/>
  <c r="P626" i="52"/>
  <c r="P43" i="52" l="1"/>
  <c r="P42" i="52"/>
  <c r="AE630" i="52"/>
  <c r="AB40" i="52" l="1"/>
  <c r="P40" i="52" l="1"/>
  <c r="F99" i="52" l="1"/>
  <c r="P99" i="52" l="1"/>
  <c r="F99" i="43" l="1"/>
  <c r="P99" i="43" l="1"/>
  <c r="F99" i="46" l="1"/>
  <c r="P99" i="46" l="1"/>
  <c r="F99" i="48" l="1"/>
  <c r="P99" i="48" l="1"/>
  <c r="AB40" i="48" l="1"/>
  <c r="P40" i="48" l="1"/>
  <c r="AB40" i="47" l="1"/>
  <c r="P40" i="47" l="1"/>
  <c r="AB184" i="46" l="1"/>
  <c r="AB262" i="46"/>
  <c r="AB314" i="46"/>
  <c r="AB418" i="46"/>
  <c r="AB340" i="46"/>
  <c r="AB366" i="46"/>
  <c r="AB288" i="46"/>
  <c r="AB158" i="46"/>
  <c r="AB392" i="46"/>
  <c r="AB236" i="46"/>
  <c r="AB444" i="46"/>
  <c r="AB40" i="46"/>
  <c r="AB210" i="46"/>
  <c r="AB39" i="46" l="1"/>
  <c r="AB132" i="46"/>
  <c r="AB47" i="46"/>
  <c r="P158" i="46"/>
  <c r="P444" i="46" l="1"/>
  <c r="P40" i="46"/>
  <c r="P184" i="46"/>
  <c r="P288" i="46"/>
  <c r="P236" i="46"/>
  <c r="P39" i="46"/>
  <c r="P132" i="46"/>
  <c r="AB54" i="46"/>
  <c r="P392" i="46"/>
  <c r="P340" i="46"/>
  <c r="P47" i="46"/>
  <c r="P210" i="46"/>
  <c r="P314" i="46"/>
  <c r="P366" i="46"/>
  <c r="P418" i="46"/>
  <c r="P262" i="46"/>
  <c r="P54" i="46" l="1"/>
  <c r="P65" i="46" l="1"/>
  <c r="S481" i="46"/>
  <c r="S65" i="46" l="1"/>
  <c r="F99" i="47" l="1"/>
  <c r="P99" i="47" l="1"/>
  <c r="AB340" i="47" l="1"/>
  <c r="AB210" i="47"/>
  <c r="AB314" i="47"/>
  <c r="AB158" i="47"/>
  <c r="AB418" i="47"/>
  <c r="AB236" i="47"/>
  <c r="AB262" i="47"/>
  <c r="AB366" i="47"/>
  <c r="AB288" i="47"/>
  <c r="AB39" i="47"/>
  <c r="AB444" i="47"/>
  <c r="AB132" i="47"/>
  <c r="AB47" i="47" l="1"/>
  <c r="AB392" i="47"/>
  <c r="P392" i="47"/>
  <c r="P158" i="47"/>
  <c r="AB184" i="47"/>
  <c r="P366" i="47"/>
  <c r="P39" i="47"/>
  <c r="P132" i="47"/>
  <c r="AB54" i="47" l="1"/>
  <c r="P210" i="47"/>
  <c r="P184" i="47"/>
  <c r="P314" i="47"/>
  <c r="P418" i="47"/>
  <c r="P444" i="47"/>
  <c r="P288" i="47"/>
  <c r="P236" i="47"/>
  <c r="P262" i="47"/>
  <c r="P47" i="47"/>
  <c r="P340" i="47"/>
  <c r="P54" i="47" l="1"/>
  <c r="P70" i="47" l="1"/>
  <c r="S486" i="47"/>
  <c r="S70" i="47" l="1"/>
  <c r="AB40" i="50" l="1"/>
  <c r="P40" i="50" l="1"/>
  <c r="AB40" i="51" l="1"/>
  <c r="P40" i="51" l="1"/>
  <c r="F99" i="51" l="1"/>
  <c r="P99" i="51" l="1"/>
  <c r="AB132" i="51" l="1"/>
  <c r="AB210" i="51"/>
  <c r="AB314" i="51"/>
  <c r="AB366" i="51"/>
  <c r="AB340" i="51"/>
  <c r="AB392" i="51"/>
  <c r="AB444" i="51"/>
  <c r="AB236" i="51"/>
  <c r="AB262" i="51"/>
  <c r="AB288" i="51"/>
  <c r="AB418" i="51"/>
  <c r="AB158" i="51" l="1"/>
  <c r="AB47" i="51"/>
  <c r="P132" i="51"/>
  <c r="P39" i="51"/>
  <c r="AB184" i="51"/>
  <c r="P262" i="51"/>
  <c r="P314" i="51"/>
  <c r="AB39" i="51"/>
  <c r="P236" i="51" l="1"/>
  <c r="P184" i="51"/>
  <c r="P210" i="51"/>
  <c r="P288" i="51"/>
  <c r="P340" i="51"/>
  <c r="P444" i="51"/>
  <c r="P158" i="51"/>
  <c r="P418" i="51"/>
  <c r="P366" i="51"/>
  <c r="P47" i="51"/>
  <c r="AB54" i="51"/>
  <c r="P392" i="51"/>
  <c r="P54" i="51" l="1"/>
  <c r="F99" i="50" l="1"/>
  <c r="P99" i="50" l="1"/>
  <c r="AB340" i="50" l="1"/>
  <c r="AB39" i="50"/>
  <c r="AB132" i="50"/>
  <c r="AB210" i="50"/>
  <c r="AB47" i="50"/>
  <c r="AB366" i="50"/>
  <c r="AB418" i="50"/>
  <c r="AB392" i="50"/>
  <c r="AB288" i="50"/>
  <c r="AB184" i="50"/>
  <c r="AB314" i="50"/>
  <c r="AB158" i="50"/>
  <c r="AB262" i="50"/>
  <c r="AB444" i="50"/>
  <c r="AB236" i="50"/>
  <c r="P314" i="50" l="1"/>
  <c r="P39" i="50"/>
  <c r="P132" i="50"/>
  <c r="AB54" i="50"/>
  <c r="P366" i="50"/>
  <c r="P418" i="50"/>
  <c r="P158" i="50" l="1"/>
  <c r="P262" i="50"/>
  <c r="P210" i="50"/>
  <c r="P288" i="50"/>
  <c r="P236" i="50"/>
  <c r="P392" i="50"/>
  <c r="P47" i="50"/>
  <c r="P444" i="50"/>
  <c r="P340" i="50"/>
  <c r="P184" i="50"/>
  <c r="P54" i="50" l="1"/>
  <c r="AB132" i="52" l="1"/>
  <c r="AB236" i="52"/>
  <c r="AB39" i="52" l="1"/>
  <c r="AB340" i="52"/>
  <c r="AB314" i="52"/>
  <c r="AB288" i="52"/>
  <c r="AB210" i="52"/>
  <c r="P236" i="52"/>
  <c r="AB184" i="52"/>
  <c r="AB158" i="52"/>
  <c r="AB444" i="52"/>
  <c r="AB366" i="52"/>
  <c r="AB418" i="52"/>
  <c r="AB392" i="52"/>
  <c r="AB262" i="52"/>
  <c r="AB47" i="52"/>
  <c r="P444" i="52" l="1"/>
  <c r="P288" i="52"/>
  <c r="P366" i="52"/>
  <c r="P340" i="52"/>
  <c r="P314" i="52"/>
  <c r="P418" i="52"/>
  <c r="P158" i="52"/>
  <c r="P262" i="52"/>
  <c r="P47" i="52"/>
  <c r="P392" i="52"/>
  <c r="P132" i="52"/>
  <c r="P210" i="52"/>
  <c r="AB54" i="52"/>
  <c r="P39" i="52"/>
  <c r="P184" i="52"/>
  <c r="P54" i="52" l="1"/>
  <c r="AB288" i="48" l="1"/>
  <c r="AB158" i="48"/>
  <c r="AB444" i="48"/>
  <c r="AB210" i="48"/>
  <c r="AB366" i="48"/>
  <c r="AB340" i="48"/>
  <c r="AB418" i="48"/>
  <c r="AB184" i="48"/>
  <c r="AB262" i="48"/>
  <c r="AB314" i="48"/>
  <c r="AB47" i="48"/>
  <c r="AB236" i="48"/>
  <c r="AB39" i="48"/>
  <c r="AB132" i="48"/>
  <c r="AB392" i="48"/>
  <c r="P314" i="48" l="1"/>
  <c r="P132" i="48"/>
  <c r="P39" i="48"/>
  <c r="P210" i="48"/>
  <c r="P418" i="48"/>
  <c r="P340" i="48"/>
  <c r="P288" i="48"/>
  <c r="P262" i="48"/>
  <c r="P444" i="48"/>
  <c r="P184" i="48"/>
  <c r="P366" i="48"/>
  <c r="P47" i="48"/>
  <c r="P158" i="48"/>
  <c r="P392" i="48"/>
  <c r="P236" i="48"/>
  <c r="AB54" i="48"/>
  <c r="P54" i="48" l="1"/>
  <c r="I521" i="58" l="1"/>
  <c r="I521" i="56"/>
  <c r="I542" i="58"/>
  <c r="I542" i="56"/>
  <c r="I482" i="58"/>
  <c r="I482" i="56"/>
  <c r="I556" i="58"/>
  <c r="I556" i="56"/>
  <c r="I516" i="58"/>
  <c r="I516" i="56"/>
  <c r="I530" i="58"/>
  <c r="I530" i="56"/>
  <c r="I508" i="58"/>
  <c r="I508" i="56"/>
  <c r="I538" i="58"/>
  <c r="I538" i="56"/>
  <c r="I495" i="58"/>
  <c r="I495" i="56"/>
  <c r="I547" i="58"/>
  <c r="I547" i="56"/>
  <c r="I568" i="58"/>
  <c r="I568" i="56"/>
  <c r="I486" i="58"/>
  <c r="I486" i="56"/>
  <c r="I478" i="58"/>
  <c r="I478" i="56"/>
  <c r="I490" i="58"/>
  <c r="I490" i="56"/>
  <c r="I504" i="58"/>
  <c r="I504" i="56"/>
  <c r="I512" i="58"/>
  <c r="I512" i="56"/>
  <c r="I534" i="58"/>
  <c r="I534" i="56"/>
  <c r="I564" i="58"/>
  <c r="I564" i="56"/>
  <c r="I573" i="58"/>
  <c r="I573" i="56"/>
  <c r="I560" i="58"/>
  <c r="I560" i="56"/>
  <c r="G94" i="2"/>
  <c r="F94" i="2"/>
  <c r="H94" i="2"/>
  <c r="I276" i="2" l="1"/>
  <c r="C94" i="2"/>
  <c r="I567" i="58"/>
  <c r="I567" i="56"/>
  <c r="I502" i="58"/>
  <c r="I502" i="56"/>
  <c r="I533" i="58"/>
  <c r="I533" i="56"/>
  <c r="P100" i="58"/>
  <c r="P22" i="58" s="1"/>
  <c r="P100" i="56"/>
  <c r="P22" i="56" s="1"/>
  <c r="I456" i="58"/>
  <c r="F66" i="58"/>
  <c r="I505" i="58"/>
  <c r="I505" i="56"/>
  <c r="I514" i="58"/>
  <c r="I514" i="56"/>
  <c r="D94" i="2"/>
  <c r="AI374" i="58"/>
  <c r="AI374" i="56"/>
  <c r="I494" i="58"/>
  <c r="I494" i="56"/>
  <c r="I559" i="58"/>
  <c r="I559" i="56"/>
  <c r="I485" i="58"/>
  <c r="I485" i="56"/>
  <c r="I506" i="58"/>
  <c r="I506" i="56"/>
  <c r="I565" i="58"/>
  <c r="I565" i="56"/>
  <c r="I483" i="58"/>
  <c r="I483" i="56"/>
  <c r="I518" i="58"/>
  <c r="I518" i="56"/>
  <c r="E94" i="2"/>
  <c r="I328" i="2"/>
  <c r="I469" i="56"/>
  <c r="F79" i="56"/>
  <c r="AI339" i="56"/>
  <c r="AJ339" i="56" s="1"/>
  <c r="AI131" i="56"/>
  <c r="AJ131" i="56" s="1"/>
  <c r="I520" i="58"/>
  <c r="I520" i="56"/>
  <c r="I546" i="58"/>
  <c r="I546" i="56"/>
  <c r="I477" i="58"/>
  <c r="I477" i="56"/>
  <c r="I493" i="58"/>
  <c r="I493" i="56"/>
  <c r="I562" i="58"/>
  <c r="I562" i="56"/>
  <c r="I509" i="58"/>
  <c r="I509" i="56"/>
  <c r="I406" i="2"/>
  <c r="I469" i="58"/>
  <c r="F79" i="58"/>
  <c r="B288" i="2"/>
  <c r="AI360" i="56"/>
  <c r="AI339" i="58"/>
  <c r="AJ339" i="58" s="1"/>
  <c r="AI131" i="58"/>
  <c r="AJ131" i="58" s="1"/>
  <c r="I484" i="58"/>
  <c r="I484" i="56"/>
  <c r="I570" i="58"/>
  <c r="I570" i="56"/>
  <c r="P96" i="58"/>
  <c r="P96" i="56"/>
  <c r="I563" i="58"/>
  <c r="I563" i="56"/>
  <c r="I503" i="58"/>
  <c r="I503" i="56"/>
  <c r="I529" i="58"/>
  <c r="I529" i="56"/>
  <c r="I558" i="58"/>
  <c r="I558" i="56"/>
  <c r="I476" i="58"/>
  <c r="I476" i="56"/>
  <c r="I540" i="58"/>
  <c r="I540" i="56"/>
  <c r="I535" i="58"/>
  <c r="I535" i="56"/>
  <c r="I561" i="58"/>
  <c r="I561" i="56"/>
  <c r="I460" i="58"/>
  <c r="F70" i="58"/>
  <c r="Q53" i="58"/>
  <c r="Q53" i="56"/>
  <c r="I566" i="58"/>
  <c r="I566" i="56"/>
  <c r="I557" i="58"/>
  <c r="I557" i="56"/>
  <c r="I489" i="58"/>
  <c r="I489" i="56"/>
  <c r="I554" i="58"/>
  <c r="I554" i="56"/>
  <c r="I515" i="58"/>
  <c r="I515" i="56"/>
  <c r="I545" i="58"/>
  <c r="I545" i="56"/>
  <c r="I519" i="58"/>
  <c r="I519" i="56"/>
  <c r="I487" i="58"/>
  <c r="I487" i="56"/>
  <c r="I464" i="56"/>
  <c r="F74" i="56"/>
  <c r="P52" i="58"/>
  <c r="P52" i="56"/>
  <c r="AI307" i="58"/>
  <c r="I511" i="58"/>
  <c r="I511" i="56"/>
  <c r="I460" i="56"/>
  <c r="F70" i="56"/>
  <c r="AI287" i="58"/>
  <c r="AJ287" i="58" s="1"/>
  <c r="AI287" i="56"/>
  <c r="AJ287" i="56" s="1"/>
  <c r="AI360" i="58"/>
  <c r="I572" i="58"/>
  <c r="I572" i="56"/>
  <c r="AI426" i="58"/>
  <c r="AI426" i="56"/>
  <c r="I555" i="58"/>
  <c r="I555" i="56"/>
  <c r="I481" i="58"/>
  <c r="I481" i="56"/>
  <c r="I510" i="58"/>
  <c r="I510" i="56"/>
  <c r="I507" i="58"/>
  <c r="I507" i="56"/>
  <c r="I536" i="58"/>
  <c r="I536" i="56"/>
  <c r="I488" i="58"/>
  <c r="I488" i="56"/>
  <c r="I571" i="58"/>
  <c r="I571" i="56"/>
  <c r="I539" i="58"/>
  <c r="I539" i="56"/>
  <c r="I479" i="58"/>
  <c r="I479" i="56"/>
  <c r="M53" i="58"/>
  <c r="M53" i="56"/>
  <c r="F74" i="58"/>
  <c r="I464" i="58"/>
  <c r="I452" i="56"/>
  <c r="F62" i="56"/>
  <c r="AI235" i="56"/>
  <c r="AJ235" i="56" s="1"/>
  <c r="I537" i="58"/>
  <c r="I537" i="56"/>
  <c r="P104" i="58"/>
  <c r="P104" i="56"/>
  <c r="P26" i="56" s="1"/>
  <c r="P88" i="58"/>
  <c r="P10" i="58" s="1"/>
  <c r="P88" i="56"/>
  <c r="P10" i="56" s="1"/>
  <c r="I492" i="58"/>
  <c r="I492" i="56"/>
  <c r="P105" i="58"/>
  <c r="P105" i="56"/>
  <c r="AI275" i="56"/>
  <c r="AI218" i="58"/>
  <c r="AI218" i="56"/>
  <c r="W35" i="58"/>
  <c r="W52" i="56"/>
  <c r="X38" i="58"/>
  <c r="I544" i="58"/>
  <c r="I544" i="56"/>
  <c r="AI411" i="56"/>
  <c r="I541" i="58"/>
  <c r="I541" i="56"/>
  <c r="I528" i="58"/>
  <c r="I528" i="56"/>
  <c r="I480" i="58"/>
  <c r="I480" i="56"/>
  <c r="I513" i="58"/>
  <c r="I513" i="56"/>
  <c r="I532" i="58"/>
  <c r="I532" i="56"/>
  <c r="I531" i="58"/>
  <c r="I531" i="56"/>
  <c r="AE53" i="58"/>
  <c r="I452" i="58"/>
  <c r="F62" i="58"/>
  <c r="AI235" i="58"/>
  <c r="AJ235" i="58" s="1"/>
  <c r="I456" i="56"/>
  <c r="F66" i="56"/>
  <c r="AI348" i="58" l="1"/>
  <c r="Y51" i="58"/>
  <c r="AA37" i="56"/>
  <c r="AI324" i="58"/>
  <c r="W39" i="58"/>
  <c r="AD46" i="58"/>
  <c r="AI433" i="56"/>
  <c r="AE36" i="56"/>
  <c r="AI142" i="58"/>
  <c r="AI294" i="56"/>
  <c r="AI409" i="56"/>
  <c r="AI167" i="56"/>
  <c r="AI322" i="56"/>
  <c r="AI411" i="58"/>
  <c r="AI275" i="58"/>
  <c r="AI433" i="58"/>
  <c r="AE36" i="58"/>
  <c r="AI405" i="56"/>
  <c r="AI322" i="58"/>
  <c r="AI306" i="58"/>
  <c r="AH53" i="58"/>
  <c r="AI171" i="56"/>
  <c r="AI428" i="56"/>
  <c r="AI114" i="58"/>
  <c r="AA53" i="58"/>
  <c r="AI443" i="58"/>
  <c r="AJ443" i="58" s="1"/>
  <c r="AF34" i="58"/>
  <c r="AI284" i="56"/>
  <c r="AE50" i="56"/>
  <c r="AG53" i="56"/>
  <c r="AI282" i="58"/>
  <c r="Y36" i="58"/>
  <c r="AI276" i="58"/>
  <c r="AI443" i="56"/>
  <c r="AJ443" i="56" s="1"/>
  <c r="AI391" i="56"/>
  <c r="V53" i="58"/>
  <c r="AI53" i="58" s="1"/>
  <c r="X53" i="58"/>
  <c r="AE43" i="56"/>
  <c r="AA43" i="56"/>
  <c r="AG37" i="58"/>
  <c r="Z45" i="56"/>
  <c r="P26" i="58"/>
  <c r="AG45" i="56"/>
  <c r="W37" i="58"/>
  <c r="AG34" i="56"/>
  <c r="AI353" i="58"/>
  <c r="AF53" i="58"/>
  <c r="Y50" i="56"/>
  <c r="AH38" i="56"/>
  <c r="AD47" i="56"/>
  <c r="AI372" i="58"/>
  <c r="AF41" i="58"/>
  <c r="X53" i="56"/>
  <c r="AI332" i="58"/>
  <c r="AI279" i="58"/>
  <c r="AI310" i="56"/>
  <c r="Z34" i="56"/>
  <c r="AE43" i="58"/>
  <c r="AI167" i="58"/>
  <c r="AD42" i="58"/>
  <c r="AF35" i="56"/>
  <c r="Y36" i="56"/>
  <c r="AI277" i="56"/>
  <c r="AG52" i="56"/>
  <c r="AI391" i="58"/>
  <c r="AI142" i="56"/>
  <c r="AD39" i="56"/>
  <c r="AI307" i="56"/>
  <c r="AI313" i="56"/>
  <c r="AJ313" i="56" s="1"/>
  <c r="AD53" i="56"/>
  <c r="AI428" i="58"/>
  <c r="Y34" i="58"/>
  <c r="AI216" i="58"/>
  <c r="AA43" i="58"/>
  <c r="AC38" i="58"/>
  <c r="AD34" i="58"/>
  <c r="AH51" i="58"/>
  <c r="AA42" i="58"/>
  <c r="AI338" i="56"/>
  <c r="AJ338" i="56" s="1"/>
  <c r="I614" i="2"/>
  <c r="AH51" i="56"/>
  <c r="AI338" i="58"/>
  <c r="AJ338" i="58" s="1"/>
  <c r="AE42" i="58"/>
  <c r="AC53" i="56"/>
  <c r="AA53" i="56"/>
  <c r="AI255" i="58"/>
  <c r="AI261" i="58"/>
  <c r="AJ261" i="58" s="1"/>
  <c r="AG52" i="58"/>
  <c r="Z53" i="58"/>
  <c r="AH53" i="56"/>
  <c r="X40" i="58"/>
  <c r="Y53" i="56"/>
  <c r="AI157" i="56"/>
  <c r="AJ157" i="56" s="1"/>
  <c r="AI364" i="56"/>
  <c r="AJ364" i="56" s="1"/>
  <c r="AI225" i="56"/>
  <c r="Y39" i="56"/>
  <c r="AG48" i="58"/>
  <c r="AH46" i="56"/>
  <c r="AI431" i="58"/>
  <c r="AI150" i="58"/>
  <c r="AF42" i="58"/>
  <c r="AA47" i="58"/>
  <c r="AF35" i="58"/>
  <c r="AF53" i="56"/>
  <c r="AD48" i="58"/>
  <c r="AE42" i="56"/>
  <c r="Z53" i="56"/>
  <c r="AI182" i="56"/>
  <c r="AJ182" i="56" s="1"/>
  <c r="AI150" i="56"/>
  <c r="W35" i="56"/>
  <c r="AG53" i="58"/>
  <c r="AD51" i="56"/>
  <c r="AI414" i="56"/>
  <c r="AE46" i="56"/>
  <c r="AI346" i="58"/>
  <c r="Y53" i="58"/>
  <c r="AI225" i="58"/>
  <c r="AA42" i="56"/>
  <c r="W53" i="56"/>
  <c r="AD53" i="58"/>
  <c r="AI151" i="58"/>
  <c r="AI173" i="58"/>
  <c r="AC53" i="58"/>
  <c r="AI301" i="56"/>
  <c r="AI373" i="56"/>
  <c r="AI172" i="58"/>
  <c r="AI306" i="56"/>
  <c r="AI255" i="56"/>
  <c r="AA48" i="56"/>
  <c r="W43" i="56"/>
  <c r="Z34" i="58"/>
  <c r="AD51" i="58"/>
  <c r="AI141" i="58"/>
  <c r="AD37" i="56"/>
  <c r="AH36" i="56"/>
  <c r="AI417" i="56"/>
  <c r="AJ417" i="56" s="1"/>
  <c r="W53" i="58"/>
  <c r="Y34" i="56"/>
  <c r="AD42" i="56"/>
  <c r="AE53" i="56"/>
  <c r="Y51" i="56"/>
  <c r="AH36" i="58"/>
  <c r="AI114" i="56"/>
  <c r="W41" i="56"/>
  <c r="AI415" i="58"/>
  <c r="AJ415" i="58" s="1"/>
  <c r="AE34" i="56"/>
  <c r="AG184" i="58"/>
  <c r="AG184" i="56"/>
  <c r="AE314" i="58"/>
  <c r="AE314" i="56"/>
  <c r="AF288" i="56"/>
  <c r="S360" i="58"/>
  <c r="AJ360" i="58" s="1"/>
  <c r="S360" i="56"/>
  <c r="AJ360" i="56" s="1"/>
  <c r="Y444" i="58"/>
  <c r="Y262" i="56"/>
  <c r="P87" i="58"/>
  <c r="P9" i="58" s="1"/>
  <c r="P87" i="56"/>
  <c r="P9" i="56" s="1"/>
  <c r="AH40" i="58"/>
  <c r="AH40" i="56"/>
  <c r="AI407" i="56"/>
  <c r="Z43" i="56"/>
  <c r="AI321" i="56"/>
  <c r="AI371" i="58"/>
  <c r="Y35" i="56"/>
  <c r="AI259" i="58"/>
  <c r="AI251" i="58"/>
  <c r="AA340" i="58"/>
  <c r="AA340" i="56"/>
  <c r="AI267" i="58"/>
  <c r="Z40" i="56"/>
  <c r="F76" i="56"/>
  <c r="I466" i="56"/>
  <c r="I458" i="58"/>
  <c r="F68" i="58"/>
  <c r="AI295" i="56"/>
  <c r="AA37" i="58"/>
  <c r="AH34" i="56"/>
  <c r="Z33" i="58"/>
  <c r="AI183" i="56"/>
  <c r="AJ183" i="56" s="1"/>
  <c r="W52" i="58"/>
  <c r="AI155" i="56"/>
  <c r="AJ155" i="56" s="1"/>
  <c r="AC51" i="56"/>
  <c r="V34" i="58"/>
  <c r="AI112" i="58"/>
  <c r="AD37" i="58"/>
  <c r="AI383" i="56"/>
  <c r="F22" i="58"/>
  <c r="I74" i="58"/>
  <c r="I454" i="58"/>
  <c r="F64" i="58"/>
  <c r="AG45" i="58"/>
  <c r="AI284" i="58"/>
  <c r="AE38" i="58"/>
  <c r="AG34" i="58"/>
  <c r="AE50" i="58"/>
  <c r="AI331" i="58"/>
  <c r="AI407" i="58"/>
  <c r="AC45" i="56"/>
  <c r="AD39" i="58"/>
  <c r="Y50" i="58"/>
  <c r="AH38" i="58"/>
  <c r="I455" i="58"/>
  <c r="F65" i="58"/>
  <c r="AD47" i="58"/>
  <c r="AI286" i="56"/>
  <c r="AJ286" i="56" s="1"/>
  <c r="AI171" i="58"/>
  <c r="AC36" i="56"/>
  <c r="AI149" i="56"/>
  <c r="W41" i="58"/>
  <c r="AI157" i="58"/>
  <c r="AJ157" i="58" s="1"/>
  <c r="F63" i="56"/>
  <c r="I453" i="56"/>
  <c r="X45" i="56"/>
  <c r="Y37" i="56"/>
  <c r="Y47" i="56"/>
  <c r="AE47" i="56"/>
  <c r="AI364" i="58"/>
  <c r="AJ364" i="58" s="1"/>
  <c r="AI124" i="58"/>
  <c r="Y39" i="58"/>
  <c r="AA33" i="56"/>
  <c r="AI223" i="56"/>
  <c r="AI242" i="56"/>
  <c r="AI412" i="58"/>
  <c r="AE39" i="56"/>
  <c r="AE48" i="56"/>
  <c r="AD52" i="58"/>
  <c r="AA44" i="56"/>
  <c r="P50" i="58"/>
  <c r="P50" i="56"/>
  <c r="AH45" i="56"/>
  <c r="V51" i="56"/>
  <c r="AI129" i="56"/>
  <c r="AE132" i="58"/>
  <c r="AE33" i="58"/>
  <c r="Z43" i="58"/>
  <c r="AI192" i="58"/>
  <c r="AI402" i="56"/>
  <c r="X46" i="56"/>
  <c r="X262" i="58"/>
  <c r="AH46" i="58"/>
  <c r="AF51" i="56"/>
  <c r="AI321" i="58"/>
  <c r="Y40" i="58"/>
  <c r="Y43" i="56"/>
  <c r="AI163" i="56"/>
  <c r="X51" i="56"/>
  <c r="AI197" i="56"/>
  <c r="S374" i="56"/>
  <c r="AJ374" i="56" s="1"/>
  <c r="AI310" i="58"/>
  <c r="AI365" i="58"/>
  <c r="AJ365" i="58" s="1"/>
  <c r="AI227" i="56"/>
  <c r="AI373" i="58"/>
  <c r="AI379" i="58"/>
  <c r="Y52" i="56"/>
  <c r="Y35" i="58"/>
  <c r="X37" i="58"/>
  <c r="AH52" i="56"/>
  <c r="AF38" i="56"/>
  <c r="Y158" i="56"/>
  <c r="X184" i="58"/>
  <c r="AD392" i="58"/>
  <c r="AD392" i="56"/>
  <c r="AG392" i="56"/>
  <c r="V444" i="56"/>
  <c r="Y418" i="56"/>
  <c r="AA236" i="58"/>
  <c r="V236" i="58"/>
  <c r="AG314" i="58"/>
  <c r="AG314" i="56"/>
  <c r="AD210" i="58"/>
  <c r="AD210" i="56"/>
  <c r="AC444" i="58"/>
  <c r="V132" i="58"/>
  <c r="AC40" i="58"/>
  <c r="AA262" i="56"/>
  <c r="AI380" i="58"/>
  <c r="AH366" i="58"/>
  <c r="AH366" i="56"/>
  <c r="AG366" i="58"/>
  <c r="AG366" i="56"/>
  <c r="AI281" i="58"/>
  <c r="AI348" i="56"/>
  <c r="Z40" i="58"/>
  <c r="I466" i="58"/>
  <c r="F76" i="58"/>
  <c r="AI295" i="58"/>
  <c r="AH34" i="58"/>
  <c r="AI388" i="56"/>
  <c r="Z45" i="58"/>
  <c r="Y44" i="56"/>
  <c r="V35" i="56"/>
  <c r="AI113" i="56"/>
  <c r="AI183" i="58"/>
  <c r="AJ183" i="58" s="1"/>
  <c r="AI155" i="58"/>
  <c r="AJ155" i="58" s="1"/>
  <c r="AC51" i="58"/>
  <c r="W51" i="56"/>
  <c r="AI383" i="58"/>
  <c r="AA48" i="58"/>
  <c r="AI219" i="56"/>
  <c r="AI277" i="58"/>
  <c r="W42" i="56"/>
  <c r="AF45" i="56"/>
  <c r="X43" i="56"/>
  <c r="AG392" i="58"/>
  <c r="AI397" i="56"/>
  <c r="AI385" i="56"/>
  <c r="AI442" i="56"/>
  <c r="AJ442" i="56" s="1"/>
  <c r="V36" i="58"/>
  <c r="F18" i="56"/>
  <c r="I70" i="56"/>
  <c r="AI346" i="56"/>
  <c r="AC45" i="58"/>
  <c r="AI294" i="58"/>
  <c r="I380" i="2"/>
  <c r="AI313" i="58"/>
  <c r="AJ313" i="58" s="1"/>
  <c r="I462" i="56"/>
  <c r="F72" i="56"/>
  <c r="AI286" i="58"/>
  <c r="AJ286" i="58" s="1"/>
  <c r="W288" i="56"/>
  <c r="AI208" i="56"/>
  <c r="AJ208" i="56" s="1"/>
  <c r="AC36" i="58"/>
  <c r="AG39" i="56"/>
  <c r="AI149" i="58"/>
  <c r="AI401" i="56"/>
  <c r="AH33" i="56"/>
  <c r="AF47" i="56"/>
  <c r="I453" i="58"/>
  <c r="F63" i="58"/>
  <c r="X45" i="58"/>
  <c r="Y37" i="58"/>
  <c r="Y47" i="58"/>
  <c r="AE47" i="58"/>
  <c r="AG42" i="56"/>
  <c r="AI156" i="56"/>
  <c r="AJ156" i="56" s="1"/>
  <c r="V40" i="56"/>
  <c r="Z36" i="56"/>
  <c r="AG50" i="56"/>
  <c r="AA33" i="58"/>
  <c r="AI234" i="56"/>
  <c r="AJ234" i="56" s="1"/>
  <c r="AI223" i="58"/>
  <c r="AI242" i="58"/>
  <c r="AE39" i="58"/>
  <c r="AI215" i="56"/>
  <c r="V236" i="56"/>
  <c r="AE48" i="58"/>
  <c r="I475" i="56"/>
  <c r="Y46" i="56"/>
  <c r="AI336" i="56"/>
  <c r="AA44" i="58"/>
  <c r="AH45" i="58"/>
  <c r="V51" i="58"/>
  <c r="AI129" i="58"/>
  <c r="AH35" i="56"/>
  <c r="AI151" i="56"/>
  <c r="AI173" i="56"/>
  <c r="AI402" i="58"/>
  <c r="AD48" i="56"/>
  <c r="X46" i="58"/>
  <c r="AF51" i="58"/>
  <c r="AF39" i="56"/>
  <c r="AI376" i="56"/>
  <c r="X184" i="56"/>
  <c r="Y43" i="58"/>
  <c r="AI163" i="58"/>
  <c r="AE41" i="56"/>
  <c r="X51" i="58"/>
  <c r="AG38" i="56"/>
  <c r="AI197" i="58"/>
  <c r="AI227" i="58"/>
  <c r="I450" i="56"/>
  <c r="F60" i="56"/>
  <c r="X44" i="56"/>
  <c r="Y52" i="58"/>
  <c r="AC50" i="56"/>
  <c r="AH50" i="56"/>
  <c r="AH52" i="58"/>
  <c r="AI280" i="56"/>
  <c r="AI228" i="56"/>
  <c r="AF38" i="58"/>
  <c r="AF158" i="56"/>
  <c r="AH184" i="56"/>
  <c r="AE392" i="58"/>
  <c r="AE392" i="56"/>
  <c r="AD366" i="58"/>
  <c r="P89" i="58"/>
  <c r="P11" i="58" s="1"/>
  <c r="P89" i="56"/>
  <c r="P11" i="56" s="1"/>
  <c r="F14" i="56"/>
  <c r="I66" i="56"/>
  <c r="AI267" i="56"/>
  <c r="I458" i="56"/>
  <c r="F68" i="56"/>
  <c r="Z33" i="56"/>
  <c r="AI423" i="58"/>
  <c r="V444" i="58"/>
  <c r="AE38" i="56"/>
  <c r="I455" i="56"/>
  <c r="F65" i="56"/>
  <c r="AI217" i="58"/>
  <c r="AI139" i="58"/>
  <c r="AI254" i="58"/>
  <c r="AD158" i="56"/>
  <c r="AI434" i="58"/>
  <c r="AI434" i="56"/>
  <c r="AA132" i="58"/>
  <c r="AI303" i="58"/>
  <c r="AI303" i="56"/>
  <c r="AH158" i="58"/>
  <c r="AH158" i="56"/>
  <c r="W210" i="58"/>
  <c r="AI330" i="58"/>
  <c r="AI330" i="56"/>
  <c r="AI304" i="56"/>
  <c r="Y366" i="58"/>
  <c r="Y366" i="56"/>
  <c r="AI229" i="56"/>
  <c r="AI164" i="56"/>
  <c r="AI327" i="56"/>
  <c r="AI145" i="56"/>
  <c r="AD35" i="56"/>
  <c r="AI333" i="56"/>
  <c r="AF45" i="58"/>
  <c r="W38" i="56"/>
  <c r="AA36" i="56"/>
  <c r="I475" i="58"/>
  <c r="Z46" i="56"/>
  <c r="AH35" i="58"/>
  <c r="AI334" i="56"/>
  <c r="AH41" i="56"/>
  <c r="AE35" i="56"/>
  <c r="X44" i="58"/>
  <c r="AD36" i="56"/>
  <c r="AI228" i="58"/>
  <c r="P103" i="58"/>
  <c r="P103" i="56"/>
  <c r="AC626" i="58"/>
  <c r="AC626" i="56"/>
  <c r="AI430" i="56"/>
  <c r="AD340" i="56"/>
  <c r="I543" i="58"/>
  <c r="I543" i="56"/>
  <c r="AI250" i="58"/>
  <c r="AI250" i="56"/>
  <c r="AI296" i="58"/>
  <c r="I468" i="58"/>
  <c r="F78" i="58"/>
  <c r="AI384" i="58"/>
  <c r="AI229" i="58"/>
  <c r="W33" i="56"/>
  <c r="AF288" i="58"/>
  <c r="AE40" i="56"/>
  <c r="AI164" i="58"/>
  <c r="AI323" i="56"/>
  <c r="AF50" i="56"/>
  <c r="AD41" i="58"/>
  <c r="AI327" i="58"/>
  <c r="AI269" i="56"/>
  <c r="AI435" i="58"/>
  <c r="AF40" i="58"/>
  <c r="AI145" i="58"/>
  <c r="AD35" i="58"/>
  <c r="AI152" i="58"/>
  <c r="AI241" i="56"/>
  <c r="AI333" i="58"/>
  <c r="AI405" i="58"/>
  <c r="AI304" i="58"/>
  <c r="AI244" i="56"/>
  <c r="AI354" i="58"/>
  <c r="AC37" i="56"/>
  <c r="AF52" i="56"/>
  <c r="AI425" i="58"/>
  <c r="AI130" i="58"/>
  <c r="V52" i="58"/>
  <c r="W40" i="58"/>
  <c r="AG44" i="58"/>
  <c r="Z39" i="56"/>
  <c r="AG33" i="56"/>
  <c r="AI424" i="56"/>
  <c r="I467" i="56"/>
  <c r="F77" i="56"/>
  <c r="I501" i="58"/>
  <c r="AE46" i="58"/>
  <c r="AA40" i="56"/>
  <c r="X48" i="56"/>
  <c r="AI119" i="56"/>
  <c r="V41" i="56"/>
  <c r="AI120" i="58"/>
  <c r="V42" i="58"/>
  <c r="V38" i="58"/>
  <c r="AI116" i="58"/>
  <c r="X34" i="56"/>
  <c r="Z50" i="56"/>
  <c r="AC48" i="58"/>
  <c r="AF43" i="58"/>
  <c r="X392" i="56"/>
  <c r="AI398" i="56"/>
  <c r="Z35" i="56"/>
  <c r="AI138" i="58"/>
  <c r="Y38" i="56"/>
  <c r="AI154" i="56"/>
  <c r="M51" i="56"/>
  <c r="AC41" i="58"/>
  <c r="AI381" i="56"/>
  <c r="AG47" i="56"/>
  <c r="AI180" i="56"/>
  <c r="AD38" i="56"/>
  <c r="AE34" i="58"/>
  <c r="W44" i="56"/>
  <c r="W38" i="58"/>
  <c r="AI355" i="56"/>
  <c r="AA36" i="58"/>
  <c r="AI168" i="58"/>
  <c r="AI246" i="56"/>
  <c r="AF46" i="58"/>
  <c r="Z46" i="58"/>
  <c r="AI181" i="58"/>
  <c r="AJ181" i="58" s="1"/>
  <c r="X35" i="56"/>
  <c r="Y41" i="56"/>
  <c r="AI140" i="58"/>
  <c r="V39" i="58"/>
  <c r="Z44" i="56"/>
  <c r="AI400" i="56"/>
  <c r="AI410" i="58"/>
  <c r="AI334" i="58"/>
  <c r="I449" i="56"/>
  <c r="F59" i="56"/>
  <c r="AC46" i="56"/>
  <c r="AA46" i="58"/>
  <c r="AI243" i="56"/>
  <c r="AI320" i="58"/>
  <c r="AG36" i="58"/>
  <c r="AI271" i="56"/>
  <c r="AE52" i="56"/>
  <c r="AE37" i="56"/>
  <c r="AI301" i="58"/>
  <c r="AI293" i="58"/>
  <c r="AA39" i="58"/>
  <c r="AH41" i="58"/>
  <c r="AI201" i="56"/>
  <c r="AI233" i="58"/>
  <c r="AJ233" i="58" s="1"/>
  <c r="AI427" i="58"/>
  <c r="AI349" i="58"/>
  <c r="AE35" i="58"/>
  <c r="AI258" i="58"/>
  <c r="AI345" i="58"/>
  <c r="AI399" i="56"/>
  <c r="AI409" i="58"/>
  <c r="X36" i="56"/>
  <c r="AD36" i="58"/>
  <c r="AI270" i="56"/>
  <c r="AI175" i="58"/>
  <c r="AI285" i="58"/>
  <c r="AJ285" i="58" s="1"/>
  <c r="X52" i="56"/>
  <c r="AI380" i="56"/>
  <c r="AD626" i="58"/>
  <c r="I569" i="58"/>
  <c r="I569" i="56"/>
  <c r="AI319" i="58"/>
  <c r="AA41" i="58"/>
  <c r="AI124" i="56"/>
  <c r="AI436" i="58"/>
  <c r="AD52" i="56"/>
  <c r="AE33" i="56"/>
  <c r="AE132" i="56"/>
  <c r="AI302" i="56"/>
  <c r="AI329" i="58"/>
  <c r="AI329" i="56"/>
  <c r="AA444" i="58"/>
  <c r="AA444" i="56"/>
  <c r="AG418" i="58"/>
  <c r="AG418" i="56"/>
  <c r="V262" i="58"/>
  <c r="V262" i="56"/>
  <c r="AF615" i="58"/>
  <c r="AI326" i="58"/>
  <c r="AI326" i="56"/>
  <c r="W262" i="58"/>
  <c r="W262" i="56"/>
  <c r="AI377" i="56"/>
  <c r="AE236" i="58"/>
  <c r="AE236" i="56"/>
  <c r="AI272" i="58"/>
  <c r="Z444" i="56"/>
  <c r="W366" i="58"/>
  <c r="W366" i="56"/>
  <c r="AG340" i="58"/>
  <c r="AG340" i="56"/>
  <c r="F78" i="56"/>
  <c r="I468" i="56"/>
  <c r="V35" i="58"/>
  <c r="AI113" i="58"/>
  <c r="AI435" i="56"/>
  <c r="P51" i="58"/>
  <c r="P51" i="56"/>
  <c r="W40" i="56"/>
  <c r="AF158" i="58"/>
  <c r="AI397" i="58"/>
  <c r="AI120" i="56"/>
  <c r="V42" i="56"/>
  <c r="AF43" i="56"/>
  <c r="W43" i="58"/>
  <c r="AG50" i="58"/>
  <c r="AI215" i="58"/>
  <c r="AF46" i="56"/>
  <c r="AI181" i="56"/>
  <c r="AJ181" i="56" s="1"/>
  <c r="AI336" i="58"/>
  <c r="AA46" i="56"/>
  <c r="W210" i="56"/>
  <c r="AI349" i="56"/>
  <c r="AH50" i="58"/>
  <c r="AI285" i="56"/>
  <c r="AJ285" i="56" s="1"/>
  <c r="S374" i="58"/>
  <c r="AJ374" i="58" s="1"/>
  <c r="AA158" i="58"/>
  <c r="AA158" i="56"/>
  <c r="X444" i="58"/>
  <c r="X444" i="56"/>
  <c r="AF392" i="58"/>
  <c r="AF392" i="56"/>
  <c r="W418" i="58"/>
  <c r="W418" i="56"/>
  <c r="AD262" i="58"/>
  <c r="AD262" i="56"/>
  <c r="P95" i="58"/>
  <c r="P95" i="56"/>
  <c r="I491" i="58"/>
  <c r="I491" i="56"/>
  <c r="AI174" i="58"/>
  <c r="AI174" i="56"/>
  <c r="AA50" i="56"/>
  <c r="AI190" i="56"/>
  <c r="AH37" i="56"/>
  <c r="AI302" i="58"/>
  <c r="AI390" i="56"/>
  <c r="W132" i="58"/>
  <c r="W33" i="58"/>
  <c r="AE40" i="58"/>
  <c r="AF36" i="56"/>
  <c r="AA34" i="56"/>
  <c r="AI323" i="58"/>
  <c r="AF50" i="58"/>
  <c r="AI269" i="58"/>
  <c r="AC52" i="56"/>
  <c r="AI261" i="56"/>
  <c r="AJ261" i="56" s="1"/>
  <c r="AI241" i="58"/>
  <c r="I62" i="56"/>
  <c r="F10" i="56"/>
  <c r="AI244" i="58"/>
  <c r="AI414" i="58"/>
  <c r="AC37" i="58"/>
  <c r="AI251" i="56"/>
  <c r="AF52" i="58"/>
  <c r="AH43" i="56"/>
  <c r="Z39" i="58"/>
  <c r="AG33" i="58"/>
  <c r="AI298" i="56"/>
  <c r="AI424" i="58"/>
  <c r="I467" i="58"/>
  <c r="F77" i="58"/>
  <c r="AI363" i="56"/>
  <c r="AJ363" i="56" s="1"/>
  <c r="AF37" i="56"/>
  <c r="AE51" i="56"/>
  <c r="AA40" i="58"/>
  <c r="X48" i="58"/>
  <c r="AI440" i="56"/>
  <c r="I553" i="56"/>
  <c r="F574" i="56"/>
  <c r="I527" i="56"/>
  <c r="W45" i="56"/>
  <c r="Y262" i="58"/>
  <c r="AI191" i="56"/>
  <c r="V41" i="58"/>
  <c r="AI119" i="58"/>
  <c r="Y42" i="56"/>
  <c r="AI123" i="56"/>
  <c r="X34" i="58"/>
  <c r="Z50" i="58"/>
  <c r="X132" i="56"/>
  <c r="X33" i="56"/>
  <c r="AI207" i="56"/>
  <c r="AJ207" i="56" s="1"/>
  <c r="AI230" i="56"/>
  <c r="X392" i="58"/>
  <c r="AI398" i="58"/>
  <c r="Z35" i="58"/>
  <c r="I463" i="56"/>
  <c r="F73" i="56"/>
  <c r="AI137" i="56"/>
  <c r="Y38" i="58"/>
  <c r="AI154" i="58"/>
  <c r="AI381" i="58"/>
  <c r="AE444" i="56"/>
  <c r="AG41" i="56"/>
  <c r="AG47" i="58"/>
  <c r="AI180" i="58"/>
  <c r="AD38" i="58"/>
  <c r="W48" i="56"/>
  <c r="W44" i="58"/>
  <c r="AD366" i="56"/>
  <c r="AI355" i="58"/>
  <c r="I461" i="56"/>
  <c r="F71" i="56"/>
  <c r="AG46" i="58"/>
  <c r="X50" i="56"/>
  <c r="AI246" i="58"/>
  <c r="AB47" i="56"/>
  <c r="X35" i="58"/>
  <c r="Y41" i="58"/>
  <c r="X42" i="56"/>
  <c r="Z52" i="56"/>
  <c r="AG40" i="56"/>
  <c r="AI204" i="56"/>
  <c r="AD50" i="56"/>
  <c r="Z44" i="58"/>
  <c r="V48" i="56"/>
  <c r="AI126" i="56"/>
  <c r="AI166" i="56"/>
  <c r="AA262" i="58"/>
  <c r="AI389" i="56"/>
  <c r="AI400" i="58"/>
  <c r="I449" i="58"/>
  <c r="F59" i="58"/>
  <c r="AC46" i="58"/>
  <c r="AI243" i="58"/>
  <c r="AI224" i="56"/>
  <c r="AI165" i="56"/>
  <c r="AF44" i="56"/>
  <c r="AA38" i="56"/>
  <c r="AI271" i="58"/>
  <c r="AE52" i="58"/>
  <c r="AE37" i="58"/>
  <c r="AF33" i="56"/>
  <c r="AA236" i="56"/>
  <c r="AI201" i="58"/>
  <c r="Z47" i="56"/>
  <c r="AI416" i="56"/>
  <c r="AJ416" i="56" s="1"/>
  <c r="AD33" i="56"/>
  <c r="AI115" i="56"/>
  <c r="V37" i="56"/>
  <c r="AI399" i="58"/>
  <c r="AI359" i="56"/>
  <c r="X36" i="58"/>
  <c r="AI209" i="56"/>
  <c r="AJ209" i="56" s="1"/>
  <c r="AI270" i="58"/>
  <c r="AI297" i="56"/>
  <c r="Y444" i="56"/>
  <c r="X52" i="58"/>
  <c r="I459" i="56"/>
  <c r="F69" i="56"/>
  <c r="AG236" i="58"/>
  <c r="AG236" i="56"/>
  <c r="V314" i="58"/>
  <c r="V314" i="56"/>
  <c r="AG444" i="58"/>
  <c r="AG444" i="56"/>
  <c r="AA366" i="58"/>
  <c r="AA366" i="56"/>
  <c r="I120" i="2"/>
  <c r="V34" i="56"/>
  <c r="AI112" i="56"/>
  <c r="I454" i="56"/>
  <c r="F64" i="56"/>
  <c r="V44" i="58"/>
  <c r="AI331" i="56"/>
  <c r="AC33" i="58"/>
  <c r="I70" i="58"/>
  <c r="F18" i="58"/>
  <c r="W46" i="58"/>
  <c r="AI412" i="56"/>
  <c r="AA51" i="58"/>
  <c r="F27" i="56"/>
  <c r="I79" i="56"/>
  <c r="I451" i="58"/>
  <c r="F61" i="58"/>
  <c r="Y45" i="58"/>
  <c r="AC34" i="58"/>
  <c r="AI386" i="58"/>
  <c r="AI365" i="56"/>
  <c r="AJ365" i="56" s="1"/>
  <c r="AD43" i="58"/>
  <c r="AI379" i="56"/>
  <c r="Z184" i="58"/>
  <c r="Z184" i="56"/>
  <c r="AA392" i="58"/>
  <c r="AA392" i="56"/>
  <c r="X236" i="58"/>
  <c r="X236" i="56"/>
  <c r="AF314" i="58"/>
  <c r="AF314" i="56"/>
  <c r="Y210" i="58"/>
  <c r="Y210" i="56"/>
  <c r="AG288" i="58"/>
  <c r="AG288" i="56"/>
  <c r="AE288" i="58"/>
  <c r="AE288" i="56"/>
  <c r="P97" i="58"/>
  <c r="P19" i="58" s="1"/>
  <c r="P97" i="56"/>
  <c r="P19" i="56" s="1"/>
  <c r="X288" i="58"/>
  <c r="X288" i="56"/>
  <c r="X366" i="56"/>
  <c r="S426" i="58"/>
  <c r="AJ426" i="58" s="1"/>
  <c r="S426" i="56"/>
  <c r="AJ426" i="56" s="1"/>
  <c r="AI146" i="56"/>
  <c r="AI384" i="56"/>
  <c r="Y44" i="58"/>
  <c r="AF40" i="56"/>
  <c r="W51" i="58"/>
  <c r="AI152" i="56"/>
  <c r="AI219" i="58"/>
  <c r="AI425" i="56"/>
  <c r="AI130" i="56"/>
  <c r="V52" i="56"/>
  <c r="P53" i="58"/>
  <c r="P27" i="58" s="1"/>
  <c r="P53" i="56"/>
  <c r="P27" i="56" s="1"/>
  <c r="AI385" i="58"/>
  <c r="AI442" i="58"/>
  <c r="AJ442" i="58" s="1"/>
  <c r="W288" i="58"/>
  <c r="AI208" i="58"/>
  <c r="AJ208" i="58" s="1"/>
  <c r="AC48" i="56"/>
  <c r="AI401" i="58"/>
  <c r="AI272" i="56"/>
  <c r="V40" i="58"/>
  <c r="AI234" i="58"/>
  <c r="AJ234" i="58" s="1"/>
  <c r="AI140" i="56"/>
  <c r="AI410" i="56"/>
  <c r="AF39" i="58"/>
  <c r="AG36" i="56"/>
  <c r="AI376" i="58"/>
  <c r="Q51" i="58"/>
  <c r="AG38" i="58"/>
  <c r="AI258" i="56"/>
  <c r="F60" i="58"/>
  <c r="I450" i="58"/>
  <c r="AC50" i="58"/>
  <c r="AI280" i="58"/>
  <c r="Z392" i="58"/>
  <c r="AF607" i="58"/>
  <c r="AF607" i="56"/>
  <c r="Y288" i="58"/>
  <c r="Y288" i="56"/>
  <c r="O52" i="58"/>
  <c r="AF617" i="58"/>
  <c r="AF617" i="56"/>
  <c r="AD418" i="58"/>
  <c r="AD418" i="56"/>
  <c r="X210" i="58"/>
  <c r="X210" i="56"/>
  <c r="AI196" i="58"/>
  <c r="AI196" i="56"/>
  <c r="AI200" i="58"/>
  <c r="AI200" i="56"/>
  <c r="X158" i="58"/>
  <c r="X158" i="56"/>
  <c r="AE158" i="58"/>
  <c r="AE158" i="56"/>
  <c r="W184" i="58"/>
  <c r="W184" i="56"/>
  <c r="AE184" i="58"/>
  <c r="AE184" i="56"/>
  <c r="AH392" i="56"/>
  <c r="AA418" i="58"/>
  <c r="AA418" i="56"/>
  <c r="Y236" i="58"/>
  <c r="Y236" i="56"/>
  <c r="AA314" i="58"/>
  <c r="AA314" i="56"/>
  <c r="AF618" i="58"/>
  <c r="AF618" i="56"/>
  <c r="AH47" i="56"/>
  <c r="AG210" i="58"/>
  <c r="AA288" i="58"/>
  <c r="AA288" i="56"/>
  <c r="Z288" i="56"/>
  <c r="AE262" i="58"/>
  <c r="AE262" i="56"/>
  <c r="AF614" i="58"/>
  <c r="AF614" i="56"/>
  <c r="AF623" i="58"/>
  <c r="AF623" i="56"/>
  <c r="AF132" i="58"/>
  <c r="AF132" i="56"/>
  <c r="AI170" i="58"/>
  <c r="AI170" i="56"/>
  <c r="AI300" i="58"/>
  <c r="AI300" i="56"/>
  <c r="AI352" i="58"/>
  <c r="AI352" i="56"/>
  <c r="AI222" i="58"/>
  <c r="AI222" i="56"/>
  <c r="P86" i="58"/>
  <c r="P8" i="58" s="1"/>
  <c r="P86" i="56"/>
  <c r="P8" i="56" s="1"/>
  <c r="I517" i="58"/>
  <c r="I517" i="56"/>
  <c r="P90" i="58"/>
  <c r="P12" i="58" s="1"/>
  <c r="P90" i="56"/>
  <c r="P12" i="56" s="1"/>
  <c r="AF619" i="58"/>
  <c r="AF619" i="56"/>
  <c r="AA50" i="58"/>
  <c r="AI190" i="58"/>
  <c r="AH37" i="58"/>
  <c r="AI189" i="56"/>
  <c r="AI390" i="58"/>
  <c r="AG51" i="56"/>
  <c r="AD44" i="56"/>
  <c r="AF36" i="58"/>
  <c r="AA34" i="58"/>
  <c r="AI182" i="58"/>
  <c r="AJ182" i="58" s="1"/>
  <c r="AD444" i="56"/>
  <c r="AE44" i="56"/>
  <c r="AC52" i="58"/>
  <c r="AI358" i="56"/>
  <c r="AD158" i="58"/>
  <c r="X39" i="56"/>
  <c r="AI232" i="56"/>
  <c r="AH43" i="58"/>
  <c r="W36" i="56"/>
  <c r="AC35" i="56"/>
  <c r="AI206" i="56"/>
  <c r="AI298" i="58"/>
  <c r="AI438" i="56"/>
  <c r="AI363" i="58"/>
  <c r="AJ363" i="58" s="1"/>
  <c r="AF37" i="58"/>
  <c r="X41" i="56"/>
  <c r="AE51" i="58"/>
  <c r="AI253" i="56"/>
  <c r="AI440" i="58"/>
  <c r="AI417" i="58"/>
  <c r="AJ417" i="58" s="1"/>
  <c r="I553" i="58"/>
  <c r="I527" i="58"/>
  <c r="I548" i="58" s="1"/>
  <c r="F548" i="58"/>
  <c r="W45" i="58"/>
  <c r="AI191" i="58"/>
  <c r="AI125" i="56"/>
  <c r="V47" i="56"/>
  <c r="Y340" i="58"/>
  <c r="Y42" i="58"/>
  <c r="AD40" i="56"/>
  <c r="AI123" i="58"/>
  <c r="AE45" i="56"/>
  <c r="X132" i="58"/>
  <c r="X33" i="58"/>
  <c r="AI207" i="58"/>
  <c r="AJ207" i="58" s="1"/>
  <c r="AI311" i="56"/>
  <c r="AJ311" i="56" s="1"/>
  <c r="AI230" i="58"/>
  <c r="AF48" i="56"/>
  <c r="I463" i="58"/>
  <c r="F73" i="58"/>
  <c r="AI137" i="58"/>
  <c r="AG35" i="56"/>
  <c r="AE444" i="58"/>
  <c r="AG41" i="58"/>
  <c r="AI178" i="56"/>
  <c r="AD45" i="56"/>
  <c r="W48" i="58"/>
  <c r="AI147" i="56"/>
  <c r="AI362" i="56"/>
  <c r="I461" i="58"/>
  <c r="F71" i="58"/>
  <c r="X47" i="56"/>
  <c r="X50" i="58"/>
  <c r="I79" i="58"/>
  <c r="F27" i="58"/>
  <c r="AB47" i="58"/>
  <c r="Z51" i="56"/>
  <c r="X42" i="58"/>
  <c r="Y33" i="56"/>
  <c r="Z52" i="58"/>
  <c r="AG40" i="58"/>
  <c r="AI204" i="58"/>
  <c r="AD50" i="58"/>
  <c r="AA52" i="56"/>
  <c r="AI126" i="58"/>
  <c r="V48" i="58"/>
  <c r="AI245" i="56"/>
  <c r="AI166" i="58"/>
  <c r="AI389" i="58"/>
  <c r="V53" i="56"/>
  <c r="AI176" i="56"/>
  <c r="AI224" i="58"/>
  <c r="AG43" i="56"/>
  <c r="AI305" i="56"/>
  <c r="Z41" i="56"/>
  <c r="AI165" i="58"/>
  <c r="AF44" i="58"/>
  <c r="AA38" i="58"/>
  <c r="I457" i="56"/>
  <c r="F67" i="56"/>
  <c r="AG46" i="56"/>
  <c r="AF33" i="58"/>
  <c r="Z47" i="58"/>
  <c r="AI416" i="58"/>
  <c r="AJ416" i="58" s="1"/>
  <c r="N53" i="58"/>
  <c r="N53" i="56"/>
  <c r="AD33" i="58"/>
  <c r="AI441" i="56"/>
  <c r="AJ441" i="56" s="1"/>
  <c r="AI430" i="58"/>
  <c r="AA45" i="56"/>
  <c r="V37" i="58"/>
  <c r="AI115" i="58"/>
  <c r="AI337" i="56"/>
  <c r="AJ337" i="56" s="1"/>
  <c r="AI359" i="58"/>
  <c r="AI209" i="58"/>
  <c r="AJ209" i="58" s="1"/>
  <c r="V33" i="56"/>
  <c r="V132" i="56"/>
  <c r="AI111" i="56"/>
  <c r="AH48" i="56"/>
  <c r="AI297" i="58"/>
  <c r="AI249" i="56"/>
  <c r="AI268" i="56"/>
  <c r="AI278" i="56"/>
  <c r="AI347" i="56"/>
  <c r="AI375" i="56"/>
  <c r="AI312" i="56"/>
  <c r="AJ312" i="56" s="1"/>
  <c r="I459" i="58"/>
  <c r="F69" i="58"/>
  <c r="AI199" i="58"/>
  <c r="AI199" i="56"/>
  <c r="Y392" i="58"/>
  <c r="Y392" i="56"/>
  <c r="AF418" i="58"/>
  <c r="AF418" i="56"/>
  <c r="AF262" i="58"/>
  <c r="AF262" i="56"/>
  <c r="W340" i="58"/>
  <c r="W340" i="56"/>
  <c r="O53" i="58"/>
  <c r="O53" i="56"/>
  <c r="AA35" i="58"/>
  <c r="Y158" i="58"/>
  <c r="AI192" i="56"/>
  <c r="AI260" i="58"/>
  <c r="Z392" i="56"/>
  <c r="W34" i="58"/>
  <c r="Y40" i="56"/>
  <c r="V50" i="58"/>
  <c r="AI128" i="58"/>
  <c r="W50" i="58"/>
  <c r="W47" i="58"/>
  <c r="X37" i="56"/>
  <c r="AF184" i="58"/>
  <c r="AF184" i="56"/>
  <c r="AI437" i="58"/>
  <c r="AI437" i="56"/>
  <c r="AD236" i="58"/>
  <c r="AD236" i="56"/>
  <c r="X340" i="58"/>
  <c r="X340" i="56"/>
  <c r="AG262" i="58"/>
  <c r="AG262" i="56"/>
  <c r="AI382" i="58"/>
  <c r="AI382" i="56"/>
  <c r="AI148" i="58"/>
  <c r="AI148" i="56"/>
  <c r="AA184" i="58"/>
  <c r="AA184" i="56"/>
  <c r="W392" i="58"/>
  <c r="W392" i="56"/>
  <c r="W236" i="58"/>
  <c r="W236" i="56"/>
  <c r="AI221" i="58"/>
  <c r="AI221" i="56"/>
  <c r="P102" i="58"/>
  <c r="P102" i="56"/>
  <c r="AE366" i="58"/>
  <c r="AE366" i="56"/>
  <c r="P93" i="58"/>
  <c r="P15" i="58" s="1"/>
  <c r="P93" i="56"/>
  <c r="P15" i="56" s="1"/>
  <c r="AI296" i="56"/>
  <c r="AI388" i="58"/>
  <c r="AD41" i="56"/>
  <c r="AI354" i="56"/>
  <c r="X39" i="58"/>
  <c r="W42" i="58"/>
  <c r="AG44" i="56"/>
  <c r="X43" i="58"/>
  <c r="Z444" i="58"/>
  <c r="I501" i="56"/>
  <c r="F522" i="56"/>
  <c r="I462" i="58"/>
  <c r="F72" i="58"/>
  <c r="AI281" i="56"/>
  <c r="AI116" i="56"/>
  <c r="V38" i="56"/>
  <c r="AG39" i="58"/>
  <c r="AH33" i="58"/>
  <c r="AF47" i="58"/>
  <c r="AI138" i="56"/>
  <c r="AC41" i="56"/>
  <c r="AG42" i="58"/>
  <c r="AI156" i="58"/>
  <c r="AJ156" i="58" s="1"/>
  <c r="Z36" i="58"/>
  <c r="AI168" i="56"/>
  <c r="V36" i="56"/>
  <c r="Y46" i="58"/>
  <c r="V39" i="56"/>
  <c r="AG210" i="56"/>
  <c r="R51" i="58"/>
  <c r="AI320" i="56"/>
  <c r="AI293" i="56"/>
  <c r="AA39" i="56"/>
  <c r="AE41" i="58"/>
  <c r="AI233" i="56"/>
  <c r="AJ233" i="56" s="1"/>
  <c r="AI427" i="56"/>
  <c r="AI345" i="56"/>
  <c r="AI175" i="56"/>
  <c r="AF444" i="58"/>
  <c r="AF444" i="56"/>
  <c r="Z418" i="58"/>
  <c r="X314" i="58"/>
  <c r="X314" i="56"/>
  <c r="AF210" i="58"/>
  <c r="AF210" i="56"/>
  <c r="Z158" i="58"/>
  <c r="Z158" i="56"/>
  <c r="S218" i="58"/>
  <c r="AJ218" i="58" s="1"/>
  <c r="S218" i="56"/>
  <c r="AJ218" i="56" s="1"/>
  <c r="V184" i="56"/>
  <c r="AF236" i="58"/>
  <c r="AF236" i="56"/>
  <c r="AI203" i="58"/>
  <c r="AI203" i="56"/>
  <c r="AI252" i="58"/>
  <c r="AI252" i="56"/>
  <c r="AI408" i="58"/>
  <c r="AI408" i="56"/>
  <c r="Y340" i="56"/>
  <c r="O51" i="56"/>
  <c r="AI356" i="58"/>
  <c r="AI356" i="56"/>
  <c r="AI432" i="58"/>
  <c r="AC444" i="56"/>
  <c r="AG158" i="58"/>
  <c r="AG158" i="56"/>
  <c r="W158" i="58"/>
  <c r="W158" i="56"/>
  <c r="W444" i="58"/>
  <c r="W444" i="56"/>
  <c r="AI177" i="58"/>
  <c r="AI177" i="56"/>
  <c r="AD184" i="58"/>
  <c r="AD184" i="56"/>
  <c r="Y184" i="58"/>
  <c r="Y184" i="56"/>
  <c r="X418" i="58"/>
  <c r="X418" i="56"/>
  <c r="AE418" i="58"/>
  <c r="AE418" i="56"/>
  <c r="W314" i="58"/>
  <c r="W314" i="56"/>
  <c r="AD314" i="58"/>
  <c r="AD314" i="56"/>
  <c r="AE210" i="58"/>
  <c r="AA210" i="58"/>
  <c r="AA210" i="56"/>
  <c r="AD288" i="58"/>
  <c r="AD288" i="56"/>
  <c r="AI406" i="58"/>
  <c r="AI406" i="56"/>
  <c r="AF366" i="58"/>
  <c r="AF366" i="56"/>
  <c r="AH132" i="58"/>
  <c r="AF340" i="58"/>
  <c r="AF340" i="56"/>
  <c r="AI144" i="58"/>
  <c r="AI144" i="56"/>
  <c r="AE340" i="58"/>
  <c r="AI403" i="58"/>
  <c r="AI403" i="56"/>
  <c r="AI118" i="58"/>
  <c r="AI118" i="56"/>
  <c r="AI357" i="58"/>
  <c r="AI357" i="56"/>
  <c r="AI121" i="56"/>
  <c r="F470" i="58"/>
  <c r="P98" i="58"/>
  <c r="P20" i="58" s="1"/>
  <c r="P98" i="56"/>
  <c r="P20" i="56" s="1"/>
  <c r="AI226" i="58"/>
  <c r="AI226" i="56"/>
  <c r="I62" i="58"/>
  <c r="F10" i="58"/>
  <c r="AI189" i="58"/>
  <c r="AI324" i="56"/>
  <c r="AE210" i="56"/>
  <c r="W39" i="56"/>
  <c r="AI247" i="56"/>
  <c r="AG51" i="58"/>
  <c r="AD44" i="58"/>
  <c r="X38" i="56"/>
  <c r="AD46" i="56"/>
  <c r="AD444" i="58"/>
  <c r="AI423" i="56"/>
  <c r="AI141" i="56"/>
  <c r="AE44" i="58"/>
  <c r="AI358" i="58"/>
  <c r="W37" i="56"/>
  <c r="AF34" i="56"/>
  <c r="AI232" i="58"/>
  <c r="AI319" i="56"/>
  <c r="V44" i="56"/>
  <c r="AI122" i="56"/>
  <c r="W36" i="58"/>
  <c r="AC35" i="58"/>
  <c r="AI206" i="58"/>
  <c r="AI282" i="56"/>
  <c r="AI276" i="56"/>
  <c r="AI353" i="56"/>
  <c r="AI438" i="58"/>
  <c r="X41" i="58"/>
  <c r="AI253" i="58"/>
  <c r="AH392" i="58"/>
  <c r="I74" i="56"/>
  <c r="F22" i="56"/>
  <c r="AC33" i="56"/>
  <c r="S382" i="56"/>
  <c r="V47" i="58"/>
  <c r="AI125" i="58"/>
  <c r="AI372" i="56"/>
  <c r="AF41" i="56"/>
  <c r="AD40" i="58"/>
  <c r="AE45" i="58"/>
  <c r="AA35" i="56"/>
  <c r="AI217" i="56"/>
  <c r="AI311" i="58"/>
  <c r="AJ311" i="58" s="1"/>
  <c r="AI139" i="56"/>
  <c r="AI415" i="56"/>
  <c r="AJ415" i="56" s="1"/>
  <c r="X40" i="56"/>
  <c r="AF48" i="58"/>
  <c r="AE340" i="56"/>
  <c r="Y418" i="58"/>
  <c r="AG35" i="58"/>
  <c r="AA41" i="56"/>
  <c r="AI178" i="58"/>
  <c r="AD45" i="58"/>
  <c r="AI147" i="58"/>
  <c r="AI146" i="58"/>
  <c r="AG48" i="56"/>
  <c r="W46" i="56"/>
  <c r="AI362" i="58"/>
  <c r="AI332" i="56"/>
  <c r="AI279" i="56"/>
  <c r="X47" i="58"/>
  <c r="AA51" i="56"/>
  <c r="AI436" i="56"/>
  <c r="Z51" i="58"/>
  <c r="AI216" i="56"/>
  <c r="Y132" i="58"/>
  <c r="Y33" i="58"/>
  <c r="AC38" i="56"/>
  <c r="AD34" i="56"/>
  <c r="AA52" i="58"/>
  <c r="AI245" i="58"/>
  <c r="F61" i="56"/>
  <c r="I451" i="56"/>
  <c r="AI260" i="56"/>
  <c r="AI176" i="58"/>
  <c r="AI431" i="56"/>
  <c r="AG43" i="58"/>
  <c r="AI305" i="58"/>
  <c r="Z41" i="58"/>
  <c r="AF42" i="56"/>
  <c r="W34" i="56"/>
  <c r="AA47" i="56"/>
  <c r="Y45" i="56"/>
  <c r="F67" i="58"/>
  <c r="I457" i="58"/>
  <c r="Z418" i="56"/>
  <c r="X366" i="58"/>
  <c r="AI128" i="56"/>
  <c r="V50" i="56"/>
  <c r="AI371" i="56"/>
  <c r="AD340" i="58"/>
  <c r="AC34" i="56"/>
  <c r="W50" i="56"/>
  <c r="AI386" i="56"/>
  <c r="AI441" i="58"/>
  <c r="AJ441" i="58" s="1"/>
  <c r="AI254" i="56"/>
  <c r="AA45" i="58"/>
  <c r="AD43" i="56"/>
  <c r="W47" i="56"/>
  <c r="I66" i="58"/>
  <c r="F14" i="58"/>
  <c r="AI337" i="58"/>
  <c r="AJ337" i="58" s="1"/>
  <c r="AI172" i="56"/>
  <c r="V33" i="58"/>
  <c r="AI111" i="58"/>
  <c r="AH48" i="58"/>
  <c r="AI249" i="58"/>
  <c r="AI268" i="58"/>
  <c r="AI278" i="58"/>
  <c r="AI347" i="58"/>
  <c r="AG37" i="56"/>
  <c r="AI259" i="56"/>
  <c r="AI375" i="58"/>
  <c r="AI312" i="58"/>
  <c r="AJ312" i="58" s="1"/>
  <c r="AJ382" i="56" l="1"/>
  <c r="AI413" i="56"/>
  <c r="Y626" i="56"/>
  <c r="F496" i="58"/>
  <c r="AF611" i="56"/>
  <c r="M42" i="58"/>
  <c r="AH47" i="58"/>
  <c r="Y626" i="58"/>
  <c r="AH314" i="56"/>
  <c r="AH314" i="58"/>
  <c r="O52" i="56"/>
  <c r="AC43" i="58"/>
  <c r="R52" i="56"/>
  <c r="AH39" i="56"/>
  <c r="AC314" i="56"/>
  <c r="M36" i="56"/>
  <c r="S303" i="56"/>
  <c r="AJ303" i="56" s="1"/>
  <c r="S242" i="56"/>
  <c r="AI387" i="58"/>
  <c r="Q50" i="58"/>
  <c r="S410" i="56"/>
  <c r="AJ410" i="56" s="1"/>
  <c r="AC236" i="58"/>
  <c r="Q35" i="56"/>
  <c r="AH39" i="58"/>
  <c r="AC392" i="58"/>
  <c r="Z626" i="58"/>
  <c r="AH444" i="58"/>
  <c r="AF615" i="56"/>
  <c r="I496" i="58"/>
  <c r="AA626" i="56"/>
  <c r="Q35" i="58"/>
  <c r="AC366" i="56"/>
  <c r="M34" i="56"/>
  <c r="M50" i="58"/>
  <c r="N35" i="58"/>
  <c r="R35" i="56"/>
  <c r="N52" i="58"/>
  <c r="R35" i="58"/>
  <c r="S168" i="56"/>
  <c r="AJ168" i="56" s="1"/>
  <c r="S400" i="58"/>
  <c r="AJ400" i="58" s="1"/>
  <c r="S281" i="56"/>
  <c r="AJ281" i="56" s="1"/>
  <c r="AA626" i="58"/>
  <c r="AI153" i="56"/>
  <c r="S245" i="56"/>
  <c r="AJ245" i="56" s="1"/>
  <c r="S398" i="58"/>
  <c r="AJ398" i="58" s="1"/>
  <c r="S277" i="56"/>
  <c r="AJ277" i="56" s="1"/>
  <c r="Q51" i="56"/>
  <c r="O38" i="56"/>
  <c r="S407" i="56"/>
  <c r="AJ407" i="56" s="1"/>
  <c r="S409" i="56"/>
  <c r="AJ409" i="56" s="1"/>
  <c r="V43" i="58"/>
  <c r="AI43" i="58" s="1"/>
  <c r="Q37" i="58"/>
  <c r="S258" i="56"/>
  <c r="AJ258" i="56" s="1"/>
  <c r="M34" i="58"/>
  <c r="AH236" i="56"/>
  <c r="O51" i="58"/>
  <c r="AI153" i="58"/>
  <c r="AC288" i="58"/>
  <c r="M40" i="56"/>
  <c r="S255" i="56"/>
  <c r="AJ255" i="56" s="1"/>
  <c r="S353" i="58"/>
  <c r="AJ353" i="58" s="1"/>
  <c r="S294" i="58"/>
  <c r="AJ294" i="58" s="1"/>
  <c r="S228" i="56"/>
  <c r="AJ228" i="56" s="1"/>
  <c r="M36" i="58"/>
  <c r="AH418" i="56"/>
  <c r="V158" i="58"/>
  <c r="S229" i="58"/>
  <c r="AJ229" i="58" s="1"/>
  <c r="Z626" i="56"/>
  <c r="AI413" i="58"/>
  <c r="R50" i="58"/>
  <c r="S282" i="56"/>
  <c r="AJ282" i="56" s="1"/>
  <c r="S260" i="56"/>
  <c r="AJ260" i="56" s="1"/>
  <c r="AC392" i="56"/>
  <c r="S320" i="56"/>
  <c r="AJ320" i="56" s="1"/>
  <c r="M51" i="58"/>
  <c r="X49" i="56"/>
  <c r="AH444" i="56"/>
  <c r="AC158" i="56"/>
  <c r="V45" i="58"/>
  <c r="AI45" i="58" s="1"/>
  <c r="S229" i="56"/>
  <c r="AJ229" i="56" s="1"/>
  <c r="S298" i="58"/>
  <c r="AJ298" i="58" s="1"/>
  <c r="S250" i="56"/>
  <c r="S409" i="58"/>
  <c r="AJ409" i="58" s="1"/>
  <c r="AD626" i="56"/>
  <c r="AC314" i="58"/>
  <c r="P24" i="58"/>
  <c r="S321" i="58"/>
  <c r="AJ321" i="58" s="1"/>
  <c r="AI53" i="56"/>
  <c r="R44" i="56"/>
  <c r="S297" i="56"/>
  <c r="AJ297" i="56" s="1"/>
  <c r="S349" i="56"/>
  <c r="AJ349" i="56" s="1"/>
  <c r="AH262" i="56"/>
  <c r="AI283" i="58"/>
  <c r="AC418" i="58"/>
  <c r="S320" i="58"/>
  <c r="AJ320" i="58" s="1"/>
  <c r="S246" i="56"/>
  <c r="AJ246" i="56" s="1"/>
  <c r="M46" i="56"/>
  <c r="P25" i="56"/>
  <c r="I496" i="56"/>
  <c r="H497" i="56" s="1"/>
  <c r="AC288" i="56"/>
  <c r="N51" i="56"/>
  <c r="R48" i="58"/>
  <c r="S245" i="58"/>
  <c r="AJ245" i="58" s="1"/>
  <c r="S277" i="58"/>
  <c r="AJ277" i="58" s="1"/>
  <c r="S424" i="56"/>
  <c r="AJ424" i="56" s="1"/>
  <c r="S323" i="56"/>
  <c r="AJ323" i="56" s="1"/>
  <c r="S358" i="56"/>
  <c r="AJ358" i="56" s="1"/>
  <c r="X626" i="56"/>
  <c r="AC262" i="56"/>
  <c r="AC418" i="56"/>
  <c r="AC47" i="56"/>
  <c r="AI47" i="56" s="1"/>
  <c r="F574" i="58"/>
  <c r="AH288" i="56"/>
  <c r="S270" i="56"/>
  <c r="AJ270" i="56" s="1"/>
  <c r="R44" i="58"/>
  <c r="S297" i="58"/>
  <c r="AH262" i="58"/>
  <c r="AC40" i="56"/>
  <c r="AH184" i="58"/>
  <c r="Z288" i="58"/>
  <c r="S279" i="56"/>
  <c r="N47" i="58"/>
  <c r="S271" i="58"/>
  <c r="AJ271" i="58" s="1"/>
  <c r="R50" i="56"/>
  <c r="S348" i="58"/>
  <c r="AJ348" i="58" s="1"/>
  <c r="AC158" i="58"/>
  <c r="X626" i="58"/>
  <c r="S154" i="58"/>
  <c r="AJ154" i="58" s="1"/>
  <c r="AC262" i="58"/>
  <c r="S305" i="56"/>
  <c r="AJ305" i="56" s="1"/>
  <c r="AH236" i="58"/>
  <c r="S148" i="56"/>
  <c r="AJ148" i="56" s="1"/>
  <c r="S276" i="58"/>
  <c r="AJ276" i="58" s="1"/>
  <c r="AI387" i="56"/>
  <c r="Q50" i="56"/>
  <c r="N39" i="56"/>
  <c r="S244" i="56"/>
  <c r="AJ244" i="56" s="1"/>
  <c r="Q34" i="58"/>
  <c r="AH44" i="58"/>
  <c r="S382" i="58"/>
  <c r="AJ382" i="58" s="1"/>
  <c r="I574" i="58"/>
  <c r="F575" i="58" s="1"/>
  <c r="S178" i="56"/>
  <c r="AJ178" i="56" s="1"/>
  <c r="S403" i="58"/>
  <c r="AJ403" i="58" s="1"/>
  <c r="I196" i="58"/>
  <c r="I196" i="56"/>
  <c r="Q158" i="58"/>
  <c r="Q158" i="56"/>
  <c r="S171" i="58"/>
  <c r="AJ171" i="58" s="1"/>
  <c r="AG49" i="56"/>
  <c r="M35" i="56"/>
  <c r="Q41" i="56"/>
  <c r="R184" i="58"/>
  <c r="AI378" i="58"/>
  <c r="AI378" i="56"/>
  <c r="S330" i="56"/>
  <c r="AJ330" i="56" s="1"/>
  <c r="R47" i="58"/>
  <c r="S383" i="56"/>
  <c r="AJ383" i="56" s="1"/>
  <c r="L35" i="56"/>
  <c r="S113" i="56"/>
  <c r="AJ113" i="56" s="1"/>
  <c r="S386" i="56"/>
  <c r="AJ386" i="56" s="1"/>
  <c r="B497" i="56"/>
  <c r="F24" i="58"/>
  <c r="I76" i="58"/>
  <c r="S411" i="56"/>
  <c r="AJ411" i="56" s="1"/>
  <c r="Q38" i="58"/>
  <c r="I465" i="56"/>
  <c r="I470" i="56" s="1"/>
  <c r="F75" i="56"/>
  <c r="F80" i="56" s="1"/>
  <c r="S305" i="58"/>
  <c r="AJ305" i="58" s="1"/>
  <c r="AJ242" i="56"/>
  <c r="S148" i="58"/>
  <c r="AJ148" i="58" s="1"/>
  <c r="S150" i="58"/>
  <c r="AJ150" i="58" s="1"/>
  <c r="N33" i="56"/>
  <c r="S124" i="58"/>
  <c r="AJ124" i="58" s="1"/>
  <c r="N39" i="58"/>
  <c r="R444" i="58"/>
  <c r="S278" i="56"/>
  <c r="AJ278" i="56" s="1"/>
  <c r="M37" i="56"/>
  <c r="AD49" i="58"/>
  <c r="AD54" i="58" s="1"/>
  <c r="AJ279" i="56"/>
  <c r="M33" i="56"/>
  <c r="S334" i="56"/>
  <c r="AJ334" i="56" s="1"/>
  <c r="S432" i="56"/>
  <c r="G575" i="58"/>
  <c r="H575" i="58"/>
  <c r="S243" i="58"/>
  <c r="S408" i="56"/>
  <c r="AJ408" i="56" s="1"/>
  <c r="S323" i="58"/>
  <c r="AJ323" i="58" s="1"/>
  <c r="Q210" i="58"/>
  <c r="Q210" i="56"/>
  <c r="L51" i="58"/>
  <c r="S129" i="58"/>
  <c r="AJ129" i="58" s="1"/>
  <c r="F8" i="58"/>
  <c r="I60" i="58"/>
  <c r="S201" i="58"/>
  <c r="AJ201" i="58" s="1"/>
  <c r="AJ297" i="58"/>
  <c r="AG49" i="58"/>
  <c r="S250" i="58"/>
  <c r="AJ250" i="58" s="1"/>
  <c r="M40" i="58"/>
  <c r="M35" i="58"/>
  <c r="Q41" i="58"/>
  <c r="Y49" i="56"/>
  <c r="S407" i="58"/>
  <c r="AJ407" i="58" s="1"/>
  <c r="I574" i="56"/>
  <c r="R40" i="56"/>
  <c r="S310" i="56"/>
  <c r="AJ310" i="56" s="1"/>
  <c r="S176" i="56"/>
  <c r="AJ176" i="56" s="1"/>
  <c r="S123" i="58"/>
  <c r="AJ123" i="58" s="1"/>
  <c r="S358" i="58"/>
  <c r="AJ358" i="58" s="1"/>
  <c r="AC366" i="58"/>
  <c r="F26" i="56"/>
  <c r="I78" i="56"/>
  <c r="AI404" i="58"/>
  <c r="AI404" i="56"/>
  <c r="S319" i="56"/>
  <c r="AI335" i="56"/>
  <c r="S246" i="58"/>
  <c r="AJ246" i="58" s="1"/>
  <c r="S333" i="56"/>
  <c r="AJ333" i="56" s="1"/>
  <c r="S259" i="56"/>
  <c r="AJ259" i="56" s="1"/>
  <c r="V366" i="58"/>
  <c r="R39" i="56"/>
  <c r="F470" i="56"/>
  <c r="S330" i="58"/>
  <c r="AJ330" i="58" s="1"/>
  <c r="W49" i="56"/>
  <c r="W54" i="56" s="1"/>
  <c r="S332" i="58"/>
  <c r="AJ332" i="58" s="1"/>
  <c r="S383" i="58"/>
  <c r="AJ383" i="58" s="1"/>
  <c r="P47" i="56"/>
  <c r="S149" i="58"/>
  <c r="AJ149" i="58" s="1"/>
  <c r="S113" i="58"/>
  <c r="AJ113" i="58" s="1"/>
  <c r="L35" i="58"/>
  <c r="S386" i="58"/>
  <c r="AJ386" i="58" s="1"/>
  <c r="AF611" i="58"/>
  <c r="R444" i="56"/>
  <c r="S226" i="56"/>
  <c r="AJ226" i="56" s="1"/>
  <c r="S380" i="56"/>
  <c r="AJ380" i="56" s="1"/>
  <c r="AF624" i="56"/>
  <c r="M39" i="56"/>
  <c r="AH288" i="58"/>
  <c r="O46" i="56"/>
  <c r="S411" i="58"/>
  <c r="AJ411" i="58" s="1"/>
  <c r="N36" i="56"/>
  <c r="AF622" i="56"/>
  <c r="S388" i="56"/>
  <c r="N392" i="58"/>
  <c r="S117" i="58"/>
  <c r="S117" i="56"/>
  <c r="P101" i="58"/>
  <c r="P23" i="58" s="1"/>
  <c r="P101" i="56"/>
  <c r="P23" i="56" s="1"/>
  <c r="AI50" i="56"/>
  <c r="M42" i="56"/>
  <c r="S255" i="58"/>
  <c r="AJ255" i="58" s="1"/>
  <c r="AC236" i="56"/>
  <c r="I465" i="58"/>
  <c r="F75" i="58"/>
  <c r="S303" i="58"/>
  <c r="AJ303" i="58" s="1"/>
  <c r="S356" i="56"/>
  <c r="AJ356" i="56" s="1"/>
  <c r="S242" i="58"/>
  <c r="AJ242" i="58" s="1"/>
  <c r="O38" i="58"/>
  <c r="S400" i="56"/>
  <c r="AJ400" i="56" s="1"/>
  <c r="N392" i="56"/>
  <c r="N33" i="58"/>
  <c r="L48" i="56"/>
  <c r="S126" i="56"/>
  <c r="AJ126" i="56" s="1"/>
  <c r="S410" i="58"/>
  <c r="AJ410" i="58" s="1"/>
  <c r="N40" i="56"/>
  <c r="AI36" i="56"/>
  <c r="M37" i="58"/>
  <c r="I522" i="56"/>
  <c r="P24" i="56"/>
  <c r="S279" i="58"/>
  <c r="AJ279" i="58" s="1"/>
  <c r="S424" i="58"/>
  <c r="AJ424" i="58" s="1"/>
  <c r="R184" i="56"/>
  <c r="M33" i="58"/>
  <c r="S321" i="56"/>
  <c r="AJ321" i="56" s="1"/>
  <c r="S334" i="58"/>
  <c r="AJ334" i="58" s="1"/>
  <c r="S432" i="58"/>
  <c r="AJ432" i="58" s="1"/>
  <c r="AI33" i="56"/>
  <c r="I73" i="58"/>
  <c r="AC49" i="56"/>
  <c r="S177" i="56"/>
  <c r="AJ177" i="56" s="1"/>
  <c r="S204" i="56"/>
  <c r="AJ204" i="56" s="1"/>
  <c r="AI205" i="56"/>
  <c r="S282" i="58"/>
  <c r="AJ282" i="58" s="1"/>
  <c r="N44" i="56"/>
  <c r="AF616" i="56"/>
  <c r="S121" i="56"/>
  <c r="AJ121" i="56" s="1"/>
  <c r="I426" i="58"/>
  <c r="I426" i="56"/>
  <c r="S270" i="58"/>
  <c r="AJ270" i="58" s="1"/>
  <c r="S437" i="58"/>
  <c r="AJ437" i="58" s="1"/>
  <c r="S437" i="56"/>
  <c r="AJ437" i="56" s="1"/>
  <c r="L39" i="56"/>
  <c r="S260" i="58"/>
  <c r="AJ260" i="58" s="1"/>
  <c r="M210" i="56"/>
  <c r="S137" i="56"/>
  <c r="Y49" i="58"/>
  <c r="S385" i="56"/>
  <c r="AJ385" i="56" s="1"/>
  <c r="AI283" i="56"/>
  <c r="S254" i="56"/>
  <c r="AJ254" i="56" s="1"/>
  <c r="AC47" i="58"/>
  <c r="F7" i="58"/>
  <c r="I59" i="58"/>
  <c r="F80" i="58"/>
  <c r="AI41" i="58"/>
  <c r="R40" i="58"/>
  <c r="S310" i="58"/>
  <c r="AJ310" i="58" s="1"/>
  <c r="S140" i="56"/>
  <c r="AJ140" i="56" s="1"/>
  <c r="S197" i="56"/>
  <c r="AJ197" i="56" s="1"/>
  <c r="S176" i="58"/>
  <c r="AJ176" i="58" s="1"/>
  <c r="Q46" i="56"/>
  <c r="Q45" i="56"/>
  <c r="S319" i="58"/>
  <c r="AI335" i="58"/>
  <c r="S333" i="58"/>
  <c r="AJ333" i="58" s="1"/>
  <c r="S326" i="58"/>
  <c r="AJ326" i="58" s="1"/>
  <c r="S326" i="56"/>
  <c r="AJ326" i="56" s="1"/>
  <c r="S259" i="58"/>
  <c r="AJ259" i="58" s="1"/>
  <c r="R39" i="58"/>
  <c r="F7" i="56"/>
  <c r="I59" i="56"/>
  <c r="M46" i="58"/>
  <c r="C51" i="58"/>
  <c r="C51" i="56"/>
  <c r="AI121" i="58"/>
  <c r="W49" i="58"/>
  <c r="S301" i="56"/>
  <c r="AJ301" i="56" s="1"/>
  <c r="X49" i="58"/>
  <c r="X54" i="58" s="1"/>
  <c r="AI248" i="58"/>
  <c r="AI248" i="56"/>
  <c r="P47" i="58"/>
  <c r="AI361" i="56"/>
  <c r="R158" i="58"/>
  <c r="V418" i="56"/>
  <c r="S226" i="58"/>
  <c r="AJ226" i="58" s="1"/>
  <c r="S408" i="58"/>
  <c r="AJ408" i="58" s="1"/>
  <c r="S224" i="56"/>
  <c r="AJ224" i="56" s="1"/>
  <c r="S258" i="58"/>
  <c r="AJ258" i="58" s="1"/>
  <c r="S380" i="58"/>
  <c r="AJ380" i="58" s="1"/>
  <c r="AF624" i="58"/>
  <c r="M39" i="58"/>
  <c r="I65" i="58"/>
  <c r="O46" i="58"/>
  <c r="V392" i="58"/>
  <c r="N36" i="58"/>
  <c r="AF622" i="58"/>
  <c r="S192" i="56"/>
  <c r="AJ192" i="56" s="1"/>
  <c r="S388" i="58"/>
  <c r="S150" i="56"/>
  <c r="AJ150" i="56" s="1"/>
  <c r="AD49" i="56"/>
  <c r="AD54" i="56" s="1"/>
  <c r="S243" i="56"/>
  <c r="AJ243" i="56" s="1"/>
  <c r="S123" i="56"/>
  <c r="AJ123" i="56" s="1"/>
  <c r="S381" i="58"/>
  <c r="AJ381" i="58" s="1"/>
  <c r="S149" i="56"/>
  <c r="AJ149" i="56" s="1"/>
  <c r="M158" i="58"/>
  <c r="M158" i="56"/>
  <c r="AB626" i="58"/>
  <c r="AB626" i="56"/>
  <c r="S177" i="58"/>
  <c r="AJ177" i="58" s="1"/>
  <c r="AI205" i="58"/>
  <c r="V43" i="56"/>
  <c r="AC44" i="56"/>
  <c r="AI44" i="56" s="1"/>
  <c r="L39" i="58"/>
  <c r="S137" i="58"/>
  <c r="S425" i="56"/>
  <c r="AJ425" i="56" s="1"/>
  <c r="S430" i="58"/>
  <c r="AJ430" i="58" s="1"/>
  <c r="S430" i="56"/>
  <c r="AJ430" i="56" s="1"/>
  <c r="S371" i="56"/>
  <c r="L392" i="56"/>
  <c r="AI361" i="58"/>
  <c r="L236" i="58"/>
  <c r="L236" i="56"/>
  <c r="I61" i="56"/>
  <c r="F9" i="56"/>
  <c r="S389" i="56"/>
  <c r="AJ389" i="56" s="1"/>
  <c r="Q42" i="56"/>
  <c r="AH418" i="58"/>
  <c r="AC132" i="56"/>
  <c r="R37" i="58"/>
  <c r="AH49" i="56"/>
  <c r="S353" i="56"/>
  <c r="AJ353" i="56" s="1"/>
  <c r="S139" i="56"/>
  <c r="AJ139" i="56" s="1"/>
  <c r="S203" i="56"/>
  <c r="AJ203" i="56" s="1"/>
  <c r="S130" i="56"/>
  <c r="AJ130" i="56" s="1"/>
  <c r="L52" i="56"/>
  <c r="S168" i="58"/>
  <c r="AJ168" i="58" s="1"/>
  <c r="S294" i="56"/>
  <c r="AJ294" i="56" s="1"/>
  <c r="S225" i="56"/>
  <c r="AJ225" i="56" s="1"/>
  <c r="S219" i="56"/>
  <c r="AJ219" i="56" s="1"/>
  <c r="S281" i="58"/>
  <c r="AJ281" i="58" s="1"/>
  <c r="S359" i="58"/>
  <c r="AJ359" i="58" s="1"/>
  <c r="S269" i="56"/>
  <c r="AJ269" i="56" s="1"/>
  <c r="S345" i="58"/>
  <c r="L366" i="58"/>
  <c r="I330" i="56"/>
  <c r="S111" i="56"/>
  <c r="L33" i="56"/>
  <c r="S327" i="58"/>
  <c r="AJ327" i="58" s="1"/>
  <c r="AB158" i="56"/>
  <c r="R418" i="56"/>
  <c r="S128" i="58"/>
  <c r="AJ128" i="58" s="1"/>
  <c r="S170" i="58"/>
  <c r="AJ170" i="58" s="1"/>
  <c r="S295" i="56"/>
  <c r="AJ295" i="56" s="1"/>
  <c r="S379" i="56"/>
  <c r="AJ379" i="56" s="1"/>
  <c r="S227" i="58"/>
  <c r="AJ227" i="58" s="1"/>
  <c r="R36" i="56"/>
  <c r="R43" i="56"/>
  <c r="S267" i="56"/>
  <c r="M45" i="58"/>
  <c r="S397" i="56"/>
  <c r="S172" i="58"/>
  <c r="AJ172" i="58" s="1"/>
  <c r="S147" i="56"/>
  <c r="AJ147" i="56" s="1"/>
  <c r="S405" i="56"/>
  <c r="AJ405" i="56" s="1"/>
  <c r="M43" i="58"/>
  <c r="S306" i="58"/>
  <c r="AJ306" i="58" s="1"/>
  <c r="AC44" i="58"/>
  <c r="AI44" i="58" s="1"/>
  <c r="S141" i="56"/>
  <c r="AJ141" i="56" s="1"/>
  <c r="S178" i="58"/>
  <c r="AJ178" i="58" s="1"/>
  <c r="O40" i="58"/>
  <c r="S268" i="58"/>
  <c r="AJ268" i="58" s="1"/>
  <c r="R314" i="58"/>
  <c r="R314" i="56"/>
  <c r="S349" i="58"/>
  <c r="AJ349" i="58" s="1"/>
  <c r="AI34" i="56"/>
  <c r="Q48" i="56"/>
  <c r="V158" i="56"/>
  <c r="S428" i="58"/>
  <c r="AJ428" i="58" s="1"/>
  <c r="O37" i="58"/>
  <c r="S425" i="58"/>
  <c r="AJ425" i="58" s="1"/>
  <c r="M47" i="56"/>
  <c r="AI35" i="58"/>
  <c r="O48" i="58"/>
  <c r="AI41" i="56"/>
  <c r="I77" i="56"/>
  <c r="F25" i="56"/>
  <c r="S376" i="56"/>
  <c r="AJ376" i="56" s="1"/>
  <c r="S486" i="56"/>
  <c r="P70" i="56"/>
  <c r="L392" i="58"/>
  <c r="S371" i="58"/>
  <c r="S143" i="56"/>
  <c r="S304" i="58"/>
  <c r="AJ304" i="58" s="1"/>
  <c r="S304" i="56"/>
  <c r="AJ304" i="56" s="1"/>
  <c r="AF605" i="58"/>
  <c r="P25" i="58"/>
  <c r="S223" i="56"/>
  <c r="AJ223" i="56" s="1"/>
  <c r="S280" i="56"/>
  <c r="AJ280" i="56" s="1"/>
  <c r="S331" i="58"/>
  <c r="AJ331" i="58" s="1"/>
  <c r="S428" i="56"/>
  <c r="AJ428" i="56" s="1"/>
  <c r="AI432" i="56"/>
  <c r="I68" i="56"/>
  <c r="F16" i="56"/>
  <c r="S431" i="58"/>
  <c r="AJ431" i="58" s="1"/>
  <c r="S406" i="58"/>
  <c r="AJ406" i="58" s="1"/>
  <c r="S406" i="56"/>
  <c r="AJ406" i="56" s="1"/>
  <c r="S355" i="56"/>
  <c r="AJ355" i="56" s="1"/>
  <c r="Q44" i="56"/>
  <c r="I60" i="56"/>
  <c r="F8" i="56"/>
  <c r="AC184" i="58"/>
  <c r="Z49" i="58"/>
  <c r="S190" i="58"/>
  <c r="AJ190" i="58" s="1"/>
  <c r="S354" i="58"/>
  <c r="AJ354" i="58" s="1"/>
  <c r="L42" i="58"/>
  <c r="S120" i="58"/>
  <c r="AJ120" i="58" s="1"/>
  <c r="S433" i="56"/>
  <c r="AJ433" i="56" s="1"/>
  <c r="N51" i="58"/>
  <c r="AI127" i="58"/>
  <c r="V49" i="58"/>
  <c r="S438" i="56"/>
  <c r="AJ438" i="56" s="1"/>
  <c r="Q52" i="58"/>
  <c r="S217" i="56"/>
  <c r="AJ217" i="56" s="1"/>
  <c r="S165" i="58"/>
  <c r="AJ165" i="58" s="1"/>
  <c r="S112" i="58"/>
  <c r="AJ112" i="58" s="1"/>
  <c r="L34" i="58"/>
  <c r="S253" i="56"/>
  <c r="AJ253" i="56" s="1"/>
  <c r="S401" i="56"/>
  <c r="AJ401" i="56" s="1"/>
  <c r="S200" i="56"/>
  <c r="AJ200" i="56" s="1"/>
  <c r="R41" i="56"/>
  <c r="R34" i="56"/>
  <c r="I68" i="58"/>
  <c r="F16" i="58"/>
  <c r="Q47" i="56"/>
  <c r="Q39" i="58"/>
  <c r="M262" i="58"/>
  <c r="M262" i="56"/>
  <c r="AE49" i="56"/>
  <c r="AE54" i="56" s="1"/>
  <c r="AI143" i="56"/>
  <c r="S300" i="58"/>
  <c r="AJ300" i="58" s="1"/>
  <c r="S300" i="56"/>
  <c r="AJ300" i="56" s="1"/>
  <c r="AJ250" i="56"/>
  <c r="AI309" i="58"/>
  <c r="R158" i="56"/>
  <c r="S244" i="58"/>
  <c r="AJ244" i="58" s="1"/>
  <c r="N184" i="58"/>
  <c r="R340" i="58"/>
  <c r="R340" i="56"/>
  <c r="M210" i="58"/>
  <c r="N40" i="58"/>
  <c r="S306" i="56"/>
  <c r="AJ306" i="56" s="1"/>
  <c r="S268" i="56"/>
  <c r="AJ268" i="56" s="1"/>
  <c r="I470" i="58"/>
  <c r="X54" i="56"/>
  <c r="O37" i="56"/>
  <c r="AB392" i="56"/>
  <c r="Q262" i="58"/>
  <c r="Q262" i="56"/>
  <c r="I63" i="58"/>
  <c r="F11" i="58"/>
  <c r="S354" i="56"/>
  <c r="AJ354" i="56" s="1"/>
  <c r="V49" i="56"/>
  <c r="AI127" i="56"/>
  <c r="S165" i="56"/>
  <c r="AJ165" i="56" s="1"/>
  <c r="AC184" i="56"/>
  <c r="S192" i="58"/>
  <c r="AJ192" i="58" s="1"/>
  <c r="N418" i="58"/>
  <c r="N418" i="56"/>
  <c r="V392" i="56"/>
  <c r="S225" i="58"/>
  <c r="AJ225" i="58" s="1"/>
  <c r="S293" i="56"/>
  <c r="S111" i="58"/>
  <c r="L33" i="58"/>
  <c r="Q340" i="58"/>
  <c r="Q340" i="56"/>
  <c r="AI50" i="58"/>
  <c r="X262" i="56"/>
  <c r="S138" i="56"/>
  <c r="AJ138" i="56" s="1"/>
  <c r="AB158" i="58"/>
  <c r="N50" i="56"/>
  <c r="AD132" i="58"/>
  <c r="I67" i="56"/>
  <c r="F15" i="56"/>
  <c r="M41" i="56"/>
  <c r="M38" i="56"/>
  <c r="AH44" i="56"/>
  <c r="S222" i="58"/>
  <c r="AJ222" i="58" s="1"/>
  <c r="S436" i="56"/>
  <c r="AJ436" i="56" s="1"/>
  <c r="S352" i="56"/>
  <c r="AJ352" i="56" s="1"/>
  <c r="AF49" i="56"/>
  <c r="AF54" i="56" s="1"/>
  <c r="S295" i="58"/>
  <c r="AJ295" i="58" s="1"/>
  <c r="O35" i="56"/>
  <c r="S379" i="58"/>
  <c r="AJ379" i="58" s="1"/>
  <c r="R36" i="58"/>
  <c r="R43" i="58"/>
  <c r="S267" i="58"/>
  <c r="AJ267" i="58" s="1"/>
  <c r="S397" i="58"/>
  <c r="S152" i="56"/>
  <c r="AJ152" i="56" s="1"/>
  <c r="S196" i="58"/>
  <c r="AJ196" i="58" s="1"/>
  <c r="L36" i="56"/>
  <c r="S114" i="56"/>
  <c r="AJ114" i="56" s="1"/>
  <c r="S147" i="58"/>
  <c r="AJ147" i="58" s="1"/>
  <c r="S405" i="58"/>
  <c r="AJ405" i="58" s="1"/>
  <c r="S412" i="56"/>
  <c r="AJ412" i="56" s="1"/>
  <c r="S170" i="56"/>
  <c r="AJ170" i="56" s="1"/>
  <c r="Q366" i="58"/>
  <c r="S164" i="56"/>
  <c r="AJ164" i="56" s="1"/>
  <c r="S141" i="58"/>
  <c r="AJ141" i="58" s="1"/>
  <c r="I61" i="58"/>
  <c r="F9" i="58"/>
  <c r="R38" i="56"/>
  <c r="Q48" i="58"/>
  <c r="I71" i="56"/>
  <c r="F19" i="56"/>
  <c r="AG132" i="58"/>
  <c r="Q444" i="58"/>
  <c r="Q444" i="56"/>
  <c r="M47" i="58"/>
  <c r="V418" i="58"/>
  <c r="Q43" i="56"/>
  <c r="R45" i="56"/>
  <c r="AI257" i="56"/>
  <c r="F522" i="58"/>
  <c r="AG54" i="56"/>
  <c r="AI52" i="58"/>
  <c r="W132" i="56"/>
  <c r="S376" i="58"/>
  <c r="AJ376" i="58" s="1"/>
  <c r="S163" i="56"/>
  <c r="S486" i="58"/>
  <c r="P70" i="58"/>
  <c r="S143" i="58"/>
  <c r="AF610" i="56"/>
  <c r="S402" i="56"/>
  <c r="AJ402" i="56" s="1"/>
  <c r="S223" i="58"/>
  <c r="AJ223" i="58" s="1"/>
  <c r="AA49" i="56"/>
  <c r="AA54" i="56" s="1"/>
  <c r="S280" i="58"/>
  <c r="AJ280" i="58" s="1"/>
  <c r="S355" i="58"/>
  <c r="AJ355" i="58" s="1"/>
  <c r="Q44" i="58"/>
  <c r="AH132" i="56"/>
  <c r="L53" i="56"/>
  <c r="S391" i="56"/>
  <c r="AJ391" i="56" s="1"/>
  <c r="N34" i="56"/>
  <c r="AI274" i="58"/>
  <c r="AI274" i="56"/>
  <c r="S433" i="58"/>
  <c r="AJ433" i="58" s="1"/>
  <c r="S346" i="56"/>
  <c r="AJ346" i="56" s="1"/>
  <c r="S438" i="58"/>
  <c r="AJ438" i="58" s="1"/>
  <c r="O45" i="56"/>
  <c r="S399" i="56"/>
  <c r="AJ399" i="56" s="1"/>
  <c r="S217" i="58"/>
  <c r="AJ217" i="58" s="1"/>
  <c r="AI439" i="56"/>
  <c r="S119" i="56"/>
  <c r="AJ119" i="56" s="1"/>
  <c r="L41" i="56"/>
  <c r="S253" i="58"/>
  <c r="AJ253" i="58" s="1"/>
  <c r="S401" i="58"/>
  <c r="AJ401" i="58" s="1"/>
  <c r="S200" i="58"/>
  <c r="AJ200" i="58" s="1"/>
  <c r="AI377" i="58"/>
  <c r="Q40" i="56"/>
  <c r="R41" i="58"/>
  <c r="R34" i="58"/>
  <c r="AI34" i="58"/>
  <c r="Q47" i="58"/>
  <c r="S296" i="56"/>
  <c r="AJ296" i="56" s="1"/>
  <c r="AE49" i="58"/>
  <c r="AE54" i="58" s="1"/>
  <c r="S167" i="56"/>
  <c r="AJ167" i="56" s="1"/>
  <c r="R288" i="58"/>
  <c r="R288" i="56"/>
  <c r="S275" i="56"/>
  <c r="AJ275" i="56" s="1"/>
  <c r="I67" i="58"/>
  <c r="F15" i="58"/>
  <c r="I382" i="58"/>
  <c r="I382" i="56"/>
  <c r="M392" i="58"/>
  <c r="M392" i="56"/>
  <c r="S423" i="58"/>
  <c r="N444" i="58"/>
  <c r="O34" i="58"/>
  <c r="S201" i="56"/>
  <c r="AJ201" i="56" s="1"/>
  <c r="R46" i="58"/>
  <c r="I374" i="58"/>
  <c r="C36" i="56"/>
  <c r="O36" i="58"/>
  <c r="O392" i="58"/>
  <c r="L314" i="56"/>
  <c r="AI47" i="58"/>
  <c r="M288" i="58"/>
  <c r="M288" i="56"/>
  <c r="P444" i="58"/>
  <c r="P444" i="56"/>
  <c r="R37" i="56"/>
  <c r="S356" i="58"/>
  <c r="AJ356" i="58" s="1"/>
  <c r="S359" i="56"/>
  <c r="AJ359" i="56" s="1"/>
  <c r="S345" i="56"/>
  <c r="I69" i="58"/>
  <c r="F17" i="58"/>
  <c r="S128" i="56"/>
  <c r="AJ128" i="56" s="1"/>
  <c r="AC49" i="58"/>
  <c r="S227" i="56"/>
  <c r="AJ227" i="56" s="1"/>
  <c r="M45" i="56"/>
  <c r="N44" i="58"/>
  <c r="L43" i="58"/>
  <c r="S121" i="58"/>
  <c r="M43" i="56"/>
  <c r="M132" i="56"/>
  <c r="S254" i="58"/>
  <c r="AJ254" i="58" s="1"/>
  <c r="AJ243" i="58"/>
  <c r="S197" i="58"/>
  <c r="AJ197" i="58" s="1"/>
  <c r="S301" i="58"/>
  <c r="AJ301" i="58" s="1"/>
  <c r="AF605" i="56"/>
  <c r="S331" i="56"/>
  <c r="AJ331" i="56" s="1"/>
  <c r="AI51" i="58"/>
  <c r="AI36" i="58"/>
  <c r="Z49" i="56"/>
  <c r="S120" i="56"/>
  <c r="AJ120" i="56" s="1"/>
  <c r="L42" i="56"/>
  <c r="Q52" i="56"/>
  <c r="L34" i="56"/>
  <c r="S112" i="56"/>
  <c r="AJ112" i="56" s="1"/>
  <c r="Q39" i="56"/>
  <c r="L132" i="58"/>
  <c r="L132" i="56"/>
  <c r="S357" i="58"/>
  <c r="AJ357" i="58" s="1"/>
  <c r="S357" i="56"/>
  <c r="AJ357" i="56" s="1"/>
  <c r="P236" i="56"/>
  <c r="P184" i="56"/>
  <c r="S203" i="58"/>
  <c r="AJ203" i="58" s="1"/>
  <c r="S125" i="56"/>
  <c r="AJ125" i="56" s="1"/>
  <c r="L47" i="56"/>
  <c r="S130" i="58"/>
  <c r="AJ130" i="58" s="1"/>
  <c r="L52" i="58"/>
  <c r="M184" i="58"/>
  <c r="M184" i="56"/>
  <c r="N45" i="56"/>
  <c r="AC39" i="56"/>
  <c r="S145" i="56"/>
  <c r="AJ145" i="56" s="1"/>
  <c r="AI179" i="56"/>
  <c r="L38" i="56"/>
  <c r="S116" i="56"/>
  <c r="AJ116" i="56" s="1"/>
  <c r="L288" i="56"/>
  <c r="O158" i="58"/>
  <c r="O158" i="56"/>
  <c r="S247" i="58"/>
  <c r="L340" i="58"/>
  <c r="AI33" i="58"/>
  <c r="R33" i="56"/>
  <c r="S390" i="56"/>
  <c r="AJ390" i="56" s="1"/>
  <c r="D51" i="58"/>
  <c r="D51" i="56"/>
  <c r="S144" i="58"/>
  <c r="AJ144" i="58" s="1"/>
  <c r="S144" i="56"/>
  <c r="AJ144" i="56" s="1"/>
  <c r="S375" i="56"/>
  <c r="AJ375" i="56" s="1"/>
  <c r="S146" i="56"/>
  <c r="AJ146" i="56" s="1"/>
  <c r="L47" i="58"/>
  <c r="S125" i="58"/>
  <c r="AJ125" i="58" s="1"/>
  <c r="S151" i="56"/>
  <c r="AJ151" i="56" s="1"/>
  <c r="N45" i="58"/>
  <c r="S173" i="56"/>
  <c r="AJ173" i="56" s="1"/>
  <c r="AC39" i="58"/>
  <c r="S145" i="58"/>
  <c r="AJ145" i="58" s="1"/>
  <c r="R236" i="58"/>
  <c r="R236" i="56"/>
  <c r="AI179" i="58"/>
  <c r="S241" i="56"/>
  <c r="R210" i="58"/>
  <c r="R210" i="56"/>
  <c r="S228" i="58"/>
  <c r="AJ228" i="58" s="1"/>
  <c r="S293" i="58"/>
  <c r="L314" i="58"/>
  <c r="I72" i="58"/>
  <c r="F20" i="58"/>
  <c r="AB236" i="56"/>
  <c r="N43" i="56"/>
  <c r="Q36" i="56"/>
  <c r="S324" i="56"/>
  <c r="AJ324" i="56" s="1"/>
  <c r="L38" i="58"/>
  <c r="S116" i="58"/>
  <c r="AJ116" i="58" s="1"/>
  <c r="S138" i="58"/>
  <c r="AJ138" i="58" s="1"/>
  <c r="N50" i="58"/>
  <c r="S427" i="56"/>
  <c r="AJ427" i="56" s="1"/>
  <c r="Y132" i="56"/>
  <c r="M41" i="58"/>
  <c r="M38" i="58"/>
  <c r="R52" i="58"/>
  <c r="S329" i="56"/>
  <c r="AJ329" i="56" s="1"/>
  <c r="S436" i="58"/>
  <c r="AF49" i="58"/>
  <c r="S191" i="56"/>
  <c r="AJ191" i="56" s="1"/>
  <c r="O35" i="58"/>
  <c r="M236" i="58"/>
  <c r="M236" i="56"/>
  <c r="S307" i="56"/>
  <c r="AJ307" i="56" s="1"/>
  <c r="S189" i="56"/>
  <c r="S175" i="56"/>
  <c r="AJ175" i="56" s="1"/>
  <c r="S152" i="58"/>
  <c r="AJ152" i="58" s="1"/>
  <c r="S322" i="56"/>
  <c r="AJ322" i="56" s="1"/>
  <c r="L36" i="58"/>
  <c r="S114" i="58"/>
  <c r="AJ114" i="58" s="1"/>
  <c r="M44" i="56"/>
  <c r="S142" i="56"/>
  <c r="AJ142" i="56" s="1"/>
  <c r="S412" i="58"/>
  <c r="AJ412" i="58" s="1"/>
  <c r="O33" i="56"/>
  <c r="AI52" i="56"/>
  <c r="S216" i="56"/>
  <c r="AJ216" i="56" s="1"/>
  <c r="S164" i="58"/>
  <c r="AJ164" i="58" s="1"/>
  <c r="Q288" i="56"/>
  <c r="AC132" i="58"/>
  <c r="R38" i="58"/>
  <c r="S373" i="56"/>
  <c r="AJ373" i="56" s="1"/>
  <c r="AD132" i="56"/>
  <c r="I73" i="56"/>
  <c r="F548" i="56"/>
  <c r="F25" i="58"/>
  <c r="I77" i="58"/>
  <c r="AG54" i="58"/>
  <c r="W54" i="58"/>
  <c r="S222" i="56"/>
  <c r="AJ222" i="56" s="1"/>
  <c r="N41" i="56"/>
  <c r="S403" i="56"/>
  <c r="AJ403" i="56" s="1"/>
  <c r="R392" i="58"/>
  <c r="R392" i="56"/>
  <c r="S122" i="56"/>
  <c r="AJ122" i="56" s="1"/>
  <c r="L44" i="56"/>
  <c r="Q43" i="58"/>
  <c r="O50" i="56"/>
  <c r="R45" i="58"/>
  <c r="AF609" i="56"/>
  <c r="AI257" i="58"/>
  <c r="V340" i="58"/>
  <c r="S435" i="56"/>
  <c r="AJ435" i="56" s="1"/>
  <c r="I522" i="58"/>
  <c r="AG132" i="56"/>
  <c r="AF612" i="56"/>
  <c r="N46" i="56"/>
  <c r="S163" i="58"/>
  <c r="AF610" i="58"/>
  <c r="S402" i="58"/>
  <c r="AJ402" i="58" s="1"/>
  <c r="S252" i="58"/>
  <c r="AJ252" i="58" s="1"/>
  <c r="S252" i="56"/>
  <c r="AJ252" i="56" s="1"/>
  <c r="AA49" i="58"/>
  <c r="AA54" i="58" s="1"/>
  <c r="S347" i="56"/>
  <c r="AJ347" i="56" s="1"/>
  <c r="M52" i="56"/>
  <c r="V288" i="56"/>
  <c r="V184" i="58"/>
  <c r="L53" i="58"/>
  <c r="S391" i="58"/>
  <c r="AJ391" i="58" s="1"/>
  <c r="N34" i="58"/>
  <c r="AI35" i="56"/>
  <c r="S346" i="58"/>
  <c r="AJ346" i="58" s="1"/>
  <c r="S372" i="56"/>
  <c r="AJ372" i="56" s="1"/>
  <c r="AF606" i="56"/>
  <c r="O45" i="58"/>
  <c r="S230" i="56"/>
  <c r="AJ230" i="56" s="1"/>
  <c r="S399" i="58"/>
  <c r="AJ399" i="58" s="1"/>
  <c r="AI231" i="56"/>
  <c r="AI439" i="58"/>
  <c r="S278" i="58"/>
  <c r="AJ278" i="58" s="1"/>
  <c r="S119" i="58"/>
  <c r="AJ119" i="58" s="1"/>
  <c r="L41" i="58"/>
  <c r="S272" i="56"/>
  <c r="AJ272" i="56" s="1"/>
  <c r="S166" i="56"/>
  <c r="AJ166" i="56" s="1"/>
  <c r="R42" i="56"/>
  <c r="Q40" i="58"/>
  <c r="P85" i="56"/>
  <c r="F12" i="58"/>
  <c r="I64" i="58"/>
  <c r="S249" i="56"/>
  <c r="AJ249" i="56" s="1"/>
  <c r="S296" i="58"/>
  <c r="AJ296" i="58" s="1"/>
  <c r="O41" i="56"/>
  <c r="S167" i="58"/>
  <c r="AJ167" i="58" s="1"/>
  <c r="S275" i="58"/>
  <c r="AJ275" i="58" s="1"/>
  <c r="I245" i="56"/>
  <c r="I218" i="58"/>
  <c r="I218" i="56"/>
  <c r="S434" i="58"/>
  <c r="AJ434" i="58" s="1"/>
  <c r="S434" i="56"/>
  <c r="AJ434" i="56" s="1"/>
  <c r="P340" i="56"/>
  <c r="O132" i="58"/>
  <c r="O132" i="56"/>
  <c r="S302" i="58"/>
  <c r="AJ302" i="58" s="1"/>
  <c r="S124" i="56"/>
  <c r="AJ124" i="56" s="1"/>
  <c r="F19" i="58"/>
  <c r="I71" i="58"/>
  <c r="S215" i="58"/>
  <c r="S129" i="56"/>
  <c r="AJ129" i="56" s="1"/>
  <c r="L51" i="56"/>
  <c r="S115" i="58"/>
  <c r="AJ115" i="58" s="1"/>
  <c r="L37" i="58"/>
  <c r="Q33" i="58"/>
  <c r="Q132" i="58"/>
  <c r="I78" i="58"/>
  <c r="F26" i="58"/>
  <c r="S332" i="56"/>
  <c r="AJ332" i="56" s="1"/>
  <c r="G497" i="58"/>
  <c r="H497" i="58"/>
  <c r="D497" i="58"/>
  <c r="C497" i="58"/>
  <c r="B497" i="58"/>
  <c r="F497" i="58"/>
  <c r="E497" i="58"/>
  <c r="O366" i="58"/>
  <c r="O366" i="56"/>
  <c r="S384" i="58"/>
  <c r="AJ384" i="58" s="1"/>
  <c r="Q184" i="58"/>
  <c r="Q184" i="56"/>
  <c r="S484" i="58"/>
  <c r="P68" i="58"/>
  <c r="L40" i="58"/>
  <c r="M444" i="58"/>
  <c r="M444" i="56"/>
  <c r="O288" i="56"/>
  <c r="P210" i="58"/>
  <c r="I360" i="58"/>
  <c r="I360" i="56"/>
  <c r="S248" i="58"/>
  <c r="AJ248" i="58" s="1"/>
  <c r="S248" i="56"/>
  <c r="AJ248" i="56" s="1"/>
  <c r="N288" i="58"/>
  <c r="N288" i="56"/>
  <c r="R418" i="58"/>
  <c r="R366" i="58"/>
  <c r="R366" i="56"/>
  <c r="S126" i="58"/>
  <c r="AJ126" i="58" s="1"/>
  <c r="L48" i="58"/>
  <c r="S327" i="56"/>
  <c r="AJ327" i="56" s="1"/>
  <c r="R262" i="58"/>
  <c r="R262" i="56"/>
  <c r="S204" i="58"/>
  <c r="AJ204" i="58" s="1"/>
  <c r="S172" i="56"/>
  <c r="AJ172" i="56" s="1"/>
  <c r="AF616" i="58"/>
  <c r="S385" i="58"/>
  <c r="AJ385" i="58" s="1"/>
  <c r="S140" i="58"/>
  <c r="AJ140" i="58" s="1"/>
  <c r="Q46" i="58"/>
  <c r="Q45" i="58"/>
  <c r="O48" i="56"/>
  <c r="AJ436" i="58"/>
  <c r="AI247" i="58"/>
  <c r="S431" i="56"/>
  <c r="AJ431" i="56" s="1"/>
  <c r="S190" i="56"/>
  <c r="AJ190" i="56" s="1"/>
  <c r="S224" i="58"/>
  <c r="AJ224" i="58" s="1"/>
  <c r="I63" i="56"/>
  <c r="F11" i="56"/>
  <c r="V288" i="58"/>
  <c r="S251" i="58"/>
  <c r="AJ251" i="58" s="1"/>
  <c r="O262" i="56"/>
  <c r="N158" i="58"/>
  <c r="N158" i="56"/>
  <c r="S199" i="58"/>
  <c r="AJ199" i="58" s="1"/>
  <c r="S199" i="56"/>
  <c r="AJ199" i="56" s="1"/>
  <c r="AJ111" i="58"/>
  <c r="S389" i="58"/>
  <c r="AJ389" i="58" s="1"/>
  <c r="Q42" i="58"/>
  <c r="AH49" i="58"/>
  <c r="S139" i="58"/>
  <c r="AJ139" i="58" s="1"/>
  <c r="O392" i="56"/>
  <c r="S219" i="58"/>
  <c r="AJ219" i="58" s="1"/>
  <c r="M340" i="58"/>
  <c r="M340" i="56"/>
  <c r="S269" i="58"/>
  <c r="AJ269" i="58" s="1"/>
  <c r="S299" i="56"/>
  <c r="L444" i="58"/>
  <c r="V626" i="56"/>
  <c r="L262" i="56"/>
  <c r="L418" i="56"/>
  <c r="W626" i="58"/>
  <c r="W626" i="56"/>
  <c r="R33" i="58"/>
  <c r="N52" i="56"/>
  <c r="V340" i="56"/>
  <c r="S390" i="58"/>
  <c r="AJ390" i="58" s="1"/>
  <c r="S154" i="56"/>
  <c r="AJ154" i="56" s="1"/>
  <c r="AC43" i="56"/>
  <c r="S375" i="58"/>
  <c r="AJ375" i="58" s="1"/>
  <c r="S302" i="56"/>
  <c r="AJ302" i="56" s="1"/>
  <c r="S146" i="58"/>
  <c r="AJ146" i="58" s="1"/>
  <c r="Q418" i="58"/>
  <c r="Q418" i="56"/>
  <c r="S276" i="56"/>
  <c r="AJ276" i="56" s="1"/>
  <c r="S151" i="58"/>
  <c r="AJ151" i="58" s="1"/>
  <c r="S173" i="58"/>
  <c r="AJ173" i="58" s="1"/>
  <c r="S241" i="58"/>
  <c r="Q34" i="56"/>
  <c r="Q314" i="58"/>
  <c r="Q314" i="56"/>
  <c r="V366" i="56"/>
  <c r="R51" i="56"/>
  <c r="AB236" i="58"/>
  <c r="N43" i="58"/>
  <c r="Q36" i="58"/>
  <c r="S398" i="56"/>
  <c r="AJ398" i="56" s="1"/>
  <c r="S324" i="58"/>
  <c r="AJ324" i="58" s="1"/>
  <c r="S427" i="58"/>
  <c r="AJ427" i="58" s="1"/>
  <c r="AF54" i="58"/>
  <c r="Q288" i="58"/>
  <c r="H51" i="58"/>
  <c r="H51" i="56"/>
  <c r="B549" i="58"/>
  <c r="F549" i="58"/>
  <c r="E549" i="58"/>
  <c r="H549" i="58"/>
  <c r="G549" i="58"/>
  <c r="C549" i="58"/>
  <c r="D549" i="58"/>
  <c r="S221" i="58"/>
  <c r="AJ221" i="58" s="1"/>
  <c r="N47" i="56"/>
  <c r="S329" i="58"/>
  <c r="AJ329" i="58" s="1"/>
  <c r="S271" i="56"/>
  <c r="AJ271" i="56" s="1"/>
  <c r="R132" i="56"/>
  <c r="S191" i="58"/>
  <c r="AJ191" i="58" s="1"/>
  <c r="S215" i="56"/>
  <c r="L444" i="56"/>
  <c r="S423" i="56"/>
  <c r="S307" i="58"/>
  <c r="AJ307" i="58" s="1"/>
  <c r="S189" i="58"/>
  <c r="S175" i="58"/>
  <c r="AJ175" i="58" s="1"/>
  <c r="S322" i="58"/>
  <c r="AJ322" i="58" s="1"/>
  <c r="S298" i="56"/>
  <c r="AJ298" i="56" s="1"/>
  <c r="N444" i="56"/>
  <c r="M44" i="58"/>
  <c r="S142" i="58"/>
  <c r="AJ142" i="58" s="1"/>
  <c r="O34" i="56"/>
  <c r="O33" i="58"/>
  <c r="N184" i="56"/>
  <c r="S216" i="58"/>
  <c r="AJ216" i="58" s="1"/>
  <c r="S171" i="56"/>
  <c r="AJ171" i="56" s="1"/>
  <c r="Q236" i="58"/>
  <c r="Q236" i="56"/>
  <c r="AI122" i="58"/>
  <c r="I64" i="56"/>
  <c r="F12" i="56"/>
  <c r="AI309" i="56"/>
  <c r="S373" i="58"/>
  <c r="AJ373" i="58" s="1"/>
  <c r="F17" i="56"/>
  <c r="I69" i="56"/>
  <c r="R46" i="56"/>
  <c r="V45" i="56"/>
  <c r="AI45" i="56" s="1"/>
  <c r="I548" i="56"/>
  <c r="N41" i="58"/>
  <c r="G51" i="58"/>
  <c r="G51" i="56"/>
  <c r="S115" i="56"/>
  <c r="AJ115" i="56" s="1"/>
  <c r="L37" i="56"/>
  <c r="S122" i="58"/>
  <c r="L44" i="58"/>
  <c r="O50" i="58"/>
  <c r="AF609" i="58"/>
  <c r="Q132" i="56"/>
  <c r="Q33" i="56"/>
  <c r="S435" i="58"/>
  <c r="AJ435" i="58" s="1"/>
  <c r="R47" i="56"/>
  <c r="AF612" i="58"/>
  <c r="N46" i="58"/>
  <c r="S381" i="56"/>
  <c r="AJ381" i="56" s="1"/>
  <c r="S348" i="56"/>
  <c r="AJ348" i="56" s="1"/>
  <c r="D52" i="58"/>
  <c r="D52" i="56"/>
  <c r="I374" i="56"/>
  <c r="Q37" i="56"/>
  <c r="M366" i="58"/>
  <c r="M366" i="56"/>
  <c r="S352" i="58"/>
  <c r="AJ352" i="58" s="1"/>
  <c r="S347" i="58"/>
  <c r="AJ347" i="58" s="1"/>
  <c r="M52" i="58"/>
  <c r="Q392" i="58"/>
  <c r="Q392" i="56"/>
  <c r="Q366" i="56"/>
  <c r="I65" i="56"/>
  <c r="Z132" i="56"/>
  <c r="S196" i="56"/>
  <c r="AJ196" i="56" s="1"/>
  <c r="F496" i="56"/>
  <c r="F497" i="56" s="1"/>
  <c r="I72" i="56"/>
  <c r="F20" i="56"/>
  <c r="M50" i="56"/>
  <c r="O44" i="58"/>
  <c r="S174" i="56"/>
  <c r="AJ174" i="56" s="1"/>
  <c r="E51" i="58"/>
  <c r="E51" i="56"/>
  <c r="S372" i="58"/>
  <c r="AJ372" i="58" s="1"/>
  <c r="AF606" i="58"/>
  <c r="S384" i="56"/>
  <c r="AJ384" i="56" s="1"/>
  <c r="S230" i="58"/>
  <c r="AJ230" i="58" s="1"/>
  <c r="AI231" i="58"/>
  <c r="M418" i="58"/>
  <c r="M418" i="56"/>
  <c r="N35" i="56"/>
  <c r="S272" i="58"/>
  <c r="AJ272" i="58" s="1"/>
  <c r="S166" i="58"/>
  <c r="AJ166" i="58" s="1"/>
  <c r="R42" i="58"/>
  <c r="AI51" i="56"/>
  <c r="AA132" i="56"/>
  <c r="P85" i="58"/>
  <c r="Z132" i="58"/>
  <c r="I76" i="56"/>
  <c r="F24" i="56"/>
  <c r="S484" i="56"/>
  <c r="P68" i="56"/>
  <c r="L40" i="56"/>
  <c r="S118" i="56"/>
  <c r="AJ118" i="56" s="1"/>
  <c r="S249" i="58"/>
  <c r="AJ249" i="58" s="1"/>
  <c r="R48" i="56"/>
  <c r="O41" i="58"/>
  <c r="O36" i="56"/>
  <c r="Q38" i="56"/>
  <c r="AI143" i="58"/>
  <c r="O236" i="56" l="1"/>
  <c r="S299" i="58"/>
  <c r="H35" i="58"/>
  <c r="AJ121" i="58"/>
  <c r="I372" i="56"/>
  <c r="P366" i="58"/>
  <c r="I425" i="58"/>
  <c r="I330" i="58"/>
  <c r="I168" i="56"/>
  <c r="O39" i="58"/>
  <c r="D47" i="58"/>
  <c r="AB262" i="56"/>
  <c r="I384" i="58"/>
  <c r="S179" i="58"/>
  <c r="I329" i="58"/>
  <c r="I329" i="56"/>
  <c r="S257" i="58"/>
  <c r="AJ257" i="58" s="1"/>
  <c r="I225" i="56"/>
  <c r="D626" i="58"/>
  <c r="O184" i="56"/>
  <c r="P210" i="56"/>
  <c r="AI158" i="58"/>
  <c r="AA159" i="58" s="1"/>
  <c r="I244" i="56"/>
  <c r="I227" i="56"/>
  <c r="O47" i="56"/>
  <c r="I244" i="58"/>
  <c r="AB392" i="58"/>
  <c r="AI392" i="58" s="1"/>
  <c r="AB393" i="58" s="1"/>
  <c r="P314" i="56"/>
  <c r="O314" i="58"/>
  <c r="AJ179" i="58"/>
  <c r="E37" i="58"/>
  <c r="H46" i="56"/>
  <c r="I326" i="56"/>
  <c r="I144" i="56"/>
  <c r="I431" i="56"/>
  <c r="I219" i="56"/>
  <c r="H34" i="56"/>
  <c r="G38" i="58"/>
  <c r="I269" i="56"/>
  <c r="I165" i="58"/>
  <c r="G45" i="58"/>
  <c r="L262" i="58"/>
  <c r="D36" i="56"/>
  <c r="I438" i="56"/>
  <c r="S153" i="56"/>
  <c r="AJ153" i="56" s="1"/>
  <c r="I147" i="56"/>
  <c r="I250" i="56"/>
  <c r="Q49" i="56"/>
  <c r="Q54" i="56" s="1"/>
  <c r="C43" i="56"/>
  <c r="I326" i="58"/>
  <c r="AB262" i="58"/>
  <c r="H34" i="58"/>
  <c r="I224" i="56"/>
  <c r="P314" i="58"/>
  <c r="S195" i="56"/>
  <c r="L45" i="58"/>
  <c r="O236" i="58"/>
  <c r="C575" i="58"/>
  <c r="E497" i="56"/>
  <c r="I430" i="56"/>
  <c r="I217" i="56"/>
  <c r="AB40" i="58"/>
  <c r="AI40" i="58" s="1"/>
  <c r="AB418" i="56"/>
  <c r="AI418" i="56" s="1"/>
  <c r="S413" i="58"/>
  <c r="AJ413" i="58" s="1"/>
  <c r="I141" i="58"/>
  <c r="O43" i="58"/>
  <c r="AJ247" i="58"/>
  <c r="I227" i="58"/>
  <c r="C41" i="58"/>
  <c r="S247" i="56"/>
  <c r="AJ247" i="56" s="1"/>
  <c r="C41" i="56"/>
  <c r="S251" i="56"/>
  <c r="AJ251" i="56" s="1"/>
  <c r="I400" i="56"/>
  <c r="B575" i="58"/>
  <c r="D497" i="56"/>
  <c r="H37" i="58"/>
  <c r="I175" i="56"/>
  <c r="I399" i="56"/>
  <c r="O314" i="56"/>
  <c r="C39" i="56"/>
  <c r="D34" i="56"/>
  <c r="C34" i="56"/>
  <c r="AB418" i="58"/>
  <c r="AI418" i="58" s="1"/>
  <c r="P600" i="56"/>
  <c r="E37" i="56"/>
  <c r="C37" i="56"/>
  <c r="O418" i="58"/>
  <c r="O262" i="58"/>
  <c r="D34" i="58"/>
  <c r="I226" i="56"/>
  <c r="H46" i="58"/>
  <c r="E575" i="58"/>
  <c r="G497" i="56"/>
  <c r="D39" i="58"/>
  <c r="S153" i="58"/>
  <c r="AJ153" i="58" s="1"/>
  <c r="O47" i="58"/>
  <c r="H37" i="56"/>
  <c r="O43" i="56"/>
  <c r="I171" i="58"/>
  <c r="C34" i="58"/>
  <c r="I376" i="58"/>
  <c r="G45" i="56"/>
  <c r="I428" i="58"/>
  <c r="N49" i="56"/>
  <c r="E38" i="56"/>
  <c r="AJ143" i="56"/>
  <c r="S429" i="56"/>
  <c r="I226" i="58"/>
  <c r="C36" i="58"/>
  <c r="I201" i="58"/>
  <c r="D575" i="58"/>
  <c r="C497" i="56"/>
  <c r="I497" i="56" s="1"/>
  <c r="I164" i="56"/>
  <c r="R49" i="58"/>
  <c r="R54" i="58" s="1"/>
  <c r="I438" i="58"/>
  <c r="I385" i="56"/>
  <c r="I327" i="58"/>
  <c r="Q49" i="58"/>
  <c r="I296" i="56"/>
  <c r="S195" i="58"/>
  <c r="D47" i="56"/>
  <c r="I246" i="56"/>
  <c r="I279" i="56"/>
  <c r="I427" i="58"/>
  <c r="I230" i="58"/>
  <c r="I191" i="56"/>
  <c r="S179" i="56"/>
  <c r="AJ179" i="56" s="1"/>
  <c r="I300" i="56"/>
  <c r="P236" i="58"/>
  <c r="I425" i="56"/>
  <c r="I352" i="56"/>
  <c r="O444" i="58"/>
  <c r="I248" i="56"/>
  <c r="I410" i="56"/>
  <c r="O39" i="56"/>
  <c r="I437" i="56"/>
  <c r="O288" i="58"/>
  <c r="S325" i="56"/>
  <c r="AJ325" i="56" s="1"/>
  <c r="G184" i="56"/>
  <c r="AJ429" i="56"/>
  <c r="B288" i="58"/>
  <c r="C288" i="58"/>
  <c r="S232" i="58"/>
  <c r="AJ232" i="58" s="1"/>
  <c r="S232" i="56"/>
  <c r="AJ232" i="56" s="1"/>
  <c r="S68" i="58"/>
  <c r="P16" i="58"/>
  <c r="AB366" i="56"/>
  <c r="AI351" i="56"/>
  <c r="G132" i="58"/>
  <c r="G33" i="58"/>
  <c r="I255" i="58"/>
  <c r="H288" i="58"/>
  <c r="H288" i="56"/>
  <c r="I302" i="58"/>
  <c r="I302" i="56"/>
  <c r="I229" i="58"/>
  <c r="G41" i="56"/>
  <c r="I332" i="56"/>
  <c r="S404" i="58"/>
  <c r="AJ404" i="58" s="1"/>
  <c r="S404" i="56"/>
  <c r="H444" i="58"/>
  <c r="H444" i="56"/>
  <c r="I378" i="58"/>
  <c r="E158" i="58"/>
  <c r="E158" i="56"/>
  <c r="AB39" i="56"/>
  <c r="AB132" i="56"/>
  <c r="AI132" i="56" s="1"/>
  <c r="AI117" i="56"/>
  <c r="AJ117" i="56" s="1"/>
  <c r="I123" i="56"/>
  <c r="S205" i="56"/>
  <c r="AJ205" i="56" s="1"/>
  <c r="I175" i="58"/>
  <c r="AB444" i="58"/>
  <c r="AI429" i="58"/>
  <c r="C47" i="58"/>
  <c r="AB366" i="58"/>
  <c r="AI351" i="58"/>
  <c r="C43" i="58"/>
  <c r="G39" i="56"/>
  <c r="I191" i="58"/>
  <c r="I379" i="56"/>
  <c r="D35" i="56"/>
  <c r="I353" i="56"/>
  <c r="I300" i="58"/>
  <c r="I152" i="56"/>
  <c r="S47" i="56"/>
  <c r="AJ47" i="56" s="1"/>
  <c r="I121" i="56"/>
  <c r="B132" i="58"/>
  <c r="B41" i="56"/>
  <c r="I119" i="56"/>
  <c r="M49" i="58"/>
  <c r="C37" i="58"/>
  <c r="I144" i="58"/>
  <c r="N49" i="58"/>
  <c r="I274" i="56"/>
  <c r="I372" i="58"/>
  <c r="D46" i="56"/>
  <c r="I120" i="58"/>
  <c r="B42" i="58"/>
  <c r="L184" i="56"/>
  <c r="I306" i="58"/>
  <c r="E38" i="58"/>
  <c r="I307" i="58"/>
  <c r="I192" i="58"/>
  <c r="D40" i="56"/>
  <c r="I222" i="56"/>
  <c r="H132" i="56"/>
  <c r="H33" i="56"/>
  <c r="I224" i="58"/>
  <c r="S33" i="56"/>
  <c r="I380" i="56"/>
  <c r="I410" i="58"/>
  <c r="I345" i="56"/>
  <c r="E35" i="56"/>
  <c r="I437" i="58"/>
  <c r="S158" i="56"/>
  <c r="AJ137" i="56"/>
  <c r="L43" i="56"/>
  <c r="S221" i="56"/>
  <c r="AJ221" i="56" s="1"/>
  <c r="AD159" i="58"/>
  <c r="M132" i="58"/>
  <c r="I277" i="58"/>
  <c r="B523" i="56"/>
  <c r="F523" i="56"/>
  <c r="D523" i="56"/>
  <c r="C523" i="56"/>
  <c r="H523" i="56"/>
  <c r="E523" i="56"/>
  <c r="G523" i="56"/>
  <c r="G41" i="58"/>
  <c r="I150" i="56"/>
  <c r="I332" i="58"/>
  <c r="P132" i="56"/>
  <c r="I151" i="56"/>
  <c r="I260" i="56"/>
  <c r="I269" i="58"/>
  <c r="I268" i="58"/>
  <c r="I254" i="58"/>
  <c r="H47" i="58"/>
  <c r="I320" i="56"/>
  <c r="S45" i="58"/>
  <c r="AJ45" i="58" s="1"/>
  <c r="O444" i="56"/>
  <c r="I271" i="56"/>
  <c r="I398" i="58"/>
  <c r="G40" i="58"/>
  <c r="E41" i="58"/>
  <c r="S429" i="58"/>
  <c r="P418" i="56"/>
  <c r="AE159" i="58"/>
  <c r="B392" i="56"/>
  <c r="B158" i="58"/>
  <c r="D392" i="56"/>
  <c r="B236" i="58"/>
  <c r="I346" i="56"/>
  <c r="I163" i="58"/>
  <c r="AJ423" i="56"/>
  <c r="C38" i="56"/>
  <c r="AB314" i="56"/>
  <c r="AI299" i="56"/>
  <c r="AJ299" i="56" s="1"/>
  <c r="AB39" i="58"/>
  <c r="AB132" i="58"/>
  <c r="AI117" i="58"/>
  <c r="I123" i="58"/>
  <c r="S413" i="56"/>
  <c r="AJ413" i="56" s="1"/>
  <c r="D36" i="58"/>
  <c r="I249" i="56"/>
  <c r="C35" i="56"/>
  <c r="I141" i="56"/>
  <c r="I359" i="56"/>
  <c r="I171" i="56"/>
  <c r="I241" i="56"/>
  <c r="H38" i="56"/>
  <c r="I430" i="58"/>
  <c r="S205" i="58"/>
  <c r="AJ205" i="58" s="1"/>
  <c r="AB340" i="56"/>
  <c r="AI325" i="56"/>
  <c r="I294" i="56"/>
  <c r="I172" i="58"/>
  <c r="H43" i="56"/>
  <c r="C444" i="58"/>
  <c r="O49" i="58"/>
  <c r="I397" i="56"/>
  <c r="H41" i="56"/>
  <c r="AJ439" i="58"/>
  <c r="AJ163" i="58"/>
  <c r="C236" i="58"/>
  <c r="C236" i="56"/>
  <c r="H210" i="58"/>
  <c r="G39" i="58"/>
  <c r="S335" i="56"/>
  <c r="AJ335" i="56" s="1"/>
  <c r="I379" i="58"/>
  <c r="D35" i="58"/>
  <c r="I353" i="58"/>
  <c r="I164" i="58"/>
  <c r="I200" i="56"/>
  <c r="I152" i="58"/>
  <c r="I121" i="58"/>
  <c r="C40" i="56"/>
  <c r="I428" i="56"/>
  <c r="B41" i="58"/>
  <c r="I119" i="58"/>
  <c r="C46" i="56"/>
  <c r="H40" i="56"/>
  <c r="C132" i="58"/>
  <c r="I303" i="56"/>
  <c r="I223" i="56"/>
  <c r="I177" i="56"/>
  <c r="I274" i="58"/>
  <c r="D46" i="58"/>
  <c r="AJ423" i="58"/>
  <c r="I431" i="58"/>
  <c r="AJ143" i="58"/>
  <c r="AJ163" i="56"/>
  <c r="L418" i="58"/>
  <c r="I352" i="58"/>
  <c r="D40" i="58"/>
  <c r="I222" i="58"/>
  <c r="H33" i="58"/>
  <c r="H132" i="58"/>
  <c r="I406" i="58"/>
  <c r="AJ397" i="56"/>
  <c r="AJ345" i="58"/>
  <c r="S231" i="56"/>
  <c r="AJ231" i="56" s="1"/>
  <c r="I380" i="58"/>
  <c r="I248" i="58"/>
  <c r="W159" i="58"/>
  <c r="I345" i="58"/>
  <c r="E35" i="58"/>
  <c r="L45" i="56"/>
  <c r="I217" i="58"/>
  <c r="I150" i="58"/>
  <c r="P132" i="58"/>
  <c r="I151" i="58"/>
  <c r="I260" i="58"/>
  <c r="I298" i="56"/>
  <c r="G34" i="56"/>
  <c r="S35" i="58"/>
  <c r="AJ35" i="58" s="1"/>
  <c r="AB210" i="56"/>
  <c r="AI195" i="56"/>
  <c r="I195" i="56"/>
  <c r="I320" i="58"/>
  <c r="I271" i="58"/>
  <c r="H42" i="56"/>
  <c r="S35" i="56"/>
  <c r="AJ35" i="56" s="1"/>
  <c r="I319" i="56"/>
  <c r="I116" i="56"/>
  <c r="B38" i="56"/>
  <c r="D43" i="56"/>
  <c r="I251" i="56"/>
  <c r="I228" i="58"/>
  <c r="H236" i="58"/>
  <c r="H236" i="56"/>
  <c r="S34" i="56"/>
  <c r="AJ34" i="56" s="1"/>
  <c r="X159" i="58"/>
  <c r="I120" i="56"/>
  <c r="B42" i="56"/>
  <c r="B33" i="58"/>
  <c r="I111" i="58"/>
  <c r="I277" i="56"/>
  <c r="H47" i="56"/>
  <c r="G40" i="56"/>
  <c r="I225" i="58"/>
  <c r="H35" i="56"/>
  <c r="B444" i="56"/>
  <c r="I272" i="58"/>
  <c r="I272" i="56"/>
  <c r="O44" i="56"/>
  <c r="S44" i="56" s="1"/>
  <c r="AJ44" i="56" s="1"/>
  <c r="AJ189" i="58"/>
  <c r="C38" i="58"/>
  <c r="I409" i="56"/>
  <c r="I249" i="58"/>
  <c r="I356" i="56"/>
  <c r="I241" i="58"/>
  <c r="H41" i="58"/>
  <c r="C40" i="58"/>
  <c r="I303" i="58"/>
  <c r="I177" i="58"/>
  <c r="AJ397" i="58"/>
  <c r="AB159" i="58"/>
  <c r="C33" i="56"/>
  <c r="G34" i="58"/>
  <c r="I125" i="56"/>
  <c r="B47" i="56"/>
  <c r="D43" i="58"/>
  <c r="I409" i="58"/>
  <c r="I401" i="58"/>
  <c r="I383" i="56"/>
  <c r="I137" i="58"/>
  <c r="E45" i="56"/>
  <c r="I356" i="58"/>
  <c r="I281" i="56"/>
  <c r="I215" i="58"/>
  <c r="C39" i="58"/>
  <c r="H39" i="56"/>
  <c r="H262" i="58"/>
  <c r="H262" i="56"/>
  <c r="H366" i="58"/>
  <c r="I323" i="56"/>
  <c r="E33" i="58"/>
  <c r="I399" i="58"/>
  <c r="B39" i="56"/>
  <c r="I117" i="56"/>
  <c r="I276" i="56"/>
  <c r="G44" i="56"/>
  <c r="I143" i="56"/>
  <c r="I376" i="56"/>
  <c r="I169" i="56"/>
  <c r="AJ241" i="56"/>
  <c r="G42" i="56"/>
  <c r="P262" i="56"/>
  <c r="I375" i="56"/>
  <c r="I112" i="56"/>
  <c r="B34" i="56"/>
  <c r="I293" i="56"/>
  <c r="S283" i="58"/>
  <c r="AJ283" i="58" s="1"/>
  <c r="I258" i="58"/>
  <c r="I146" i="56"/>
  <c r="I334" i="58"/>
  <c r="I140" i="58"/>
  <c r="I347" i="58"/>
  <c r="E392" i="58"/>
  <c r="E392" i="56"/>
  <c r="AF159" i="58"/>
  <c r="C392" i="56"/>
  <c r="S41" i="56"/>
  <c r="AJ41" i="56" s="1"/>
  <c r="I371" i="58"/>
  <c r="G444" i="58"/>
  <c r="G444" i="56"/>
  <c r="S36" i="56"/>
  <c r="AJ36" i="56" s="1"/>
  <c r="I219" i="58"/>
  <c r="I349" i="56"/>
  <c r="G262" i="58"/>
  <c r="G262" i="56"/>
  <c r="C33" i="58"/>
  <c r="B626" i="58"/>
  <c r="O418" i="56"/>
  <c r="I304" i="58"/>
  <c r="AJ371" i="58"/>
  <c r="S70" i="56"/>
  <c r="P18" i="56"/>
  <c r="I321" i="56"/>
  <c r="O184" i="58"/>
  <c r="C44" i="56"/>
  <c r="I405" i="56"/>
  <c r="I115" i="56"/>
  <c r="B37" i="56"/>
  <c r="G471" i="56"/>
  <c r="F471" i="56"/>
  <c r="H471" i="56"/>
  <c r="C471" i="56"/>
  <c r="D471" i="56"/>
  <c r="B471" i="56"/>
  <c r="E471" i="56"/>
  <c r="AI43" i="56"/>
  <c r="D44" i="58"/>
  <c r="G37" i="58"/>
  <c r="I295" i="58"/>
  <c r="S351" i="56"/>
  <c r="AJ351" i="56" s="1"/>
  <c r="G35" i="56"/>
  <c r="I305" i="58"/>
  <c r="I436" i="58"/>
  <c r="S361" i="56"/>
  <c r="AJ361" i="56" s="1"/>
  <c r="E48" i="56"/>
  <c r="B35" i="58"/>
  <c r="I113" i="58"/>
  <c r="I400" i="58"/>
  <c r="H36" i="58"/>
  <c r="I168" i="58"/>
  <c r="B47" i="58"/>
  <c r="I125" i="58"/>
  <c r="I381" i="56"/>
  <c r="AJ319" i="56"/>
  <c r="G46" i="56"/>
  <c r="F23" i="56"/>
  <c r="I75" i="56"/>
  <c r="I80" i="56" s="1"/>
  <c r="I424" i="58"/>
  <c r="I167" i="56"/>
  <c r="I432" i="56"/>
  <c r="I124" i="56"/>
  <c r="I270" i="56"/>
  <c r="AB444" i="56"/>
  <c r="AI429" i="56"/>
  <c r="H392" i="58"/>
  <c r="H392" i="56"/>
  <c r="S43" i="58"/>
  <c r="AJ43" i="58" s="1"/>
  <c r="I306" i="56"/>
  <c r="G340" i="58"/>
  <c r="G340" i="56"/>
  <c r="I307" i="56"/>
  <c r="H45" i="58"/>
  <c r="I268" i="56"/>
  <c r="G210" i="58"/>
  <c r="G210" i="56"/>
  <c r="I398" i="56"/>
  <c r="I357" i="58"/>
  <c r="I357" i="56"/>
  <c r="B184" i="56"/>
  <c r="I163" i="56"/>
  <c r="I250" i="58"/>
  <c r="D418" i="58"/>
  <c r="D418" i="56"/>
  <c r="I346" i="58"/>
  <c r="I549" i="58"/>
  <c r="I401" i="56"/>
  <c r="I137" i="56"/>
  <c r="B158" i="56"/>
  <c r="B236" i="56"/>
  <c r="I215" i="56"/>
  <c r="S351" i="58"/>
  <c r="I294" i="58"/>
  <c r="S53" i="58"/>
  <c r="AJ53" i="58" s="1"/>
  <c r="L184" i="58"/>
  <c r="G288" i="58"/>
  <c r="G288" i="56"/>
  <c r="I200" i="58"/>
  <c r="P184" i="58"/>
  <c r="C46" i="58"/>
  <c r="I223" i="58"/>
  <c r="I347" i="56"/>
  <c r="I371" i="56"/>
  <c r="S169" i="58"/>
  <c r="I247" i="58"/>
  <c r="I247" i="56"/>
  <c r="AI49" i="58"/>
  <c r="I295" i="56"/>
  <c r="I75" i="58"/>
  <c r="I80" i="58" s="1"/>
  <c r="F23" i="58"/>
  <c r="I113" i="56"/>
  <c r="B35" i="56"/>
  <c r="I424" i="56"/>
  <c r="I319" i="58"/>
  <c r="I116" i="58"/>
  <c r="B38" i="58"/>
  <c r="H52" i="58"/>
  <c r="H52" i="56"/>
  <c r="E45" i="58"/>
  <c r="I281" i="58"/>
  <c r="I242" i="56"/>
  <c r="H39" i="58"/>
  <c r="I139" i="56"/>
  <c r="I323" i="58"/>
  <c r="E43" i="56"/>
  <c r="H366" i="56"/>
  <c r="E36" i="56"/>
  <c r="I497" i="58"/>
  <c r="P340" i="58"/>
  <c r="I117" i="58"/>
  <c r="B39" i="58"/>
  <c r="I276" i="58"/>
  <c r="G44" i="58"/>
  <c r="G47" i="56"/>
  <c r="I143" i="58"/>
  <c r="I169" i="58"/>
  <c r="Z159" i="58"/>
  <c r="G42" i="58"/>
  <c r="P262" i="58"/>
  <c r="I375" i="58"/>
  <c r="I112" i="58"/>
  <c r="B34" i="58"/>
  <c r="I293" i="58"/>
  <c r="I297" i="56"/>
  <c r="I412" i="56"/>
  <c r="C184" i="58"/>
  <c r="C184" i="56"/>
  <c r="I146" i="58"/>
  <c r="G48" i="56"/>
  <c r="L366" i="56"/>
  <c r="I149" i="56"/>
  <c r="I324" i="56"/>
  <c r="I122" i="56"/>
  <c r="B44" i="56"/>
  <c r="D41" i="56"/>
  <c r="S70" i="58"/>
  <c r="P18" i="58"/>
  <c r="L288" i="58"/>
  <c r="I349" i="58"/>
  <c r="I114" i="56"/>
  <c r="B36" i="56"/>
  <c r="E46" i="56"/>
  <c r="C471" i="58"/>
  <c r="B471" i="58"/>
  <c r="F471" i="58"/>
  <c r="D471" i="58"/>
  <c r="H471" i="58"/>
  <c r="G471" i="58"/>
  <c r="E471" i="58"/>
  <c r="D184" i="58"/>
  <c r="D184" i="56"/>
  <c r="I377" i="56"/>
  <c r="S169" i="56"/>
  <c r="S184" i="56" s="1"/>
  <c r="H314" i="58"/>
  <c r="H314" i="56"/>
  <c r="I321" i="58"/>
  <c r="S52" i="56"/>
  <c r="AJ52" i="56" s="1"/>
  <c r="C42" i="56"/>
  <c r="C44" i="58"/>
  <c r="I405" i="58"/>
  <c r="I115" i="58"/>
  <c r="B37" i="58"/>
  <c r="AJ137" i="58"/>
  <c r="S158" i="58"/>
  <c r="E40" i="58"/>
  <c r="I411" i="56"/>
  <c r="AJ319" i="58"/>
  <c r="I243" i="56"/>
  <c r="G35" i="58"/>
  <c r="H184" i="58"/>
  <c r="H184" i="56"/>
  <c r="N132" i="58"/>
  <c r="P158" i="56"/>
  <c r="S361" i="58"/>
  <c r="AJ361" i="58" s="1"/>
  <c r="E48" i="58"/>
  <c r="S387" i="56"/>
  <c r="AJ387" i="56" s="1"/>
  <c r="H48" i="56"/>
  <c r="I381" i="58"/>
  <c r="L340" i="56"/>
  <c r="AB288" i="56"/>
  <c r="AI273" i="56"/>
  <c r="G46" i="58"/>
  <c r="I408" i="58"/>
  <c r="AJ432" i="56"/>
  <c r="I278" i="58"/>
  <c r="I278" i="56"/>
  <c r="I148" i="56"/>
  <c r="I167" i="58"/>
  <c r="I432" i="58"/>
  <c r="I124" i="58"/>
  <c r="I270" i="58"/>
  <c r="C47" i="56"/>
  <c r="M49" i="56"/>
  <c r="D45" i="58"/>
  <c r="AI49" i="56"/>
  <c r="I192" i="56"/>
  <c r="C262" i="58"/>
  <c r="C262" i="56"/>
  <c r="I189" i="58"/>
  <c r="I254" i="56"/>
  <c r="N132" i="56"/>
  <c r="I333" i="58"/>
  <c r="S68" i="56"/>
  <c r="P16" i="56"/>
  <c r="I406" i="56"/>
  <c r="I147" i="58"/>
  <c r="I279" i="58"/>
  <c r="O49" i="56"/>
  <c r="P7" i="56"/>
  <c r="S414" i="58"/>
  <c r="AJ414" i="58" s="1"/>
  <c r="S414" i="56"/>
  <c r="AJ414" i="56" s="1"/>
  <c r="G392" i="56"/>
  <c r="C366" i="58"/>
  <c r="C366" i="56"/>
  <c r="I359" i="58"/>
  <c r="H38" i="58"/>
  <c r="I304" i="56"/>
  <c r="AB340" i="58"/>
  <c r="AI325" i="58"/>
  <c r="E33" i="56"/>
  <c r="H43" i="58"/>
  <c r="E132" i="56"/>
  <c r="I434" i="58"/>
  <c r="I434" i="56"/>
  <c r="S335" i="58"/>
  <c r="AJ335" i="58" s="1"/>
  <c r="S283" i="56"/>
  <c r="AJ283" i="56" s="1"/>
  <c r="I258" i="56"/>
  <c r="AC159" i="58"/>
  <c r="H40" i="58"/>
  <c r="I140" i="56"/>
  <c r="AJ293" i="56"/>
  <c r="I429" i="58"/>
  <c r="I429" i="56"/>
  <c r="H418" i="58"/>
  <c r="H418" i="56"/>
  <c r="S231" i="58"/>
  <c r="AJ231" i="58" s="1"/>
  <c r="G37" i="56"/>
  <c r="I298" i="58"/>
  <c r="H36" i="56"/>
  <c r="AB210" i="58"/>
  <c r="AI195" i="58"/>
  <c r="AJ195" i="58" s="1"/>
  <c r="E575" i="56"/>
  <c r="D575" i="56"/>
  <c r="F575" i="56"/>
  <c r="B575" i="56"/>
  <c r="H575" i="56"/>
  <c r="G575" i="56"/>
  <c r="C575" i="56"/>
  <c r="I273" i="58"/>
  <c r="E288" i="56"/>
  <c r="S336" i="58"/>
  <c r="AJ336" i="58" s="1"/>
  <c r="S336" i="56"/>
  <c r="AJ336" i="56" s="1"/>
  <c r="I138" i="56"/>
  <c r="G418" i="58"/>
  <c r="G418" i="56"/>
  <c r="I204" i="56"/>
  <c r="S439" i="56"/>
  <c r="AJ439" i="56" s="1"/>
  <c r="I282" i="56"/>
  <c r="E34" i="56"/>
  <c r="I325" i="56"/>
  <c r="P7" i="58"/>
  <c r="AB184" i="56"/>
  <c r="AI169" i="56"/>
  <c r="S44" i="58"/>
  <c r="AJ44" i="58" s="1"/>
  <c r="E549" i="56"/>
  <c r="G549" i="56"/>
  <c r="D549" i="56"/>
  <c r="C549" i="56"/>
  <c r="B549" i="56"/>
  <c r="H549" i="56"/>
  <c r="F549" i="56"/>
  <c r="G236" i="58"/>
  <c r="G236" i="56"/>
  <c r="I170" i="56"/>
  <c r="I138" i="58"/>
  <c r="G314" i="58"/>
  <c r="I145" i="58"/>
  <c r="I216" i="56"/>
  <c r="I373" i="56"/>
  <c r="G36" i="56"/>
  <c r="I384" i="56"/>
  <c r="I204" i="58"/>
  <c r="I358" i="58"/>
  <c r="I280" i="58"/>
  <c r="AF621" i="58"/>
  <c r="AF626" i="58" s="1"/>
  <c r="S439" i="58"/>
  <c r="I299" i="58"/>
  <c r="I299" i="56"/>
  <c r="I282" i="58"/>
  <c r="D158" i="56"/>
  <c r="E34" i="58"/>
  <c r="I242" i="58"/>
  <c r="I386" i="56"/>
  <c r="I246" i="58"/>
  <c r="B51" i="56"/>
  <c r="I259" i="56"/>
  <c r="I139" i="58"/>
  <c r="I325" i="58"/>
  <c r="I354" i="56"/>
  <c r="E43" i="58"/>
  <c r="C45" i="56"/>
  <c r="E36" i="58"/>
  <c r="S51" i="56"/>
  <c r="AJ51" i="56" s="1"/>
  <c r="I435" i="56"/>
  <c r="G47" i="58"/>
  <c r="I433" i="56"/>
  <c r="AJ189" i="56"/>
  <c r="AJ293" i="58"/>
  <c r="S47" i="58"/>
  <c r="AJ47" i="58" s="1"/>
  <c r="I423" i="56"/>
  <c r="I275" i="56"/>
  <c r="I142" i="56"/>
  <c r="I297" i="58"/>
  <c r="I412" i="58"/>
  <c r="S52" i="58"/>
  <c r="AJ52" i="58" s="1"/>
  <c r="I197" i="56"/>
  <c r="G48" i="58"/>
  <c r="B48" i="56"/>
  <c r="I126" i="56"/>
  <c r="D33" i="56"/>
  <c r="I118" i="56"/>
  <c r="B40" i="56"/>
  <c r="C288" i="56"/>
  <c r="AJ345" i="56"/>
  <c r="I149" i="58"/>
  <c r="I331" i="56"/>
  <c r="AB40" i="56"/>
  <c r="AI40" i="56" s="1"/>
  <c r="I324" i="58"/>
  <c r="S309" i="56"/>
  <c r="AJ309" i="56" s="1"/>
  <c r="B44" i="58"/>
  <c r="I122" i="58"/>
  <c r="H158" i="58"/>
  <c r="D41" i="58"/>
  <c r="I190" i="56"/>
  <c r="G366" i="58"/>
  <c r="G366" i="56"/>
  <c r="I267" i="56"/>
  <c r="I178" i="56"/>
  <c r="G43" i="56"/>
  <c r="I114" i="58"/>
  <c r="B36" i="58"/>
  <c r="E46" i="58"/>
  <c r="I173" i="56"/>
  <c r="S34" i="58"/>
  <c r="AJ34" i="58" s="1"/>
  <c r="I377" i="58"/>
  <c r="V626" i="58"/>
  <c r="I351" i="56"/>
  <c r="I301" i="56"/>
  <c r="AJ267" i="56"/>
  <c r="C42" i="58"/>
  <c r="L158" i="58"/>
  <c r="I407" i="56"/>
  <c r="I355" i="56"/>
  <c r="I403" i="56"/>
  <c r="I322" i="56"/>
  <c r="S485" i="56"/>
  <c r="P69" i="56"/>
  <c r="I411" i="58"/>
  <c r="C210" i="58"/>
  <c r="C210" i="56"/>
  <c r="E47" i="58"/>
  <c r="E47" i="56"/>
  <c r="I243" i="58"/>
  <c r="P158" i="58"/>
  <c r="I348" i="56"/>
  <c r="S362" i="58"/>
  <c r="AJ362" i="58" s="1"/>
  <c r="S362" i="56"/>
  <c r="AJ362" i="56" s="1"/>
  <c r="I166" i="56"/>
  <c r="S387" i="58"/>
  <c r="AJ387" i="58" s="1"/>
  <c r="I402" i="56"/>
  <c r="I176" i="56"/>
  <c r="E366" i="58"/>
  <c r="H48" i="58"/>
  <c r="AB288" i="58"/>
  <c r="AI288" i="58" s="1"/>
  <c r="AI273" i="58"/>
  <c r="I148" i="58"/>
  <c r="H44" i="56"/>
  <c r="S174" i="58"/>
  <c r="AJ174" i="58" s="1"/>
  <c r="S378" i="58"/>
  <c r="AJ378" i="58" s="1"/>
  <c r="S378" i="56"/>
  <c r="AJ378" i="56" s="1"/>
  <c r="Y159" i="58"/>
  <c r="I253" i="56"/>
  <c r="AG159" i="58"/>
  <c r="R132" i="58"/>
  <c r="D158" i="58"/>
  <c r="C340" i="58"/>
  <c r="I252" i="56"/>
  <c r="L49" i="58"/>
  <c r="S127" i="58"/>
  <c r="AJ127" i="58" s="1"/>
  <c r="AJ117" i="58"/>
  <c r="L158" i="56"/>
  <c r="C444" i="56"/>
  <c r="E41" i="56"/>
  <c r="S440" i="58"/>
  <c r="AJ440" i="58" s="1"/>
  <c r="S440" i="56"/>
  <c r="AJ440" i="56" s="1"/>
  <c r="AJ241" i="58"/>
  <c r="I385" i="58"/>
  <c r="I172" i="56"/>
  <c r="B340" i="56"/>
  <c r="E184" i="58"/>
  <c r="I174" i="56"/>
  <c r="AB314" i="58"/>
  <c r="AI299" i="58"/>
  <c r="AJ299" i="58" s="1"/>
  <c r="C35" i="58"/>
  <c r="C340" i="56"/>
  <c r="Q54" i="58"/>
  <c r="I397" i="58"/>
  <c r="I245" i="58"/>
  <c r="AI288" i="56"/>
  <c r="V289" i="56" s="1"/>
  <c r="H523" i="58"/>
  <c r="E523" i="58"/>
  <c r="G523" i="58"/>
  <c r="B523" i="58"/>
  <c r="F523" i="58"/>
  <c r="C523" i="58"/>
  <c r="D523" i="58"/>
  <c r="S36" i="58"/>
  <c r="AJ36" i="58" s="1"/>
  <c r="I334" i="56"/>
  <c r="P366" i="56"/>
  <c r="S33" i="58"/>
  <c r="B626" i="56"/>
  <c r="AI158" i="56"/>
  <c r="V159" i="56" s="1"/>
  <c r="AJ111" i="56"/>
  <c r="D44" i="56"/>
  <c r="I305" i="56"/>
  <c r="I436" i="56"/>
  <c r="S51" i="58"/>
  <c r="AJ51" i="58" s="1"/>
  <c r="H42" i="58"/>
  <c r="I404" i="56"/>
  <c r="AJ215" i="56"/>
  <c r="I199" i="58"/>
  <c r="I199" i="56"/>
  <c r="B262" i="58"/>
  <c r="S206" i="58"/>
  <c r="AJ206" i="58" s="1"/>
  <c r="S206" i="56"/>
  <c r="AJ206" i="56" s="1"/>
  <c r="I296" i="58"/>
  <c r="P600" i="58"/>
  <c r="I145" i="56"/>
  <c r="I383" i="58"/>
  <c r="I358" i="56"/>
  <c r="I280" i="56"/>
  <c r="AF621" i="56"/>
  <c r="AF626" i="56" s="1"/>
  <c r="S284" i="58"/>
  <c r="AJ284" i="58" s="1"/>
  <c r="S284" i="56"/>
  <c r="AJ284" i="56" s="1"/>
  <c r="C158" i="58"/>
  <c r="C158" i="56"/>
  <c r="G52" i="58"/>
  <c r="G52" i="56"/>
  <c r="C418" i="58"/>
  <c r="C418" i="56"/>
  <c r="AB184" i="58"/>
  <c r="AI184" i="58" s="1"/>
  <c r="AI169" i="58"/>
  <c r="AJ122" i="58"/>
  <c r="G314" i="56"/>
  <c r="I170" i="58"/>
  <c r="R49" i="56"/>
  <c r="R54" i="56" s="1"/>
  <c r="I221" i="58"/>
  <c r="E236" i="56"/>
  <c r="AI132" i="58"/>
  <c r="Z133" i="58" s="1"/>
  <c r="I216" i="58"/>
  <c r="I373" i="58"/>
  <c r="G36" i="58"/>
  <c r="S257" i="56"/>
  <c r="AJ257" i="56" s="1"/>
  <c r="D626" i="56"/>
  <c r="G392" i="58"/>
  <c r="D39" i="56"/>
  <c r="I386" i="58"/>
  <c r="I251" i="58"/>
  <c r="B51" i="58"/>
  <c r="I259" i="58"/>
  <c r="I228" i="56"/>
  <c r="I327" i="56"/>
  <c r="I354" i="58"/>
  <c r="C45" i="58"/>
  <c r="S118" i="58"/>
  <c r="AJ118" i="58" s="1"/>
  <c r="G184" i="58"/>
  <c r="AJ215" i="58"/>
  <c r="V159" i="58"/>
  <c r="I427" i="56"/>
  <c r="I435" i="58"/>
  <c r="I230" i="56"/>
  <c r="S41" i="58"/>
  <c r="AJ41" i="58" s="1"/>
  <c r="I433" i="58"/>
  <c r="I423" i="58"/>
  <c r="B444" i="58"/>
  <c r="E40" i="56"/>
  <c r="G132" i="56"/>
  <c r="G33" i="56"/>
  <c r="I275" i="58"/>
  <c r="I142" i="58"/>
  <c r="I197" i="58"/>
  <c r="I126" i="58"/>
  <c r="B48" i="58"/>
  <c r="S127" i="56"/>
  <c r="AJ127" i="56" s="1"/>
  <c r="L49" i="56"/>
  <c r="D33" i="58"/>
  <c r="I118" i="58"/>
  <c r="B40" i="58"/>
  <c r="I255" i="56"/>
  <c r="I331" i="58"/>
  <c r="S309" i="58"/>
  <c r="AJ309" i="58" s="1"/>
  <c r="D45" i="56"/>
  <c r="I190" i="58"/>
  <c r="C392" i="58"/>
  <c r="S274" i="58"/>
  <c r="AJ274" i="58" s="1"/>
  <c r="S274" i="56"/>
  <c r="AJ274" i="56" s="1"/>
  <c r="S53" i="56"/>
  <c r="AJ53" i="56" s="1"/>
  <c r="I267" i="58"/>
  <c r="I178" i="58"/>
  <c r="G43" i="58"/>
  <c r="AI392" i="56"/>
  <c r="V393" i="56"/>
  <c r="O40" i="56"/>
  <c r="H340" i="58"/>
  <c r="H340" i="56"/>
  <c r="I173" i="58"/>
  <c r="D444" i="58"/>
  <c r="D444" i="56"/>
  <c r="I351" i="58"/>
  <c r="I301" i="58"/>
  <c r="D392" i="58"/>
  <c r="H45" i="56"/>
  <c r="B132" i="56"/>
  <c r="I111" i="56"/>
  <c r="B33" i="56"/>
  <c r="I189" i="56"/>
  <c r="AJ371" i="56"/>
  <c r="I407" i="58"/>
  <c r="I355" i="58"/>
  <c r="I403" i="58"/>
  <c r="I322" i="58"/>
  <c r="S485" i="58"/>
  <c r="P69" i="58"/>
  <c r="S325" i="58"/>
  <c r="AJ325" i="58" s="1"/>
  <c r="I201" i="56"/>
  <c r="I229" i="56"/>
  <c r="I348" i="58"/>
  <c r="I166" i="58"/>
  <c r="G38" i="56"/>
  <c r="I165" i="56"/>
  <c r="I402" i="58"/>
  <c r="I176" i="58"/>
  <c r="H210" i="56"/>
  <c r="H44" i="58"/>
  <c r="G158" i="58"/>
  <c r="G158" i="56"/>
  <c r="I378" i="56"/>
  <c r="I253" i="58"/>
  <c r="I333" i="56"/>
  <c r="AH159" i="58"/>
  <c r="Z133" i="56" l="1"/>
  <c r="AD133" i="56"/>
  <c r="AA133" i="56"/>
  <c r="AH133" i="56"/>
  <c r="AC133" i="56"/>
  <c r="V419" i="58"/>
  <c r="AH419" i="58"/>
  <c r="I575" i="58"/>
  <c r="E184" i="56"/>
  <c r="AJ351" i="58"/>
  <c r="AJ429" i="58"/>
  <c r="E366" i="56"/>
  <c r="H49" i="56"/>
  <c r="H54" i="56" s="1"/>
  <c r="I404" i="58"/>
  <c r="I309" i="56"/>
  <c r="E444" i="58"/>
  <c r="H158" i="56"/>
  <c r="I471" i="56"/>
  <c r="S444" i="58"/>
  <c r="R445" i="58" s="1"/>
  <c r="B43" i="58"/>
  <c r="I43" i="58" s="1"/>
  <c r="I413" i="56"/>
  <c r="AD133" i="58"/>
  <c r="E314" i="56"/>
  <c r="E39" i="58"/>
  <c r="S132" i="56"/>
  <c r="M133" i="56" s="1"/>
  <c r="AJ195" i="56"/>
  <c r="E44" i="58"/>
  <c r="I44" i="58" s="1"/>
  <c r="I203" i="56"/>
  <c r="D49" i="56"/>
  <c r="E262" i="58"/>
  <c r="H49" i="58"/>
  <c r="I252" i="58"/>
  <c r="I273" i="56"/>
  <c r="I205" i="56"/>
  <c r="D49" i="58"/>
  <c r="I257" i="56"/>
  <c r="E444" i="56"/>
  <c r="E418" i="56"/>
  <c r="V393" i="58"/>
  <c r="AB627" i="58"/>
  <c r="AF627" i="58"/>
  <c r="AE627" i="58"/>
  <c r="AD627" i="58"/>
  <c r="AC627" i="58"/>
  <c r="Z627" i="58"/>
  <c r="AA627" i="58"/>
  <c r="Y627" i="58"/>
  <c r="X627" i="58"/>
  <c r="W627" i="58"/>
  <c r="O185" i="56"/>
  <c r="L185" i="56"/>
  <c r="M185" i="56"/>
  <c r="R185" i="56"/>
  <c r="Q185" i="56"/>
  <c r="P185" i="56"/>
  <c r="N185" i="56"/>
  <c r="AA185" i="58"/>
  <c r="AH185" i="58"/>
  <c r="AG185" i="58"/>
  <c r="AE185" i="58"/>
  <c r="Z185" i="58"/>
  <c r="AF185" i="58"/>
  <c r="W185" i="58"/>
  <c r="X185" i="58"/>
  <c r="AD185" i="58"/>
  <c r="Y185" i="58"/>
  <c r="V185" i="58"/>
  <c r="AC185" i="58"/>
  <c r="V627" i="56"/>
  <c r="AF627" i="56"/>
  <c r="AE627" i="56"/>
  <c r="Y627" i="56"/>
  <c r="Z627" i="56"/>
  <c r="X627" i="56"/>
  <c r="AA627" i="56"/>
  <c r="AD627" i="56"/>
  <c r="AC627" i="56"/>
  <c r="AB627" i="56"/>
  <c r="W627" i="56"/>
  <c r="AJ404" i="56"/>
  <c r="S418" i="56"/>
  <c r="B81" i="58"/>
  <c r="G81" i="58"/>
  <c r="E81" i="58"/>
  <c r="H81" i="58"/>
  <c r="D81" i="58"/>
  <c r="C81" i="58"/>
  <c r="F81" i="58"/>
  <c r="AC289" i="58"/>
  <c r="AD289" i="58"/>
  <c r="AE289" i="58"/>
  <c r="Z289" i="58"/>
  <c r="AF289" i="58"/>
  <c r="AA289" i="58"/>
  <c r="X289" i="58"/>
  <c r="Y289" i="58"/>
  <c r="AG289" i="58"/>
  <c r="W289" i="58"/>
  <c r="AH289" i="58"/>
  <c r="V289" i="58"/>
  <c r="AJ33" i="58"/>
  <c r="AB159" i="56"/>
  <c r="L626" i="56"/>
  <c r="V630" i="56" s="1"/>
  <c r="AJ132" i="56"/>
  <c r="Q133" i="56"/>
  <c r="I335" i="58"/>
  <c r="AF419" i="56"/>
  <c r="Z419" i="56"/>
  <c r="Y419" i="56"/>
  <c r="AE419" i="56"/>
  <c r="W419" i="56"/>
  <c r="AH419" i="56"/>
  <c r="AD419" i="56"/>
  <c r="X419" i="56"/>
  <c r="AC419" i="56"/>
  <c r="AG419" i="56"/>
  <c r="AA419" i="56"/>
  <c r="V627" i="58"/>
  <c r="E49" i="58"/>
  <c r="B340" i="58"/>
  <c r="AJ169" i="58"/>
  <c r="I35" i="58"/>
  <c r="G49" i="58"/>
  <c r="AB419" i="56"/>
  <c r="E418" i="58"/>
  <c r="E39" i="56"/>
  <c r="I39" i="56" s="1"/>
  <c r="S184" i="58"/>
  <c r="I231" i="56"/>
  <c r="P288" i="58"/>
  <c r="S273" i="58"/>
  <c r="I387" i="58"/>
  <c r="I392" i="58" s="1"/>
  <c r="H81" i="56"/>
  <c r="B81" i="56"/>
  <c r="F81" i="56"/>
  <c r="E81" i="56"/>
  <c r="G81" i="56"/>
  <c r="C81" i="56"/>
  <c r="D81" i="56"/>
  <c r="E44" i="56"/>
  <c r="I361" i="56"/>
  <c r="E314" i="58"/>
  <c r="L626" i="58"/>
  <c r="V630" i="58" s="1"/>
  <c r="I205" i="58"/>
  <c r="I413" i="58"/>
  <c r="I418" i="58" s="1"/>
  <c r="I174" i="58"/>
  <c r="E52" i="58"/>
  <c r="E52" i="56"/>
  <c r="I34" i="58"/>
  <c r="B314" i="56"/>
  <c r="E132" i="58"/>
  <c r="S418" i="58"/>
  <c r="Y133" i="56"/>
  <c r="AI133" i="56"/>
  <c r="AE133" i="56"/>
  <c r="AF133" i="56"/>
  <c r="V133" i="56"/>
  <c r="X133" i="56"/>
  <c r="E288" i="58"/>
  <c r="B366" i="58"/>
  <c r="C52" i="58"/>
  <c r="C52" i="56"/>
  <c r="AB133" i="58"/>
  <c r="S444" i="56"/>
  <c r="I231" i="58"/>
  <c r="S43" i="56"/>
  <c r="AJ43" i="56" s="1"/>
  <c r="I361" i="58"/>
  <c r="D288" i="58"/>
  <c r="I40" i="58"/>
  <c r="AE159" i="56"/>
  <c r="Y159" i="56"/>
  <c r="AD159" i="56"/>
  <c r="AF159" i="56"/>
  <c r="AC159" i="56"/>
  <c r="AG159" i="56"/>
  <c r="W159" i="56"/>
  <c r="Z159" i="56"/>
  <c r="AH159" i="56"/>
  <c r="AA159" i="56"/>
  <c r="X159" i="56"/>
  <c r="O159" i="58"/>
  <c r="R159" i="58"/>
  <c r="P159" i="58"/>
  <c r="M159" i="58"/>
  <c r="Q159" i="58"/>
  <c r="L159" i="58"/>
  <c r="T158" i="58"/>
  <c r="N159" i="58"/>
  <c r="AJ158" i="58"/>
  <c r="I47" i="58"/>
  <c r="I34" i="56"/>
  <c r="AB54" i="58"/>
  <c r="AI39" i="58"/>
  <c r="AI444" i="58"/>
  <c r="AB445" i="58" s="1"/>
  <c r="I35" i="56"/>
  <c r="AB393" i="56"/>
  <c r="AG393" i="56"/>
  <c r="AC393" i="56"/>
  <c r="W393" i="56"/>
  <c r="X393" i="56"/>
  <c r="AD393" i="56"/>
  <c r="Y393" i="56"/>
  <c r="AH393" i="56"/>
  <c r="AA393" i="56"/>
  <c r="Z393" i="56"/>
  <c r="AF393" i="56"/>
  <c r="AE393" i="56"/>
  <c r="I257" i="58"/>
  <c r="E236" i="58"/>
  <c r="P40" i="56"/>
  <c r="S40" i="56" s="1"/>
  <c r="AJ40" i="56" s="1"/>
  <c r="S180" i="58"/>
  <c r="AJ180" i="58" s="1"/>
  <c r="L50" i="58"/>
  <c r="E262" i="56"/>
  <c r="G49" i="56"/>
  <c r="I439" i="58"/>
  <c r="I444" i="58" s="1"/>
  <c r="I179" i="56"/>
  <c r="I184" i="56" s="1"/>
  <c r="I523" i="56"/>
  <c r="I408" i="56"/>
  <c r="I418" i="56" s="1"/>
  <c r="B49" i="56"/>
  <c r="I127" i="56"/>
  <c r="I132" i="56" s="1"/>
  <c r="B45" i="56"/>
  <c r="I283" i="58"/>
  <c r="I288" i="58" s="1"/>
  <c r="I36" i="58"/>
  <c r="AJ169" i="56"/>
  <c r="I41" i="56"/>
  <c r="AB185" i="58"/>
  <c r="S69" i="56"/>
  <c r="P17" i="56"/>
  <c r="Z393" i="58"/>
  <c r="AF393" i="58"/>
  <c r="AE393" i="58"/>
  <c r="AH393" i="58"/>
  <c r="AD393" i="58"/>
  <c r="W393" i="58"/>
  <c r="AA393" i="58"/>
  <c r="X393" i="58"/>
  <c r="AC393" i="58"/>
  <c r="Y393" i="58"/>
  <c r="AG393" i="58"/>
  <c r="S49" i="58"/>
  <c r="AJ49" i="58" s="1"/>
  <c r="I51" i="56"/>
  <c r="N626" i="56"/>
  <c r="W630" i="56" s="1"/>
  <c r="AG133" i="58"/>
  <c r="AC133" i="58"/>
  <c r="Y419" i="58"/>
  <c r="AC419" i="58"/>
  <c r="Z419" i="58"/>
  <c r="AE419" i="58"/>
  <c r="X419" i="58"/>
  <c r="AF419" i="58"/>
  <c r="AA419" i="58"/>
  <c r="AD419" i="58"/>
  <c r="W419" i="58"/>
  <c r="AG419" i="58"/>
  <c r="AI444" i="56"/>
  <c r="AB445" i="56" s="1"/>
  <c r="I179" i="58"/>
  <c r="I203" i="58"/>
  <c r="S45" i="56"/>
  <c r="AJ45" i="56" s="1"/>
  <c r="B184" i="58"/>
  <c r="I153" i="56"/>
  <c r="I158" i="56" s="1"/>
  <c r="R159" i="56"/>
  <c r="N159" i="56"/>
  <c r="O159" i="56"/>
  <c r="P159" i="56"/>
  <c r="T158" i="56"/>
  <c r="Q159" i="56"/>
  <c r="AJ158" i="56"/>
  <c r="M159" i="56"/>
  <c r="L159" i="56"/>
  <c r="I221" i="56"/>
  <c r="I127" i="58"/>
  <c r="I132" i="58" s="1"/>
  <c r="B49" i="58"/>
  <c r="I36" i="56"/>
  <c r="I33" i="58"/>
  <c r="C49" i="56"/>
  <c r="AI184" i="56"/>
  <c r="I575" i="56"/>
  <c r="I309" i="58"/>
  <c r="I39" i="58"/>
  <c r="C49" i="58"/>
  <c r="I195" i="58"/>
  <c r="D132" i="58"/>
  <c r="I523" i="58"/>
  <c r="S69" i="58"/>
  <c r="P17" i="58"/>
  <c r="S49" i="56"/>
  <c r="AJ49" i="56" s="1"/>
  <c r="AI159" i="58"/>
  <c r="B418" i="58"/>
  <c r="D132" i="56"/>
  <c r="N626" i="58"/>
  <c r="W630" i="58" s="1"/>
  <c r="AB289" i="56"/>
  <c r="S132" i="58"/>
  <c r="AB419" i="58"/>
  <c r="I47" i="56"/>
  <c r="C132" i="56"/>
  <c r="W133" i="56"/>
  <c r="I153" i="58"/>
  <c r="I158" i="58" s="1"/>
  <c r="B366" i="56"/>
  <c r="AB133" i="56"/>
  <c r="AE289" i="56"/>
  <c r="AD289" i="56"/>
  <c r="W289" i="56"/>
  <c r="AF289" i="56"/>
  <c r="AH289" i="56"/>
  <c r="AG289" i="56"/>
  <c r="AA289" i="56"/>
  <c r="Z289" i="56"/>
  <c r="Y289" i="56"/>
  <c r="AC289" i="56"/>
  <c r="X289" i="56"/>
  <c r="H54" i="58"/>
  <c r="I33" i="56"/>
  <c r="I40" i="56"/>
  <c r="S180" i="56"/>
  <c r="AJ180" i="56" s="1"/>
  <c r="L50" i="56"/>
  <c r="I439" i="56"/>
  <c r="I444" i="56" s="1"/>
  <c r="B262" i="56"/>
  <c r="I283" i="56"/>
  <c r="I288" i="56" s="1"/>
  <c r="P40" i="58"/>
  <c r="G54" i="56"/>
  <c r="I51" i="58"/>
  <c r="Y133" i="58"/>
  <c r="AI133" i="58"/>
  <c r="AH133" i="58"/>
  <c r="V133" i="58"/>
  <c r="W133" i="58"/>
  <c r="AA133" i="58"/>
  <c r="X133" i="58"/>
  <c r="AE133" i="58"/>
  <c r="AF133" i="58"/>
  <c r="I335" i="56"/>
  <c r="AB289" i="58"/>
  <c r="V419" i="56"/>
  <c r="B288" i="56"/>
  <c r="I549" i="56"/>
  <c r="E49" i="56"/>
  <c r="I471" i="58"/>
  <c r="B314" i="58"/>
  <c r="B392" i="58"/>
  <c r="D288" i="56"/>
  <c r="P418" i="58"/>
  <c r="I41" i="58"/>
  <c r="AG133" i="56"/>
  <c r="B418" i="56"/>
  <c r="B45" i="58"/>
  <c r="P288" i="56"/>
  <c r="S273" i="56"/>
  <c r="I387" i="56"/>
  <c r="I392" i="56" s="1"/>
  <c r="AJ33" i="56"/>
  <c r="B43" i="56"/>
  <c r="AB54" i="56"/>
  <c r="AI39" i="56"/>
  <c r="G54" i="58"/>
  <c r="N133" i="56" l="1"/>
  <c r="R133" i="56"/>
  <c r="AI419" i="56"/>
  <c r="O133" i="56"/>
  <c r="S133" i="56" s="1"/>
  <c r="AJ133" i="56" s="1"/>
  <c r="O445" i="58"/>
  <c r="L133" i="56"/>
  <c r="T132" i="56"/>
  <c r="P445" i="58"/>
  <c r="P133" i="56"/>
  <c r="Q445" i="58"/>
  <c r="AI419" i="58"/>
  <c r="AI393" i="56"/>
  <c r="AI159" i="56"/>
  <c r="L445" i="58"/>
  <c r="D50" i="56"/>
  <c r="I232" i="56"/>
  <c r="M445" i="58"/>
  <c r="I232" i="58"/>
  <c r="N445" i="58"/>
  <c r="AI289" i="56"/>
  <c r="AI393" i="58"/>
  <c r="I184" i="58"/>
  <c r="H185" i="58" s="1"/>
  <c r="I440" i="56"/>
  <c r="G445" i="58"/>
  <c r="B445" i="58"/>
  <c r="F445" i="58"/>
  <c r="E445" i="58"/>
  <c r="H445" i="58"/>
  <c r="D445" i="58"/>
  <c r="C445" i="58"/>
  <c r="C159" i="58"/>
  <c r="B159" i="58"/>
  <c r="H159" i="58"/>
  <c r="G159" i="58"/>
  <c r="F159" i="58"/>
  <c r="D159" i="58"/>
  <c r="E159" i="58"/>
  <c r="F289" i="58"/>
  <c r="D289" i="58"/>
  <c r="B289" i="58"/>
  <c r="E289" i="58"/>
  <c r="H289" i="58"/>
  <c r="G289" i="58"/>
  <c r="C289" i="58"/>
  <c r="G289" i="56"/>
  <c r="B289" i="56"/>
  <c r="F289" i="56"/>
  <c r="D289" i="56"/>
  <c r="E289" i="56"/>
  <c r="C289" i="56"/>
  <c r="H289" i="56"/>
  <c r="B159" i="56"/>
  <c r="H159" i="56"/>
  <c r="G159" i="56"/>
  <c r="C159" i="56"/>
  <c r="F159" i="56"/>
  <c r="E159" i="56"/>
  <c r="D159" i="56"/>
  <c r="H393" i="56"/>
  <c r="F393" i="56"/>
  <c r="C393" i="56"/>
  <c r="E393" i="56"/>
  <c r="D393" i="56"/>
  <c r="G393" i="56"/>
  <c r="B393" i="56"/>
  <c r="D185" i="58"/>
  <c r="B185" i="58"/>
  <c r="G185" i="58"/>
  <c r="C185" i="58"/>
  <c r="F185" i="58"/>
  <c r="E185" i="58"/>
  <c r="B393" i="58"/>
  <c r="D393" i="58"/>
  <c r="H393" i="58"/>
  <c r="G393" i="58"/>
  <c r="F393" i="58"/>
  <c r="E393" i="58"/>
  <c r="C393" i="58"/>
  <c r="I45" i="58"/>
  <c r="I388" i="58"/>
  <c r="G50" i="56"/>
  <c r="S185" i="56"/>
  <c r="D50" i="58"/>
  <c r="B419" i="58"/>
  <c r="E419" i="58"/>
  <c r="F419" i="58"/>
  <c r="H419" i="58"/>
  <c r="G419" i="58"/>
  <c r="D419" i="58"/>
  <c r="C419" i="58"/>
  <c r="S50" i="56"/>
  <c r="AJ50" i="56" s="1"/>
  <c r="C133" i="56"/>
  <c r="G133" i="56"/>
  <c r="B133" i="56"/>
  <c r="F133" i="56"/>
  <c r="H133" i="56"/>
  <c r="E133" i="56"/>
  <c r="D133" i="56"/>
  <c r="AG445" i="56"/>
  <c r="AH445" i="56"/>
  <c r="Y445" i="56"/>
  <c r="V445" i="56"/>
  <c r="Z445" i="56"/>
  <c r="X445" i="56"/>
  <c r="AD445" i="56"/>
  <c r="AE445" i="56"/>
  <c r="AC445" i="56"/>
  <c r="AF445" i="56"/>
  <c r="AA445" i="56"/>
  <c r="W445" i="56"/>
  <c r="I440" i="58"/>
  <c r="AJ273" i="58"/>
  <c r="S288" i="58"/>
  <c r="G50" i="58"/>
  <c r="S40" i="58"/>
  <c r="AJ40" i="58" s="1"/>
  <c r="AD185" i="56"/>
  <c r="AG185" i="56"/>
  <c r="AH185" i="56"/>
  <c r="W185" i="56"/>
  <c r="V185" i="56"/>
  <c r="AF185" i="56"/>
  <c r="X185" i="56"/>
  <c r="AA185" i="56"/>
  <c r="Y185" i="56"/>
  <c r="AE185" i="56"/>
  <c r="Z185" i="56"/>
  <c r="AC185" i="56"/>
  <c r="I49" i="58"/>
  <c r="H50" i="56"/>
  <c r="S50" i="58"/>
  <c r="AJ50" i="58" s="1"/>
  <c r="I362" i="58"/>
  <c r="I414" i="56"/>
  <c r="I81" i="58"/>
  <c r="B419" i="56"/>
  <c r="G419" i="56"/>
  <c r="H419" i="56"/>
  <c r="F419" i="56"/>
  <c r="E419" i="56"/>
  <c r="C419" i="56"/>
  <c r="D419" i="56"/>
  <c r="AH445" i="58"/>
  <c r="W445" i="58"/>
  <c r="V445" i="58"/>
  <c r="AC445" i="58"/>
  <c r="AA445" i="58"/>
  <c r="AF445" i="58"/>
  <c r="Z445" i="58"/>
  <c r="AG445" i="58"/>
  <c r="AE445" i="58"/>
  <c r="AD445" i="58"/>
  <c r="X445" i="58"/>
  <c r="Y445" i="58"/>
  <c r="E50" i="58"/>
  <c r="R445" i="56"/>
  <c r="AJ444" i="56"/>
  <c r="P445" i="56"/>
  <c r="T444" i="56"/>
  <c r="M445" i="56"/>
  <c r="L445" i="56"/>
  <c r="Q445" i="56"/>
  <c r="O445" i="56"/>
  <c r="N445" i="56"/>
  <c r="I43" i="56"/>
  <c r="AJ273" i="56"/>
  <c r="S288" i="56"/>
  <c r="B185" i="56"/>
  <c r="H185" i="56"/>
  <c r="C185" i="56"/>
  <c r="G185" i="56"/>
  <c r="D185" i="56"/>
  <c r="E185" i="56"/>
  <c r="F185" i="56"/>
  <c r="E445" i="56"/>
  <c r="C445" i="56"/>
  <c r="G445" i="56"/>
  <c r="F445" i="56"/>
  <c r="H445" i="56"/>
  <c r="B445" i="56"/>
  <c r="D445" i="56"/>
  <c r="I310" i="56"/>
  <c r="H50" i="58"/>
  <c r="I336" i="56"/>
  <c r="P185" i="58"/>
  <c r="O185" i="58"/>
  <c r="L185" i="58"/>
  <c r="M185" i="58"/>
  <c r="N185" i="58"/>
  <c r="T184" i="58"/>
  <c r="Q185" i="58"/>
  <c r="R185" i="58"/>
  <c r="AJ184" i="58"/>
  <c r="I414" i="58"/>
  <c r="AJ184" i="56"/>
  <c r="B52" i="58"/>
  <c r="I130" i="58"/>
  <c r="M133" i="58"/>
  <c r="P133" i="58"/>
  <c r="N133" i="58"/>
  <c r="Q133" i="58"/>
  <c r="AJ132" i="58"/>
  <c r="O133" i="58"/>
  <c r="T132" i="58"/>
  <c r="R133" i="58"/>
  <c r="L133" i="58"/>
  <c r="I49" i="56"/>
  <c r="I44" i="56"/>
  <c r="B133" i="58"/>
  <c r="E133" i="58"/>
  <c r="H133" i="58"/>
  <c r="F133" i="58"/>
  <c r="D133" i="58"/>
  <c r="G133" i="58"/>
  <c r="C133" i="58"/>
  <c r="C50" i="58"/>
  <c r="P419" i="56"/>
  <c r="AJ418" i="56"/>
  <c r="R419" i="56"/>
  <c r="M419" i="56"/>
  <c r="L419" i="56"/>
  <c r="T418" i="56"/>
  <c r="O419" i="56"/>
  <c r="Q419" i="56"/>
  <c r="N419" i="56"/>
  <c r="AB185" i="56"/>
  <c r="I206" i="56"/>
  <c r="B50" i="56"/>
  <c r="I154" i="56"/>
  <c r="I310" i="58"/>
  <c r="I284" i="56"/>
  <c r="P419" i="58"/>
  <c r="O419" i="58"/>
  <c r="M419" i="58"/>
  <c r="N419" i="58"/>
  <c r="L419" i="58"/>
  <c r="T418" i="58"/>
  <c r="AJ418" i="58"/>
  <c r="R419" i="58"/>
  <c r="Q419" i="58"/>
  <c r="I336" i="58"/>
  <c r="I81" i="56"/>
  <c r="AJ444" i="58"/>
  <c r="I180" i="56"/>
  <c r="AI185" i="58"/>
  <c r="T184" i="56"/>
  <c r="E50" i="56"/>
  <c r="C50" i="56"/>
  <c r="I362" i="56"/>
  <c r="I206" i="58"/>
  <c r="I154" i="58"/>
  <c r="B50" i="58"/>
  <c r="B52" i="56"/>
  <c r="I130" i="56"/>
  <c r="S159" i="56"/>
  <c r="AJ159" i="56" s="1"/>
  <c r="I45" i="56"/>
  <c r="I284" i="58"/>
  <c r="S159" i="58"/>
  <c r="AJ159" i="58" s="1"/>
  <c r="T444" i="58"/>
  <c r="I388" i="56"/>
  <c r="I180" i="58"/>
  <c r="AI289" i="58"/>
  <c r="S445" i="58" l="1"/>
  <c r="I133" i="58"/>
  <c r="S419" i="56"/>
  <c r="AJ419" i="56" s="1"/>
  <c r="I393" i="56"/>
  <c r="I289" i="56"/>
  <c r="I185" i="56"/>
  <c r="I133" i="56"/>
  <c r="I50" i="58"/>
  <c r="S133" i="58"/>
  <c r="AJ133" i="58" s="1"/>
  <c r="Q289" i="56"/>
  <c r="P289" i="56"/>
  <c r="T288" i="56"/>
  <c r="O289" i="56"/>
  <c r="M289" i="56"/>
  <c r="AJ288" i="56"/>
  <c r="R289" i="56"/>
  <c r="N289" i="56"/>
  <c r="L289" i="56"/>
  <c r="I419" i="56"/>
  <c r="I185" i="58"/>
  <c r="I52" i="56"/>
  <c r="S419" i="58"/>
  <c r="AJ419" i="58" s="1"/>
  <c r="S445" i="56"/>
  <c r="AI445" i="58"/>
  <c r="AJ445" i="58" s="1"/>
  <c r="AI445" i="56"/>
  <c r="I52" i="58"/>
  <c r="AI185" i="56"/>
  <c r="AJ185" i="56" s="1"/>
  <c r="I419" i="58"/>
  <c r="I393" i="58"/>
  <c r="I289" i="58"/>
  <c r="I445" i="58"/>
  <c r="I50" i="56"/>
  <c r="I159" i="56"/>
  <c r="S185" i="58"/>
  <c r="AJ185" i="58" s="1"/>
  <c r="I445" i="56"/>
  <c r="P289" i="58"/>
  <c r="O289" i="58"/>
  <c r="M289" i="58"/>
  <c r="T288" i="58"/>
  <c r="Q289" i="58"/>
  <c r="N289" i="58"/>
  <c r="R289" i="58"/>
  <c r="AJ288" i="58"/>
  <c r="L289" i="58"/>
  <c r="I159" i="58"/>
  <c r="AJ445" i="56" l="1"/>
  <c r="S289" i="56"/>
  <c r="AJ289" i="56" s="1"/>
  <c r="S289" i="58"/>
  <c r="AJ289" i="58" s="1"/>
  <c r="F100" i="2"/>
  <c r="I646" i="2"/>
  <c r="F99" i="2"/>
  <c r="F96" i="2"/>
  <c r="F91" i="2"/>
  <c r="F89" i="2"/>
  <c r="F86" i="2"/>
  <c r="D99" i="2"/>
  <c r="I428" i="2"/>
  <c r="I425" i="2"/>
  <c r="I414" i="2"/>
  <c r="I400" i="2"/>
  <c r="I389" i="2"/>
  <c r="I388" i="2"/>
  <c r="I387" i="2"/>
  <c r="I385" i="2"/>
  <c r="I384" i="2"/>
  <c r="I383" i="2"/>
  <c r="I381" i="2"/>
  <c r="I379" i="2"/>
  <c r="I378" i="2"/>
  <c r="I376" i="2"/>
  <c r="I375" i="2"/>
  <c r="I374" i="2"/>
  <c r="I372" i="2"/>
  <c r="I346" i="2"/>
  <c r="I332" i="2"/>
  <c r="I310" i="2"/>
  <c r="I297" i="2"/>
  <c r="I286" i="2"/>
  <c r="I281" i="2"/>
  <c r="I269" i="2"/>
  <c r="I259" i="2"/>
  <c r="I242" i="2"/>
  <c r="I231" i="2"/>
  <c r="I226" i="2"/>
  <c r="I208" i="2"/>
  <c r="I193" i="2"/>
  <c r="I190" i="2"/>
  <c r="H42" i="2"/>
  <c r="H16" i="2" s="1"/>
  <c r="G42" i="2"/>
  <c r="G16" i="2" s="1"/>
  <c r="E42" i="2"/>
  <c r="E16" i="2" s="1"/>
  <c r="I171" i="2"/>
  <c r="I165" i="2"/>
  <c r="I148" i="2"/>
  <c r="I142" i="2"/>
  <c r="H50" i="2"/>
  <c r="H38" i="2"/>
  <c r="E34" i="2" l="1"/>
  <c r="H35" i="2"/>
  <c r="D37" i="2"/>
  <c r="G38" i="2"/>
  <c r="G44" i="2"/>
  <c r="H48" i="2"/>
  <c r="G50" i="2"/>
  <c r="I139" i="2"/>
  <c r="I151" i="2"/>
  <c r="I154" i="2"/>
  <c r="I179" i="2"/>
  <c r="I217" i="2"/>
  <c r="I229" i="2"/>
  <c r="I245" i="2"/>
  <c r="I277" i="2"/>
  <c r="I284" i="2"/>
  <c r="I358" i="2"/>
  <c r="I168" i="2"/>
  <c r="I178" i="2"/>
  <c r="I247" i="2"/>
  <c r="I283" i="2"/>
  <c r="I138" i="2"/>
  <c r="I228" i="2"/>
  <c r="I349" i="2"/>
  <c r="E49" i="2"/>
  <c r="I216" i="2"/>
  <c r="I150" i="2"/>
  <c r="I255" i="2"/>
  <c r="G34" i="2"/>
  <c r="E47" i="2"/>
  <c r="H34" i="2"/>
  <c r="I129" i="2"/>
  <c r="B33" i="2"/>
  <c r="I111" i="2"/>
  <c r="D34" i="2"/>
  <c r="G35" i="2"/>
  <c r="C37" i="2"/>
  <c r="I118" i="2"/>
  <c r="B40" i="2"/>
  <c r="H41" i="2"/>
  <c r="H46" i="2"/>
  <c r="G48" i="2"/>
  <c r="E50" i="2"/>
  <c r="H51" i="2"/>
  <c r="I143" i="2"/>
  <c r="I194" i="2"/>
  <c r="I232" i="2"/>
  <c r="I270" i="2"/>
  <c r="I282" i="2"/>
  <c r="I298" i="2"/>
  <c r="H340" i="2"/>
  <c r="I333" i="2"/>
  <c r="I347" i="2"/>
  <c r="I356" i="2"/>
  <c r="I373" i="2"/>
  <c r="I377" i="2"/>
  <c r="I382" i="2"/>
  <c r="I386" i="2"/>
  <c r="I398" i="2"/>
  <c r="I403" i="2"/>
  <c r="I408" i="2"/>
  <c r="I426" i="2"/>
  <c r="I434" i="2"/>
  <c r="I436" i="2"/>
  <c r="G98" i="2"/>
  <c r="I632" i="2"/>
  <c r="F98" i="2"/>
  <c r="B36" i="2"/>
  <c r="I127" i="2"/>
  <c r="E33" i="2"/>
  <c r="G45" i="2"/>
  <c r="I645" i="2"/>
  <c r="I113" i="2"/>
  <c r="E36" i="2"/>
  <c r="H37" i="2"/>
  <c r="C39" i="2"/>
  <c r="G40" i="2"/>
  <c r="H43" i="2"/>
  <c r="H45" i="2"/>
  <c r="H47" i="2"/>
  <c r="C51" i="2"/>
  <c r="H52" i="2"/>
  <c r="I141" i="2"/>
  <c r="I153" i="2"/>
  <c r="I164" i="2"/>
  <c r="I181" i="2"/>
  <c r="I203" i="2"/>
  <c r="I207" i="2"/>
  <c r="I219" i="2"/>
  <c r="I252" i="2"/>
  <c r="I307" i="2"/>
  <c r="I371" i="2"/>
  <c r="I411" i="2"/>
  <c r="H86" i="2"/>
  <c r="G100" i="2"/>
  <c r="G102" i="2"/>
  <c r="I644" i="2"/>
  <c r="B47" i="2"/>
  <c r="E52" i="2"/>
  <c r="I610" i="2"/>
  <c r="G37" i="2"/>
  <c r="G47" i="2"/>
  <c r="I397" i="2"/>
  <c r="G33" i="2"/>
  <c r="G132" i="2"/>
  <c r="H33" i="2"/>
  <c r="H132" i="2"/>
  <c r="C35" i="2"/>
  <c r="G36" i="2"/>
  <c r="I116" i="2"/>
  <c r="B38" i="2"/>
  <c r="E39" i="2"/>
  <c r="H40" i="2"/>
  <c r="B44" i="2"/>
  <c r="I122" i="2"/>
  <c r="B46" i="2"/>
  <c r="I126" i="2"/>
  <c r="D51" i="2"/>
  <c r="I167" i="2"/>
  <c r="C42" i="2"/>
  <c r="C16" i="2" s="1"/>
  <c r="I177" i="2"/>
  <c r="I192" i="2"/>
  <c r="I215" i="2"/>
  <c r="I233" i="2"/>
  <c r="I241" i="2"/>
  <c r="I254" i="2"/>
  <c r="H288" i="2"/>
  <c r="I271" i="2"/>
  <c r="I278" i="2"/>
  <c r="I296" i="2"/>
  <c r="I321" i="2"/>
  <c r="H392" i="2"/>
  <c r="I399" i="2"/>
  <c r="I413" i="2"/>
  <c r="I427" i="2"/>
  <c r="C91" i="2"/>
  <c r="C98" i="2"/>
  <c r="G96" i="2"/>
  <c r="I642" i="2"/>
  <c r="I423" i="2"/>
  <c r="H98" i="2"/>
  <c r="E37" i="2"/>
  <c r="H44" i="2"/>
  <c r="B39" i="2"/>
  <c r="I112" i="2"/>
  <c r="B34" i="2"/>
  <c r="D35" i="2"/>
  <c r="H36" i="2"/>
  <c r="C38" i="2"/>
  <c r="G39" i="2"/>
  <c r="E41" i="2"/>
  <c r="E46" i="2"/>
  <c r="G49" i="2"/>
  <c r="E51" i="2"/>
  <c r="I155" i="2"/>
  <c r="I163" i="2"/>
  <c r="I174" i="2"/>
  <c r="I202" i="2"/>
  <c r="I224" i="2"/>
  <c r="I268" i="2"/>
  <c r="I273" i="2"/>
  <c r="I280" i="2"/>
  <c r="I285" i="2"/>
  <c r="I304" i="2"/>
  <c r="I306" i="2"/>
  <c r="I309" i="2"/>
  <c r="I323" i="2"/>
  <c r="I337" i="2"/>
  <c r="I345" i="2"/>
  <c r="I348" i="2"/>
  <c r="I363" i="2"/>
  <c r="I424" i="2"/>
  <c r="I437" i="2"/>
  <c r="D91" i="2"/>
  <c r="D96" i="2"/>
  <c r="D98" i="2"/>
  <c r="E89" i="2"/>
  <c r="H96" i="2"/>
  <c r="I637" i="2"/>
  <c r="I173" i="2"/>
  <c r="C100" i="2"/>
  <c r="I267" i="2"/>
  <c r="C36" i="2"/>
  <c r="G43" i="2"/>
  <c r="G52" i="2"/>
  <c r="E35" i="2"/>
  <c r="I115" i="2"/>
  <c r="B37" i="2"/>
  <c r="D38" i="2"/>
  <c r="H39" i="2"/>
  <c r="G41" i="2"/>
  <c r="D44" i="2"/>
  <c r="G46" i="2"/>
  <c r="E48" i="2"/>
  <c r="H49" i="2"/>
  <c r="G51" i="2"/>
  <c r="I176" i="2"/>
  <c r="I180" i="2"/>
  <c r="I191" i="2"/>
  <c r="I200" i="2"/>
  <c r="I221" i="2"/>
  <c r="I243" i="2"/>
  <c r="I359" i="2"/>
  <c r="H418" i="2"/>
  <c r="I401" i="2"/>
  <c r="I410" i="2"/>
  <c r="I415" i="2"/>
  <c r="G86" i="2"/>
  <c r="H89" i="2"/>
  <c r="G91" i="2"/>
  <c r="E98" i="2"/>
  <c r="H99" i="2"/>
  <c r="I611" i="2"/>
  <c r="I635" i="2"/>
  <c r="G24" i="2" l="1"/>
  <c r="G89" i="2"/>
  <c r="I619" i="2"/>
  <c r="H102" i="2"/>
  <c r="H24" i="2" s="1"/>
  <c r="G13" i="2"/>
  <c r="G18" i="2"/>
  <c r="E96" i="2"/>
  <c r="I612" i="2"/>
  <c r="H91" i="2"/>
  <c r="H13" i="2" s="1"/>
  <c r="I616" i="2"/>
  <c r="E102" i="2"/>
  <c r="C99" i="2"/>
  <c r="I618" i="2"/>
  <c r="E86" i="2"/>
  <c r="E8" i="2" s="1"/>
  <c r="I616" i="58"/>
  <c r="I616" i="56"/>
  <c r="I609" i="58"/>
  <c r="I609" i="56"/>
  <c r="E100" i="2"/>
  <c r="G99" i="2"/>
  <c r="G21" i="2" s="1"/>
  <c r="E99" i="2"/>
  <c r="B91" i="2"/>
  <c r="B13" i="2" s="1"/>
  <c r="H21" i="2"/>
  <c r="H8" i="2"/>
  <c r="I37" i="2"/>
  <c r="E24" i="2"/>
  <c r="E22" i="2"/>
  <c r="G22" i="2"/>
  <c r="E21" i="2"/>
  <c r="G20" i="2"/>
  <c r="B99" i="2"/>
  <c r="I593" i="2"/>
  <c r="C96" i="2"/>
  <c r="B96" i="2"/>
  <c r="I96" i="2" s="1"/>
  <c r="I590" i="2"/>
  <c r="C13" i="2"/>
  <c r="H20" i="2"/>
  <c r="G8" i="2"/>
  <c r="D18" i="2"/>
  <c r="H18" i="2"/>
  <c r="C86" i="2"/>
  <c r="B18" i="2"/>
  <c r="H11" i="2"/>
  <c r="H100" i="2"/>
  <c r="H22" i="2" s="1"/>
  <c r="I583" i="2"/>
  <c r="C626" i="2"/>
  <c r="B98" i="2"/>
  <c r="I98" i="2" s="1"/>
  <c r="I592" i="2"/>
  <c r="C102" i="2"/>
  <c r="I612" i="56"/>
  <c r="E20" i="2"/>
  <c r="E11" i="2"/>
  <c r="C89" i="2"/>
  <c r="C11" i="2" s="1"/>
  <c r="G11" i="2"/>
  <c r="H626" i="2"/>
  <c r="I608" i="58" l="1"/>
  <c r="I607" i="56"/>
  <c r="I624" i="56"/>
  <c r="I620" i="58"/>
  <c r="I619" i="58"/>
  <c r="I623" i="58"/>
  <c r="G100" i="58"/>
  <c r="G22" i="58" s="1"/>
  <c r="G100" i="56"/>
  <c r="G22" i="56" s="1"/>
  <c r="I599" i="58"/>
  <c r="C88" i="58"/>
  <c r="C10" i="58" s="1"/>
  <c r="C88" i="56"/>
  <c r="C10" i="56" s="1"/>
  <c r="H100" i="58"/>
  <c r="H22" i="58" s="1"/>
  <c r="H100" i="56"/>
  <c r="H22" i="56" s="1"/>
  <c r="E104" i="58"/>
  <c r="E26" i="58" s="1"/>
  <c r="I612" i="58"/>
  <c r="I617" i="56"/>
  <c r="E626" i="58"/>
  <c r="I606" i="58"/>
  <c r="E626" i="56"/>
  <c r="I610" i="56"/>
  <c r="I607" i="58"/>
  <c r="I614" i="56"/>
  <c r="E105" i="58"/>
  <c r="E27" i="58" s="1"/>
  <c r="E105" i="56"/>
  <c r="E27" i="56" s="1"/>
  <c r="I99" i="2"/>
  <c r="I624" i="58"/>
  <c r="I582" i="56"/>
  <c r="I614" i="58"/>
  <c r="I625" i="56"/>
  <c r="E100" i="58"/>
  <c r="E22" i="58" s="1"/>
  <c r="E100" i="56"/>
  <c r="E22" i="56" s="1"/>
  <c r="D105" i="56"/>
  <c r="D27" i="56" s="1"/>
  <c r="E88" i="58"/>
  <c r="E10" i="58" s="1"/>
  <c r="E88" i="56"/>
  <c r="E10" i="56" s="1"/>
  <c r="H105" i="58"/>
  <c r="H27" i="58" s="1"/>
  <c r="H105" i="56"/>
  <c r="H27" i="56" s="1"/>
  <c r="C103" i="58"/>
  <c r="C25" i="58" s="1"/>
  <c r="C103" i="56"/>
  <c r="C25" i="56" s="1"/>
  <c r="H104" i="58"/>
  <c r="H26" i="58" s="1"/>
  <c r="H104" i="56"/>
  <c r="H26" i="56" s="1"/>
  <c r="D93" i="58"/>
  <c r="D15" i="58" s="1"/>
  <c r="D93" i="56"/>
  <c r="D15" i="56" s="1"/>
  <c r="G626" i="58"/>
  <c r="G626" i="56"/>
  <c r="I582" i="58"/>
  <c r="I618" i="56"/>
  <c r="I625" i="58"/>
  <c r="C105" i="58"/>
  <c r="C27" i="58" s="1"/>
  <c r="C105" i="56"/>
  <c r="C27" i="56" s="1"/>
  <c r="D104" i="58"/>
  <c r="D26" i="58" s="1"/>
  <c r="D104" i="56"/>
  <c r="D26" i="56" s="1"/>
  <c r="S609" i="58"/>
  <c r="AG609" i="58" s="1"/>
  <c r="S609" i="56"/>
  <c r="AG609" i="56" s="1"/>
  <c r="I610" i="58"/>
  <c r="G88" i="58"/>
  <c r="G10" i="58" s="1"/>
  <c r="G88" i="56"/>
  <c r="G10" i="56" s="1"/>
  <c r="G105" i="56"/>
  <c r="G27" i="56" s="1"/>
  <c r="C100" i="58"/>
  <c r="C100" i="56"/>
  <c r="S616" i="58"/>
  <c r="AG616" i="58" s="1"/>
  <c r="S616" i="56"/>
  <c r="AG616" i="56" s="1"/>
  <c r="H93" i="58"/>
  <c r="H15" i="58" s="1"/>
  <c r="I598" i="56"/>
  <c r="B20" i="2"/>
  <c r="I615" i="56"/>
  <c r="I622" i="56"/>
  <c r="B21" i="2"/>
  <c r="I605" i="58"/>
  <c r="I618" i="58"/>
  <c r="I611" i="56"/>
  <c r="D88" i="58"/>
  <c r="D10" i="58" s="1"/>
  <c r="D88" i="56"/>
  <c r="D10" i="56" s="1"/>
  <c r="I613" i="58"/>
  <c r="I613" i="56"/>
  <c r="I617" i="58"/>
  <c r="G105" i="58"/>
  <c r="G27" i="58" s="1"/>
  <c r="H88" i="56"/>
  <c r="H10" i="56" s="1"/>
  <c r="C104" i="58"/>
  <c r="C26" i="58" s="1"/>
  <c r="C104" i="56"/>
  <c r="C26" i="56" s="1"/>
  <c r="H93" i="56"/>
  <c r="H15" i="56" s="1"/>
  <c r="G104" i="58"/>
  <c r="G26" i="58" s="1"/>
  <c r="G104" i="56"/>
  <c r="G26" i="56" s="1"/>
  <c r="I597" i="58"/>
  <c r="H88" i="58"/>
  <c r="H10" i="58" s="1"/>
  <c r="G93" i="58"/>
  <c r="G15" i="58" s="1"/>
  <c r="G93" i="56"/>
  <c r="G15" i="56" s="1"/>
  <c r="S618" i="58"/>
  <c r="AG618" i="58" s="1"/>
  <c r="I598" i="58"/>
  <c r="I608" i="56"/>
  <c r="D105" i="58"/>
  <c r="D27" i="58" s="1"/>
  <c r="I599" i="56"/>
  <c r="I615" i="58"/>
  <c r="I622" i="58"/>
  <c r="I620" i="56"/>
  <c r="I619" i="56"/>
  <c r="I623" i="56"/>
  <c r="E104" i="56"/>
  <c r="E26" i="56" s="1"/>
  <c r="I611" i="58"/>
  <c r="S615" i="56" l="1"/>
  <c r="AG615" i="56" s="1"/>
  <c r="C626" i="58"/>
  <c r="S612" i="58"/>
  <c r="AG612" i="58" s="1"/>
  <c r="S618" i="56"/>
  <c r="AG618" i="56" s="1"/>
  <c r="I597" i="56"/>
  <c r="S611" i="56"/>
  <c r="AG611" i="56" s="1"/>
  <c r="I621" i="56"/>
  <c r="H626" i="56"/>
  <c r="N88" i="58"/>
  <c r="N10" i="58" s="1"/>
  <c r="N88" i="56"/>
  <c r="N10" i="56" s="1"/>
  <c r="S617" i="56"/>
  <c r="AG617" i="56" s="1"/>
  <c r="M100" i="56"/>
  <c r="S624" i="56"/>
  <c r="AG624" i="56" s="1"/>
  <c r="S599" i="58"/>
  <c r="N93" i="58"/>
  <c r="N15" i="58" s="1"/>
  <c r="N93" i="56"/>
  <c r="N15" i="56" s="1"/>
  <c r="N105" i="58"/>
  <c r="N27" i="58" s="1"/>
  <c r="N105" i="56"/>
  <c r="N27" i="56" s="1"/>
  <c r="S605" i="56"/>
  <c r="S617" i="58"/>
  <c r="AG617" i="58" s="1"/>
  <c r="S624" i="58"/>
  <c r="AG624" i="58" s="1"/>
  <c r="S608" i="56"/>
  <c r="AG608" i="56" s="1"/>
  <c r="M626" i="58"/>
  <c r="M100" i="58"/>
  <c r="S620" i="56"/>
  <c r="AG620" i="56" s="1"/>
  <c r="S611" i="58"/>
  <c r="AG611" i="58" s="1"/>
  <c r="S614" i="56"/>
  <c r="AG614" i="56" s="1"/>
  <c r="Q100" i="56"/>
  <c r="Q22" i="56" s="1"/>
  <c r="G103" i="58"/>
  <c r="G25" i="58" s="1"/>
  <c r="D103" i="58"/>
  <c r="D25" i="58" s="1"/>
  <c r="D103" i="56"/>
  <c r="D25" i="56" s="1"/>
  <c r="I606" i="56"/>
  <c r="S607" i="56"/>
  <c r="AG607" i="56" s="1"/>
  <c r="S598" i="56"/>
  <c r="S582" i="56"/>
  <c r="S620" i="58"/>
  <c r="AG620" i="58" s="1"/>
  <c r="C93" i="58"/>
  <c r="C15" i="58" s="1"/>
  <c r="R88" i="56"/>
  <c r="R10" i="56" s="1"/>
  <c r="H626" i="58"/>
  <c r="S614" i="58"/>
  <c r="AG614" i="58" s="1"/>
  <c r="S622" i="56"/>
  <c r="AG622" i="56" s="1"/>
  <c r="H103" i="58"/>
  <c r="H25" i="58" s="1"/>
  <c r="H103" i="56"/>
  <c r="H25" i="56" s="1"/>
  <c r="I621" i="58"/>
  <c r="I626" i="58" s="1"/>
  <c r="Q105" i="58"/>
  <c r="Q27" i="58" s="1"/>
  <c r="Q105" i="56"/>
  <c r="Q27" i="56" s="1"/>
  <c r="I646" i="58"/>
  <c r="I646" i="56"/>
  <c r="Q104" i="56"/>
  <c r="Q26" i="56" s="1"/>
  <c r="S607" i="58"/>
  <c r="AG607" i="58" s="1"/>
  <c r="S598" i="58"/>
  <c r="S582" i="58"/>
  <c r="S621" i="58"/>
  <c r="AG621" i="58" s="1"/>
  <c r="Q626" i="56"/>
  <c r="AB630" i="56" s="1"/>
  <c r="R88" i="58"/>
  <c r="R10" i="58" s="1"/>
  <c r="S623" i="56"/>
  <c r="AG623" i="56" s="1"/>
  <c r="S619" i="56"/>
  <c r="AG619" i="56" s="1"/>
  <c r="R105" i="58"/>
  <c r="R27" i="58" s="1"/>
  <c r="R105" i="56"/>
  <c r="R27" i="56" s="1"/>
  <c r="O105" i="58"/>
  <c r="O27" i="58" s="1"/>
  <c r="O105" i="56"/>
  <c r="O27" i="56" s="1"/>
  <c r="O626" i="58"/>
  <c r="Y630" i="58" s="1"/>
  <c r="S606" i="56"/>
  <c r="AG606" i="56" s="1"/>
  <c r="S610" i="56"/>
  <c r="AG610" i="56" s="1"/>
  <c r="S622" i="58"/>
  <c r="AG622" i="58" s="1"/>
  <c r="O100" i="58"/>
  <c r="O22" i="58" s="1"/>
  <c r="O100" i="56"/>
  <c r="O22" i="56" s="1"/>
  <c r="E103" i="58"/>
  <c r="E25" i="58" s="1"/>
  <c r="E103" i="56"/>
  <c r="E25" i="56" s="1"/>
  <c r="S605" i="58"/>
  <c r="M103" i="58"/>
  <c r="M25" i="58" s="1"/>
  <c r="M103" i="56"/>
  <c r="M25" i="56" s="1"/>
  <c r="O104" i="58"/>
  <c r="O26" i="58" s="1"/>
  <c r="O104" i="56"/>
  <c r="O26" i="56" s="1"/>
  <c r="Q93" i="58"/>
  <c r="Q15" i="58" s="1"/>
  <c r="Q93" i="56"/>
  <c r="Q15" i="56" s="1"/>
  <c r="S615" i="58"/>
  <c r="AG615" i="58" s="1"/>
  <c r="R626" i="58"/>
  <c r="R626" i="56"/>
  <c r="C93" i="56"/>
  <c r="C15" i="56" s="1"/>
  <c r="M104" i="58"/>
  <c r="M26" i="58" s="1"/>
  <c r="M104" i="56"/>
  <c r="M26" i="56" s="1"/>
  <c r="Q104" i="58"/>
  <c r="Q26" i="58" s="1"/>
  <c r="N104" i="58"/>
  <c r="N26" i="58" s="1"/>
  <c r="N104" i="56"/>
  <c r="N26" i="56" s="1"/>
  <c r="M105" i="58"/>
  <c r="M27" i="58" s="1"/>
  <c r="M105" i="56"/>
  <c r="M27" i="56" s="1"/>
  <c r="I605" i="56"/>
  <c r="S623" i="58"/>
  <c r="AG623" i="58" s="1"/>
  <c r="S619" i="58"/>
  <c r="AG619" i="58" s="1"/>
  <c r="S625" i="56"/>
  <c r="S610" i="58"/>
  <c r="AG610" i="58" s="1"/>
  <c r="O88" i="58"/>
  <c r="O10" i="58" s="1"/>
  <c r="O88" i="56"/>
  <c r="O10" i="56" s="1"/>
  <c r="R93" i="58"/>
  <c r="R15" i="58" s="1"/>
  <c r="R93" i="56"/>
  <c r="R15" i="56" s="1"/>
  <c r="Q100" i="58"/>
  <c r="Q22" i="58" s="1"/>
  <c r="S608" i="58"/>
  <c r="AG608" i="58" s="1"/>
  <c r="G103" i="56"/>
  <c r="G25" i="56" s="1"/>
  <c r="R104" i="58"/>
  <c r="R26" i="58" s="1"/>
  <c r="R104" i="56"/>
  <c r="R26" i="56" s="1"/>
  <c r="R100" i="58"/>
  <c r="R22" i="58" s="1"/>
  <c r="R100" i="56"/>
  <c r="R22" i="56" s="1"/>
  <c r="M88" i="58"/>
  <c r="M10" i="58" s="1"/>
  <c r="M88" i="56"/>
  <c r="M10" i="56" s="1"/>
  <c r="Q88" i="56"/>
  <c r="Q10" i="56" s="1"/>
  <c r="Q88" i="58"/>
  <c r="Q10" i="58" s="1"/>
  <c r="S612" i="56"/>
  <c r="AG612" i="56" s="1"/>
  <c r="C626" i="56"/>
  <c r="S625" i="58"/>
  <c r="S599" i="56"/>
  <c r="S597" i="58" l="1"/>
  <c r="S606" i="58"/>
  <c r="AG606" i="58" s="1"/>
  <c r="G627" i="58"/>
  <c r="C627" i="58"/>
  <c r="B627" i="58"/>
  <c r="H627" i="58"/>
  <c r="D627" i="58"/>
  <c r="F627" i="58"/>
  <c r="E627" i="58"/>
  <c r="AF631" i="58"/>
  <c r="S621" i="56"/>
  <c r="AG621" i="56" s="1"/>
  <c r="I650" i="56"/>
  <c r="B104" i="56"/>
  <c r="Q103" i="58"/>
  <c r="Q25" i="58" s="1"/>
  <c r="AG605" i="58"/>
  <c r="I639" i="56"/>
  <c r="B93" i="56"/>
  <c r="I650" i="58"/>
  <c r="B104" i="58"/>
  <c r="S613" i="56"/>
  <c r="AG613" i="56" s="1"/>
  <c r="M93" i="56"/>
  <c r="M15" i="56" s="1"/>
  <c r="I634" i="56"/>
  <c r="B88" i="56"/>
  <c r="Q626" i="58"/>
  <c r="AB630" i="58" s="1"/>
  <c r="I649" i="56"/>
  <c r="B103" i="56"/>
  <c r="I639" i="58"/>
  <c r="B93" i="58"/>
  <c r="I649" i="58"/>
  <c r="B103" i="58"/>
  <c r="R103" i="58"/>
  <c r="R25" i="58" s="1"/>
  <c r="R103" i="56"/>
  <c r="R25" i="56" s="1"/>
  <c r="I634" i="58"/>
  <c r="B88" i="58"/>
  <c r="O626" i="56"/>
  <c r="Y630" i="56" s="1"/>
  <c r="S613" i="58"/>
  <c r="AG613" i="58" s="1"/>
  <c r="M93" i="58"/>
  <c r="M15" i="58" s="1"/>
  <c r="I651" i="56"/>
  <c r="B105" i="56"/>
  <c r="AG605" i="56"/>
  <c r="N103" i="58"/>
  <c r="N103" i="56"/>
  <c r="N25" i="56" s="1"/>
  <c r="O103" i="58"/>
  <c r="O25" i="58" s="1"/>
  <c r="O103" i="56"/>
  <c r="O25" i="56" s="1"/>
  <c r="S646" i="58"/>
  <c r="S646" i="56"/>
  <c r="I626" i="56"/>
  <c r="I651" i="58"/>
  <c r="B105" i="58"/>
  <c r="Q103" i="56"/>
  <c r="Q25" i="56" s="1"/>
  <c r="M626" i="56"/>
  <c r="S597" i="56"/>
  <c r="I103" i="56" l="1"/>
  <c r="B25" i="56"/>
  <c r="I25" i="56" s="1"/>
  <c r="S651" i="58"/>
  <c r="L105" i="58"/>
  <c r="I105" i="58"/>
  <c r="B27" i="58"/>
  <c r="I27" i="58" s="1"/>
  <c r="S626" i="56"/>
  <c r="S650" i="58"/>
  <c r="L104" i="58"/>
  <c r="I103" i="58"/>
  <c r="B25" i="58"/>
  <c r="I25" i="58" s="1"/>
  <c r="S649" i="58"/>
  <c r="L103" i="58"/>
  <c r="L25" i="58" s="1"/>
  <c r="S634" i="56"/>
  <c r="L88" i="56"/>
  <c r="I105" i="56"/>
  <c r="B27" i="56"/>
  <c r="I27" i="56" s="1"/>
  <c r="I104" i="58"/>
  <c r="B26" i="58"/>
  <c r="I26" i="58" s="1"/>
  <c r="I627" i="58"/>
  <c r="S626" i="58"/>
  <c r="H627" i="56"/>
  <c r="D627" i="56"/>
  <c r="F627" i="56"/>
  <c r="G627" i="56"/>
  <c r="C627" i="56"/>
  <c r="B627" i="56"/>
  <c r="E627" i="56"/>
  <c r="AF631" i="56"/>
  <c r="S650" i="56"/>
  <c r="L104" i="56"/>
  <c r="I88" i="56"/>
  <c r="B10" i="56"/>
  <c r="I10" i="56" s="1"/>
  <c r="S649" i="56"/>
  <c r="L103" i="56"/>
  <c r="S634" i="58"/>
  <c r="L88" i="58"/>
  <c r="N25" i="58"/>
  <c r="B15" i="58"/>
  <c r="S639" i="56"/>
  <c r="L93" i="56"/>
  <c r="I88" i="58"/>
  <c r="B10" i="58"/>
  <c r="I10" i="58" s="1"/>
  <c r="S651" i="56"/>
  <c r="L105" i="56"/>
  <c r="B15" i="56"/>
  <c r="I104" i="56"/>
  <c r="B26" i="56"/>
  <c r="I26" i="56" s="1"/>
  <c r="S639" i="58"/>
  <c r="L93" i="58"/>
  <c r="S105" i="56" l="1"/>
  <c r="L27" i="56"/>
  <c r="S27" i="56" s="1"/>
  <c r="S104" i="56"/>
  <c r="L26" i="56"/>
  <c r="S26" i="56" s="1"/>
  <c r="S88" i="56"/>
  <c r="L10" i="56"/>
  <c r="S10" i="56" s="1"/>
  <c r="T10" i="56" s="1"/>
  <c r="R627" i="56"/>
  <c r="Q627" i="56"/>
  <c r="AG626" i="56"/>
  <c r="O627" i="56"/>
  <c r="M627" i="56"/>
  <c r="L627" i="56"/>
  <c r="P627" i="56"/>
  <c r="N627" i="56"/>
  <c r="AF630" i="56"/>
  <c r="S103" i="58"/>
  <c r="L15" i="56"/>
  <c r="S103" i="56"/>
  <c r="L25" i="56"/>
  <c r="S25" i="56" s="1"/>
  <c r="I627" i="56"/>
  <c r="S105" i="58"/>
  <c r="L27" i="58"/>
  <c r="S27" i="58" s="1"/>
  <c r="S88" i="58"/>
  <c r="L10" i="58"/>
  <c r="S10" i="58" s="1"/>
  <c r="T10" i="58" s="1"/>
  <c r="Q627" i="58"/>
  <c r="M627" i="58"/>
  <c r="L627" i="58"/>
  <c r="R627" i="58"/>
  <c r="P627" i="58"/>
  <c r="O627" i="58"/>
  <c r="N627" i="58"/>
  <c r="AG626" i="58"/>
  <c r="AF630" i="58"/>
  <c r="S104" i="58"/>
  <c r="L26" i="58"/>
  <c r="S26" i="58" s="1"/>
  <c r="L15" i="58"/>
  <c r="S25" i="58"/>
  <c r="S627" i="56" l="1"/>
  <c r="S627" i="58"/>
  <c r="I555" i="55" l="1"/>
  <c r="I530" i="55"/>
  <c r="I503" i="55"/>
  <c r="I502" i="55"/>
  <c r="I493" i="55"/>
  <c r="I484" i="55"/>
  <c r="I481" i="55"/>
  <c r="I452" i="55" l="1"/>
  <c r="I460" i="55"/>
  <c r="I475" i="55"/>
  <c r="I483" i="55"/>
  <c r="I506" i="55"/>
  <c r="I514" i="55"/>
  <c r="I528" i="55"/>
  <c r="I536" i="55"/>
  <c r="I546" i="55"/>
  <c r="I559" i="55"/>
  <c r="I567" i="55"/>
  <c r="I453" i="55"/>
  <c r="I461" i="55"/>
  <c r="I476" i="55"/>
  <c r="I494" i="55"/>
  <c r="I507" i="55"/>
  <c r="I515" i="55"/>
  <c r="I529" i="55"/>
  <c r="I537" i="55"/>
  <c r="I547" i="55"/>
  <c r="I560" i="55"/>
  <c r="I568" i="55"/>
  <c r="I454" i="55"/>
  <c r="I462" i="55"/>
  <c r="I477" i="55"/>
  <c r="I485" i="55"/>
  <c r="I495" i="55"/>
  <c r="I508" i="55"/>
  <c r="I516" i="55"/>
  <c r="I538" i="55"/>
  <c r="I561" i="55"/>
  <c r="I570" i="55"/>
  <c r="I478" i="55"/>
  <c r="I486" i="55"/>
  <c r="I501" i="55"/>
  <c r="I509" i="55"/>
  <c r="I518" i="55"/>
  <c r="I531" i="55"/>
  <c r="I539" i="55"/>
  <c r="I554" i="55"/>
  <c r="I562" i="55"/>
  <c r="I571" i="55"/>
  <c r="I456" i="55"/>
  <c r="I479" i="55"/>
  <c r="I449" i="55"/>
  <c r="I466" i="55"/>
  <c r="I480" i="55"/>
  <c r="I488" i="55"/>
  <c r="I511" i="55"/>
  <c r="I520" i="55"/>
  <c r="I533" i="55"/>
  <c r="I541" i="55"/>
  <c r="I556" i="55"/>
  <c r="I564" i="55"/>
  <c r="I519" i="55"/>
  <c r="I532" i="55"/>
  <c r="I540" i="55"/>
  <c r="I467" i="55"/>
  <c r="I489" i="55"/>
  <c r="I504" i="55"/>
  <c r="I512" i="55"/>
  <c r="I521" i="55"/>
  <c r="I534" i="55"/>
  <c r="I542" i="55"/>
  <c r="I557" i="55"/>
  <c r="I565" i="55"/>
  <c r="I464" i="55"/>
  <c r="I487" i="55"/>
  <c r="I510" i="55"/>
  <c r="I563" i="55"/>
  <c r="I573" i="55"/>
  <c r="I451" i="55"/>
  <c r="I459" i="55"/>
  <c r="I469" i="55"/>
  <c r="I482" i="55"/>
  <c r="I490" i="55"/>
  <c r="I505" i="55"/>
  <c r="I513" i="55"/>
  <c r="I535" i="55"/>
  <c r="I545" i="55"/>
  <c r="I558" i="55"/>
  <c r="I566" i="55"/>
  <c r="P96" i="55"/>
  <c r="I543" i="55"/>
  <c r="I492" i="55"/>
  <c r="P88" i="55"/>
  <c r="P10" i="55" s="1"/>
  <c r="P93" i="55"/>
  <c r="P15" i="55" s="1"/>
  <c r="F69" i="55" l="1"/>
  <c r="F79" i="55"/>
  <c r="I79" i="55" s="1"/>
  <c r="AI338" i="55"/>
  <c r="AJ338" i="55" s="1"/>
  <c r="AI181" i="55"/>
  <c r="AJ181" i="55" s="1"/>
  <c r="AD42" i="55"/>
  <c r="AA46" i="55"/>
  <c r="AG39" i="55"/>
  <c r="Y53" i="55"/>
  <c r="AD40" i="55"/>
  <c r="F61" i="55"/>
  <c r="I61" i="55" s="1"/>
  <c r="F74" i="55"/>
  <c r="F77" i="55"/>
  <c r="F25" i="55" s="1"/>
  <c r="F66" i="55"/>
  <c r="AH44" i="55"/>
  <c r="AI312" i="55"/>
  <c r="AJ312" i="55" s="1"/>
  <c r="AI362" i="55"/>
  <c r="AE48" i="55"/>
  <c r="F59" i="55"/>
  <c r="F7" i="55" s="1"/>
  <c r="AD36" i="55"/>
  <c r="AD50" i="55"/>
  <c r="AI425" i="55"/>
  <c r="AI310" i="55"/>
  <c r="AC47" i="55"/>
  <c r="AI243" i="55"/>
  <c r="AI123" i="55"/>
  <c r="V45" i="55"/>
  <c r="AI128" i="55"/>
  <c r="V50" i="55"/>
  <c r="AI116" i="55"/>
  <c r="V38" i="55"/>
  <c r="W43" i="55"/>
  <c r="W33" i="55"/>
  <c r="AH35" i="55"/>
  <c r="AI171" i="55"/>
  <c r="AA41" i="55"/>
  <c r="AA51" i="55"/>
  <c r="P89" i="55"/>
  <c r="P11" i="55" s="1"/>
  <c r="W42" i="55"/>
  <c r="Z39" i="55"/>
  <c r="V41" i="55"/>
  <c r="W53" i="55"/>
  <c r="AC36" i="55"/>
  <c r="AG52" i="55"/>
  <c r="AG44" i="55"/>
  <c r="AI235" i="55"/>
  <c r="AJ235" i="55" s="1"/>
  <c r="AI183" i="55"/>
  <c r="AJ183" i="55" s="1"/>
  <c r="AE37" i="55"/>
  <c r="AI131" i="55"/>
  <c r="AJ131" i="55" s="1"/>
  <c r="V53" i="55"/>
  <c r="AI363" i="55"/>
  <c r="AJ363" i="55" s="1"/>
  <c r="AC45" i="55"/>
  <c r="I450" i="55"/>
  <c r="F60" i="55"/>
  <c r="F72" i="55"/>
  <c r="P100" i="55"/>
  <c r="P22" i="55" s="1"/>
  <c r="AI409" i="55"/>
  <c r="P87" i="55"/>
  <c r="P9" i="55" s="1"/>
  <c r="AH52" i="55"/>
  <c r="AI208" i="55"/>
  <c r="AJ208" i="55" s="1"/>
  <c r="AE45" i="55"/>
  <c r="AG34" i="55"/>
  <c r="AE50" i="55"/>
  <c r="AG38" i="55"/>
  <c r="AD43" i="55"/>
  <c r="AE43" i="55"/>
  <c r="AA35" i="55"/>
  <c r="AC33" i="55"/>
  <c r="AH33" i="55"/>
  <c r="AG35" i="55"/>
  <c r="AA48" i="55"/>
  <c r="AI372" i="55"/>
  <c r="AI412" i="55"/>
  <c r="AA47" i="55"/>
  <c r="AC51" i="55"/>
  <c r="Y52" i="55"/>
  <c r="AI232" i="55"/>
  <c r="AH39" i="55"/>
  <c r="AG40" i="55"/>
  <c r="V44" i="55"/>
  <c r="AI122" i="55"/>
  <c r="AI270" i="55"/>
  <c r="AI286" i="55"/>
  <c r="AJ286" i="55" s="1"/>
  <c r="AE52" i="55"/>
  <c r="W40" i="55"/>
  <c r="AE51" i="55"/>
  <c r="AG43" i="55"/>
  <c r="AH37" i="55"/>
  <c r="AH45" i="55"/>
  <c r="AI258" i="55"/>
  <c r="I553" i="55"/>
  <c r="F64" i="55"/>
  <c r="F62" i="55"/>
  <c r="P105" i="55"/>
  <c r="P27" i="55" s="1"/>
  <c r="AI441" i="55"/>
  <c r="AJ441" i="55" s="1"/>
  <c r="AI345" i="55"/>
  <c r="AC52" i="55"/>
  <c r="AD34" i="55"/>
  <c r="AA36" i="55"/>
  <c r="AD46" i="55"/>
  <c r="AI172" i="55"/>
  <c r="W50" i="55"/>
  <c r="V34" i="55"/>
  <c r="AA38" i="55"/>
  <c r="V43" i="55"/>
  <c r="AI121" i="55"/>
  <c r="AI139" i="55"/>
  <c r="AI207" i="55"/>
  <c r="AJ207" i="55" s="1"/>
  <c r="Z35" i="55"/>
  <c r="AC48" i="55"/>
  <c r="AH51" i="55"/>
  <c r="S484" i="55"/>
  <c r="P68" i="55"/>
  <c r="AA42" i="55"/>
  <c r="AI431" i="55"/>
  <c r="AI141" i="55"/>
  <c r="W47" i="55"/>
  <c r="AI166" i="55"/>
  <c r="AF619" i="55"/>
  <c r="W52" i="55"/>
  <c r="AI261" i="55"/>
  <c r="AJ261" i="55" s="1"/>
  <c r="AA40" i="55"/>
  <c r="AI215" i="55"/>
  <c r="AI336" i="55"/>
  <c r="AF53" i="55"/>
  <c r="AI197" i="55"/>
  <c r="AD53" i="55"/>
  <c r="AD37" i="55"/>
  <c r="AA37" i="55"/>
  <c r="AG45" i="55"/>
  <c r="AI155" i="55"/>
  <c r="AJ155" i="55" s="1"/>
  <c r="AG46" i="55"/>
  <c r="AC46" i="55"/>
  <c r="I527" i="55"/>
  <c r="I548" i="55" s="1"/>
  <c r="F548" i="55"/>
  <c r="AI423" i="55"/>
  <c r="P103" i="55"/>
  <c r="P25" i="55" s="1"/>
  <c r="AI373" i="55"/>
  <c r="AI346" i="55"/>
  <c r="AI331" i="55"/>
  <c r="AI206" i="55"/>
  <c r="AD51" i="55"/>
  <c r="AI167" i="55"/>
  <c r="V36" i="55"/>
  <c r="AI157" i="55"/>
  <c r="AJ157" i="55" s="1"/>
  <c r="AE38" i="55"/>
  <c r="AH43" i="55"/>
  <c r="AG33" i="55"/>
  <c r="AI182" i="55"/>
  <c r="AJ182" i="55" s="1"/>
  <c r="AC35" i="55"/>
  <c r="V48" i="55"/>
  <c r="AI126" i="55"/>
  <c r="AH47" i="55"/>
  <c r="AI233" i="55"/>
  <c r="AJ233" i="55" s="1"/>
  <c r="I572" i="55"/>
  <c r="AE47" i="55"/>
  <c r="AI390" i="55"/>
  <c r="AJ390" i="55" s="1"/>
  <c r="AI417" i="55"/>
  <c r="AJ417" i="55" s="1"/>
  <c r="AI365" i="55"/>
  <c r="AJ365" i="55" s="1"/>
  <c r="AI311" i="55"/>
  <c r="AJ311" i="55" s="1"/>
  <c r="V51" i="55"/>
  <c r="AI129" i="55"/>
  <c r="AA44" i="55"/>
  <c r="Z53" i="55"/>
  <c r="AI114" i="55"/>
  <c r="V37" i="55"/>
  <c r="W46" i="55"/>
  <c r="I463" i="55"/>
  <c r="F73" i="55"/>
  <c r="P97" i="55"/>
  <c r="P19" i="55" s="1"/>
  <c r="AI360" i="55"/>
  <c r="AF52" i="55"/>
  <c r="AI332" i="55"/>
  <c r="Y51" i="55"/>
  <c r="AI190" i="55"/>
  <c r="W35" i="55"/>
  <c r="AI285" i="55"/>
  <c r="AJ285" i="55" s="1"/>
  <c r="AI442" i="55"/>
  <c r="AJ442" i="55" s="1"/>
  <c r="AA53" i="55"/>
  <c r="I77" i="55"/>
  <c r="AI415" i="55"/>
  <c r="AJ415" i="55" s="1"/>
  <c r="AI277" i="55"/>
  <c r="AI246" i="55"/>
  <c r="AI225" i="55"/>
  <c r="V52" i="55"/>
  <c r="AI156" i="55"/>
  <c r="AJ156" i="55" s="1"/>
  <c r="V40" i="55"/>
  <c r="AG50" i="55"/>
  <c r="AI241" i="55"/>
  <c r="W38" i="55"/>
  <c r="AH38" i="55"/>
  <c r="AH48" i="55"/>
  <c r="AD33" i="55"/>
  <c r="Z392" i="55"/>
  <c r="Z41" i="55"/>
  <c r="Z47" i="55"/>
  <c r="AI120" i="55"/>
  <c r="AC34" i="55"/>
  <c r="AF51" i="55"/>
  <c r="AA34" i="55"/>
  <c r="AI440" i="55"/>
  <c r="AC41" i="55"/>
  <c r="AI364" i="55"/>
  <c r="AJ364" i="55" s="1"/>
  <c r="AE39" i="55"/>
  <c r="AI218" i="55"/>
  <c r="AH53" i="55"/>
  <c r="AI226" i="55"/>
  <c r="AD44" i="55"/>
  <c r="AI113" i="55"/>
  <c r="AA52" i="55"/>
  <c r="AI234" i="55"/>
  <c r="AJ234" i="55" s="1"/>
  <c r="AI313" i="55"/>
  <c r="AJ313" i="55" s="1"/>
  <c r="Z50" i="55"/>
  <c r="AE44" i="55"/>
  <c r="AC37" i="55"/>
  <c r="AI383" i="55"/>
  <c r="AI176" i="55"/>
  <c r="AI168" i="55"/>
  <c r="I455" i="55"/>
  <c r="F65" i="55"/>
  <c r="F71" i="55"/>
  <c r="AI432" i="55"/>
  <c r="P98" i="55"/>
  <c r="P20" i="55" s="1"/>
  <c r="AI337" i="55"/>
  <c r="AJ337" i="55" s="1"/>
  <c r="AI298" i="55"/>
  <c r="V35" i="55"/>
  <c r="AC53" i="55"/>
  <c r="AI119" i="55"/>
  <c r="AC50" i="55"/>
  <c r="W36" i="55"/>
  <c r="AI407" i="55"/>
  <c r="AI175" i="55"/>
  <c r="AE236" i="55"/>
  <c r="AI180" i="55"/>
  <c r="V47" i="55"/>
  <c r="AA39" i="55"/>
  <c r="AI191" i="55"/>
  <c r="AC44" i="55"/>
  <c r="AI149" i="55"/>
  <c r="Z45" i="55"/>
  <c r="AG42" i="55"/>
  <c r="AH50" i="55"/>
  <c r="AC38" i="55"/>
  <c r="AA43" i="55"/>
  <c r="W41" i="55"/>
  <c r="V33" i="55"/>
  <c r="AI111" i="55"/>
  <c r="AD35" i="55"/>
  <c r="W48" i="55"/>
  <c r="AI330" i="55"/>
  <c r="AH34" i="55"/>
  <c r="AC39" i="55"/>
  <c r="AI389" i="55"/>
  <c r="AJ389" i="55" s="1"/>
  <c r="AI150" i="55"/>
  <c r="Z51" i="55"/>
  <c r="AE34" i="55"/>
  <c r="AI245" i="55"/>
  <c r="AD41" i="55"/>
  <c r="W51" i="55"/>
  <c r="AI295" i="55"/>
  <c r="W39" i="55"/>
  <c r="X53" i="55"/>
  <c r="AI339" i="55"/>
  <c r="AJ339" i="55" s="1"/>
  <c r="AH36" i="55"/>
  <c r="AE40" i="55"/>
  <c r="Z44" i="55"/>
  <c r="AI427" i="55"/>
  <c r="AE53" i="55"/>
  <c r="AG37" i="55"/>
  <c r="AI384" i="55"/>
  <c r="AD38" i="55"/>
  <c r="I69" i="55"/>
  <c r="F17" i="55"/>
  <c r="I458" i="55"/>
  <c r="F68" i="55"/>
  <c r="F67" i="55"/>
  <c r="I457" i="55"/>
  <c r="F70" i="55"/>
  <c r="AI382" i="55"/>
  <c r="AI408" i="55"/>
  <c r="AI287" i="55"/>
  <c r="AJ287" i="55" s="1"/>
  <c r="AI434" i="55"/>
  <c r="AI306" i="55"/>
  <c r="AG47" i="55"/>
  <c r="AE36" i="55"/>
  <c r="AI219" i="55"/>
  <c r="AI201" i="55"/>
  <c r="AG48" i="55"/>
  <c r="AD48" i="55"/>
  <c r="AI276" i="55"/>
  <c r="AD39" i="55"/>
  <c r="AD47" i="55"/>
  <c r="AI358" i="55"/>
  <c r="Z34" i="55"/>
  <c r="I569" i="55"/>
  <c r="Z52" i="55"/>
  <c r="AI152" i="55"/>
  <c r="AH41" i="55"/>
  <c r="AD45" i="55"/>
  <c r="F22" i="55"/>
  <c r="I74" i="55"/>
  <c r="F14" i="55"/>
  <c r="I66" i="55"/>
  <c r="Z33" i="55"/>
  <c r="P86" i="55"/>
  <c r="P8" i="55" s="1"/>
  <c r="P95" i="55"/>
  <c r="AI380" i="55"/>
  <c r="I517" i="55"/>
  <c r="I522" i="55" s="1"/>
  <c r="P90" i="55"/>
  <c r="P12" i="55" s="1"/>
  <c r="AI399" i="55"/>
  <c r="P85" i="55"/>
  <c r="AI405" i="55"/>
  <c r="Z43" i="55"/>
  <c r="AI284" i="55"/>
  <c r="AI278" i="55"/>
  <c r="AI217" i="55"/>
  <c r="AD52" i="55"/>
  <c r="AI164" i="55"/>
  <c r="AI142" i="55"/>
  <c r="AC40" i="55"/>
  <c r="AI223" i="55"/>
  <c r="AI174" i="55"/>
  <c r="AA45" i="55"/>
  <c r="V42" i="55"/>
  <c r="AI280" i="55"/>
  <c r="V39" i="55"/>
  <c r="AA50" i="55"/>
  <c r="AC43" i="55"/>
  <c r="AA33" i="55"/>
  <c r="AE33" i="55"/>
  <c r="AE132" i="55"/>
  <c r="AE35" i="55"/>
  <c r="AI443" i="55"/>
  <c r="AJ443" i="55" s="1"/>
  <c r="AI321" i="55"/>
  <c r="W34" i="55"/>
  <c r="AG51" i="55"/>
  <c r="AI267" i="55"/>
  <c r="AE42" i="55"/>
  <c r="F78" i="55"/>
  <c r="I468" i="55"/>
  <c r="AI416" i="55"/>
  <c r="AJ416" i="55" s="1"/>
  <c r="AI260" i="55"/>
  <c r="AI391" i="55"/>
  <c r="AJ391" i="55" s="1"/>
  <c r="W44" i="55"/>
  <c r="AG53" i="55"/>
  <c r="Z36" i="55"/>
  <c r="AI209" i="55"/>
  <c r="AJ209" i="55" s="1"/>
  <c r="AH40" i="55"/>
  <c r="AE41" i="55"/>
  <c r="AG36" i="55"/>
  <c r="AI375" i="55"/>
  <c r="AI397" i="55"/>
  <c r="W45" i="55"/>
  <c r="W37" i="55"/>
  <c r="AI293" i="55"/>
  <c r="AI279" i="55"/>
  <c r="AH46" i="55"/>
  <c r="AE46" i="55"/>
  <c r="AI354" i="55"/>
  <c r="AI259" i="55"/>
  <c r="F63" i="55"/>
  <c r="AA340" i="55"/>
  <c r="V340" i="55"/>
  <c r="AE262" i="55"/>
  <c r="C51" i="55"/>
  <c r="AA236" i="55"/>
  <c r="V158" i="55"/>
  <c r="AH236" i="55"/>
  <c r="AH288" i="55"/>
  <c r="V288" i="55"/>
  <c r="AA210" i="55"/>
  <c r="AF623" i="55"/>
  <c r="V314" i="55"/>
  <c r="AH184" i="55"/>
  <c r="Z184" i="55"/>
  <c r="AA418" i="55"/>
  <c r="AE418" i="55"/>
  <c r="AF624" i="55"/>
  <c r="AF612" i="55"/>
  <c r="AF614" i="55" l="1"/>
  <c r="F27" i="55"/>
  <c r="AF158" i="55"/>
  <c r="AI388" i="55"/>
  <c r="AI230" i="55"/>
  <c r="AI433" i="55"/>
  <c r="AI269" i="55"/>
  <c r="S414" i="55"/>
  <c r="AI347" i="55"/>
  <c r="Y50" i="55"/>
  <c r="AI436" i="55"/>
  <c r="AI272" i="55"/>
  <c r="AI224" i="55"/>
  <c r="AI324" i="55"/>
  <c r="AI115" i="55"/>
  <c r="Y33" i="55"/>
  <c r="AI374" i="55"/>
  <c r="AI227" i="55"/>
  <c r="AI146" i="55"/>
  <c r="AI381" i="55"/>
  <c r="AI154" i="55"/>
  <c r="AI329" i="55"/>
  <c r="AI402" i="55"/>
  <c r="AI253" i="55"/>
  <c r="AI438" i="55"/>
  <c r="F9" i="55"/>
  <c r="AI334" i="55"/>
  <c r="AI249" i="55"/>
  <c r="AI304" i="55"/>
  <c r="I59" i="55"/>
  <c r="AI297" i="55"/>
  <c r="AI428" i="55"/>
  <c r="AI426" i="55"/>
  <c r="AI140" i="55"/>
  <c r="AI353" i="55"/>
  <c r="AF33" i="55"/>
  <c r="AF43" i="55"/>
  <c r="AI244" i="55"/>
  <c r="X36" i="55"/>
  <c r="AI199" i="55"/>
  <c r="Y47" i="55"/>
  <c r="AI376" i="55"/>
  <c r="AI305" i="55"/>
  <c r="AI400" i="55"/>
  <c r="AI410" i="55"/>
  <c r="X38" i="55"/>
  <c r="AI178" i="55"/>
  <c r="AF39" i="55"/>
  <c r="Y42" i="55"/>
  <c r="AI189" i="55"/>
  <c r="AI424" i="55"/>
  <c r="AI414" i="55"/>
  <c r="AJ414" i="55" s="1"/>
  <c r="AF610" i="55"/>
  <c r="AI165" i="55"/>
  <c r="Z158" i="55"/>
  <c r="Y44" i="55"/>
  <c r="AI355" i="55"/>
  <c r="AF35" i="55"/>
  <c r="AI192" i="55"/>
  <c r="X45" i="55"/>
  <c r="AI275" i="55"/>
  <c r="AI145" i="55"/>
  <c r="AF38" i="55"/>
  <c r="AI386" i="55"/>
  <c r="AI357" i="55"/>
  <c r="AI401" i="55"/>
  <c r="AI228" i="55"/>
  <c r="AI200" i="55"/>
  <c r="AF48" i="55"/>
  <c r="AI252" i="55"/>
  <c r="X47" i="55"/>
  <c r="AI327" i="55"/>
  <c r="X39" i="55"/>
  <c r="AI271" i="55"/>
  <c r="X44" i="55"/>
  <c r="I574" i="55"/>
  <c r="AI379" i="55"/>
  <c r="Y43" i="55"/>
  <c r="AI250" i="55"/>
  <c r="AI254" i="55"/>
  <c r="AI303" i="55"/>
  <c r="X48" i="55"/>
  <c r="AI406" i="55"/>
  <c r="AI147" i="55"/>
  <c r="F522" i="55"/>
  <c r="F523" i="55" s="1"/>
  <c r="AI216" i="55"/>
  <c r="AI251" i="55"/>
  <c r="Y45" i="55"/>
  <c r="AI296" i="55"/>
  <c r="AI348" i="55"/>
  <c r="AI320" i="55"/>
  <c r="AI301" i="55"/>
  <c r="AF50" i="55"/>
  <c r="AF617" i="55"/>
  <c r="X40" i="55"/>
  <c r="AI349" i="55"/>
  <c r="X50" i="55"/>
  <c r="AI302" i="55"/>
  <c r="AI242" i="55"/>
  <c r="X43" i="55"/>
  <c r="AI323" i="55"/>
  <c r="AI138" i="55"/>
  <c r="AI204" i="55"/>
  <c r="Z418" i="55"/>
  <c r="E523" i="55"/>
  <c r="C523" i="55"/>
  <c r="D523" i="55"/>
  <c r="G523" i="55"/>
  <c r="B523" i="55"/>
  <c r="H523" i="55"/>
  <c r="S121" i="55"/>
  <c r="AJ121" i="55" s="1"/>
  <c r="AG366" i="55"/>
  <c r="Y418" i="55"/>
  <c r="S486" i="55"/>
  <c r="P70" i="55"/>
  <c r="AA184" i="55"/>
  <c r="AG184" i="55"/>
  <c r="AH314" i="55"/>
  <c r="AA314" i="55"/>
  <c r="S113" i="55"/>
  <c r="AJ113" i="55" s="1"/>
  <c r="W210" i="55"/>
  <c r="W392" i="55"/>
  <c r="X288" i="55"/>
  <c r="Z444" i="55"/>
  <c r="O51" i="55"/>
  <c r="AE340" i="55"/>
  <c r="O52" i="55"/>
  <c r="W262" i="55"/>
  <c r="AH392" i="55"/>
  <c r="AC262" i="55"/>
  <c r="X34" i="55"/>
  <c r="S485" i="55"/>
  <c r="P69" i="55"/>
  <c r="I67" i="55"/>
  <c r="F15" i="55"/>
  <c r="AI282" i="55"/>
  <c r="M33" i="55"/>
  <c r="F19" i="55"/>
  <c r="I71" i="55"/>
  <c r="AI356" i="55"/>
  <c r="Y34" i="55"/>
  <c r="X52" i="55"/>
  <c r="P16" i="55"/>
  <c r="S68" i="55"/>
  <c r="F12" i="55"/>
  <c r="I64" i="55"/>
  <c r="I465" i="55"/>
  <c r="I470" i="55" s="1"/>
  <c r="F75" i="55"/>
  <c r="F80" i="55" s="1"/>
  <c r="W366" i="55"/>
  <c r="S423" i="55"/>
  <c r="AD418" i="55"/>
  <c r="AD184" i="55"/>
  <c r="Y184" i="55"/>
  <c r="AG314" i="55"/>
  <c r="AC314" i="55"/>
  <c r="S126" i="55"/>
  <c r="AJ126" i="55" s="1"/>
  <c r="S241" i="55"/>
  <c r="AA158" i="55"/>
  <c r="AC392" i="55"/>
  <c r="AF288" i="55"/>
  <c r="X158" i="55"/>
  <c r="L40" i="55"/>
  <c r="AF444" i="55"/>
  <c r="X444" i="55"/>
  <c r="AD340" i="55"/>
  <c r="AA444" i="55"/>
  <c r="Y158" i="55"/>
  <c r="S388" i="55"/>
  <c r="F18" i="55"/>
  <c r="I70" i="55"/>
  <c r="F16" i="55"/>
  <c r="I68" i="55"/>
  <c r="I65" i="55"/>
  <c r="Y35" i="55"/>
  <c r="Y38" i="55"/>
  <c r="Y36" i="55"/>
  <c r="AF42" i="55"/>
  <c r="AI268" i="55"/>
  <c r="F470" i="55"/>
  <c r="AI163" i="55"/>
  <c r="F574" i="55"/>
  <c r="F575" i="55" s="1"/>
  <c r="AF45" i="55"/>
  <c r="X41" i="55"/>
  <c r="AI322" i="55"/>
  <c r="W418" i="55"/>
  <c r="AG158" i="55"/>
  <c r="AE392" i="55"/>
  <c r="W288" i="55"/>
  <c r="AD236" i="55"/>
  <c r="S397" i="55"/>
  <c r="X366" i="55"/>
  <c r="AE184" i="55"/>
  <c r="X314" i="55"/>
  <c r="AF210" i="55"/>
  <c r="X340" i="55"/>
  <c r="AF46" i="55"/>
  <c r="AI294" i="55"/>
  <c r="AI45" i="55"/>
  <c r="AH366" i="55"/>
  <c r="S345" i="55"/>
  <c r="S128" i="55"/>
  <c r="AJ128" i="55" s="1"/>
  <c r="S137" i="55"/>
  <c r="AG210" i="55"/>
  <c r="Z288" i="55"/>
  <c r="AC158" i="55"/>
  <c r="AH158" i="55"/>
  <c r="X392" i="55"/>
  <c r="AA288" i="55"/>
  <c r="AF236" i="55"/>
  <c r="W236" i="55"/>
  <c r="S319" i="55"/>
  <c r="AF262" i="55"/>
  <c r="W340" i="55"/>
  <c r="AF622" i="55"/>
  <c r="AH444" i="55"/>
  <c r="N51" i="55"/>
  <c r="S154" i="55"/>
  <c r="AJ154" i="55" s="1"/>
  <c r="Q52" i="55"/>
  <c r="Z40" i="55"/>
  <c r="AF34" i="55"/>
  <c r="Y41" i="55"/>
  <c r="Y340" i="55"/>
  <c r="X42" i="55"/>
  <c r="X35" i="55"/>
  <c r="M51" i="55"/>
  <c r="D549" i="55"/>
  <c r="H549" i="55"/>
  <c r="F549" i="55"/>
  <c r="C549" i="55"/>
  <c r="G549" i="55"/>
  <c r="B549" i="55"/>
  <c r="E549" i="55"/>
  <c r="X37" i="55"/>
  <c r="Y40" i="55"/>
  <c r="Y288" i="55"/>
  <c r="AI112" i="55"/>
  <c r="Y37" i="55"/>
  <c r="I60" i="55"/>
  <c r="F8" i="55"/>
  <c r="Z46" i="55"/>
  <c r="AF36" i="55"/>
  <c r="AI173" i="55"/>
  <c r="AD366" i="55"/>
  <c r="S293" i="55"/>
  <c r="AD210" i="55"/>
  <c r="W158" i="55"/>
  <c r="AF132" i="55"/>
  <c r="Y444" i="55"/>
  <c r="AH262" i="55"/>
  <c r="M52" i="55"/>
  <c r="Y366" i="55"/>
  <c r="AF611" i="55"/>
  <c r="AC236" i="55"/>
  <c r="AF392" i="55"/>
  <c r="R52" i="55"/>
  <c r="AE366" i="55"/>
  <c r="AF184" i="55"/>
  <c r="Q33" i="55"/>
  <c r="AA366" i="55"/>
  <c r="S116" i="55"/>
  <c r="AJ116" i="55" s="1"/>
  <c r="AG418" i="55"/>
  <c r="W184" i="55"/>
  <c r="S190" i="55"/>
  <c r="AJ190" i="55" s="1"/>
  <c r="W314" i="55"/>
  <c r="AF606" i="55"/>
  <c r="P104" i="55"/>
  <c r="P26" i="55" s="1"/>
  <c r="S282" i="55"/>
  <c r="AJ282" i="55" s="1"/>
  <c r="AC288" i="55"/>
  <c r="X132" i="55"/>
  <c r="Z49" i="55"/>
  <c r="AF340" i="55"/>
  <c r="R50" i="55"/>
  <c r="AA392" i="55"/>
  <c r="S260" i="55"/>
  <c r="AJ260" i="55" s="1"/>
  <c r="S310" i="55"/>
  <c r="AJ310" i="55" s="1"/>
  <c r="V418" i="55"/>
  <c r="AF41" i="55"/>
  <c r="AI435" i="55"/>
  <c r="AI130" i="55"/>
  <c r="AG132" i="55"/>
  <c r="X51" i="55"/>
  <c r="AI51" i="55" s="1"/>
  <c r="AI148" i="55"/>
  <c r="AF40" i="55"/>
  <c r="AG41" i="55"/>
  <c r="I544" i="55"/>
  <c r="F76" i="55"/>
  <c r="AE210" i="55"/>
  <c r="AF37" i="55"/>
  <c r="AF418" i="55"/>
  <c r="F11" i="55"/>
  <c r="I63" i="55"/>
  <c r="F26" i="55"/>
  <c r="I78" i="55"/>
  <c r="AF44" i="55"/>
  <c r="AF366" i="55"/>
  <c r="AH418" i="55"/>
  <c r="AC184" i="55"/>
  <c r="S123" i="55"/>
  <c r="AJ123" i="55" s="1"/>
  <c r="AD314" i="55"/>
  <c r="S301" i="55"/>
  <c r="AJ301" i="55" s="1"/>
  <c r="AF618" i="55"/>
  <c r="X210" i="55"/>
  <c r="AG288" i="55"/>
  <c r="S322" i="55"/>
  <c r="AJ322" i="55" s="1"/>
  <c r="AD158" i="55"/>
  <c r="AD288" i="55"/>
  <c r="AA262" i="55"/>
  <c r="Y262" i="55"/>
  <c r="W444" i="55"/>
  <c r="AC444" i="55"/>
  <c r="AG340" i="55"/>
  <c r="AG444" i="55"/>
  <c r="Y392" i="55"/>
  <c r="S174" i="55"/>
  <c r="AJ174" i="55" s="1"/>
  <c r="R51" i="55"/>
  <c r="AI52" i="55"/>
  <c r="AI137" i="55"/>
  <c r="S400" i="55"/>
  <c r="AJ400" i="55" s="1"/>
  <c r="Y46" i="55"/>
  <c r="AI319" i="55"/>
  <c r="I72" i="55"/>
  <c r="F20" i="55"/>
  <c r="AI53" i="55"/>
  <c r="AJ53" i="55" s="1"/>
  <c r="P101" i="55"/>
  <c r="P23" i="55" s="1"/>
  <c r="AC366" i="55"/>
  <c r="AG236" i="55"/>
  <c r="Y236" i="55"/>
  <c r="S330" i="55"/>
  <c r="AJ330" i="55" s="1"/>
  <c r="E575" i="55"/>
  <c r="H575" i="55"/>
  <c r="C575" i="55"/>
  <c r="B575" i="55"/>
  <c r="D575" i="55"/>
  <c r="G575" i="55"/>
  <c r="AF609" i="55"/>
  <c r="S120" i="55"/>
  <c r="AJ120" i="55" s="1"/>
  <c r="X236" i="55"/>
  <c r="AD392" i="55"/>
  <c r="H51" i="55"/>
  <c r="X33" i="55"/>
  <c r="S111" i="55"/>
  <c r="AC418" i="55"/>
  <c r="AF314" i="55"/>
  <c r="L47" i="55"/>
  <c r="L52" i="55"/>
  <c r="S215" i="55"/>
  <c r="X418" i="55"/>
  <c r="X184" i="55"/>
  <c r="AE314" i="55"/>
  <c r="AG392" i="55"/>
  <c r="AF615" i="55"/>
  <c r="AE288" i="55"/>
  <c r="P102" i="55"/>
  <c r="P24" i="55" s="1"/>
  <c r="L51" i="55"/>
  <c r="O43" i="55"/>
  <c r="S425" i="55"/>
  <c r="AJ425" i="55" s="1"/>
  <c r="X262" i="55"/>
  <c r="O50" i="55"/>
  <c r="M50" i="55"/>
  <c r="AD444" i="55"/>
  <c r="AE444" i="55"/>
  <c r="N50" i="55"/>
  <c r="AG262" i="55"/>
  <c r="AD262" i="55"/>
  <c r="S167" i="55"/>
  <c r="AJ167" i="55" s="1"/>
  <c r="AF607" i="55"/>
  <c r="L34" i="55"/>
  <c r="Y39" i="55"/>
  <c r="P7" i="55"/>
  <c r="X46" i="55"/>
  <c r="AF47" i="55"/>
  <c r="I491" i="55"/>
  <c r="I496" i="55" s="1"/>
  <c r="F496" i="55"/>
  <c r="S175" i="55"/>
  <c r="AJ175" i="55" s="1"/>
  <c r="S329" i="55"/>
  <c r="AJ329" i="55" s="1"/>
  <c r="Y210" i="55"/>
  <c r="I73" i="55"/>
  <c r="AI398" i="55"/>
  <c r="AI124" i="55"/>
  <c r="I62" i="55"/>
  <c r="F10" i="55"/>
  <c r="R33" i="55"/>
  <c r="AI371" i="55"/>
  <c r="S204" i="55" l="1"/>
  <c r="AJ204" i="55" s="1"/>
  <c r="N35" i="55"/>
  <c r="M42" i="55"/>
  <c r="R132" i="55"/>
  <c r="S189" i="55"/>
  <c r="AJ189" i="55" s="1"/>
  <c r="S375" i="55"/>
  <c r="AJ375" i="55" s="1"/>
  <c r="S407" i="55"/>
  <c r="AJ407" i="55" s="1"/>
  <c r="S347" i="55"/>
  <c r="AJ347" i="55" s="1"/>
  <c r="S199" i="55"/>
  <c r="AJ199" i="55" s="1"/>
  <c r="S428" i="55"/>
  <c r="AJ428" i="55" s="1"/>
  <c r="S230" i="55"/>
  <c r="AJ230" i="55" s="1"/>
  <c r="AI36" i="55"/>
  <c r="S357" i="55"/>
  <c r="AJ357" i="55" s="1"/>
  <c r="AI34" i="55"/>
  <c r="AI50" i="55"/>
  <c r="AI43" i="55"/>
  <c r="S304" i="55"/>
  <c r="AJ304" i="55" s="1"/>
  <c r="L42" i="55"/>
  <c r="AI335" i="55"/>
  <c r="S197" i="55"/>
  <c r="AJ197" i="55" s="1"/>
  <c r="S244" i="55"/>
  <c r="AJ244" i="55" s="1"/>
  <c r="S405" i="55"/>
  <c r="AJ405" i="55" s="1"/>
  <c r="R42" i="55"/>
  <c r="M43" i="55"/>
  <c r="S436" i="55"/>
  <c r="AJ436" i="55" s="1"/>
  <c r="S219" i="55"/>
  <c r="AJ219" i="55" s="1"/>
  <c r="S165" i="55"/>
  <c r="AJ165" i="55" s="1"/>
  <c r="AI35" i="55"/>
  <c r="R39" i="55"/>
  <c r="R34" i="55"/>
  <c r="S402" i="55"/>
  <c r="AJ402" i="55" s="1"/>
  <c r="S401" i="55"/>
  <c r="AJ401" i="55" s="1"/>
  <c r="N52" i="55"/>
  <c r="M44" i="55"/>
  <c r="L36" i="55"/>
  <c r="S382" i="55"/>
  <c r="AJ382" i="55" s="1"/>
  <c r="AI44" i="55"/>
  <c r="R38" i="55"/>
  <c r="S349" i="55"/>
  <c r="AJ349" i="55" s="1"/>
  <c r="S278" i="55"/>
  <c r="AJ278" i="55" s="1"/>
  <c r="L33" i="55"/>
  <c r="S200" i="55"/>
  <c r="AJ200" i="55" s="1"/>
  <c r="R158" i="55"/>
  <c r="S223" i="55"/>
  <c r="AJ223" i="55" s="1"/>
  <c r="Q35" i="55"/>
  <c r="S346" i="55"/>
  <c r="AJ346" i="55" s="1"/>
  <c r="S141" i="55"/>
  <c r="AJ141" i="55" s="1"/>
  <c r="S327" i="55"/>
  <c r="AJ327" i="55" s="1"/>
  <c r="Q40" i="55"/>
  <c r="I379" i="55"/>
  <c r="AI153" i="55"/>
  <c r="Q44" i="55"/>
  <c r="S374" i="55"/>
  <c r="AJ374" i="55" s="1"/>
  <c r="S275" i="55"/>
  <c r="AJ275" i="55" s="1"/>
  <c r="O34" i="55"/>
  <c r="S399" i="55"/>
  <c r="AJ399" i="55" s="1"/>
  <c r="S254" i="55"/>
  <c r="AJ254" i="55" s="1"/>
  <c r="Q48" i="55"/>
  <c r="S168" i="55"/>
  <c r="AJ168" i="55" s="1"/>
  <c r="AI41" i="55"/>
  <c r="Q38" i="55"/>
  <c r="S271" i="55"/>
  <c r="AJ271" i="55" s="1"/>
  <c r="S140" i="55"/>
  <c r="AJ140" i="55" s="1"/>
  <c r="Q34" i="55"/>
  <c r="S250" i="55"/>
  <c r="AJ250" i="55" s="1"/>
  <c r="S272" i="55"/>
  <c r="AJ272" i="55" s="1"/>
  <c r="S354" i="55"/>
  <c r="AJ354" i="55" s="1"/>
  <c r="S129" i="55"/>
  <c r="AJ129" i="55" s="1"/>
  <c r="S324" i="55"/>
  <c r="AJ324" i="55" s="1"/>
  <c r="S306" i="55"/>
  <c r="AJ306" i="55" s="1"/>
  <c r="O35" i="55"/>
  <c r="R43" i="55"/>
  <c r="N45" i="55"/>
  <c r="O36" i="55"/>
  <c r="S381" i="55"/>
  <c r="AJ381" i="55" s="1"/>
  <c r="S172" i="55"/>
  <c r="AJ172" i="55" s="1"/>
  <c r="Q45" i="55"/>
  <c r="S217" i="55"/>
  <c r="AJ217" i="55" s="1"/>
  <c r="S149" i="55"/>
  <c r="AJ149" i="55" s="1"/>
  <c r="S216" i="55"/>
  <c r="AJ216" i="55" s="1"/>
  <c r="S355" i="55"/>
  <c r="AJ355" i="55" s="1"/>
  <c r="I412" i="55"/>
  <c r="S372" i="55"/>
  <c r="AJ372" i="55" s="1"/>
  <c r="I377" i="55"/>
  <c r="Q39" i="55"/>
  <c r="S360" i="55"/>
  <c r="AJ360" i="55" s="1"/>
  <c r="S358" i="55"/>
  <c r="AJ358" i="55" s="1"/>
  <c r="S431" i="55"/>
  <c r="AJ431" i="55" s="1"/>
  <c r="S249" i="55"/>
  <c r="AJ249" i="55" s="1"/>
  <c r="M34" i="55"/>
  <c r="S302" i="55"/>
  <c r="AJ302" i="55" s="1"/>
  <c r="R40" i="55"/>
  <c r="I305" i="55"/>
  <c r="S320" i="55"/>
  <c r="AJ320" i="55" s="1"/>
  <c r="L35" i="55"/>
  <c r="S406" i="55"/>
  <c r="AJ406" i="55" s="1"/>
  <c r="S332" i="55"/>
  <c r="AJ332" i="55" s="1"/>
  <c r="O48" i="55"/>
  <c r="S296" i="55"/>
  <c r="AJ296" i="55" s="1"/>
  <c r="S253" i="55"/>
  <c r="AJ253" i="55" s="1"/>
  <c r="S384" i="55"/>
  <c r="AJ384" i="55" s="1"/>
  <c r="S201" i="55"/>
  <c r="AJ201" i="55" s="1"/>
  <c r="M47" i="55"/>
  <c r="S176" i="55"/>
  <c r="AJ176" i="55" s="1"/>
  <c r="S276" i="55"/>
  <c r="AJ276" i="55" s="1"/>
  <c r="S224" i="55"/>
  <c r="AJ224" i="55" s="1"/>
  <c r="S297" i="55"/>
  <c r="AJ297" i="55" s="1"/>
  <c r="S408" i="55"/>
  <c r="AJ408" i="55" s="1"/>
  <c r="S376" i="55"/>
  <c r="AJ376" i="55" s="1"/>
  <c r="N43" i="55"/>
  <c r="L38" i="55"/>
  <c r="AI309" i="55"/>
  <c r="R36" i="55"/>
  <c r="S434" i="55"/>
  <c r="AJ434" i="55" s="1"/>
  <c r="S424" i="55"/>
  <c r="AJ424" i="55" s="1"/>
  <c r="S386" i="55"/>
  <c r="AJ386" i="55" s="1"/>
  <c r="S246" i="55"/>
  <c r="AJ246" i="55" s="1"/>
  <c r="S243" i="55"/>
  <c r="AJ243" i="55" s="1"/>
  <c r="S398" i="55"/>
  <c r="AJ398" i="55" s="1"/>
  <c r="S294" i="55"/>
  <c r="AJ294" i="55" s="1"/>
  <c r="S348" i="55"/>
  <c r="AJ348" i="55" s="1"/>
  <c r="O38" i="55"/>
  <c r="R48" i="55"/>
  <c r="O37" i="55"/>
  <c r="S142" i="55"/>
  <c r="AJ142" i="55" s="1"/>
  <c r="N47" i="55"/>
  <c r="S373" i="55"/>
  <c r="AJ373" i="55" s="1"/>
  <c r="S279" i="55"/>
  <c r="AJ279" i="55" s="1"/>
  <c r="Q43" i="55"/>
  <c r="S409" i="55"/>
  <c r="AJ409" i="55" s="1"/>
  <c r="S280" i="55"/>
  <c r="AJ280" i="55" s="1"/>
  <c r="S227" i="55"/>
  <c r="AJ227" i="55" s="1"/>
  <c r="S245" i="55"/>
  <c r="AJ245" i="55" s="1"/>
  <c r="S145" i="55"/>
  <c r="AJ145" i="55" s="1"/>
  <c r="S427" i="55"/>
  <c r="AJ427" i="55" s="1"/>
  <c r="S410" i="55"/>
  <c r="AJ410" i="55" s="1"/>
  <c r="S277" i="55"/>
  <c r="AJ277" i="55" s="1"/>
  <c r="P600" i="55"/>
  <c r="I268" i="55"/>
  <c r="S353" i="55"/>
  <c r="AJ353" i="55" s="1"/>
  <c r="S119" i="55"/>
  <c r="AJ119" i="55" s="1"/>
  <c r="S218" i="55"/>
  <c r="AJ218" i="55" s="1"/>
  <c r="AI205" i="55"/>
  <c r="S298" i="55"/>
  <c r="AJ298" i="55" s="1"/>
  <c r="S383" i="55"/>
  <c r="AJ383" i="55" s="1"/>
  <c r="O314" i="55"/>
  <c r="O158" i="55"/>
  <c r="AJ397" i="55"/>
  <c r="B471" i="55"/>
  <c r="H471" i="55"/>
  <c r="G471" i="55"/>
  <c r="E471" i="55"/>
  <c r="C471" i="55"/>
  <c r="F471" i="55"/>
  <c r="D471" i="55"/>
  <c r="I151" i="55"/>
  <c r="I226" i="55"/>
  <c r="G35" i="55"/>
  <c r="O444" i="55"/>
  <c r="I402" i="55"/>
  <c r="I275" i="55"/>
  <c r="I427" i="55"/>
  <c r="I429" i="55"/>
  <c r="I167" i="55"/>
  <c r="I281" i="55"/>
  <c r="I250" i="55"/>
  <c r="I201" i="55"/>
  <c r="I204" i="55"/>
  <c r="G34" i="55"/>
  <c r="I329" i="55"/>
  <c r="I386" i="55"/>
  <c r="I200" i="55"/>
  <c r="M210" i="55"/>
  <c r="D35" i="55"/>
  <c r="I434" i="55"/>
  <c r="I229" i="55"/>
  <c r="I383" i="55"/>
  <c r="I294" i="55"/>
  <c r="I405" i="55"/>
  <c r="I373" i="55"/>
  <c r="I325" i="55"/>
  <c r="I378" i="55"/>
  <c r="I385" i="55"/>
  <c r="B33" i="55"/>
  <c r="C45" i="55"/>
  <c r="I334" i="55"/>
  <c r="I150" i="55"/>
  <c r="Q184" i="55"/>
  <c r="AI361" i="55"/>
  <c r="V366" i="55"/>
  <c r="AJ111" i="55"/>
  <c r="Q41" i="55"/>
  <c r="S173" i="55"/>
  <c r="AJ173" i="55" s="1"/>
  <c r="N34" i="55"/>
  <c r="G47" i="55"/>
  <c r="N44" i="55"/>
  <c r="M37" i="55"/>
  <c r="N36" i="55"/>
  <c r="L37" i="55"/>
  <c r="S115" i="55"/>
  <c r="AJ115" i="55" s="1"/>
  <c r="AF49" i="55"/>
  <c r="AF54" i="55" s="1"/>
  <c r="D51" i="55"/>
  <c r="R262" i="55"/>
  <c r="S146" i="55"/>
  <c r="AJ146" i="55" s="1"/>
  <c r="I152" i="55"/>
  <c r="C35" i="55"/>
  <c r="Q314" i="55"/>
  <c r="I303" i="55"/>
  <c r="S138" i="55"/>
  <c r="AJ138" i="55" s="1"/>
  <c r="Q444" i="55"/>
  <c r="I248" i="55"/>
  <c r="I270" i="55"/>
  <c r="I403" i="55"/>
  <c r="L48" i="55"/>
  <c r="AJ423" i="55"/>
  <c r="C39" i="55"/>
  <c r="S269" i="55"/>
  <c r="AJ269" i="55" s="1"/>
  <c r="S139" i="55"/>
  <c r="AJ139" i="55" s="1"/>
  <c r="AJ319" i="55"/>
  <c r="H42" i="55"/>
  <c r="Q36" i="55"/>
  <c r="I523" i="55"/>
  <c r="I348" i="55"/>
  <c r="D47" i="55"/>
  <c r="I400" i="55"/>
  <c r="I271" i="55"/>
  <c r="I352" i="55"/>
  <c r="E39" i="55"/>
  <c r="I437" i="55"/>
  <c r="C44" i="55"/>
  <c r="O184" i="55"/>
  <c r="H44" i="55"/>
  <c r="I346" i="55"/>
  <c r="I301" i="55"/>
  <c r="I217" i="55"/>
  <c r="I141" i="55"/>
  <c r="I169" i="55"/>
  <c r="I304" i="55"/>
  <c r="I172" i="55"/>
  <c r="G41" i="55"/>
  <c r="I306" i="55"/>
  <c r="L288" i="55"/>
  <c r="N184" i="55"/>
  <c r="I375" i="55"/>
  <c r="M46" i="55"/>
  <c r="AD49" i="55"/>
  <c r="AD54" i="55" s="1"/>
  <c r="AD132" i="55"/>
  <c r="S379" i="55"/>
  <c r="AJ379" i="55" s="1"/>
  <c r="AI283" i="55"/>
  <c r="AI179" i="55"/>
  <c r="V184" i="55"/>
  <c r="O39" i="55"/>
  <c r="M236" i="55"/>
  <c r="I173" i="55"/>
  <c r="I245" i="55"/>
  <c r="S259" i="55"/>
  <c r="AJ259" i="55" s="1"/>
  <c r="D34" i="55"/>
  <c r="S267" i="55"/>
  <c r="S268" i="55"/>
  <c r="AJ268" i="55" s="1"/>
  <c r="D44" i="55"/>
  <c r="C37" i="55"/>
  <c r="Q37" i="55"/>
  <c r="R340" i="55"/>
  <c r="D36" i="55"/>
  <c r="I218" i="55"/>
  <c r="M444" i="55"/>
  <c r="AJ293" i="55"/>
  <c r="I549" i="55"/>
  <c r="Q392" i="55"/>
  <c r="AJ137" i="55"/>
  <c r="Q50" i="55"/>
  <c r="S412" i="55"/>
  <c r="AJ412" i="55" s="1"/>
  <c r="I75" i="55"/>
  <c r="I80" i="55" s="1"/>
  <c r="F23" i="55"/>
  <c r="Q46" i="55"/>
  <c r="S331" i="55"/>
  <c r="AJ331" i="55" s="1"/>
  <c r="I269" i="55"/>
  <c r="O45" i="55"/>
  <c r="C46" i="55"/>
  <c r="R184" i="55"/>
  <c r="S252" i="55"/>
  <c r="AJ252" i="55" s="1"/>
  <c r="Q340" i="55"/>
  <c r="R444" i="55"/>
  <c r="M392" i="55"/>
  <c r="G36" i="55"/>
  <c r="I384" i="55"/>
  <c r="I190" i="55"/>
  <c r="I171" i="55"/>
  <c r="L45" i="55"/>
  <c r="AA49" i="55"/>
  <c r="AA54" i="55" s="1"/>
  <c r="AA132" i="55"/>
  <c r="O44" i="55"/>
  <c r="E43" i="55"/>
  <c r="I349" i="55"/>
  <c r="I253" i="55"/>
  <c r="G46" i="55"/>
  <c r="N444" i="55"/>
  <c r="I360" i="55"/>
  <c r="I277" i="55"/>
  <c r="I324" i="55"/>
  <c r="C47" i="55"/>
  <c r="G45" i="55"/>
  <c r="I354" i="55"/>
  <c r="S122" i="55"/>
  <c r="AJ122" i="55" s="1"/>
  <c r="L44" i="55"/>
  <c r="N392" i="55"/>
  <c r="S130" i="55"/>
  <c r="AJ130" i="55" s="1"/>
  <c r="R314" i="55"/>
  <c r="AI439" i="55"/>
  <c r="V444" i="55"/>
  <c r="R41" i="55"/>
  <c r="I376" i="55"/>
  <c r="R366" i="55"/>
  <c r="M35" i="55"/>
  <c r="Q42" i="55"/>
  <c r="S323" i="55"/>
  <c r="AJ323" i="55" s="1"/>
  <c r="S435" i="55"/>
  <c r="AJ435" i="55" s="1"/>
  <c r="S321" i="55"/>
  <c r="AJ321" i="55" s="1"/>
  <c r="X49" i="55"/>
  <c r="X54" i="55" s="1"/>
  <c r="R37" i="55"/>
  <c r="I433" i="55"/>
  <c r="M366" i="55"/>
  <c r="S426" i="55"/>
  <c r="AJ426" i="55" s="1"/>
  <c r="R44" i="55"/>
  <c r="R46" i="55"/>
  <c r="R236" i="55"/>
  <c r="E47" i="55"/>
  <c r="G51" i="55"/>
  <c r="E41" i="55"/>
  <c r="I432" i="55"/>
  <c r="AJ241" i="55"/>
  <c r="D39" i="55"/>
  <c r="E51" i="55"/>
  <c r="AG49" i="55"/>
  <c r="AG54" i="55" s="1"/>
  <c r="S380" i="55"/>
  <c r="AJ380" i="55" s="1"/>
  <c r="S70" i="55"/>
  <c r="P18" i="55"/>
  <c r="S225" i="55"/>
  <c r="AJ225" i="55" s="1"/>
  <c r="H48" i="55"/>
  <c r="I244" i="55"/>
  <c r="E48" i="55"/>
  <c r="AC49" i="55"/>
  <c r="AC132" i="55"/>
  <c r="S228" i="55"/>
  <c r="AJ228" i="55" s="1"/>
  <c r="S251" i="55"/>
  <c r="AJ251" i="55" s="1"/>
  <c r="I331" i="55"/>
  <c r="E33" i="55"/>
  <c r="L184" i="55"/>
  <c r="I409" i="55"/>
  <c r="I430" i="55"/>
  <c r="I197" i="55"/>
  <c r="N158" i="55"/>
  <c r="E37" i="55"/>
  <c r="S52" i="55"/>
  <c r="AJ52" i="55" s="1"/>
  <c r="M45" i="55"/>
  <c r="H40" i="55"/>
  <c r="R35" i="55"/>
  <c r="E34" i="55"/>
  <c r="H36" i="55"/>
  <c r="I163" i="55"/>
  <c r="S433" i="55"/>
  <c r="AJ433" i="55" s="1"/>
  <c r="O41" i="55"/>
  <c r="S432" i="55"/>
  <c r="AJ432" i="55" s="1"/>
  <c r="P17" i="55"/>
  <c r="S69" i="55"/>
  <c r="I330" i="55"/>
  <c r="H47" i="55"/>
  <c r="I254" i="55"/>
  <c r="I276" i="55"/>
  <c r="G38" i="55"/>
  <c r="O418" i="55"/>
  <c r="I302" i="55"/>
  <c r="I148" i="55"/>
  <c r="G43" i="55"/>
  <c r="I372" i="55"/>
  <c r="I278" i="55"/>
  <c r="E40" i="55"/>
  <c r="I333" i="55"/>
  <c r="H38" i="55"/>
  <c r="I347" i="55"/>
  <c r="N418" i="55"/>
  <c r="I227" i="55"/>
  <c r="I138" i="55"/>
  <c r="Z132" i="55"/>
  <c r="AF621" i="55"/>
  <c r="I326" i="55"/>
  <c r="I408" i="55"/>
  <c r="I228" i="55"/>
  <c r="I297" i="55"/>
  <c r="I371" i="55"/>
  <c r="C38" i="55"/>
  <c r="E36" i="55"/>
  <c r="I273" i="55"/>
  <c r="I345" i="55"/>
  <c r="G39" i="55"/>
  <c r="I224" i="55"/>
  <c r="I222" i="55"/>
  <c r="C43" i="55"/>
  <c r="I146" i="55"/>
  <c r="I166" i="55"/>
  <c r="I424" i="55"/>
  <c r="I399" i="55"/>
  <c r="N288" i="55"/>
  <c r="L262" i="55"/>
  <c r="I401" i="55"/>
  <c r="O288" i="55"/>
  <c r="C497" i="55"/>
  <c r="F497" i="55"/>
  <c r="B497" i="55"/>
  <c r="G497" i="55"/>
  <c r="E497" i="55"/>
  <c r="D497" i="55"/>
  <c r="H497" i="55"/>
  <c r="S242" i="55"/>
  <c r="AJ242" i="55" s="1"/>
  <c r="Q262" i="55"/>
  <c r="I122" i="55"/>
  <c r="S438" i="55"/>
  <c r="AJ438" i="55" s="1"/>
  <c r="AI127" i="55"/>
  <c r="V49" i="55"/>
  <c r="V132" i="55"/>
  <c r="I359" i="55"/>
  <c r="H41" i="55"/>
  <c r="S305" i="55"/>
  <c r="AJ305" i="55" s="1"/>
  <c r="R418" i="55"/>
  <c r="M38" i="55"/>
  <c r="G42" i="55"/>
  <c r="I323" i="55"/>
  <c r="I435" i="55"/>
  <c r="I351" i="55"/>
  <c r="I321" i="55"/>
  <c r="I203" i="55"/>
  <c r="Q51" i="55"/>
  <c r="S51" i="55" s="1"/>
  <c r="AJ51" i="55" s="1"/>
  <c r="H37" i="55"/>
  <c r="I426" i="55"/>
  <c r="AI33" i="55"/>
  <c r="S226" i="55"/>
  <c r="AJ226" i="55" s="1"/>
  <c r="AJ345" i="55"/>
  <c r="M36" i="55"/>
  <c r="N41" i="55"/>
  <c r="S164" i="55"/>
  <c r="AJ164" i="55" s="1"/>
  <c r="I177" i="55"/>
  <c r="I380" i="55"/>
  <c r="I225" i="55"/>
  <c r="I274" i="55"/>
  <c r="I407" i="55"/>
  <c r="I223" i="55"/>
  <c r="I144" i="55"/>
  <c r="S171" i="55"/>
  <c r="AJ171" i="55" s="1"/>
  <c r="S163" i="55"/>
  <c r="M262" i="55"/>
  <c r="S192" i="55"/>
  <c r="AJ192" i="55" s="1"/>
  <c r="I255" i="55"/>
  <c r="I142" i="55"/>
  <c r="I140" i="55"/>
  <c r="I280" i="55"/>
  <c r="I168" i="55"/>
  <c r="I298" i="55"/>
  <c r="I112" i="55"/>
  <c r="R288" i="55"/>
  <c r="D52" i="55"/>
  <c r="I282" i="55"/>
  <c r="I252" i="55"/>
  <c r="O47" i="55"/>
  <c r="I165" i="55"/>
  <c r="D43" i="55"/>
  <c r="I174" i="55"/>
  <c r="I249" i="55"/>
  <c r="O392" i="55"/>
  <c r="I242" i="55"/>
  <c r="N40" i="55"/>
  <c r="I438" i="55"/>
  <c r="I221" i="55"/>
  <c r="AJ215" i="55"/>
  <c r="I575" i="55"/>
  <c r="S295" i="55"/>
  <c r="AJ295" i="55" s="1"/>
  <c r="AI257" i="55"/>
  <c r="V262" i="55"/>
  <c r="W49" i="55"/>
  <c r="W54" i="55" s="1"/>
  <c r="W132" i="55"/>
  <c r="Q210" i="55"/>
  <c r="M40" i="55"/>
  <c r="M41" i="55"/>
  <c r="Y49" i="55"/>
  <c r="S356" i="55"/>
  <c r="AJ356" i="55" s="1"/>
  <c r="S191" i="55"/>
  <c r="AJ191" i="55" s="1"/>
  <c r="S147" i="55"/>
  <c r="AJ147" i="55" s="1"/>
  <c r="AI231" i="55"/>
  <c r="V236" i="55"/>
  <c r="AH49" i="55"/>
  <c r="AH132" i="55"/>
  <c r="AF605" i="55"/>
  <c r="C34" i="55"/>
  <c r="M288" i="55"/>
  <c r="R210" i="55"/>
  <c r="D41" i="55"/>
  <c r="I247" i="55"/>
  <c r="L41" i="55"/>
  <c r="O33" i="55"/>
  <c r="R47" i="55"/>
  <c r="S178" i="55"/>
  <c r="AJ178" i="55" s="1"/>
  <c r="S148" i="55"/>
  <c r="AJ148" i="55" s="1"/>
  <c r="L43" i="55"/>
  <c r="L39" i="55"/>
  <c r="I296" i="55"/>
  <c r="H39" i="55"/>
  <c r="I431" i="55"/>
  <c r="I299" i="55"/>
  <c r="I195" i="55"/>
  <c r="I355" i="55"/>
  <c r="I307" i="55"/>
  <c r="I300" i="55"/>
  <c r="I322" i="55"/>
  <c r="Q236" i="55"/>
  <c r="AI387" i="55"/>
  <c r="V392" i="55"/>
  <c r="O46" i="55"/>
  <c r="M158" i="55"/>
  <c r="I143" i="55"/>
  <c r="S114" i="55"/>
  <c r="AJ114" i="55" s="1"/>
  <c r="I216" i="55"/>
  <c r="I410" i="55"/>
  <c r="I398" i="55"/>
  <c r="I145" i="55"/>
  <c r="I230" i="55"/>
  <c r="G48" i="55"/>
  <c r="L392" i="55"/>
  <c r="E262" i="55"/>
  <c r="O262" i="55"/>
  <c r="H34" i="55"/>
  <c r="E46" i="55"/>
  <c r="I251" i="55"/>
  <c r="O40" i="55"/>
  <c r="N39" i="55"/>
  <c r="I279" i="55"/>
  <c r="D33" i="55"/>
  <c r="L366" i="55"/>
  <c r="I406" i="55"/>
  <c r="I327" i="55"/>
  <c r="I374" i="55"/>
  <c r="I425" i="55"/>
  <c r="I428" i="55"/>
  <c r="C42" i="55"/>
  <c r="H43" i="55"/>
  <c r="D40" i="55"/>
  <c r="I332" i="55"/>
  <c r="E38" i="55"/>
  <c r="H35" i="55"/>
  <c r="I382" i="55"/>
  <c r="I319" i="55"/>
  <c r="I219" i="55"/>
  <c r="E35" i="55"/>
  <c r="I381" i="55"/>
  <c r="I111" i="55"/>
  <c r="I272" i="55"/>
  <c r="S258" i="55"/>
  <c r="AJ258" i="55" s="1"/>
  <c r="I404" i="55"/>
  <c r="E45" i="55"/>
  <c r="I199" i="55"/>
  <c r="I357" i="55"/>
  <c r="I192" i="55"/>
  <c r="I139" i="55"/>
  <c r="I119" i="55"/>
  <c r="I353" i="55"/>
  <c r="I164" i="55"/>
  <c r="L340" i="55"/>
  <c r="I358" i="55"/>
  <c r="H33" i="55"/>
  <c r="I243" i="55"/>
  <c r="I436" i="55"/>
  <c r="O366" i="55"/>
  <c r="I320" i="55"/>
  <c r="I246" i="55"/>
  <c r="I175" i="55"/>
  <c r="I196" i="55"/>
  <c r="G40" i="55"/>
  <c r="I411" i="55"/>
  <c r="O236" i="55"/>
  <c r="R392" i="55"/>
  <c r="N46" i="55"/>
  <c r="I258" i="55"/>
  <c r="S334" i="55"/>
  <c r="AJ334" i="55" s="1"/>
  <c r="S150" i="55"/>
  <c r="AJ150" i="55" s="1"/>
  <c r="N33" i="55"/>
  <c r="Q418" i="55"/>
  <c r="M340" i="55"/>
  <c r="I295" i="55"/>
  <c r="S112" i="55"/>
  <c r="AJ112" i="55" s="1"/>
  <c r="Q47" i="55"/>
  <c r="I76" i="55"/>
  <c r="F24" i="55"/>
  <c r="I356" i="55"/>
  <c r="I191" i="55"/>
  <c r="I147" i="55"/>
  <c r="Q132" i="55"/>
  <c r="AI413" i="55"/>
  <c r="AE49" i="55"/>
  <c r="AE54" i="55" s="1"/>
  <c r="AE158" i="55"/>
  <c r="S152" i="55"/>
  <c r="AJ152" i="55" s="1"/>
  <c r="Q366" i="55"/>
  <c r="R45" i="55"/>
  <c r="S303" i="55"/>
  <c r="AJ303" i="55" s="1"/>
  <c r="Y132" i="55"/>
  <c r="S166" i="55"/>
  <c r="AJ166" i="55" s="1"/>
  <c r="S270" i="55"/>
  <c r="AJ270" i="55" s="1"/>
  <c r="M184" i="55"/>
  <c r="M39" i="55"/>
  <c r="S124" i="55"/>
  <c r="AJ124" i="55" s="1"/>
  <c r="I178" i="55"/>
  <c r="Q288" i="55"/>
  <c r="S371" i="55"/>
  <c r="M418" i="55"/>
  <c r="C41" i="55" l="1"/>
  <c r="H46" i="55"/>
  <c r="H158" i="55"/>
  <c r="I241" i="55"/>
  <c r="C36" i="55"/>
  <c r="I176" i="55"/>
  <c r="R49" i="55"/>
  <c r="I149" i="55"/>
  <c r="G37" i="55"/>
  <c r="G132" i="55"/>
  <c r="I423" i="55"/>
  <c r="I125" i="55"/>
  <c r="I397" i="55"/>
  <c r="G33" i="55"/>
  <c r="D45" i="55"/>
  <c r="B47" i="55"/>
  <c r="I47" i="55" s="1"/>
  <c r="S413" i="55"/>
  <c r="AJ413" i="55" s="1"/>
  <c r="I121" i="55"/>
  <c r="I170" i="55"/>
  <c r="I215" i="55"/>
  <c r="B35" i="55"/>
  <c r="D132" i="55"/>
  <c r="Q49" i="55"/>
  <c r="Q54" i="55" s="1"/>
  <c r="S35" i="55"/>
  <c r="AJ35" i="55" s="1"/>
  <c r="S206" i="55"/>
  <c r="AJ206" i="55" s="1"/>
  <c r="S336" i="55"/>
  <c r="AJ336" i="55" s="1"/>
  <c r="B392" i="55"/>
  <c r="G366" i="55"/>
  <c r="B41" i="55"/>
  <c r="C158" i="55"/>
  <c r="G210" i="55"/>
  <c r="H392" i="55"/>
  <c r="H132" i="55"/>
  <c r="AJ163" i="55"/>
  <c r="I497" i="55"/>
  <c r="N49" i="55"/>
  <c r="N132" i="55"/>
  <c r="S309" i="55"/>
  <c r="AJ309" i="55" s="1"/>
  <c r="L314" i="55"/>
  <c r="E44" i="55"/>
  <c r="H236" i="55"/>
  <c r="O49" i="55"/>
  <c r="C33" i="55"/>
  <c r="S45" i="55"/>
  <c r="AJ45" i="55" s="1"/>
  <c r="E184" i="55"/>
  <c r="G444" i="55"/>
  <c r="B39" i="55"/>
  <c r="B42" i="55"/>
  <c r="B40" i="55"/>
  <c r="E158" i="55"/>
  <c r="C418" i="55"/>
  <c r="C340" i="55"/>
  <c r="S231" i="55"/>
  <c r="AJ231" i="55" s="1"/>
  <c r="S335" i="55"/>
  <c r="AJ335" i="55" s="1"/>
  <c r="S361" i="55"/>
  <c r="AJ361" i="55" s="1"/>
  <c r="S205" i="55"/>
  <c r="AJ205" i="55" s="1"/>
  <c r="C288" i="55"/>
  <c r="E392" i="55"/>
  <c r="C262" i="55"/>
  <c r="B43" i="55"/>
  <c r="H366" i="55"/>
  <c r="D392" i="55"/>
  <c r="C132" i="55"/>
  <c r="I124" i="55"/>
  <c r="D46" i="55"/>
  <c r="I117" i="55"/>
  <c r="I118" i="55"/>
  <c r="AJ371" i="55"/>
  <c r="S41" i="55"/>
  <c r="AJ41" i="55" s="1"/>
  <c r="D158" i="55"/>
  <c r="H184" i="55"/>
  <c r="S43" i="55"/>
  <c r="AJ43" i="55" s="1"/>
  <c r="D444" i="55"/>
  <c r="Q158" i="55"/>
  <c r="B45" i="55"/>
  <c r="E418" i="55"/>
  <c r="G158" i="55"/>
  <c r="G392" i="55"/>
  <c r="C444" i="55"/>
  <c r="G44" i="55"/>
  <c r="I123" i="55"/>
  <c r="S34" i="55"/>
  <c r="AJ34" i="55" s="1"/>
  <c r="G184" i="55"/>
  <c r="I137" i="55"/>
  <c r="L418" i="55"/>
  <c r="G236" i="55"/>
  <c r="S44" i="55"/>
  <c r="AJ44" i="55" s="1"/>
  <c r="H288" i="55"/>
  <c r="B288" i="55"/>
  <c r="C366" i="55"/>
  <c r="H340" i="55"/>
  <c r="C210" i="55"/>
  <c r="B184" i="55"/>
  <c r="G288" i="55"/>
  <c r="O132" i="55"/>
  <c r="M49" i="55"/>
  <c r="I113" i="55"/>
  <c r="H52" i="55"/>
  <c r="S232" i="55"/>
  <c r="AJ232" i="55" s="1"/>
  <c r="H262" i="55"/>
  <c r="S153" i="55"/>
  <c r="AJ153" i="55" s="1"/>
  <c r="L158" i="55"/>
  <c r="H444" i="55"/>
  <c r="B37" i="55"/>
  <c r="M132" i="55"/>
  <c r="B48" i="55"/>
  <c r="H45" i="55"/>
  <c r="I189" i="55"/>
  <c r="I471" i="55"/>
  <c r="S36" i="55"/>
  <c r="AJ36" i="55" s="1"/>
  <c r="B236" i="55"/>
  <c r="B34" i="55"/>
  <c r="E132" i="55"/>
  <c r="E81" i="55"/>
  <c r="B81" i="55"/>
  <c r="F81" i="55"/>
  <c r="D81" i="55"/>
  <c r="C81" i="55"/>
  <c r="H81" i="55"/>
  <c r="G81" i="55"/>
  <c r="C184" i="55"/>
  <c r="B36" i="55"/>
  <c r="S439" i="55"/>
  <c r="AJ439" i="55" s="1"/>
  <c r="L49" i="55"/>
  <c r="S127" i="55"/>
  <c r="AJ127" i="55" s="1"/>
  <c r="L132" i="55"/>
  <c r="E288" i="55"/>
  <c r="I293" i="55"/>
  <c r="G418" i="55"/>
  <c r="S179" i="55"/>
  <c r="AJ179" i="55" s="1"/>
  <c r="H314" i="55"/>
  <c r="I115" i="55"/>
  <c r="I260" i="55"/>
  <c r="S283" i="55"/>
  <c r="AJ283" i="55" s="1"/>
  <c r="I126" i="55"/>
  <c r="I116" i="55"/>
  <c r="E314" i="55"/>
  <c r="R54" i="55"/>
  <c r="S33" i="55"/>
  <c r="S180" i="55"/>
  <c r="AJ180" i="55" s="1"/>
  <c r="C52" i="55"/>
  <c r="AI49" i="55"/>
  <c r="D288" i="55"/>
  <c r="AJ267" i="55"/>
  <c r="I35" i="55"/>
  <c r="S387" i="55"/>
  <c r="AJ387" i="55" s="1"/>
  <c r="I259" i="55"/>
  <c r="B51" i="55"/>
  <c r="C392" i="55"/>
  <c r="E444" i="55"/>
  <c r="B340" i="55"/>
  <c r="S440" i="55"/>
  <c r="AJ440" i="55" s="1"/>
  <c r="G52" i="55"/>
  <c r="B314" i="55"/>
  <c r="S284" i="55"/>
  <c r="AJ284" i="55" s="1"/>
  <c r="C40" i="55"/>
  <c r="E236" i="55"/>
  <c r="E366" i="55"/>
  <c r="I33" i="55"/>
  <c r="S362" i="55"/>
  <c r="AJ362" i="55" s="1"/>
  <c r="I257" i="55"/>
  <c r="I153" i="55"/>
  <c r="I114" i="55"/>
  <c r="H210" i="55"/>
  <c r="H418" i="55"/>
  <c r="L236" i="55"/>
  <c r="B44" i="55"/>
  <c r="S257" i="55"/>
  <c r="AJ257" i="55" s="1"/>
  <c r="D418" i="55"/>
  <c r="I267" i="55"/>
  <c r="G340" i="55"/>
  <c r="C236" i="55"/>
  <c r="B38" i="55"/>
  <c r="G262" i="55"/>
  <c r="G314" i="55"/>
  <c r="I120" i="55"/>
  <c r="L444" i="55"/>
  <c r="D49" i="55" l="1"/>
  <c r="D184" i="55"/>
  <c r="E49" i="55"/>
  <c r="I362" i="55"/>
  <c r="I414" i="55"/>
  <c r="E52" i="55"/>
  <c r="I44" i="55"/>
  <c r="I361" i="55"/>
  <c r="B366" i="55"/>
  <c r="I284" i="55"/>
  <c r="H50" i="55"/>
  <c r="I440" i="55"/>
  <c r="I335" i="55"/>
  <c r="AJ33" i="55"/>
  <c r="C50" i="55"/>
  <c r="I205" i="55"/>
  <c r="I439" i="55"/>
  <c r="I444" i="55" s="1"/>
  <c r="B444" i="55"/>
  <c r="I309" i="55"/>
  <c r="I413" i="55"/>
  <c r="I418" i="55" s="1"/>
  <c r="B49" i="55"/>
  <c r="I127" i="55"/>
  <c r="I132" i="55" s="1"/>
  <c r="B132" i="55"/>
  <c r="C49" i="55"/>
  <c r="G50" i="55"/>
  <c r="I45" i="55"/>
  <c r="I231" i="55"/>
  <c r="I387" i="55"/>
  <c r="I392" i="55" s="1"/>
  <c r="H49" i="55"/>
  <c r="H54" i="55" s="1"/>
  <c r="I310" i="55"/>
  <c r="I34" i="55"/>
  <c r="G49" i="55"/>
  <c r="G54" i="55" s="1"/>
  <c r="B262" i="55"/>
  <c r="B158" i="55"/>
  <c r="B52" i="55"/>
  <c r="I130" i="55"/>
  <c r="I43" i="55"/>
  <c r="I388" i="55"/>
  <c r="I158" i="55"/>
  <c r="S49" i="55"/>
  <c r="AJ49" i="55" s="1"/>
  <c r="I81" i="55"/>
  <c r="I179" i="55"/>
  <c r="I184" i="55" s="1"/>
  <c r="D50" i="55"/>
  <c r="E50" i="55"/>
  <c r="I41" i="55"/>
  <c r="I51" i="55"/>
  <c r="I39" i="55"/>
  <c r="I36" i="55"/>
  <c r="I180" i="55"/>
  <c r="I336" i="55"/>
  <c r="B418" i="55"/>
  <c r="L50" i="55"/>
  <c r="I232" i="55"/>
  <c r="I283" i="55"/>
  <c r="I288" i="55" s="1"/>
  <c r="I40" i="55"/>
  <c r="I557" i="2"/>
  <c r="I505" i="2"/>
  <c r="I567" i="2"/>
  <c r="I566" i="2"/>
  <c r="I648" i="2"/>
  <c r="I570" i="2"/>
  <c r="I517" i="2"/>
  <c r="I513" i="2"/>
  <c r="I484" i="43"/>
  <c r="I559" i="2"/>
  <c r="I509" i="2"/>
  <c r="I564" i="2"/>
  <c r="I554" i="2"/>
  <c r="I320" i="2"/>
  <c r="G289" i="55" l="1"/>
  <c r="F289" i="55"/>
  <c r="B289" i="55"/>
  <c r="E289" i="55"/>
  <c r="C289" i="55"/>
  <c r="D289" i="55"/>
  <c r="H289" i="55"/>
  <c r="E133" i="55"/>
  <c r="G133" i="55"/>
  <c r="H133" i="55"/>
  <c r="C133" i="55"/>
  <c r="D133" i="55"/>
  <c r="F133" i="55"/>
  <c r="B133" i="55"/>
  <c r="I293" i="2"/>
  <c r="C34" i="2"/>
  <c r="I294" i="2"/>
  <c r="I295" i="2"/>
  <c r="B35" i="2"/>
  <c r="I140" i="2"/>
  <c r="I452" i="2"/>
  <c r="I512" i="2"/>
  <c r="I145" i="2"/>
  <c r="I222" i="2"/>
  <c r="I456" i="2"/>
  <c r="I272" i="2"/>
  <c r="I558" i="2"/>
  <c r="I351" i="2"/>
  <c r="I537" i="2"/>
  <c r="I495" i="2"/>
  <c r="I468" i="2"/>
  <c r="I152" i="2"/>
  <c r="I441" i="2"/>
  <c r="I488" i="2"/>
  <c r="I319" i="2"/>
  <c r="I166" i="2"/>
  <c r="I478" i="2"/>
  <c r="I538" i="2"/>
  <c r="I248" i="2"/>
  <c r="I482" i="2"/>
  <c r="I324" i="2"/>
  <c r="I429" i="2"/>
  <c r="I147" i="2"/>
  <c r="I563" i="2"/>
  <c r="I521" i="2"/>
  <c r="I494" i="2"/>
  <c r="I465" i="2"/>
  <c r="I412" i="2"/>
  <c r="I467" i="2"/>
  <c r="I514" i="2"/>
  <c r="I455" i="2"/>
  <c r="I464" i="2"/>
  <c r="S50" i="55"/>
  <c r="AJ50" i="55" s="1"/>
  <c r="I477" i="2"/>
  <c r="I300" i="2"/>
  <c r="I355" i="2"/>
  <c r="I476" i="2"/>
  <c r="I503" i="2"/>
  <c r="I556" i="2"/>
  <c r="I484" i="2"/>
  <c r="I535" i="2"/>
  <c r="I352" i="2"/>
  <c r="I560" i="2"/>
  <c r="I454" i="2"/>
  <c r="I195" i="2"/>
  <c r="I507" i="2"/>
  <c r="I407" i="2"/>
  <c r="I572" i="2"/>
  <c r="I543" i="2"/>
  <c r="I518" i="2"/>
  <c r="I516" i="2"/>
  <c r="I545" i="2"/>
  <c r="I463" i="2"/>
  <c r="I531" i="2"/>
  <c r="E393" i="55"/>
  <c r="G393" i="55"/>
  <c r="C393" i="55"/>
  <c r="B393" i="55"/>
  <c r="D393" i="55"/>
  <c r="F393" i="55"/>
  <c r="H393" i="55"/>
  <c r="I449" i="2"/>
  <c r="I274" i="2"/>
  <c r="I117" i="2"/>
  <c r="I547" i="2"/>
  <c r="I466" i="2"/>
  <c r="I493" i="2"/>
  <c r="I479" i="2"/>
  <c r="H419" i="55"/>
  <c r="F419" i="55"/>
  <c r="C419" i="55"/>
  <c r="D419" i="55"/>
  <c r="B419" i="55"/>
  <c r="E419" i="55"/>
  <c r="G419" i="55"/>
  <c r="I450" i="2"/>
  <c r="I534" i="2"/>
  <c r="I52" i="55"/>
  <c r="I501" i="2"/>
  <c r="F59" i="2"/>
  <c r="I502" i="2"/>
  <c r="I529" i="2"/>
  <c r="I322" i="2"/>
  <c r="I582" i="2"/>
  <c r="I510" i="2"/>
  <c r="I561" i="2"/>
  <c r="I480" i="2"/>
  <c r="I533" i="2"/>
  <c r="I459" i="2"/>
  <c r="I539" i="2"/>
  <c r="I569" i="2"/>
  <c r="I544" i="2"/>
  <c r="I542" i="2"/>
  <c r="I571" i="2"/>
  <c r="I489" i="2"/>
  <c r="C159" i="55"/>
  <c r="B159" i="55"/>
  <c r="H159" i="55"/>
  <c r="G159" i="55"/>
  <c r="D159" i="55"/>
  <c r="F159" i="55"/>
  <c r="E159" i="55"/>
  <c r="I154" i="55"/>
  <c r="B50" i="55"/>
  <c r="B445" i="55"/>
  <c r="D445" i="55"/>
  <c r="C445" i="55"/>
  <c r="H445" i="55"/>
  <c r="F445" i="55"/>
  <c r="E445" i="55"/>
  <c r="G445" i="55"/>
  <c r="I504" i="2"/>
  <c r="I508" i="2"/>
  <c r="I491" i="2"/>
  <c r="I540" i="2"/>
  <c r="I458" i="2"/>
  <c r="I169" i="2"/>
  <c r="I573" i="2"/>
  <c r="I492" i="2"/>
  <c r="C33" i="2"/>
  <c r="I137" i="2"/>
  <c r="I528" i="2"/>
  <c r="I170" i="2"/>
  <c r="I404" i="2"/>
  <c r="E38" i="2"/>
  <c r="I220" i="2"/>
  <c r="I506" i="2"/>
  <c r="I485" i="2"/>
  <c r="I565" i="2"/>
  <c r="I568" i="2"/>
  <c r="I597" i="2"/>
  <c r="I515" i="2"/>
  <c r="I451" i="2"/>
  <c r="I483" i="2"/>
  <c r="I350" i="2"/>
  <c r="I520" i="2"/>
  <c r="I475" i="2"/>
  <c r="I218" i="2"/>
  <c r="I530" i="2"/>
  <c r="I402" i="2"/>
  <c r="I481" i="2"/>
  <c r="I487" i="2"/>
  <c r="I546" i="2"/>
  <c r="I490" i="2"/>
  <c r="I519" i="2"/>
  <c r="I553" i="2"/>
  <c r="I555" i="2"/>
  <c r="I460" i="2"/>
  <c r="I536" i="2"/>
  <c r="I189" i="2"/>
  <c r="D33" i="2"/>
  <c r="D36" i="2"/>
  <c r="I114" i="2"/>
  <c r="I486" i="2"/>
  <c r="I562" i="2"/>
  <c r="I196" i="2"/>
  <c r="I430" i="2"/>
  <c r="I246" i="2"/>
  <c r="I532" i="2"/>
  <c r="I325" i="2"/>
  <c r="E91" i="2"/>
  <c r="I585" i="2"/>
  <c r="I511" i="2"/>
  <c r="I469" i="2"/>
  <c r="I462" i="2"/>
  <c r="I541" i="2"/>
  <c r="G185" i="55"/>
  <c r="B185" i="55"/>
  <c r="H185" i="55"/>
  <c r="E185" i="55"/>
  <c r="F185" i="55"/>
  <c r="D185" i="55"/>
  <c r="C185" i="55"/>
  <c r="I49" i="55"/>
  <c r="I206" i="55"/>
  <c r="G90" i="2"/>
  <c r="G12" i="2" s="1"/>
  <c r="C90" i="2"/>
  <c r="C12" i="2" s="1"/>
  <c r="H90" i="2"/>
  <c r="H12" i="2" s="1"/>
  <c r="H93" i="2"/>
  <c r="H15" i="2" s="1"/>
  <c r="G93" i="2"/>
  <c r="G15" i="2" s="1"/>
  <c r="E93" i="2"/>
  <c r="E15" i="2" s="1"/>
  <c r="I329" i="2"/>
  <c r="H101" i="2"/>
  <c r="H23" i="2" s="1"/>
  <c r="E101" i="2"/>
  <c r="E23" i="2" s="1"/>
  <c r="C101" i="2"/>
  <c r="G101" i="2"/>
  <c r="G23" i="2" s="1"/>
  <c r="D100" i="2"/>
  <c r="D46" i="2"/>
  <c r="D20" i="2" s="1"/>
  <c r="E88" i="2"/>
  <c r="E10" i="2" s="1"/>
  <c r="C88" i="2"/>
  <c r="C10" i="2" s="1"/>
  <c r="G88" i="2"/>
  <c r="G10" i="2" s="1"/>
  <c r="H88" i="2"/>
  <c r="H10" i="2" s="1"/>
  <c r="H97" i="2"/>
  <c r="H19" i="2" s="1"/>
  <c r="G97" i="2"/>
  <c r="G19" i="2" s="1"/>
  <c r="I620" i="2"/>
  <c r="E104" i="2"/>
  <c r="E26" i="2" s="1"/>
  <c r="H104" i="2"/>
  <c r="H26" i="2" s="1"/>
  <c r="G104" i="2"/>
  <c r="G26" i="2" s="1"/>
  <c r="I327" i="2"/>
  <c r="H95" i="2"/>
  <c r="H17" i="2" s="1"/>
  <c r="G95" i="2"/>
  <c r="G17" i="2" s="1"/>
  <c r="C392" i="2"/>
  <c r="D392" i="2"/>
  <c r="I353" i="2"/>
  <c r="H92" i="2"/>
  <c r="H14" i="2" s="1"/>
  <c r="G92" i="2"/>
  <c r="G14" i="2" s="1"/>
  <c r="C92" i="2"/>
  <c r="H210" i="2"/>
  <c r="G626" i="2"/>
  <c r="I361" i="2"/>
  <c r="D47" i="2"/>
  <c r="D21" i="2" s="1"/>
  <c r="D89" i="2"/>
  <c r="D11" i="2" s="1"/>
  <c r="E95" i="2"/>
  <c r="I234" i="2"/>
  <c r="C87" i="2"/>
  <c r="C9" i="2" s="1"/>
  <c r="G87" i="2"/>
  <c r="G9" i="2" s="1"/>
  <c r="H87" i="2"/>
  <c r="H9" i="2" s="1"/>
  <c r="E87" i="2"/>
  <c r="E9" i="2" s="1"/>
  <c r="G236" i="2"/>
  <c r="C105" i="2"/>
  <c r="D50" i="2"/>
  <c r="E44" i="2"/>
  <c r="E18" i="2" s="1"/>
  <c r="I279" i="2"/>
  <c r="E444" i="2"/>
  <c r="I260" i="2"/>
  <c r="C43" i="2"/>
  <c r="I360" i="2"/>
  <c r="E103" i="2"/>
  <c r="E25" i="2" s="1"/>
  <c r="C103" i="2"/>
  <c r="C25" i="2" s="1"/>
  <c r="G103" i="2"/>
  <c r="G25" i="2" s="1"/>
  <c r="H103" i="2"/>
  <c r="H25" i="2" s="1"/>
  <c r="I572" i="53"/>
  <c r="I534" i="53"/>
  <c r="I529" i="53"/>
  <c r="I515" i="53"/>
  <c r="I488" i="53"/>
  <c r="I485" i="53"/>
  <c r="I481" i="53"/>
  <c r="I477" i="53"/>
  <c r="C158" i="2" l="1"/>
  <c r="C97" i="2"/>
  <c r="D86" i="2"/>
  <c r="D8" i="2" s="1"/>
  <c r="I438" i="2"/>
  <c r="I308" i="2"/>
  <c r="D104" i="2"/>
  <c r="D288" i="2"/>
  <c r="E210" i="2"/>
  <c r="I433" i="2"/>
  <c r="D236" i="2"/>
  <c r="I251" i="2"/>
  <c r="I230" i="2"/>
  <c r="D444" i="2"/>
  <c r="D158" i="2"/>
  <c r="D366" i="2"/>
  <c r="E97" i="2"/>
  <c r="C48" i="2"/>
  <c r="C22" i="2" s="1"/>
  <c r="I362" i="2"/>
  <c r="D210" i="2"/>
  <c r="C95" i="2"/>
  <c r="C17" i="2" s="1"/>
  <c r="I185" i="55"/>
  <c r="F70" i="2"/>
  <c r="I70" i="2" s="1"/>
  <c r="F76" i="2"/>
  <c r="I201" i="2"/>
  <c r="AI166" i="53"/>
  <c r="AI433" i="53"/>
  <c r="C314" i="2"/>
  <c r="I335" i="2"/>
  <c r="E314" i="2"/>
  <c r="D41" i="2"/>
  <c r="I440" i="2"/>
  <c r="C45" i="2"/>
  <c r="C19" i="2" s="1"/>
  <c r="E340" i="2"/>
  <c r="E418" i="2"/>
  <c r="AI371" i="53"/>
  <c r="AI414" i="53"/>
  <c r="AI443" i="53"/>
  <c r="AJ443" i="53" s="1"/>
  <c r="I482" i="53"/>
  <c r="I505" i="53"/>
  <c r="I509" i="53"/>
  <c r="I513" i="53"/>
  <c r="I517" i="53"/>
  <c r="I521" i="53"/>
  <c r="I554" i="53"/>
  <c r="I558" i="53"/>
  <c r="I562" i="53"/>
  <c r="I566" i="53"/>
  <c r="I570" i="53"/>
  <c r="H236" i="2"/>
  <c r="G210" i="2"/>
  <c r="E45" i="2"/>
  <c r="E132" i="2"/>
  <c r="D652" i="2"/>
  <c r="I128" i="2"/>
  <c r="B50" i="2"/>
  <c r="I182" i="2"/>
  <c r="C52" i="2"/>
  <c r="D97" i="2"/>
  <c r="C444" i="2"/>
  <c r="I311" i="2"/>
  <c r="B51" i="2"/>
  <c r="D132" i="2"/>
  <c r="F18" i="2"/>
  <c r="I496" i="2"/>
  <c r="I50" i="55"/>
  <c r="I76" i="2"/>
  <c r="F24" i="2"/>
  <c r="I393" i="55"/>
  <c r="I453" i="2"/>
  <c r="F63" i="2"/>
  <c r="AI245" i="53"/>
  <c r="AI391" i="53"/>
  <c r="AJ391" i="53" s="1"/>
  <c r="I460" i="53"/>
  <c r="I469" i="53"/>
  <c r="I478" i="53"/>
  <c r="I483" i="53"/>
  <c r="I494" i="53"/>
  <c r="I528" i="53"/>
  <c r="I532" i="53"/>
  <c r="I536" i="53"/>
  <c r="I540" i="53"/>
  <c r="I544" i="53"/>
  <c r="D49" i="2"/>
  <c r="H262" i="2"/>
  <c r="I591" i="2"/>
  <c r="B97" i="2"/>
  <c r="I197" i="2"/>
  <c r="I580" i="2"/>
  <c r="I599" i="2"/>
  <c r="B105" i="2"/>
  <c r="C53" i="2"/>
  <c r="C27" i="2" s="1"/>
  <c r="I301" i="2"/>
  <c r="H444" i="2"/>
  <c r="I206" i="2"/>
  <c r="B41" i="2"/>
  <c r="I119" i="2"/>
  <c r="B132" i="2"/>
  <c r="F87" i="2"/>
  <c r="I256" i="2"/>
  <c r="B45" i="2"/>
  <c r="I123" i="2"/>
  <c r="G392" i="2"/>
  <c r="F95" i="2"/>
  <c r="I250" i="2"/>
  <c r="H652" i="2"/>
  <c r="H85" i="2"/>
  <c r="F104" i="2"/>
  <c r="D87" i="2"/>
  <c r="D9" i="2" s="1"/>
  <c r="C50" i="2"/>
  <c r="C24" i="2" s="1"/>
  <c r="I326" i="2"/>
  <c r="C40" i="2"/>
  <c r="F88" i="2"/>
  <c r="D43" i="2"/>
  <c r="I121" i="2"/>
  <c r="E13" i="2"/>
  <c r="I91" i="2"/>
  <c r="F64" i="2"/>
  <c r="F75" i="2"/>
  <c r="D184" i="2"/>
  <c r="I133" i="55"/>
  <c r="I489" i="53"/>
  <c r="I559" i="53"/>
  <c r="D95" i="2"/>
  <c r="F93" i="2"/>
  <c r="I59" i="2"/>
  <c r="I457" i="53"/>
  <c r="I490" i="53"/>
  <c r="I537" i="53"/>
  <c r="I432" i="2"/>
  <c r="I594" i="2"/>
  <c r="B100" i="2"/>
  <c r="I100" i="2" s="1"/>
  <c r="I38" i="2"/>
  <c r="F74" i="2"/>
  <c r="C340" i="2"/>
  <c r="AI322" i="53"/>
  <c r="AI348" i="53"/>
  <c r="AI416" i="53"/>
  <c r="AJ416" i="53" s="1"/>
  <c r="I466" i="53"/>
  <c r="I503" i="53"/>
  <c r="I507" i="53"/>
  <c r="I511" i="53"/>
  <c r="I519" i="53"/>
  <c r="I556" i="53"/>
  <c r="I560" i="53"/>
  <c r="I564" i="53"/>
  <c r="I568" i="53"/>
  <c r="I175" i="2"/>
  <c r="B184" i="2"/>
  <c r="I640" i="2"/>
  <c r="I258" i="2"/>
  <c r="C93" i="2"/>
  <c r="C600" i="2"/>
  <c r="E184" i="2"/>
  <c r="I305" i="2"/>
  <c r="I199" i="2"/>
  <c r="B43" i="2"/>
  <c r="I581" i="2"/>
  <c r="B87" i="2"/>
  <c r="E392" i="2"/>
  <c r="G652" i="2"/>
  <c r="G85" i="2"/>
  <c r="D92" i="2"/>
  <c r="I586" i="2"/>
  <c r="B53" i="2"/>
  <c r="I131" i="2"/>
  <c r="I204" i="2"/>
  <c r="B48" i="2"/>
  <c r="I227" i="2"/>
  <c r="I249" i="2"/>
  <c r="I439" i="2"/>
  <c r="B49" i="2"/>
  <c r="G288" i="2"/>
  <c r="E90" i="2"/>
  <c r="E12" i="2" s="1"/>
  <c r="E600" i="2"/>
  <c r="F79" i="2"/>
  <c r="I574" i="2"/>
  <c r="F68" i="2"/>
  <c r="I461" i="2"/>
  <c r="F71" i="2"/>
  <c r="F77" i="2"/>
  <c r="I289" i="55"/>
  <c r="I506" i="53"/>
  <c r="I514" i="53"/>
  <c r="I563" i="53"/>
  <c r="I205" i="2"/>
  <c r="C49" i="2"/>
  <c r="C23" i="2" s="1"/>
  <c r="G366" i="2"/>
  <c r="C47" i="2"/>
  <c r="I125" i="2"/>
  <c r="B90" i="2"/>
  <c r="I416" i="2"/>
  <c r="B418" i="2"/>
  <c r="F61" i="2"/>
  <c r="F78" i="2"/>
  <c r="AI218" i="53"/>
  <c r="I461" i="53"/>
  <c r="I484" i="53"/>
  <c r="I533" i="53"/>
  <c r="C184" i="2"/>
  <c r="F470" i="2"/>
  <c r="AI175" i="53"/>
  <c r="I450" i="53"/>
  <c r="I454" i="53"/>
  <c r="I462" i="53"/>
  <c r="I476" i="53"/>
  <c r="I480" i="53"/>
  <c r="I486" i="53"/>
  <c r="I530" i="53"/>
  <c r="I538" i="53"/>
  <c r="I542" i="53"/>
  <c r="I546" i="53"/>
  <c r="D52" i="2"/>
  <c r="D26" i="2" s="1"/>
  <c r="I130" i="2"/>
  <c r="I303" i="2"/>
  <c r="D418" i="2"/>
  <c r="D103" i="2"/>
  <c r="D25" i="2" s="1"/>
  <c r="I623" i="2"/>
  <c r="I595" i="2"/>
  <c r="I357" i="2"/>
  <c r="C366" i="2"/>
  <c r="G184" i="2"/>
  <c r="B236" i="2"/>
  <c r="G418" i="2"/>
  <c r="I331" i="2"/>
  <c r="C652" i="2"/>
  <c r="I631" i="2"/>
  <c r="C85" i="2"/>
  <c r="E92" i="2"/>
  <c r="D40" i="2"/>
  <c r="I144" i="2"/>
  <c r="D48" i="2"/>
  <c r="D22" i="2" s="1"/>
  <c r="I257" i="2"/>
  <c r="G314" i="2"/>
  <c r="F97" i="2"/>
  <c r="C262" i="2"/>
  <c r="F101" i="2"/>
  <c r="D90" i="2"/>
  <c r="D12" i="2" s="1"/>
  <c r="I584" i="2"/>
  <c r="G340" i="2"/>
  <c r="F574" i="2"/>
  <c r="D314" i="2"/>
  <c r="I299" i="2"/>
  <c r="F69" i="2"/>
  <c r="I522" i="2"/>
  <c r="F65" i="2"/>
  <c r="I510" i="53"/>
  <c r="I567" i="53"/>
  <c r="G262" i="2"/>
  <c r="B652" i="2"/>
  <c r="I156" i="2"/>
  <c r="B52" i="2"/>
  <c r="D340" i="2"/>
  <c r="F67" i="2"/>
  <c r="I457" i="2"/>
  <c r="I453" i="53"/>
  <c r="I495" i="53"/>
  <c r="I545" i="53"/>
  <c r="I338" i="2"/>
  <c r="B340" i="2"/>
  <c r="D53" i="2"/>
  <c r="I235" i="2"/>
  <c r="H366" i="2"/>
  <c r="I409" i="2"/>
  <c r="F60" i="2"/>
  <c r="I35" i="2"/>
  <c r="AI191" i="53"/>
  <c r="AI415" i="53"/>
  <c r="AJ415" i="53" s="1"/>
  <c r="I487" i="53"/>
  <c r="I504" i="53"/>
  <c r="I508" i="53"/>
  <c r="I512" i="53"/>
  <c r="I516" i="53"/>
  <c r="I520" i="53"/>
  <c r="I553" i="53"/>
  <c r="I557" i="53"/>
  <c r="I561" i="53"/>
  <c r="I565" i="53"/>
  <c r="I569" i="53"/>
  <c r="I573" i="53"/>
  <c r="F103" i="2"/>
  <c r="I405" i="2"/>
  <c r="C418" i="2"/>
  <c r="F105" i="2"/>
  <c r="G444" i="2"/>
  <c r="I149" i="2"/>
  <c r="I587" i="2"/>
  <c r="H184" i="2"/>
  <c r="D85" i="2"/>
  <c r="D600" i="2"/>
  <c r="F92" i="2"/>
  <c r="D102" i="2"/>
  <c r="D24" i="2" s="1"/>
  <c r="E652" i="2"/>
  <c r="E85" i="2"/>
  <c r="E158" i="2"/>
  <c r="E40" i="2"/>
  <c r="E14" i="2" s="1"/>
  <c r="I598" i="2"/>
  <c r="H314" i="2"/>
  <c r="I435" i="2"/>
  <c r="B600" i="2"/>
  <c r="C46" i="2"/>
  <c r="I124" i="2"/>
  <c r="E288" i="2"/>
  <c r="I639" i="2"/>
  <c r="D88" i="2"/>
  <c r="D10" i="2" s="1"/>
  <c r="F90" i="2"/>
  <c r="F72" i="2"/>
  <c r="E262" i="2"/>
  <c r="F522" i="2"/>
  <c r="F66" i="2"/>
  <c r="F62" i="2"/>
  <c r="C8" i="2"/>
  <c r="I34" i="2"/>
  <c r="I502" i="53"/>
  <c r="I518" i="53"/>
  <c r="I555" i="53"/>
  <c r="I571" i="53"/>
  <c r="G105" i="2"/>
  <c r="G600" i="2"/>
  <c r="B102" i="2"/>
  <c r="I596" i="2"/>
  <c r="I275" i="2"/>
  <c r="C288" i="2"/>
  <c r="I36" i="2"/>
  <c r="AI405" i="53"/>
  <c r="I449" i="53"/>
  <c r="I479" i="53"/>
  <c r="I541" i="53"/>
  <c r="D93" i="2"/>
  <c r="D15" i="2" s="1"/>
  <c r="H105" i="2"/>
  <c r="H600" i="2"/>
  <c r="C132" i="2"/>
  <c r="I647" i="2"/>
  <c r="C7" i="2"/>
  <c r="I33" i="2"/>
  <c r="D262" i="2"/>
  <c r="I244" i="2"/>
  <c r="I451" i="53"/>
  <c r="I459" i="53"/>
  <c r="I493" i="53"/>
  <c r="I531" i="53"/>
  <c r="I535" i="53"/>
  <c r="I539" i="53"/>
  <c r="I543" i="53"/>
  <c r="I547" i="53"/>
  <c r="D101" i="2"/>
  <c r="C210" i="2"/>
  <c r="D105" i="2"/>
  <c r="I442" i="2"/>
  <c r="I330" i="2"/>
  <c r="C44" i="2"/>
  <c r="I334" i="2"/>
  <c r="I312" i="2"/>
  <c r="E366" i="2"/>
  <c r="I589" i="2"/>
  <c r="I579" i="2"/>
  <c r="D45" i="2"/>
  <c r="I638" i="2"/>
  <c r="B92" i="2"/>
  <c r="F85" i="2"/>
  <c r="I198" i="2"/>
  <c r="I336" i="2"/>
  <c r="C104" i="2"/>
  <c r="D42" i="2"/>
  <c r="D16" i="2" s="1"/>
  <c r="I172" i="2"/>
  <c r="I364" i="2"/>
  <c r="I431" i="2"/>
  <c r="B444" i="2"/>
  <c r="I253" i="2"/>
  <c r="F496" i="2"/>
  <c r="F497" i="2" s="1"/>
  <c r="I390" i="2"/>
  <c r="B392" i="2"/>
  <c r="I445" i="55"/>
  <c r="I159" i="55"/>
  <c r="I527" i="2"/>
  <c r="I548" i="2" s="1"/>
  <c r="F548" i="2"/>
  <c r="I419" i="55"/>
  <c r="D39" i="2"/>
  <c r="F73" i="2"/>
  <c r="P104" i="53"/>
  <c r="P26" i="53" s="1"/>
  <c r="AI254" i="53"/>
  <c r="AH41" i="53"/>
  <c r="AI269" i="53"/>
  <c r="AI272" i="53"/>
  <c r="AI227" i="53"/>
  <c r="AG53" i="53"/>
  <c r="AI182" i="53"/>
  <c r="AJ182" i="53" s="1"/>
  <c r="AI209" i="53"/>
  <c r="AJ209" i="53" s="1"/>
  <c r="AI249" i="53"/>
  <c r="AI305" i="53"/>
  <c r="AI233" i="53"/>
  <c r="AJ233" i="53" s="1"/>
  <c r="AI282" i="53"/>
  <c r="AI298" i="53"/>
  <c r="AI234" i="53"/>
  <c r="AJ234" i="53" s="1"/>
  <c r="AI287" i="53"/>
  <c r="AJ287" i="53" s="1"/>
  <c r="AI320" i="53"/>
  <c r="AI382" i="53"/>
  <c r="AI383" i="53"/>
  <c r="AI410" i="53"/>
  <c r="P87" i="53"/>
  <c r="P9" i="53" s="1"/>
  <c r="P98" i="53"/>
  <c r="P20" i="53" s="1"/>
  <c r="I492" i="53"/>
  <c r="AI436" i="53"/>
  <c r="P88" i="53"/>
  <c r="P10" i="53" s="1"/>
  <c r="P95" i="53"/>
  <c r="F575" i="2" l="1"/>
  <c r="I641" i="2"/>
  <c r="AI327" i="53"/>
  <c r="AI207" i="53"/>
  <c r="AJ207" i="53" s="1"/>
  <c r="AI150" i="53"/>
  <c r="Y37" i="53"/>
  <c r="B210" i="2"/>
  <c r="AI408" i="53"/>
  <c r="X47" i="53"/>
  <c r="AI286" i="53"/>
  <c r="AJ286" i="53" s="1"/>
  <c r="AD44" i="53"/>
  <c r="AC40" i="53"/>
  <c r="W37" i="53"/>
  <c r="AC52" i="53"/>
  <c r="AI146" i="53"/>
  <c r="AE46" i="53"/>
  <c r="AI243" i="53"/>
  <c r="AD53" i="53"/>
  <c r="X48" i="53"/>
  <c r="B262" i="2"/>
  <c r="Z47" i="53"/>
  <c r="AG42" i="53"/>
  <c r="AD41" i="53"/>
  <c r="AI409" i="53"/>
  <c r="AI406" i="53"/>
  <c r="AI435" i="53"/>
  <c r="AI376" i="53"/>
  <c r="AI384" i="53"/>
  <c r="AF53" i="53"/>
  <c r="AC45" i="53"/>
  <c r="Z35" i="53"/>
  <c r="Y44" i="53"/>
  <c r="AA53" i="53"/>
  <c r="D14" i="2"/>
  <c r="AG47" i="53"/>
  <c r="AI336" i="53"/>
  <c r="AF42" i="53"/>
  <c r="AH47" i="53"/>
  <c r="AG52" i="53"/>
  <c r="AI167" i="53"/>
  <c r="AI165" i="53"/>
  <c r="W53" i="53"/>
  <c r="AH43" i="53"/>
  <c r="AI176" i="53"/>
  <c r="Z41" i="53"/>
  <c r="AG34" i="53"/>
  <c r="AI206" i="53"/>
  <c r="Z45" i="53"/>
  <c r="AC38" i="53"/>
  <c r="W42" i="53"/>
  <c r="AI152" i="53"/>
  <c r="AG48" i="53"/>
  <c r="I622" i="2"/>
  <c r="F574" i="53"/>
  <c r="I365" i="2"/>
  <c r="I183" i="2"/>
  <c r="I184" i="2" s="1"/>
  <c r="AI372" i="53"/>
  <c r="Z53" i="53"/>
  <c r="AI295" i="53"/>
  <c r="AI268" i="53"/>
  <c r="AD51" i="53"/>
  <c r="AI226" i="53"/>
  <c r="AI201" i="53"/>
  <c r="AD50" i="53"/>
  <c r="AG46" i="53"/>
  <c r="AA46" i="53"/>
  <c r="AI276" i="53"/>
  <c r="AG37" i="53"/>
  <c r="AE35" i="53"/>
  <c r="AI223" i="53"/>
  <c r="AI180" i="53"/>
  <c r="AG51" i="53"/>
  <c r="Y35" i="53"/>
  <c r="AE43" i="53"/>
  <c r="Y42" i="53"/>
  <c r="AE41" i="53"/>
  <c r="W38" i="53"/>
  <c r="W48" i="53"/>
  <c r="I470" i="2"/>
  <c r="D471" i="2" s="1"/>
  <c r="I607" i="2"/>
  <c r="AC44" i="53"/>
  <c r="X42" i="53"/>
  <c r="AI337" i="53"/>
  <c r="X44" i="53"/>
  <c r="X40" i="53"/>
  <c r="Y39" i="53"/>
  <c r="AI199" i="53"/>
  <c r="AI183" i="53"/>
  <c r="AJ183" i="53" s="1"/>
  <c r="AA41" i="53"/>
  <c r="Z40" i="53"/>
  <c r="AI219" i="53"/>
  <c r="AC41" i="53"/>
  <c r="AE47" i="53"/>
  <c r="AE48" i="53"/>
  <c r="D54" i="2"/>
  <c r="I613" i="2"/>
  <c r="D626" i="2"/>
  <c r="I615" i="2"/>
  <c r="Y43" i="53"/>
  <c r="AI379" i="53"/>
  <c r="AI172" i="53"/>
  <c r="AA37" i="53"/>
  <c r="AA48" i="53"/>
  <c r="D17" i="2"/>
  <c r="AI428" i="53"/>
  <c r="W288" i="53"/>
  <c r="AI197" i="53"/>
  <c r="AI200" i="53"/>
  <c r="Y36" i="53"/>
  <c r="AH40" i="53"/>
  <c r="AE34" i="53"/>
  <c r="X41" i="53"/>
  <c r="X38" i="53"/>
  <c r="AA42" i="53"/>
  <c r="Z39" i="53"/>
  <c r="Y34" i="53"/>
  <c r="AD48" i="53"/>
  <c r="F59" i="53"/>
  <c r="I59" i="53" s="1"/>
  <c r="I650" i="2"/>
  <c r="F67" i="53"/>
  <c r="I132" i="2"/>
  <c r="AI251" i="53"/>
  <c r="AD45" i="53"/>
  <c r="AI400" i="53"/>
  <c r="AD40" i="53"/>
  <c r="AH48" i="53"/>
  <c r="AI353" i="53"/>
  <c r="AI425" i="53"/>
  <c r="AI329" i="53"/>
  <c r="AI303" i="53"/>
  <c r="V53" i="53"/>
  <c r="AI250" i="53"/>
  <c r="AA34" i="53"/>
  <c r="AA40" i="53"/>
  <c r="AH39" i="53"/>
  <c r="X35" i="53"/>
  <c r="AG43" i="53"/>
  <c r="AI147" i="53"/>
  <c r="V36" i="53"/>
  <c r="AI138" i="53"/>
  <c r="I651" i="2"/>
  <c r="E19" i="2"/>
  <c r="Z43" i="53"/>
  <c r="AI389" i="53"/>
  <c r="AJ389" i="53" s="1"/>
  <c r="AF34" i="53"/>
  <c r="AA47" i="53"/>
  <c r="X53" i="53"/>
  <c r="AF40" i="53"/>
  <c r="AH50" i="53"/>
  <c r="AF38" i="53"/>
  <c r="AI363" i="53"/>
  <c r="AJ363" i="53" s="1"/>
  <c r="AI399" i="53"/>
  <c r="AI358" i="53"/>
  <c r="AI375" i="53"/>
  <c r="AI356" i="53"/>
  <c r="AI398" i="53"/>
  <c r="AI244" i="53"/>
  <c r="AI349" i="53"/>
  <c r="AI271" i="53"/>
  <c r="AG35" i="53"/>
  <c r="AI149" i="53"/>
  <c r="AI246" i="53"/>
  <c r="AH53" i="53"/>
  <c r="AH44" i="53"/>
  <c r="AI155" i="53"/>
  <c r="AJ155" i="53" s="1"/>
  <c r="AF43" i="53"/>
  <c r="AC50" i="53"/>
  <c r="Y41" i="53"/>
  <c r="AD37" i="53"/>
  <c r="AG38" i="53"/>
  <c r="W36" i="53"/>
  <c r="Y47" i="53"/>
  <c r="F470" i="53"/>
  <c r="I391" i="2"/>
  <c r="I392" i="2" s="1"/>
  <c r="X43" i="53"/>
  <c r="C26" i="2"/>
  <c r="AD262" i="53"/>
  <c r="AE366" i="53"/>
  <c r="I133" i="2"/>
  <c r="F133" i="2"/>
  <c r="H133" i="2"/>
  <c r="G133" i="2"/>
  <c r="B471" i="2"/>
  <c r="P93" i="53"/>
  <c r="P15" i="53" s="1"/>
  <c r="P86" i="53"/>
  <c r="P8" i="53" s="1"/>
  <c r="AI441" i="53"/>
  <c r="AJ441" i="53" s="1"/>
  <c r="AI417" i="53"/>
  <c r="AJ417" i="53" s="1"/>
  <c r="AE340" i="53"/>
  <c r="AI280" i="53"/>
  <c r="AH288" i="53"/>
  <c r="AD47" i="53"/>
  <c r="AI181" i="53"/>
  <c r="AJ181" i="53" s="1"/>
  <c r="AA50" i="53"/>
  <c r="AF41" i="53"/>
  <c r="AI129" i="53"/>
  <c r="V51" i="53"/>
  <c r="AH37" i="53"/>
  <c r="Z52" i="53"/>
  <c r="AC39" i="53"/>
  <c r="AA36" i="53"/>
  <c r="AI270" i="53"/>
  <c r="AH45" i="53"/>
  <c r="AI120" i="53"/>
  <c r="V42" i="53"/>
  <c r="W52" i="53"/>
  <c r="X39" i="53"/>
  <c r="AC46" i="53"/>
  <c r="AE33" i="53"/>
  <c r="AG44" i="53"/>
  <c r="AA44" i="53"/>
  <c r="C99" i="58"/>
  <c r="C21" i="58" s="1"/>
  <c r="C99" i="56"/>
  <c r="C21" i="56" s="1"/>
  <c r="E236" i="2"/>
  <c r="E43" i="2"/>
  <c r="AA35" i="53"/>
  <c r="I72" i="2"/>
  <c r="F20" i="2"/>
  <c r="C20" i="2"/>
  <c r="I20" i="2" s="1"/>
  <c r="I46" i="2"/>
  <c r="B93" i="2"/>
  <c r="I93" i="2" s="1"/>
  <c r="AI434" i="53"/>
  <c r="I52" i="2"/>
  <c r="G53" i="2"/>
  <c r="G158" i="2"/>
  <c r="F64" i="53"/>
  <c r="I223" i="2"/>
  <c r="C236" i="2"/>
  <c r="I443" i="2"/>
  <c r="I444" i="2" s="1"/>
  <c r="F25" i="2"/>
  <c r="I77" i="2"/>
  <c r="I339" i="2"/>
  <c r="I340" i="2" s="1"/>
  <c r="G341" i="2" s="1"/>
  <c r="I87" i="2"/>
  <c r="AI294" i="53"/>
  <c r="I51" i="2"/>
  <c r="AC35" i="53"/>
  <c r="AI423" i="53"/>
  <c r="AI362" i="53"/>
  <c r="AI380" i="53"/>
  <c r="AI332" i="53"/>
  <c r="AI334" i="53"/>
  <c r="AI293" i="53"/>
  <c r="AI192" i="53"/>
  <c r="AI374" i="53"/>
  <c r="AF44" i="53"/>
  <c r="AI321" i="53"/>
  <c r="AE288" i="53"/>
  <c r="AI208" i="53"/>
  <c r="AJ208" i="53" s="1"/>
  <c r="AI173" i="53"/>
  <c r="AD43" i="53"/>
  <c r="AI137" i="53"/>
  <c r="AC43" i="53"/>
  <c r="AF48" i="53"/>
  <c r="AF35" i="53"/>
  <c r="AE51" i="53"/>
  <c r="AA39" i="53"/>
  <c r="AF36" i="53"/>
  <c r="AI230" i="53"/>
  <c r="AI142" i="53"/>
  <c r="AD36" i="53"/>
  <c r="Y45" i="53"/>
  <c r="AD42" i="53"/>
  <c r="AI190" i="53"/>
  <c r="AD46" i="53"/>
  <c r="Z33" i="53"/>
  <c r="S405" i="53"/>
  <c r="AJ405" i="53" s="1"/>
  <c r="H99" i="58"/>
  <c r="H21" i="58" s="1"/>
  <c r="H99" i="56"/>
  <c r="H21" i="56" s="1"/>
  <c r="F549" i="2"/>
  <c r="I527" i="53"/>
  <c r="I548" i="53" s="1"/>
  <c r="F548" i="53"/>
  <c r="F69" i="53"/>
  <c r="B94" i="2"/>
  <c r="I94" i="2" s="1"/>
  <c r="I588" i="2"/>
  <c r="I600" i="2" s="1"/>
  <c r="I625" i="2"/>
  <c r="E626" i="2"/>
  <c r="I65" i="2"/>
  <c r="F13" i="2"/>
  <c r="C106" i="2"/>
  <c r="I78" i="2"/>
  <c r="F26" i="2"/>
  <c r="I146" i="2"/>
  <c r="B42" i="2"/>
  <c r="B158" i="2"/>
  <c r="I261" i="2"/>
  <c r="I262" i="2" s="1"/>
  <c r="B263" i="2" s="1"/>
  <c r="I74" i="2"/>
  <c r="F22" i="2"/>
  <c r="I209" i="2"/>
  <c r="I210" i="2" s="1"/>
  <c r="G211" i="2" s="1"/>
  <c r="I75" i="2"/>
  <c r="F23" i="2"/>
  <c r="I464" i="53"/>
  <c r="F74" i="53"/>
  <c r="AD35" i="53"/>
  <c r="Y288" i="53"/>
  <c r="AI235" i="53"/>
  <c r="AJ235" i="53" s="1"/>
  <c r="W33" i="53"/>
  <c r="I549" i="2"/>
  <c r="H549" i="2"/>
  <c r="D549" i="2"/>
  <c r="G549" i="2"/>
  <c r="C549" i="2"/>
  <c r="B549" i="2"/>
  <c r="E549" i="2"/>
  <c r="AD34" i="53"/>
  <c r="AI426" i="53"/>
  <c r="AI427" i="53"/>
  <c r="AF51" i="53"/>
  <c r="AE40" i="53"/>
  <c r="V45" i="53"/>
  <c r="AI123" i="53"/>
  <c r="Z36" i="53"/>
  <c r="X45" i="53"/>
  <c r="AI141" i="53"/>
  <c r="AH46" i="53"/>
  <c r="C14" i="2"/>
  <c r="I40" i="2"/>
  <c r="F70" i="53"/>
  <c r="AI390" i="53"/>
  <c r="AJ390" i="53" s="1"/>
  <c r="AI431" i="53"/>
  <c r="AI279" i="53"/>
  <c r="AI302" i="53"/>
  <c r="AI260" i="53"/>
  <c r="AI339" i="53"/>
  <c r="AJ339" i="53" s="1"/>
  <c r="AI306" i="53"/>
  <c r="AI381" i="53"/>
  <c r="AI232" i="53"/>
  <c r="AI189" i="53"/>
  <c r="AI228" i="53"/>
  <c r="W51" i="53"/>
  <c r="AI156" i="53"/>
  <c r="AJ156" i="53" s="1"/>
  <c r="AE184" i="53"/>
  <c r="AA288" i="53"/>
  <c r="V50" i="53"/>
  <c r="AI128" i="53"/>
  <c r="V40" i="53"/>
  <c r="AE50" i="53"/>
  <c r="AA43" i="53"/>
  <c r="AH35" i="53"/>
  <c r="AI217" i="53"/>
  <c r="AG39" i="53"/>
  <c r="AH36" i="53"/>
  <c r="AI145" i="53"/>
  <c r="AE39" i="53"/>
  <c r="AI171" i="53"/>
  <c r="AC34" i="53"/>
  <c r="AC36" i="53"/>
  <c r="AC47" i="53"/>
  <c r="AG45" i="53"/>
  <c r="AI301" i="53"/>
  <c r="AA38" i="53"/>
  <c r="AI124" i="53"/>
  <c r="AF46" i="53"/>
  <c r="X33" i="53"/>
  <c r="F106" i="2"/>
  <c r="B95" i="2"/>
  <c r="I95" i="2" s="1"/>
  <c r="I621" i="2"/>
  <c r="AI139" i="53"/>
  <c r="C133" i="2"/>
  <c r="F10" i="2"/>
  <c r="I62" i="2"/>
  <c r="D106" i="2"/>
  <c r="B9" i="2"/>
  <c r="D27" i="2"/>
  <c r="I287" i="2"/>
  <c r="I288" i="2" s="1"/>
  <c r="C289" i="2" s="1"/>
  <c r="I225" i="2"/>
  <c r="B101" i="2"/>
  <c r="I101" i="2" s="1"/>
  <c r="F72" i="53"/>
  <c r="C21" i="2"/>
  <c r="I47" i="2"/>
  <c r="I68" i="2"/>
  <c r="F16" i="2"/>
  <c r="I48" i="2"/>
  <c r="B22" i="2"/>
  <c r="I22" i="2" s="1"/>
  <c r="F76" i="53"/>
  <c r="Y50" i="53"/>
  <c r="I45" i="2"/>
  <c r="B19" i="2"/>
  <c r="B133" i="2"/>
  <c r="D497" i="2"/>
  <c r="I497" i="2"/>
  <c r="B497" i="2"/>
  <c r="H497" i="2"/>
  <c r="E497" i="2"/>
  <c r="C497" i="2"/>
  <c r="G497" i="2"/>
  <c r="I617" i="2"/>
  <c r="I501" i="53"/>
  <c r="I522" i="53" s="1"/>
  <c r="F522" i="53"/>
  <c r="AI216" i="53"/>
  <c r="P85" i="53"/>
  <c r="W44" i="53"/>
  <c r="V43" i="53"/>
  <c r="AI121" i="53"/>
  <c r="V52" i="53"/>
  <c r="AI130" i="53"/>
  <c r="AH34" i="53"/>
  <c r="I649" i="2"/>
  <c r="B103" i="2"/>
  <c r="I103" i="2" s="1"/>
  <c r="F12" i="2"/>
  <c r="I64" i="2"/>
  <c r="B24" i="2"/>
  <c r="I24" i="2" s="1"/>
  <c r="I50" i="2"/>
  <c r="AI347" i="53"/>
  <c r="AI355" i="53"/>
  <c r="Y340" i="53"/>
  <c r="W43" i="53"/>
  <c r="X51" i="53"/>
  <c r="V39" i="53"/>
  <c r="Y38" i="53"/>
  <c r="S348" i="53"/>
  <c r="AJ348" i="53" s="1"/>
  <c r="I633" i="2"/>
  <c r="I69" i="2"/>
  <c r="F17" i="2"/>
  <c r="I61" i="2"/>
  <c r="F9" i="2"/>
  <c r="AI401" i="53"/>
  <c r="AI365" i="53"/>
  <c r="AJ365" i="53" s="1"/>
  <c r="AI438" i="53"/>
  <c r="AI440" i="53"/>
  <c r="I491" i="53"/>
  <c r="I467" i="53"/>
  <c r="F77" i="53"/>
  <c r="AI373" i="53"/>
  <c r="AI346" i="53"/>
  <c r="AI324" i="53"/>
  <c r="AI330" i="53"/>
  <c r="AI285" i="53"/>
  <c r="AJ285" i="53" s="1"/>
  <c r="AI397" i="53"/>
  <c r="AI354" i="53"/>
  <c r="AI311" i="53"/>
  <c r="AJ311" i="53" s="1"/>
  <c r="AI275" i="53"/>
  <c r="AH51" i="53"/>
  <c r="W40" i="53"/>
  <c r="AC288" i="53"/>
  <c r="AE44" i="53"/>
  <c r="Y40" i="53"/>
  <c r="AF47" i="53"/>
  <c r="AI148" i="53"/>
  <c r="AG41" i="53"/>
  <c r="AF158" i="53"/>
  <c r="AF50" i="53"/>
  <c r="Z51" i="53"/>
  <c r="AC37" i="53"/>
  <c r="X34" i="53"/>
  <c r="AH52" i="53"/>
  <c r="W39" i="53"/>
  <c r="W158" i="53"/>
  <c r="AI154" i="53"/>
  <c r="AE52" i="53"/>
  <c r="Z34" i="53"/>
  <c r="AE36" i="53"/>
  <c r="AI174" i="53"/>
  <c r="AF45" i="53"/>
  <c r="S245" i="53"/>
  <c r="AJ245" i="53" s="1"/>
  <c r="AD38" i="53"/>
  <c r="W35" i="53"/>
  <c r="AI252" i="53"/>
  <c r="X46" i="53"/>
  <c r="AC33" i="53"/>
  <c r="S166" i="53"/>
  <c r="AJ166" i="53" s="1"/>
  <c r="S433" i="53"/>
  <c r="AJ433" i="53" s="1"/>
  <c r="AI283" i="53"/>
  <c r="I92" i="2"/>
  <c r="B14" i="2"/>
  <c r="C18" i="2"/>
  <c r="I18" i="2" s="1"/>
  <c r="I44" i="2"/>
  <c r="F78" i="53"/>
  <c r="I468" i="53"/>
  <c r="F61" i="53"/>
  <c r="C41" i="2"/>
  <c r="C15" i="2" s="1"/>
  <c r="AI164" i="53"/>
  <c r="I66" i="2"/>
  <c r="F14" i="2"/>
  <c r="AI114" i="53"/>
  <c r="I575" i="2"/>
  <c r="H575" i="2"/>
  <c r="G575" i="2"/>
  <c r="E575" i="2"/>
  <c r="C575" i="2"/>
  <c r="B575" i="2"/>
  <c r="D575" i="2"/>
  <c r="I157" i="2"/>
  <c r="F7" i="2"/>
  <c r="I313" i="2"/>
  <c r="I456" i="53"/>
  <c r="F66" i="53"/>
  <c r="F11" i="2"/>
  <c r="I63" i="2"/>
  <c r="AI113" i="53"/>
  <c r="V35" i="53"/>
  <c r="AD39" i="53"/>
  <c r="AA33" i="53"/>
  <c r="I523" i="2"/>
  <c r="H523" i="2"/>
  <c r="E523" i="2"/>
  <c r="G523" i="2"/>
  <c r="D523" i="2"/>
  <c r="C523" i="2"/>
  <c r="B523" i="2"/>
  <c r="F60" i="53"/>
  <c r="P90" i="53"/>
  <c r="P12" i="53" s="1"/>
  <c r="AI345" i="53"/>
  <c r="AC48" i="53"/>
  <c r="AI112" i="53"/>
  <c r="V34" i="53"/>
  <c r="W46" i="53"/>
  <c r="AI296" i="53"/>
  <c r="I43" i="2"/>
  <c r="H106" i="2"/>
  <c r="H7" i="2"/>
  <c r="P97" i="53"/>
  <c r="P19" i="53" s="1"/>
  <c r="AI163" i="53"/>
  <c r="AI278" i="53"/>
  <c r="Y51" i="53"/>
  <c r="S191" i="53"/>
  <c r="AJ191" i="53" s="1"/>
  <c r="AE53" i="53"/>
  <c r="AD288" i="53"/>
  <c r="X288" i="53"/>
  <c r="AI258" i="53"/>
  <c r="V44" i="53"/>
  <c r="AI122" i="53"/>
  <c r="AG40" i="53"/>
  <c r="AI178" i="53"/>
  <c r="W47" i="53"/>
  <c r="V41" i="53"/>
  <c r="AI119" i="53"/>
  <c r="AA51" i="53"/>
  <c r="AE37" i="53"/>
  <c r="Y52" i="53"/>
  <c r="AF39" i="53"/>
  <c r="AD52" i="53"/>
  <c r="X36" i="53"/>
  <c r="AE45" i="53"/>
  <c r="AI116" i="53"/>
  <c r="V38" i="53"/>
  <c r="AI261" i="53"/>
  <c r="AJ261" i="53" s="1"/>
  <c r="AI111" i="53"/>
  <c r="V33" i="53"/>
  <c r="Y46" i="53"/>
  <c r="AD33" i="53"/>
  <c r="S175" i="53"/>
  <c r="AJ175" i="53" s="1"/>
  <c r="I596" i="58"/>
  <c r="I73" i="2"/>
  <c r="F21" i="2"/>
  <c r="E53" i="2"/>
  <c r="F523" i="2"/>
  <c r="F8" i="2"/>
  <c r="I60" i="2"/>
  <c r="F63" i="53"/>
  <c r="F15" i="2"/>
  <c r="I67" i="2"/>
  <c r="F68" i="53"/>
  <c r="I458" i="53"/>
  <c r="I90" i="2"/>
  <c r="B12" i="2"/>
  <c r="D7" i="2"/>
  <c r="I41" i="2"/>
  <c r="B15" i="2"/>
  <c r="D23" i="2"/>
  <c r="I634" i="2"/>
  <c r="E133" i="2"/>
  <c r="V288" i="53"/>
  <c r="AI115" i="53"/>
  <c r="AI310" i="53"/>
  <c r="V48" i="53"/>
  <c r="AI126" i="53"/>
  <c r="AI253" i="53"/>
  <c r="G99" i="58"/>
  <c r="G21" i="58" s="1"/>
  <c r="G99" i="56"/>
  <c r="G21" i="56" s="1"/>
  <c r="I71" i="2"/>
  <c r="F19" i="2"/>
  <c r="F15" i="53"/>
  <c r="I67" i="53"/>
  <c r="I97" i="2"/>
  <c r="AI432" i="53"/>
  <c r="AI241" i="53"/>
  <c r="Z288" i="53"/>
  <c r="AC53" i="53"/>
  <c r="AF37" i="53"/>
  <c r="W34" i="53"/>
  <c r="AI224" i="53"/>
  <c r="AG33" i="53"/>
  <c r="AH33" i="53"/>
  <c r="I609" i="2"/>
  <c r="B89" i="2"/>
  <c r="F652" i="2"/>
  <c r="I455" i="53"/>
  <c r="F65" i="53"/>
  <c r="I102" i="2"/>
  <c r="E7" i="2"/>
  <c r="I574" i="53"/>
  <c r="F496" i="53"/>
  <c r="I475" i="53"/>
  <c r="G106" i="2"/>
  <c r="G7" i="2"/>
  <c r="F80" i="2"/>
  <c r="I302" i="2"/>
  <c r="I314" i="2" s="1"/>
  <c r="B314" i="2"/>
  <c r="P105" i="53"/>
  <c r="P27" i="53" s="1"/>
  <c r="I465" i="53"/>
  <c r="AI364" i="53"/>
  <c r="AJ364" i="53" s="1"/>
  <c r="AI386" i="53"/>
  <c r="AI402" i="53"/>
  <c r="AI357" i="53"/>
  <c r="AI242" i="53"/>
  <c r="AI319" i="53"/>
  <c r="AI215" i="53"/>
  <c r="AI442" i="53"/>
  <c r="AJ442" i="53" s="1"/>
  <c r="P102" i="53"/>
  <c r="P24" i="53" s="1"/>
  <c r="AI412" i="53"/>
  <c r="AI424" i="53"/>
  <c r="AI360" i="53"/>
  <c r="AI323" i="53"/>
  <c r="AF52" i="53"/>
  <c r="AI407" i="53"/>
  <c r="AI338" i="53"/>
  <c r="AI313" i="53"/>
  <c r="AJ313" i="53" s="1"/>
  <c r="AI284" i="53"/>
  <c r="AI297" i="53"/>
  <c r="AI157" i="53"/>
  <c r="AJ157" i="53" s="1"/>
  <c r="AI225" i="53"/>
  <c r="AI304" i="53"/>
  <c r="AI204" i="53"/>
  <c r="AF288" i="53"/>
  <c r="AG288" i="53"/>
  <c r="AG50" i="53"/>
  <c r="Z44" i="53"/>
  <c r="V47" i="53"/>
  <c r="Y53" i="53"/>
  <c r="W41" i="53"/>
  <c r="AI312" i="53"/>
  <c r="AJ312" i="53" s="1"/>
  <c r="AC51" i="53"/>
  <c r="X37" i="53"/>
  <c r="AA52" i="53"/>
  <c r="AH38" i="53"/>
  <c r="AI168" i="53"/>
  <c r="AG36" i="53"/>
  <c r="W45" i="53"/>
  <c r="AE42" i="53"/>
  <c r="AI140" i="53"/>
  <c r="AE38" i="53"/>
  <c r="AF33" i="53"/>
  <c r="Z46" i="53"/>
  <c r="Y33" i="53"/>
  <c r="P100" i="53"/>
  <c r="P22" i="53" s="1"/>
  <c r="AI277" i="53"/>
  <c r="D13" i="2"/>
  <c r="I39" i="2"/>
  <c r="D19" i="2"/>
  <c r="I463" i="53"/>
  <c r="F73" i="53"/>
  <c r="I354" i="2"/>
  <c r="B366" i="2"/>
  <c r="AI131" i="53"/>
  <c r="AJ131" i="53" s="1"/>
  <c r="H53" i="2"/>
  <c r="H158" i="2"/>
  <c r="F71" i="53"/>
  <c r="I636" i="2"/>
  <c r="I79" i="2"/>
  <c r="F27" i="2"/>
  <c r="I49" i="2"/>
  <c r="B27" i="2"/>
  <c r="I417" i="2"/>
  <c r="I418" i="2" s="1"/>
  <c r="F79" i="53"/>
  <c r="I452" i="53"/>
  <c r="F62" i="53"/>
  <c r="D133" i="2"/>
  <c r="I643" i="2"/>
  <c r="E105" i="2"/>
  <c r="I105" i="2" s="1"/>
  <c r="AI267" i="53"/>
  <c r="V37" i="53"/>
  <c r="AE262" i="53"/>
  <c r="Y158" i="53"/>
  <c r="X158" i="53"/>
  <c r="V158" i="53"/>
  <c r="AH158" i="53"/>
  <c r="AG262" i="53"/>
  <c r="Z158" i="53"/>
  <c r="Y262" i="53"/>
  <c r="AE158" i="53"/>
  <c r="X340" i="53"/>
  <c r="AG158" i="53"/>
  <c r="AF340" i="53"/>
  <c r="X262" i="53"/>
  <c r="AA262" i="53"/>
  <c r="W262" i="53"/>
  <c r="AA158" i="53"/>
  <c r="AD340" i="53"/>
  <c r="W340" i="53"/>
  <c r="AC262" i="53"/>
  <c r="AF262" i="53"/>
  <c r="AD158" i="53"/>
  <c r="V262" i="53"/>
  <c r="AG340" i="53"/>
  <c r="AH262" i="53"/>
  <c r="AC158" i="53"/>
  <c r="M41" i="53"/>
  <c r="S150" i="53"/>
  <c r="S428" i="53"/>
  <c r="AJ428" i="53" s="1"/>
  <c r="AF607" i="53"/>
  <c r="M44" i="53"/>
  <c r="AD366" i="53"/>
  <c r="AH366" i="53"/>
  <c r="X366" i="53"/>
  <c r="AG366" i="53"/>
  <c r="W366" i="53"/>
  <c r="AF366" i="53"/>
  <c r="AC366" i="53"/>
  <c r="AA366" i="53"/>
  <c r="Y366" i="53"/>
  <c r="S436" i="53"/>
  <c r="AJ436" i="53" s="1"/>
  <c r="AA132" i="53"/>
  <c r="AD132" i="53"/>
  <c r="X132" i="53"/>
  <c r="W132" i="53"/>
  <c r="AF619" i="53"/>
  <c r="S427" i="53"/>
  <c r="AJ427" i="53" s="1"/>
  <c r="S382" i="53"/>
  <c r="AJ382" i="53" s="1"/>
  <c r="S249" i="53"/>
  <c r="AJ249" i="53" s="1"/>
  <c r="AE236" i="53"/>
  <c r="AF236" i="53"/>
  <c r="V236" i="53"/>
  <c r="AD236" i="53"/>
  <c r="AC236" i="53"/>
  <c r="AH236" i="53"/>
  <c r="X236" i="53"/>
  <c r="AA236" i="53"/>
  <c r="Y236" i="53"/>
  <c r="AG236" i="53"/>
  <c r="W236" i="53"/>
  <c r="S304" i="53"/>
  <c r="AJ304" i="53" s="1"/>
  <c r="R38" i="53"/>
  <c r="AF210" i="53"/>
  <c r="W210" i="53"/>
  <c r="Y210" i="53"/>
  <c r="X210" i="53"/>
  <c r="AG210" i="53"/>
  <c r="AA210" i="53"/>
  <c r="AE210" i="53"/>
  <c r="AD210" i="53"/>
  <c r="AF612" i="53"/>
  <c r="S334" i="53"/>
  <c r="Q38" i="53"/>
  <c r="AA392" i="53"/>
  <c r="AC392" i="53"/>
  <c r="AD392" i="53"/>
  <c r="Z392" i="53"/>
  <c r="Y392" i="53"/>
  <c r="AF392" i="53"/>
  <c r="AG392" i="53"/>
  <c r="AE392" i="53"/>
  <c r="X392" i="53"/>
  <c r="AH392" i="53"/>
  <c r="V392" i="53"/>
  <c r="W392" i="53"/>
  <c r="S354" i="53"/>
  <c r="AJ354" i="53" s="1"/>
  <c r="S305" i="53"/>
  <c r="AJ305" i="53" s="1"/>
  <c r="I191" i="53"/>
  <c r="S254" i="53"/>
  <c r="AJ254" i="53" s="1"/>
  <c r="S298" i="53"/>
  <c r="AJ298" i="53" s="1"/>
  <c r="AG314" i="53"/>
  <c r="X314" i="53"/>
  <c r="AH314" i="53"/>
  <c r="V314" i="53"/>
  <c r="AF314" i="53"/>
  <c r="AE314" i="53"/>
  <c r="AD314" i="53"/>
  <c r="AC314" i="53"/>
  <c r="AA314" i="53"/>
  <c r="AD184" i="53"/>
  <c r="AC184" i="53"/>
  <c r="AG184" i="53"/>
  <c r="X184" i="53"/>
  <c r="AH184" i="53"/>
  <c r="AF184" i="53"/>
  <c r="Z184" i="53"/>
  <c r="Y184" i="53"/>
  <c r="AA184" i="53"/>
  <c r="W184" i="53"/>
  <c r="S301" i="53"/>
  <c r="AJ301" i="53" s="1"/>
  <c r="AF624" i="53"/>
  <c r="AF444" i="53"/>
  <c r="W444" i="53"/>
  <c r="Y444" i="53"/>
  <c r="AG444" i="53"/>
  <c r="AE444" i="53"/>
  <c r="AD444" i="53"/>
  <c r="X444" i="53"/>
  <c r="AH444" i="53"/>
  <c r="AC444" i="53"/>
  <c r="AA444" i="53"/>
  <c r="Z444" i="53"/>
  <c r="Z418" i="53"/>
  <c r="AE418" i="53"/>
  <c r="AF418" i="53"/>
  <c r="AD418" i="53"/>
  <c r="AC418" i="53"/>
  <c r="AH418" i="53"/>
  <c r="W418" i="53"/>
  <c r="Y418" i="53"/>
  <c r="X418" i="53"/>
  <c r="V418" i="53"/>
  <c r="AG418" i="53"/>
  <c r="AA418" i="53"/>
  <c r="O41" i="53"/>
  <c r="C601" i="2" l="1"/>
  <c r="E601" i="2"/>
  <c r="Q34" i="53"/>
  <c r="S431" i="53"/>
  <c r="AJ431" i="53" s="1"/>
  <c r="S279" i="53"/>
  <c r="AJ279" i="53" s="1"/>
  <c r="S372" i="53"/>
  <c r="AJ372" i="53" s="1"/>
  <c r="S140" i="53"/>
  <c r="AJ140" i="53" s="1"/>
  <c r="M46" i="53"/>
  <c r="R39" i="53"/>
  <c r="S141" i="53"/>
  <c r="AJ141" i="53" s="1"/>
  <c r="S424" i="53"/>
  <c r="AJ424" i="53" s="1"/>
  <c r="S324" i="53"/>
  <c r="AJ324" i="53" s="1"/>
  <c r="S243" i="53"/>
  <c r="AJ243" i="53" s="1"/>
  <c r="S332" i="53"/>
  <c r="AJ332" i="53" s="1"/>
  <c r="S230" i="53"/>
  <c r="AJ230" i="53" s="1"/>
  <c r="S426" i="53"/>
  <c r="AJ426" i="53" s="1"/>
  <c r="R40" i="53"/>
  <c r="S217" i="53"/>
  <c r="AJ217" i="53" s="1"/>
  <c r="S283" i="53"/>
  <c r="AJ283" i="53" s="1"/>
  <c r="M47" i="53"/>
  <c r="I196" i="53"/>
  <c r="Q42" i="53"/>
  <c r="AF615" i="53"/>
  <c r="I405" i="53"/>
  <c r="AJ150" i="53"/>
  <c r="S336" i="53"/>
  <c r="AJ336" i="53" s="1"/>
  <c r="Z50" i="53"/>
  <c r="F185" i="2"/>
  <c r="I185" i="2"/>
  <c r="D185" i="2"/>
  <c r="G185" i="2"/>
  <c r="E185" i="2"/>
  <c r="C185" i="2"/>
  <c r="H185" i="2"/>
  <c r="B185" i="2"/>
  <c r="C393" i="2"/>
  <c r="D393" i="2"/>
  <c r="E393" i="2"/>
  <c r="B393" i="2"/>
  <c r="I393" i="2"/>
  <c r="G393" i="2"/>
  <c r="F393" i="2"/>
  <c r="H393" i="2"/>
  <c r="Q41" i="53"/>
  <c r="D341" i="2"/>
  <c r="C471" i="2"/>
  <c r="N35" i="53"/>
  <c r="AF623" i="53"/>
  <c r="S242" i="53"/>
  <c r="AJ242" i="53" s="1"/>
  <c r="S224" i="53"/>
  <c r="AJ224" i="53" s="1"/>
  <c r="S346" i="53"/>
  <c r="AJ346" i="53" s="1"/>
  <c r="N45" i="53"/>
  <c r="S142" i="53"/>
  <c r="AJ142" i="53" s="1"/>
  <c r="R48" i="53"/>
  <c r="S321" i="53"/>
  <c r="AJ321" i="53" s="1"/>
  <c r="S204" i="53"/>
  <c r="AJ204" i="53" s="1"/>
  <c r="M34" i="53"/>
  <c r="H159" i="2"/>
  <c r="F75" i="53"/>
  <c r="F23" i="53" s="1"/>
  <c r="D99" i="56"/>
  <c r="D21" i="56" s="1"/>
  <c r="G601" i="2"/>
  <c r="E471" i="2"/>
  <c r="B23" i="2"/>
  <c r="I23" i="2" s="1"/>
  <c r="X50" i="53"/>
  <c r="B17" i="2"/>
  <c r="G289" i="2"/>
  <c r="G263" i="2"/>
  <c r="I158" i="2"/>
  <c r="H471" i="2"/>
  <c r="E106" i="2"/>
  <c r="S272" i="53"/>
  <c r="AJ272" i="53" s="1"/>
  <c r="M42" i="53"/>
  <c r="AI53" i="53"/>
  <c r="AJ53" i="53" s="1"/>
  <c r="I236" i="2"/>
  <c r="I471" i="2"/>
  <c r="F7" i="53"/>
  <c r="Q288" i="53"/>
  <c r="Q36" i="53"/>
  <c r="D99" i="58"/>
  <c r="D21" i="58" s="1"/>
  <c r="G471" i="2"/>
  <c r="S278" i="53"/>
  <c r="AJ278" i="53" s="1"/>
  <c r="S223" i="53"/>
  <c r="AJ223" i="53" s="1"/>
  <c r="S386" i="53"/>
  <c r="AJ386" i="53" s="1"/>
  <c r="AG49" i="53"/>
  <c r="AG54" i="53" s="1"/>
  <c r="S148" i="53"/>
  <c r="AJ148" i="53" s="1"/>
  <c r="S197" i="53"/>
  <c r="AJ197" i="53" s="1"/>
  <c r="S251" i="53"/>
  <c r="AJ251" i="53" s="1"/>
  <c r="S277" i="53"/>
  <c r="AJ277" i="53" s="1"/>
  <c r="S383" i="53"/>
  <c r="AJ383" i="53" s="1"/>
  <c r="I366" i="2"/>
  <c r="C367" i="2" s="1"/>
  <c r="I12" i="2"/>
  <c r="B341" i="2"/>
  <c r="X52" i="53"/>
  <c r="F471" i="2"/>
  <c r="W50" i="53"/>
  <c r="Q47" i="53"/>
  <c r="Q44" i="53"/>
  <c r="C28" i="2"/>
  <c r="S375" i="53"/>
  <c r="AJ375" i="53" s="1"/>
  <c r="S149" i="53"/>
  <c r="AJ149" i="53" s="1"/>
  <c r="S376" i="53"/>
  <c r="AJ376" i="53" s="1"/>
  <c r="S294" i="53"/>
  <c r="AJ294" i="53" s="1"/>
  <c r="S270" i="53"/>
  <c r="AJ270" i="53" s="1"/>
  <c r="S402" i="53"/>
  <c r="AJ402" i="53" s="1"/>
  <c r="AJ334" i="53"/>
  <c r="R288" i="53"/>
  <c r="R46" i="53"/>
  <c r="S168" i="53"/>
  <c r="AJ168" i="53" s="1"/>
  <c r="AC49" i="53"/>
  <c r="AF611" i="53"/>
  <c r="S306" i="53"/>
  <c r="AJ306" i="53" s="1"/>
  <c r="S373" i="53"/>
  <c r="AJ373" i="53" s="1"/>
  <c r="S384" i="53"/>
  <c r="AJ384" i="53" s="1"/>
  <c r="AI335" i="53"/>
  <c r="M50" i="53"/>
  <c r="S388" i="53"/>
  <c r="C341" i="2"/>
  <c r="I496" i="53"/>
  <c r="M39" i="53"/>
  <c r="AI36" i="53"/>
  <c r="F14" i="53"/>
  <c r="I66" i="53"/>
  <c r="M51" i="53"/>
  <c r="F25" i="53"/>
  <c r="I77" i="53"/>
  <c r="L51" i="53"/>
  <c r="S355" i="53"/>
  <c r="AJ355" i="53" s="1"/>
  <c r="N36" i="53"/>
  <c r="Q46" i="53"/>
  <c r="O48" i="53"/>
  <c r="AF614" i="53"/>
  <c r="R34" i="53"/>
  <c r="H27" i="2"/>
  <c r="H28" i="2" s="1"/>
  <c r="H54" i="2"/>
  <c r="M37" i="53"/>
  <c r="AI43" i="53"/>
  <c r="H263" i="2"/>
  <c r="I595" i="56"/>
  <c r="Q48" i="53"/>
  <c r="I315" i="2"/>
  <c r="F315" i="2"/>
  <c r="C315" i="2"/>
  <c r="E315" i="2"/>
  <c r="H315" i="2"/>
  <c r="G315" i="2"/>
  <c r="D315" i="2"/>
  <c r="AF606" i="53"/>
  <c r="R51" i="53"/>
  <c r="G97" i="58"/>
  <c r="G19" i="58" s="1"/>
  <c r="G97" i="56"/>
  <c r="G19" i="56" s="1"/>
  <c r="E27" i="2"/>
  <c r="I53" i="2"/>
  <c r="S138" i="53"/>
  <c r="AJ138" i="53" s="1"/>
  <c r="S434" i="53"/>
  <c r="AJ434" i="53" s="1"/>
  <c r="N47" i="53"/>
  <c r="S410" i="53"/>
  <c r="AJ410" i="53" s="1"/>
  <c r="R43" i="53"/>
  <c r="B51" i="53"/>
  <c r="C86" i="58"/>
  <c r="C8" i="58" s="1"/>
  <c r="C86" i="56"/>
  <c r="C8" i="56" s="1"/>
  <c r="G94" i="58"/>
  <c r="G16" i="58" s="1"/>
  <c r="G94" i="56"/>
  <c r="G16" i="56" s="1"/>
  <c r="G91" i="58"/>
  <c r="G13" i="58" s="1"/>
  <c r="G91" i="56"/>
  <c r="G13" i="56" s="1"/>
  <c r="E98" i="58"/>
  <c r="E20" i="58" s="1"/>
  <c r="E98" i="56"/>
  <c r="E20" i="56" s="1"/>
  <c r="E87" i="58"/>
  <c r="E9" i="58" s="1"/>
  <c r="E87" i="56"/>
  <c r="E9" i="56" s="1"/>
  <c r="H92" i="58"/>
  <c r="H14" i="58" s="1"/>
  <c r="H92" i="56"/>
  <c r="H14" i="56" s="1"/>
  <c r="D96" i="58"/>
  <c r="D18" i="58" s="1"/>
  <c r="D96" i="56"/>
  <c r="D18" i="56" s="1"/>
  <c r="D97" i="58"/>
  <c r="D19" i="58" s="1"/>
  <c r="D97" i="56"/>
  <c r="D19" i="56" s="1"/>
  <c r="I73" i="53"/>
  <c r="I606" i="2"/>
  <c r="B86" i="2"/>
  <c r="I80" i="2"/>
  <c r="F81" i="2" s="1"/>
  <c r="I9" i="2"/>
  <c r="AI51" i="53"/>
  <c r="F18" i="53"/>
  <c r="I70" i="53"/>
  <c r="S165" i="53"/>
  <c r="AJ165" i="53" s="1"/>
  <c r="S406" i="53"/>
  <c r="AJ406" i="53" s="1"/>
  <c r="O392" i="53"/>
  <c r="S398" i="53"/>
  <c r="AJ398" i="53" s="1"/>
  <c r="H89" i="58"/>
  <c r="H11" i="58" s="1"/>
  <c r="H89" i="56"/>
  <c r="H11" i="56" s="1"/>
  <c r="I367" i="2"/>
  <c r="F367" i="2"/>
  <c r="D367" i="2"/>
  <c r="H367" i="2"/>
  <c r="E367" i="2"/>
  <c r="P89" i="53"/>
  <c r="P11" i="53" s="1"/>
  <c r="S357" i="53"/>
  <c r="AJ357" i="53" s="1"/>
  <c r="AI439" i="53"/>
  <c r="V444" i="53"/>
  <c r="S121" i="53"/>
  <c r="AJ121" i="53" s="1"/>
  <c r="S358" i="53"/>
  <c r="AJ358" i="53" s="1"/>
  <c r="S280" i="53"/>
  <c r="AJ280" i="53" s="1"/>
  <c r="Q43" i="53"/>
  <c r="S268" i="53"/>
  <c r="AJ268" i="53" s="1"/>
  <c r="S227" i="53"/>
  <c r="AJ227" i="53" s="1"/>
  <c r="S400" i="53"/>
  <c r="AJ400" i="53" s="1"/>
  <c r="G86" i="58"/>
  <c r="G8" i="58" s="1"/>
  <c r="G86" i="56"/>
  <c r="G8" i="56" s="1"/>
  <c r="H94" i="58"/>
  <c r="H16" i="58" s="1"/>
  <c r="H94" i="56"/>
  <c r="H16" i="56" s="1"/>
  <c r="H91" i="58"/>
  <c r="H13" i="58" s="1"/>
  <c r="H91" i="56"/>
  <c r="H13" i="56" s="1"/>
  <c r="G98" i="58"/>
  <c r="G20" i="58" s="1"/>
  <c r="G98" i="56"/>
  <c r="G20" i="56" s="1"/>
  <c r="R99" i="58"/>
  <c r="R21" i="58" s="1"/>
  <c r="R99" i="56"/>
  <c r="R21" i="56" s="1"/>
  <c r="G92" i="58"/>
  <c r="G14" i="58" s="1"/>
  <c r="G92" i="56"/>
  <c r="G14" i="56" s="1"/>
  <c r="E97" i="58"/>
  <c r="E19" i="58" s="1"/>
  <c r="E97" i="56"/>
  <c r="E19" i="56" s="1"/>
  <c r="I78" i="53"/>
  <c r="F26" i="53"/>
  <c r="M43" i="53"/>
  <c r="I21" i="2"/>
  <c r="M36" i="53"/>
  <c r="I445" i="2"/>
  <c r="F445" i="2"/>
  <c r="E445" i="2"/>
  <c r="D445" i="2"/>
  <c r="H445" i="2"/>
  <c r="B445" i="2"/>
  <c r="C445" i="2"/>
  <c r="G445" i="2"/>
  <c r="AI331" i="53"/>
  <c r="AA45" i="53"/>
  <c r="AA340" i="53"/>
  <c r="Z49" i="53"/>
  <c r="Z132" i="53"/>
  <c r="O40" i="53"/>
  <c r="S310" i="53"/>
  <c r="AJ310" i="53" s="1"/>
  <c r="S122" i="53"/>
  <c r="AJ122" i="53" s="1"/>
  <c r="AI205" i="53"/>
  <c r="AI231" i="53"/>
  <c r="S302" i="53"/>
  <c r="AJ302" i="53" s="1"/>
  <c r="R33" i="53"/>
  <c r="Y49" i="53"/>
  <c r="H87" i="58"/>
  <c r="H9" i="58" s="1"/>
  <c r="H87" i="56"/>
  <c r="H9" i="56" s="1"/>
  <c r="E95" i="58"/>
  <c r="E17" i="58" s="1"/>
  <c r="E95" i="56"/>
  <c r="E17" i="56" s="1"/>
  <c r="N100" i="58"/>
  <c r="N100" i="56"/>
  <c r="O38" i="53"/>
  <c r="O47" i="53"/>
  <c r="S146" i="53"/>
  <c r="AJ146" i="53" s="1"/>
  <c r="L41" i="53"/>
  <c r="S119" i="53"/>
  <c r="AJ119" i="53" s="1"/>
  <c r="S216" i="53"/>
  <c r="AJ216" i="53" s="1"/>
  <c r="S199" i="53"/>
  <c r="AJ199" i="53" s="1"/>
  <c r="I166" i="53"/>
  <c r="R50" i="53"/>
  <c r="I419" i="2"/>
  <c r="F419" i="2"/>
  <c r="H419" i="2"/>
  <c r="E419" i="2"/>
  <c r="C419" i="2"/>
  <c r="G419" i="2"/>
  <c r="B419" i="2"/>
  <c r="D419" i="2"/>
  <c r="AG132" i="53"/>
  <c r="AI388" i="53"/>
  <c r="I652" i="2"/>
  <c r="F653" i="2" s="1"/>
  <c r="B523" i="53"/>
  <c r="E523" i="53"/>
  <c r="C523" i="53"/>
  <c r="D523" i="53"/>
  <c r="G523" i="53"/>
  <c r="F523" i="53"/>
  <c r="H523" i="53"/>
  <c r="I211" i="2"/>
  <c r="F211" i="2"/>
  <c r="E211" i="2"/>
  <c r="H211" i="2"/>
  <c r="D211" i="2"/>
  <c r="B211" i="2"/>
  <c r="C211" i="2"/>
  <c r="I159" i="2"/>
  <c r="F159" i="2"/>
  <c r="D159" i="2"/>
  <c r="C159" i="2"/>
  <c r="P101" i="53"/>
  <c r="P23" i="53" s="1"/>
  <c r="P103" i="53"/>
  <c r="P25" i="53" s="1"/>
  <c r="AI361" i="53"/>
  <c r="V366" i="53"/>
  <c r="I89" i="2"/>
  <c r="B11" i="2"/>
  <c r="I11" i="2" s="1"/>
  <c r="I596" i="56"/>
  <c r="I60" i="53"/>
  <c r="F8" i="53"/>
  <c r="I595" i="58"/>
  <c r="I74" i="53"/>
  <c r="F22" i="53"/>
  <c r="AI127" i="53"/>
  <c r="V49" i="53"/>
  <c r="V132" i="53"/>
  <c r="O44" i="53"/>
  <c r="I79" i="53"/>
  <c r="F27" i="53"/>
  <c r="AI44" i="53"/>
  <c r="AC132" i="53"/>
  <c r="I263" i="2"/>
  <c r="F263" i="2"/>
  <c r="E263" i="2"/>
  <c r="D263" i="2"/>
  <c r="C263" i="2"/>
  <c r="S115" i="53"/>
  <c r="AJ115" i="53" s="1"/>
  <c r="O288" i="53"/>
  <c r="AF605" i="53"/>
  <c r="AD49" i="53"/>
  <c r="AD54" i="53" s="1"/>
  <c r="S250" i="53"/>
  <c r="AJ250" i="53" s="1"/>
  <c r="H90" i="58"/>
  <c r="H12" i="58" s="1"/>
  <c r="H90" i="56"/>
  <c r="H12" i="56" s="1"/>
  <c r="Y132" i="53"/>
  <c r="I65" i="53"/>
  <c r="S172" i="53"/>
  <c r="AJ172" i="53" s="1"/>
  <c r="S432" i="53"/>
  <c r="AJ432" i="53" s="1"/>
  <c r="S319" i="53"/>
  <c r="N46" i="53"/>
  <c r="M40" i="53"/>
  <c r="Q35" i="53"/>
  <c r="Q50" i="53"/>
  <c r="V340" i="53"/>
  <c r="G367" i="2"/>
  <c r="I601" i="2"/>
  <c r="F601" i="2"/>
  <c r="D601" i="2"/>
  <c r="H601" i="2"/>
  <c r="B601" i="2"/>
  <c r="N43" i="53"/>
  <c r="E159" i="2"/>
  <c r="I237" i="2"/>
  <c r="F237" i="2"/>
  <c r="G237" i="2"/>
  <c r="D237" i="2"/>
  <c r="B237" i="2"/>
  <c r="H237" i="2"/>
  <c r="S407" i="53"/>
  <c r="AJ407" i="53" s="1"/>
  <c r="S116" i="53"/>
  <c r="AJ116" i="53" s="1"/>
  <c r="S145" i="53"/>
  <c r="AJ145" i="53" s="1"/>
  <c r="Q37" i="53"/>
  <c r="L39" i="53"/>
  <c r="AH49" i="53"/>
  <c r="R52" i="53"/>
  <c r="N44" i="53"/>
  <c r="S381" i="53"/>
  <c r="AJ381" i="53" s="1"/>
  <c r="S401" i="53"/>
  <c r="AJ401" i="53" s="1"/>
  <c r="S147" i="53"/>
  <c r="AJ147" i="53" s="1"/>
  <c r="S219" i="53"/>
  <c r="AJ219" i="53" s="1"/>
  <c r="S425" i="53"/>
  <c r="AJ425" i="53" s="1"/>
  <c r="S139" i="53"/>
  <c r="AJ139" i="53" s="1"/>
  <c r="S246" i="53"/>
  <c r="AJ246" i="53" s="1"/>
  <c r="G89" i="58"/>
  <c r="G89" i="56"/>
  <c r="G11" i="56" s="1"/>
  <c r="D87" i="58"/>
  <c r="D87" i="56"/>
  <c r="D9" i="56" s="1"/>
  <c r="G90" i="58"/>
  <c r="G12" i="58" s="1"/>
  <c r="G90" i="56"/>
  <c r="G12" i="56" s="1"/>
  <c r="C97" i="58"/>
  <c r="C19" i="58" s="1"/>
  <c r="C97" i="56"/>
  <c r="C19" i="56" s="1"/>
  <c r="D95" i="58"/>
  <c r="D17" i="58" s="1"/>
  <c r="D95" i="56"/>
  <c r="D17" i="56" s="1"/>
  <c r="I62" i="53"/>
  <c r="F10" i="53"/>
  <c r="B367" i="2"/>
  <c r="F82" i="2"/>
  <c r="F9" i="53"/>
  <c r="I61" i="53"/>
  <c r="I581" i="58"/>
  <c r="I289" i="2"/>
  <c r="F289" i="2"/>
  <c r="B289" i="2"/>
  <c r="H289" i="2"/>
  <c r="D289" i="2"/>
  <c r="C237" i="2"/>
  <c r="R44" i="53"/>
  <c r="S423" i="53"/>
  <c r="S253" i="53"/>
  <c r="AJ253" i="53" s="1"/>
  <c r="S371" i="53"/>
  <c r="M33" i="53"/>
  <c r="AE49" i="53"/>
  <c r="AE54" i="53" s="1"/>
  <c r="AA49" i="53"/>
  <c r="AA54" i="53" s="1"/>
  <c r="S176" i="53"/>
  <c r="AJ176" i="53" s="1"/>
  <c r="AF610" i="53"/>
  <c r="S282" i="53"/>
  <c r="AJ282" i="53" s="1"/>
  <c r="O35" i="53"/>
  <c r="S218" i="53"/>
  <c r="AJ218" i="53" s="1"/>
  <c r="S164" i="53"/>
  <c r="AJ164" i="53" s="1"/>
  <c r="H86" i="58"/>
  <c r="H8" i="58" s="1"/>
  <c r="H86" i="56"/>
  <c r="H8" i="56" s="1"/>
  <c r="H98" i="58"/>
  <c r="H20" i="58" s="1"/>
  <c r="H98" i="56"/>
  <c r="H20" i="56" s="1"/>
  <c r="C87" i="58"/>
  <c r="C9" i="58" s="1"/>
  <c r="C87" i="56"/>
  <c r="C9" i="56" s="1"/>
  <c r="H97" i="58"/>
  <c r="H19" i="58" s="1"/>
  <c r="H97" i="56"/>
  <c r="H19" i="56" s="1"/>
  <c r="H95" i="58"/>
  <c r="H17" i="58" s="1"/>
  <c r="H95" i="56"/>
  <c r="H17" i="56" s="1"/>
  <c r="Q99" i="58"/>
  <c r="Q21" i="58" s="1"/>
  <c r="Q99" i="56"/>
  <c r="Q21" i="56" s="1"/>
  <c r="E96" i="58"/>
  <c r="E18" i="58" s="1"/>
  <c r="E96" i="56"/>
  <c r="E18" i="56" s="1"/>
  <c r="I608" i="2"/>
  <c r="B88" i="2"/>
  <c r="N50" i="53"/>
  <c r="I68" i="53"/>
  <c r="F16" i="53"/>
  <c r="I76" i="53"/>
  <c r="F24" i="53"/>
  <c r="I605" i="2"/>
  <c r="B626" i="2"/>
  <c r="B85" i="2"/>
  <c r="AI259" i="53"/>
  <c r="AI45" i="53"/>
  <c r="B159" i="2"/>
  <c r="B25" i="2"/>
  <c r="I25" i="2" s="1"/>
  <c r="I341" i="2"/>
  <c r="F341" i="2"/>
  <c r="H341" i="2"/>
  <c r="E341" i="2"/>
  <c r="H51" i="53"/>
  <c r="E17" i="2"/>
  <c r="I17" i="2" s="1"/>
  <c r="E54" i="2"/>
  <c r="AE132" i="53"/>
  <c r="S137" i="53"/>
  <c r="AI179" i="53"/>
  <c r="S124" i="53"/>
  <c r="AJ124" i="53" s="1"/>
  <c r="R47" i="53"/>
  <c r="S252" i="53"/>
  <c r="AJ252" i="53" s="1"/>
  <c r="Q45" i="53"/>
  <c r="S171" i="53"/>
  <c r="AJ171" i="53" s="1"/>
  <c r="R35" i="53"/>
  <c r="S349" i="53"/>
  <c r="AJ349" i="53" s="1"/>
  <c r="S360" i="53"/>
  <c r="AJ360" i="53" s="1"/>
  <c r="M45" i="53"/>
  <c r="O46" i="53"/>
  <c r="S120" i="53"/>
  <c r="AJ120" i="53" s="1"/>
  <c r="S399" i="53"/>
  <c r="AJ399" i="53" s="1"/>
  <c r="Q33" i="53"/>
  <c r="N52" i="53"/>
  <c r="S275" i="53"/>
  <c r="AJ275" i="53" s="1"/>
  <c r="S297" i="53"/>
  <c r="AJ297" i="53" s="1"/>
  <c r="S347" i="53"/>
  <c r="AJ347" i="53" s="1"/>
  <c r="I245" i="53"/>
  <c r="S293" i="53"/>
  <c r="Q39" i="53"/>
  <c r="AF622" i="53"/>
  <c r="S397" i="53"/>
  <c r="S327" i="53"/>
  <c r="AJ327" i="53" s="1"/>
  <c r="S271" i="53"/>
  <c r="AJ271" i="53" s="1"/>
  <c r="S167" i="53"/>
  <c r="AJ167" i="53" s="1"/>
  <c r="S163" i="53"/>
  <c r="O34" i="53"/>
  <c r="S322" i="53"/>
  <c r="AJ322" i="53" s="1"/>
  <c r="S152" i="53"/>
  <c r="AJ152" i="53" s="1"/>
  <c r="AI257" i="53"/>
  <c r="E86" i="58"/>
  <c r="E8" i="58" s="1"/>
  <c r="E86" i="56"/>
  <c r="E8" i="56" s="1"/>
  <c r="C91" i="58"/>
  <c r="C13" i="58" s="1"/>
  <c r="C91" i="56"/>
  <c r="C13" i="56" s="1"/>
  <c r="G87" i="58"/>
  <c r="G9" i="58" s="1"/>
  <c r="G87" i="56"/>
  <c r="G9" i="56" s="1"/>
  <c r="C96" i="58"/>
  <c r="C18" i="58" s="1"/>
  <c r="C96" i="56"/>
  <c r="C18" i="56" s="1"/>
  <c r="G600" i="58"/>
  <c r="I470" i="53"/>
  <c r="H497" i="53"/>
  <c r="E497" i="53"/>
  <c r="C497" i="53"/>
  <c r="B497" i="53"/>
  <c r="F497" i="53"/>
  <c r="D497" i="53"/>
  <c r="G497" i="53"/>
  <c r="AH132" i="53"/>
  <c r="I15" i="2"/>
  <c r="AI33" i="53"/>
  <c r="AI41" i="53"/>
  <c r="AI35" i="53"/>
  <c r="I14" i="2"/>
  <c r="I433" i="53"/>
  <c r="D52" i="53"/>
  <c r="I72" i="53"/>
  <c r="F20" i="53"/>
  <c r="I42" i="2"/>
  <c r="B16" i="2"/>
  <c r="I16" i="2" s="1"/>
  <c r="B54" i="2"/>
  <c r="I69" i="53"/>
  <c r="F17" i="53"/>
  <c r="I64" i="53"/>
  <c r="F12" i="53"/>
  <c r="E237" i="2"/>
  <c r="AI387" i="53"/>
  <c r="R41" i="53"/>
  <c r="S408" i="53"/>
  <c r="AJ408" i="53" s="1"/>
  <c r="S244" i="53"/>
  <c r="AJ244" i="53" s="1"/>
  <c r="S114" i="53"/>
  <c r="AJ114" i="53" s="1"/>
  <c r="L52" i="53"/>
  <c r="N51" i="53"/>
  <c r="N39" i="53"/>
  <c r="AF618" i="53"/>
  <c r="S228" i="53"/>
  <c r="AJ228" i="53" s="1"/>
  <c r="N34" i="53"/>
  <c r="O36" i="53"/>
  <c r="S201" i="53"/>
  <c r="AJ201" i="53" s="1"/>
  <c r="S192" i="53"/>
  <c r="AJ192" i="53" s="1"/>
  <c r="Q52" i="53"/>
  <c r="N288" i="53"/>
  <c r="S435" i="53"/>
  <c r="AJ435" i="53" s="1"/>
  <c r="AF49" i="53"/>
  <c r="AF54" i="53" s="1"/>
  <c r="S178" i="53"/>
  <c r="AJ178" i="53" s="1"/>
  <c r="S190" i="53"/>
  <c r="AJ190" i="53" s="1"/>
  <c r="S353" i="53"/>
  <c r="AJ353" i="53" s="1"/>
  <c r="S269" i="53"/>
  <c r="AJ269" i="53" s="1"/>
  <c r="D40" i="53"/>
  <c r="N40" i="53"/>
  <c r="S356" i="53"/>
  <c r="AJ356" i="53" s="1"/>
  <c r="S338" i="53"/>
  <c r="AJ338" i="53" s="1"/>
  <c r="D98" i="58"/>
  <c r="D20" i="58" s="1"/>
  <c r="D98" i="56"/>
  <c r="D20" i="56" s="1"/>
  <c r="C92" i="58"/>
  <c r="C14" i="58" s="1"/>
  <c r="C92" i="56"/>
  <c r="C14" i="56" s="1"/>
  <c r="G95" i="58"/>
  <c r="G17" i="58" s="1"/>
  <c r="G95" i="56"/>
  <c r="G17" i="56" s="1"/>
  <c r="I71" i="53"/>
  <c r="F19" i="53"/>
  <c r="I13" i="2"/>
  <c r="B315" i="2"/>
  <c r="I624" i="2"/>
  <c r="B104" i="2"/>
  <c r="AI34" i="53"/>
  <c r="F28" i="2"/>
  <c r="O51" i="53"/>
  <c r="O52" i="53"/>
  <c r="AI52" i="53"/>
  <c r="P7" i="53"/>
  <c r="I19" i="2"/>
  <c r="G159" i="2"/>
  <c r="E93" i="56"/>
  <c r="I587" i="56"/>
  <c r="S128" i="53"/>
  <c r="AJ128" i="53" s="1"/>
  <c r="R36" i="53"/>
  <c r="L35" i="53"/>
  <c r="S113" i="53"/>
  <c r="AJ113" i="53" s="1"/>
  <c r="S225" i="53"/>
  <c r="AJ225" i="53" s="1"/>
  <c r="AI413" i="53"/>
  <c r="S323" i="53"/>
  <c r="AJ323" i="53" s="1"/>
  <c r="W314" i="53"/>
  <c r="S111" i="53"/>
  <c r="L33" i="53"/>
  <c r="S200" i="53"/>
  <c r="AJ200" i="53" s="1"/>
  <c r="AF617" i="53"/>
  <c r="M38" i="53"/>
  <c r="S174" i="53"/>
  <c r="AJ174" i="53" s="1"/>
  <c r="S126" i="53"/>
  <c r="AJ126" i="53" s="1"/>
  <c r="S173" i="53"/>
  <c r="AJ173" i="53" s="1"/>
  <c r="S330" i="53"/>
  <c r="AJ330" i="53" s="1"/>
  <c r="S380" i="53"/>
  <c r="AJ380" i="53" s="1"/>
  <c r="L45" i="53"/>
  <c r="S123" i="53"/>
  <c r="AJ123" i="53" s="1"/>
  <c r="S226" i="53"/>
  <c r="AJ226" i="53" s="1"/>
  <c r="S409" i="53"/>
  <c r="AJ409" i="53" s="1"/>
  <c r="N41" i="53"/>
  <c r="O37" i="53"/>
  <c r="R37" i="53"/>
  <c r="S189" i="53"/>
  <c r="AJ189" i="53" s="1"/>
  <c r="S374" i="53"/>
  <c r="AJ374" i="53" s="1"/>
  <c r="S438" i="53"/>
  <c r="AJ438" i="53" s="1"/>
  <c r="R45" i="53"/>
  <c r="X49" i="53"/>
  <c r="X54" i="53" s="1"/>
  <c r="O43" i="53"/>
  <c r="S412" i="53"/>
  <c r="AJ412" i="53" s="1"/>
  <c r="S320" i="53"/>
  <c r="AJ320" i="53" s="1"/>
  <c r="S379" i="53"/>
  <c r="AJ379" i="53" s="1"/>
  <c r="S329" i="53"/>
  <c r="AJ329" i="53" s="1"/>
  <c r="S295" i="53"/>
  <c r="AJ295" i="53" s="1"/>
  <c r="S296" i="53"/>
  <c r="AJ296" i="53" s="1"/>
  <c r="S276" i="53"/>
  <c r="AJ276" i="53" s="1"/>
  <c r="S303" i="53"/>
  <c r="AJ303" i="53" s="1"/>
  <c r="I348" i="53"/>
  <c r="I175" i="53"/>
  <c r="S331" i="53"/>
  <c r="AJ331" i="53" s="1"/>
  <c r="O50" i="53"/>
  <c r="AI153" i="53"/>
  <c r="S337" i="53"/>
  <c r="AJ337" i="53" s="1"/>
  <c r="M99" i="58"/>
  <c r="M21" i="58" s="1"/>
  <c r="M99" i="56"/>
  <c r="M21" i="56" s="1"/>
  <c r="E94" i="58"/>
  <c r="E94" i="56"/>
  <c r="C98" i="58"/>
  <c r="C20" i="58" s="1"/>
  <c r="C98" i="56"/>
  <c r="C20" i="56" s="1"/>
  <c r="E90" i="58"/>
  <c r="E12" i="58" s="1"/>
  <c r="E90" i="56"/>
  <c r="E12" i="56" s="1"/>
  <c r="S440" i="53"/>
  <c r="AJ440" i="53" s="1"/>
  <c r="D100" i="58"/>
  <c r="D100" i="56"/>
  <c r="AF132" i="53"/>
  <c r="D575" i="53"/>
  <c r="H575" i="53"/>
  <c r="B575" i="53"/>
  <c r="F575" i="53"/>
  <c r="G575" i="53"/>
  <c r="C575" i="53"/>
  <c r="E575" i="53"/>
  <c r="D28" i="2"/>
  <c r="I63" i="53"/>
  <c r="F11" i="53"/>
  <c r="V184" i="53"/>
  <c r="C54" i="2"/>
  <c r="Q40" i="53"/>
  <c r="I581" i="56"/>
  <c r="D549" i="53"/>
  <c r="F549" i="53"/>
  <c r="C549" i="53"/>
  <c r="B549" i="53"/>
  <c r="E549" i="53"/>
  <c r="G549" i="53"/>
  <c r="H549" i="53"/>
  <c r="R42" i="53"/>
  <c r="G27" i="2"/>
  <c r="G28" i="2" s="1"/>
  <c r="G54" i="2"/>
  <c r="E93" i="58"/>
  <c r="I587" i="58"/>
  <c r="E289" i="2"/>
  <c r="Q392" i="53"/>
  <c r="M392" i="53"/>
  <c r="Q418" i="53"/>
  <c r="R262" i="53"/>
  <c r="I272" i="53"/>
  <c r="M236" i="53"/>
  <c r="I383" i="53"/>
  <c r="I229" i="53"/>
  <c r="I410" i="53"/>
  <c r="I384" i="53"/>
  <c r="O236" i="53"/>
  <c r="O444" i="53"/>
  <c r="O314" i="53"/>
  <c r="L444" i="53"/>
  <c r="I274" i="53"/>
  <c r="I382" i="53"/>
  <c r="O366" i="53"/>
  <c r="AF609" i="53"/>
  <c r="I298" i="53"/>
  <c r="I173" i="53"/>
  <c r="N444" i="53"/>
  <c r="I360" i="53"/>
  <c r="G38" i="53"/>
  <c r="I305" i="53"/>
  <c r="L132" i="53"/>
  <c r="I254" i="53"/>
  <c r="R132" i="53"/>
  <c r="N418" i="53"/>
  <c r="O184" i="53"/>
  <c r="I332" i="53"/>
  <c r="S284" i="53"/>
  <c r="AJ284" i="53" s="1"/>
  <c r="I249" i="53"/>
  <c r="I297" i="53"/>
  <c r="C44" i="53"/>
  <c r="I330" i="53"/>
  <c r="N392" i="53"/>
  <c r="I430" i="53"/>
  <c r="N158" i="53"/>
  <c r="I436" i="53"/>
  <c r="D41" i="53" l="1"/>
  <c r="I411" i="53"/>
  <c r="I279" i="53"/>
  <c r="I75" i="53"/>
  <c r="S258" i="53"/>
  <c r="AJ258" i="53" s="1"/>
  <c r="C94" i="56"/>
  <c r="C16" i="56" s="1"/>
  <c r="S129" i="53"/>
  <c r="AJ129" i="53" s="1"/>
  <c r="G35" i="53"/>
  <c r="D94" i="56"/>
  <c r="AI50" i="53"/>
  <c r="I192" i="53"/>
  <c r="L38" i="53"/>
  <c r="S260" i="53"/>
  <c r="AJ260" i="53" s="1"/>
  <c r="C39" i="53"/>
  <c r="E41" i="53"/>
  <c r="C34" i="53"/>
  <c r="S130" i="53"/>
  <c r="AJ130" i="53" s="1"/>
  <c r="AI309" i="53"/>
  <c r="F80" i="53"/>
  <c r="E28" i="2"/>
  <c r="C45" i="53"/>
  <c r="I299" i="53"/>
  <c r="I320" i="53"/>
  <c r="I381" i="53"/>
  <c r="I223" i="53"/>
  <c r="I146" i="53"/>
  <c r="I376" i="53"/>
  <c r="I407" i="53"/>
  <c r="H288" i="53"/>
  <c r="I217" i="53"/>
  <c r="H47" i="53"/>
  <c r="I326" i="53"/>
  <c r="I408" i="53"/>
  <c r="G36" i="53"/>
  <c r="I373" i="53"/>
  <c r="G43" i="53"/>
  <c r="I199" i="53"/>
  <c r="G42" i="53"/>
  <c r="I203" i="53"/>
  <c r="C41" i="53"/>
  <c r="D35" i="53"/>
  <c r="G44" i="53"/>
  <c r="I575" i="53"/>
  <c r="C90" i="58"/>
  <c r="C12" i="58" s="1"/>
  <c r="E92" i="56"/>
  <c r="E14" i="56" s="1"/>
  <c r="N99" i="56"/>
  <c r="N21" i="56" s="1"/>
  <c r="L43" i="53"/>
  <c r="I27" i="2"/>
  <c r="I273" i="53"/>
  <c r="I321" i="53"/>
  <c r="I271" i="53"/>
  <c r="I140" i="53"/>
  <c r="H43" i="53"/>
  <c r="C37" i="53"/>
  <c r="E47" i="53"/>
  <c r="D89" i="58"/>
  <c r="L42" i="53"/>
  <c r="I197" i="53"/>
  <c r="I375" i="53"/>
  <c r="I252" i="53"/>
  <c r="H44" i="53"/>
  <c r="G40" i="53"/>
  <c r="H34" i="53"/>
  <c r="C43" i="53"/>
  <c r="D47" i="53"/>
  <c r="D43" i="53"/>
  <c r="I351" i="53"/>
  <c r="G47" i="53"/>
  <c r="I294" i="53"/>
  <c r="I255" i="53"/>
  <c r="D89" i="56"/>
  <c r="I324" i="53"/>
  <c r="I435" i="53"/>
  <c r="I280" i="53"/>
  <c r="H42" i="53"/>
  <c r="I148" i="53"/>
  <c r="G48" i="53"/>
  <c r="I226" i="53"/>
  <c r="I242" i="53"/>
  <c r="I333" i="53"/>
  <c r="C36" i="53"/>
  <c r="E48" i="53"/>
  <c r="D94" i="58"/>
  <c r="L48" i="53"/>
  <c r="N33" i="53"/>
  <c r="I358" i="53"/>
  <c r="I372" i="53"/>
  <c r="C47" i="53"/>
  <c r="N99" i="58"/>
  <c r="N21" i="58" s="1"/>
  <c r="I195" i="53"/>
  <c r="I142" i="53"/>
  <c r="I409" i="53"/>
  <c r="H38" i="53"/>
  <c r="I151" i="53"/>
  <c r="I228" i="53"/>
  <c r="G41" i="53"/>
  <c r="L184" i="53"/>
  <c r="D90" i="58"/>
  <c r="M366" i="53"/>
  <c r="Q210" i="53"/>
  <c r="I218" i="53"/>
  <c r="I640" i="56"/>
  <c r="G33" i="53"/>
  <c r="I172" i="53"/>
  <c r="I346" i="53"/>
  <c r="E43" i="53"/>
  <c r="I352" i="53"/>
  <c r="I425" i="53"/>
  <c r="R340" i="53"/>
  <c r="I269" i="53"/>
  <c r="M262" i="53"/>
  <c r="Q444" i="53"/>
  <c r="I260" i="53"/>
  <c r="R86" i="58"/>
  <c r="R8" i="58" s="1"/>
  <c r="R86" i="56"/>
  <c r="R8" i="56" s="1"/>
  <c r="I642" i="58"/>
  <c r="I642" i="56"/>
  <c r="I643" i="58"/>
  <c r="I643" i="56"/>
  <c r="N87" i="58"/>
  <c r="N9" i="58" s="1"/>
  <c r="N87" i="56"/>
  <c r="N9" i="56" s="1"/>
  <c r="O86" i="58"/>
  <c r="O8" i="58" s="1"/>
  <c r="O86" i="56"/>
  <c r="O8" i="56" s="1"/>
  <c r="R98" i="58"/>
  <c r="R20" i="58" s="1"/>
  <c r="R98" i="56"/>
  <c r="R20" i="56" s="1"/>
  <c r="R97" i="58"/>
  <c r="R19" i="58" s="1"/>
  <c r="R97" i="56"/>
  <c r="R19" i="56" s="1"/>
  <c r="M87" i="58"/>
  <c r="M9" i="58" s="1"/>
  <c r="M87" i="56"/>
  <c r="M9" i="56" s="1"/>
  <c r="I258" i="53"/>
  <c r="M35" i="53"/>
  <c r="S35" i="53" s="1"/>
  <c r="AJ35" i="53" s="1"/>
  <c r="M52" i="53"/>
  <c r="S52" i="53"/>
  <c r="AJ52" i="53" s="1"/>
  <c r="S259" i="53"/>
  <c r="D471" i="53"/>
  <c r="E471" i="53"/>
  <c r="C471" i="53"/>
  <c r="F471" i="53"/>
  <c r="G471" i="53"/>
  <c r="B471" i="53"/>
  <c r="H471" i="53"/>
  <c r="I583" i="58"/>
  <c r="S596" i="58"/>
  <c r="AJ423" i="53"/>
  <c r="I588" i="56"/>
  <c r="I523" i="53"/>
  <c r="S43" i="53"/>
  <c r="AJ43" i="53" s="1"/>
  <c r="S595" i="56"/>
  <c r="Q51" i="53"/>
  <c r="S51" i="53" s="1"/>
  <c r="AJ51" i="53" s="1"/>
  <c r="I380" i="53"/>
  <c r="I174" i="53"/>
  <c r="I306" i="53"/>
  <c r="I283" i="53"/>
  <c r="G39" i="53"/>
  <c r="C46" i="53"/>
  <c r="I325" i="53"/>
  <c r="I374" i="53"/>
  <c r="I404" i="53"/>
  <c r="I302" i="53"/>
  <c r="I124" i="53"/>
  <c r="I176" i="53"/>
  <c r="E38" i="53"/>
  <c r="I349" i="53"/>
  <c r="B45" i="53"/>
  <c r="I123" i="53"/>
  <c r="Q262" i="53"/>
  <c r="R236" i="53"/>
  <c r="I295" i="53"/>
  <c r="E44" i="53"/>
  <c r="I331" i="53"/>
  <c r="Q97" i="58"/>
  <c r="Q19" i="58" s="1"/>
  <c r="Q97" i="56"/>
  <c r="Q19" i="56" s="1"/>
  <c r="R91" i="58"/>
  <c r="R13" i="58" s="1"/>
  <c r="R91" i="56"/>
  <c r="R13" i="56" s="1"/>
  <c r="D101" i="58"/>
  <c r="D23" i="58" s="1"/>
  <c r="D101" i="56"/>
  <c r="D23" i="56" s="1"/>
  <c r="I644" i="58"/>
  <c r="I644" i="56"/>
  <c r="G101" i="58"/>
  <c r="G23" i="58" s="1"/>
  <c r="G101" i="56"/>
  <c r="G23" i="56" s="1"/>
  <c r="E15" i="58"/>
  <c r="I15" i="58" s="1"/>
  <c r="I93" i="58"/>
  <c r="I549" i="53"/>
  <c r="C89" i="56"/>
  <c r="C11" i="56" s="1"/>
  <c r="C600" i="56"/>
  <c r="I296" i="53"/>
  <c r="G51" i="53"/>
  <c r="E51" i="53"/>
  <c r="I584" i="56"/>
  <c r="AJ397" i="53"/>
  <c r="AJ259" i="53"/>
  <c r="O96" i="58"/>
  <c r="O18" i="58" s="1"/>
  <c r="I588" i="58"/>
  <c r="I359" i="53"/>
  <c r="I653" i="2"/>
  <c r="B653" i="2"/>
  <c r="E653" i="2"/>
  <c r="G653" i="2"/>
  <c r="C653" i="2"/>
  <c r="H653" i="2"/>
  <c r="D653" i="2"/>
  <c r="M288" i="53"/>
  <c r="I268" i="53"/>
  <c r="S595" i="58"/>
  <c r="D90" i="56"/>
  <c r="B100" i="56"/>
  <c r="I594" i="56"/>
  <c r="H96" i="56"/>
  <c r="H18" i="56" s="1"/>
  <c r="H600" i="56"/>
  <c r="I397" i="53"/>
  <c r="M210" i="53"/>
  <c r="Q98" i="58"/>
  <c r="Q20" i="58" s="1"/>
  <c r="Q98" i="56"/>
  <c r="Q20" i="56" s="1"/>
  <c r="R87" i="58"/>
  <c r="R9" i="58" s="1"/>
  <c r="R87" i="56"/>
  <c r="R9" i="56" s="1"/>
  <c r="Q89" i="58"/>
  <c r="Q11" i="58" s="1"/>
  <c r="Q89" i="56"/>
  <c r="Q11" i="56" s="1"/>
  <c r="I104" i="2"/>
  <c r="B26" i="2"/>
  <c r="I26" i="2" s="1"/>
  <c r="I241" i="53"/>
  <c r="I304" i="53"/>
  <c r="I138" i="53"/>
  <c r="D44" i="53"/>
  <c r="I429" i="53"/>
  <c r="I244" i="53"/>
  <c r="E33" i="53"/>
  <c r="I300" i="53"/>
  <c r="E40" i="53"/>
  <c r="I329" i="53"/>
  <c r="O98" i="58"/>
  <c r="O20" i="58" s="1"/>
  <c r="O98" i="56"/>
  <c r="O20" i="56" s="1"/>
  <c r="L36" i="53"/>
  <c r="D288" i="53"/>
  <c r="C40" i="53"/>
  <c r="I275" i="53"/>
  <c r="H35" i="53"/>
  <c r="I111" i="53"/>
  <c r="B33" i="53"/>
  <c r="H46" i="53"/>
  <c r="I143" i="53"/>
  <c r="I385" i="53"/>
  <c r="I379" i="53"/>
  <c r="I428" i="53"/>
  <c r="Q314" i="53"/>
  <c r="M340" i="53"/>
  <c r="I164" i="53"/>
  <c r="M184" i="53"/>
  <c r="R92" i="58"/>
  <c r="R14" i="58" s="1"/>
  <c r="R92" i="56"/>
  <c r="R14" i="56" s="1"/>
  <c r="R94" i="58"/>
  <c r="R16" i="58" s="1"/>
  <c r="R94" i="56"/>
  <c r="R16" i="56" s="1"/>
  <c r="I641" i="58"/>
  <c r="I641" i="56"/>
  <c r="E101" i="58"/>
  <c r="E23" i="58" s="1"/>
  <c r="E101" i="56"/>
  <c r="E23" i="56" s="1"/>
  <c r="R95" i="58"/>
  <c r="R17" i="58" s="1"/>
  <c r="R95" i="56"/>
  <c r="R17" i="56" s="1"/>
  <c r="R600" i="58"/>
  <c r="H101" i="58"/>
  <c r="H23" i="58" s="1"/>
  <c r="H101" i="56"/>
  <c r="H23" i="56" s="1"/>
  <c r="AJ111" i="53"/>
  <c r="E15" i="56"/>
  <c r="I15" i="56" s="1"/>
  <c r="I93" i="56"/>
  <c r="B85" i="58"/>
  <c r="S581" i="58"/>
  <c r="AJ163" i="53"/>
  <c r="I88" i="2"/>
  <c r="B10" i="2"/>
  <c r="I10" i="2" s="1"/>
  <c r="E92" i="58"/>
  <c r="E14" i="58" s="1"/>
  <c r="I282" i="53"/>
  <c r="M132" i="53"/>
  <c r="O93" i="58"/>
  <c r="S587" i="58"/>
  <c r="O262" i="53"/>
  <c r="S241" i="53"/>
  <c r="L44" i="53"/>
  <c r="B34" i="53"/>
  <c r="I112" i="53"/>
  <c r="B48" i="53"/>
  <c r="I126" i="53"/>
  <c r="B43" i="53"/>
  <c r="I121" i="53"/>
  <c r="N96" i="58"/>
  <c r="N18" i="58" s="1"/>
  <c r="G37" i="53"/>
  <c r="I424" i="53"/>
  <c r="I307" i="53"/>
  <c r="I147" i="53"/>
  <c r="I431" i="53"/>
  <c r="H48" i="53"/>
  <c r="I145" i="53"/>
  <c r="I579" i="58"/>
  <c r="G102" i="58"/>
  <c r="G24" i="58" s="1"/>
  <c r="G102" i="56"/>
  <c r="G24" i="56" s="1"/>
  <c r="C89" i="58"/>
  <c r="C11" i="58" s="1"/>
  <c r="C600" i="58"/>
  <c r="I85" i="2"/>
  <c r="B106" i="2"/>
  <c r="B7" i="2"/>
  <c r="B38" i="53"/>
  <c r="I116" i="53"/>
  <c r="I345" i="53"/>
  <c r="I118" i="53"/>
  <c r="B40" i="53"/>
  <c r="I323" i="53"/>
  <c r="B37" i="53"/>
  <c r="I115" i="53"/>
  <c r="R392" i="53"/>
  <c r="I251" i="53"/>
  <c r="I139" i="53"/>
  <c r="I227" i="53"/>
  <c r="I406" i="53"/>
  <c r="R158" i="53"/>
  <c r="Q158" i="53"/>
  <c r="Q184" i="53"/>
  <c r="I322" i="53"/>
  <c r="C102" i="58"/>
  <c r="C24" i="58" s="1"/>
  <c r="C102" i="56"/>
  <c r="C24" i="56" s="1"/>
  <c r="Q91" i="58"/>
  <c r="Q13" i="58" s="1"/>
  <c r="Q91" i="56"/>
  <c r="Q13" i="56" s="1"/>
  <c r="E102" i="58"/>
  <c r="E24" i="58" s="1"/>
  <c r="E102" i="56"/>
  <c r="E24" i="56" s="1"/>
  <c r="B86" i="56"/>
  <c r="O97" i="58"/>
  <c r="O19" i="58" s="1"/>
  <c r="O97" i="56"/>
  <c r="O19" i="56" s="1"/>
  <c r="N97" i="58"/>
  <c r="N19" i="58" s="1"/>
  <c r="N97" i="56"/>
  <c r="N19" i="56" s="1"/>
  <c r="M98" i="58"/>
  <c r="M20" i="58" s="1"/>
  <c r="M98" i="56"/>
  <c r="M20" i="56" s="1"/>
  <c r="H102" i="58"/>
  <c r="H24" i="58" s="1"/>
  <c r="H102" i="56"/>
  <c r="H24" i="56" s="1"/>
  <c r="D86" i="58"/>
  <c r="D8" i="58" s="1"/>
  <c r="D86" i="56"/>
  <c r="D8" i="56" s="1"/>
  <c r="I303" i="53"/>
  <c r="I80" i="53"/>
  <c r="N98" i="56"/>
  <c r="N20" i="56" s="1"/>
  <c r="I356" i="53"/>
  <c r="I497" i="53"/>
  <c r="E34" i="53"/>
  <c r="I167" i="53"/>
  <c r="AJ293" i="53"/>
  <c r="I626" i="2"/>
  <c r="B627" i="2" s="1"/>
  <c r="G11" i="58"/>
  <c r="D91" i="56"/>
  <c r="D13" i="56" s="1"/>
  <c r="I585" i="56"/>
  <c r="L262" i="53"/>
  <c r="L236" i="53"/>
  <c r="E89" i="56"/>
  <c r="E11" i="56" s="1"/>
  <c r="E600" i="56"/>
  <c r="L49" i="53"/>
  <c r="S127" i="53"/>
  <c r="AJ127" i="53" s="1"/>
  <c r="H33" i="53"/>
  <c r="R418" i="53"/>
  <c r="M86" i="58"/>
  <c r="M8" i="58" s="1"/>
  <c r="M86" i="56"/>
  <c r="M8" i="56" s="1"/>
  <c r="Q87" i="58"/>
  <c r="Q9" i="58" s="1"/>
  <c r="Q87" i="56"/>
  <c r="Q9" i="56" s="1"/>
  <c r="I583" i="56"/>
  <c r="I171" i="53"/>
  <c r="I201" i="53"/>
  <c r="I423" i="53"/>
  <c r="I277" i="53"/>
  <c r="I219" i="53"/>
  <c r="I357" i="53"/>
  <c r="I438" i="53"/>
  <c r="I177" i="53"/>
  <c r="E37" i="53"/>
  <c r="D34" i="53"/>
  <c r="O158" i="53"/>
  <c r="R314" i="53"/>
  <c r="R444" i="53"/>
  <c r="D102" i="58"/>
  <c r="D102" i="56"/>
  <c r="D24" i="56" s="1"/>
  <c r="M91" i="58"/>
  <c r="M13" i="58" s="1"/>
  <c r="M91" i="56"/>
  <c r="M13" i="56" s="1"/>
  <c r="B85" i="56"/>
  <c r="I579" i="56"/>
  <c r="R96" i="58"/>
  <c r="R18" i="58" s="1"/>
  <c r="S581" i="56"/>
  <c r="O93" i="56"/>
  <c r="S587" i="56"/>
  <c r="I580" i="56"/>
  <c r="I400" i="53"/>
  <c r="I81" i="2"/>
  <c r="H81" i="2"/>
  <c r="E81" i="2"/>
  <c r="G81" i="2"/>
  <c r="C81" i="2"/>
  <c r="B81" i="2"/>
  <c r="D81" i="2"/>
  <c r="I82" i="2"/>
  <c r="H96" i="58"/>
  <c r="H18" i="58" s="1"/>
  <c r="H600" i="58"/>
  <c r="I224" i="53"/>
  <c r="D46" i="53"/>
  <c r="I149" i="53"/>
  <c r="I301" i="53"/>
  <c r="H41" i="53"/>
  <c r="D33" i="53"/>
  <c r="I163" i="53"/>
  <c r="E36" i="53"/>
  <c r="I178" i="53"/>
  <c r="D39" i="53"/>
  <c r="D36" i="53"/>
  <c r="I117" i="53"/>
  <c r="B39" i="53"/>
  <c r="I427" i="53"/>
  <c r="I165" i="53"/>
  <c r="I113" i="53"/>
  <c r="B35" i="53"/>
  <c r="I334" i="53"/>
  <c r="I432" i="53"/>
  <c r="I119" i="53"/>
  <c r="B41" i="53"/>
  <c r="I41" i="53" s="1"/>
  <c r="I170" i="53"/>
  <c r="E46" i="53"/>
  <c r="I253" i="53"/>
  <c r="I402" i="53"/>
  <c r="I200" i="53"/>
  <c r="I215" i="53"/>
  <c r="I152" i="53"/>
  <c r="I190" i="53"/>
  <c r="I141" i="53"/>
  <c r="I347" i="53"/>
  <c r="I399" i="53"/>
  <c r="I216" i="53"/>
  <c r="I225" i="53"/>
  <c r="G46" i="53"/>
  <c r="I150" i="53"/>
  <c r="Q366" i="53"/>
  <c r="M418" i="53"/>
  <c r="R184" i="53"/>
  <c r="Q340" i="53"/>
  <c r="R366" i="53"/>
  <c r="R210" i="53"/>
  <c r="C101" i="58"/>
  <c r="C23" i="58" s="1"/>
  <c r="C101" i="56"/>
  <c r="C23" i="56" s="1"/>
  <c r="O87" i="58"/>
  <c r="O9" i="58" s="1"/>
  <c r="O87" i="56"/>
  <c r="O9" i="56" s="1"/>
  <c r="Q86" i="58"/>
  <c r="Q8" i="58" s="1"/>
  <c r="Q86" i="56"/>
  <c r="Q8" i="56" s="1"/>
  <c r="R90" i="58"/>
  <c r="R12" i="58" s="1"/>
  <c r="R90" i="56"/>
  <c r="R12" i="56" s="1"/>
  <c r="E91" i="58"/>
  <c r="E13" i="58" s="1"/>
  <c r="E91" i="56"/>
  <c r="E13" i="56" s="1"/>
  <c r="B600" i="56"/>
  <c r="I635" i="58"/>
  <c r="I635" i="56"/>
  <c r="S267" i="53"/>
  <c r="L288" i="53"/>
  <c r="L34" i="53"/>
  <c r="N98" i="58"/>
  <c r="N20" i="58" s="1"/>
  <c r="G96" i="56"/>
  <c r="G18" i="56" s="1"/>
  <c r="G600" i="56"/>
  <c r="D51" i="53"/>
  <c r="W49" i="53"/>
  <c r="W54" i="53" s="1"/>
  <c r="L314" i="53"/>
  <c r="L158" i="53"/>
  <c r="C95" i="56"/>
  <c r="C17" i="56" s="1"/>
  <c r="AJ371" i="53"/>
  <c r="N95" i="56"/>
  <c r="N17" i="56" s="1"/>
  <c r="L340" i="53"/>
  <c r="I250" i="53"/>
  <c r="L37" i="53"/>
  <c r="D91" i="58"/>
  <c r="D13" i="58" s="1"/>
  <c r="I585" i="58"/>
  <c r="O132" i="53"/>
  <c r="L40" i="53"/>
  <c r="S215" i="53"/>
  <c r="E89" i="58"/>
  <c r="E11" i="58" s="1"/>
  <c r="E600" i="58"/>
  <c r="L366" i="53"/>
  <c r="I293" i="53"/>
  <c r="B44" i="53"/>
  <c r="I122" i="53"/>
  <c r="I243" i="53"/>
  <c r="S596" i="56"/>
  <c r="I593" i="58"/>
  <c r="N96" i="56"/>
  <c r="N18" i="56" s="1"/>
  <c r="H40" i="53"/>
  <c r="I377" i="53"/>
  <c r="C38" i="53"/>
  <c r="I371" i="53"/>
  <c r="AF621" i="53"/>
  <c r="I204" i="53"/>
  <c r="I221" i="53"/>
  <c r="I437" i="53"/>
  <c r="I125" i="53"/>
  <c r="B47" i="53"/>
  <c r="R89" i="58"/>
  <c r="R11" i="58" s="1"/>
  <c r="R89" i="56"/>
  <c r="R11" i="56" s="1"/>
  <c r="N89" i="58"/>
  <c r="N89" i="56"/>
  <c r="M96" i="58"/>
  <c r="M18" i="58" s="1"/>
  <c r="M96" i="56"/>
  <c r="M18" i="56" s="1"/>
  <c r="N94" i="56"/>
  <c r="O94" i="58"/>
  <c r="O94" i="56"/>
  <c r="I378" i="53"/>
  <c r="I584" i="58"/>
  <c r="D9" i="58"/>
  <c r="I594" i="58"/>
  <c r="B100" i="58"/>
  <c r="I247" i="53"/>
  <c r="I426" i="53"/>
  <c r="H45" i="53"/>
  <c r="I386" i="53"/>
  <c r="N49" i="53"/>
  <c r="H39" i="53"/>
  <c r="I412" i="53"/>
  <c r="B42" i="53"/>
  <c r="I120" i="53"/>
  <c r="G288" i="53"/>
  <c r="I230" i="53"/>
  <c r="I222" i="53"/>
  <c r="I270" i="53"/>
  <c r="I281" i="53"/>
  <c r="H37" i="53"/>
  <c r="H36" i="53"/>
  <c r="I114" i="53"/>
  <c r="C33" i="53"/>
  <c r="G34" i="53"/>
  <c r="I401" i="53"/>
  <c r="D45" i="53"/>
  <c r="I137" i="53"/>
  <c r="I248" i="53"/>
  <c r="I168" i="53"/>
  <c r="I189" i="53"/>
  <c r="I278" i="53"/>
  <c r="I355" i="53"/>
  <c r="I169" i="53"/>
  <c r="E288" i="53"/>
  <c r="I319" i="53"/>
  <c r="M444" i="53"/>
  <c r="I327" i="53"/>
  <c r="Q236" i="53"/>
  <c r="I434" i="53"/>
  <c r="I353" i="53"/>
  <c r="O90" i="58"/>
  <c r="O12" i="58" s="1"/>
  <c r="O90" i="56"/>
  <c r="O12" i="56" s="1"/>
  <c r="I636" i="58"/>
  <c r="I636" i="56"/>
  <c r="Q94" i="58"/>
  <c r="Q94" i="56"/>
  <c r="Q16" i="56" s="1"/>
  <c r="Q95" i="58"/>
  <c r="Q17" i="58" s="1"/>
  <c r="Q95" i="56"/>
  <c r="Q17" i="56" s="1"/>
  <c r="Q90" i="58"/>
  <c r="Q12" i="58" s="1"/>
  <c r="Q90" i="56"/>
  <c r="Q12" i="56" s="1"/>
  <c r="M95" i="56"/>
  <c r="M17" i="56" s="1"/>
  <c r="Q92" i="58"/>
  <c r="Q14" i="58" s="1"/>
  <c r="Q92" i="56"/>
  <c r="Q14" i="56" s="1"/>
  <c r="M92" i="58"/>
  <c r="M14" i="58" s="1"/>
  <c r="M92" i="56"/>
  <c r="M14" i="56" s="1"/>
  <c r="Q600" i="58"/>
  <c r="C90" i="56"/>
  <c r="C12" i="56" s="1"/>
  <c r="I267" i="53"/>
  <c r="B288" i="53"/>
  <c r="I276" i="53"/>
  <c r="S112" i="53"/>
  <c r="AJ112" i="53" s="1"/>
  <c r="L47" i="53"/>
  <c r="O45" i="53"/>
  <c r="S45" i="53" s="1"/>
  <c r="AJ45" i="53" s="1"/>
  <c r="M94" i="56"/>
  <c r="M16" i="56" s="1"/>
  <c r="N184" i="53"/>
  <c r="Q132" i="53"/>
  <c r="AJ137" i="53"/>
  <c r="I54" i="2"/>
  <c r="E55" i="2" s="1"/>
  <c r="G96" i="58"/>
  <c r="G18" i="58" s="1"/>
  <c r="C95" i="58"/>
  <c r="C17" i="58" s="1"/>
  <c r="E35" i="53"/>
  <c r="L392" i="53"/>
  <c r="I593" i="56"/>
  <c r="N95" i="58"/>
  <c r="N17" i="58" s="1"/>
  <c r="M97" i="58"/>
  <c r="M19" i="58" s="1"/>
  <c r="M97" i="56"/>
  <c r="M19" i="56" s="1"/>
  <c r="C94" i="58"/>
  <c r="C16" i="58" s="1"/>
  <c r="I246" i="53"/>
  <c r="M158" i="53"/>
  <c r="AJ319" i="53"/>
  <c r="S41" i="53"/>
  <c r="AJ41" i="53" s="1"/>
  <c r="O33" i="53"/>
  <c r="I398" i="53"/>
  <c r="I86" i="2"/>
  <c r="B8" i="2"/>
  <c r="I8" i="2" s="1"/>
  <c r="I144" i="53"/>
  <c r="S345" i="53"/>
  <c r="N132" i="53"/>
  <c r="C444" i="53"/>
  <c r="H418" i="53"/>
  <c r="H158" i="53"/>
  <c r="C210" i="53"/>
  <c r="C340" i="53"/>
  <c r="C418" i="53"/>
  <c r="D184" i="53"/>
  <c r="C236" i="53"/>
  <c r="E236" i="53"/>
  <c r="H392" i="53"/>
  <c r="C392" i="53"/>
  <c r="B262" i="53"/>
  <c r="C132" i="53"/>
  <c r="B132" i="53"/>
  <c r="H132" i="53"/>
  <c r="S232" i="53"/>
  <c r="AJ232" i="53" s="1"/>
  <c r="B392" i="53"/>
  <c r="B366" i="53"/>
  <c r="S362" i="53"/>
  <c r="AJ362" i="53" s="1"/>
  <c r="B184" i="53"/>
  <c r="S180" i="53"/>
  <c r="AJ180" i="53" s="1"/>
  <c r="B314" i="53"/>
  <c r="S206" i="53"/>
  <c r="AJ206" i="53" s="1"/>
  <c r="B444" i="53"/>
  <c r="E132" i="53"/>
  <c r="S439" i="53" l="1"/>
  <c r="AJ439" i="53" s="1"/>
  <c r="C55" i="2"/>
  <c r="S257" i="53"/>
  <c r="AJ257" i="53" s="1"/>
  <c r="C288" i="53"/>
  <c r="B90" i="58"/>
  <c r="I90" i="58" s="1"/>
  <c r="M90" i="58"/>
  <c r="M12" i="58" s="1"/>
  <c r="I580" i="58"/>
  <c r="C35" i="53"/>
  <c r="I35" i="53" s="1"/>
  <c r="S205" i="53"/>
  <c r="AJ205" i="53" s="1"/>
  <c r="B94" i="56"/>
  <c r="I94" i="56" s="1"/>
  <c r="M49" i="53"/>
  <c r="O96" i="56"/>
  <c r="O18" i="56" s="1"/>
  <c r="G340" i="53"/>
  <c r="H210" i="53"/>
  <c r="G158" i="53"/>
  <c r="E392" i="53"/>
  <c r="C158" i="53"/>
  <c r="M102" i="58"/>
  <c r="M24" i="58" s="1"/>
  <c r="M102" i="56"/>
  <c r="M24" i="56" s="1"/>
  <c r="S642" i="58"/>
  <c r="S642" i="56"/>
  <c r="M101" i="58"/>
  <c r="M23" i="58" s="1"/>
  <c r="M101" i="56"/>
  <c r="M23" i="56" s="1"/>
  <c r="S635" i="58"/>
  <c r="S635" i="56"/>
  <c r="AJ345" i="53"/>
  <c r="I47" i="53"/>
  <c r="D652" i="56"/>
  <c r="O15" i="58"/>
  <c r="S15" i="58" s="1"/>
  <c r="T15" i="58" s="1"/>
  <c r="S93" i="58"/>
  <c r="R96" i="56"/>
  <c r="R18" i="56" s="1"/>
  <c r="R600" i="56"/>
  <c r="B98" i="56"/>
  <c r="I98" i="56" s="1"/>
  <c r="I592" i="56"/>
  <c r="S36" i="53"/>
  <c r="AJ36" i="53" s="1"/>
  <c r="S33" i="53"/>
  <c r="B97" i="56"/>
  <c r="I591" i="56"/>
  <c r="S584" i="58"/>
  <c r="I284" i="53"/>
  <c r="G444" i="53"/>
  <c r="E314" i="53"/>
  <c r="Q101" i="58"/>
  <c r="Q23" i="58" s="1"/>
  <c r="Q101" i="56"/>
  <c r="Q23" i="56" s="1"/>
  <c r="N101" i="58"/>
  <c r="N23" i="58" s="1"/>
  <c r="N101" i="56"/>
  <c r="N23" i="56" s="1"/>
  <c r="O102" i="58"/>
  <c r="O24" i="58" s="1"/>
  <c r="O102" i="56"/>
  <c r="O24" i="56" s="1"/>
  <c r="O95" i="56"/>
  <c r="O17" i="56" s="1"/>
  <c r="G236" i="53"/>
  <c r="S361" i="53"/>
  <c r="AJ361" i="53" s="1"/>
  <c r="I100" i="58"/>
  <c r="B22" i="58"/>
  <c r="G45" i="53"/>
  <c r="D92" i="56"/>
  <c r="D14" i="56" s="1"/>
  <c r="I586" i="56"/>
  <c r="D81" i="53"/>
  <c r="C81" i="53"/>
  <c r="E81" i="53"/>
  <c r="G81" i="53"/>
  <c r="F81" i="53"/>
  <c r="B81" i="53"/>
  <c r="H81" i="53"/>
  <c r="D85" i="58"/>
  <c r="D652" i="58"/>
  <c r="M90" i="56"/>
  <c r="M12" i="56" s="1"/>
  <c r="I40" i="53"/>
  <c r="D85" i="56"/>
  <c r="D600" i="56"/>
  <c r="O89" i="56"/>
  <c r="O11" i="56" s="1"/>
  <c r="O600" i="56"/>
  <c r="M89" i="56"/>
  <c r="M11" i="56" s="1"/>
  <c r="M600" i="56"/>
  <c r="B98" i="58"/>
  <c r="I98" i="58" s="1"/>
  <c r="I592" i="58"/>
  <c r="S413" i="53"/>
  <c r="AJ413" i="53" s="1"/>
  <c r="L418" i="53"/>
  <c r="AI49" i="53"/>
  <c r="B97" i="58"/>
  <c r="I591" i="58"/>
  <c r="G132" i="53"/>
  <c r="M94" i="58"/>
  <c r="M16" i="58" s="1"/>
  <c r="S583" i="56"/>
  <c r="L89" i="56"/>
  <c r="S309" i="53"/>
  <c r="AJ309" i="53" s="1"/>
  <c r="I638" i="56"/>
  <c r="B92" i="56"/>
  <c r="G366" i="53"/>
  <c r="R49" i="53"/>
  <c r="R54" i="53" s="1"/>
  <c r="E85" i="56"/>
  <c r="C262" i="53"/>
  <c r="E262" i="53"/>
  <c r="G392" i="53"/>
  <c r="D158" i="53"/>
  <c r="S640" i="58"/>
  <c r="S640" i="56"/>
  <c r="I55" i="2"/>
  <c r="F55" i="2"/>
  <c r="D55" i="2"/>
  <c r="Q16" i="58"/>
  <c r="I647" i="58"/>
  <c r="B101" i="58"/>
  <c r="E85" i="58"/>
  <c r="D132" i="53"/>
  <c r="I86" i="56"/>
  <c r="B8" i="56"/>
  <c r="I8" i="56" s="1"/>
  <c r="S593" i="58"/>
  <c r="L85" i="56"/>
  <c r="L100" i="56"/>
  <c r="S594" i="56"/>
  <c r="S387" i="53"/>
  <c r="AJ387" i="53" s="1"/>
  <c r="I106" i="2"/>
  <c r="F91" i="58"/>
  <c r="AJ241" i="53"/>
  <c r="C652" i="56"/>
  <c r="I631" i="56"/>
  <c r="C85" i="56"/>
  <c r="B89" i="58"/>
  <c r="I589" i="58"/>
  <c r="B95" i="58"/>
  <c r="O92" i="58"/>
  <c r="O14" i="58" s="1"/>
  <c r="D600" i="58"/>
  <c r="B158" i="53"/>
  <c r="I638" i="58"/>
  <c r="B92" i="58"/>
  <c r="F91" i="56"/>
  <c r="E444" i="53"/>
  <c r="D392" i="53"/>
  <c r="S643" i="58"/>
  <c r="S643" i="56"/>
  <c r="S641" i="58"/>
  <c r="S641" i="56"/>
  <c r="R101" i="58"/>
  <c r="R23" i="58" s="1"/>
  <c r="R101" i="56"/>
  <c r="R23" i="56" s="1"/>
  <c r="B340" i="53"/>
  <c r="B36" i="53"/>
  <c r="C51" i="53"/>
  <c r="I51" i="53" s="1"/>
  <c r="I259" i="53"/>
  <c r="AJ215" i="53"/>
  <c r="B55" i="2"/>
  <c r="AJ267" i="53"/>
  <c r="I590" i="56"/>
  <c r="B96" i="56"/>
  <c r="E45" i="53"/>
  <c r="G55" i="2"/>
  <c r="B89" i="56"/>
  <c r="I627" i="2"/>
  <c r="F627" i="2"/>
  <c r="C627" i="2"/>
  <c r="H627" i="2"/>
  <c r="G627" i="2"/>
  <c r="D627" i="2"/>
  <c r="E627" i="2"/>
  <c r="I632" i="56"/>
  <c r="L85" i="58"/>
  <c r="L100" i="58"/>
  <c r="S594" i="58"/>
  <c r="N91" i="56"/>
  <c r="N13" i="56" s="1"/>
  <c r="S585" i="56"/>
  <c r="C652" i="58"/>
  <c r="I631" i="58"/>
  <c r="C85" i="58"/>
  <c r="I288" i="53"/>
  <c r="G210" i="53"/>
  <c r="B7" i="56"/>
  <c r="O600" i="58"/>
  <c r="M89" i="58"/>
  <c r="M11" i="58" s="1"/>
  <c r="M600" i="58"/>
  <c r="S414" i="53"/>
  <c r="AJ414" i="53" s="1"/>
  <c r="O101" i="58"/>
  <c r="O23" i="58" s="1"/>
  <c r="O101" i="56"/>
  <c r="O23" i="56" s="1"/>
  <c r="S579" i="56"/>
  <c r="E99" i="58"/>
  <c r="E21" i="58" s="1"/>
  <c r="E99" i="56"/>
  <c r="E21" i="56" s="1"/>
  <c r="O91" i="58"/>
  <c r="O13" i="58" s="1"/>
  <c r="O91" i="56"/>
  <c r="O13" i="56" s="1"/>
  <c r="L600" i="56"/>
  <c r="S593" i="56"/>
  <c r="B107" i="2"/>
  <c r="S44" i="53"/>
  <c r="AJ44" i="53" s="1"/>
  <c r="I100" i="56"/>
  <c r="B22" i="56"/>
  <c r="S588" i="58"/>
  <c r="I589" i="56"/>
  <c r="B95" i="56"/>
  <c r="B236" i="53"/>
  <c r="G184" i="53"/>
  <c r="H444" i="53"/>
  <c r="D418" i="53"/>
  <c r="N102" i="58"/>
  <c r="N24" i="58" s="1"/>
  <c r="N102" i="56"/>
  <c r="N24" i="56" s="1"/>
  <c r="R102" i="58"/>
  <c r="R24" i="58" s="1"/>
  <c r="R102" i="56"/>
  <c r="R24" i="56" s="1"/>
  <c r="N86" i="58"/>
  <c r="N86" i="56"/>
  <c r="N8" i="56" s="1"/>
  <c r="S231" i="53"/>
  <c r="AJ231" i="53" s="1"/>
  <c r="I633" i="56"/>
  <c r="B87" i="56"/>
  <c r="I590" i="58"/>
  <c r="B96" i="58"/>
  <c r="S153" i="53"/>
  <c r="AJ153" i="53" s="1"/>
  <c r="D24" i="58"/>
  <c r="B86" i="58"/>
  <c r="I632" i="58"/>
  <c r="G652" i="56"/>
  <c r="G85" i="56"/>
  <c r="S335" i="53"/>
  <c r="AJ335" i="53" s="1"/>
  <c r="N90" i="56"/>
  <c r="B600" i="58"/>
  <c r="I637" i="56"/>
  <c r="B91" i="56"/>
  <c r="N91" i="58"/>
  <c r="N13" i="58" s="1"/>
  <c r="S585" i="58"/>
  <c r="N94" i="58"/>
  <c r="Q49" i="53"/>
  <c r="Q54" i="53" s="1"/>
  <c r="Q96" i="58"/>
  <c r="Q18" i="58" s="1"/>
  <c r="B418" i="53"/>
  <c r="I648" i="56"/>
  <c r="B102" i="56"/>
  <c r="I471" i="53"/>
  <c r="H652" i="56"/>
  <c r="H85" i="56"/>
  <c r="B94" i="58"/>
  <c r="I640" i="58"/>
  <c r="S154" i="53"/>
  <c r="AJ154" i="53" s="1"/>
  <c r="H184" i="53"/>
  <c r="G262" i="53"/>
  <c r="S644" i="58"/>
  <c r="S644" i="56"/>
  <c r="D92" i="58"/>
  <c r="D14" i="58" s="1"/>
  <c r="I586" i="58"/>
  <c r="I600" i="58" s="1"/>
  <c r="I7" i="2"/>
  <c r="B28" i="2"/>
  <c r="L94" i="56"/>
  <c r="S588" i="56"/>
  <c r="S583" i="58"/>
  <c r="H236" i="53"/>
  <c r="H340" i="53"/>
  <c r="D444" i="53"/>
  <c r="M95" i="58"/>
  <c r="M17" i="58" s="1"/>
  <c r="I647" i="56"/>
  <c r="B101" i="56"/>
  <c r="S34" i="53"/>
  <c r="AJ34" i="53" s="1"/>
  <c r="I34" i="53"/>
  <c r="I33" i="53"/>
  <c r="O92" i="56"/>
  <c r="O14" i="56" s="1"/>
  <c r="H366" i="53"/>
  <c r="I127" i="53"/>
  <c r="I132" i="53" s="1"/>
  <c r="C184" i="53"/>
  <c r="G314" i="53"/>
  <c r="H262" i="53"/>
  <c r="E158" i="53"/>
  <c r="H314" i="53"/>
  <c r="E184" i="53"/>
  <c r="G418" i="53"/>
  <c r="E366" i="53"/>
  <c r="S636" i="58"/>
  <c r="S636" i="56"/>
  <c r="Q102" i="58"/>
  <c r="Q24" i="58" s="1"/>
  <c r="Q102" i="56"/>
  <c r="Q24" i="56" s="1"/>
  <c r="O95" i="58"/>
  <c r="O17" i="58" s="1"/>
  <c r="Q96" i="56"/>
  <c r="Q18" i="56" s="1"/>
  <c r="Q600" i="56"/>
  <c r="S179" i="53"/>
  <c r="AJ179" i="53" s="1"/>
  <c r="O49" i="53"/>
  <c r="O89" i="58"/>
  <c r="O11" i="58" s="1"/>
  <c r="I44" i="53"/>
  <c r="I633" i="58"/>
  <c r="B87" i="58"/>
  <c r="H55" i="2"/>
  <c r="O15" i="56"/>
  <c r="S15" i="56" s="1"/>
  <c r="T15" i="56" s="1"/>
  <c r="S93" i="56"/>
  <c r="G652" i="58"/>
  <c r="G85" i="58"/>
  <c r="I43" i="53"/>
  <c r="N90" i="58"/>
  <c r="B7" i="58"/>
  <c r="I637" i="58"/>
  <c r="B91" i="58"/>
  <c r="B90" i="56"/>
  <c r="B102" i="58"/>
  <c r="B24" i="58" s="1"/>
  <c r="I648" i="58"/>
  <c r="H652" i="58"/>
  <c r="H85" i="58"/>
  <c r="L90" i="56"/>
  <c r="S584" i="56"/>
  <c r="E52" i="53"/>
  <c r="G52" i="53"/>
  <c r="H52" i="53"/>
  <c r="C52" i="53"/>
  <c r="I45" i="53" l="1"/>
  <c r="I24" i="58"/>
  <c r="B12" i="58"/>
  <c r="I85" i="58"/>
  <c r="I205" i="53"/>
  <c r="N652" i="58"/>
  <c r="B16" i="56"/>
  <c r="I600" i="56"/>
  <c r="B601" i="56" s="1"/>
  <c r="I414" i="53"/>
  <c r="L94" i="58"/>
  <c r="L16" i="58" s="1"/>
  <c r="L89" i="58"/>
  <c r="S89" i="58" s="1"/>
  <c r="E50" i="53"/>
  <c r="C50" i="53"/>
  <c r="C601" i="58"/>
  <c r="G601" i="58"/>
  <c r="B601" i="58"/>
  <c r="F601" i="58"/>
  <c r="H601" i="58"/>
  <c r="E601" i="58"/>
  <c r="D601" i="58"/>
  <c r="E601" i="56"/>
  <c r="H601" i="56"/>
  <c r="F601" i="56"/>
  <c r="D601" i="56"/>
  <c r="G601" i="56"/>
  <c r="C601" i="56"/>
  <c r="I309" i="53"/>
  <c r="S638" i="58"/>
  <c r="L92" i="58"/>
  <c r="E7" i="56"/>
  <c r="E106" i="56"/>
  <c r="I92" i="56"/>
  <c r="B14" i="56"/>
  <c r="I14" i="56" s="1"/>
  <c r="I97" i="56"/>
  <c r="B19" i="56"/>
  <c r="I19" i="56" s="1"/>
  <c r="I180" i="53"/>
  <c r="I154" i="53"/>
  <c r="B50" i="53"/>
  <c r="I91" i="58"/>
  <c r="B13" i="58"/>
  <c r="G7" i="58"/>
  <c r="G28" i="58" s="1"/>
  <c r="G106" i="58"/>
  <c r="I387" i="53"/>
  <c r="I392" i="53" s="1"/>
  <c r="I101" i="56"/>
  <c r="B23" i="56"/>
  <c r="I23" i="56" s="1"/>
  <c r="I28" i="2"/>
  <c r="B29" i="2" s="1"/>
  <c r="N92" i="56"/>
  <c r="N14" i="56" s="1"/>
  <c r="S586" i="56"/>
  <c r="H49" i="53"/>
  <c r="H54" i="53" s="1"/>
  <c r="N8" i="58"/>
  <c r="S648" i="56"/>
  <c r="L102" i="56"/>
  <c r="S632" i="58"/>
  <c r="C289" i="53"/>
  <c r="B289" i="53"/>
  <c r="E289" i="53"/>
  <c r="H289" i="53"/>
  <c r="D289" i="53"/>
  <c r="G289" i="53"/>
  <c r="F289" i="53"/>
  <c r="I89" i="56"/>
  <c r="B11" i="56"/>
  <c r="S100" i="56"/>
  <c r="L22" i="56"/>
  <c r="E652" i="56"/>
  <c r="G49" i="53"/>
  <c r="G54" i="53" s="1"/>
  <c r="AJ33" i="53"/>
  <c r="S632" i="56"/>
  <c r="I179" i="53"/>
  <c r="I184" i="53" s="1"/>
  <c r="S648" i="58"/>
  <c r="L102" i="58"/>
  <c r="O99" i="58"/>
  <c r="O99" i="56"/>
  <c r="O21" i="56" s="1"/>
  <c r="I94" i="58"/>
  <c r="B16" i="58"/>
  <c r="L97" i="56"/>
  <c r="S591" i="56"/>
  <c r="H106" i="56"/>
  <c r="H7" i="56"/>
  <c r="H28" i="56" s="1"/>
  <c r="I86" i="58"/>
  <c r="B8" i="58"/>
  <c r="I8" i="58" s="1"/>
  <c r="R652" i="58"/>
  <c r="R85" i="58"/>
  <c r="P91" i="58"/>
  <c r="S100" i="58"/>
  <c r="L22" i="58"/>
  <c r="I89" i="58"/>
  <c r="B11" i="58"/>
  <c r="F13" i="58"/>
  <c r="E652" i="58"/>
  <c r="S633" i="58"/>
  <c r="L87" i="58"/>
  <c r="I97" i="58"/>
  <c r="B19" i="58"/>
  <c r="I19" i="58" s="1"/>
  <c r="S580" i="58"/>
  <c r="I81" i="53"/>
  <c r="S647" i="56"/>
  <c r="L101" i="56"/>
  <c r="S590" i="56"/>
  <c r="L96" i="56"/>
  <c r="Q652" i="56"/>
  <c r="Q85" i="56"/>
  <c r="S637" i="58"/>
  <c r="L91" i="58"/>
  <c r="G106" i="56"/>
  <c r="G7" i="56"/>
  <c r="G28" i="56" s="1"/>
  <c r="I388" i="53"/>
  <c r="D50" i="53"/>
  <c r="S90" i="56"/>
  <c r="L12" i="56"/>
  <c r="I87" i="56"/>
  <c r="B9" i="56"/>
  <c r="I9" i="56" s="1"/>
  <c r="M652" i="56"/>
  <c r="S631" i="56"/>
  <c r="M85" i="56"/>
  <c r="I95" i="58"/>
  <c r="B17" i="58"/>
  <c r="I17" i="58" s="1"/>
  <c r="P91" i="56"/>
  <c r="M652" i="58"/>
  <c r="S631" i="58"/>
  <c r="M85" i="58"/>
  <c r="E106" i="58"/>
  <c r="E7" i="58"/>
  <c r="S633" i="56"/>
  <c r="L87" i="56"/>
  <c r="I206" i="53"/>
  <c r="G50" i="53"/>
  <c r="I310" i="53"/>
  <c r="I336" i="53"/>
  <c r="L97" i="58"/>
  <c r="S591" i="58"/>
  <c r="E133" i="53"/>
  <c r="F133" i="53"/>
  <c r="C133" i="53"/>
  <c r="B133" i="53"/>
  <c r="D133" i="53"/>
  <c r="H133" i="53"/>
  <c r="G133" i="53"/>
  <c r="I95" i="56"/>
  <c r="B17" i="56"/>
  <c r="I17" i="56" s="1"/>
  <c r="S589" i="56"/>
  <c r="L95" i="56"/>
  <c r="N85" i="56"/>
  <c r="N600" i="56"/>
  <c r="C106" i="58"/>
  <c r="C7" i="58"/>
  <c r="L7" i="58"/>
  <c r="I107" i="2"/>
  <c r="C107" i="2"/>
  <c r="G107" i="2"/>
  <c r="H107" i="2"/>
  <c r="D107" i="2"/>
  <c r="E107" i="2"/>
  <c r="F107" i="2"/>
  <c r="L86" i="58"/>
  <c r="L8" i="58" s="1"/>
  <c r="D106" i="56"/>
  <c r="D7" i="56"/>
  <c r="L90" i="58"/>
  <c r="S647" i="58"/>
  <c r="L101" i="58"/>
  <c r="L96" i="58"/>
  <c r="S590" i="58"/>
  <c r="Q652" i="58"/>
  <c r="Q85" i="58"/>
  <c r="I153" i="53"/>
  <c r="I158" i="53" s="1"/>
  <c r="I96" i="58"/>
  <c r="B18" i="58"/>
  <c r="I18" i="58" s="1"/>
  <c r="C49" i="53"/>
  <c r="F13" i="56"/>
  <c r="L7" i="56"/>
  <c r="I231" i="53"/>
  <c r="S592" i="58"/>
  <c r="L98" i="58"/>
  <c r="S98" i="58" s="1"/>
  <c r="I232" i="53"/>
  <c r="H50" i="53"/>
  <c r="B49" i="53"/>
  <c r="I102" i="58"/>
  <c r="S589" i="58"/>
  <c r="L95" i="58"/>
  <c r="N85" i="58"/>
  <c r="N600" i="58"/>
  <c r="L600" i="58"/>
  <c r="I96" i="56"/>
  <c r="B18" i="56"/>
  <c r="I18" i="56" s="1"/>
  <c r="C106" i="56"/>
  <c r="C7" i="56"/>
  <c r="S89" i="56"/>
  <c r="L11" i="56"/>
  <c r="I257" i="53"/>
  <c r="S580" i="56"/>
  <c r="D49" i="53"/>
  <c r="I87" i="58"/>
  <c r="B9" i="58"/>
  <c r="I9" i="58" s="1"/>
  <c r="N92" i="58"/>
  <c r="N14" i="58" s="1"/>
  <c r="S586" i="58"/>
  <c r="L98" i="56"/>
  <c r="S98" i="56" s="1"/>
  <c r="S592" i="56"/>
  <c r="D7" i="58"/>
  <c r="D106" i="58"/>
  <c r="O85" i="56"/>
  <c r="I130" i="53"/>
  <c r="B52" i="53"/>
  <c r="H106" i="58"/>
  <c r="H7" i="58"/>
  <c r="H28" i="58" s="1"/>
  <c r="R652" i="56"/>
  <c r="R85" i="56"/>
  <c r="I92" i="58"/>
  <c r="B14" i="58"/>
  <c r="I14" i="58" s="1"/>
  <c r="S49" i="53"/>
  <c r="AJ49" i="53" s="1"/>
  <c r="O652" i="58"/>
  <c r="O85" i="58"/>
  <c r="I362" i="53"/>
  <c r="I440" i="53"/>
  <c r="I90" i="56"/>
  <c r="B12" i="56"/>
  <c r="I335" i="53"/>
  <c r="I361" i="53"/>
  <c r="S94" i="56"/>
  <c r="L16" i="56"/>
  <c r="S637" i="56"/>
  <c r="L91" i="56"/>
  <c r="L50" i="53"/>
  <c r="I102" i="56"/>
  <c r="B24" i="56"/>
  <c r="I24" i="56" s="1"/>
  <c r="I91" i="56"/>
  <c r="B13" i="56"/>
  <c r="I439" i="53"/>
  <c r="I444" i="53" s="1"/>
  <c r="I85" i="56"/>
  <c r="I413" i="53"/>
  <c r="S579" i="58"/>
  <c r="I36" i="53"/>
  <c r="B23" i="58"/>
  <c r="I23" i="58" s="1"/>
  <c r="I101" i="58"/>
  <c r="S638" i="56"/>
  <c r="L92" i="56"/>
  <c r="E49" i="53"/>
  <c r="L86" i="56"/>
  <c r="N652" i="56"/>
  <c r="L11" i="58" l="1"/>
  <c r="O652" i="56"/>
  <c r="S85" i="56"/>
  <c r="S600" i="56"/>
  <c r="R601" i="56" s="1"/>
  <c r="I13" i="56"/>
  <c r="S94" i="58"/>
  <c r="S85" i="58"/>
  <c r="N601" i="56"/>
  <c r="S91" i="56"/>
  <c r="L13" i="56"/>
  <c r="S101" i="58"/>
  <c r="L23" i="58"/>
  <c r="S23" i="58" s="1"/>
  <c r="I133" i="53"/>
  <c r="S96" i="56"/>
  <c r="L18" i="56"/>
  <c r="S18" i="56" s="1"/>
  <c r="T18" i="56" s="1"/>
  <c r="S87" i="58"/>
  <c r="L9" i="58"/>
  <c r="S9" i="58" s="1"/>
  <c r="T9" i="58" s="1"/>
  <c r="S102" i="58"/>
  <c r="L24" i="58"/>
  <c r="S24" i="58" s="1"/>
  <c r="T24" i="58" s="1"/>
  <c r="B7" i="57"/>
  <c r="I29" i="2"/>
  <c r="C29" i="2"/>
  <c r="H29" i="2"/>
  <c r="D29" i="2"/>
  <c r="E29" i="2"/>
  <c r="F29" i="2"/>
  <c r="G29" i="2"/>
  <c r="I601" i="56"/>
  <c r="T23" i="58"/>
  <c r="R106" i="56"/>
  <c r="R7" i="56"/>
  <c r="R28" i="56" s="1"/>
  <c r="N106" i="58"/>
  <c r="N7" i="58"/>
  <c r="M106" i="56"/>
  <c r="M7" i="56"/>
  <c r="S102" i="56"/>
  <c r="L24" i="56"/>
  <c r="S24" i="56" s="1"/>
  <c r="F99" i="56"/>
  <c r="F652" i="56"/>
  <c r="B445" i="53"/>
  <c r="H445" i="53"/>
  <c r="C445" i="53"/>
  <c r="F445" i="53"/>
  <c r="G445" i="53"/>
  <c r="E445" i="53"/>
  <c r="D445" i="53"/>
  <c r="S90" i="58"/>
  <c r="L12" i="58"/>
  <c r="M106" i="58"/>
  <c r="M7" i="58"/>
  <c r="H185" i="53"/>
  <c r="F185" i="53"/>
  <c r="D185" i="53"/>
  <c r="E185" i="53"/>
  <c r="B185" i="53"/>
  <c r="G185" i="53"/>
  <c r="C185" i="53"/>
  <c r="F99" i="58"/>
  <c r="F652" i="58"/>
  <c r="I50" i="53"/>
  <c r="S86" i="56"/>
  <c r="L8" i="56"/>
  <c r="S8" i="56" s="1"/>
  <c r="T8" i="56" s="1"/>
  <c r="Q106" i="58"/>
  <c r="Q7" i="58"/>
  <c r="Q28" i="58" s="1"/>
  <c r="S91" i="58"/>
  <c r="L13" i="58"/>
  <c r="S86" i="58"/>
  <c r="F393" i="53"/>
  <c r="H393" i="53"/>
  <c r="G393" i="53"/>
  <c r="E393" i="53"/>
  <c r="D393" i="53"/>
  <c r="C393" i="53"/>
  <c r="B393" i="53"/>
  <c r="S95" i="58"/>
  <c r="L17" i="58"/>
  <c r="S17" i="58" s="1"/>
  <c r="T17" i="58" s="1"/>
  <c r="O106" i="58"/>
  <c r="O7" i="58"/>
  <c r="R106" i="58"/>
  <c r="R7" i="58"/>
  <c r="R28" i="58" s="1"/>
  <c r="I52" i="53"/>
  <c r="I49" i="53"/>
  <c r="S8" i="58"/>
  <c r="T8" i="58" s="1"/>
  <c r="S97" i="58"/>
  <c r="L19" i="58"/>
  <c r="S19" i="58" s="1"/>
  <c r="S92" i="58"/>
  <c r="L14" i="58"/>
  <c r="I601" i="58"/>
  <c r="G159" i="53"/>
  <c r="F159" i="53"/>
  <c r="E159" i="53"/>
  <c r="D159" i="53"/>
  <c r="H159" i="53"/>
  <c r="C159" i="53"/>
  <c r="B159" i="53"/>
  <c r="I7" i="56"/>
  <c r="I289" i="53"/>
  <c r="T24" i="56"/>
  <c r="S92" i="56"/>
  <c r="L14" i="56"/>
  <c r="S600" i="58"/>
  <c r="N106" i="56"/>
  <c r="N7" i="56"/>
  <c r="I7" i="58"/>
  <c r="S87" i="56"/>
  <c r="L9" i="56"/>
  <c r="S9" i="56" s="1"/>
  <c r="T9" i="56" s="1"/>
  <c r="Q106" i="56"/>
  <c r="Q7" i="56"/>
  <c r="Q28" i="56" s="1"/>
  <c r="T19" i="58"/>
  <c r="O21" i="58"/>
  <c r="S101" i="56"/>
  <c r="L23" i="56"/>
  <c r="S23" i="56" s="1"/>
  <c r="T23" i="56" s="1"/>
  <c r="S97" i="56"/>
  <c r="L19" i="56"/>
  <c r="S19" i="56" s="1"/>
  <c r="T19" i="56" s="1"/>
  <c r="S50" i="53"/>
  <c r="AJ50" i="53" s="1"/>
  <c r="O106" i="56"/>
  <c r="O7" i="56"/>
  <c r="S96" i="58"/>
  <c r="L18" i="58"/>
  <c r="S18" i="58" s="1"/>
  <c r="T18" i="58" s="1"/>
  <c r="S95" i="56"/>
  <c r="L17" i="56"/>
  <c r="S17" i="56" s="1"/>
  <c r="T17" i="56" s="1"/>
  <c r="I13" i="58"/>
  <c r="O601" i="56" l="1"/>
  <c r="P601" i="56"/>
  <c r="L601" i="56"/>
  <c r="S601" i="56" s="1"/>
  <c r="I159" i="53"/>
  <c r="M601" i="56"/>
  <c r="Q601" i="56"/>
  <c r="S7" i="56"/>
  <c r="T7" i="56" s="1"/>
  <c r="S7" i="58"/>
  <c r="T7" i="58" s="1"/>
  <c r="I445" i="53"/>
  <c r="S482" i="56"/>
  <c r="P66" i="56"/>
  <c r="L601" i="58"/>
  <c r="P601" i="58"/>
  <c r="Q601" i="58"/>
  <c r="N601" i="58"/>
  <c r="O601" i="58"/>
  <c r="M601" i="58"/>
  <c r="R601" i="58"/>
  <c r="F21" i="58"/>
  <c r="F28" i="58" s="1"/>
  <c r="F106" i="58"/>
  <c r="I393" i="53"/>
  <c r="I185" i="53"/>
  <c r="S482" i="58"/>
  <c r="P66" i="58"/>
  <c r="I645" i="56"/>
  <c r="I652" i="56" s="1"/>
  <c r="B99" i="56"/>
  <c r="B652" i="56"/>
  <c r="P99" i="58"/>
  <c r="P106" i="58" s="1"/>
  <c r="P652" i="58"/>
  <c r="F21" i="56"/>
  <c r="F28" i="56" s="1"/>
  <c r="F106" i="56"/>
  <c r="P99" i="56"/>
  <c r="P106" i="56" s="1"/>
  <c r="P652" i="56"/>
  <c r="I645" i="58"/>
  <c r="I652" i="58" s="1"/>
  <c r="B99" i="58"/>
  <c r="B652" i="58"/>
  <c r="I99" i="58" l="1"/>
  <c r="I106" i="58" s="1"/>
  <c r="B21" i="58"/>
  <c r="I21" i="58" s="1"/>
  <c r="B106" i="58"/>
  <c r="S66" i="58"/>
  <c r="P14" i="58"/>
  <c r="S14" i="58" s="1"/>
  <c r="T14" i="58" s="1"/>
  <c r="S645" i="56"/>
  <c r="S652" i="56" s="1"/>
  <c r="L99" i="56"/>
  <c r="L652" i="56"/>
  <c r="G653" i="58"/>
  <c r="F653" i="58"/>
  <c r="E653" i="58"/>
  <c r="D653" i="58"/>
  <c r="C653" i="58"/>
  <c r="B653" i="58"/>
  <c r="H653" i="58"/>
  <c r="S645" i="58"/>
  <c r="S652" i="58" s="1"/>
  <c r="L99" i="58"/>
  <c r="L652" i="58"/>
  <c r="S601" i="58"/>
  <c r="I99" i="56"/>
  <c r="I106" i="56" s="1"/>
  <c r="B21" i="56"/>
  <c r="I21" i="56" s="1"/>
  <c r="B106" i="56"/>
  <c r="S66" i="56"/>
  <c r="P14" i="56"/>
  <c r="S14" i="56" s="1"/>
  <c r="T14" i="56" s="1"/>
  <c r="G653" i="56"/>
  <c r="C653" i="56"/>
  <c r="D653" i="56"/>
  <c r="B653" i="56"/>
  <c r="E653" i="56"/>
  <c r="F653" i="56"/>
  <c r="H653" i="56"/>
  <c r="I653" i="56" l="1"/>
  <c r="I653" i="58"/>
  <c r="O653" i="58"/>
  <c r="N653" i="58"/>
  <c r="R653" i="58"/>
  <c r="Q653" i="58"/>
  <c r="P653" i="58"/>
  <c r="M653" i="58"/>
  <c r="L653" i="58"/>
  <c r="S99" i="56"/>
  <c r="S106" i="56" s="1"/>
  <c r="L21" i="56"/>
  <c r="L106" i="56"/>
  <c r="S489" i="58"/>
  <c r="P73" i="58"/>
  <c r="E107" i="56"/>
  <c r="D107" i="56"/>
  <c r="B107" i="56"/>
  <c r="H107" i="56"/>
  <c r="C107" i="56"/>
  <c r="F107" i="56"/>
  <c r="G107" i="56"/>
  <c r="R653" i="56"/>
  <c r="Q653" i="56"/>
  <c r="M653" i="56"/>
  <c r="P653" i="56"/>
  <c r="N653" i="56"/>
  <c r="L653" i="56"/>
  <c r="O653" i="56"/>
  <c r="S489" i="56"/>
  <c r="P73" i="56"/>
  <c r="L21" i="58"/>
  <c r="L106" i="58"/>
  <c r="S99" i="58"/>
  <c r="S106" i="58" s="1"/>
  <c r="E107" i="58"/>
  <c r="D107" i="58"/>
  <c r="H107" i="58"/>
  <c r="G107" i="58"/>
  <c r="B107" i="58"/>
  <c r="C107" i="58"/>
  <c r="F107" i="58"/>
  <c r="Q107" i="58" l="1"/>
  <c r="O107" i="58"/>
  <c r="M107" i="58"/>
  <c r="P107" i="58"/>
  <c r="N107" i="58"/>
  <c r="L107" i="58"/>
  <c r="R107" i="58"/>
  <c r="I107" i="56"/>
  <c r="S653" i="58"/>
  <c r="S73" i="58"/>
  <c r="P21" i="58"/>
  <c r="S21" i="58"/>
  <c r="T21" i="58" s="1"/>
  <c r="S73" i="56"/>
  <c r="P21" i="56"/>
  <c r="Q107" i="56"/>
  <c r="O107" i="56"/>
  <c r="P107" i="56"/>
  <c r="M107" i="56"/>
  <c r="N107" i="56"/>
  <c r="L107" i="56"/>
  <c r="R107" i="56"/>
  <c r="I107" i="58"/>
  <c r="S653" i="56"/>
  <c r="S21" i="56"/>
  <c r="T21" i="56" s="1"/>
  <c r="S107" i="58" l="1"/>
  <c r="S107" i="56"/>
  <c r="I573" i="52" l="1"/>
  <c r="I572" i="52"/>
  <c r="I571" i="52"/>
  <c r="I568" i="52"/>
  <c r="I567" i="52"/>
  <c r="I566" i="52"/>
  <c r="I565" i="52"/>
  <c r="I564" i="52"/>
  <c r="I563" i="52"/>
  <c r="I562" i="52"/>
  <c r="I561" i="52"/>
  <c r="I560" i="52"/>
  <c r="I559" i="52"/>
  <c r="I558" i="52"/>
  <c r="I557" i="52"/>
  <c r="I556" i="52"/>
  <c r="I555" i="52"/>
  <c r="I554" i="52"/>
  <c r="I547" i="52"/>
  <c r="I546" i="52"/>
  <c r="I545" i="52"/>
  <c r="I544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I521" i="52"/>
  <c r="I520" i="52"/>
  <c r="I519" i="52"/>
  <c r="I518" i="52"/>
  <c r="I517" i="52"/>
  <c r="I516" i="52"/>
  <c r="I515" i="52"/>
  <c r="I514" i="52"/>
  <c r="I513" i="52"/>
  <c r="I512" i="52"/>
  <c r="I511" i="52"/>
  <c r="I510" i="52"/>
  <c r="I509" i="52"/>
  <c r="I508" i="52"/>
  <c r="I507" i="52"/>
  <c r="I506" i="52"/>
  <c r="I505" i="52"/>
  <c r="I504" i="52"/>
  <c r="I503" i="52"/>
  <c r="I502" i="52"/>
  <c r="I495" i="52"/>
  <c r="I494" i="52"/>
  <c r="I493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AI440" i="52" l="1"/>
  <c r="F59" i="52"/>
  <c r="I449" i="52"/>
  <c r="I453" i="52"/>
  <c r="F63" i="52"/>
  <c r="I457" i="52"/>
  <c r="F67" i="52"/>
  <c r="I461" i="52"/>
  <c r="F71" i="52"/>
  <c r="I475" i="52"/>
  <c r="I454" i="52"/>
  <c r="F64" i="52"/>
  <c r="I467" i="52"/>
  <c r="F77" i="52"/>
  <c r="I553" i="52"/>
  <c r="I450" i="52"/>
  <c r="F60" i="52"/>
  <c r="F61" i="52"/>
  <c r="I451" i="52"/>
  <c r="I455" i="52"/>
  <c r="F65" i="52"/>
  <c r="F69" i="52"/>
  <c r="I459" i="52"/>
  <c r="F73" i="52"/>
  <c r="I463" i="52"/>
  <c r="F78" i="52"/>
  <c r="I468" i="52"/>
  <c r="I527" i="52"/>
  <c r="I462" i="52"/>
  <c r="F72" i="52"/>
  <c r="I501" i="52"/>
  <c r="I522" i="52" s="1"/>
  <c r="F522" i="52"/>
  <c r="I458" i="52"/>
  <c r="F68" i="52"/>
  <c r="I452" i="52"/>
  <c r="F62" i="52"/>
  <c r="F66" i="52"/>
  <c r="I456" i="52"/>
  <c r="F70" i="52"/>
  <c r="I460" i="52"/>
  <c r="F74" i="52"/>
  <c r="I464" i="52"/>
  <c r="I469" i="52"/>
  <c r="F79" i="52"/>
  <c r="R52" i="52"/>
  <c r="M52" i="52"/>
  <c r="AI206" i="52"/>
  <c r="AI204" i="52"/>
  <c r="I570" i="52"/>
  <c r="I569" i="52"/>
  <c r="AI400" i="52"/>
  <c r="P103" i="52"/>
  <c r="P25" i="52" s="1"/>
  <c r="AI417" i="52"/>
  <c r="AJ417" i="52" s="1"/>
  <c r="P93" i="52"/>
  <c r="P15" i="52" s="1"/>
  <c r="AI229" i="52"/>
  <c r="AI215" i="52"/>
  <c r="AH33" i="52"/>
  <c r="AI148" i="52"/>
  <c r="AI219" i="52"/>
  <c r="AI261" i="52"/>
  <c r="AJ261" i="52" s="1"/>
  <c r="AI331" i="52"/>
  <c r="AI349" i="52"/>
  <c r="P95" i="52"/>
  <c r="F470" i="52"/>
  <c r="P105" i="52"/>
  <c r="P27" i="52" s="1"/>
  <c r="P86" i="52"/>
  <c r="P8" i="52" s="1"/>
  <c r="P89" i="52"/>
  <c r="P11" i="52" s="1"/>
  <c r="P97" i="52"/>
  <c r="P19" i="52" s="1"/>
  <c r="P100" i="52"/>
  <c r="P22" i="52" s="1"/>
  <c r="P104" i="52"/>
  <c r="P26" i="52" s="1"/>
  <c r="P90" i="52"/>
  <c r="P12" i="52" s="1"/>
  <c r="I491" i="52"/>
  <c r="I492" i="52"/>
  <c r="I543" i="52"/>
  <c r="P88" i="52"/>
  <c r="P10" i="52" s="1"/>
  <c r="P87" i="52"/>
  <c r="P9" i="52" s="1"/>
  <c r="P98" i="52"/>
  <c r="P20" i="52" s="1"/>
  <c r="AI226" i="52" l="1"/>
  <c r="AI435" i="52"/>
  <c r="AI183" i="52"/>
  <c r="AJ183" i="52" s="1"/>
  <c r="AI436" i="52"/>
  <c r="AI268" i="52"/>
  <c r="Y45" i="52"/>
  <c r="AD45" i="52"/>
  <c r="AE52" i="52"/>
  <c r="AF618" i="52"/>
  <c r="AI382" i="52"/>
  <c r="X444" i="52"/>
  <c r="AI165" i="52"/>
  <c r="AI391" i="52"/>
  <c r="AJ391" i="52" s="1"/>
  <c r="AI169" i="52"/>
  <c r="AI305" i="52"/>
  <c r="AI430" i="52"/>
  <c r="AI354" i="52"/>
  <c r="AI203" i="52"/>
  <c r="AA41" i="52"/>
  <c r="AI195" i="52"/>
  <c r="AH46" i="52"/>
  <c r="AI154" i="52"/>
  <c r="X43" i="52"/>
  <c r="AA46" i="52"/>
  <c r="AH42" i="52"/>
  <c r="AI376" i="52"/>
  <c r="AD33" i="52"/>
  <c r="AD36" i="52"/>
  <c r="AI287" i="52"/>
  <c r="AJ287" i="52" s="1"/>
  <c r="Y53" i="52"/>
  <c r="W40" i="52"/>
  <c r="Z42" i="52"/>
  <c r="AE48" i="52"/>
  <c r="AI433" i="52"/>
  <c r="AD44" i="52"/>
  <c r="AC50" i="52"/>
  <c r="AI245" i="52"/>
  <c r="AI276" i="52"/>
  <c r="AI252" i="52"/>
  <c r="AG53" i="52"/>
  <c r="X39" i="52"/>
  <c r="AD46" i="52"/>
  <c r="AD48" i="52"/>
  <c r="AI171" i="52"/>
  <c r="Y42" i="52"/>
  <c r="AG44" i="52"/>
  <c r="F574" i="52"/>
  <c r="I496" i="52"/>
  <c r="B497" i="52" s="1"/>
  <c r="AI221" i="52"/>
  <c r="AF52" i="52"/>
  <c r="AG52" i="52"/>
  <c r="AI312" i="52"/>
  <c r="AJ312" i="52" s="1"/>
  <c r="AI295" i="52"/>
  <c r="AI310" i="52"/>
  <c r="AI356" i="52"/>
  <c r="AI247" i="52"/>
  <c r="AI434" i="52"/>
  <c r="AI380" i="52"/>
  <c r="AD50" i="52"/>
  <c r="AE236" i="52"/>
  <c r="Y52" i="52"/>
  <c r="AI228" i="52"/>
  <c r="AI144" i="52"/>
  <c r="AI307" i="52"/>
  <c r="AI150" i="52"/>
  <c r="AI138" i="52"/>
  <c r="AD37" i="52"/>
  <c r="AH39" i="52"/>
  <c r="W39" i="52"/>
  <c r="AI173" i="52"/>
  <c r="AI176" i="52"/>
  <c r="AI141" i="52"/>
  <c r="AI112" i="52"/>
  <c r="AI282" i="52"/>
  <c r="AI207" i="52"/>
  <c r="AJ207" i="52" s="1"/>
  <c r="AG42" i="52"/>
  <c r="AD47" i="52"/>
  <c r="AI390" i="52"/>
  <c r="AJ390" i="52" s="1"/>
  <c r="AI364" i="52"/>
  <c r="AJ364" i="52" s="1"/>
  <c r="W52" i="52"/>
  <c r="AE50" i="52"/>
  <c r="X36" i="52"/>
  <c r="Z37" i="52"/>
  <c r="AI322" i="52"/>
  <c r="AC45" i="52"/>
  <c r="AA53" i="52"/>
  <c r="AI425" i="52"/>
  <c r="I574" i="52"/>
  <c r="C575" i="52" s="1"/>
  <c r="AI431" i="52"/>
  <c r="X46" i="52"/>
  <c r="AF39" i="52"/>
  <c r="AD52" i="52"/>
  <c r="F496" i="52"/>
  <c r="AI409" i="52"/>
  <c r="AI378" i="52"/>
  <c r="AI375" i="52"/>
  <c r="AI410" i="52"/>
  <c r="AI389" i="52"/>
  <c r="AJ389" i="52" s="1"/>
  <c r="AI256" i="52"/>
  <c r="AI336" i="52"/>
  <c r="AG35" i="52"/>
  <c r="AH35" i="52"/>
  <c r="AF158" i="52"/>
  <c r="AD38" i="52"/>
  <c r="AI363" i="52"/>
  <c r="AJ363" i="52" s="1"/>
  <c r="AF44" i="52"/>
  <c r="Z53" i="52"/>
  <c r="AD43" i="52"/>
  <c r="AI249" i="52"/>
  <c r="AA39" i="52"/>
  <c r="AI250" i="52"/>
  <c r="AI145" i="52"/>
  <c r="AH43" i="52"/>
  <c r="AC52" i="52"/>
  <c r="AC53" i="52"/>
  <c r="AI197" i="52"/>
  <c r="AD39" i="52"/>
  <c r="AA43" i="52"/>
  <c r="AF46" i="52"/>
  <c r="X40" i="52"/>
  <c r="AI130" i="52"/>
  <c r="AI345" i="52"/>
  <c r="AI379" i="52"/>
  <c r="AI397" i="52"/>
  <c r="AI348" i="52"/>
  <c r="AI302" i="52"/>
  <c r="AI373" i="52"/>
  <c r="AI300" i="52"/>
  <c r="Y48" i="52"/>
  <c r="AC39" i="52"/>
  <c r="AI177" i="52"/>
  <c r="Z46" i="52"/>
  <c r="AI216" i="52"/>
  <c r="AC42" i="52"/>
  <c r="AE41" i="52"/>
  <c r="Y37" i="52"/>
  <c r="AD41" i="52"/>
  <c r="AE40" i="52"/>
  <c r="AH44" i="52"/>
  <c r="Z40" i="52"/>
  <c r="AI278" i="52"/>
  <c r="AH47" i="52"/>
  <c r="AI113" i="52"/>
  <c r="V35" i="52"/>
  <c r="AC38" i="52"/>
  <c r="AI168" i="52"/>
  <c r="V51" i="52"/>
  <c r="AI129" i="52"/>
  <c r="Y51" i="52"/>
  <c r="AI427" i="52"/>
  <c r="AI235" i="52"/>
  <c r="AJ235" i="52" s="1"/>
  <c r="AI353" i="52"/>
  <c r="AI258" i="52"/>
  <c r="AI202" i="52"/>
  <c r="AG36" i="52"/>
  <c r="AI402" i="52"/>
  <c r="AI328" i="52"/>
  <c r="AI222" i="52"/>
  <c r="X44" i="52"/>
  <c r="Z52" i="52"/>
  <c r="W45" i="52"/>
  <c r="AH36" i="52"/>
  <c r="I79" i="52"/>
  <c r="F27" i="52"/>
  <c r="F10" i="52"/>
  <c r="I62" i="52"/>
  <c r="I72" i="52"/>
  <c r="F20" i="52"/>
  <c r="AI346" i="52"/>
  <c r="F11" i="52"/>
  <c r="I63" i="52"/>
  <c r="I465" i="52"/>
  <c r="I470" i="52" s="1"/>
  <c r="F75" i="52"/>
  <c r="AI357" i="52"/>
  <c r="AI377" i="52"/>
  <c r="AI338" i="52"/>
  <c r="AJ338" i="52" s="1"/>
  <c r="AI405" i="52"/>
  <c r="AI306" i="52"/>
  <c r="AI269" i="52"/>
  <c r="AI327" i="52"/>
  <c r="AI281" i="52"/>
  <c r="AI324" i="52"/>
  <c r="AI398" i="52"/>
  <c r="AI156" i="52"/>
  <c r="AJ156" i="52" s="1"/>
  <c r="AI227" i="52"/>
  <c r="AI284" i="52"/>
  <c r="AI121" i="52"/>
  <c r="V43" i="52"/>
  <c r="AG50" i="52"/>
  <c r="AC33" i="52"/>
  <c r="AI137" i="52"/>
  <c r="AI142" i="52"/>
  <c r="AG43" i="52"/>
  <c r="AI163" i="52"/>
  <c r="AA42" i="52"/>
  <c r="AF40" i="52"/>
  <c r="AH37" i="52"/>
  <c r="AC41" i="52"/>
  <c r="AI251" i="52"/>
  <c r="AA44" i="52"/>
  <c r="AH40" i="52"/>
  <c r="AI272" i="52"/>
  <c r="AC47" i="52"/>
  <c r="AE35" i="52"/>
  <c r="AA38" i="52"/>
  <c r="X51" i="52"/>
  <c r="AH51" i="52"/>
  <c r="AI260" i="52"/>
  <c r="AJ260" i="52" s="1"/>
  <c r="AI428" i="52"/>
  <c r="AI155" i="52"/>
  <c r="AJ155" i="52" s="1"/>
  <c r="AF36" i="52"/>
  <c r="AI224" i="52"/>
  <c r="X45" i="52"/>
  <c r="AI442" i="52"/>
  <c r="AJ442" i="52" s="1"/>
  <c r="AI220" i="52"/>
  <c r="AI193" i="52"/>
  <c r="W53" i="52"/>
  <c r="AE43" i="52"/>
  <c r="AI254" i="52"/>
  <c r="W46" i="52"/>
  <c r="Z43" i="52"/>
  <c r="AI241" i="52"/>
  <c r="I73" i="52"/>
  <c r="F21" i="52"/>
  <c r="I60" i="52"/>
  <c r="F8" i="52"/>
  <c r="V34" i="52"/>
  <c r="V39" i="52"/>
  <c r="AI117" i="52"/>
  <c r="AI128" i="52"/>
  <c r="V50" i="52"/>
  <c r="V42" i="52"/>
  <c r="AI120" i="52"/>
  <c r="Y35" i="52"/>
  <c r="AI358" i="52"/>
  <c r="AI298" i="52"/>
  <c r="AI191" i="52"/>
  <c r="AI293" i="52"/>
  <c r="AG39" i="52"/>
  <c r="AC37" i="52"/>
  <c r="AC40" i="52"/>
  <c r="AI381" i="52"/>
  <c r="Z36" i="52"/>
  <c r="AI270" i="52"/>
  <c r="AI209" i="52"/>
  <c r="AJ209" i="52" s="1"/>
  <c r="AI285" i="52"/>
  <c r="AJ285" i="52" s="1"/>
  <c r="AI246" i="52"/>
  <c r="AI115" i="52"/>
  <c r="AI437" i="52"/>
  <c r="AI411" i="52"/>
  <c r="AI297" i="52"/>
  <c r="AI412" i="52"/>
  <c r="AI352" i="52"/>
  <c r="AI326" i="52"/>
  <c r="AI273" i="52"/>
  <c r="AI372" i="52"/>
  <c r="AI230" i="52"/>
  <c r="AI164" i="52"/>
  <c r="AI157" i="52"/>
  <c r="AJ157" i="52" s="1"/>
  <c r="V53" i="52"/>
  <c r="AI131" i="52"/>
  <c r="AJ131" i="52" s="1"/>
  <c r="AI299" i="52"/>
  <c r="AI225" i="52"/>
  <c r="AI140" i="52"/>
  <c r="V48" i="52"/>
  <c r="AI126" i="52"/>
  <c r="AI334" i="52"/>
  <c r="Y39" i="52"/>
  <c r="L52" i="52"/>
  <c r="W42" i="52"/>
  <c r="W37" i="52"/>
  <c r="X41" i="52"/>
  <c r="AE34" i="52"/>
  <c r="AI304" i="52"/>
  <c r="Y44" i="52"/>
  <c r="V40" i="52"/>
  <c r="AI118" i="52"/>
  <c r="Z34" i="52"/>
  <c r="AI248" i="52"/>
  <c r="AC48" i="52"/>
  <c r="AI190" i="52"/>
  <c r="AG47" i="52"/>
  <c r="V46" i="52"/>
  <c r="AI124" i="52"/>
  <c r="AD35" i="52"/>
  <c r="Z35" i="52"/>
  <c r="AE51" i="52"/>
  <c r="W38" i="52"/>
  <c r="AG51" i="52"/>
  <c r="AI416" i="52"/>
  <c r="AJ416" i="52" s="1"/>
  <c r="AI123" i="52"/>
  <c r="V45" i="52"/>
  <c r="Z33" i="52"/>
  <c r="AA48" i="52"/>
  <c r="AE36" i="52"/>
  <c r="AA37" i="52"/>
  <c r="X52" i="52"/>
  <c r="AI166" i="52"/>
  <c r="AI255" i="52"/>
  <c r="AA45" i="52"/>
  <c r="V37" i="52"/>
  <c r="F548" i="52"/>
  <c r="I65" i="52"/>
  <c r="F19" i="52"/>
  <c r="I71" i="52"/>
  <c r="F7" i="52"/>
  <c r="I59" i="52"/>
  <c r="F80" i="52"/>
  <c r="AI217" i="52"/>
  <c r="AI242" i="52"/>
  <c r="AI116" i="52"/>
  <c r="V38" i="52"/>
  <c r="V44" i="52"/>
  <c r="AI122" i="52"/>
  <c r="AD53" i="52"/>
  <c r="W50" i="52"/>
  <c r="AG48" i="52"/>
  <c r="AD42" i="52"/>
  <c r="AF41" i="52"/>
  <c r="AE38" i="52"/>
  <c r="AI175" i="52"/>
  <c r="AC36" i="52"/>
  <c r="V36" i="52"/>
  <c r="AI114" i="52"/>
  <c r="AF610" i="52"/>
  <c r="AI403" i="52"/>
  <c r="AI386" i="52"/>
  <c r="AI408" i="52"/>
  <c r="AI320" i="52"/>
  <c r="AI271" i="52"/>
  <c r="AI333" i="52"/>
  <c r="AI321" i="52"/>
  <c r="AI232" i="52"/>
  <c r="AI181" i="52"/>
  <c r="AJ181" i="52" s="1"/>
  <c r="AE53" i="52"/>
  <c r="AH48" i="52"/>
  <c r="AI414" i="52"/>
  <c r="W48" i="52"/>
  <c r="AA50" i="52"/>
  <c r="AG33" i="52"/>
  <c r="AI151" i="52"/>
  <c r="AE42" i="52"/>
  <c r="AF37" i="52"/>
  <c r="AI152" i="52"/>
  <c r="AG41" i="52"/>
  <c r="W44" i="52"/>
  <c r="AD40" i="52"/>
  <c r="AA34" i="52"/>
  <c r="AF47" i="52"/>
  <c r="AF35" i="52"/>
  <c r="AA35" i="52"/>
  <c r="AI139" i="52"/>
  <c r="AH38" i="52"/>
  <c r="AF38" i="52"/>
  <c r="AA51" i="52"/>
  <c r="AI401" i="52"/>
  <c r="AI301" i="52"/>
  <c r="AF43" i="52"/>
  <c r="AI233" i="52"/>
  <c r="AJ233" i="52" s="1"/>
  <c r="AI167" i="52"/>
  <c r="Z48" i="52"/>
  <c r="W36" i="52"/>
  <c r="AF45" i="52"/>
  <c r="Z50" i="52"/>
  <c r="AI303" i="52"/>
  <c r="AI208" i="52"/>
  <c r="AJ208" i="52" s="1"/>
  <c r="AA36" i="52"/>
  <c r="AC46" i="52"/>
  <c r="F18" i="52"/>
  <c r="I70" i="52"/>
  <c r="I548" i="52"/>
  <c r="I77" i="52"/>
  <c r="F25" i="52"/>
  <c r="AG34" i="52"/>
  <c r="AA40" i="52"/>
  <c r="W34" i="52"/>
  <c r="Z51" i="52"/>
  <c r="AG46" i="52"/>
  <c r="AE37" i="52"/>
  <c r="AI311" i="52"/>
  <c r="AJ311" i="52" s="1"/>
  <c r="V52" i="52"/>
  <c r="AI426" i="52"/>
  <c r="AI424" i="52"/>
  <c r="AI259" i="52"/>
  <c r="AJ259" i="52" s="1"/>
  <c r="AI313" i="52"/>
  <c r="AJ313" i="52" s="1"/>
  <c r="AF53" i="52"/>
  <c r="AD34" i="52"/>
  <c r="AI143" i="52"/>
  <c r="Y47" i="52"/>
  <c r="AI178" i="52"/>
  <c r="W51" i="52"/>
  <c r="AI383" i="52"/>
  <c r="AI296" i="52"/>
  <c r="AH34" i="52"/>
  <c r="AI337" i="52"/>
  <c r="AJ337" i="52" s="1"/>
  <c r="AA47" i="52"/>
  <c r="AI319" i="52"/>
  <c r="AI423" i="52"/>
  <c r="AI443" i="52"/>
  <c r="AJ443" i="52" s="1"/>
  <c r="AI388" i="52"/>
  <c r="AI365" i="52"/>
  <c r="AJ365" i="52" s="1"/>
  <c r="AI432" i="52"/>
  <c r="AI429" i="52"/>
  <c r="AI384" i="52"/>
  <c r="AI339" i="52"/>
  <c r="AJ339" i="52" s="1"/>
  <c r="AI360" i="52"/>
  <c r="AI355" i="52"/>
  <c r="AI351" i="52"/>
  <c r="AI325" i="52"/>
  <c r="AI329" i="52"/>
  <c r="AI277" i="52"/>
  <c r="AI244" i="52"/>
  <c r="AI407" i="52"/>
  <c r="AI253" i="52"/>
  <c r="AI170" i="52"/>
  <c r="AI406" i="52"/>
  <c r="AI308" i="52"/>
  <c r="AI286" i="52"/>
  <c r="AJ286" i="52" s="1"/>
  <c r="AI180" i="52"/>
  <c r="AH50" i="52"/>
  <c r="AI243" i="52"/>
  <c r="AI182" i="52"/>
  <c r="AJ182" i="52" s="1"/>
  <c r="X48" i="52"/>
  <c r="AF48" i="52"/>
  <c r="X33" i="52"/>
  <c r="AI194" i="52"/>
  <c r="AC44" i="52"/>
  <c r="X42" i="52"/>
  <c r="X37" i="52"/>
  <c r="Y41" i="52"/>
  <c r="S148" i="52"/>
  <c r="AJ148" i="52" s="1"/>
  <c r="AE44" i="52"/>
  <c r="Y40" i="52"/>
  <c r="AC34" i="52"/>
  <c r="AE47" i="52"/>
  <c r="W35" i="52"/>
  <c r="Y38" i="52"/>
  <c r="X38" i="52"/>
  <c r="AC51" i="52"/>
  <c r="AF605" i="52"/>
  <c r="AI275" i="52"/>
  <c r="AC262" i="52"/>
  <c r="AF50" i="52"/>
  <c r="V41" i="52"/>
  <c r="AI119" i="52"/>
  <c r="AH45" i="52"/>
  <c r="X34" i="52"/>
  <c r="Y36" i="52"/>
  <c r="V33" i="52"/>
  <c r="AI111" i="52"/>
  <c r="AI330" i="52"/>
  <c r="AI234" i="52"/>
  <c r="AJ234" i="52" s="1"/>
  <c r="AI199" i="52"/>
  <c r="AG45" i="52"/>
  <c r="AI441" i="52"/>
  <c r="AJ441" i="52" s="1"/>
  <c r="AI371" i="52"/>
  <c r="H523" i="52"/>
  <c r="E523" i="52"/>
  <c r="C523" i="52"/>
  <c r="G523" i="52"/>
  <c r="B523" i="52"/>
  <c r="F523" i="52"/>
  <c r="D523" i="52"/>
  <c r="AF33" i="52"/>
  <c r="I67" i="52"/>
  <c r="F15" i="52"/>
  <c r="I466" i="52"/>
  <c r="F76" i="52"/>
  <c r="Y43" i="52"/>
  <c r="W41" i="52"/>
  <c r="W33" i="52"/>
  <c r="AA52" i="52"/>
  <c r="AI362" i="52"/>
  <c r="AI347" i="52"/>
  <c r="Z41" i="52"/>
  <c r="P85" i="52"/>
  <c r="AI399" i="52"/>
  <c r="AI323" i="52"/>
  <c r="AI274" i="52"/>
  <c r="AI172" i="52"/>
  <c r="AI200" i="52"/>
  <c r="AI149" i="52"/>
  <c r="V47" i="52"/>
  <c r="AI125" i="52"/>
  <c r="AF34" i="52"/>
  <c r="AI201" i="52"/>
  <c r="AC35" i="52"/>
  <c r="AI198" i="52"/>
  <c r="W43" i="52"/>
  <c r="Y46" i="52"/>
  <c r="AI192" i="52"/>
  <c r="Y50" i="52"/>
  <c r="AE39" i="52"/>
  <c r="AH52" i="52"/>
  <c r="I74" i="52"/>
  <c r="F22" i="52"/>
  <c r="F17" i="52"/>
  <c r="I69" i="52"/>
  <c r="D497" i="52"/>
  <c r="AI438" i="52"/>
  <c r="AI415" i="52"/>
  <c r="AJ415" i="52" s="1"/>
  <c r="AI404" i="52"/>
  <c r="AI350" i="52"/>
  <c r="AI332" i="52"/>
  <c r="AI294" i="52"/>
  <c r="AI267" i="52"/>
  <c r="AI223" i="52"/>
  <c r="AI196" i="52"/>
  <c r="AI174" i="52"/>
  <c r="AI218" i="52"/>
  <c r="AC43" i="52"/>
  <c r="AA33" i="52"/>
  <c r="AE46" i="52"/>
  <c r="AI189" i="52"/>
  <c r="AF42" i="52"/>
  <c r="AG37" i="52"/>
  <c r="Y34" i="52"/>
  <c r="AI146" i="52"/>
  <c r="W47" i="52"/>
  <c r="AH41" i="52"/>
  <c r="AI279" i="52"/>
  <c r="AI147" i="52"/>
  <c r="Z44" i="52"/>
  <c r="AG40" i="52"/>
  <c r="X47" i="52"/>
  <c r="X35" i="52"/>
  <c r="Z38" i="52"/>
  <c r="AG38" i="52"/>
  <c r="AF51" i="52"/>
  <c r="AD51" i="52"/>
  <c r="AI374" i="52"/>
  <c r="X53" i="52"/>
  <c r="Z39" i="52"/>
  <c r="Z45" i="52"/>
  <c r="Y33" i="52"/>
  <c r="AH53" i="52"/>
  <c r="AI280" i="52"/>
  <c r="AE45" i="52"/>
  <c r="AI359" i="52"/>
  <c r="I66" i="52"/>
  <c r="F14" i="52"/>
  <c r="F16" i="52"/>
  <c r="I68" i="52"/>
  <c r="I78" i="52"/>
  <c r="F26" i="52"/>
  <c r="I61" i="52"/>
  <c r="F9" i="52"/>
  <c r="AE33" i="52"/>
  <c r="I64" i="52"/>
  <c r="F12" i="52"/>
  <c r="N52" i="52"/>
  <c r="S296" i="52"/>
  <c r="AJ296" i="52" s="1"/>
  <c r="Q52" i="52"/>
  <c r="AD262" i="52"/>
  <c r="Y158" i="52"/>
  <c r="AC158" i="52"/>
  <c r="Z262" i="52"/>
  <c r="W158" i="52"/>
  <c r="AE158" i="52"/>
  <c r="AA262" i="52"/>
  <c r="Z158" i="52"/>
  <c r="AD158" i="52"/>
  <c r="AA158" i="52"/>
  <c r="AF236" i="52"/>
  <c r="Y444" i="52"/>
  <c r="X236" i="52"/>
  <c r="AH262" i="52"/>
  <c r="W262" i="52"/>
  <c r="AG262" i="52"/>
  <c r="AF262" i="52"/>
  <c r="AH236" i="52"/>
  <c r="X262" i="52"/>
  <c r="AE262" i="52"/>
  <c r="Y262" i="52"/>
  <c r="AG236" i="52"/>
  <c r="Z236" i="52"/>
  <c r="W236" i="52"/>
  <c r="O52" i="52"/>
  <c r="AF444" i="52"/>
  <c r="V444" i="52"/>
  <c r="AD444" i="52"/>
  <c r="AA444" i="52"/>
  <c r="AE444" i="52"/>
  <c r="AH444" i="52"/>
  <c r="AC444" i="52"/>
  <c r="W444" i="52"/>
  <c r="Z444" i="52"/>
  <c r="AG444" i="52"/>
  <c r="AF614" i="52"/>
  <c r="AC236" i="52"/>
  <c r="AD236" i="52"/>
  <c r="AA236" i="52"/>
  <c r="Y236" i="52"/>
  <c r="AG158" i="52"/>
  <c r="X158" i="52"/>
  <c r="P101" i="52"/>
  <c r="P23" i="52" s="1"/>
  <c r="P102" i="52"/>
  <c r="P24" i="52" s="1"/>
  <c r="Z366" i="52"/>
  <c r="AG366" i="52"/>
  <c r="X366" i="52"/>
  <c r="AD366" i="52"/>
  <c r="Y366" i="52"/>
  <c r="W366" i="52"/>
  <c r="V366" i="52"/>
  <c r="AE366" i="52"/>
  <c r="AH366" i="52"/>
  <c r="AA366" i="52"/>
  <c r="AC366" i="52"/>
  <c r="AF366" i="52"/>
  <c r="S145" i="52"/>
  <c r="AJ145" i="52" s="1"/>
  <c r="AF612" i="52"/>
  <c r="AF615" i="52"/>
  <c r="O51" i="52"/>
  <c r="AA340" i="52"/>
  <c r="AF340" i="52"/>
  <c r="AE340" i="52"/>
  <c r="AD340" i="52"/>
  <c r="Y340" i="52"/>
  <c r="W340" i="52"/>
  <c r="AC340" i="52"/>
  <c r="AH340" i="52"/>
  <c r="X340" i="52"/>
  <c r="AG340" i="52"/>
  <c r="Z340" i="52"/>
  <c r="R51" i="52"/>
  <c r="AG314" i="52"/>
  <c r="X314" i="52"/>
  <c r="AH314" i="52"/>
  <c r="W314" i="52"/>
  <c r="AF314" i="52"/>
  <c r="V314" i="52"/>
  <c r="AE314" i="52"/>
  <c r="AA314" i="52"/>
  <c r="AC314" i="52"/>
  <c r="AD314" i="52"/>
  <c r="Y314" i="52"/>
  <c r="Z314" i="52"/>
  <c r="R50" i="52"/>
  <c r="M51" i="52"/>
  <c r="AD288" i="52"/>
  <c r="AG288" i="52"/>
  <c r="X288" i="52"/>
  <c r="AC288" i="52"/>
  <c r="AA288" i="52"/>
  <c r="Z288" i="52"/>
  <c r="AH288" i="52"/>
  <c r="V288" i="52"/>
  <c r="AF288" i="52"/>
  <c r="AE288" i="52"/>
  <c r="Y288" i="52"/>
  <c r="W288" i="52"/>
  <c r="AG184" i="52"/>
  <c r="X184" i="52"/>
  <c r="AF184" i="52"/>
  <c r="W184" i="52"/>
  <c r="AE184" i="52"/>
  <c r="AA184" i="52"/>
  <c r="AD184" i="52"/>
  <c r="AC184" i="52"/>
  <c r="Z184" i="52"/>
  <c r="AH184" i="52"/>
  <c r="Y184" i="52"/>
  <c r="AF622" i="52"/>
  <c r="AF623" i="52"/>
  <c r="S279" i="52"/>
  <c r="AJ279" i="52" s="1"/>
  <c r="Q51" i="52"/>
  <c r="S273" i="52"/>
  <c r="AJ273" i="52" s="1"/>
  <c r="AD392" i="52"/>
  <c r="Y392" i="52"/>
  <c r="AH392" i="52"/>
  <c r="X392" i="52"/>
  <c r="AG392" i="52"/>
  <c r="W392" i="52"/>
  <c r="AC392" i="52"/>
  <c r="AF392" i="52"/>
  <c r="AE392" i="52"/>
  <c r="AA392" i="52"/>
  <c r="Q50" i="52"/>
  <c r="S405" i="52"/>
  <c r="AJ405" i="52" s="1"/>
  <c r="AE418" i="52"/>
  <c r="V418" i="52"/>
  <c r="AH418" i="52"/>
  <c r="Y418" i="52"/>
  <c r="AD418" i="52"/>
  <c r="AC418" i="52"/>
  <c r="AA418" i="52"/>
  <c r="W418" i="52"/>
  <c r="AF418" i="52"/>
  <c r="Z418" i="52"/>
  <c r="X418" i="52"/>
  <c r="AG418" i="52"/>
  <c r="AC132" i="52"/>
  <c r="AA132" i="52"/>
  <c r="Z132" i="52"/>
  <c r="AG132" i="52"/>
  <c r="W132" i="52"/>
  <c r="AF132" i="52"/>
  <c r="AH210" i="52"/>
  <c r="Y210" i="52"/>
  <c r="AG210" i="52"/>
  <c r="X210" i="52"/>
  <c r="AF210" i="52"/>
  <c r="W210" i="52"/>
  <c r="AC210" i="52"/>
  <c r="AE210" i="52"/>
  <c r="AD210" i="52"/>
  <c r="AA210" i="52"/>
  <c r="Z210" i="52"/>
  <c r="N51" i="52"/>
  <c r="S147" i="52" l="1"/>
  <c r="X50" i="52"/>
  <c r="S349" i="52"/>
  <c r="AJ349" i="52" s="1"/>
  <c r="S325" i="52"/>
  <c r="AJ325" i="52" s="1"/>
  <c r="S230" i="52"/>
  <c r="AJ230" i="52" s="1"/>
  <c r="S229" i="52"/>
  <c r="AJ229" i="52" s="1"/>
  <c r="S204" i="52"/>
  <c r="AJ204" i="52" s="1"/>
  <c r="D575" i="52"/>
  <c r="I575" i="52" s="1"/>
  <c r="S196" i="52"/>
  <c r="E497" i="52"/>
  <c r="E575" i="52"/>
  <c r="AI42" i="52"/>
  <c r="S270" i="52"/>
  <c r="H497" i="52"/>
  <c r="R33" i="52"/>
  <c r="S165" i="52"/>
  <c r="AJ165" i="52" s="1"/>
  <c r="S142" i="52"/>
  <c r="S377" i="52"/>
  <c r="AJ377" i="52" s="1"/>
  <c r="S176" i="52"/>
  <c r="AJ176" i="52" s="1"/>
  <c r="S305" i="52"/>
  <c r="AJ305" i="52" s="1"/>
  <c r="S401" i="52"/>
  <c r="AJ401" i="52" s="1"/>
  <c r="AI153" i="52"/>
  <c r="M50" i="52"/>
  <c r="R158" i="52"/>
  <c r="S195" i="52"/>
  <c r="AJ195" i="52" s="1"/>
  <c r="S250" i="52"/>
  <c r="AJ250" i="52" s="1"/>
  <c r="S243" i="52"/>
  <c r="AJ243" i="52" s="1"/>
  <c r="S350" i="52"/>
  <c r="AJ350" i="52" s="1"/>
  <c r="Q43" i="52"/>
  <c r="S170" i="52"/>
  <c r="AJ170" i="52" s="1"/>
  <c r="Q444" i="52"/>
  <c r="G497" i="52"/>
  <c r="F575" i="52"/>
  <c r="AI37" i="52"/>
  <c r="O50" i="52"/>
  <c r="S375" i="52"/>
  <c r="AJ375" i="52" s="1"/>
  <c r="S242" i="52"/>
  <c r="AJ242" i="52" s="1"/>
  <c r="C497" i="52"/>
  <c r="H575" i="52"/>
  <c r="S424" i="52"/>
  <c r="AJ424" i="52" s="1"/>
  <c r="S282" i="52"/>
  <c r="AJ282" i="52" s="1"/>
  <c r="S216" i="52"/>
  <c r="AJ216" i="52" s="1"/>
  <c r="S177" i="52"/>
  <c r="AJ177" i="52" s="1"/>
  <c r="S429" i="52"/>
  <c r="AJ429" i="52" s="1"/>
  <c r="Q38" i="52"/>
  <c r="S197" i="52"/>
  <c r="AJ197" i="52" s="1"/>
  <c r="R44" i="52"/>
  <c r="F497" i="52"/>
  <c r="B575" i="52"/>
  <c r="N42" i="52"/>
  <c r="M37" i="52"/>
  <c r="S225" i="52"/>
  <c r="AJ225" i="52" s="1"/>
  <c r="S140" i="52"/>
  <c r="AJ140" i="52" s="1"/>
  <c r="AF624" i="52"/>
  <c r="G575" i="52"/>
  <c r="M42" i="52"/>
  <c r="AI53" i="52"/>
  <c r="AJ53" i="52" s="1"/>
  <c r="R38" i="52"/>
  <c r="S247" i="52"/>
  <c r="AJ247" i="52" s="1"/>
  <c r="AJ147" i="52"/>
  <c r="Y49" i="52"/>
  <c r="Y54" i="52" s="1"/>
  <c r="Q48" i="52"/>
  <c r="S398" i="52"/>
  <c r="AJ398" i="52" s="1"/>
  <c r="S302" i="52"/>
  <c r="AJ302" i="52" s="1"/>
  <c r="AF607" i="52"/>
  <c r="Q35" i="52"/>
  <c r="S201" i="52"/>
  <c r="AJ201" i="52" s="1"/>
  <c r="S228" i="52"/>
  <c r="AJ228" i="52" s="1"/>
  <c r="S436" i="52"/>
  <c r="AJ436" i="52" s="1"/>
  <c r="S253" i="52"/>
  <c r="AJ253" i="52" s="1"/>
  <c r="S274" i="52"/>
  <c r="AJ274" i="52" s="1"/>
  <c r="S373" i="52"/>
  <c r="AJ373" i="52" s="1"/>
  <c r="S298" i="52"/>
  <c r="AJ298" i="52" s="1"/>
  <c r="S299" i="52"/>
  <c r="AJ299" i="52" s="1"/>
  <c r="S435" i="52"/>
  <c r="AJ435" i="52" s="1"/>
  <c r="S138" i="52"/>
  <c r="AJ138" i="52" s="1"/>
  <c r="M39" i="52"/>
  <c r="S192" i="52"/>
  <c r="AJ192" i="52" s="1"/>
  <c r="S269" i="52"/>
  <c r="AJ269" i="52" s="1"/>
  <c r="S406" i="52"/>
  <c r="AJ406" i="52" s="1"/>
  <c r="M38" i="52"/>
  <c r="R34" i="52"/>
  <c r="S167" i="52"/>
  <c r="AJ167" i="52" s="1"/>
  <c r="S171" i="52"/>
  <c r="AJ171" i="52" s="1"/>
  <c r="S376" i="52"/>
  <c r="AJ376" i="52" s="1"/>
  <c r="S383" i="52"/>
  <c r="AJ383" i="52" s="1"/>
  <c r="Q40" i="52"/>
  <c r="Q39" i="52"/>
  <c r="Z392" i="52"/>
  <c r="AA289" i="52"/>
  <c r="AC445" i="52"/>
  <c r="W289" i="52"/>
  <c r="Y289" i="52"/>
  <c r="AI288" i="52"/>
  <c r="AB289" i="52" s="1"/>
  <c r="V289" i="52"/>
  <c r="AI444" i="52"/>
  <c r="V445" i="52" s="1"/>
  <c r="W445" i="52"/>
  <c r="AA445" i="52"/>
  <c r="S139" i="52"/>
  <c r="AJ139" i="52" s="1"/>
  <c r="AI127" i="52"/>
  <c r="V49" i="52"/>
  <c r="S116" i="52"/>
  <c r="AJ116" i="52" s="1"/>
  <c r="L38" i="52"/>
  <c r="O46" i="52"/>
  <c r="N39" i="52"/>
  <c r="S411" i="52"/>
  <c r="AJ411" i="52" s="1"/>
  <c r="R42" i="52"/>
  <c r="S245" i="52"/>
  <c r="AJ245" i="52" s="1"/>
  <c r="AF611" i="52"/>
  <c r="S278" i="52"/>
  <c r="AJ278" i="52" s="1"/>
  <c r="S141" i="52"/>
  <c r="AJ141" i="52" s="1"/>
  <c r="S355" i="52"/>
  <c r="AJ355" i="52" s="1"/>
  <c r="N35" i="52"/>
  <c r="S408" i="52"/>
  <c r="AJ408" i="52" s="1"/>
  <c r="S382" i="52"/>
  <c r="AJ382" i="52" s="1"/>
  <c r="S178" i="52"/>
  <c r="AJ178" i="52" s="1"/>
  <c r="S248" i="52"/>
  <c r="AJ248" i="52" s="1"/>
  <c r="S346" i="52"/>
  <c r="AJ346" i="52" s="1"/>
  <c r="AJ270" i="52"/>
  <c r="S330" i="52"/>
  <c r="AJ330" i="52" s="1"/>
  <c r="O36" i="52"/>
  <c r="L45" i="52"/>
  <c r="S484" i="52"/>
  <c r="P68" i="52"/>
  <c r="R36" i="52"/>
  <c r="S275" i="52"/>
  <c r="AJ275" i="52" s="1"/>
  <c r="R43" i="52"/>
  <c r="S362" i="52"/>
  <c r="AJ362" i="52" s="1"/>
  <c r="F24" i="52"/>
  <c r="I76" i="52"/>
  <c r="AI314" i="52"/>
  <c r="AB315" i="52" s="1"/>
  <c r="V315" i="52"/>
  <c r="AI34" i="52"/>
  <c r="AI366" i="52"/>
  <c r="AB367" i="52" s="1"/>
  <c r="M35" i="52"/>
  <c r="X49" i="52"/>
  <c r="X54" i="52" s="1"/>
  <c r="AE49" i="52"/>
  <c r="AE54" i="52" s="1"/>
  <c r="S172" i="52"/>
  <c r="AJ172" i="52" s="1"/>
  <c r="S412" i="52"/>
  <c r="AJ412" i="52" s="1"/>
  <c r="S379" i="52"/>
  <c r="AJ379" i="52" s="1"/>
  <c r="Q37" i="52"/>
  <c r="S324" i="52"/>
  <c r="AJ324" i="52" s="1"/>
  <c r="S437" i="52"/>
  <c r="AJ437" i="52" s="1"/>
  <c r="S128" i="52"/>
  <c r="AJ128" i="52" s="1"/>
  <c r="S381" i="52"/>
  <c r="AJ381" i="52" s="1"/>
  <c r="I148" i="52"/>
  <c r="S348" i="52"/>
  <c r="AJ348" i="52" s="1"/>
  <c r="AF617" i="52"/>
  <c r="S323" i="52"/>
  <c r="AJ323" i="52" s="1"/>
  <c r="L35" i="52"/>
  <c r="S113" i="52"/>
  <c r="AJ113" i="52" s="1"/>
  <c r="S272" i="52"/>
  <c r="AJ272" i="52" s="1"/>
  <c r="R41" i="52"/>
  <c r="L43" i="52"/>
  <c r="S219" i="52"/>
  <c r="AJ219" i="52" s="1"/>
  <c r="S320" i="52"/>
  <c r="AJ320" i="52" s="1"/>
  <c r="S332" i="52"/>
  <c r="AJ332" i="52" s="1"/>
  <c r="S295" i="52"/>
  <c r="AJ295" i="52" s="1"/>
  <c r="S115" i="52"/>
  <c r="AJ115" i="52" s="1"/>
  <c r="S221" i="52"/>
  <c r="AJ221" i="52" s="1"/>
  <c r="O47" i="52"/>
  <c r="S190" i="52"/>
  <c r="AJ190" i="52" s="1"/>
  <c r="N47" i="52"/>
  <c r="N44" i="52"/>
  <c r="S218" i="52"/>
  <c r="AJ218" i="52" s="1"/>
  <c r="S353" i="52"/>
  <c r="AJ353" i="52" s="1"/>
  <c r="S112" i="52"/>
  <c r="AJ112" i="52" s="1"/>
  <c r="L34" i="52"/>
  <c r="S374" i="52"/>
  <c r="AJ374" i="52" s="1"/>
  <c r="L41" i="52"/>
  <c r="AI41" i="52"/>
  <c r="R39" i="52"/>
  <c r="AI43" i="52"/>
  <c r="M45" i="52"/>
  <c r="S254" i="52"/>
  <c r="AJ254" i="52" s="1"/>
  <c r="V132" i="52"/>
  <c r="L44" i="52"/>
  <c r="S256" i="52"/>
  <c r="AJ256" i="52" s="1"/>
  <c r="S267" i="52"/>
  <c r="S326" i="52"/>
  <c r="AJ326" i="52" s="1"/>
  <c r="S268" i="52"/>
  <c r="AJ268" i="52" s="1"/>
  <c r="S380" i="52"/>
  <c r="AJ380" i="52" s="1"/>
  <c r="R47" i="52"/>
  <c r="AI335" i="52"/>
  <c r="AJ142" i="52"/>
  <c r="S321" i="52"/>
  <c r="AJ321" i="52" s="1"/>
  <c r="N43" i="52"/>
  <c r="P7" i="52"/>
  <c r="AI205" i="52"/>
  <c r="S403" i="52"/>
  <c r="AJ403" i="52" s="1"/>
  <c r="S276" i="52"/>
  <c r="AJ276" i="52" s="1"/>
  <c r="S217" i="52"/>
  <c r="AJ217" i="52" s="1"/>
  <c r="S327" i="52"/>
  <c r="AJ327" i="52" s="1"/>
  <c r="M48" i="52"/>
  <c r="S307" i="52"/>
  <c r="AJ307" i="52" s="1"/>
  <c r="AI179" i="52"/>
  <c r="M44" i="52"/>
  <c r="S150" i="52"/>
  <c r="AJ150" i="52" s="1"/>
  <c r="S137" i="52"/>
  <c r="S226" i="52"/>
  <c r="AJ226" i="52" s="1"/>
  <c r="S407" i="52"/>
  <c r="AJ407" i="52" s="1"/>
  <c r="Q42" i="52"/>
  <c r="S144" i="52"/>
  <c r="AJ144" i="52" s="1"/>
  <c r="N40" i="52"/>
  <c r="S372" i="52"/>
  <c r="AJ372" i="52" s="1"/>
  <c r="S163" i="52"/>
  <c r="N45" i="52"/>
  <c r="S166" i="52"/>
  <c r="AJ166" i="52" s="1"/>
  <c r="S402" i="52"/>
  <c r="AJ402" i="52" s="1"/>
  <c r="S425" i="52"/>
  <c r="AJ425" i="52" s="1"/>
  <c r="N37" i="52"/>
  <c r="S193" i="52"/>
  <c r="AJ193" i="52" s="1"/>
  <c r="AI257" i="52"/>
  <c r="N41" i="52"/>
  <c r="O43" i="52"/>
  <c r="Q34" i="52"/>
  <c r="AH158" i="52"/>
  <c r="Y132" i="52"/>
  <c r="V210" i="52"/>
  <c r="AI385" i="52"/>
  <c r="AI33" i="52"/>
  <c r="AI52" i="52"/>
  <c r="Z47" i="52"/>
  <c r="AI47" i="52" s="1"/>
  <c r="AI44" i="52"/>
  <c r="AI48" i="52"/>
  <c r="AI35" i="52"/>
  <c r="AH132" i="52"/>
  <c r="L51" i="52"/>
  <c r="S129" i="52"/>
  <c r="AJ129" i="52" s="1"/>
  <c r="AG289" i="52"/>
  <c r="M34" i="52"/>
  <c r="S146" i="52"/>
  <c r="AJ146" i="52" s="1"/>
  <c r="S169" i="52"/>
  <c r="AJ169" i="52" s="1"/>
  <c r="S400" i="52"/>
  <c r="AJ400" i="52" s="1"/>
  <c r="V158" i="52"/>
  <c r="S404" i="52"/>
  <c r="AJ404" i="52" s="1"/>
  <c r="R40" i="52"/>
  <c r="O40" i="52"/>
  <c r="S386" i="52"/>
  <c r="AJ386" i="52" s="1"/>
  <c r="S334" i="52"/>
  <c r="AJ334" i="52" s="1"/>
  <c r="S152" i="52"/>
  <c r="AJ152" i="52" s="1"/>
  <c r="S294" i="52"/>
  <c r="AJ294" i="52" s="1"/>
  <c r="O44" i="52"/>
  <c r="S297" i="52"/>
  <c r="AJ297" i="52" s="1"/>
  <c r="S397" i="52"/>
  <c r="N38" i="52"/>
  <c r="S426" i="52"/>
  <c r="AJ426" i="52" s="1"/>
  <c r="S151" i="52"/>
  <c r="AJ151" i="52" s="1"/>
  <c r="S303" i="52"/>
  <c r="AJ303" i="52" s="1"/>
  <c r="S252" i="52"/>
  <c r="AJ252" i="52" s="1"/>
  <c r="N48" i="52"/>
  <c r="S359" i="52"/>
  <c r="AJ359" i="52" s="1"/>
  <c r="O45" i="52"/>
  <c r="S246" i="52"/>
  <c r="AJ246" i="52" s="1"/>
  <c r="S175" i="52"/>
  <c r="AJ175" i="52" s="1"/>
  <c r="O48" i="52"/>
  <c r="S215" i="52"/>
  <c r="O39" i="52"/>
  <c r="Q44" i="52"/>
  <c r="R45" i="52"/>
  <c r="Q46" i="52"/>
  <c r="V340" i="52"/>
  <c r="AI36" i="52"/>
  <c r="AI45" i="52"/>
  <c r="S130" i="52"/>
  <c r="AJ130" i="52" s="1"/>
  <c r="O35" i="52"/>
  <c r="Z445" i="52"/>
  <c r="W49" i="52"/>
  <c r="W54" i="52" s="1"/>
  <c r="S430" i="52"/>
  <c r="AJ430" i="52" s="1"/>
  <c r="S301" i="52"/>
  <c r="AJ301" i="52" s="1"/>
  <c r="R35" i="52"/>
  <c r="S203" i="52"/>
  <c r="AJ203" i="52" s="1"/>
  <c r="M36" i="52"/>
  <c r="AI50" i="52"/>
  <c r="AI418" i="52"/>
  <c r="AB419" i="52" s="1"/>
  <c r="AG49" i="52"/>
  <c r="AG54" i="52" s="1"/>
  <c r="S293" i="52"/>
  <c r="L46" i="52"/>
  <c r="R37" i="52"/>
  <c r="S304" i="52"/>
  <c r="AJ304" i="52" s="1"/>
  <c r="Q33" i="52"/>
  <c r="S300" i="52"/>
  <c r="AJ300" i="52" s="1"/>
  <c r="S432" i="52"/>
  <c r="AJ432" i="52" s="1"/>
  <c r="Q41" i="52"/>
  <c r="S434" i="52"/>
  <c r="AJ434" i="52" s="1"/>
  <c r="S200" i="52"/>
  <c r="AJ200" i="52" s="1"/>
  <c r="S223" i="52"/>
  <c r="AJ223" i="52" s="1"/>
  <c r="AD49" i="52"/>
  <c r="AD54" i="52" s="1"/>
  <c r="AA49" i="52"/>
  <c r="AA54" i="52" s="1"/>
  <c r="S360" i="52"/>
  <c r="AJ360" i="52" s="1"/>
  <c r="S244" i="52"/>
  <c r="AJ244" i="52" s="1"/>
  <c r="M43" i="52"/>
  <c r="S356" i="52"/>
  <c r="AJ356" i="52" s="1"/>
  <c r="S384" i="52"/>
  <c r="AJ384" i="52" s="1"/>
  <c r="M47" i="52"/>
  <c r="L39" i="52"/>
  <c r="S329" i="52"/>
  <c r="AJ329" i="52" s="1"/>
  <c r="S194" i="52"/>
  <c r="AJ194" i="52" s="1"/>
  <c r="S333" i="52"/>
  <c r="AJ333" i="52" s="1"/>
  <c r="S224" i="52"/>
  <c r="AJ224" i="52" s="1"/>
  <c r="S173" i="52"/>
  <c r="AJ173" i="52" s="1"/>
  <c r="S351" i="52"/>
  <c r="AJ351" i="52" s="1"/>
  <c r="S249" i="52"/>
  <c r="AJ249" i="52" s="1"/>
  <c r="AF606" i="52"/>
  <c r="S277" i="52"/>
  <c r="AJ277" i="52" s="1"/>
  <c r="Q47" i="52"/>
  <c r="S409" i="52"/>
  <c r="AJ409" i="52" s="1"/>
  <c r="N36" i="52"/>
  <c r="S143" i="52"/>
  <c r="AJ143" i="52" s="1"/>
  <c r="M40" i="52"/>
  <c r="M41" i="52"/>
  <c r="S358" i="52"/>
  <c r="AJ358" i="52" s="1"/>
  <c r="S280" i="52"/>
  <c r="AJ280" i="52" s="1"/>
  <c r="S328" i="52"/>
  <c r="AJ328" i="52" s="1"/>
  <c r="O41" i="52"/>
  <c r="O37" i="52"/>
  <c r="AI231" i="52"/>
  <c r="S222" i="52"/>
  <c r="AJ222" i="52" s="1"/>
  <c r="S220" i="52"/>
  <c r="AJ220" i="52" s="1"/>
  <c r="M46" i="52"/>
  <c r="S202" i="52"/>
  <c r="AJ202" i="52" s="1"/>
  <c r="S378" i="52"/>
  <c r="AJ378" i="52" s="1"/>
  <c r="X132" i="52"/>
  <c r="AD132" i="52"/>
  <c r="C549" i="52"/>
  <c r="E549" i="52"/>
  <c r="G549" i="52"/>
  <c r="D549" i="52"/>
  <c r="B549" i="52"/>
  <c r="F549" i="52"/>
  <c r="H549" i="52"/>
  <c r="AI38" i="52"/>
  <c r="R46" i="52"/>
  <c r="AI40" i="52"/>
  <c r="S52" i="52"/>
  <c r="AI39" i="52"/>
  <c r="V184" i="52"/>
  <c r="F23" i="52"/>
  <c r="I75" i="52"/>
  <c r="I80" i="52" s="1"/>
  <c r="V262" i="52"/>
  <c r="S251" i="52"/>
  <c r="AJ251" i="52" s="1"/>
  <c r="AI387" i="52"/>
  <c r="O38" i="52"/>
  <c r="S306" i="52"/>
  <c r="AJ306" i="52" s="1"/>
  <c r="S120" i="52"/>
  <c r="AJ120" i="52" s="1"/>
  <c r="L33" i="52"/>
  <c r="S174" i="52"/>
  <c r="AJ174" i="52" s="1"/>
  <c r="S385" i="52"/>
  <c r="S168" i="52"/>
  <c r="AJ168" i="52" s="1"/>
  <c r="Z49" i="52"/>
  <c r="Z54" i="52" s="1"/>
  <c r="AJ196" i="52"/>
  <c r="S331" i="52"/>
  <c r="AJ331" i="52" s="1"/>
  <c r="S191" i="52"/>
  <c r="AJ191" i="52" s="1"/>
  <c r="N50" i="52"/>
  <c r="AI309" i="52"/>
  <c r="O42" i="52"/>
  <c r="AF49" i="52"/>
  <c r="AF54" i="52" s="1"/>
  <c r="AC49" i="52"/>
  <c r="AC54" i="52" s="1"/>
  <c r="AI413" i="52"/>
  <c r="S281" i="52"/>
  <c r="AJ281" i="52" s="1"/>
  <c r="S399" i="52"/>
  <c r="AJ399" i="52" s="1"/>
  <c r="S198" i="52"/>
  <c r="AJ198" i="52" s="1"/>
  <c r="S164" i="52"/>
  <c r="AJ164" i="52" s="1"/>
  <c r="S371" i="52"/>
  <c r="S271" i="52"/>
  <c r="AJ271" i="52" s="1"/>
  <c r="L48" i="52"/>
  <c r="S126" i="52"/>
  <c r="AJ126" i="52" s="1"/>
  <c r="S438" i="52"/>
  <c r="AJ438" i="52" s="1"/>
  <c r="S118" i="52"/>
  <c r="AJ118" i="52" s="1"/>
  <c r="S149" i="52"/>
  <c r="AJ149" i="52" s="1"/>
  <c r="S308" i="52"/>
  <c r="AJ308" i="52" s="1"/>
  <c r="S433" i="52"/>
  <c r="AJ433" i="52" s="1"/>
  <c r="L47" i="52"/>
  <c r="S125" i="52"/>
  <c r="AJ125" i="52" s="1"/>
  <c r="AI283" i="52"/>
  <c r="S352" i="52"/>
  <c r="AJ352" i="52" s="1"/>
  <c r="AF609" i="52"/>
  <c r="S189" i="52"/>
  <c r="S227" i="52"/>
  <c r="AJ227" i="52" s="1"/>
  <c r="O34" i="52"/>
  <c r="R48" i="52"/>
  <c r="N34" i="52"/>
  <c r="N46" i="52"/>
  <c r="AI361" i="52"/>
  <c r="S357" i="52"/>
  <c r="AJ357" i="52" s="1"/>
  <c r="AF619" i="52"/>
  <c r="S322" i="52"/>
  <c r="AJ322" i="52" s="1"/>
  <c r="Q36" i="52"/>
  <c r="S431" i="52"/>
  <c r="AJ431" i="52" s="1"/>
  <c r="AI439" i="52"/>
  <c r="S428" i="52"/>
  <c r="AJ428" i="52" s="1"/>
  <c r="S347" i="52"/>
  <c r="AJ347" i="52" s="1"/>
  <c r="S255" i="52"/>
  <c r="AJ255" i="52" s="1"/>
  <c r="S410" i="52"/>
  <c r="AJ410" i="52" s="1"/>
  <c r="S199" i="52"/>
  <c r="AJ199" i="52" s="1"/>
  <c r="S111" i="52"/>
  <c r="S354" i="52"/>
  <c r="AJ354" i="52" s="1"/>
  <c r="Q45" i="52"/>
  <c r="S427" i="52"/>
  <c r="AJ427" i="52" s="1"/>
  <c r="I523" i="52"/>
  <c r="V236" i="52"/>
  <c r="V392" i="52"/>
  <c r="AI46" i="52"/>
  <c r="H471" i="52"/>
  <c r="D471" i="52"/>
  <c r="C471" i="52"/>
  <c r="E471" i="52"/>
  <c r="F471" i="52"/>
  <c r="G471" i="52"/>
  <c r="B471" i="52"/>
  <c r="I471" i="52" s="1"/>
  <c r="AI51" i="52"/>
  <c r="AE132" i="52"/>
  <c r="Q314" i="52"/>
  <c r="O158" i="52"/>
  <c r="M184" i="52"/>
  <c r="R314" i="52"/>
  <c r="R418" i="52"/>
  <c r="M236" i="52"/>
  <c r="I204" i="52"/>
  <c r="G45" i="52"/>
  <c r="L158" i="52"/>
  <c r="O314" i="52"/>
  <c r="L236" i="52"/>
  <c r="O392" i="52"/>
  <c r="N236" i="52"/>
  <c r="O210" i="52"/>
  <c r="N184" i="52"/>
  <c r="O366" i="52"/>
  <c r="O444" i="52"/>
  <c r="N418" i="52"/>
  <c r="N340" i="52"/>
  <c r="N158" i="52"/>
  <c r="N314" i="52"/>
  <c r="O184" i="52"/>
  <c r="N288" i="52"/>
  <c r="I256" i="52"/>
  <c r="I225" i="52"/>
  <c r="N210" i="52"/>
  <c r="O288" i="52"/>
  <c r="I435" i="52"/>
  <c r="L132" i="52"/>
  <c r="L340" i="52"/>
  <c r="I278" i="52"/>
  <c r="L210" i="52"/>
  <c r="O418" i="52"/>
  <c r="I247" i="52"/>
  <c r="I254" i="52"/>
  <c r="O340" i="52"/>
  <c r="L184" i="52"/>
  <c r="I408" i="52"/>
  <c r="I177" i="52"/>
  <c r="AJ385" i="52" l="1"/>
  <c r="I272" i="52"/>
  <c r="I405" i="52"/>
  <c r="N132" i="52"/>
  <c r="S122" i="52"/>
  <c r="AJ122" i="52" s="1"/>
  <c r="AF445" i="52"/>
  <c r="AD445" i="52"/>
  <c r="I175" i="52"/>
  <c r="I223" i="52"/>
  <c r="I372" i="52"/>
  <c r="I243" i="52"/>
  <c r="AG445" i="52"/>
  <c r="AD367" i="52"/>
  <c r="I296" i="52"/>
  <c r="E37" i="52"/>
  <c r="H35" i="52"/>
  <c r="Q132" i="52"/>
  <c r="I302" i="52"/>
  <c r="Z367" i="52"/>
  <c r="Z315" i="52"/>
  <c r="I430" i="52"/>
  <c r="I196" i="52"/>
  <c r="M33" i="52"/>
  <c r="I497" i="52"/>
  <c r="I249" i="52"/>
  <c r="I410" i="52"/>
  <c r="E48" i="52"/>
  <c r="I255" i="52"/>
  <c r="G39" i="52"/>
  <c r="AH315" i="52"/>
  <c r="AE445" i="52"/>
  <c r="Y445" i="52"/>
  <c r="I297" i="52"/>
  <c r="H39" i="52"/>
  <c r="I197" i="52"/>
  <c r="V419" i="52"/>
  <c r="N33" i="52"/>
  <c r="AF315" i="52"/>
  <c r="AH49" i="52"/>
  <c r="AH54" i="52" s="1"/>
  <c r="H46" i="52"/>
  <c r="H38" i="52"/>
  <c r="I379" i="52"/>
  <c r="I217" i="52"/>
  <c r="I192" i="52"/>
  <c r="I173" i="52"/>
  <c r="I279" i="52"/>
  <c r="I229" i="52"/>
  <c r="I193" i="52"/>
  <c r="G444" i="52"/>
  <c r="C45" i="52"/>
  <c r="X315" i="52"/>
  <c r="AH289" i="52"/>
  <c r="AD289" i="52"/>
  <c r="I169" i="52"/>
  <c r="I322" i="52"/>
  <c r="I203" i="52"/>
  <c r="I431" i="52"/>
  <c r="L37" i="52"/>
  <c r="X419" i="52"/>
  <c r="Z289" i="52"/>
  <c r="AF289" i="52"/>
  <c r="H44" i="52"/>
  <c r="I306" i="52"/>
  <c r="I404" i="52"/>
  <c r="I432" i="52"/>
  <c r="E34" i="52"/>
  <c r="C44" i="52"/>
  <c r="G46" i="52"/>
  <c r="D42" i="52"/>
  <c r="I190" i="52"/>
  <c r="I399" i="52"/>
  <c r="I147" i="52"/>
  <c r="I152" i="52"/>
  <c r="I198" i="52"/>
  <c r="I300" i="52"/>
  <c r="G43" i="52"/>
  <c r="I228" i="52"/>
  <c r="C42" i="52"/>
  <c r="I195" i="52"/>
  <c r="H158" i="52"/>
  <c r="AD419" i="52"/>
  <c r="AE315" i="52"/>
  <c r="W419" i="52"/>
  <c r="AH445" i="52"/>
  <c r="I323" i="52"/>
  <c r="I301" i="52"/>
  <c r="AF621" i="52"/>
  <c r="I299" i="52"/>
  <c r="G40" i="52"/>
  <c r="D40" i="52"/>
  <c r="I143" i="52"/>
  <c r="S117" i="52"/>
  <c r="AJ117" i="52" s="1"/>
  <c r="L36" i="52"/>
  <c r="S36" i="52" s="1"/>
  <c r="AJ36" i="52" s="1"/>
  <c r="AE419" i="52"/>
  <c r="W315" i="52"/>
  <c r="X367" i="52"/>
  <c r="R236" i="52"/>
  <c r="M158" i="52"/>
  <c r="I427" i="52"/>
  <c r="AJ111" i="52"/>
  <c r="C46" i="52"/>
  <c r="H33" i="52"/>
  <c r="AJ293" i="52"/>
  <c r="H45" i="52"/>
  <c r="S51" i="52"/>
  <c r="AJ51" i="52" s="1"/>
  <c r="S34" i="52"/>
  <c r="AJ34" i="52" s="1"/>
  <c r="S35" i="52"/>
  <c r="AJ35" i="52" s="1"/>
  <c r="V54" i="52"/>
  <c r="AI49" i="52"/>
  <c r="I277" i="52"/>
  <c r="I320" i="52"/>
  <c r="I333" i="52"/>
  <c r="I375" i="52"/>
  <c r="I438" i="52"/>
  <c r="I150" i="52"/>
  <c r="I250" i="52"/>
  <c r="I281" i="52"/>
  <c r="I349" i="52"/>
  <c r="C35" i="52"/>
  <c r="I170" i="52"/>
  <c r="B35" i="52"/>
  <c r="I113" i="52"/>
  <c r="I329" i="52"/>
  <c r="I271" i="52"/>
  <c r="G33" i="52"/>
  <c r="I230" i="52"/>
  <c r="I267" i="52"/>
  <c r="I398" i="52"/>
  <c r="I146" i="52"/>
  <c r="I324" i="52"/>
  <c r="G47" i="52"/>
  <c r="I274" i="52"/>
  <c r="C43" i="52"/>
  <c r="I321" i="52"/>
  <c r="G41" i="52"/>
  <c r="Q366" i="52"/>
  <c r="I167" i="52"/>
  <c r="D48" i="52"/>
  <c r="I222" i="52"/>
  <c r="I330" i="52"/>
  <c r="I246" i="52"/>
  <c r="I328" i="52"/>
  <c r="B34" i="52"/>
  <c r="I112" i="52"/>
  <c r="Q288" i="52"/>
  <c r="I220" i="52"/>
  <c r="AI392" i="52"/>
  <c r="V393" i="52" s="1"/>
  <c r="M366" i="52"/>
  <c r="AJ189" i="52"/>
  <c r="AI262" i="52"/>
  <c r="V263" i="52" s="1"/>
  <c r="I378" i="52"/>
  <c r="S39" i="52"/>
  <c r="AJ39" i="52" s="1"/>
  <c r="R132" i="52"/>
  <c r="E43" i="52"/>
  <c r="AJ163" i="52"/>
  <c r="M132" i="52"/>
  <c r="AH367" i="52"/>
  <c r="H36" i="52"/>
  <c r="Y315" i="52"/>
  <c r="R288" i="52"/>
  <c r="I403" i="52"/>
  <c r="B37" i="52"/>
  <c r="I115" i="52"/>
  <c r="Q262" i="52"/>
  <c r="AI236" i="52"/>
  <c r="V237" i="52"/>
  <c r="H37" i="52"/>
  <c r="I168" i="52"/>
  <c r="C40" i="52"/>
  <c r="I353" i="52"/>
  <c r="N392" i="52"/>
  <c r="AG367" i="52"/>
  <c r="AC367" i="52"/>
  <c r="I385" i="52"/>
  <c r="I269" i="52"/>
  <c r="I434" i="52"/>
  <c r="H48" i="52"/>
  <c r="D38" i="52"/>
  <c r="I224" i="52"/>
  <c r="I251" i="52"/>
  <c r="I305" i="52"/>
  <c r="I401" i="52"/>
  <c r="I376" i="52"/>
  <c r="R392" i="52"/>
  <c r="M418" i="52"/>
  <c r="Q340" i="52"/>
  <c r="G34" i="52"/>
  <c r="L40" i="52"/>
  <c r="AI184" i="52"/>
  <c r="V185" i="52"/>
  <c r="O132" i="52"/>
  <c r="N366" i="52"/>
  <c r="D41" i="52"/>
  <c r="S114" i="52"/>
  <c r="AJ114" i="52" s="1"/>
  <c r="S121" i="52"/>
  <c r="AJ121" i="52" s="1"/>
  <c r="S45" i="52"/>
  <c r="AJ45" i="52" s="1"/>
  <c r="AD315" i="52"/>
  <c r="AH419" i="52"/>
  <c r="AA419" i="52"/>
  <c r="I293" i="52"/>
  <c r="B236" i="52"/>
  <c r="I215" i="52"/>
  <c r="C41" i="52"/>
  <c r="G35" i="52"/>
  <c r="I125" i="52"/>
  <c r="B47" i="52"/>
  <c r="I120" i="52"/>
  <c r="B42" i="52"/>
  <c r="I433" i="52"/>
  <c r="I371" i="52"/>
  <c r="D43" i="52"/>
  <c r="M288" i="52"/>
  <c r="AJ137" i="52"/>
  <c r="D44" i="52"/>
  <c r="E46" i="52"/>
  <c r="I436" i="52"/>
  <c r="I142" i="52"/>
  <c r="G36" i="52"/>
  <c r="R210" i="52"/>
  <c r="Q418" i="52"/>
  <c r="B41" i="52"/>
  <c r="I119" i="52"/>
  <c r="I275" i="52"/>
  <c r="I280" i="52"/>
  <c r="I400" i="52"/>
  <c r="R262" i="52"/>
  <c r="R340" i="52"/>
  <c r="I425" i="52"/>
  <c r="AJ371" i="52"/>
  <c r="AI340" i="52"/>
  <c r="S44" i="52"/>
  <c r="AJ44" i="52" s="1"/>
  <c r="S43" i="52"/>
  <c r="AJ43" i="52" s="1"/>
  <c r="Y367" i="52"/>
  <c r="S38" i="52"/>
  <c r="AJ38" i="52" s="1"/>
  <c r="AF419" i="52"/>
  <c r="AF367" i="52"/>
  <c r="I429" i="52"/>
  <c r="I194" i="52"/>
  <c r="C37" i="52"/>
  <c r="C38" i="52"/>
  <c r="I357" i="52"/>
  <c r="B43" i="52"/>
  <c r="I121" i="52"/>
  <c r="H40" i="52"/>
  <c r="C48" i="52"/>
  <c r="I141" i="52"/>
  <c r="I219" i="52"/>
  <c r="I118" i="52"/>
  <c r="B40" i="52"/>
  <c r="I139" i="52"/>
  <c r="D34" i="52"/>
  <c r="I244" i="52"/>
  <c r="I426" i="52"/>
  <c r="E35" i="52"/>
  <c r="C47" i="52"/>
  <c r="B44" i="52"/>
  <c r="I122" i="52"/>
  <c r="I409" i="52"/>
  <c r="I245" i="52"/>
  <c r="E38" i="52"/>
  <c r="I176" i="52"/>
  <c r="I411" i="52"/>
  <c r="I386" i="52"/>
  <c r="I140" i="52"/>
  <c r="I226" i="52"/>
  <c r="I380" i="52"/>
  <c r="I273" i="52"/>
  <c r="I253" i="52"/>
  <c r="I248" i="52"/>
  <c r="I346" i="52"/>
  <c r="O49" i="52"/>
  <c r="D33" i="52"/>
  <c r="I166" i="52"/>
  <c r="I171" i="52"/>
  <c r="B45" i="52"/>
  <c r="I123" i="52"/>
  <c r="B36" i="52"/>
  <c r="I114" i="52"/>
  <c r="Q184" i="52"/>
  <c r="I374" i="52"/>
  <c r="E41" i="52"/>
  <c r="D45" i="52"/>
  <c r="H43" i="52"/>
  <c r="I111" i="52"/>
  <c r="B33" i="52"/>
  <c r="I199" i="52"/>
  <c r="R366" i="52"/>
  <c r="I354" i="52"/>
  <c r="AJ215" i="52"/>
  <c r="S241" i="52"/>
  <c r="L262" i="52"/>
  <c r="I549" i="52"/>
  <c r="N444" i="52"/>
  <c r="O33" i="52"/>
  <c r="S46" i="52"/>
  <c r="AJ46" i="52" s="1"/>
  <c r="AG419" i="52"/>
  <c r="AJ267" i="52"/>
  <c r="S41" i="52"/>
  <c r="AJ41" i="52" s="1"/>
  <c r="S123" i="52"/>
  <c r="AJ123" i="52" s="1"/>
  <c r="AE367" i="52"/>
  <c r="AE289" i="52"/>
  <c r="AC419" i="52"/>
  <c r="H34" i="52"/>
  <c r="E33" i="52"/>
  <c r="D39" i="52"/>
  <c r="I126" i="52"/>
  <c r="B48" i="52"/>
  <c r="I331" i="52"/>
  <c r="G42" i="52"/>
  <c r="I276" i="52"/>
  <c r="E45" i="52"/>
  <c r="Q158" i="52"/>
  <c r="L392" i="52"/>
  <c r="G44" i="52"/>
  <c r="S68" i="52"/>
  <c r="P16" i="52"/>
  <c r="I149" i="52"/>
  <c r="I358" i="52"/>
  <c r="I221" i="52"/>
  <c r="I360" i="52"/>
  <c r="I227" i="52"/>
  <c r="I189" i="52"/>
  <c r="I163" i="52"/>
  <c r="I428" i="52"/>
  <c r="C33" i="52"/>
  <c r="Q236" i="52"/>
  <c r="C36" i="52"/>
  <c r="R184" i="52"/>
  <c r="AI210" i="52"/>
  <c r="V211" i="52"/>
  <c r="S37" i="52"/>
  <c r="AJ37" i="52" s="1"/>
  <c r="I345" i="52"/>
  <c r="E42" i="52"/>
  <c r="I352" i="52"/>
  <c r="C39" i="52"/>
  <c r="I295" i="52"/>
  <c r="G48" i="52"/>
  <c r="I325" i="52"/>
  <c r="I332" i="52"/>
  <c r="I200" i="52"/>
  <c r="I164" i="52"/>
  <c r="I327" i="52"/>
  <c r="I384" i="52"/>
  <c r="I382" i="52"/>
  <c r="I355" i="52"/>
  <c r="I216" i="52"/>
  <c r="I137" i="52"/>
  <c r="I308" i="52"/>
  <c r="I326" i="52"/>
  <c r="I172" i="52"/>
  <c r="I381" i="52"/>
  <c r="I242" i="52"/>
  <c r="E40" i="52"/>
  <c r="H42" i="52"/>
  <c r="I350" i="52"/>
  <c r="I423" i="52"/>
  <c r="G38" i="52"/>
  <c r="I377" i="52"/>
  <c r="I138" i="52"/>
  <c r="I334" i="52"/>
  <c r="I124" i="52"/>
  <c r="B46" i="52"/>
  <c r="I144" i="52"/>
  <c r="I117" i="52"/>
  <c r="B39" i="52"/>
  <c r="N49" i="52"/>
  <c r="N54" i="52" s="1"/>
  <c r="I383" i="52"/>
  <c r="I202" i="52"/>
  <c r="R444" i="52"/>
  <c r="S47" i="52"/>
  <c r="AJ47" i="52" s="1"/>
  <c r="I241" i="52"/>
  <c r="S124" i="52"/>
  <c r="AJ124" i="52" s="1"/>
  <c r="L366" i="52"/>
  <c r="E39" i="52"/>
  <c r="L418" i="52"/>
  <c r="L444" i="52"/>
  <c r="L288" i="52"/>
  <c r="AI132" i="52"/>
  <c r="AH133" i="52" s="1"/>
  <c r="N262" i="52"/>
  <c r="S119" i="52"/>
  <c r="AJ119" i="52" s="1"/>
  <c r="AA367" i="52"/>
  <c r="Z419" i="52"/>
  <c r="AA315" i="52"/>
  <c r="AG315" i="52"/>
  <c r="I116" i="52"/>
  <c r="B38" i="52"/>
  <c r="I407" i="52"/>
  <c r="H41" i="52"/>
  <c r="I397" i="52"/>
  <c r="I282" i="52"/>
  <c r="D35" i="52"/>
  <c r="I304" i="52"/>
  <c r="I151" i="52"/>
  <c r="M392" i="52"/>
  <c r="H81" i="52"/>
  <c r="B81" i="52"/>
  <c r="F81" i="52"/>
  <c r="D81" i="52"/>
  <c r="C81" i="52"/>
  <c r="G81" i="52"/>
  <c r="E81" i="52"/>
  <c r="S319" i="52"/>
  <c r="I294" i="52"/>
  <c r="I268" i="52"/>
  <c r="I174" i="52"/>
  <c r="I402" i="52"/>
  <c r="M444" i="52"/>
  <c r="I303" i="52"/>
  <c r="X133" i="52"/>
  <c r="Y419" i="52"/>
  <c r="E44" i="52"/>
  <c r="I406" i="52"/>
  <c r="I298" i="52"/>
  <c r="E47" i="52"/>
  <c r="I348" i="52"/>
  <c r="C34" i="52"/>
  <c r="G37" i="52"/>
  <c r="I319" i="52"/>
  <c r="D46" i="52"/>
  <c r="I351" i="52"/>
  <c r="I424" i="52"/>
  <c r="I201" i="52"/>
  <c r="H47" i="52"/>
  <c r="D47" i="52"/>
  <c r="I165" i="52"/>
  <c r="I373" i="52"/>
  <c r="I437" i="52"/>
  <c r="I218" i="52"/>
  <c r="I178" i="52"/>
  <c r="I356" i="52"/>
  <c r="L49" i="52"/>
  <c r="S127" i="52"/>
  <c r="AJ127" i="52" s="1"/>
  <c r="I307" i="52"/>
  <c r="I145" i="52"/>
  <c r="I191" i="52"/>
  <c r="I412" i="52"/>
  <c r="I270" i="52"/>
  <c r="I347" i="52"/>
  <c r="D37" i="52"/>
  <c r="E36" i="52"/>
  <c r="M210" i="52"/>
  <c r="M262" i="52"/>
  <c r="I252" i="52"/>
  <c r="I359" i="52"/>
  <c r="M314" i="52"/>
  <c r="Q392" i="52"/>
  <c r="Q210" i="52"/>
  <c r="S48" i="52"/>
  <c r="AJ48" i="52" s="1"/>
  <c r="L42" i="52"/>
  <c r="AJ52" i="52"/>
  <c r="L314" i="52"/>
  <c r="S345" i="52"/>
  <c r="O236" i="52"/>
  <c r="AJ397" i="52"/>
  <c r="AI158" i="52"/>
  <c r="AH159" i="52" s="1"/>
  <c r="S423" i="52"/>
  <c r="V367" i="52"/>
  <c r="X289" i="52"/>
  <c r="W367" i="52"/>
  <c r="AB445" i="52"/>
  <c r="X445" i="52"/>
  <c r="AC289" i="52"/>
  <c r="AC315" i="52"/>
  <c r="H262" i="52"/>
  <c r="S440" i="52"/>
  <c r="AJ440" i="52" s="1"/>
  <c r="C314" i="52"/>
  <c r="H210" i="52"/>
  <c r="E392" i="52"/>
  <c r="H418" i="52"/>
  <c r="C392" i="52"/>
  <c r="G158" i="52"/>
  <c r="H314" i="52"/>
  <c r="C262" i="52"/>
  <c r="G392" i="52"/>
  <c r="E418" i="52"/>
  <c r="E444" i="52"/>
  <c r="S232" i="52"/>
  <c r="AJ232" i="52" s="1"/>
  <c r="B158" i="52"/>
  <c r="S258" i="52"/>
  <c r="AJ258" i="52" s="1"/>
  <c r="S414" i="52"/>
  <c r="AJ414" i="52" s="1"/>
  <c r="S284" i="52"/>
  <c r="AJ284" i="52" s="1"/>
  <c r="B288" i="52"/>
  <c r="S310" i="52"/>
  <c r="AJ310" i="52" s="1"/>
  <c r="B314" i="52"/>
  <c r="S336" i="52"/>
  <c r="AJ336" i="52" s="1"/>
  <c r="B340" i="52"/>
  <c r="G132" i="52"/>
  <c r="S206" i="52"/>
  <c r="AJ206" i="52" s="1"/>
  <c r="B210" i="52"/>
  <c r="B184" i="52"/>
  <c r="S180" i="52"/>
  <c r="AJ180" i="52" s="1"/>
  <c r="D366" i="52"/>
  <c r="E132" i="52"/>
  <c r="S388" i="52"/>
  <c r="I81" i="52" l="1"/>
  <c r="AI289" i="52"/>
  <c r="V159" i="52"/>
  <c r="AI445" i="52"/>
  <c r="S33" i="52"/>
  <c r="AI315" i="52"/>
  <c r="O54" i="52"/>
  <c r="S439" i="52"/>
  <c r="AJ439" i="52" s="1"/>
  <c r="AI419" i="52"/>
  <c r="S413" i="52"/>
  <c r="R49" i="52"/>
  <c r="R54" i="52" s="1"/>
  <c r="S153" i="52"/>
  <c r="AJ153" i="52" s="1"/>
  <c r="AE133" i="52"/>
  <c r="S335" i="52"/>
  <c r="AJ335" i="52" s="1"/>
  <c r="I127" i="52"/>
  <c r="I132" i="52" s="1"/>
  <c r="D340" i="52"/>
  <c r="E262" i="52"/>
  <c r="G366" i="52"/>
  <c r="G418" i="52"/>
  <c r="D314" i="52"/>
  <c r="C288" i="52"/>
  <c r="G340" i="52"/>
  <c r="C236" i="52"/>
  <c r="S231" i="52"/>
  <c r="S257" i="52"/>
  <c r="AJ257" i="52" s="1"/>
  <c r="I46" i="52"/>
  <c r="B366" i="52"/>
  <c r="I44" i="52"/>
  <c r="AB341" i="52"/>
  <c r="AF341" i="52"/>
  <c r="AA341" i="52"/>
  <c r="AD341" i="52"/>
  <c r="AC341" i="52"/>
  <c r="W341" i="52"/>
  <c r="Z341" i="52"/>
  <c r="AE341" i="52"/>
  <c r="AG341" i="52"/>
  <c r="X341" i="52"/>
  <c r="AH341" i="52"/>
  <c r="Y341" i="52"/>
  <c r="I42" i="52"/>
  <c r="G262" i="52"/>
  <c r="H288" i="52"/>
  <c r="C184" i="52"/>
  <c r="H392" i="52"/>
  <c r="D262" i="52"/>
  <c r="AJ423" i="52"/>
  <c r="H132" i="52"/>
  <c r="O262" i="52"/>
  <c r="S179" i="52"/>
  <c r="S361" i="52"/>
  <c r="AJ361" i="52" s="1"/>
  <c r="I47" i="52"/>
  <c r="AB393" i="52"/>
  <c r="AG393" i="52"/>
  <c r="AE393" i="52"/>
  <c r="AF393" i="52"/>
  <c r="Y393" i="52"/>
  <c r="AH393" i="52"/>
  <c r="X393" i="52"/>
  <c r="AC393" i="52"/>
  <c r="AD393" i="52"/>
  <c r="Z393" i="52"/>
  <c r="AA393" i="52"/>
  <c r="W393" i="52"/>
  <c r="E366" i="52"/>
  <c r="S42" i="52"/>
  <c r="AJ42" i="52" s="1"/>
  <c r="D236" i="52"/>
  <c r="H366" i="52"/>
  <c r="E314" i="52"/>
  <c r="E158" i="52"/>
  <c r="E236" i="52"/>
  <c r="L54" i="52"/>
  <c r="AJ319" i="52"/>
  <c r="V133" i="52"/>
  <c r="I39" i="52"/>
  <c r="S283" i="52"/>
  <c r="M340" i="52"/>
  <c r="AJ241" i="52"/>
  <c r="D36" i="52"/>
  <c r="I36" i="52" s="1"/>
  <c r="I40" i="52"/>
  <c r="S158" i="52"/>
  <c r="AB185" i="52"/>
  <c r="Y185" i="52"/>
  <c r="W185" i="52"/>
  <c r="AF185" i="52"/>
  <c r="AH185" i="52"/>
  <c r="X185" i="52"/>
  <c r="AE185" i="52"/>
  <c r="Z185" i="52"/>
  <c r="AC185" i="52"/>
  <c r="AD185" i="52"/>
  <c r="AA185" i="52"/>
  <c r="AG185" i="52"/>
  <c r="AD133" i="52"/>
  <c r="I37" i="52"/>
  <c r="G236" i="52"/>
  <c r="G184" i="52"/>
  <c r="Q49" i="52"/>
  <c r="Q54" i="52" s="1"/>
  <c r="H340" i="52"/>
  <c r="D210" i="52"/>
  <c r="B418" i="52"/>
  <c r="AB133" i="52"/>
  <c r="AI133" i="52"/>
  <c r="W133" i="52"/>
  <c r="AF133" i="52"/>
  <c r="AG133" i="52"/>
  <c r="AA133" i="52"/>
  <c r="AC133" i="52"/>
  <c r="Z133" i="52"/>
  <c r="B262" i="52"/>
  <c r="C132" i="52"/>
  <c r="I43" i="52"/>
  <c r="I41" i="52"/>
  <c r="B392" i="52"/>
  <c r="Y133" i="52"/>
  <c r="S40" i="52"/>
  <c r="AJ40" i="52" s="1"/>
  <c r="AB263" i="52"/>
  <c r="AF263" i="52"/>
  <c r="Y263" i="52"/>
  <c r="Z263" i="52"/>
  <c r="W263" i="52"/>
  <c r="AG263" i="52"/>
  <c r="AA263" i="52"/>
  <c r="AD263" i="52"/>
  <c r="X263" i="52"/>
  <c r="AC263" i="52"/>
  <c r="AH263" i="52"/>
  <c r="AE263" i="52"/>
  <c r="I35" i="52"/>
  <c r="C340" i="52"/>
  <c r="D392" i="52"/>
  <c r="AB159" i="52"/>
  <c r="AF159" i="52"/>
  <c r="X159" i="52"/>
  <c r="AE159" i="52"/>
  <c r="AA159" i="52"/>
  <c r="AG159" i="52"/>
  <c r="W159" i="52"/>
  <c r="Y159" i="52"/>
  <c r="Z159" i="52"/>
  <c r="AD159" i="52"/>
  <c r="AC159" i="52"/>
  <c r="I45" i="52"/>
  <c r="S387" i="52"/>
  <c r="D444" i="52"/>
  <c r="C444" i="52"/>
  <c r="D418" i="52"/>
  <c r="C158" i="52"/>
  <c r="G314" i="52"/>
  <c r="AB211" i="52"/>
  <c r="AG211" i="52"/>
  <c r="AC211" i="52"/>
  <c r="AH211" i="52"/>
  <c r="Z211" i="52"/>
  <c r="AD211" i="52"/>
  <c r="Y211" i="52"/>
  <c r="X211" i="52"/>
  <c r="AE211" i="52"/>
  <c r="AF211" i="52"/>
  <c r="W211" i="52"/>
  <c r="AA211" i="52"/>
  <c r="B132" i="52"/>
  <c r="AB237" i="52"/>
  <c r="AE237" i="52"/>
  <c r="AF237" i="52"/>
  <c r="Y237" i="52"/>
  <c r="Z237" i="52"/>
  <c r="AD237" i="52"/>
  <c r="AH237" i="52"/>
  <c r="X237" i="52"/>
  <c r="AA237" i="52"/>
  <c r="W237" i="52"/>
  <c r="AI237" i="52" s="1"/>
  <c r="AC237" i="52"/>
  <c r="AG237" i="52"/>
  <c r="H236" i="52"/>
  <c r="C210" i="52"/>
  <c r="C418" i="52"/>
  <c r="S132" i="52"/>
  <c r="E184" i="52"/>
  <c r="E288" i="52"/>
  <c r="S154" i="52"/>
  <c r="AJ154" i="52" s="1"/>
  <c r="L50" i="52"/>
  <c r="C366" i="52"/>
  <c r="S205" i="52"/>
  <c r="I38" i="52"/>
  <c r="AI54" i="52"/>
  <c r="V55" i="52"/>
  <c r="D184" i="52"/>
  <c r="G210" i="52"/>
  <c r="E210" i="52"/>
  <c r="H184" i="52"/>
  <c r="H444" i="52"/>
  <c r="D158" i="52"/>
  <c r="D288" i="52"/>
  <c r="E340" i="52"/>
  <c r="G288" i="52"/>
  <c r="AI367" i="52"/>
  <c r="AJ345" i="52"/>
  <c r="AJ33" i="52"/>
  <c r="M49" i="52"/>
  <c r="M54" i="52" s="1"/>
  <c r="S309" i="52"/>
  <c r="I48" i="52"/>
  <c r="I33" i="52"/>
  <c r="D132" i="52"/>
  <c r="V341" i="52"/>
  <c r="I34" i="52"/>
  <c r="E52" i="52"/>
  <c r="C52" i="52"/>
  <c r="G52" i="52"/>
  <c r="H52" i="52"/>
  <c r="S340" i="52" l="1"/>
  <c r="AI159" i="52"/>
  <c r="S444" i="52"/>
  <c r="I413" i="52"/>
  <c r="I418" i="52" s="1"/>
  <c r="G49" i="52"/>
  <c r="G54" i="52" s="1"/>
  <c r="AI263" i="52"/>
  <c r="S49" i="52"/>
  <c r="AJ49" i="52" s="1"/>
  <c r="AI393" i="52"/>
  <c r="I257" i="52"/>
  <c r="I262" i="52" s="1"/>
  <c r="E263" i="52" s="1"/>
  <c r="I153" i="52"/>
  <c r="I158" i="52" s="1"/>
  <c r="D159" i="52" s="1"/>
  <c r="AJ413" i="52"/>
  <c r="S418" i="52"/>
  <c r="I388" i="52"/>
  <c r="S366" i="52"/>
  <c r="P367" i="52" s="1"/>
  <c r="I414" i="52"/>
  <c r="H50" i="52"/>
  <c r="AI185" i="52"/>
  <c r="AI211" i="52"/>
  <c r="I130" i="52"/>
  <c r="B52" i="52"/>
  <c r="I180" i="52"/>
  <c r="G50" i="52"/>
  <c r="S262" i="52"/>
  <c r="S54" i="52"/>
  <c r="I231" i="52"/>
  <c r="I236" i="52" s="1"/>
  <c r="I439" i="52"/>
  <c r="I444" i="52" s="1"/>
  <c r="B444" i="52"/>
  <c r="G263" i="52"/>
  <c r="E49" i="52"/>
  <c r="E54" i="52" s="1"/>
  <c r="AB55" i="52"/>
  <c r="Y55" i="52"/>
  <c r="AG55" i="52"/>
  <c r="X55" i="52"/>
  <c r="AD55" i="52"/>
  <c r="AF55" i="52"/>
  <c r="Z55" i="52"/>
  <c r="AH55" i="52"/>
  <c r="AE55" i="52"/>
  <c r="AA55" i="52"/>
  <c r="W55" i="52"/>
  <c r="AC55" i="52"/>
  <c r="L133" i="52"/>
  <c r="T132" i="52"/>
  <c r="P133" i="52"/>
  <c r="Q133" i="52"/>
  <c r="O133" i="52"/>
  <c r="AJ132" i="52"/>
  <c r="N133" i="52"/>
  <c r="R133" i="52"/>
  <c r="M133" i="52"/>
  <c r="D49" i="52"/>
  <c r="D54" i="52" s="1"/>
  <c r="I335" i="52"/>
  <c r="I340" i="52" s="1"/>
  <c r="I205" i="52"/>
  <c r="I210" i="52" s="1"/>
  <c r="L159" i="52"/>
  <c r="Q159" i="52"/>
  <c r="M159" i="52"/>
  <c r="R159" i="52"/>
  <c r="AJ158" i="52"/>
  <c r="T158" i="52"/>
  <c r="N159" i="52"/>
  <c r="P159" i="52"/>
  <c r="O159" i="52"/>
  <c r="H49" i="52"/>
  <c r="H54" i="52" s="1"/>
  <c r="B49" i="52"/>
  <c r="E50" i="52"/>
  <c r="I283" i="52"/>
  <c r="I288" i="52" s="1"/>
  <c r="I284" i="52"/>
  <c r="AJ309" i="52"/>
  <c r="S314" i="52"/>
  <c r="S50" i="52"/>
  <c r="AJ50" i="52" s="1"/>
  <c r="I309" i="52"/>
  <c r="I314" i="52" s="1"/>
  <c r="AJ387" i="52"/>
  <c r="S392" i="52"/>
  <c r="AJ179" i="52"/>
  <c r="S184" i="52"/>
  <c r="N445" i="52"/>
  <c r="L445" i="52"/>
  <c r="M445" i="52"/>
  <c r="O445" i="52"/>
  <c r="AJ444" i="52"/>
  <c r="T444" i="52"/>
  <c r="P445" i="52"/>
  <c r="R445" i="52"/>
  <c r="Q445" i="52"/>
  <c r="I361" i="52"/>
  <c r="I366" i="52" s="1"/>
  <c r="D50" i="52"/>
  <c r="M367" i="52"/>
  <c r="AJ283" i="52"/>
  <c r="S288" i="52"/>
  <c r="B133" i="52"/>
  <c r="F133" i="52"/>
  <c r="C133" i="52"/>
  <c r="G133" i="52"/>
  <c r="H133" i="52"/>
  <c r="D133" i="52"/>
  <c r="E133" i="52"/>
  <c r="I206" i="52"/>
  <c r="I310" i="52"/>
  <c r="I336" i="52"/>
  <c r="I232" i="52"/>
  <c r="C50" i="52"/>
  <c r="B50" i="52"/>
  <c r="I154" i="52"/>
  <c r="AI341" i="52"/>
  <c r="I179" i="52"/>
  <c r="I184" i="52" s="1"/>
  <c r="I387" i="52"/>
  <c r="I392" i="52" s="1"/>
  <c r="I440" i="52"/>
  <c r="AJ205" i="52"/>
  <c r="S210" i="52"/>
  <c r="C419" i="52"/>
  <c r="E419" i="52"/>
  <c r="G419" i="52"/>
  <c r="F419" i="52"/>
  <c r="H419" i="52"/>
  <c r="D419" i="52"/>
  <c r="B419" i="52"/>
  <c r="C49" i="52"/>
  <c r="C54" i="52" s="1"/>
  <c r="AJ231" i="52"/>
  <c r="S236" i="52"/>
  <c r="I362" i="52"/>
  <c r="I258" i="52"/>
  <c r="L341" i="52"/>
  <c r="O341" i="52"/>
  <c r="M341" i="52"/>
  <c r="P341" i="52"/>
  <c r="T340" i="52"/>
  <c r="Q341" i="52"/>
  <c r="N341" i="52"/>
  <c r="R341" i="52"/>
  <c r="AJ340" i="52"/>
  <c r="I573" i="51"/>
  <c r="I572" i="51"/>
  <c r="I570" i="51"/>
  <c r="I568" i="51"/>
  <c r="I567" i="51"/>
  <c r="I566" i="51"/>
  <c r="I564" i="51"/>
  <c r="I563" i="51"/>
  <c r="I562" i="51"/>
  <c r="I561" i="51"/>
  <c r="I560" i="51"/>
  <c r="I559" i="51"/>
  <c r="I558" i="51"/>
  <c r="I557" i="51"/>
  <c r="I556" i="51"/>
  <c r="I555" i="51"/>
  <c r="I554" i="51"/>
  <c r="I547" i="51"/>
  <c r="I546" i="51"/>
  <c r="I544" i="51"/>
  <c r="I542" i="51"/>
  <c r="I541" i="51"/>
  <c r="I540" i="51"/>
  <c r="I539" i="51"/>
  <c r="I538" i="51"/>
  <c r="I537" i="51"/>
  <c r="I536" i="51"/>
  <c r="I535" i="51"/>
  <c r="I534" i="51"/>
  <c r="I533" i="51"/>
  <c r="I532" i="51"/>
  <c r="I531" i="51"/>
  <c r="I530" i="51"/>
  <c r="I529" i="51"/>
  <c r="I528" i="51"/>
  <c r="I520" i="51"/>
  <c r="I519" i="51"/>
  <c r="I518" i="51"/>
  <c r="I516" i="51"/>
  <c r="I515" i="51"/>
  <c r="I514" i="51"/>
  <c r="I513" i="51"/>
  <c r="I512" i="51"/>
  <c r="I511" i="51"/>
  <c r="I510" i="51"/>
  <c r="I509" i="51"/>
  <c r="I508" i="51"/>
  <c r="I507" i="51"/>
  <c r="I506" i="51"/>
  <c r="I504" i="51"/>
  <c r="I503" i="51"/>
  <c r="I502" i="51"/>
  <c r="I495" i="51"/>
  <c r="I494" i="51"/>
  <c r="I492" i="51"/>
  <c r="I490" i="51"/>
  <c r="I489" i="51"/>
  <c r="I488" i="51"/>
  <c r="I487" i="51"/>
  <c r="I486" i="51"/>
  <c r="I485" i="51"/>
  <c r="I484" i="51"/>
  <c r="I483" i="51"/>
  <c r="I482" i="51"/>
  <c r="I481" i="51"/>
  <c r="I480" i="51"/>
  <c r="I479" i="51"/>
  <c r="I478" i="51"/>
  <c r="I477" i="51"/>
  <c r="I476" i="51"/>
  <c r="I565" i="51"/>
  <c r="I521" i="51"/>
  <c r="I505" i="51"/>
  <c r="Q367" i="52" l="1"/>
  <c r="N367" i="52"/>
  <c r="R367" i="52"/>
  <c r="AJ366" i="52"/>
  <c r="AI55" i="52"/>
  <c r="T366" i="52"/>
  <c r="L367" i="52"/>
  <c r="S367" i="52" s="1"/>
  <c r="AJ367" i="52" s="1"/>
  <c r="O367" i="52"/>
  <c r="C263" i="52"/>
  <c r="G159" i="52"/>
  <c r="B159" i="52"/>
  <c r="I159" i="52" s="1"/>
  <c r="F263" i="52"/>
  <c r="H159" i="52"/>
  <c r="B263" i="52"/>
  <c r="E159" i="52"/>
  <c r="F159" i="52"/>
  <c r="D263" i="52"/>
  <c r="C159" i="52"/>
  <c r="H263" i="52"/>
  <c r="L419" i="52"/>
  <c r="M419" i="52"/>
  <c r="O419" i="52"/>
  <c r="N419" i="52"/>
  <c r="AJ418" i="52"/>
  <c r="Q419" i="52"/>
  <c r="T418" i="52"/>
  <c r="R419" i="52"/>
  <c r="P419" i="52"/>
  <c r="F65" i="51"/>
  <c r="I455" i="51"/>
  <c r="I463" i="51"/>
  <c r="F73" i="51"/>
  <c r="M315" i="52"/>
  <c r="L315" i="52"/>
  <c r="Q315" i="52"/>
  <c r="P315" i="52"/>
  <c r="N315" i="52"/>
  <c r="O315" i="52"/>
  <c r="AJ314" i="52"/>
  <c r="T314" i="52"/>
  <c r="R315" i="52"/>
  <c r="F211" i="52"/>
  <c r="E211" i="52"/>
  <c r="H211" i="52"/>
  <c r="B211" i="52"/>
  <c r="D211" i="52"/>
  <c r="G211" i="52"/>
  <c r="C211" i="52"/>
  <c r="H445" i="52"/>
  <c r="G445" i="52"/>
  <c r="F445" i="52"/>
  <c r="E445" i="52"/>
  <c r="B445" i="52"/>
  <c r="C445" i="52"/>
  <c r="D445" i="52"/>
  <c r="I456" i="51"/>
  <c r="F66" i="51"/>
  <c r="I464" i="51"/>
  <c r="F74" i="51"/>
  <c r="I527" i="51"/>
  <c r="S341" i="52"/>
  <c r="AJ341" i="52" s="1"/>
  <c r="C393" i="52"/>
  <c r="F393" i="52"/>
  <c r="G393" i="52"/>
  <c r="H393" i="52"/>
  <c r="D393" i="52"/>
  <c r="E393" i="52"/>
  <c r="B393" i="52"/>
  <c r="I133" i="52"/>
  <c r="M185" i="52"/>
  <c r="O185" i="52"/>
  <c r="T184" i="52"/>
  <c r="Q185" i="52"/>
  <c r="R185" i="52"/>
  <c r="AJ184" i="52"/>
  <c r="P185" i="52"/>
  <c r="N185" i="52"/>
  <c r="L185" i="52"/>
  <c r="D341" i="52"/>
  <c r="B341" i="52"/>
  <c r="F341" i="52"/>
  <c r="C341" i="52"/>
  <c r="E341" i="52"/>
  <c r="H341" i="52"/>
  <c r="G341" i="52"/>
  <c r="B237" i="52"/>
  <c r="G237" i="52"/>
  <c r="E237" i="52"/>
  <c r="H237" i="52"/>
  <c r="F237" i="52"/>
  <c r="D237" i="52"/>
  <c r="C237" i="52"/>
  <c r="I468" i="51"/>
  <c r="F78" i="51"/>
  <c r="F289" i="52"/>
  <c r="H289" i="52"/>
  <c r="G289" i="52"/>
  <c r="C289" i="52"/>
  <c r="B289" i="52"/>
  <c r="E289" i="52"/>
  <c r="D289" i="52"/>
  <c r="AJ262" i="52"/>
  <c r="O263" i="52"/>
  <c r="R263" i="52"/>
  <c r="N263" i="52"/>
  <c r="M263" i="52"/>
  <c r="P263" i="52"/>
  <c r="L263" i="52"/>
  <c r="T262" i="52"/>
  <c r="Q263" i="52"/>
  <c r="I451" i="51"/>
  <c r="F61" i="51"/>
  <c r="I459" i="51"/>
  <c r="F69" i="51"/>
  <c r="I469" i="51"/>
  <c r="F79" i="51"/>
  <c r="I553" i="51"/>
  <c r="Q237" i="52"/>
  <c r="L237" i="52"/>
  <c r="AJ236" i="52"/>
  <c r="T236" i="52"/>
  <c r="O237" i="52"/>
  <c r="M237" i="52"/>
  <c r="R237" i="52"/>
  <c r="P237" i="52"/>
  <c r="N237" i="52"/>
  <c r="I466" i="51"/>
  <c r="F76" i="51"/>
  <c r="I458" i="51"/>
  <c r="F68" i="51"/>
  <c r="I452" i="51"/>
  <c r="F62" i="51"/>
  <c r="I460" i="51"/>
  <c r="F70" i="51"/>
  <c r="I50" i="52"/>
  <c r="E315" i="52"/>
  <c r="B315" i="52"/>
  <c r="F315" i="52"/>
  <c r="C315" i="52"/>
  <c r="H315" i="52"/>
  <c r="G315" i="52"/>
  <c r="D315" i="52"/>
  <c r="B54" i="52"/>
  <c r="I49" i="52"/>
  <c r="I54" i="52" s="1"/>
  <c r="I457" i="51"/>
  <c r="F67" i="51"/>
  <c r="C185" i="52"/>
  <c r="F185" i="52"/>
  <c r="E185" i="52"/>
  <c r="D185" i="52"/>
  <c r="B185" i="52"/>
  <c r="H185" i="52"/>
  <c r="G185" i="52"/>
  <c r="L289" i="52"/>
  <c r="AJ288" i="52"/>
  <c r="T288" i="52"/>
  <c r="N289" i="52"/>
  <c r="P289" i="52"/>
  <c r="Q289" i="52"/>
  <c r="R289" i="52"/>
  <c r="O289" i="52"/>
  <c r="M289" i="52"/>
  <c r="M55" i="52"/>
  <c r="AJ54" i="52"/>
  <c r="T54" i="52"/>
  <c r="P55" i="52"/>
  <c r="L55" i="52"/>
  <c r="Q55" i="52"/>
  <c r="O55" i="52"/>
  <c r="R55" i="52"/>
  <c r="N55" i="52"/>
  <c r="I450" i="51"/>
  <c r="F60" i="51"/>
  <c r="I475" i="51"/>
  <c r="F63" i="51"/>
  <c r="I453" i="51"/>
  <c r="I461" i="51"/>
  <c r="F71" i="51"/>
  <c r="N211" i="52"/>
  <c r="Q211" i="52"/>
  <c r="P211" i="52"/>
  <c r="M211" i="52"/>
  <c r="R211" i="52"/>
  <c r="T210" i="52"/>
  <c r="AJ210" i="52"/>
  <c r="O211" i="52"/>
  <c r="L211" i="52"/>
  <c r="I52" i="52"/>
  <c r="I449" i="51"/>
  <c r="F59" i="51"/>
  <c r="R393" i="52"/>
  <c r="AJ392" i="52"/>
  <c r="M393" i="52"/>
  <c r="P393" i="52"/>
  <c r="T392" i="52"/>
  <c r="L393" i="52"/>
  <c r="Q393" i="52"/>
  <c r="N393" i="52"/>
  <c r="O393" i="52"/>
  <c r="S133" i="52"/>
  <c r="AJ133" i="52" s="1"/>
  <c r="I454" i="51"/>
  <c r="F64" i="51"/>
  <c r="I462" i="51"/>
  <c r="F72" i="51"/>
  <c r="I501" i="51"/>
  <c r="I419" i="52"/>
  <c r="F367" i="52"/>
  <c r="B367" i="52"/>
  <c r="H367" i="52"/>
  <c r="G367" i="52"/>
  <c r="C367" i="52"/>
  <c r="E367" i="52"/>
  <c r="D367" i="52"/>
  <c r="S445" i="52"/>
  <c r="AJ445" i="52" s="1"/>
  <c r="S159" i="52"/>
  <c r="AJ159" i="52" s="1"/>
  <c r="I491" i="51"/>
  <c r="I493" i="51"/>
  <c r="I545" i="51"/>
  <c r="I543" i="51"/>
  <c r="F470" i="51"/>
  <c r="I569" i="51"/>
  <c r="I574" i="51" s="1"/>
  <c r="I571" i="51"/>
  <c r="P104" i="51"/>
  <c r="P26" i="51" s="1"/>
  <c r="P105" i="51"/>
  <c r="P27" i="51" s="1"/>
  <c r="I517" i="51"/>
  <c r="P86" i="51"/>
  <c r="P8" i="51" s="1"/>
  <c r="P87" i="51"/>
  <c r="P9" i="51" s="1"/>
  <c r="P88" i="51"/>
  <c r="P10" i="51" s="1"/>
  <c r="P89" i="51"/>
  <c r="P11" i="51" s="1"/>
  <c r="P90" i="51"/>
  <c r="P12" i="51" s="1"/>
  <c r="P93" i="51"/>
  <c r="P15" i="51" s="1"/>
  <c r="P95" i="51"/>
  <c r="P97" i="51"/>
  <c r="P19" i="51" s="1"/>
  <c r="P98" i="51"/>
  <c r="P20" i="51" s="1"/>
  <c r="P100" i="51"/>
  <c r="P22" i="51" s="1"/>
  <c r="P102" i="51"/>
  <c r="P24" i="51" s="1"/>
  <c r="AI416" i="51" l="1"/>
  <c r="AJ416" i="51" s="1"/>
  <c r="AI312" i="51"/>
  <c r="AJ312" i="51" s="1"/>
  <c r="AI251" i="51"/>
  <c r="AI199" i="51"/>
  <c r="AI178" i="51"/>
  <c r="AC44" i="51"/>
  <c r="Z41" i="51"/>
  <c r="AH38" i="51"/>
  <c r="AI232" i="51"/>
  <c r="I263" i="52"/>
  <c r="AI385" i="51"/>
  <c r="AI382" i="51"/>
  <c r="AI331" i="51"/>
  <c r="AI271" i="51"/>
  <c r="AI219" i="51"/>
  <c r="AI206" i="51"/>
  <c r="AI229" i="51"/>
  <c r="AI226" i="51"/>
  <c r="AI220" i="51"/>
  <c r="AI168" i="51"/>
  <c r="AI155" i="51"/>
  <c r="AJ155" i="51" s="1"/>
  <c r="AA47" i="51"/>
  <c r="Y44" i="51"/>
  <c r="AC42" i="51"/>
  <c r="AA39" i="51"/>
  <c r="AE37" i="51"/>
  <c r="AD34" i="51"/>
  <c r="AI167" i="51"/>
  <c r="AI154" i="51"/>
  <c r="AI424" i="51"/>
  <c r="AI170" i="51"/>
  <c r="AI388" i="51"/>
  <c r="AG236" i="51"/>
  <c r="F522" i="51"/>
  <c r="I496" i="51"/>
  <c r="AI441" i="51"/>
  <c r="AJ441" i="51" s="1"/>
  <c r="AI438" i="51"/>
  <c r="AI436" i="51"/>
  <c r="AI433" i="51"/>
  <c r="AF46" i="51"/>
  <c r="AH52" i="51"/>
  <c r="S315" i="52"/>
  <c r="AJ315" i="52" s="1"/>
  <c r="AI209" i="51"/>
  <c r="AJ209" i="51" s="1"/>
  <c r="AH50" i="51"/>
  <c r="AG41" i="51"/>
  <c r="AI261" i="51"/>
  <c r="AJ261" i="51" s="1"/>
  <c r="S211" i="52"/>
  <c r="AJ211" i="52" s="1"/>
  <c r="AH40" i="51"/>
  <c r="AI287" i="51"/>
  <c r="AJ287" i="51" s="1"/>
  <c r="S419" i="52"/>
  <c r="AJ419" i="52" s="1"/>
  <c r="AI360" i="51"/>
  <c r="AI374" i="51"/>
  <c r="AI355" i="51"/>
  <c r="AI333" i="51"/>
  <c r="AI325" i="51"/>
  <c r="AI303" i="51"/>
  <c r="AI234" i="51"/>
  <c r="AJ234" i="51" s="1"/>
  <c r="AI216" i="51"/>
  <c r="AE53" i="51"/>
  <c r="W52" i="51"/>
  <c r="AA50" i="51"/>
  <c r="AE47" i="51"/>
  <c r="X46" i="51"/>
  <c r="W43" i="51"/>
  <c r="AE39" i="51"/>
  <c r="Y38" i="51"/>
  <c r="AD36" i="51"/>
  <c r="AI113" i="51"/>
  <c r="V35" i="51"/>
  <c r="Z33" i="51"/>
  <c r="AI157" i="51"/>
  <c r="AJ157" i="51" s="1"/>
  <c r="AI152" i="51"/>
  <c r="AI148" i="51"/>
  <c r="AI140" i="51"/>
  <c r="W53" i="51"/>
  <c r="AE51" i="51"/>
  <c r="Z50" i="51"/>
  <c r="V48" i="51"/>
  <c r="AI126" i="51"/>
  <c r="Z45" i="51"/>
  <c r="V44" i="51"/>
  <c r="AI122" i="51"/>
  <c r="AF42" i="51"/>
  <c r="AA41" i="51"/>
  <c r="W40" i="51"/>
  <c r="AE38" i="51"/>
  <c r="AA37" i="51"/>
  <c r="V36" i="51"/>
  <c r="AI114" i="51"/>
  <c r="AE34" i="51"/>
  <c r="AA33" i="51"/>
  <c r="AG43" i="51"/>
  <c r="AH340" i="51"/>
  <c r="AG288" i="51"/>
  <c r="AH45" i="51"/>
  <c r="AG44" i="51"/>
  <c r="G497" i="51"/>
  <c r="C497" i="51"/>
  <c r="H497" i="51"/>
  <c r="E497" i="51"/>
  <c r="B497" i="51"/>
  <c r="D497" i="51"/>
  <c r="E55" i="52"/>
  <c r="B55" i="52"/>
  <c r="C55" i="52"/>
  <c r="G55" i="52"/>
  <c r="F55" i="52"/>
  <c r="H55" i="52"/>
  <c r="D55" i="52"/>
  <c r="I68" i="51"/>
  <c r="F16" i="51"/>
  <c r="F27" i="51"/>
  <c r="I79" i="51"/>
  <c r="S263" i="52"/>
  <c r="AJ263" i="52" s="1"/>
  <c r="I393" i="52"/>
  <c r="V53" i="51"/>
  <c r="AI443" i="51"/>
  <c r="AJ443" i="51" s="1"/>
  <c r="AI429" i="51"/>
  <c r="AI414" i="51"/>
  <c r="AI407" i="51"/>
  <c r="AI402" i="51"/>
  <c r="AI389" i="51"/>
  <c r="AJ389" i="51" s="1"/>
  <c r="AI386" i="51"/>
  <c r="AI383" i="51"/>
  <c r="AI376" i="51"/>
  <c r="AI364" i="51"/>
  <c r="AJ364" i="51" s="1"/>
  <c r="AI350" i="51"/>
  <c r="AI337" i="51"/>
  <c r="AJ337" i="51" s="1"/>
  <c r="AI328" i="51"/>
  <c r="AI320" i="51"/>
  <c r="AI310" i="51"/>
  <c r="AI353" i="51"/>
  <c r="AI349" i="51"/>
  <c r="AI345" i="51"/>
  <c r="AI336" i="51"/>
  <c r="AI327" i="51"/>
  <c r="AI323" i="51"/>
  <c r="AI319" i="51"/>
  <c r="AI298" i="51"/>
  <c r="AI285" i="51"/>
  <c r="AJ285" i="51" s="1"/>
  <c r="AI268" i="51"/>
  <c r="AI246" i="51"/>
  <c r="AI233" i="51"/>
  <c r="AJ233" i="51" s="1"/>
  <c r="AI194" i="51"/>
  <c r="AI260" i="51"/>
  <c r="AJ260" i="51" s="1"/>
  <c r="AI230" i="51"/>
  <c r="AI227" i="51"/>
  <c r="AI182" i="51"/>
  <c r="AJ182" i="51" s="1"/>
  <c r="AI173" i="51"/>
  <c r="AC53" i="51"/>
  <c r="AF51" i="51"/>
  <c r="Y50" i="51"/>
  <c r="AC47" i="51"/>
  <c r="AI124" i="51"/>
  <c r="V46" i="51"/>
  <c r="AA44" i="51"/>
  <c r="AE42" i="51"/>
  <c r="X41" i="51"/>
  <c r="AC39" i="51"/>
  <c r="W38" i="51"/>
  <c r="AA36" i="51"/>
  <c r="AF34" i="51"/>
  <c r="X33" i="51"/>
  <c r="AG52" i="51"/>
  <c r="AC51" i="51"/>
  <c r="X50" i="51"/>
  <c r="AH47" i="51"/>
  <c r="AD46" i="51"/>
  <c r="X45" i="51"/>
  <c r="AH43" i="51"/>
  <c r="AD42" i="51"/>
  <c r="Y41" i="51"/>
  <c r="AH39" i="51"/>
  <c r="AC38" i="51"/>
  <c r="Y37" i="51"/>
  <c r="AH35" i="51"/>
  <c r="AC34" i="51"/>
  <c r="Y33" i="51"/>
  <c r="AI311" i="51"/>
  <c r="AJ311" i="51" s="1"/>
  <c r="AI428" i="51"/>
  <c r="AI258" i="51"/>
  <c r="AG35" i="51"/>
  <c r="AH48" i="51"/>
  <c r="AG418" i="51"/>
  <c r="AI300" i="51"/>
  <c r="AI235" i="51"/>
  <c r="AJ235" i="51" s="1"/>
  <c r="F8" i="51"/>
  <c r="I60" i="51"/>
  <c r="I289" i="52"/>
  <c r="F548" i="51"/>
  <c r="I73" i="51"/>
  <c r="F21" i="51"/>
  <c r="AI241" i="51"/>
  <c r="AF45" i="51"/>
  <c r="AE52" i="51"/>
  <c r="AF43" i="51"/>
  <c r="Z38" i="51"/>
  <c r="AG132" i="51"/>
  <c r="AG33" i="51"/>
  <c r="AI399" i="51"/>
  <c r="AI313" i="51"/>
  <c r="AJ313" i="51" s="1"/>
  <c r="AI306" i="51"/>
  <c r="AI225" i="51"/>
  <c r="X53" i="51"/>
  <c r="AD45" i="51"/>
  <c r="AC37" i="51"/>
  <c r="AC52" i="51"/>
  <c r="AH44" i="51"/>
  <c r="X38" i="51"/>
  <c r="AG158" i="51"/>
  <c r="AI221" i="51"/>
  <c r="I71" i="51"/>
  <c r="F19" i="51"/>
  <c r="I70" i="51"/>
  <c r="F18" i="51"/>
  <c r="AI408" i="51"/>
  <c r="AI403" i="51"/>
  <c r="AI390" i="51"/>
  <c r="AJ390" i="51" s="1"/>
  <c r="AI378" i="51"/>
  <c r="AI365" i="51"/>
  <c r="AJ365" i="51" s="1"/>
  <c r="AI401" i="51"/>
  <c r="AI380" i="51"/>
  <c r="AI351" i="51"/>
  <c r="AI338" i="51"/>
  <c r="AJ338" i="51" s="1"/>
  <c r="AI329" i="51"/>
  <c r="AI299" i="51"/>
  <c r="AI269" i="51"/>
  <c r="AI255" i="51"/>
  <c r="AI247" i="51"/>
  <c r="AI217" i="51"/>
  <c r="AI203" i="51"/>
  <c r="AI195" i="51"/>
  <c r="AI302" i="51"/>
  <c r="AI282" i="51"/>
  <c r="AI279" i="51"/>
  <c r="AI245" i="51"/>
  <c r="AI224" i="51"/>
  <c r="AI218" i="51"/>
  <c r="AI207" i="51"/>
  <c r="AJ207" i="51" s="1"/>
  <c r="AI202" i="51"/>
  <c r="AI183" i="51"/>
  <c r="AJ183" i="51" s="1"/>
  <c r="AI174" i="51"/>
  <c r="AI166" i="51"/>
  <c r="AI144" i="51"/>
  <c r="AF52" i="51"/>
  <c r="Y51" i="51"/>
  <c r="AD48" i="51"/>
  <c r="W47" i="51"/>
  <c r="AA45" i="51"/>
  <c r="AE43" i="51"/>
  <c r="Y42" i="51"/>
  <c r="AD40" i="51"/>
  <c r="W39" i="51"/>
  <c r="Z37" i="51"/>
  <c r="AE35" i="51"/>
  <c r="Y34" i="51"/>
  <c r="AI181" i="51"/>
  <c r="AJ181" i="51" s="1"/>
  <c r="AI176" i="51"/>
  <c r="AI146" i="51"/>
  <c r="AI142" i="51"/>
  <c r="AI138" i="51"/>
  <c r="AF53" i="51"/>
  <c r="Z52" i="51"/>
  <c r="V51" i="51"/>
  <c r="AI129" i="51"/>
  <c r="AE48" i="51"/>
  <c r="Z47" i="51"/>
  <c r="W46" i="51"/>
  <c r="AF44" i="51"/>
  <c r="Z43" i="51"/>
  <c r="AI120" i="51"/>
  <c r="V42" i="51"/>
  <c r="AE40" i="51"/>
  <c r="Z39" i="51"/>
  <c r="V38" i="51"/>
  <c r="AI116" i="51"/>
  <c r="AE36" i="51"/>
  <c r="AA35" i="51"/>
  <c r="V34" i="51"/>
  <c r="AI112" i="51"/>
  <c r="AI432" i="51"/>
  <c r="C575" i="51"/>
  <c r="E575" i="51"/>
  <c r="H575" i="51"/>
  <c r="G575" i="51"/>
  <c r="B575" i="51"/>
  <c r="D575" i="51"/>
  <c r="I548" i="51"/>
  <c r="AH366" i="51"/>
  <c r="AI423" i="51"/>
  <c r="AI431" i="51"/>
  <c r="AH184" i="51"/>
  <c r="AG47" i="51"/>
  <c r="AI196" i="51"/>
  <c r="AI434" i="51"/>
  <c r="F20" i="51"/>
  <c r="I72" i="51"/>
  <c r="S289" i="52"/>
  <c r="AJ289" i="52" s="1"/>
  <c r="F15" i="51"/>
  <c r="I67" i="51"/>
  <c r="S237" i="52"/>
  <c r="AJ237" i="52" s="1"/>
  <c r="F9" i="51"/>
  <c r="I61" i="51"/>
  <c r="I341" i="52"/>
  <c r="I445" i="52"/>
  <c r="AI301" i="51"/>
  <c r="AI171" i="51"/>
  <c r="AI163" i="51"/>
  <c r="V50" i="51"/>
  <c r="AI128" i="51"/>
  <c r="Z42" i="51"/>
  <c r="Z34" i="51"/>
  <c r="AI273" i="51"/>
  <c r="F24" i="51"/>
  <c r="I76" i="51"/>
  <c r="P85" i="51"/>
  <c r="AI400" i="51"/>
  <c r="AI362" i="51"/>
  <c r="AI356" i="51"/>
  <c r="AI307" i="51"/>
  <c r="AI332" i="51"/>
  <c r="AI192" i="51"/>
  <c r="AI141" i="51"/>
  <c r="AA51" i="51"/>
  <c r="AF40" i="51"/>
  <c r="AH210" i="51"/>
  <c r="AG48" i="51"/>
  <c r="AD43" i="51"/>
  <c r="AD35" i="51"/>
  <c r="AG46" i="51"/>
  <c r="AI437" i="51"/>
  <c r="AI415" i="51"/>
  <c r="AJ415" i="51" s="1"/>
  <c r="AG444" i="51"/>
  <c r="AI411" i="51"/>
  <c r="AI398" i="51"/>
  <c r="AI373" i="51"/>
  <c r="AI359" i="51"/>
  <c r="AI354" i="51"/>
  <c r="AI346" i="51"/>
  <c r="AI324" i="51"/>
  <c r="AI347" i="51"/>
  <c r="AI321" i="51"/>
  <c r="AI294" i="51"/>
  <c r="AI280" i="51"/>
  <c r="AI259" i="51"/>
  <c r="AJ259" i="51" s="1"/>
  <c r="AI250" i="51"/>
  <c r="AI242" i="51"/>
  <c r="AI228" i="51"/>
  <c r="AI198" i="51"/>
  <c r="AI190" i="51"/>
  <c r="AI293" i="51"/>
  <c r="AI281" i="51"/>
  <c r="AI278" i="51"/>
  <c r="AI177" i="51"/>
  <c r="AI169" i="51"/>
  <c r="AI139" i="51"/>
  <c r="AD52" i="51"/>
  <c r="W51" i="51"/>
  <c r="AA48" i="51"/>
  <c r="AE46" i="51"/>
  <c r="Y45" i="51"/>
  <c r="AC43" i="51"/>
  <c r="W42" i="51"/>
  <c r="Z40" i="51"/>
  <c r="AF38" i="51"/>
  <c r="X37" i="51"/>
  <c r="AC35" i="51"/>
  <c r="W34" i="51"/>
  <c r="AD53" i="51"/>
  <c r="X52" i="51"/>
  <c r="AG50" i="51"/>
  <c r="AC48" i="51"/>
  <c r="X47" i="51"/>
  <c r="AG45" i="51"/>
  <c r="AD44" i="51"/>
  <c r="X43" i="51"/>
  <c r="AH41" i="51"/>
  <c r="AC40" i="51"/>
  <c r="X39" i="51"/>
  <c r="AH37" i="51"/>
  <c r="AC36" i="51"/>
  <c r="Y35" i="51"/>
  <c r="AH33" i="51"/>
  <c r="AI425" i="51"/>
  <c r="I467" i="51"/>
  <c r="F77" i="51"/>
  <c r="AI427" i="51"/>
  <c r="AH314" i="51"/>
  <c r="AG39" i="51"/>
  <c r="AG53" i="51"/>
  <c r="F10" i="51"/>
  <c r="I62" i="51"/>
  <c r="F14" i="51"/>
  <c r="I66" i="51"/>
  <c r="I211" i="52"/>
  <c r="I65" i="51"/>
  <c r="W50" i="51"/>
  <c r="V41" i="51"/>
  <c r="AI119" i="51"/>
  <c r="Y36" i="51"/>
  <c r="AI149" i="51"/>
  <c r="AF47" i="51"/>
  <c r="AI123" i="51"/>
  <c r="V45" i="51"/>
  <c r="AF39" i="51"/>
  <c r="AF35" i="51"/>
  <c r="AI248" i="51"/>
  <c r="AI381" i="51"/>
  <c r="AI348" i="51"/>
  <c r="AI334" i="51"/>
  <c r="AI296" i="51"/>
  <c r="AI274" i="51"/>
  <c r="AI244" i="51"/>
  <c r="AI222" i="51"/>
  <c r="AI267" i="51"/>
  <c r="AI243" i="51"/>
  <c r="AF48" i="51"/>
  <c r="W44" i="51"/>
  <c r="Y39" i="51"/>
  <c r="AA34" i="51"/>
  <c r="X51" i="51"/>
  <c r="Y46" i="51"/>
  <c r="AG40" i="51"/>
  <c r="AG36" i="51"/>
  <c r="I74" i="51"/>
  <c r="F22" i="51"/>
  <c r="AI406" i="51"/>
  <c r="AI384" i="51"/>
  <c r="AI410" i="51"/>
  <c r="AI308" i="51"/>
  <c r="AI305" i="51"/>
  <c r="AI275" i="51"/>
  <c r="AI253" i="51"/>
  <c r="AI223" i="51"/>
  <c r="AI215" i="51"/>
  <c r="AI201" i="51"/>
  <c r="AI295" i="51"/>
  <c r="AI277" i="51"/>
  <c r="AI270" i="51"/>
  <c r="AI254" i="51"/>
  <c r="AI208" i="51"/>
  <c r="AJ208" i="51" s="1"/>
  <c r="AI197" i="51"/>
  <c r="AI172" i="51"/>
  <c r="AI164" i="51"/>
  <c r="AI150" i="51"/>
  <c r="AA52" i="51"/>
  <c r="AF50" i="51"/>
  <c r="Y48" i="51"/>
  <c r="AC46" i="51"/>
  <c r="W45" i="51"/>
  <c r="AA43" i="51"/>
  <c r="AE41" i="51"/>
  <c r="X40" i="51"/>
  <c r="AD38" i="51"/>
  <c r="V37" i="51"/>
  <c r="AI115" i="51"/>
  <c r="Z35" i="51"/>
  <c r="AE33" i="51"/>
  <c r="AI165" i="51"/>
  <c r="AI156" i="51"/>
  <c r="AJ156" i="51" s="1"/>
  <c r="AI151" i="51"/>
  <c r="AI147" i="51"/>
  <c r="AI143" i="51"/>
  <c r="AA53" i="51"/>
  <c r="V52" i="51"/>
  <c r="AI130" i="51"/>
  <c r="AE50" i="51"/>
  <c r="Z48" i="51"/>
  <c r="V47" i="51"/>
  <c r="AI125" i="51"/>
  <c r="AE45" i="51"/>
  <c r="Z44" i="51"/>
  <c r="V43" i="51"/>
  <c r="AI43" i="51" s="1"/>
  <c r="AI121" i="51"/>
  <c r="AF41" i="51"/>
  <c r="AA40" i="51"/>
  <c r="V39" i="51"/>
  <c r="AI117" i="51"/>
  <c r="AF37" i="51"/>
  <c r="Z36" i="51"/>
  <c r="W35" i="51"/>
  <c r="AF33" i="51"/>
  <c r="F75" i="51"/>
  <c r="I465" i="51"/>
  <c r="I470" i="51" s="1"/>
  <c r="AG42" i="51"/>
  <c r="AH262" i="51"/>
  <c r="AH36" i="51"/>
  <c r="AI404" i="51"/>
  <c r="I367" i="52"/>
  <c r="F12" i="51"/>
  <c r="I64" i="51"/>
  <c r="I59" i="51"/>
  <c r="F7" i="51"/>
  <c r="F11" i="51"/>
  <c r="I63" i="51"/>
  <c r="F574" i="51"/>
  <c r="F575" i="51" s="1"/>
  <c r="I78" i="51"/>
  <c r="F26" i="51"/>
  <c r="I237" i="52"/>
  <c r="S185" i="52"/>
  <c r="AJ185" i="52" s="1"/>
  <c r="AI397" i="51"/>
  <c r="Z53" i="51"/>
  <c r="AD51" i="51"/>
  <c r="AI111" i="51"/>
  <c r="V33" i="51"/>
  <c r="Z51" i="51"/>
  <c r="AA46" i="51"/>
  <c r="W41" i="51"/>
  <c r="W37" i="51"/>
  <c r="W33" i="51"/>
  <c r="F17" i="51"/>
  <c r="I69" i="51"/>
  <c r="AI440" i="51"/>
  <c r="AI430" i="51"/>
  <c r="AI375" i="51"/>
  <c r="AI304" i="51"/>
  <c r="AI252" i="51"/>
  <c r="AI200" i="51"/>
  <c r="AI286" i="51"/>
  <c r="AJ286" i="51" s="1"/>
  <c r="AI191" i="51"/>
  <c r="AI180" i="51"/>
  <c r="Y47" i="51"/>
  <c r="AA42" i="51"/>
  <c r="W36" i="51"/>
  <c r="AH53" i="51"/>
  <c r="AD47" i="51"/>
  <c r="X42" i="51"/>
  <c r="AD39" i="51"/>
  <c r="X34" i="51"/>
  <c r="AG37" i="51"/>
  <c r="AI442" i="51"/>
  <c r="AJ442" i="51" s="1"/>
  <c r="AI435" i="51"/>
  <c r="AI412" i="51"/>
  <c r="AI417" i="51"/>
  <c r="AJ417" i="51" s="1"/>
  <c r="AI409" i="51"/>
  <c r="AI391" i="51"/>
  <c r="AJ391" i="51" s="1"/>
  <c r="AI379" i="51"/>
  <c r="AI371" i="51"/>
  <c r="AI357" i="51"/>
  <c r="AI405" i="51"/>
  <c r="AI372" i="51"/>
  <c r="AI363" i="51"/>
  <c r="AJ363" i="51" s="1"/>
  <c r="AI358" i="51"/>
  <c r="AI339" i="51"/>
  <c r="AJ339" i="51" s="1"/>
  <c r="AI330" i="51"/>
  <c r="AI322" i="51"/>
  <c r="AI352" i="51"/>
  <c r="AI326" i="51"/>
  <c r="AI256" i="51"/>
  <c r="AI204" i="51"/>
  <c r="AI297" i="51"/>
  <c r="AI276" i="51"/>
  <c r="AI272" i="51"/>
  <c r="AI249" i="51"/>
  <c r="AI193" i="51"/>
  <c r="AI189" i="51"/>
  <c r="V210" i="51"/>
  <c r="AI175" i="51"/>
  <c r="AI145" i="51"/>
  <c r="AI137" i="51"/>
  <c r="Y52" i="51"/>
  <c r="AD50" i="51"/>
  <c r="W48" i="51"/>
  <c r="Z46" i="51"/>
  <c r="AE44" i="51"/>
  <c r="Y43" i="51"/>
  <c r="AC41" i="51"/>
  <c r="V40" i="51"/>
  <c r="AI118" i="51"/>
  <c r="AA38" i="51"/>
  <c r="AF36" i="51"/>
  <c r="X35" i="51"/>
  <c r="AC33" i="51"/>
  <c r="Y53" i="51"/>
  <c r="AG51" i="51"/>
  <c r="AC50" i="51"/>
  <c r="X48" i="51"/>
  <c r="AH46" i="51"/>
  <c r="AC45" i="51"/>
  <c r="X44" i="51"/>
  <c r="AH42" i="51"/>
  <c r="AD41" i="51"/>
  <c r="Y40" i="51"/>
  <c r="AG38" i="51"/>
  <c r="AD37" i="51"/>
  <c r="X36" i="51"/>
  <c r="AG34" i="51"/>
  <c r="AD33" i="51"/>
  <c r="I522" i="51"/>
  <c r="F523" i="51" s="1"/>
  <c r="AH51" i="51"/>
  <c r="AH34" i="51"/>
  <c r="AG392" i="51"/>
  <c r="AI377" i="51"/>
  <c r="AI284" i="51"/>
  <c r="AI426" i="51"/>
  <c r="S393" i="52"/>
  <c r="AJ393" i="52" s="1"/>
  <c r="F496" i="51"/>
  <c r="F497" i="51" s="1"/>
  <c r="S55" i="52"/>
  <c r="AJ55" i="52" s="1"/>
  <c r="I185" i="52"/>
  <c r="I315" i="52"/>
  <c r="AI131" i="51"/>
  <c r="AJ131" i="51" s="1"/>
  <c r="AD418" i="51"/>
  <c r="AE288" i="51"/>
  <c r="AD262" i="51"/>
  <c r="Y184" i="51"/>
  <c r="AE184" i="51"/>
  <c r="AC158" i="51"/>
  <c r="AF262" i="51"/>
  <c r="Z288" i="51"/>
  <c r="AF288" i="51"/>
  <c r="Y236" i="51"/>
  <c r="AF236" i="51"/>
  <c r="W288" i="51"/>
  <c r="X184" i="51"/>
  <c r="AG210" i="51"/>
  <c r="W158" i="51"/>
  <c r="AE158" i="51"/>
  <c r="X158" i="51"/>
  <c r="AF158" i="51"/>
  <c r="AE340" i="51"/>
  <c r="AD158" i="51"/>
  <c r="Z158" i="51"/>
  <c r="AA158" i="51"/>
  <c r="W444" i="51"/>
  <c r="AD340" i="51"/>
  <c r="Y158" i="51"/>
  <c r="V444" i="51"/>
  <c r="AA444" i="51"/>
  <c r="Y392" i="51"/>
  <c r="Y444" i="51"/>
  <c r="W392" i="51"/>
  <c r="AE392" i="51"/>
  <c r="AC392" i="51"/>
  <c r="AH392" i="51"/>
  <c r="Z132" i="51"/>
  <c r="AE444" i="51"/>
  <c r="AA418" i="51"/>
  <c r="AC444" i="51"/>
  <c r="AH444" i="51"/>
  <c r="X418" i="51"/>
  <c r="Z392" i="51"/>
  <c r="AF366" i="51"/>
  <c r="AF392" i="51"/>
  <c r="AF314" i="51"/>
  <c r="AE314" i="51"/>
  <c r="X132" i="51"/>
  <c r="AC262" i="51"/>
  <c r="Z444" i="51"/>
  <c r="Y366" i="51"/>
  <c r="AA314" i="51"/>
  <c r="Z314" i="51"/>
  <c r="V132" i="51"/>
  <c r="AH132" i="51"/>
  <c r="AF444" i="51"/>
  <c r="V418" i="51"/>
  <c r="X392" i="51"/>
  <c r="AD392" i="51"/>
  <c r="X444" i="51"/>
  <c r="AD444" i="51"/>
  <c r="V392" i="51"/>
  <c r="AA392" i="51"/>
  <c r="Z366" i="51"/>
  <c r="W314" i="51"/>
  <c r="V314" i="51"/>
  <c r="AF132" i="51"/>
  <c r="AC418" i="51"/>
  <c r="AH418" i="51"/>
  <c r="Z418" i="51"/>
  <c r="AF418" i="51"/>
  <c r="Z340" i="51"/>
  <c r="AA288" i="51"/>
  <c r="AH158" i="51"/>
  <c r="AD132" i="51"/>
  <c r="W418" i="51"/>
  <c r="Y340" i="51"/>
  <c r="AD210" i="51"/>
  <c r="AC210" i="51"/>
  <c r="AE262" i="51"/>
  <c r="Y210" i="51"/>
  <c r="X210" i="51"/>
  <c r="Y418" i="51"/>
  <c r="AE418" i="51"/>
  <c r="AF340" i="51"/>
  <c r="X340" i="51"/>
  <c r="X288" i="51"/>
  <c r="AH288" i="51"/>
  <c r="AD366" i="51"/>
  <c r="AA340" i="51"/>
  <c r="AD314" i="51"/>
  <c r="AG314" i="51"/>
  <c r="AF210" i="51"/>
  <c r="AD288" i="51"/>
  <c r="AE210" i="51"/>
  <c r="P101" i="51"/>
  <c r="P23" i="51" s="1"/>
  <c r="W366" i="51"/>
  <c r="W340" i="51"/>
  <c r="Y314" i="51"/>
  <c r="AG340" i="51"/>
  <c r="AC314" i="51"/>
  <c r="AE236" i="51"/>
  <c r="AA210" i="51"/>
  <c r="Y288" i="51"/>
  <c r="AD236" i="51"/>
  <c r="Z210" i="51"/>
  <c r="X366" i="51"/>
  <c r="AC340" i="51"/>
  <c r="X314" i="51"/>
  <c r="AC288" i="51"/>
  <c r="W210" i="51"/>
  <c r="W236" i="51"/>
  <c r="Z262" i="51"/>
  <c r="P103" i="51"/>
  <c r="P25" i="51" s="1"/>
  <c r="AG366" i="51"/>
  <c r="AA262" i="51"/>
  <c r="AC236" i="51"/>
  <c r="AF184" i="51"/>
  <c r="X262" i="51"/>
  <c r="AE366" i="51"/>
  <c r="Y262" i="51"/>
  <c r="Z236" i="51"/>
  <c r="AD184" i="51"/>
  <c r="V184" i="51"/>
  <c r="AC366" i="51"/>
  <c r="W262" i="51"/>
  <c r="X236" i="51"/>
  <c r="V262" i="51"/>
  <c r="AH236" i="51"/>
  <c r="AA184" i="51"/>
  <c r="W184" i="51"/>
  <c r="AC184" i="51"/>
  <c r="AA366" i="51"/>
  <c r="AI361" i="51"/>
  <c r="AA236" i="51"/>
  <c r="Z184" i="51"/>
  <c r="AG262" i="51"/>
  <c r="S304" i="51"/>
  <c r="AJ304" i="51" s="1"/>
  <c r="R52" i="51"/>
  <c r="O52" i="51"/>
  <c r="M51" i="51"/>
  <c r="R50" i="51"/>
  <c r="O50" i="51"/>
  <c r="Q52" i="51"/>
  <c r="Q51" i="51"/>
  <c r="Q50" i="51"/>
  <c r="S329" i="51"/>
  <c r="AF609" i="51"/>
  <c r="AF607" i="51"/>
  <c r="S347" i="51"/>
  <c r="AJ347" i="51" s="1"/>
  <c r="S248" i="51"/>
  <c r="S172" i="51"/>
  <c r="AJ172" i="51" s="1"/>
  <c r="M52" i="51"/>
  <c r="R51" i="51"/>
  <c r="O51" i="51"/>
  <c r="M50" i="51"/>
  <c r="N52" i="51"/>
  <c r="N51" i="51"/>
  <c r="N50" i="51"/>
  <c r="R37" i="51" l="1"/>
  <c r="S193" i="51"/>
  <c r="AJ193" i="51" s="1"/>
  <c r="S191" i="51"/>
  <c r="AJ191" i="51" s="1"/>
  <c r="S282" i="51"/>
  <c r="AJ282" i="51" s="1"/>
  <c r="S298" i="51"/>
  <c r="AJ298" i="51" s="1"/>
  <c r="S303" i="51"/>
  <c r="AJ303" i="51" s="1"/>
  <c r="S346" i="51"/>
  <c r="AJ346" i="51" s="1"/>
  <c r="AF612" i="51"/>
  <c r="AF610" i="51"/>
  <c r="R35" i="51"/>
  <c r="N38" i="51"/>
  <c r="R41" i="51"/>
  <c r="S152" i="51"/>
  <c r="AJ152" i="51" s="1"/>
  <c r="S167" i="51"/>
  <c r="AJ167" i="51" s="1"/>
  <c r="Q37" i="51"/>
  <c r="R40" i="51"/>
  <c r="M45" i="51"/>
  <c r="S144" i="51"/>
  <c r="AJ144" i="51" s="1"/>
  <c r="S197" i="51"/>
  <c r="AJ197" i="51" s="1"/>
  <c r="S229" i="51"/>
  <c r="AJ229" i="51" s="1"/>
  <c r="S276" i="51"/>
  <c r="AJ276" i="51" s="1"/>
  <c r="S302" i="51"/>
  <c r="AJ302" i="51" s="1"/>
  <c r="S244" i="51"/>
  <c r="AJ244" i="51" s="1"/>
  <c r="S323" i="51"/>
  <c r="AJ323" i="51" s="1"/>
  <c r="S410" i="51"/>
  <c r="AJ410" i="51" s="1"/>
  <c r="S435" i="51"/>
  <c r="AJ435" i="51" s="1"/>
  <c r="AG49" i="51"/>
  <c r="AG54" i="51" s="1"/>
  <c r="S170" i="51"/>
  <c r="AJ170" i="51" s="1"/>
  <c r="AF624" i="51"/>
  <c r="W49" i="51"/>
  <c r="W54" i="51" s="1"/>
  <c r="S243" i="51"/>
  <c r="AJ243" i="51" s="1"/>
  <c r="S142" i="51"/>
  <c r="S164" i="51"/>
  <c r="AJ164" i="51" s="1"/>
  <c r="S198" i="51"/>
  <c r="AJ198" i="51" s="1"/>
  <c r="S324" i="51"/>
  <c r="AJ324" i="51" s="1"/>
  <c r="S356" i="51"/>
  <c r="AJ356" i="51" s="1"/>
  <c r="S380" i="51"/>
  <c r="S400" i="51"/>
  <c r="AJ400" i="51" s="1"/>
  <c r="S411" i="51"/>
  <c r="AJ411" i="51" s="1"/>
  <c r="S274" i="51"/>
  <c r="AJ274" i="51" s="1"/>
  <c r="S321" i="51"/>
  <c r="AJ321" i="51" s="1"/>
  <c r="AF623" i="51"/>
  <c r="S176" i="51"/>
  <c r="S278" i="51"/>
  <c r="AJ278" i="51" s="1"/>
  <c r="S195" i="51"/>
  <c r="S223" i="51"/>
  <c r="AJ223" i="51" s="1"/>
  <c r="AF618" i="51"/>
  <c r="S147" i="51"/>
  <c r="AJ147" i="51" s="1"/>
  <c r="S382" i="51"/>
  <c r="AJ382" i="51" s="1"/>
  <c r="AJ176" i="51"/>
  <c r="S348" i="51"/>
  <c r="AJ348" i="51" s="1"/>
  <c r="AF615" i="51"/>
  <c r="AF611" i="51"/>
  <c r="AI44" i="51"/>
  <c r="AI52" i="51"/>
  <c r="S333" i="51"/>
  <c r="AJ333" i="51" s="1"/>
  <c r="Q34" i="51"/>
  <c r="Q38" i="51"/>
  <c r="Q44" i="51"/>
  <c r="M36" i="51"/>
  <c r="Q40" i="51"/>
  <c r="M44" i="51"/>
  <c r="Q46" i="51"/>
  <c r="AJ248" i="51"/>
  <c r="S279" i="51"/>
  <c r="AJ279" i="51" s="1"/>
  <c r="S247" i="51"/>
  <c r="AJ247" i="51" s="1"/>
  <c r="S256" i="51"/>
  <c r="AJ256" i="51" s="1"/>
  <c r="S296" i="51"/>
  <c r="AJ296" i="51" s="1"/>
  <c r="S399" i="51"/>
  <c r="AJ399" i="51" s="1"/>
  <c r="AJ329" i="51"/>
  <c r="S165" i="51"/>
  <c r="AJ165" i="51" s="1"/>
  <c r="S219" i="51"/>
  <c r="AJ219" i="51" s="1"/>
  <c r="S401" i="51"/>
  <c r="AJ401" i="51" s="1"/>
  <c r="S406" i="51"/>
  <c r="AJ406" i="51" s="1"/>
  <c r="S430" i="51"/>
  <c r="AJ430" i="51" s="1"/>
  <c r="S431" i="51"/>
  <c r="AJ431" i="51" s="1"/>
  <c r="AI153" i="51"/>
  <c r="Q36" i="51"/>
  <c r="Q42" i="51"/>
  <c r="AI53" i="51"/>
  <c r="AJ53" i="51" s="1"/>
  <c r="AI418" i="51"/>
  <c r="AB419" i="51" s="1"/>
  <c r="Y315" i="51"/>
  <c r="AI314" i="51"/>
  <c r="AB315" i="51" s="1"/>
  <c r="V315" i="51"/>
  <c r="AD419" i="51"/>
  <c r="X315" i="51"/>
  <c r="AD315" i="51"/>
  <c r="W419" i="51"/>
  <c r="L48" i="51"/>
  <c r="S126" i="51"/>
  <c r="AJ126" i="51" s="1"/>
  <c r="S194" i="51"/>
  <c r="AJ194" i="51" s="1"/>
  <c r="S407" i="51"/>
  <c r="AJ407" i="51" s="1"/>
  <c r="S433" i="51"/>
  <c r="AJ433" i="51" s="1"/>
  <c r="S383" i="51"/>
  <c r="AJ383" i="51" s="1"/>
  <c r="O35" i="51"/>
  <c r="R39" i="51"/>
  <c r="O41" i="51"/>
  <c r="R42" i="51"/>
  <c r="R46" i="51"/>
  <c r="N40" i="51"/>
  <c r="O42" i="51"/>
  <c r="N46" i="51"/>
  <c r="S202" i="51"/>
  <c r="AJ202" i="51" s="1"/>
  <c r="S224" i="51"/>
  <c r="AJ224" i="51" s="1"/>
  <c r="S301" i="51"/>
  <c r="AJ301" i="51" s="1"/>
  <c r="S203" i="51"/>
  <c r="AJ203" i="51" s="1"/>
  <c r="S242" i="51"/>
  <c r="AJ242" i="51" s="1"/>
  <c r="S252" i="51"/>
  <c r="AJ252" i="51" s="1"/>
  <c r="S334" i="51"/>
  <c r="AJ334" i="51" s="1"/>
  <c r="AF419" i="51"/>
  <c r="P7" i="51"/>
  <c r="I575" i="51"/>
  <c r="AI262" i="51"/>
  <c r="AB263" i="51" s="1"/>
  <c r="AI45" i="51"/>
  <c r="AI46" i="51"/>
  <c r="L52" i="51"/>
  <c r="S130" i="51"/>
  <c r="AJ130" i="51" s="1"/>
  <c r="S146" i="51"/>
  <c r="AJ146" i="51" s="1"/>
  <c r="S151" i="51"/>
  <c r="AJ151" i="51" s="1"/>
  <c r="L33" i="51"/>
  <c r="S111" i="51"/>
  <c r="M38" i="51"/>
  <c r="M42" i="51"/>
  <c r="S139" i="51"/>
  <c r="AJ139" i="51" s="1"/>
  <c r="S222" i="51"/>
  <c r="AJ222" i="51" s="1"/>
  <c r="S275" i="51"/>
  <c r="AJ275" i="51" s="1"/>
  <c r="S322" i="51"/>
  <c r="AJ322" i="51" s="1"/>
  <c r="S354" i="51"/>
  <c r="AJ354" i="51" s="1"/>
  <c r="S378" i="51"/>
  <c r="AJ378" i="51" s="1"/>
  <c r="S398" i="51"/>
  <c r="AJ398" i="51" s="1"/>
  <c r="S409" i="51"/>
  <c r="AJ409" i="51" s="1"/>
  <c r="S319" i="51"/>
  <c r="S351" i="51"/>
  <c r="AJ351" i="51" s="1"/>
  <c r="S112" i="51"/>
  <c r="AJ112" i="51" s="1"/>
  <c r="L34" i="51"/>
  <c r="S121" i="51"/>
  <c r="AJ121" i="51" s="1"/>
  <c r="L43" i="51"/>
  <c r="S122" i="51"/>
  <c r="AJ122" i="51" s="1"/>
  <c r="L44" i="51"/>
  <c r="N45" i="51"/>
  <c r="L47" i="51"/>
  <c r="S125" i="51"/>
  <c r="AJ125" i="51" s="1"/>
  <c r="S221" i="51"/>
  <c r="AJ221" i="51" s="1"/>
  <c r="R34" i="51"/>
  <c r="R36" i="51"/>
  <c r="R38" i="51"/>
  <c r="R48" i="51"/>
  <c r="S169" i="51"/>
  <c r="AJ169" i="51" s="1"/>
  <c r="S218" i="51"/>
  <c r="AJ218" i="51" s="1"/>
  <c r="S226" i="51"/>
  <c r="AJ226" i="51" s="1"/>
  <c r="S204" i="51"/>
  <c r="AJ204" i="51" s="1"/>
  <c r="S376" i="51"/>
  <c r="AJ376" i="51" s="1"/>
  <c r="S371" i="51"/>
  <c r="S379" i="51"/>
  <c r="AJ379" i="51" s="1"/>
  <c r="S408" i="51"/>
  <c r="AJ408" i="51" s="1"/>
  <c r="S432" i="51"/>
  <c r="AJ432" i="51" s="1"/>
  <c r="S273" i="51"/>
  <c r="AJ273" i="51" s="1"/>
  <c r="AC49" i="51"/>
  <c r="AC54" i="51" s="1"/>
  <c r="AF49" i="51"/>
  <c r="AF54" i="51" s="1"/>
  <c r="AI50" i="51"/>
  <c r="AI33" i="51"/>
  <c r="L51" i="51"/>
  <c r="S129" i="51"/>
  <c r="AJ129" i="51" s="1"/>
  <c r="AI210" i="51"/>
  <c r="AB211" i="51" s="1"/>
  <c r="AG184" i="51"/>
  <c r="AI35" i="51"/>
  <c r="AJ142" i="51"/>
  <c r="S115" i="51"/>
  <c r="AJ115" i="51" s="1"/>
  <c r="L37" i="51"/>
  <c r="L41" i="51"/>
  <c r="S119" i="51"/>
  <c r="AJ119" i="51" s="1"/>
  <c r="S225" i="51"/>
  <c r="AJ225" i="51" s="1"/>
  <c r="S352" i="51"/>
  <c r="AJ352" i="51" s="1"/>
  <c r="S355" i="51"/>
  <c r="AJ355" i="51" s="1"/>
  <c r="M39" i="51"/>
  <c r="AI231" i="51"/>
  <c r="O45" i="51"/>
  <c r="S200" i="51"/>
  <c r="AJ200" i="51" s="1"/>
  <c r="S412" i="51"/>
  <c r="AJ412" i="51" s="1"/>
  <c r="S299" i="51"/>
  <c r="AJ299" i="51" s="1"/>
  <c r="S308" i="51"/>
  <c r="AJ308" i="51" s="1"/>
  <c r="N34" i="51"/>
  <c r="S114" i="51"/>
  <c r="AJ114" i="51" s="1"/>
  <c r="L36" i="51"/>
  <c r="L39" i="51"/>
  <c r="S117" i="51"/>
  <c r="AJ117" i="51" s="1"/>
  <c r="S120" i="51"/>
  <c r="AJ120" i="51" s="1"/>
  <c r="L42" i="51"/>
  <c r="N43" i="51"/>
  <c r="S175" i="51"/>
  <c r="AJ175" i="51" s="1"/>
  <c r="S220" i="51"/>
  <c r="AJ220" i="51" s="1"/>
  <c r="S246" i="51"/>
  <c r="AJ246" i="51" s="1"/>
  <c r="S280" i="51"/>
  <c r="AJ280" i="51" s="1"/>
  <c r="S386" i="51"/>
  <c r="AJ386" i="51" s="1"/>
  <c r="S357" i="51"/>
  <c r="AJ357" i="51" s="1"/>
  <c r="S373" i="51"/>
  <c r="AJ373" i="51" s="1"/>
  <c r="S437" i="51"/>
  <c r="AJ437" i="51" s="1"/>
  <c r="S425" i="51"/>
  <c r="AJ425" i="51" s="1"/>
  <c r="N288" i="51"/>
  <c r="S377" i="51"/>
  <c r="AJ377" i="51" s="1"/>
  <c r="AA49" i="51"/>
  <c r="AA54" i="51" s="1"/>
  <c r="AE49" i="51"/>
  <c r="AE54" i="51" s="1"/>
  <c r="S300" i="51"/>
  <c r="AJ300" i="51" s="1"/>
  <c r="AF619" i="51"/>
  <c r="S267" i="51"/>
  <c r="AE132" i="51"/>
  <c r="AI41" i="51"/>
  <c r="AI42" i="51"/>
  <c r="AG419" i="51"/>
  <c r="S268" i="51"/>
  <c r="AJ268" i="51" s="1"/>
  <c r="AI392" i="51"/>
  <c r="AB393" i="51" s="1"/>
  <c r="S141" i="51"/>
  <c r="AJ141" i="51" s="1"/>
  <c r="S190" i="51"/>
  <c r="AJ190" i="51" s="1"/>
  <c r="S307" i="51"/>
  <c r="AJ307" i="51" s="1"/>
  <c r="O40" i="51"/>
  <c r="N47" i="51"/>
  <c r="AJ195" i="51"/>
  <c r="AI335" i="51"/>
  <c r="AH315" i="51"/>
  <c r="M33" i="51"/>
  <c r="Q39" i="51"/>
  <c r="Q47" i="51"/>
  <c r="N33" i="51"/>
  <c r="S228" i="51"/>
  <c r="AJ228" i="51" s="1"/>
  <c r="S404" i="51"/>
  <c r="AJ404" i="51" s="1"/>
  <c r="R47" i="51"/>
  <c r="S149" i="51"/>
  <c r="AJ149" i="51" s="1"/>
  <c r="O39" i="51"/>
  <c r="S189" i="51"/>
  <c r="O46" i="51"/>
  <c r="L46" i="51"/>
  <c r="S124" i="51"/>
  <c r="AJ124" i="51" s="1"/>
  <c r="S150" i="51"/>
  <c r="AJ150" i="51" s="1"/>
  <c r="S281" i="51"/>
  <c r="AJ281" i="51" s="1"/>
  <c r="S199" i="51"/>
  <c r="AJ199" i="51" s="1"/>
  <c r="S331" i="51"/>
  <c r="AJ331" i="51" s="1"/>
  <c r="S426" i="51"/>
  <c r="AJ426" i="51" s="1"/>
  <c r="S427" i="51"/>
  <c r="AJ427" i="51" s="1"/>
  <c r="AF617" i="51"/>
  <c r="AH49" i="51"/>
  <c r="AH54" i="51" s="1"/>
  <c r="X49" i="51"/>
  <c r="X54" i="51" s="1"/>
  <c r="Z49" i="51"/>
  <c r="Z54" i="51" s="1"/>
  <c r="AI40" i="51"/>
  <c r="V158" i="51"/>
  <c r="AI48" i="51"/>
  <c r="AI309" i="51"/>
  <c r="S174" i="51"/>
  <c r="AJ174" i="51" s="1"/>
  <c r="AJ380" i="51"/>
  <c r="S436" i="51"/>
  <c r="AJ436" i="51" s="1"/>
  <c r="N44" i="51"/>
  <c r="Q41" i="51"/>
  <c r="AI413" i="51"/>
  <c r="Y49" i="51"/>
  <c r="Y54" i="51" s="1"/>
  <c r="B523" i="51"/>
  <c r="C523" i="51"/>
  <c r="D523" i="51"/>
  <c r="E523" i="51"/>
  <c r="G523" i="51"/>
  <c r="H523" i="51"/>
  <c r="AG315" i="51"/>
  <c r="V366" i="51"/>
  <c r="M35" i="51"/>
  <c r="M41" i="51"/>
  <c r="Q45" i="51"/>
  <c r="S293" i="51"/>
  <c r="S253" i="51"/>
  <c r="AJ253" i="51" s="1"/>
  <c r="N35" i="51"/>
  <c r="R45" i="51"/>
  <c r="S384" i="51"/>
  <c r="AJ384" i="51" s="1"/>
  <c r="S423" i="51"/>
  <c r="S358" i="51"/>
  <c r="AJ358" i="51" s="1"/>
  <c r="O33" i="51"/>
  <c r="S171" i="51"/>
  <c r="AJ171" i="51" s="1"/>
  <c r="S128" i="51"/>
  <c r="AJ128" i="51" s="1"/>
  <c r="S143" i="51"/>
  <c r="AJ143" i="51" s="1"/>
  <c r="N37" i="51"/>
  <c r="N41" i="51"/>
  <c r="S137" i="51"/>
  <c r="S145" i="51"/>
  <c r="AJ145" i="51" s="1"/>
  <c r="S249" i="51"/>
  <c r="AJ249" i="51" s="1"/>
  <c r="S277" i="51"/>
  <c r="AJ277" i="51" s="1"/>
  <c r="S192" i="51"/>
  <c r="AJ192" i="51" s="1"/>
  <c r="S255" i="51"/>
  <c r="AJ255" i="51" s="1"/>
  <c r="S271" i="51"/>
  <c r="AJ271" i="51" s="1"/>
  <c r="S294" i="51"/>
  <c r="AJ294" i="51" s="1"/>
  <c r="S345" i="51"/>
  <c r="L366" i="51"/>
  <c r="S349" i="51"/>
  <c r="AJ349" i="51" s="1"/>
  <c r="S328" i="51"/>
  <c r="AJ328" i="51" s="1"/>
  <c r="S350" i="51"/>
  <c r="AJ350" i="51" s="1"/>
  <c r="S385" i="51"/>
  <c r="AJ385" i="51" s="1"/>
  <c r="AF606" i="51"/>
  <c r="S306" i="51"/>
  <c r="AJ306" i="51" s="1"/>
  <c r="S327" i="51"/>
  <c r="AJ327" i="51" s="1"/>
  <c r="S325" i="51"/>
  <c r="AJ325" i="51" s="1"/>
  <c r="N39" i="51"/>
  <c r="N42" i="51"/>
  <c r="R43" i="51"/>
  <c r="S123" i="51"/>
  <c r="AJ123" i="51" s="1"/>
  <c r="L45" i="51"/>
  <c r="L40" i="51"/>
  <c r="S118" i="51"/>
  <c r="AJ118" i="51" s="1"/>
  <c r="S177" i="51"/>
  <c r="AJ177" i="51" s="1"/>
  <c r="S216" i="51"/>
  <c r="AJ216" i="51" s="1"/>
  <c r="S245" i="51"/>
  <c r="AJ245" i="51" s="1"/>
  <c r="S297" i="51"/>
  <c r="AJ297" i="51" s="1"/>
  <c r="S201" i="51"/>
  <c r="AJ201" i="51" s="1"/>
  <c r="S217" i="51"/>
  <c r="AJ217" i="51" s="1"/>
  <c r="S372" i="51"/>
  <c r="AJ372" i="51" s="1"/>
  <c r="S359" i="51"/>
  <c r="AJ359" i="51" s="1"/>
  <c r="S375" i="51"/>
  <c r="AJ375" i="51" s="1"/>
  <c r="S403" i="51"/>
  <c r="AJ403" i="51" s="1"/>
  <c r="AI205" i="51"/>
  <c r="AI387" i="51"/>
  <c r="V49" i="51"/>
  <c r="V54" i="51" s="1"/>
  <c r="AI127" i="51"/>
  <c r="E471" i="51"/>
  <c r="D471" i="51"/>
  <c r="F471" i="51"/>
  <c r="H471" i="51"/>
  <c r="B471" i="51"/>
  <c r="C471" i="51"/>
  <c r="G471" i="51"/>
  <c r="AI39" i="51"/>
  <c r="AI47" i="51"/>
  <c r="I77" i="51"/>
  <c r="F25" i="51"/>
  <c r="AI37" i="51"/>
  <c r="H549" i="51"/>
  <c r="D549" i="51"/>
  <c r="G549" i="51"/>
  <c r="E549" i="51"/>
  <c r="C549" i="51"/>
  <c r="B549" i="51"/>
  <c r="AI51" i="51"/>
  <c r="F549" i="51"/>
  <c r="Y132" i="51"/>
  <c r="V340" i="51"/>
  <c r="I55" i="52"/>
  <c r="L35" i="51"/>
  <c r="S113" i="51"/>
  <c r="AJ113" i="51" s="1"/>
  <c r="AI184" i="51"/>
  <c r="AB185" i="51" s="1"/>
  <c r="AI444" i="51"/>
  <c r="AB445" i="51" s="1"/>
  <c r="I497" i="51"/>
  <c r="N48" i="51"/>
  <c r="S138" i="51"/>
  <c r="AJ138" i="51" s="1"/>
  <c r="S251" i="51"/>
  <c r="AJ251" i="51" s="1"/>
  <c r="S305" i="51"/>
  <c r="AJ305" i="51" s="1"/>
  <c r="S438" i="51"/>
  <c r="AJ438" i="51" s="1"/>
  <c r="O37" i="51"/>
  <c r="Q35" i="51"/>
  <c r="M43" i="51"/>
  <c r="M47" i="51"/>
  <c r="S173" i="51"/>
  <c r="AJ173" i="51" s="1"/>
  <c r="S241" i="51"/>
  <c r="S254" i="51"/>
  <c r="AJ254" i="51" s="1"/>
  <c r="S215" i="51"/>
  <c r="S381" i="51"/>
  <c r="AJ381" i="51" s="1"/>
  <c r="S424" i="51"/>
  <c r="AJ424" i="51" s="1"/>
  <c r="AI283" i="51"/>
  <c r="AI439" i="51"/>
  <c r="S434" i="51"/>
  <c r="AJ434" i="51" s="1"/>
  <c r="AI38" i="51"/>
  <c r="M37" i="51"/>
  <c r="Q43" i="51"/>
  <c r="S148" i="51"/>
  <c r="AJ148" i="51" s="1"/>
  <c r="O47" i="51"/>
  <c r="S270" i="51"/>
  <c r="AJ270" i="51" s="1"/>
  <c r="S269" i="51"/>
  <c r="AJ269" i="51" s="1"/>
  <c r="S353" i="51"/>
  <c r="AJ353" i="51" s="1"/>
  <c r="S405" i="51"/>
  <c r="AJ405" i="51" s="1"/>
  <c r="O43" i="51"/>
  <c r="S166" i="51"/>
  <c r="AJ166" i="51" s="1"/>
  <c r="S227" i="51"/>
  <c r="AJ227" i="51" s="1"/>
  <c r="S402" i="51"/>
  <c r="AJ402" i="51" s="1"/>
  <c r="S326" i="51"/>
  <c r="AJ326" i="51" s="1"/>
  <c r="AF605" i="51"/>
  <c r="R44" i="51"/>
  <c r="S163" i="51"/>
  <c r="M40" i="51"/>
  <c r="M46" i="51"/>
  <c r="S140" i="51"/>
  <c r="AJ140" i="51" s="1"/>
  <c r="S196" i="51"/>
  <c r="AJ196" i="51" s="1"/>
  <c r="M34" i="51"/>
  <c r="M48" i="51"/>
  <c r="S168" i="51"/>
  <c r="AJ168" i="51" s="1"/>
  <c r="S230" i="51"/>
  <c r="AJ230" i="51" s="1"/>
  <c r="S295" i="51"/>
  <c r="AJ295" i="51" s="1"/>
  <c r="S320" i="51"/>
  <c r="AJ320" i="51" s="1"/>
  <c r="S330" i="51"/>
  <c r="AJ330" i="51" s="1"/>
  <c r="S374" i="51"/>
  <c r="AJ374" i="51" s="1"/>
  <c r="R33" i="51"/>
  <c r="N36" i="51"/>
  <c r="L38" i="51"/>
  <c r="S116" i="51"/>
  <c r="AJ116" i="51" s="1"/>
  <c r="Q48" i="51"/>
  <c r="O34" i="51"/>
  <c r="O36" i="51"/>
  <c r="O38" i="51"/>
  <c r="O44" i="51"/>
  <c r="O48" i="51"/>
  <c r="S178" i="51"/>
  <c r="AJ178" i="51" s="1"/>
  <c r="S272" i="51"/>
  <c r="AJ272" i="51" s="1"/>
  <c r="S250" i="51"/>
  <c r="AJ250" i="51" s="1"/>
  <c r="S332" i="51"/>
  <c r="AJ332" i="51" s="1"/>
  <c r="S360" i="51"/>
  <c r="AJ360" i="51" s="1"/>
  <c r="S428" i="51"/>
  <c r="AJ428" i="51" s="1"/>
  <c r="S429" i="51"/>
  <c r="AJ429" i="51" s="1"/>
  <c r="AF622" i="51"/>
  <c r="AI257" i="51"/>
  <c r="AI179" i="51"/>
  <c r="AF614" i="51"/>
  <c r="AD49" i="51"/>
  <c r="AD54" i="51" s="1"/>
  <c r="AI36" i="51"/>
  <c r="AC132" i="51"/>
  <c r="W132" i="51"/>
  <c r="F80" i="51"/>
  <c r="I75" i="51"/>
  <c r="I80" i="51" s="1"/>
  <c r="F23" i="51"/>
  <c r="V236" i="51"/>
  <c r="V288" i="51"/>
  <c r="AI34" i="51"/>
  <c r="AA132" i="51"/>
  <c r="Q210" i="51"/>
  <c r="R418" i="51"/>
  <c r="Q184" i="51"/>
  <c r="Q158" i="51"/>
  <c r="Q262" i="51"/>
  <c r="M392" i="51"/>
  <c r="N158" i="51"/>
  <c r="O184" i="51"/>
  <c r="L340" i="51"/>
  <c r="L158" i="51"/>
  <c r="N210" i="51"/>
  <c r="O444" i="51"/>
  <c r="O340" i="51"/>
  <c r="O132" i="51"/>
  <c r="L418" i="51"/>
  <c r="Q132" i="51"/>
  <c r="N366" i="51"/>
  <c r="N132" i="51"/>
  <c r="O314" i="51"/>
  <c r="N340" i="51"/>
  <c r="O210" i="51"/>
  <c r="L288" i="51"/>
  <c r="O418" i="51"/>
  <c r="O288" i="51"/>
  <c r="O262" i="51"/>
  <c r="L184" i="51"/>
  <c r="O158" i="51"/>
  <c r="N262" i="51"/>
  <c r="L210" i="51"/>
  <c r="L262" i="51"/>
  <c r="O236" i="51"/>
  <c r="O366" i="51"/>
  <c r="N184" i="51"/>
  <c r="I271" i="51"/>
  <c r="I433" i="51"/>
  <c r="I192" i="51"/>
  <c r="AF621" i="51"/>
  <c r="AG393" i="51" l="1"/>
  <c r="I379" i="51"/>
  <c r="I331" i="51"/>
  <c r="I278" i="51"/>
  <c r="I173" i="51"/>
  <c r="G48" i="51"/>
  <c r="I329" i="51"/>
  <c r="I348" i="51"/>
  <c r="I172" i="51"/>
  <c r="I408" i="51"/>
  <c r="I381" i="51"/>
  <c r="I301" i="51"/>
  <c r="I197" i="51"/>
  <c r="I385" i="51"/>
  <c r="V185" i="51"/>
  <c r="V419" i="51"/>
  <c r="I436" i="51"/>
  <c r="I225" i="51"/>
  <c r="AC419" i="51"/>
  <c r="Z419" i="51"/>
  <c r="Q33" i="51"/>
  <c r="S33" i="51" s="1"/>
  <c r="AF211" i="51"/>
  <c r="I428" i="51"/>
  <c r="I302" i="51"/>
  <c r="I226" i="51"/>
  <c r="C43" i="51"/>
  <c r="H38" i="51"/>
  <c r="G35" i="51"/>
  <c r="D39" i="51"/>
  <c r="D36" i="51"/>
  <c r="I306" i="51"/>
  <c r="I402" i="51"/>
  <c r="I380" i="51"/>
  <c r="I349" i="51"/>
  <c r="I275" i="51"/>
  <c r="I200" i="51"/>
  <c r="I270" i="51"/>
  <c r="I174" i="51"/>
  <c r="H45" i="51"/>
  <c r="D35" i="51"/>
  <c r="I142" i="51"/>
  <c r="I252" i="51"/>
  <c r="I201" i="51"/>
  <c r="I245" i="51"/>
  <c r="D45" i="51"/>
  <c r="D43" i="51"/>
  <c r="H35" i="51"/>
  <c r="I307" i="51"/>
  <c r="I247" i="51"/>
  <c r="I191" i="51"/>
  <c r="C44" i="51"/>
  <c r="G38" i="51"/>
  <c r="G34" i="51"/>
  <c r="V445" i="51"/>
  <c r="AH263" i="51"/>
  <c r="AH211" i="51"/>
  <c r="AE263" i="51"/>
  <c r="X263" i="51"/>
  <c r="AG263" i="51"/>
  <c r="I434" i="51"/>
  <c r="I246" i="51"/>
  <c r="I149" i="51"/>
  <c r="I170" i="51"/>
  <c r="AG445" i="51"/>
  <c r="Y445" i="51"/>
  <c r="Y263" i="51"/>
  <c r="AG211" i="51"/>
  <c r="Z445" i="51"/>
  <c r="I403" i="51"/>
  <c r="I141" i="51"/>
  <c r="Z263" i="51"/>
  <c r="Z315" i="51"/>
  <c r="I360" i="51"/>
  <c r="I308" i="51"/>
  <c r="I166" i="51"/>
  <c r="I429" i="51"/>
  <c r="I199" i="51"/>
  <c r="E36" i="51"/>
  <c r="I321" i="51"/>
  <c r="I384" i="51"/>
  <c r="I277" i="51"/>
  <c r="I437" i="51"/>
  <c r="I304" i="51"/>
  <c r="I204" i="51"/>
  <c r="I272" i="51"/>
  <c r="H43" i="51"/>
  <c r="I355" i="51"/>
  <c r="I193" i="51"/>
  <c r="I148" i="51"/>
  <c r="AD263" i="51"/>
  <c r="AF263" i="51"/>
  <c r="V263" i="51"/>
  <c r="O392" i="51"/>
  <c r="X185" i="51"/>
  <c r="W263" i="51"/>
  <c r="AD211" i="51"/>
  <c r="E44" i="51"/>
  <c r="C39" i="51"/>
  <c r="G33" i="51"/>
  <c r="H39" i="51"/>
  <c r="E37" i="51"/>
  <c r="I358" i="51"/>
  <c r="I409" i="51"/>
  <c r="I353" i="51"/>
  <c r="I295" i="51"/>
  <c r="I248" i="51"/>
  <c r="C48" i="51"/>
  <c r="B37" i="51"/>
  <c r="I115" i="51"/>
  <c r="D46" i="51"/>
  <c r="E46" i="51"/>
  <c r="E40" i="51"/>
  <c r="I305" i="51"/>
  <c r="E45" i="51"/>
  <c r="I126" i="51"/>
  <c r="B48" i="51"/>
  <c r="G44" i="51"/>
  <c r="C35" i="51"/>
  <c r="R236" i="51"/>
  <c r="R340" i="51"/>
  <c r="Q236" i="51"/>
  <c r="I300" i="51"/>
  <c r="M236" i="51"/>
  <c r="N444" i="51"/>
  <c r="M366" i="51"/>
  <c r="S35" i="51"/>
  <c r="AJ35" i="51" s="1"/>
  <c r="S40" i="51"/>
  <c r="AJ40" i="51" s="1"/>
  <c r="AI158" i="51"/>
  <c r="V159" i="51" s="1"/>
  <c r="S36" i="51"/>
  <c r="AJ36" i="51" s="1"/>
  <c r="AJ371" i="51"/>
  <c r="AJ111" i="51"/>
  <c r="AE393" i="51"/>
  <c r="Y393" i="51"/>
  <c r="AD393" i="51"/>
  <c r="I432" i="51"/>
  <c r="I401" i="51"/>
  <c r="I334" i="51"/>
  <c r="I195" i="51"/>
  <c r="I229" i="51"/>
  <c r="I177" i="51"/>
  <c r="E48" i="51"/>
  <c r="I176" i="51"/>
  <c r="I120" i="51"/>
  <c r="B42" i="51"/>
  <c r="E33" i="51"/>
  <c r="I382" i="51"/>
  <c r="I350" i="51"/>
  <c r="I324" i="51"/>
  <c r="I164" i="51"/>
  <c r="B41" i="51"/>
  <c r="I119" i="51"/>
  <c r="C46" i="51"/>
  <c r="I373" i="51"/>
  <c r="I386" i="51"/>
  <c r="I332" i="51"/>
  <c r="I268" i="51"/>
  <c r="I242" i="51"/>
  <c r="I202" i="51"/>
  <c r="I175" i="51"/>
  <c r="D40" i="51"/>
  <c r="I165" i="51"/>
  <c r="H33" i="51"/>
  <c r="I351" i="51"/>
  <c r="I411" i="51"/>
  <c r="I399" i="51"/>
  <c r="I352" i="51"/>
  <c r="I294" i="51"/>
  <c r="I253" i="51"/>
  <c r="I230" i="51"/>
  <c r="I139" i="51"/>
  <c r="D37" i="51"/>
  <c r="D33" i="51"/>
  <c r="I147" i="51"/>
  <c r="G43" i="51"/>
  <c r="M210" i="51"/>
  <c r="M184" i="51"/>
  <c r="N236" i="51"/>
  <c r="Q392" i="51"/>
  <c r="AJ241" i="51"/>
  <c r="S45" i="51"/>
  <c r="AJ45" i="51" s="1"/>
  <c r="AJ345" i="51"/>
  <c r="AE445" i="51"/>
  <c r="AJ189" i="51"/>
  <c r="V393" i="51"/>
  <c r="AA211" i="51"/>
  <c r="AG185" i="51"/>
  <c r="S47" i="51"/>
  <c r="AJ47" i="51" s="1"/>
  <c r="AH185" i="51"/>
  <c r="X211" i="51"/>
  <c r="X393" i="51"/>
  <c r="Y185" i="51"/>
  <c r="AA445" i="51"/>
  <c r="AA315" i="51"/>
  <c r="Z393" i="51"/>
  <c r="X445" i="51"/>
  <c r="I123" i="51"/>
  <c r="B45" i="51"/>
  <c r="R288" i="51"/>
  <c r="R444" i="51"/>
  <c r="AI54" i="51"/>
  <c r="V55" i="51" s="1"/>
  <c r="I224" i="51"/>
  <c r="I116" i="51"/>
  <c r="B38" i="51"/>
  <c r="I219" i="51"/>
  <c r="G37" i="51"/>
  <c r="I407" i="51"/>
  <c r="I111" i="51"/>
  <c r="B33" i="51"/>
  <c r="I427" i="51"/>
  <c r="S439" i="51"/>
  <c r="AJ439" i="51" s="1"/>
  <c r="S44" i="51"/>
  <c r="AJ44" i="51" s="1"/>
  <c r="G41" i="51"/>
  <c r="B44" i="51"/>
  <c r="I122" i="51"/>
  <c r="I325" i="51"/>
  <c r="I400" i="51"/>
  <c r="D48" i="51"/>
  <c r="I376" i="51"/>
  <c r="I241" i="51"/>
  <c r="I150" i="51"/>
  <c r="I221" i="51"/>
  <c r="H44" i="51"/>
  <c r="H42" i="51"/>
  <c r="E35" i="51"/>
  <c r="I327" i="51"/>
  <c r="I228" i="51"/>
  <c r="E47" i="51"/>
  <c r="D41" i="51"/>
  <c r="C36" i="51"/>
  <c r="I143" i="51"/>
  <c r="G42" i="51"/>
  <c r="C33" i="51"/>
  <c r="I431" i="51"/>
  <c r="M444" i="51"/>
  <c r="R262" i="51"/>
  <c r="M288" i="51"/>
  <c r="M418" i="51"/>
  <c r="M314" i="51"/>
  <c r="AI236" i="51"/>
  <c r="V237" i="51" s="1"/>
  <c r="I471" i="51"/>
  <c r="AI49" i="51"/>
  <c r="AJ137" i="51"/>
  <c r="AI366" i="51"/>
  <c r="V367" i="51" s="1"/>
  <c r="I523" i="51"/>
  <c r="Q288" i="51"/>
  <c r="S42" i="51"/>
  <c r="AJ42" i="51" s="1"/>
  <c r="V211" i="51"/>
  <c r="Q444" i="51"/>
  <c r="AH445" i="51"/>
  <c r="W393" i="51"/>
  <c r="Z211" i="51"/>
  <c r="W445" i="51"/>
  <c r="Y211" i="51"/>
  <c r="W185" i="51"/>
  <c r="B39" i="51"/>
  <c r="I117" i="51"/>
  <c r="R158" i="51"/>
  <c r="I227" i="51"/>
  <c r="AI340" i="51"/>
  <c r="V341" i="51"/>
  <c r="AE185" i="51"/>
  <c r="I276" i="51"/>
  <c r="E38" i="51"/>
  <c r="I299" i="51"/>
  <c r="I140" i="51"/>
  <c r="I371" i="51"/>
  <c r="D47" i="51"/>
  <c r="I404" i="51"/>
  <c r="I168" i="51"/>
  <c r="I189" i="51"/>
  <c r="C41" i="51"/>
  <c r="I425" i="51"/>
  <c r="R366" i="51"/>
  <c r="R392" i="51"/>
  <c r="M262" i="51"/>
  <c r="M158" i="51"/>
  <c r="L236" i="51"/>
  <c r="M132" i="51"/>
  <c r="S43" i="51"/>
  <c r="AJ43" i="51" s="1"/>
  <c r="AE315" i="51"/>
  <c r="AA393" i="51"/>
  <c r="AE419" i="51"/>
  <c r="X419" i="51"/>
  <c r="W315" i="51"/>
  <c r="AH393" i="51"/>
  <c r="AC445" i="51"/>
  <c r="I345" i="51"/>
  <c r="R314" i="51"/>
  <c r="AJ267" i="51"/>
  <c r="S41" i="51"/>
  <c r="AJ41" i="51" s="1"/>
  <c r="I372" i="51"/>
  <c r="C47" i="51"/>
  <c r="I374" i="51"/>
  <c r="I198" i="51"/>
  <c r="E39" i="51"/>
  <c r="C45" i="51"/>
  <c r="G47" i="51"/>
  <c r="O49" i="51"/>
  <c r="O54" i="51" s="1"/>
  <c r="Q340" i="51"/>
  <c r="R210" i="51"/>
  <c r="AI288" i="51"/>
  <c r="V289" i="51"/>
  <c r="AJ163" i="51"/>
  <c r="I220" i="51"/>
  <c r="I347" i="51"/>
  <c r="I282" i="51"/>
  <c r="E43" i="51"/>
  <c r="I406" i="51"/>
  <c r="I215" i="51"/>
  <c r="I274" i="51"/>
  <c r="I423" i="51"/>
  <c r="I346" i="51"/>
  <c r="I194" i="51"/>
  <c r="C38" i="51"/>
  <c r="I297" i="51"/>
  <c r="I144" i="51"/>
  <c r="D42" i="51"/>
  <c r="I378" i="51"/>
  <c r="I298" i="51"/>
  <c r="I222" i="51"/>
  <c r="I151" i="51"/>
  <c r="I435" i="51"/>
  <c r="I424" i="51"/>
  <c r="I359" i="51"/>
  <c r="I323" i="51"/>
  <c r="I203" i="51"/>
  <c r="I216" i="51"/>
  <c r="B46" i="51"/>
  <c r="I124" i="51"/>
  <c r="B40" i="51"/>
  <c r="I118" i="51"/>
  <c r="H36" i="51"/>
  <c r="E34" i="51"/>
  <c r="H46" i="51"/>
  <c r="B34" i="51"/>
  <c r="I112" i="51"/>
  <c r="I383" i="51"/>
  <c r="I398" i="51"/>
  <c r="I356" i="51"/>
  <c r="I330" i="51"/>
  <c r="I279" i="51"/>
  <c r="I243" i="51"/>
  <c r="I137" i="51"/>
  <c r="I138" i="51"/>
  <c r="I357" i="51"/>
  <c r="I218" i="51"/>
  <c r="H40" i="51"/>
  <c r="I125" i="51"/>
  <c r="B47" i="51"/>
  <c r="I114" i="51"/>
  <c r="B36" i="51"/>
  <c r="D34" i="51"/>
  <c r="I319" i="51"/>
  <c r="G46" i="51"/>
  <c r="G36" i="51"/>
  <c r="L49" i="51"/>
  <c r="N314" i="51"/>
  <c r="Q314" i="51"/>
  <c r="Q366" i="51"/>
  <c r="I377" i="51"/>
  <c r="R184" i="51"/>
  <c r="E81" i="51"/>
  <c r="C81" i="51"/>
  <c r="B81" i="51"/>
  <c r="D81" i="51"/>
  <c r="H81" i="51"/>
  <c r="G81" i="51"/>
  <c r="F81" i="51"/>
  <c r="AJ215" i="51"/>
  <c r="S397" i="51"/>
  <c r="L444" i="51"/>
  <c r="L314" i="51"/>
  <c r="S46" i="51"/>
  <c r="AJ46" i="51" s="1"/>
  <c r="S52" i="51"/>
  <c r="AJ52" i="51" s="1"/>
  <c r="S48" i="51"/>
  <c r="AJ48" i="51" s="1"/>
  <c r="Z185" i="51"/>
  <c r="AH419" i="51"/>
  <c r="AE211" i="51"/>
  <c r="AC263" i="51"/>
  <c r="AC185" i="51"/>
  <c r="Y419" i="51"/>
  <c r="AA419" i="51"/>
  <c r="W211" i="51"/>
  <c r="AF315" i="51"/>
  <c r="AC393" i="51"/>
  <c r="I293" i="51"/>
  <c r="S51" i="51"/>
  <c r="AJ51" i="51" s="1"/>
  <c r="I223" i="51"/>
  <c r="I171" i="51"/>
  <c r="I322" i="51"/>
  <c r="C40" i="51"/>
  <c r="I250" i="51"/>
  <c r="I163" i="51"/>
  <c r="D38" i="51"/>
  <c r="I146" i="51"/>
  <c r="C37" i="51"/>
  <c r="N418" i="51"/>
  <c r="I273" i="51"/>
  <c r="S37" i="51"/>
  <c r="AJ37" i="51" s="1"/>
  <c r="AJ319" i="51"/>
  <c r="AF185" i="51"/>
  <c r="AD185" i="51"/>
  <c r="I426" i="51"/>
  <c r="I169" i="51"/>
  <c r="H34" i="51"/>
  <c r="H41" i="51"/>
  <c r="I256" i="51"/>
  <c r="I249" i="51"/>
  <c r="I145" i="51"/>
  <c r="I267" i="51"/>
  <c r="E41" i="51"/>
  <c r="I320" i="51"/>
  <c r="I255" i="51"/>
  <c r="C34" i="51"/>
  <c r="I217" i="51"/>
  <c r="E42" i="51"/>
  <c r="D44" i="51"/>
  <c r="I438" i="51"/>
  <c r="I269" i="51"/>
  <c r="G45" i="51"/>
  <c r="I430" i="51"/>
  <c r="I410" i="51"/>
  <c r="I254" i="51"/>
  <c r="H48" i="51"/>
  <c r="I152" i="51"/>
  <c r="B43" i="51"/>
  <c r="I121" i="51"/>
  <c r="H37" i="51"/>
  <c r="I326" i="51"/>
  <c r="I328" i="51"/>
  <c r="I303" i="51"/>
  <c r="I251" i="51"/>
  <c r="I196" i="51"/>
  <c r="H47" i="51"/>
  <c r="I375" i="51"/>
  <c r="I397" i="51"/>
  <c r="I333" i="51"/>
  <c r="I280" i="51"/>
  <c r="I244" i="51"/>
  <c r="I281" i="51"/>
  <c r="I178" i="51"/>
  <c r="I167" i="51"/>
  <c r="I412" i="51"/>
  <c r="I405" i="51"/>
  <c r="I296" i="51"/>
  <c r="I190" i="51"/>
  <c r="G40" i="51"/>
  <c r="I113" i="51"/>
  <c r="B35" i="51"/>
  <c r="G39" i="51"/>
  <c r="Q418" i="51"/>
  <c r="M340" i="51"/>
  <c r="N392" i="51"/>
  <c r="S38" i="51"/>
  <c r="AJ38" i="51" s="1"/>
  <c r="I549" i="51"/>
  <c r="AJ423" i="51"/>
  <c r="AJ293" i="51"/>
  <c r="S39" i="51"/>
  <c r="AJ39" i="51" s="1"/>
  <c r="L392" i="51"/>
  <c r="S34" i="51"/>
  <c r="AJ34" i="51" s="1"/>
  <c r="L132" i="51"/>
  <c r="AA263" i="51"/>
  <c r="AC211" i="51"/>
  <c r="AI132" i="51"/>
  <c r="Y133" i="51" s="1"/>
  <c r="AA185" i="51"/>
  <c r="AF445" i="51"/>
  <c r="AC315" i="51"/>
  <c r="AF393" i="51"/>
  <c r="AD445" i="51"/>
  <c r="S414" i="51"/>
  <c r="AJ414" i="51" s="1"/>
  <c r="E340" i="51"/>
  <c r="S284" i="51"/>
  <c r="AJ284" i="51" s="1"/>
  <c r="S388" i="51"/>
  <c r="C314" i="51"/>
  <c r="G444" i="51"/>
  <c r="E444" i="51"/>
  <c r="D418" i="51"/>
  <c r="C340" i="51"/>
  <c r="S310" i="51"/>
  <c r="AJ310" i="51" s="1"/>
  <c r="S180" i="51"/>
  <c r="AJ180" i="51" s="1"/>
  <c r="E392" i="51"/>
  <c r="E366" i="51"/>
  <c r="S232" i="51"/>
  <c r="AJ232" i="51" s="1"/>
  <c r="E210" i="51"/>
  <c r="D132" i="51"/>
  <c r="S440" i="51"/>
  <c r="AJ440" i="51" s="1"/>
  <c r="G418" i="51"/>
  <c r="G236" i="51"/>
  <c r="D236" i="51"/>
  <c r="S258" i="51"/>
  <c r="AJ258" i="51" s="1"/>
  <c r="H392" i="51"/>
  <c r="H262" i="51"/>
  <c r="S362" i="51"/>
  <c r="AJ362" i="51" s="1"/>
  <c r="C288" i="51"/>
  <c r="D392" i="51"/>
  <c r="S336" i="51"/>
  <c r="AJ336" i="51" s="1"/>
  <c r="B366" i="51"/>
  <c r="S206" i="51"/>
  <c r="AJ206" i="51" s="1"/>
  <c r="B210" i="51"/>
  <c r="B262" i="51"/>
  <c r="I543" i="50"/>
  <c r="I517" i="50"/>
  <c r="I569" i="50"/>
  <c r="I573" i="50"/>
  <c r="I572" i="50"/>
  <c r="I571" i="50"/>
  <c r="I570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47" i="50"/>
  <c r="I546" i="50"/>
  <c r="I545" i="50"/>
  <c r="I544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1" i="50"/>
  <c r="I520" i="50"/>
  <c r="I519" i="50"/>
  <c r="I518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495" i="50"/>
  <c r="I494" i="50"/>
  <c r="I493" i="50"/>
  <c r="I492" i="50"/>
  <c r="I491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AI419" i="51" l="1"/>
  <c r="AI445" i="51"/>
  <c r="AI315" i="51"/>
  <c r="Y55" i="51"/>
  <c r="Z55" i="51"/>
  <c r="AI263" i="51"/>
  <c r="AC55" i="51"/>
  <c r="AH55" i="51"/>
  <c r="AD55" i="51"/>
  <c r="S153" i="51"/>
  <c r="AJ153" i="51" s="1"/>
  <c r="AI185" i="51"/>
  <c r="AF55" i="51"/>
  <c r="X55" i="51"/>
  <c r="S231" i="51"/>
  <c r="AJ231" i="51" s="1"/>
  <c r="I466" i="50"/>
  <c r="F76" i="50"/>
  <c r="F496" i="50"/>
  <c r="I475" i="50"/>
  <c r="I496" i="50" s="1"/>
  <c r="H444" i="51"/>
  <c r="D262" i="51"/>
  <c r="G288" i="51"/>
  <c r="G366" i="51"/>
  <c r="E314" i="51"/>
  <c r="D314" i="51"/>
  <c r="C444" i="51"/>
  <c r="Q49" i="51"/>
  <c r="Q54" i="51" s="1"/>
  <c r="I36" i="51"/>
  <c r="I46" i="51"/>
  <c r="S413" i="51"/>
  <c r="AJ413" i="51" s="1"/>
  <c r="M49" i="51"/>
  <c r="M54" i="51" s="1"/>
  <c r="B392" i="51"/>
  <c r="I39" i="51"/>
  <c r="AI393" i="51"/>
  <c r="R49" i="51"/>
  <c r="R54" i="51" s="1"/>
  <c r="R132" i="51"/>
  <c r="I450" i="50"/>
  <c r="F60" i="50"/>
  <c r="F64" i="50"/>
  <c r="I454" i="50"/>
  <c r="F68" i="50"/>
  <c r="I458" i="50"/>
  <c r="F72" i="50"/>
  <c r="I462" i="50"/>
  <c r="H366" i="51"/>
  <c r="H340" i="51"/>
  <c r="G392" i="51"/>
  <c r="G262" i="51"/>
  <c r="S283" i="51"/>
  <c r="B314" i="51"/>
  <c r="I34" i="51"/>
  <c r="AB341" i="51"/>
  <c r="W341" i="51"/>
  <c r="AE341" i="51"/>
  <c r="AH341" i="51"/>
  <c r="AF341" i="51"/>
  <c r="AD341" i="51"/>
  <c r="Y341" i="51"/>
  <c r="X341" i="51"/>
  <c r="AA341" i="51"/>
  <c r="AC341" i="51"/>
  <c r="Z341" i="51"/>
  <c r="AG341" i="51"/>
  <c r="AI211" i="51"/>
  <c r="S387" i="51"/>
  <c r="I44" i="51"/>
  <c r="H236" i="51"/>
  <c r="G158" i="51"/>
  <c r="I43" i="51"/>
  <c r="F69" i="50"/>
  <c r="I459" i="50"/>
  <c r="I553" i="50"/>
  <c r="I574" i="50" s="1"/>
  <c r="F574" i="50"/>
  <c r="D340" i="51"/>
  <c r="E158" i="51"/>
  <c r="D288" i="51"/>
  <c r="I41" i="51"/>
  <c r="I37" i="51"/>
  <c r="I468" i="50"/>
  <c r="F78" i="50"/>
  <c r="E418" i="51"/>
  <c r="H418" i="51"/>
  <c r="H158" i="51"/>
  <c r="D444" i="51"/>
  <c r="E236" i="51"/>
  <c r="AB133" i="51"/>
  <c r="AI133" i="51"/>
  <c r="V133" i="51"/>
  <c r="AG133" i="51"/>
  <c r="X133" i="51"/>
  <c r="AH133" i="51"/>
  <c r="AD133" i="51"/>
  <c r="AF133" i="51"/>
  <c r="Z133" i="51"/>
  <c r="B418" i="51"/>
  <c r="S127" i="51"/>
  <c r="AB289" i="51"/>
  <c r="AC289" i="51"/>
  <c r="AD289" i="51"/>
  <c r="AE289" i="51"/>
  <c r="AF289" i="51"/>
  <c r="AA289" i="51"/>
  <c r="X289" i="51"/>
  <c r="W289" i="51"/>
  <c r="Z289" i="51"/>
  <c r="AH289" i="51"/>
  <c r="Y289" i="51"/>
  <c r="AG289" i="51"/>
  <c r="AB237" i="51"/>
  <c r="AG237" i="51"/>
  <c r="X237" i="51"/>
  <c r="AH237" i="51"/>
  <c r="AE237" i="51"/>
  <c r="AC237" i="51"/>
  <c r="Y237" i="51"/>
  <c r="W237" i="51"/>
  <c r="Z237" i="51"/>
  <c r="AD237" i="51"/>
  <c r="AF237" i="51"/>
  <c r="AA237" i="51"/>
  <c r="S205" i="51"/>
  <c r="B132" i="51"/>
  <c r="AE55" i="51"/>
  <c r="W133" i="51"/>
  <c r="S179" i="51"/>
  <c r="E262" i="51"/>
  <c r="I455" i="50"/>
  <c r="F65" i="50"/>
  <c r="AJ33" i="51"/>
  <c r="S335" i="51"/>
  <c r="F62" i="50"/>
  <c r="I452" i="50"/>
  <c r="I456" i="50"/>
  <c r="F66" i="50"/>
  <c r="I460" i="50"/>
  <c r="F70" i="50"/>
  <c r="F74" i="50"/>
  <c r="I464" i="50"/>
  <c r="I527" i="50"/>
  <c r="I548" i="50" s="1"/>
  <c r="F548" i="50"/>
  <c r="D210" i="51"/>
  <c r="C262" i="51"/>
  <c r="G340" i="51"/>
  <c r="E288" i="51"/>
  <c r="H184" i="51"/>
  <c r="C236" i="51"/>
  <c r="H52" i="51"/>
  <c r="I127" i="51"/>
  <c r="I132" i="51" s="1"/>
  <c r="G210" i="51"/>
  <c r="I35" i="51"/>
  <c r="N49" i="51"/>
  <c r="N54" i="51" s="1"/>
  <c r="I81" i="51"/>
  <c r="S309" i="51"/>
  <c r="I467" i="50"/>
  <c r="F77" i="50"/>
  <c r="F75" i="50"/>
  <c r="I465" i="50"/>
  <c r="H210" i="51"/>
  <c r="G314" i="51"/>
  <c r="I451" i="50"/>
  <c r="F61" i="50"/>
  <c r="D184" i="51"/>
  <c r="E184" i="51"/>
  <c r="C418" i="51"/>
  <c r="L54" i="51"/>
  <c r="B444" i="51"/>
  <c r="I38" i="51"/>
  <c r="I469" i="50"/>
  <c r="F79" i="50"/>
  <c r="S154" i="51"/>
  <c r="AJ154" i="51" s="1"/>
  <c r="L50" i="51"/>
  <c r="D366" i="51"/>
  <c r="C392" i="51"/>
  <c r="C158" i="51"/>
  <c r="G184" i="51"/>
  <c r="B288" i="51"/>
  <c r="AJ397" i="51"/>
  <c r="S257" i="51"/>
  <c r="I40" i="51"/>
  <c r="B236" i="51"/>
  <c r="C132" i="51"/>
  <c r="AC133" i="51"/>
  <c r="AB159" i="51"/>
  <c r="AF159" i="51"/>
  <c r="W159" i="51"/>
  <c r="AG159" i="51"/>
  <c r="AD159" i="51"/>
  <c r="AE159" i="51"/>
  <c r="AH159" i="51"/>
  <c r="X159" i="51"/>
  <c r="Y159" i="51"/>
  <c r="AA159" i="51"/>
  <c r="Z159" i="51"/>
  <c r="AC159" i="51"/>
  <c r="I33" i="51"/>
  <c r="I47" i="51"/>
  <c r="AB367" i="51"/>
  <c r="AD367" i="51"/>
  <c r="W367" i="51"/>
  <c r="X367" i="51"/>
  <c r="Y367" i="51"/>
  <c r="AF367" i="51"/>
  <c r="AA367" i="51"/>
  <c r="AG367" i="51"/>
  <c r="AC367" i="51"/>
  <c r="AH367" i="51"/>
  <c r="AE367" i="51"/>
  <c r="Z367" i="51"/>
  <c r="I463" i="50"/>
  <c r="F73" i="50"/>
  <c r="S361" i="51"/>
  <c r="B184" i="51"/>
  <c r="I449" i="50"/>
  <c r="F470" i="50"/>
  <c r="F59" i="50"/>
  <c r="F63" i="50"/>
  <c r="I453" i="50"/>
  <c r="I457" i="50"/>
  <c r="F67" i="50"/>
  <c r="I461" i="50"/>
  <c r="F71" i="50"/>
  <c r="I501" i="50"/>
  <c r="I522" i="50" s="1"/>
  <c r="F522" i="50"/>
  <c r="C210" i="51"/>
  <c r="D158" i="51"/>
  <c r="H314" i="51"/>
  <c r="C184" i="51"/>
  <c r="H288" i="51"/>
  <c r="S444" i="51"/>
  <c r="AE133" i="51"/>
  <c r="AB55" i="51"/>
  <c r="AG55" i="51"/>
  <c r="W55" i="51"/>
  <c r="I45" i="51"/>
  <c r="AA55" i="51"/>
  <c r="AA133" i="51"/>
  <c r="I48" i="51"/>
  <c r="G132" i="51"/>
  <c r="C52" i="51"/>
  <c r="E52" i="51"/>
  <c r="G52" i="51"/>
  <c r="P96" i="50"/>
  <c r="P103" i="50"/>
  <c r="P25" i="50" s="1"/>
  <c r="P104" i="50"/>
  <c r="P26" i="50" s="1"/>
  <c r="P105" i="50"/>
  <c r="P27" i="50" s="1"/>
  <c r="P86" i="50"/>
  <c r="P8" i="50" s="1"/>
  <c r="P87" i="50"/>
  <c r="P9" i="50" s="1"/>
  <c r="P88" i="50"/>
  <c r="P10" i="50" s="1"/>
  <c r="P89" i="50"/>
  <c r="P11" i="50" s="1"/>
  <c r="P90" i="50"/>
  <c r="P12" i="50" s="1"/>
  <c r="P93" i="50"/>
  <c r="P15" i="50" s="1"/>
  <c r="P95" i="50"/>
  <c r="P97" i="50"/>
  <c r="P19" i="50" s="1"/>
  <c r="P98" i="50"/>
  <c r="P20" i="50" s="1"/>
  <c r="P100" i="50"/>
  <c r="P22" i="50" s="1"/>
  <c r="P101" i="50"/>
  <c r="P23" i="50" s="1"/>
  <c r="P102" i="50"/>
  <c r="P24" i="50" s="1"/>
  <c r="S236" i="51" l="1"/>
  <c r="AG42" i="50"/>
  <c r="AI417" i="50"/>
  <c r="AJ417" i="50" s="1"/>
  <c r="Z314" i="50"/>
  <c r="AI170" i="50"/>
  <c r="AG50" i="50"/>
  <c r="AI280" i="50"/>
  <c r="AI243" i="50"/>
  <c r="AI178" i="50"/>
  <c r="AI157" i="50"/>
  <c r="AJ157" i="50" s="1"/>
  <c r="AI149" i="50"/>
  <c r="AI144" i="50"/>
  <c r="AG37" i="50"/>
  <c r="AI367" i="51"/>
  <c r="Z262" i="50"/>
  <c r="AH262" i="50"/>
  <c r="AG44" i="50"/>
  <c r="AI379" i="50"/>
  <c r="AI358" i="50"/>
  <c r="AI220" i="50"/>
  <c r="AI401" i="50"/>
  <c r="AI400" i="50"/>
  <c r="AI307" i="50"/>
  <c r="AI247" i="50"/>
  <c r="AI226" i="50"/>
  <c r="AI147" i="50"/>
  <c r="Z46" i="50"/>
  <c r="AF36" i="50"/>
  <c r="AI167" i="50"/>
  <c r="AI430" i="50"/>
  <c r="AI352" i="50"/>
  <c r="AI313" i="50"/>
  <c r="AJ313" i="50" s="1"/>
  <c r="AH51" i="50"/>
  <c r="AH52" i="50"/>
  <c r="AG41" i="50"/>
  <c r="AH444" i="50"/>
  <c r="AI289" i="51"/>
  <c r="AI414" i="50"/>
  <c r="Y444" i="50"/>
  <c r="AI364" i="50"/>
  <c r="AJ364" i="50" s="1"/>
  <c r="AI304" i="50"/>
  <c r="AF314" i="50"/>
  <c r="AI217" i="50"/>
  <c r="AE44" i="50"/>
  <c r="AH39" i="50"/>
  <c r="AI429" i="50"/>
  <c r="AH366" i="50"/>
  <c r="AG39" i="50"/>
  <c r="AG35" i="50"/>
  <c r="I258" i="51"/>
  <c r="AI237" i="51"/>
  <c r="AI390" i="50"/>
  <c r="AJ390" i="50" s="1"/>
  <c r="AI299" i="50"/>
  <c r="AI356" i="50"/>
  <c r="AI284" i="50"/>
  <c r="AI276" i="50"/>
  <c r="AI255" i="50"/>
  <c r="AI234" i="50"/>
  <c r="AJ234" i="50" s="1"/>
  <c r="AI285" i="50"/>
  <c r="AJ285" i="50" s="1"/>
  <c r="AI269" i="50"/>
  <c r="AI168" i="50"/>
  <c r="AC41" i="50"/>
  <c r="AH35" i="50"/>
  <c r="AI310" i="50"/>
  <c r="AI248" i="50"/>
  <c r="AH50" i="50"/>
  <c r="AI341" i="51"/>
  <c r="I179" i="51"/>
  <c r="I184" i="51" s="1"/>
  <c r="B185" i="51" s="1"/>
  <c r="AI436" i="50"/>
  <c r="X314" i="50"/>
  <c r="AG53" i="50"/>
  <c r="AI336" i="50"/>
  <c r="AC262" i="50"/>
  <c r="X262" i="50"/>
  <c r="AI218" i="50"/>
  <c r="AI260" i="50"/>
  <c r="AJ260" i="50" s="1"/>
  <c r="AH158" i="50"/>
  <c r="AH43" i="50"/>
  <c r="AG288" i="50"/>
  <c r="I284" i="51"/>
  <c r="S158" i="51"/>
  <c r="AI435" i="50"/>
  <c r="AG392" i="50"/>
  <c r="AI209" i="50"/>
  <c r="AJ209" i="50" s="1"/>
  <c r="AI55" i="51"/>
  <c r="AI159" i="51"/>
  <c r="I231" i="51"/>
  <c r="I236" i="51" s="1"/>
  <c r="E237" i="51" s="1"/>
  <c r="AI443" i="50"/>
  <c r="AJ443" i="50" s="1"/>
  <c r="AD444" i="50"/>
  <c r="X444" i="50"/>
  <c r="V392" i="50"/>
  <c r="AI371" i="50"/>
  <c r="AI403" i="50"/>
  <c r="AF418" i="50"/>
  <c r="Y392" i="50"/>
  <c r="AI351" i="50"/>
  <c r="AH340" i="50"/>
  <c r="AI286" i="50"/>
  <c r="AJ286" i="50" s="1"/>
  <c r="AI278" i="50"/>
  <c r="AI270" i="50"/>
  <c r="W262" i="50"/>
  <c r="Y236" i="50"/>
  <c r="AI199" i="50"/>
  <c r="AI300" i="50"/>
  <c r="V314" i="50"/>
  <c r="AI293" i="50"/>
  <c r="AI268" i="50"/>
  <c r="AE262" i="50"/>
  <c r="AI228" i="50"/>
  <c r="AA210" i="50"/>
  <c r="AD184" i="50"/>
  <c r="AF158" i="50"/>
  <c r="X53" i="50"/>
  <c r="AD51" i="50"/>
  <c r="W50" i="50"/>
  <c r="AA48" i="50"/>
  <c r="AE46" i="50"/>
  <c r="Y45" i="50"/>
  <c r="AC43" i="50"/>
  <c r="W42" i="50"/>
  <c r="Z40" i="50"/>
  <c r="AF38" i="50"/>
  <c r="X37" i="50"/>
  <c r="AC35" i="50"/>
  <c r="W34" i="50"/>
  <c r="AE210" i="50"/>
  <c r="Z184" i="50"/>
  <c r="AI153" i="50"/>
  <c r="AI145" i="50"/>
  <c r="AG158" i="50"/>
  <c r="AD53" i="50"/>
  <c r="X52" i="50"/>
  <c r="AD49" i="50"/>
  <c r="X48" i="50"/>
  <c r="AH46" i="50"/>
  <c r="AC45" i="50"/>
  <c r="X44" i="50"/>
  <c r="AH42" i="50"/>
  <c r="AD41" i="50"/>
  <c r="Y40" i="50"/>
  <c r="AG38" i="50"/>
  <c r="AD37" i="50"/>
  <c r="X36" i="50"/>
  <c r="AG34" i="50"/>
  <c r="AD132" i="50"/>
  <c r="AD33" i="50"/>
  <c r="AG49" i="50"/>
  <c r="I440" i="51"/>
  <c r="I154" i="51"/>
  <c r="B50" i="51"/>
  <c r="O237" i="51"/>
  <c r="T236" i="51"/>
  <c r="R237" i="51"/>
  <c r="M237" i="51"/>
  <c r="N237" i="51"/>
  <c r="AJ236" i="51"/>
  <c r="P237" i="51"/>
  <c r="L237" i="51"/>
  <c r="Q237" i="51"/>
  <c r="B523" i="50"/>
  <c r="G523" i="50"/>
  <c r="C523" i="50"/>
  <c r="H523" i="50"/>
  <c r="D523" i="50"/>
  <c r="F523" i="50"/>
  <c r="E523" i="50"/>
  <c r="I75" i="50"/>
  <c r="F23" i="50"/>
  <c r="C49" i="51"/>
  <c r="I309" i="51"/>
  <c r="I314" i="51" s="1"/>
  <c r="I413" i="51"/>
  <c r="I418" i="51" s="1"/>
  <c r="F24" i="50"/>
  <c r="I76" i="50"/>
  <c r="AI442" i="50"/>
  <c r="AJ442" i="50" s="1"/>
  <c r="AI438" i="50"/>
  <c r="AA444" i="50"/>
  <c r="AI432" i="50"/>
  <c r="AI427" i="50"/>
  <c r="V444" i="50"/>
  <c r="AI423" i="50"/>
  <c r="AI361" i="50"/>
  <c r="AD418" i="50"/>
  <c r="AI383" i="50"/>
  <c r="W392" i="50"/>
  <c r="AI362" i="50"/>
  <c r="AI354" i="50"/>
  <c r="AI346" i="50"/>
  <c r="AI337" i="50"/>
  <c r="AJ337" i="50" s="1"/>
  <c r="AI333" i="50"/>
  <c r="AI329" i="50"/>
  <c r="AI325" i="50"/>
  <c r="AF340" i="50"/>
  <c r="AI294" i="50"/>
  <c r="AI281" i="50"/>
  <c r="AI273" i="50"/>
  <c r="AI252" i="50"/>
  <c r="AI244" i="50"/>
  <c r="W236" i="50"/>
  <c r="AI194" i="50"/>
  <c r="AH288" i="50"/>
  <c r="AI241" i="50"/>
  <c r="V262" i="50"/>
  <c r="AG236" i="50"/>
  <c r="AI205" i="50"/>
  <c r="AI197" i="50"/>
  <c r="AI193" i="50"/>
  <c r="Y210" i="50"/>
  <c r="AI173" i="50"/>
  <c r="AA184" i="50"/>
  <c r="AI152" i="50"/>
  <c r="AD158" i="50"/>
  <c r="AI131" i="50"/>
  <c r="AJ131" i="50" s="1"/>
  <c r="V53" i="50"/>
  <c r="AA51" i="50"/>
  <c r="AE49" i="50"/>
  <c r="Y48" i="50"/>
  <c r="AC46" i="50"/>
  <c r="W45" i="50"/>
  <c r="AA43" i="50"/>
  <c r="AE41" i="50"/>
  <c r="X40" i="50"/>
  <c r="AD38" i="50"/>
  <c r="V37" i="50"/>
  <c r="AI115" i="50"/>
  <c r="Z35" i="50"/>
  <c r="AE132" i="50"/>
  <c r="AE33" i="50"/>
  <c r="AC210" i="50"/>
  <c r="X184" i="50"/>
  <c r="AI139" i="50"/>
  <c r="AE158" i="50"/>
  <c r="AA53" i="50"/>
  <c r="V52" i="50"/>
  <c r="AI130" i="50"/>
  <c r="AE50" i="50"/>
  <c r="AA49" i="50"/>
  <c r="AI126" i="50"/>
  <c r="V48" i="50"/>
  <c r="AF46" i="50"/>
  <c r="Z45" i="50"/>
  <c r="V44" i="50"/>
  <c r="AI122" i="50"/>
  <c r="AF42" i="50"/>
  <c r="AA41" i="50"/>
  <c r="W40" i="50"/>
  <c r="AE38" i="50"/>
  <c r="AA37" i="50"/>
  <c r="AI114" i="50"/>
  <c r="V36" i="50"/>
  <c r="AE34" i="50"/>
  <c r="AA132" i="50"/>
  <c r="AA33" i="50"/>
  <c r="AH38" i="50"/>
  <c r="AI311" i="50"/>
  <c r="AJ311" i="50" s="1"/>
  <c r="I180" i="51"/>
  <c r="I232" i="51"/>
  <c r="I310" i="51"/>
  <c r="O445" i="51"/>
  <c r="T444" i="51"/>
  <c r="R445" i="51"/>
  <c r="L445" i="51"/>
  <c r="Q445" i="51"/>
  <c r="AJ444" i="51"/>
  <c r="P445" i="51"/>
  <c r="M445" i="51"/>
  <c r="N445" i="51"/>
  <c r="F19" i="50"/>
  <c r="I71" i="50"/>
  <c r="I470" i="50"/>
  <c r="F27" i="50"/>
  <c r="I79" i="50"/>
  <c r="D549" i="50"/>
  <c r="E549" i="50"/>
  <c r="B549" i="50"/>
  <c r="H549" i="50"/>
  <c r="C549" i="50"/>
  <c r="F549" i="50"/>
  <c r="G549" i="50"/>
  <c r="F10" i="50"/>
  <c r="I62" i="50"/>
  <c r="I283" i="51"/>
  <c r="I288" i="51" s="1"/>
  <c r="I78" i="50"/>
  <c r="F26" i="50"/>
  <c r="I205" i="51"/>
  <c r="I210" i="51" s="1"/>
  <c r="I64" i="50"/>
  <c r="F12" i="50"/>
  <c r="I387" i="51"/>
  <c r="I392" i="51" s="1"/>
  <c r="AF288" i="50"/>
  <c r="Y184" i="50"/>
  <c r="AI171" i="50"/>
  <c r="V184" i="50"/>
  <c r="AI163" i="50"/>
  <c r="AH47" i="50"/>
  <c r="AC34" i="50"/>
  <c r="W444" i="50"/>
  <c r="AI388" i="50"/>
  <c r="AI323" i="50"/>
  <c r="AI338" i="50"/>
  <c r="AJ338" i="50" s="1"/>
  <c r="AI322" i="50"/>
  <c r="AI250" i="50"/>
  <c r="AI229" i="50"/>
  <c r="AD288" i="50"/>
  <c r="AI233" i="50"/>
  <c r="AJ233" i="50" s="1"/>
  <c r="AC236" i="50"/>
  <c r="W184" i="50"/>
  <c r="AI142" i="50"/>
  <c r="AE47" i="50"/>
  <c r="Z41" i="50"/>
  <c r="X210" i="50"/>
  <c r="Z158" i="50"/>
  <c r="W49" i="50"/>
  <c r="Z42" i="50"/>
  <c r="Z34" i="50"/>
  <c r="AJ309" i="51"/>
  <c r="S314" i="51"/>
  <c r="I74" i="50"/>
  <c r="F22" i="50"/>
  <c r="AJ127" i="51"/>
  <c r="S132" i="51"/>
  <c r="P85" i="50"/>
  <c r="P600" i="50"/>
  <c r="AI433" i="50"/>
  <c r="AG444" i="50"/>
  <c r="AI412" i="50"/>
  <c r="AI399" i="50"/>
  <c r="Z418" i="50"/>
  <c r="AI375" i="50"/>
  <c r="AE392" i="50"/>
  <c r="AI409" i="50"/>
  <c r="W418" i="50"/>
  <c r="AH392" i="50"/>
  <c r="AI355" i="50"/>
  <c r="AA366" i="50"/>
  <c r="AI326" i="50"/>
  <c r="AC340" i="50"/>
  <c r="AI302" i="50"/>
  <c r="AC366" i="50"/>
  <c r="Y340" i="50"/>
  <c r="AA314" i="50"/>
  <c r="AI282" i="50"/>
  <c r="AC288" i="50"/>
  <c r="AI253" i="50"/>
  <c r="AF262" i="50"/>
  <c r="AI232" i="50"/>
  <c r="AI224" i="50"/>
  <c r="AI216" i="50"/>
  <c r="AI203" i="50"/>
  <c r="AI195" i="50"/>
  <c r="AI274" i="50"/>
  <c r="AA288" i="50"/>
  <c r="AI261" i="50"/>
  <c r="AJ261" i="50" s="1"/>
  <c r="AI257" i="50"/>
  <c r="AI249" i="50"/>
  <c r="AI245" i="50"/>
  <c r="AI222" i="50"/>
  <c r="Z236" i="50"/>
  <c r="AI182" i="50"/>
  <c r="AJ182" i="50" s="1"/>
  <c r="AI174" i="50"/>
  <c r="AI166" i="50"/>
  <c r="W158" i="50"/>
  <c r="AA52" i="50"/>
  <c r="AF50" i="50"/>
  <c r="X49" i="50"/>
  <c r="AC47" i="50"/>
  <c r="AI124" i="50"/>
  <c r="V46" i="50"/>
  <c r="AA44" i="50"/>
  <c r="AE42" i="50"/>
  <c r="X41" i="50"/>
  <c r="AC39" i="50"/>
  <c r="W38" i="50"/>
  <c r="AA36" i="50"/>
  <c r="AF34" i="50"/>
  <c r="X33" i="50"/>
  <c r="X132" i="50"/>
  <c r="V210" i="50"/>
  <c r="AI189" i="50"/>
  <c r="AI176" i="50"/>
  <c r="AI155" i="50"/>
  <c r="AJ155" i="50" s="1"/>
  <c r="X158" i="50"/>
  <c r="AG52" i="50"/>
  <c r="AC51" i="50"/>
  <c r="X50" i="50"/>
  <c r="AG48" i="50"/>
  <c r="AD47" i="50"/>
  <c r="Y46" i="50"/>
  <c r="AH44" i="50"/>
  <c r="AD43" i="50"/>
  <c r="X42" i="50"/>
  <c r="AG40" i="50"/>
  <c r="AD39" i="50"/>
  <c r="X38" i="50"/>
  <c r="AG36" i="50"/>
  <c r="AD35" i="50"/>
  <c r="X34" i="50"/>
  <c r="AH210" i="50"/>
  <c r="AG47" i="50"/>
  <c r="AG43" i="50"/>
  <c r="AH48" i="50"/>
  <c r="I388" i="51"/>
  <c r="D50" i="51"/>
  <c r="I206" i="51"/>
  <c r="AG132" i="50"/>
  <c r="F18" i="50"/>
  <c r="I70" i="50"/>
  <c r="AJ335" i="51"/>
  <c r="S340" i="51"/>
  <c r="B575" i="50"/>
  <c r="C575" i="50"/>
  <c r="F575" i="50"/>
  <c r="E575" i="50"/>
  <c r="G575" i="50"/>
  <c r="D575" i="50"/>
  <c r="H575" i="50"/>
  <c r="AJ283" i="51"/>
  <c r="S288" i="51"/>
  <c r="AE418" i="50"/>
  <c r="X35" i="50"/>
  <c r="AC158" i="50"/>
  <c r="AC50" i="50"/>
  <c r="X45" i="50"/>
  <c r="AC38" i="50"/>
  <c r="Y132" i="50"/>
  <c r="Y33" i="50"/>
  <c r="I65" i="50"/>
  <c r="AI415" i="50"/>
  <c r="AJ415" i="50" s="1"/>
  <c r="AC418" i="50"/>
  <c r="AI380" i="50"/>
  <c r="AI372" i="50"/>
  <c r="AI347" i="50"/>
  <c r="AI334" i="50"/>
  <c r="AI301" i="50"/>
  <c r="AI287" i="50"/>
  <c r="AJ287" i="50" s="1"/>
  <c r="AE288" i="50"/>
  <c r="W51" i="50"/>
  <c r="W43" i="50"/>
  <c r="AD36" i="50"/>
  <c r="AE51" i="50"/>
  <c r="AF43" i="50"/>
  <c r="W37" i="50"/>
  <c r="AE444" i="50"/>
  <c r="AI416" i="50"/>
  <c r="AJ416" i="50" s="1"/>
  <c r="AI411" i="50"/>
  <c r="X418" i="50"/>
  <c r="AI389" i="50"/>
  <c r="AJ389" i="50" s="1"/>
  <c r="AI378" i="50"/>
  <c r="AC392" i="50"/>
  <c r="AI408" i="50"/>
  <c r="AI385" i="50"/>
  <c r="AI381" i="50"/>
  <c r="AI377" i="50"/>
  <c r="AF392" i="50"/>
  <c r="AI360" i="50"/>
  <c r="AI350" i="50"/>
  <c r="Y366" i="50"/>
  <c r="AI321" i="50"/>
  <c r="Z340" i="50"/>
  <c r="AI308" i="50"/>
  <c r="AI305" i="50"/>
  <c r="Z366" i="50"/>
  <c r="AI339" i="50"/>
  <c r="AJ339" i="50" s="1"/>
  <c r="AI331" i="50"/>
  <c r="W340" i="50"/>
  <c r="AI306" i="50"/>
  <c r="AI298" i="50"/>
  <c r="Y314" i="50"/>
  <c r="AI277" i="50"/>
  <c r="Z288" i="50"/>
  <c r="AI256" i="50"/>
  <c r="AD262" i="50"/>
  <c r="AI235" i="50"/>
  <c r="AJ235" i="50" s="1"/>
  <c r="AI227" i="50"/>
  <c r="AF236" i="50"/>
  <c r="AI206" i="50"/>
  <c r="AI198" i="50"/>
  <c r="AI190" i="50"/>
  <c r="AG314" i="50"/>
  <c r="Y288" i="50"/>
  <c r="X236" i="50"/>
  <c r="AI207" i="50"/>
  <c r="AJ207" i="50" s="1"/>
  <c r="AI191" i="50"/>
  <c r="AI177" i="50"/>
  <c r="AI169" i="50"/>
  <c r="AI156" i="50"/>
  <c r="AJ156" i="50" s="1"/>
  <c r="AI148" i="50"/>
  <c r="AI140" i="50"/>
  <c r="AE53" i="50"/>
  <c r="Y52" i="50"/>
  <c r="AD50" i="50"/>
  <c r="AI127" i="50"/>
  <c r="V49" i="50"/>
  <c r="AA47" i="50"/>
  <c r="AF45" i="50"/>
  <c r="Y44" i="50"/>
  <c r="AC42" i="50"/>
  <c r="AI119" i="50"/>
  <c r="V41" i="50"/>
  <c r="AA39" i="50"/>
  <c r="AE37" i="50"/>
  <c r="Y36" i="50"/>
  <c r="AD34" i="50"/>
  <c r="V33" i="50"/>
  <c r="AI111" i="50"/>
  <c r="V132" i="50"/>
  <c r="AG184" i="50"/>
  <c r="AI141" i="50"/>
  <c r="AI137" i="50"/>
  <c r="V158" i="50"/>
  <c r="AE52" i="50"/>
  <c r="Z51" i="50"/>
  <c r="AI128" i="50"/>
  <c r="V50" i="50"/>
  <c r="AE48" i="50"/>
  <c r="Z47" i="50"/>
  <c r="W46" i="50"/>
  <c r="AF44" i="50"/>
  <c r="Z43" i="50"/>
  <c r="V42" i="50"/>
  <c r="AI120" i="50"/>
  <c r="AE40" i="50"/>
  <c r="Z39" i="50"/>
  <c r="AI116" i="50"/>
  <c r="V38" i="50"/>
  <c r="AE36" i="50"/>
  <c r="AA35" i="50"/>
  <c r="AI112" i="50"/>
  <c r="V34" i="50"/>
  <c r="AH45" i="50"/>
  <c r="C50" i="51"/>
  <c r="E50" i="51"/>
  <c r="I336" i="51"/>
  <c r="S49" i="51"/>
  <c r="I439" i="51"/>
  <c r="I444" i="51" s="1"/>
  <c r="AJ158" i="51"/>
  <c r="Q159" i="51"/>
  <c r="L159" i="51"/>
  <c r="T158" i="51"/>
  <c r="N159" i="51"/>
  <c r="P159" i="51"/>
  <c r="O159" i="51"/>
  <c r="R159" i="51"/>
  <c r="M159" i="51"/>
  <c r="G49" i="51"/>
  <c r="G54" i="51" s="1"/>
  <c r="I335" i="51"/>
  <c r="I340" i="51" s="1"/>
  <c r="B340" i="51"/>
  <c r="D133" i="51"/>
  <c r="F133" i="51"/>
  <c r="B133" i="51"/>
  <c r="C133" i="51"/>
  <c r="G133" i="51"/>
  <c r="F20" i="50"/>
  <c r="I72" i="50"/>
  <c r="AF366" i="50"/>
  <c r="W210" i="50"/>
  <c r="AF52" i="50"/>
  <c r="AC49" i="50"/>
  <c r="V40" i="50"/>
  <c r="AI118" i="50"/>
  <c r="AC132" i="50"/>
  <c r="AC33" i="50"/>
  <c r="AI179" i="50"/>
  <c r="Y53" i="50"/>
  <c r="Y49" i="50"/>
  <c r="Y41" i="50"/>
  <c r="Y37" i="50"/>
  <c r="AH40" i="50"/>
  <c r="AH36" i="50"/>
  <c r="G50" i="51"/>
  <c r="AJ205" i="51"/>
  <c r="S210" i="51"/>
  <c r="AI428" i="50"/>
  <c r="AI376" i="50"/>
  <c r="AI359" i="50"/>
  <c r="AD366" i="50"/>
  <c r="AE366" i="50"/>
  <c r="AI330" i="50"/>
  <c r="AD314" i="50"/>
  <c r="AI242" i="50"/>
  <c r="AI200" i="50"/>
  <c r="AI192" i="50"/>
  <c r="Y158" i="50"/>
  <c r="Z49" i="50"/>
  <c r="X46" i="50"/>
  <c r="Y38" i="50"/>
  <c r="Z33" i="50"/>
  <c r="Z132" i="50"/>
  <c r="Z50" i="50"/>
  <c r="AA46" i="50"/>
  <c r="W41" i="50"/>
  <c r="Z38" i="50"/>
  <c r="W33" i="50"/>
  <c r="W132" i="50"/>
  <c r="F15" i="50"/>
  <c r="I67" i="50"/>
  <c r="S418" i="51"/>
  <c r="AI434" i="50"/>
  <c r="AI425" i="50"/>
  <c r="AC444" i="50"/>
  <c r="AI413" i="50"/>
  <c r="AI405" i="50"/>
  <c r="V418" i="50"/>
  <c r="AI397" i="50"/>
  <c r="AI373" i="50"/>
  <c r="Z392" i="50"/>
  <c r="AI407" i="50"/>
  <c r="AI402" i="50"/>
  <c r="AI398" i="50"/>
  <c r="AD392" i="50"/>
  <c r="W366" i="50"/>
  <c r="AI332" i="50"/>
  <c r="X340" i="50"/>
  <c r="AI312" i="50"/>
  <c r="AJ312" i="50" s="1"/>
  <c r="X366" i="50"/>
  <c r="W314" i="50"/>
  <c r="AI272" i="50"/>
  <c r="X288" i="50"/>
  <c r="AI259" i="50"/>
  <c r="AJ259" i="50" s="1"/>
  <c r="AI251" i="50"/>
  <c r="AA262" i="50"/>
  <c r="AI230" i="50"/>
  <c r="AD236" i="50"/>
  <c r="AI201" i="50"/>
  <c r="AI295" i="50"/>
  <c r="AE314" i="50"/>
  <c r="AI283" i="50"/>
  <c r="AI275" i="50"/>
  <c r="AI271" i="50"/>
  <c r="W288" i="50"/>
  <c r="AI258" i="50"/>
  <c r="AI254" i="50"/>
  <c r="AI223" i="50"/>
  <c r="AI219" i="50"/>
  <c r="V236" i="50"/>
  <c r="AI215" i="50"/>
  <c r="AF210" i="50"/>
  <c r="AI180" i="50"/>
  <c r="AI172" i="50"/>
  <c r="AI164" i="50"/>
  <c r="AI151" i="50"/>
  <c r="AI143" i="50"/>
  <c r="AC53" i="50"/>
  <c r="W52" i="50"/>
  <c r="AA50" i="50"/>
  <c r="AF48" i="50"/>
  <c r="Y47" i="50"/>
  <c r="AD45" i="50"/>
  <c r="W44" i="50"/>
  <c r="AA42" i="50"/>
  <c r="AF40" i="50"/>
  <c r="Y39" i="50"/>
  <c r="AC37" i="50"/>
  <c r="W36" i="50"/>
  <c r="AA34" i="50"/>
  <c r="AI181" i="50"/>
  <c r="AJ181" i="50" s="1"/>
  <c r="AI165" i="50"/>
  <c r="AE184" i="50"/>
  <c r="AH53" i="50"/>
  <c r="AC52" i="50"/>
  <c r="X51" i="50"/>
  <c r="AH49" i="50"/>
  <c r="AC48" i="50"/>
  <c r="X47" i="50"/>
  <c r="AG45" i="50"/>
  <c r="AD44" i="50"/>
  <c r="X43" i="50"/>
  <c r="AH41" i="50"/>
  <c r="AC40" i="50"/>
  <c r="X39" i="50"/>
  <c r="AH37" i="50"/>
  <c r="AC36" i="50"/>
  <c r="Y35" i="50"/>
  <c r="AH33" i="50"/>
  <c r="AH132" i="50"/>
  <c r="AH314" i="50"/>
  <c r="AH184" i="50"/>
  <c r="AG46" i="50"/>
  <c r="AH236" i="50"/>
  <c r="F11" i="50"/>
  <c r="I63" i="50"/>
  <c r="AJ361" i="51"/>
  <c r="S366" i="51"/>
  <c r="S50" i="51"/>
  <c r="AJ50" i="51" s="1"/>
  <c r="I257" i="51"/>
  <c r="I262" i="51" s="1"/>
  <c r="F14" i="50"/>
  <c r="I66" i="50"/>
  <c r="AJ179" i="51"/>
  <c r="S184" i="51"/>
  <c r="B49" i="51"/>
  <c r="F17" i="50"/>
  <c r="I69" i="50"/>
  <c r="D497" i="50"/>
  <c r="C497" i="50"/>
  <c r="F497" i="50"/>
  <c r="B497" i="50"/>
  <c r="E497" i="50"/>
  <c r="G497" i="50"/>
  <c r="H497" i="50"/>
  <c r="AA418" i="50"/>
  <c r="AG366" i="50"/>
  <c r="AD340" i="50"/>
  <c r="AI297" i="50"/>
  <c r="AE236" i="50"/>
  <c r="AA158" i="50"/>
  <c r="Y51" i="50"/>
  <c r="W48" i="50"/>
  <c r="Y43" i="50"/>
  <c r="AA38" i="50"/>
  <c r="Z210" i="50"/>
  <c r="AI150" i="50"/>
  <c r="AG51" i="50"/>
  <c r="AD46" i="50"/>
  <c r="AD42" i="50"/>
  <c r="AG418" i="50"/>
  <c r="AJ257" i="51"/>
  <c r="S262" i="51"/>
  <c r="F25" i="50"/>
  <c r="I77" i="50"/>
  <c r="I60" i="50"/>
  <c r="F8" i="50"/>
  <c r="AI439" i="50"/>
  <c r="AI424" i="50"/>
  <c r="AI404" i="50"/>
  <c r="AI391" i="50"/>
  <c r="AJ391" i="50" s="1"/>
  <c r="Y418" i="50"/>
  <c r="AE340" i="50"/>
  <c r="AA340" i="50"/>
  <c r="AI309" i="50"/>
  <c r="AI279" i="50"/>
  <c r="AI221" i="50"/>
  <c r="AI202" i="50"/>
  <c r="AD52" i="50"/>
  <c r="AC44" i="50"/>
  <c r="AE39" i="50"/>
  <c r="AI113" i="50"/>
  <c r="V35" i="50"/>
  <c r="W53" i="50"/>
  <c r="AF47" i="50"/>
  <c r="AI123" i="50"/>
  <c r="V45" i="50"/>
  <c r="AF39" i="50"/>
  <c r="AF35" i="50"/>
  <c r="AH34" i="50"/>
  <c r="AG33" i="50"/>
  <c r="AJ387" i="51"/>
  <c r="S392" i="51"/>
  <c r="AI410" i="50"/>
  <c r="AI440" i="50"/>
  <c r="AI437" i="50"/>
  <c r="AI441" i="50"/>
  <c r="AJ441" i="50" s="1"/>
  <c r="AF444" i="50"/>
  <c r="AI431" i="50"/>
  <c r="AI426" i="50"/>
  <c r="Z444" i="50"/>
  <c r="AI387" i="50"/>
  <c r="AI384" i="50"/>
  <c r="X392" i="50"/>
  <c r="AI363" i="50"/>
  <c r="AJ363" i="50" s="1"/>
  <c r="AI406" i="50"/>
  <c r="AH418" i="50"/>
  <c r="AI386" i="50"/>
  <c r="AI382" i="50"/>
  <c r="AI374" i="50"/>
  <c r="AA392" i="50"/>
  <c r="AI365" i="50"/>
  <c r="AJ365" i="50" s="1"/>
  <c r="AI357" i="50"/>
  <c r="AI348" i="50"/>
  <c r="AI335" i="50"/>
  <c r="AI327" i="50"/>
  <c r="V340" i="50"/>
  <c r="AI319" i="50"/>
  <c r="AI303" i="50"/>
  <c r="AI353" i="50"/>
  <c r="AI349" i="50"/>
  <c r="V366" i="50"/>
  <c r="AI345" i="50"/>
  <c r="AI328" i="50"/>
  <c r="AI324" i="50"/>
  <c r="AI320" i="50"/>
  <c r="AI296" i="50"/>
  <c r="V288" i="50"/>
  <c r="AI267" i="50"/>
  <c r="AI246" i="50"/>
  <c r="Y262" i="50"/>
  <c r="AI225" i="50"/>
  <c r="AA236" i="50"/>
  <c r="AI204" i="50"/>
  <c r="AC314" i="50"/>
  <c r="AG262" i="50"/>
  <c r="AI231" i="50"/>
  <c r="AI208" i="50"/>
  <c r="AJ208" i="50" s="1"/>
  <c r="AI196" i="50"/>
  <c r="AD210" i="50"/>
  <c r="AI183" i="50"/>
  <c r="AJ183" i="50" s="1"/>
  <c r="AI175" i="50"/>
  <c r="AF184" i="50"/>
  <c r="AI154" i="50"/>
  <c r="AI146" i="50"/>
  <c r="AI138" i="50"/>
  <c r="Z53" i="50"/>
  <c r="AF51" i="50"/>
  <c r="Y50" i="50"/>
  <c r="AD48" i="50"/>
  <c r="W47" i="50"/>
  <c r="AA45" i="50"/>
  <c r="AE43" i="50"/>
  <c r="Y42" i="50"/>
  <c r="AD40" i="50"/>
  <c r="W39" i="50"/>
  <c r="Z37" i="50"/>
  <c r="AE35" i="50"/>
  <c r="Y34" i="50"/>
  <c r="AG210" i="50"/>
  <c r="AC184" i="50"/>
  <c r="AF53" i="50"/>
  <c r="Z52" i="50"/>
  <c r="AI129" i="50"/>
  <c r="V51" i="50"/>
  <c r="AF49" i="50"/>
  <c r="Z48" i="50"/>
  <c r="V47" i="50"/>
  <c r="AI125" i="50"/>
  <c r="AE45" i="50"/>
  <c r="Z44" i="50"/>
  <c r="V43" i="50"/>
  <c r="AI121" i="50"/>
  <c r="AF41" i="50"/>
  <c r="AA40" i="50"/>
  <c r="V39" i="50"/>
  <c r="AI117" i="50"/>
  <c r="AF37" i="50"/>
  <c r="Z36" i="50"/>
  <c r="W35" i="50"/>
  <c r="AF33" i="50"/>
  <c r="AF132" i="50"/>
  <c r="AG340" i="50"/>
  <c r="I362" i="51"/>
  <c r="I414" i="51"/>
  <c r="H50" i="51"/>
  <c r="B237" i="51"/>
  <c r="H237" i="51"/>
  <c r="G237" i="51"/>
  <c r="F7" i="50"/>
  <c r="I59" i="50"/>
  <c r="F80" i="50"/>
  <c r="I73" i="50"/>
  <c r="F21" i="50"/>
  <c r="F9" i="50"/>
  <c r="I61" i="50"/>
  <c r="H49" i="51"/>
  <c r="H54" i="51" s="1"/>
  <c r="H132" i="51"/>
  <c r="H133" i="51" s="1"/>
  <c r="D49" i="51"/>
  <c r="D54" i="51" s="1"/>
  <c r="I153" i="51"/>
  <c r="I158" i="51" s="1"/>
  <c r="B158" i="51"/>
  <c r="I361" i="51"/>
  <c r="E49" i="51"/>
  <c r="E54" i="51" s="1"/>
  <c r="E132" i="51"/>
  <c r="E133" i="51" s="1"/>
  <c r="F16" i="50"/>
  <c r="I68" i="50"/>
  <c r="AF624" i="50"/>
  <c r="AF611" i="50"/>
  <c r="S358" i="50"/>
  <c r="M52" i="50"/>
  <c r="R51" i="50"/>
  <c r="O51" i="50"/>
  <c r="M50" i="50"/>
  <c r="Q52" i="50"/>
  <c r="Q51" i="50"/>
  <c r="Q50" i="50"/>
  <c r="R52" i="50"/>
  <c r="O52" i="50"/>
  <c r="M51" i="50"/>
  <c r="R50" i="50"/>
  <c r="O50" i="50"/>
  <c r="N52" i="50"/>
  <c r="N51" i="50"/>
  <c r="N50" i="50"/>
  <c r="I573" i="48"/>
  <c r="I572" i="48"/>
  <c r="I571" i="48"/>
  <c r="I570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I547" i="48"/>
  <c r="I546" i="48"/>
  <c r="I545" i="48"/>
  <c r="I544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I521" i="48"/>
  <c r="I520" i="48"/>
  <c r="I519" i="48"/>
  <c r="I518" i="48"/>
  <c r="I517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I495" i="48"/>
  <c r="I494" i="48"/>
  <c r="I493" i="48"/>
  <c r="I492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S408" i="50" l="1"/>
  <c r="AF612" i="50"/>
  <c r="F237" i="51"/>
  <c r="AI45" i="50"/>
  <c r="R47" i="50"/>
  <c r="S169" i="50"/>
  <c r="AJ169" i="50" s="1"/>
  <c r="S274" i="50"/>
  <c r="AJ274" i="50" s="1"/>
  <c r="S278" i="50"/>
  <c r="AJ278" i="50" s="1"/>
  <c r="M36" i="50"/>
  <c r="Q40" i="50"/>
  <c r="Q46" i="50"/>
  <c r="S201" i="50"/>
  <c r="S335" i="50"/>
  <c r="AJ335" i="50" s="1"/>
  <c r="S413" i="50"/>
  <c r="AJ413" i="50" s="1"/>
  <c r="S424" i="50"/>
  <c r="AJ424" i="50" s="1"/>
  <c r="S428" i="50"/>
  <c r="AJ428" i="50" s="1"/>
  <c r="D237" i="51"/>
  <c r="Q314" i="50"/>
  <c r="C237" i="51"/>
  <c r="S170" i="50"/>
  <c r="AJ170" i="50" s="1"/>
  <c r="F185" i="51"/>
  <c r="D185" i="51"/>
  <c r="H185" i="51"/>
  <c r="M40" i="50"/>
  <c r="M46" i="50"/>
  <c r="O49" i="50"/>
  <c r="O34" i="50"/>
  <c r="O38" i="50"/>
  <c r="O44" i="50"/>
  <c r="O48" i="50"/>
  <c r="R158" i="50"/>
  <c r="S175" i="50"/>
  <c r="AJ175" i="50" s="1"/>
  <c r="R210" i="50"/>
  <c r="S190" i="50"/>
  <c r="AJ190" i="50" s="1"/>
  <c r="M262" i="50"/>
  <c r="S301" i="50"/>
  <c r="AJ301" i="50" s="1"/>
  <c r="O340" i="50"/>
  <c r="S322" i="50"/>
  <c r="AJ322" i="50" s="1"/>
  <c r="S302" i="50"/>
  <c r="AJ302" i="50" s="1"/>
  <c r="S383" i="50"/>
  <c r="AJ383" i="50" s="1"/>
  <c r="S384" i="50"/>
  <c r="AJ384" i="50" s="1"/>
  <c r="N418" i="50"/>
  <c r="S405" i="50"/>
  <c r="AJ405" i="50" s="1"/>
  <c r="AF623" i="50"/>
  <c r="R37" i="50"/>
  <c r="R43" i="50"/>
  <c r="R44" i="50"/>
  <c r="O46" i="50"/>
  <c r="M184" i="50"/>
  <c r="S203" i="50"/>
  <c r="AJ203" i="50" s="1"/>
  <c r="S221" i="50"/>
  <c r="AJ221" i="50" s="1"/>
  <c r="M366" i="50"/>
  <c r="S410" i="50"/>
  <c r="AJ410" i="50" s="1"/>
  <c r="S425" i="50"/>
  <c r="AJ425" i="50" s="1"/>
  <c r="Q262" i="50"/>
  <c r="I80" i="50"/>
  <c r="D81" i="50" s="1"/>
  <c r="S159" i="51"/>
  <c r="AJ159" i="51" s="1"/>
  <c r="AI50" i="50"/>
  <c r="C185" i="51"/>
  <c r="Q34" i="50"/>
  <c r="Q38" i="50"/>
  <c r="N40" i="50"/>
  <c r="S167" i="50"/>
  <c r="AJ167" i="50" s="1"/>
  <c r="S431" i="50"/>
  <c r="AJ431" i="50" s="1"/>
  <c r="S438" i="50"/>
  <c r="AJ438" i="50" s="1"/>
  <c r="G185" i="51"/>
  <c r="AI44" i="50"/>
  <c r="AI52" i="50"/>
  <c r="AI43" i="50"/>
  <c r="S143" i="50"/>
  <c r="AJ143" i="50" s="1"/>
  <c r="S294" i="50"/>
  <c r="S304" i="50"/>
  <c r="AJ304" i="50" s="1"/>
  <c r="AJ358" i="50"/>
  <c r="E185" i="51"/>
  <c r="AI41" i="50"/>
  <c r="S147" i="50"/>
  <c r="AJ147" i="50" s="1"/>
  <c r="S387" i="50"/>
  <c r="AJ387" i="50" s="1"/>
  <c r="S231" i="50"/>
  <c r="AJ231" i="50" s="1"/>
  <c r="S436" i="50"/>
  <c r="AJ436" i="50" s="1"/>
  <c r="I527" i="48"/>
  <c r="I553" i="48"/>
  <c r="S139" i="50"/>
  <c r="AJ139" i="50" s="1"/>
  <c r="Q184" i="50"/>
  <c r="S124" i="50"/>
  <c r="AJ124" i="50" s="1"/>
  <c r="L46" i="50"/>
  <c r="O158" i="50"/>
  <c r="S151" i="50"/>
  <c r="AJ151" i="50" s="1"/>
  <c r="O210" i="50"/>
  <c r="S219" i="50"/>
  <c r="AJ219" i="50" s="1"/>
  <c r="S249" i="50"/>
  <c r="AJ249" i="50" s="1"/>
  <c r="O288" i="50"/>
  <c r="S280" i="50"/>
  <c r="AJ280" i="50" s="1"/>
  <c r="S226" i="50"/>
  <c r="AJ226" i="50" s="1"/>
  <c r="S246" i="50"/>
  <c r="AJ246" i="50" s="1"/>
  <c r="S298" i="50"/>
  <c r="AJ298" i="50" s="1"/>
  <c r="S331" i="50"/>
  <c r="AJ331" i="50" s="1"/>
  <c r="N366" i="50"/>
  <c r="S349" i="50"/>
  <c r="AJ349" i="50" s="1"/>
  <c r="Q340" i="50"/>
  <c r="S372" i="50"/>
  <c r="AJ372" i="50" s="1"/>
  <c r="S376" i="50"/>
  <c r="AJ376" i="50" s="1"/>
  <c r="S382" i="50"/>
  <c r="AJ382" i="50" s="1"/>
  <c r="O132" i="50"/>
  <c r="O33" i="50"/>
  <c r="O37" i="50"/>
  <c r="O40" i="50"/>
  <c r="N43" i="50"/>
  <c r="N44" i="50"/>
  <c r="N47" i="50"/>
  <c r="S150" i="50"/>
  <c r="AJ150" i="50" s="1"/>
  <c r="L184" i="50"/>
  <c r="S163" i="50"/>
  <c r="S171" i="50"/>
  <c r="AJ171" i="50" s="1"/>
  <c r="M44" i="50"/>
  <c r="S138" i="50"/>
  <c r="AJ138" i="50" s="1"/>
  <c r="S241" i="50"/>
  <c r="L262" i="50"/>
  <c r="L314" i="50"/>
  <c r="S293" i="50"/>
  <c r="S297" i="50"/>
  <c r="AJ297" i="50" s="1"/>
  <c r="AJ201" i="50"/>
  <c r="R236" i="50"/>
  <c r="S253" i="50"/>
  <c r="AJ253" i="50" s="1"/>
  <c r="S282" i="50"/>
  <c r="AJ282" i="50" s="1"/>
  <c r="S352" i="50"/>
  <c r="AJ352" i="50" s="1"/>
  <c r="Q366" i="50"/>
  <c r="S359" i="50"/>
  <c r="AJ359" i="50" s="1"/>
  <c r="S400" i="50"/>
  <c r="AJ400" i="50" s="1"/>
  <c r="S409" i="50"/>
  <c r="AJ409" i="50" s="1"/>
  <c r="S437" i="50"/>
  <c r="AJ437" i="50" s="1"/>
  <c r="Z54" i="50"/>
  <c r="AI38" i="50"/>
  <c r="AI49" i="50"/>
  <c r="X54" i="50"/>
  <c r="AI46" i="50"/>
  <c r="I549" i="50"/>
  <c r="AE54" i="50"/>
  <c r="AI444" i="50"/>
  <c r="AF445" i="50" s="1"/>
  <c r="H419" i="51"/>
  <c r="E419" i="51"/>
  <c r="F419" i="51"/>
  <c r="B419" i="51"/>
  <c r="G419" i="51"/>
  <c r="D419" i="51"/>
  <c r="C419" i="51"/>
  <c r="AI392" i="50"/>
  <c r="AD393" i="50" s="1"/>
  <c r="F62" i="48"/>
  <c r="I452" i="48"/>
  <c r="F66" i="48"/>
  <c r="I456" i="48"/>
  <c r="F70" i="48"/>
  <c r="I460" i="48"/>
  <c r="I464" i="48"/>
  <c r="F74" i="48"/>
  <c r="F78" i="48"/>
  <c r="I468" i="48"/>
  <c r="S144" i="50"/>
  <c r="AJ144" i="50" s="1"/>
  <c r="L52" i="50"/>
  <c r="S130" i="50"/>
  <c r="AJ130" i="50" s="1"/>
  <c r="S137" i="50"/>
  <c r="L158" i="50"/>
  <c r="L40" i="50"/>
  <c r="S118" i="50"/>
  <c r="AJ118" i="50" s="1"/>
  <c r="S152" i="50"/>
  <c r="AJ152" i="50" s="1"/>
  <c r="S173" i="50"/>
  <c r="AJ173" i="50" s="1"/>
  <c r="N236" i="50"/>
  <c r="S275" i="50"/>
  <c r="AJ275" i="50" s="1"/>
  <c r="S198" i="50"/>
  <c r="AJ198" i="50" s="1"/>
  <c r="S218" i="50"/>
  <c r="AJ218" i="50" s="1"/>
  <c r="S270" i="50"/>
  <c r="AJ270" i="50" s="1"/>
  <c r="M314" i="50"/>
  <c r="S306" i="50"/>
  <c r="AJ306" i="50" s="1"/>
  <c r="S325" i="50"/>
  <c r="AJ325" i="50" s="1"/>
  <c r="O366" i="50"/>
  <c r="O444" i="50"/>
  <c r="N34" i="50"/>
  <c r="S114" i="50"/>
  <c r="AJ114" i="50" s="1"/>
  <c r="L36" i="50"/>
  <c r="L39" i="50"/>
  <c r="S117" i="50"/>
  <c r="AJ117" i="50" s="1"/>
  <c r="S120" i="50"/>
  <c r="AJ120" i="50" s="1"/>
  <c r="L42" i="50"/>
  <c r="M49" i="50"/>
  <c r="S145" i="50"/>
  <c r="AJ145" i="50" s="1"/>
  <c r="M38" i="50"/>
  <c r="M42" i="50"/>
  <c r="S148" i="50"/>
  <c r="AJ148" i="50" s="1"/>
  <c r="S168" i="50"/>
  <c r="AJ168" i="50" s="1"/>
  <c r="S193" i="50"/>
  <c r="AJ193" i="50" s="1"/>
  <c r="N288" i="50"/>
  <c r="M340" i="50"/>
  <c r="S323" i="50"/>
  <c r="AJ323" i="50" s="1"/>
  <c r="S350" i="50"/>
  <c r="AJ350" i="50" s="1"/>
  <c r="M392" i="50"/>
  <c r="O418" i="50"/>
  <c r="N392" i="50"/>
  <c r="S379" i="50"/>
  <c r="AJ379" i="50" s="1"/>
  <c r="S433" i="50"/>
  <c r="AJ433" i="50" s="1"/>
  <c r="F159" i="51"/>
  <c r="E159" i="51"/>
  <c r="G159" i="51"/>
  <c r="B159" i="51"/>
  <c r="H159" i="51"/>
  <c r="D159" i="51"/>
  <c r="C159" i="51"/>
  <c r="AF54" i="50"/>
  <c r="AI51" i="50"/>
  <c r="AI340" i="50"/>
  <c r="AB341" i="50" s="1"/>
  <c r="AC54" i="50"/>
  <c r="R133" i="51"/>
  <c r="T132" i="51"/>
  <c r="Q133" i="51"/>
  <c r="L133" i="51"/>
  <c r="AJ132" i="51"/>
  <c r="N133" i="51"/>
  <c r="P133" i="51"/>
  <c r="O133" i="51"/>
  <c r="M133" i="51"/>
  <c r="W445" i="50"/>
  <c r="F289" i="51"/>
  <c r="G289" i="51"/>
  <c r="D289" i="51"/>
  <c r="B289" i="51"/>
  <c r="C289" i="51"/>
  <c r="E289" i="51"/>
  <c r="H289" i="51"/>
  <c r="AI262" i="50"/>
  <c r="AD263" i="50" s="1"/>
  <c r="G315" i="51"/>
  <c r="F315" i="51"/>
  <c r="B315" i="51"/>
  <c r="D315" i="51"/>
  <c r="C315" i="51"/>
  <c r="E315" i="51"/>
  <c r="H315" i="51"/>
  <c r="AD54" i="50"/>
  <c r="L51" i="50"/>
  <c r="S129" i="50"/>
  <c r="AJ129" i="50" s="1"/>
  <c r="O36" i="50"/>
  <c r="S127" i="50"/>
  <c r="AJ127" i="50" s="1"/>
  <c r="L49" i="50"/>
  <c r="S248" i="50"/>
  <c r="AJ248" i="50" s="1"/>
  <c r="R263" i="51"/>
  <c r="N263" i="51"/>
  <c r="P263" i="51"/>
  <c r="M263" i="51"/>
  <c r="Q263" i="51"/>
  <c r="O263" i="51"/>
  <c r="L263" i="51"/>
  <c r="T262" i="51"/>
  <c r="AJ262" i="51"/>
  <c r="AC445" i="50"/>
  <c r="AI36" i="50"/>
  <c r="I461" i="48"/>
  <c r="F71" i="48"/>
  <c r="S126" i="50"/>
  <c r="AJ126" i="50" s="1"/>
  <c r="L48" i="50"/>
  <c r="S141" i="50"/>
  <c r="AJ141" i="50" s="1"/>
  <c r="N46" i="50"/>
  <c r="R288" i="50"/>
  <c r="S272" i="50"/>
  <c r="AJ272" i="50" s="1"/>
  <c r="R366" i="50"/>
  <c r="L45" i="50"/>
  <c r="S123" i="50"/>
  <c r="AJ123" i="50" s="1"/>
  <c r="N132" i="50"/>
  <c r="N33" i="50"/>
  <c r="S119" i="50"/>
  <c r="AJ119" i="50" s="1"/>
  <c r="L41" i="50"/>
  <c r="S256" i="50"/>
  <c r="AJ256" i="50" s="1"/>
  <c r="M132" i="50"/>
  <c r="M33" i="50"/>
  <c r="R49" i="50"/>
  <c r="N158" i="50"/>
  <c r="Q33" i="50"/>
  <c r="Q132" i="50"/>
  <c r="R34" i="50"/>
  <c r="R36" i="50"/>
  <c r="R38" i="50"/>
  <c r="R48" i="50"/>
  <c r="O184" i="50"/>
  <c r="S177" i="50"/>
  <c r="AJ177" i="50" s="1"/>
  <c r="S222" i="50"/>
  <c r="AJ222" i="50" s="1"/>
  <c r="S257" i="50"/>
  <c r="AJ257" i="50" s="1"/>
  <c r="S268" i="50"/>
  <c r="AJ268" i="50" s="1"/>
  <c r="S192" i="50"/>
  <c r="AJ192" i="50" s="1"/>
  <c r="M236" i="50"/>
  <c r="S242" i="50"/>
  <c r="AJ242" i="50" s="1"/>
  <c r="AJ294" i="50"/>
  <c r="S328" i="50"/>
  <c r="AJ328" i="50" s="1"/>
  <c r="S333" i="50"/>
  <c r="AJ333" i="50" s="1"/>
  <c r="S347" i="50"/>
  <c r="AJ347" i="50" s="1"/>
  <c r="O392" i="50"/>
  <c r="S374" i="50"/>
  <c r="AJ374" i="50" s="1"/>
  <c r="Q392" i="50"/>
  <c r="R33" i="50"/>
  <c r="R132" i="50"/>
  <c r="N36" i="50"/>
  <c r="L38" i="50"/>
  <c r="S116" i="50"/>
  <c r="AJ116" i="50" s="1"/>
  <c r="Q158" i="50"/>
  <c r="S179" i="50"/>
  <c r="AJ179" i="50" s="1"/>
  <c r="N262" i="50"/>
  <c r="O45" i="50"/>
  <c r="O47" i="50"/>
  <c r="S142" i="50"/>
  <c r="AJ142" i="50" s="1"/>
  <c r="S172" i="50"/>
  <c r="AJ172" i="50" s="1"/>
  <c r="M288" i="50"/>
  <c r="S300" i="50"/>
  <c r="AJ300" i="50" s="1"/>
  <c r="S227" i="50"/>
  <c r="AJ227" i="50" s="1"/>
  <c r="R262" i="50"/>
  <c r="S277" i="50"/>
  <c r="AJ277" i="50" s="1"/>
  <c r="S356" i="50"/>
  <c r="AJ356" i="50" s="1"/>
  <c r="S327" i="50"/>
  <c r="AJ327" i="50" s="1"/>
  <c r="S354" i="50"/>
  <c r="AJ354" i="50" s="1"/>
  <c r="S373" i="50"/>
  <c r="AJ373" i="50" s="1"/>
  <c r="Q418" i="50"/>
  <c r="S435" i="50"/>
  <c r="AJ435" i="50" s="1"/>
  <c r="S426" i="50"/>
  <c r="AJ426" i="50" s="1"/>
  <c r="N314" i="50"/>
  <c r="AI366" i="50"/>
  <c r="AA367" i="50" s="1"/>
  <c r="AI40" i="50"/>
  <c r="AI34" i="50"/>
  <c r="W341" i="50"/>
  <c r="AI37" i="50"/>
  <c r="S361" i="50"/>
  <c r="AJ361" i="50" s="1"/>
  <c r="L35" i="50"/>
  <c r="S113" i="50"/>
  <c r="AJ113" i="50" s="1"/>
  <c r="S140" i="50"/>
  <c r="AJ140" i="50" s="1"/>
  <c r="S429" i="50"/>
  <c r="AJ429" i="50" s="1"/>
  <c r="AH341" i="50"/>
  <c r="I453" i="48"/>
  <c r="F63" i="48"/>
  <c r="Q36" i="50"/>
  <c r="Q44" i="50"/>
  <c r="L210" i="50"/>
  <c r="S189" i="50"/>
  <c r="S377" i="50"/>
  <c r="AJ377" i="50" s="1"/>
  <c r="S432" i="50"/>
  <c r="AJ432" i="50" s="1"/>
  <c r="N42" i="50"/>
  <c r="L37" i="50"/>
  <c r="S115" i="50"/>
  <c r="AJ115" i="50" s="1"/>
  <c r="S205" i="50"/>
  <c r="AJ205" i="50" s="1"/>
  <c r="O314" i="50"/>
  <c r="R418" i="50"/>
  <c r="M393" i="51"/>
  <c r="R393" i="51"/>
  <c r="N393" i="51"/>
  <c r="AJ392" i="51"/>
  <c r="Q393" i="51"/>
  <c r="T392" i="51"/>
  <c r="P393" i="51"/>
  <c r="O393" i="51"/>
  <c r="L393" i="51"/>
  <c r="AI132" i="50"/>
  <c r="AF133" i="50" s="1"/>
  <c r="B52" i="51"/>
  <c r="I130" i="51"/>
  <c r="F60" i="48"/>
  <c r="I450" i="48"/>
  <c r="F64" i="48"/>
  <c r="I454" i="48"/>
  <c r="F68" i="48"/>
  <c r="I458" i="48"/>
  <c r="I462" i="48"/>
  <c r="F72" i="48"/>
  <c r="F76" i="48"/>
  <c r="I466" i="48"/>
  <c r="I475" i="48"/>
  <c r="Q35" i="50"/>
  <c r="Q37" i="50"/>
  <c r="R40" i="50"/>
  <c r="M45" i="50"/>
  <c r="Q49" i="50"/>
  <c r="S178" i="50"/>
  <c r="AJ178" i="50" s="1"/>
  <c r="S217" i="50"/>
  <c r="AJ217" i="50" s="1"/>
  <c r="S223" i="50"/>
  <c r="AJ223" i="50" s="1"/>
  <c r="S283" i="50"/>
  <c r="AJ283" i="50" s="1"/>
  <c r="S252" i="50"/>
  <c r="AJ252" i="50" s="1"/>
  <c r="R340" i="50"/>
  <c r="S329" i="50"/>
  <c r="AJ329" i="50" s="1"/>
  <c r="S345" i="50"/>
  <c r="L366" i="50"/>
  <c r="S353" i="50"/>
  <c r="AJ353" i="50" s="1"/>
  <c r="S307" i="50"/>
  <c r="AJ307" i="50" s="1"/>
  <c r="S351" i="50"/>
  <c r="AJ351" i="50" s="1"/>
  <c r="S406" i="50"/>
  <c r="AJ406" i="50" s="1"/>
  <c r="S399" i="50"/>
  <c r="AJ399" i="50" s="1"/>
  <c r="S411" i="50"/>
  <c r="AJ411" i="50" s="1"/>
  <c r="S434" i="50"/>
  <c r="AJ434" i="50" s="1"/>
  <c r="O35" i="50"/>
  <c r="R39" i="50"/>
  <c r="O41" i="50"/>
  <c r="R42" i="50"/>
  <c r="S122" i="50"/>
  <c r="AJ122" i="50" s="1"/>
  <c r="L44" i="50"/>
  <c r="R46" i="50"/>
  <c r="Q48" i="50"/>
  <c r="S153" i="50"/>
  <c r="AJ153" i="50" s="1"/>
  <c r="N35" i="50"/>
  <c r="O39" i="50"/>
  <c r="O43" i="50"/>
  <c r="R45" i="50"/>
  <c r="N49" i="50"/>
  <c r="M158" i="50"/>
  <c r="S164" i="50"/>
  <c r="AJ164" i="50" s="1"/>
  <c r="S191" i="50"/>
  <c r="AJ191" i="50" s="1"/>
  <c r="S295" i="50"/>
  <c r="AJ295" i="50" s="1"/>
  <c r="S279" i="50"/>
  <c r="AJ279" i="50" s="1"/>
  <c r="R314" i="50"/>
  <c r="S334" i="50"/>
  <c r="AJ334" i="50" s="1"/>
  <c r="N340" i="50"/>
  <c r="S346" i="50"/>
  <c r="AJ346" i="50" s="1"/>
  <c r="S357" i="50"/>
  <c r="AJ357" i="50" s="1"/>
  <c r="S386" i="50"/>
  <c r="AJ386" i="50" s="1"/>
  <c r="S398" i="50"/>
  <c r="AJ398" i="50" s="1"/>
  <c r="S403" i="50"/>
  <c r="AJ403" i="50" s="1"/>
  <c r="N444" i="50"/>
  <c r="S439" i="50"/>
  <c r="AJ439" i="50" s="1"/>
  <c r="AG54" i="50"/>
  <c r="B54" i="51"/>
  <c r="I49" i="51"/>
  <c r="R367" i="51"/>
  <c r="L367" i="51"/>
  <c r="N367" i="51"/>
  <c r="P367" i="51"/>
  <c r="AJ366" i="51"/>
  <c r="Q367" i="51"/>
  <c r="O367" i="51"/>
  <c r="M367" i="51"/>
  <c r="T366" i="51"/>
  <c r="X341" i="50"/>
  <c r="AI42" i="50"/>
  <c r="AI33" i="50"/>
  <c r="V54" i="50"/>
  <c r="Y54" i="50"/>
  <c r="Y341" i="50"/>
  <c r="M315" i="51"/>
  <c r="T314" i="51"/>
  <c r="P315" i="51"/>
  <c r="L315" i="51"/>
  <c r="N315" i="51"/>
  <c r="R315" i="51"/>
  <c r="Q315" i="51"/>
  <c r="O315" i="51"/>
  <c r="AJ314" i="51"/>
  <c r="D471" i="50"/>
  <c r="E471" i="50"/>
  <c r="F471" i="50"/>
  <c r="B471" i="50"/>
  <c r="C471" i="50"/>
  <c r="H471" i="50"/>
  <c r="G471" i="50"/>
  <c r="S445" i="51"/>
  <c r="AJ445" i="51" s="1"/>
  <c r="AI48" i="50"/>
  <c r="S237" i="51"/>
  <c r="AJ237" i="51" s="1"/>
  <c r="I50" i="51"/>
  <c r="S255" i="50"/>
  <c r="AJ255" i="50" s="1"/>
  <c r="L340" i="50"/>
  <c r="S319" i="50"/>
  <c r="S423" i="50"/>
  <c r="L444" i="50"/>
  <c r="H263" i="51"/>
  <c r="F263" i="51"/>
  <c r="G263" i="51"/>
  <c r="C263" i="51"/>
  <c r="D263" i="51"/>
  <c r="E263" i="51"/>
  <c r="B263" i="51"/>
  <c r="Z341" i="50"/>
  <c r="I457" i="48"/>
  <c r="F67" i="48"/>
  <c r="F79" i="48"/>
  <c r="I469" i="48"/>
  <c r="O42" i="50"/>
  <c r="S228" i="50"/>
  <c r="AJ228" i="50" s="1"/>
  <c r="S271" i="50"/>
  <c r="AJ271" i="50" s="1"/>
  <c r="S200" i="50"/>
  <c r="AJ200" i="50" s="1"/>
  <c r="S250" i="50"/>
  <c r="AJ250" i="50" s="1"/>
  <c r="S326" i="50"/>
  <c r="AJ326" i="50" s="1"/>
  <c r="N39" i="50"/>
  <c r="N184" i="50"/>
  <c r="S204" i="50"/>
  <c r="AJ204" i="50" s="1"/>
  <c r="O262" i="50"/>
  <c r="S430" i="50"/>
  <c r="AJ430" i="50" s="1"/>
  <c r="F341" i="51"/>
  <c r="G341" i="51"/>
  <c r="H341" i="51"/>
  <c r="E341" i="51"/>
  <c r="D341" i="51"/>
  <c r="B341" i="51"/>
  <c r="C341" i="51"/>
  <c r="AF341" i="50"/>
  <c r="N48" i="50"/>
  <c r="S128" i="50"/>
  <c r="AJ128" i="50" s="1"/>
  <c r="N210" i="50"/>
  <c r="M39" i="50"/>
  <c r="Q41" i="50"/>
  <c r="M43" i="50"/>
  <c r="M47" i="50"/>
  <c r="S149" i="50"/>
  <c r="AJ149" i="50" s="1"/>
  <c r="R184" i="50"/>
  <c r="L236" i="50"/>
  <c r="S215" i="50"/>
  <c r="S194" i="50"/>
  <c r="AJ194" i="50" s="1"/>
  <c r="S224" i="50"/>
  <c r="AJ224" i="50" s="1"/>
  <c r="S244" i="50"/>
  <c r="AJ244" i="50" s="1"/>
  <c r="Q288" i="50"/>
  <c r="S276" i="50"/>
  <c r="AJ276" i="50" s="1"/>
  <c r="S296" i="50"/>
  <c r="AJ296" i="50" s="1"/>
  <c r="S309" i="50"/>
  <c r="AJ309" i="50" s="1"/>
  <c r="S320" i="50"/>
  <c r="AJ320" i="50" s="1"/>
  <c r="S324" i="50"/>
  <c r="AJ324" i="50" s="1"/>
  <c r="S330" i="50"/>
  <c r="AJ330" i="50" s="1"/>
  <c r="S308" i="50"/>
  <c r="AJ308" i="50" s="1"/>
  <c r="S332" i="50"/>
  <c r="AJ332" i="50" s="1"/>
  <c r="S355" i="50"/>
  <c r="AJ355" i="50" s="1"/>
  <c r="R392" i="50"/>
  <c r="S380" i="50"/>
  <c r="AJ380" i="50" s="1"/>
  <c r="S385" i="50"/>
  <c r="AJ385" i="50" s="1"/>
  <c r="AJ408" i="50"/>
  <c r="Q444" i="50"/>
  <c r="S112" i="50"/>
  <c r="AJ112" i="50" s="1"/>
  <c r="L34" i="50"/>
  <c r="S121" i="50"/>
  <c r="AJ121" i="50" s="1"/>
  <c r="L43" i="50"/>
  <c r="N45" i="50"/>
  <c r="L47" i="50"/>
  <c r="S125" i="50"/>
  <c r="AJ125" i="50" s="1"/>
  <c r="N37" i="50"/>
  <c r="N41" i="50"/>
  <c r="S174" i="50"/>
  <c r="AJ174" i="50" s="1"/>
  <c r="S196" i="50"/>
  <c r="AJ196" i="50" s="1"/>
  <c r="S202" i="50"/>
  <c r="AJ202" i="50" s="1"/>
  <c r="S195" i="50"/>
  <c r="AJ195" i="50" s="1"/>
  <c r="O236" i="50"/>
  <c r="S229" i="50"/>
  <c r="AJ229" i="50" s="1"/>
  <c r="S247" i="50"/>
  <c r="AJ247" i="50" s="1"/>
  <c r="L288" i="50"/>
  <c r="S267" i="50"/>
  <c r="S303" i="50"/>
  <c r="AJ303" i="50" s="1"/>
  <c r="L392" i="50"/>
  <c r="S371" i="50"/>
  <c r="S375" i="50"/>
  <c r="AJ375" i="50" s="1"/>
  <c r="S412" i="50"/>
  <c r="AJ412" i="50" s="1"/>
  <c r="S427" i="50"/>
  <c r="AJ427" i="50" s="1"/>
  <c r="M444" i="50"/>
  <c r="AI39" i="50"/>
  <c r="AI47" i="50"/>
  <c r="AG211" i="50"/>
  <c r="AI288" i="50"/>
  <c r="AE289" i="50" s="1"/>
  <c r="AI35" i="50"/>
  <c r="Q185" i="51"/>
  <c r="AJ184" i="51"/>
  <c r="T184" i="51"/>
  <c r="N185" i="51"/>
  <c r="M185" i="51"/>
  <c r="O185" i="51"/>
  <c r="P185" i="51"/>
  <c r="L185" i="51"/>
  <c r="R185" i="51"/>
  <c r="R419" i="51"/>
  <c r="Q419" i="51"/>
  <c r="AJ418" i="51"/>
  <c r="T418" i="51"/>
  <c r="M419" i="51"/>
  <c r="N419" i="51"/>
  <c r="P419" i="51"/>
  <c r="L419" i="51"/>
  <c r="O419" i="51"/>
  <c r="H445" i="51"/>
  <c r="F445" i="51"/>
  <c r="B445" i="51"/>
  <c r="E445" i="51"/>
  <c r="G445" i="51"/>
  <c r="C445" i="51"/>
  <c r="D445" i="51"/>
  <c r="M289" i="51"/>
  <c r="Q289" i="51"/>
  <c r="O289" i="51"/>
  <c r="AJ288" i="51"/>
  <c r="T288" i="51"/>
  <c r="N289" i="51"/>
  <c r="L289" i="51"/>
  <c r="R289" i="51"/>
  <c r="P289" i="51"/>
  <c r="I575" i="50"/>
  <c r="AI210" i="50"/>
  <c r="AB211" i="50" s="1"/>
  <c r="V211" i="50"/>
  <c r="AI184" i="50"/>
  <c r="AB185" i="50" s="1"/>
  <c r="H211" i="51"/>
  <c r="F211" i="51"/>
  <c r="G211" i="51"/>
  <c r="B211" i="51"/>
  <c r="E211" i="51"/>
  <c r="C211" i="51"/>
  <c r="D211" i="51"/>
  <c r="AI53" i="50"/>
  <c r="AJ53" i="50" s="1"/>
  <c r="AD211" i="50"/>
  <c r="W54" i="50"/>
  <c r="AI314" i="50"/>
  <c r="AE315" i="50" s="1"/>
  <c r="I449" i="48"/>
  <c r="F59" i="48"/>
  <c r="F470" i="48"/>
  <c r="I465" i="48"/>
  <c r="I501" i="48"/>
  <c r="I522" i="48" s="1"/>
  <c r="F522" i="48"/>
  <c r="Q42" i="50"/>
  <c r="S245" i="50"/>
  <c r="AJ245" i="50" s="1"/>
  <c r="S220" i="50"/>
  <c r="AJ220" i="50" s="1"/>
  <c r="R444" i="50"/>
  <c r="S225" i="50"/>
  <c r="AJ225" i="50" s="1"/>
  <c r="S273" i="50"/>
  <c r="AJ273" i="50" s="1"/>
  <c r="S402" i="50"/>
  <c r="AJ402" i="50" s="1"/>
  <c r="B393" i="51"/>
  <c r="D393" i="51"/>
  <c r="F393" i="51"/>
  <c r="C393" i="51"/>
  <c r="H393" i="51"/>
  <c r="G393" i="51"/>
  <c r="E393" i="51"/>
  <c r="I523" i="50"/>
  <c r="I451" i="48"/>
  <c r="F61" i="48"/>
  <c r="F65" i="48"/>
  <c r="I455" i="48"/>
  <c r="I459" i="48"/>
  <c r="F69" i="48"/>
  <c r="F73" i="48"/>
  <c r="I463" i="48"/>
  <c r="I467" i="48"/>
  <c r="F77" i="48"/>
  <c r="M35" i="50"/>
  <c r="M37" i="50"/>
  <c r="Q39" i="50"/>
  <c r="M41" i="50"/>
  <c r="Q43" i="50"/>
  <c r="Q45" i="50"/>
  <c r="Q47" i="50"/>
  <c r="S243" i="50"/>
  <c r="AJ243" i="50" s="1"/>
  <c r="S254" i="50"/>
  <c r="AJ254" i="50" s="1"/>
  <c r="S269" i="50"/>
  <c r="AJ269" i="50" s="1"/>
  <c r="S216" i="50"/>
  <c r="AJ216" i="50" s="1"/>
  <c r="S360" i="50"/>
  <c r="AJ360" i="50" s="1"/>
  <c r="S381" i="50"/>
  <c r="AJ381" i="50" s="1"/>
  <c r="M418" i="50"/>
  <c r="S378" i="50"/>
  <c r="AJ378" i="50" s="1"/>
  <c r="S397" i="50"/>
  <c r="L418" i="50"/>
  <c r="S401" i="50"/>
  <c r="AJ401" i="50" s="1"/>
  <c r="R35" i="50"/>
  <c r="N38" i="50"/>
  <c r="R41" i="50"/>
  <c r="S165" i="50"/>
  <c r="AJ165" i="50" s="1"/>
  <c r="S176" i="50"/>
  <c r="AJ176" i="50" s="1"/>
  <c r="Q210" i="50"/>
  <c r="L33" i="50"/>
  <c r="S111" i="50"/>
  <c r="L132" i="50"/>
  <c r="M34" i="50"/>
  <c r="M48" i="50"/>
  <c r="S146" i="50"/>
  <c r="AJ146" i="50" s="1"/>
  <c r="S166" i="50"/>
  <c r="AJ166" i="50" s="1"/>
  <c r="M210" i="50"/>
  <c r="S197" i="50"/>
  <c r="AJ197" i="50" s="1"/>
  <c r="Q236" i="50"/>
  <c r="S199" i="50"/>
  <c r="AJ199" i="50" s="1"/>
  <c r="S230" i="50"/>
  <c r="AJ230" i="50" s="1"/>
  <c r="S251" i="50"/>
  <c r="AJ251" i="50" s="1"/>
  <c r="S281" i="50"/>
  <c r="AJ281" i="50" s="1"/>
  <c r="S299" i="50"/>
  <c r="AJ299" i="50" s="1"/>
  <c r="S305" i="50"/>
  <c r="AJ305" i="50" s="1"/>
  <c r="S321" i="50"/>
  <c r="AJ321" i="50" s="1"/>
  <c r="S348" i="50"/>
  <c r="AJ348" i="50" s="1"/>
  <c r="S407" i="50"/>
  <c r="AJ407" i="50" s="1"/>
  <c r="S404" i="50"/>
  <c r="AJ404" i="50" s="1"/>
  <c r="S486" i="50"/>
  <c r="P70" i="50"/>
  <c r="I237" i="51"/>
  <c r="AG341" i="50"/>
  <c r="AA341" i="50"/>
  <c r="I497" i="50"/>
  <c r="AH54" i="50"/>
  <c r="AI236" i="50"/>
  <c r="AB237" i="50" s="1"/>
  <c r="AI418" i="50"/>
  <c r="AB419" i="50" s="1"/>
  <c r="Q211" i="51"/>
  <c r="O211" i="51"/>
  <c r="R211" i="51"/>
  <c r="T210" i="51"/>
  <c r="M211" i="51"/>
  <c r="N211" i="51"/>
  <c r="L211" i="51"/>
  <c r="AJ210" i="51"/>
  <c r="P211" i="51"/>
  <c r="W211" i="50"/>
  <c r="I133" i="51"/>
  <c r="AJ49" i="51"/>
  <c r="S54" i="51"/>
  <c r="AI158" i="50"/>
  <c r="W159" i="50" s="1"/>
  <c r="AF393" i="50"/>
  <c r="X419" i="50"/>
  <c r="T340" i="51"/>
  <c r="Q341" i="51"/>
  <c r="P341" i="51"/>
  <c r="N341" i="51"/>
  <c r="L341" i="51"/>
  <c r="O341" i="51"/>
  <c r="M341" i="51"/>
  <c r="R341" i="51"/>
  <c r="AJ340" i="51"/>
  <c r="P7" i="50"/>
  <c r="AA54" i="50"/>
  <c r="AC211" i="50"/>
  <c r="P103" i="48"/>
  <c r="P25" i="48" s="1"/>
  <c r="P89" i="48"/>
  <c r="P11" i="48" s="1"/>
  <c r="P93" i="48"/>
  <c r="P15" i="48" s="1"/>
  <c r="P97" i="48"/>
  <c r="P19" i="48" s="1"/>
  <c r="P87" i="48"/>
  <c r="P9" i="48" s="1"/>
  <c r="P95" i="48"/>
  <c r="E38" i="50"/>
  <c r="I243" i="50"/>
  <c r="S284" i="50"/>
  <c r="AJ284" i="50" s="1"/>
  <c r="S310" i="50"/>
  <c r="AJ310" i="50" s="1"/>
  <c r="I322" i="50"/>
  <c r="I302" i="50"/>
  <c r="I387" i="50"/>
  <c r="S388" i="50"/>
  <c r="I411" i="50"/>
  <c r="S154" i="50"/>
  <c r="AJ154" i="50" s="1"/>
  <c r="I176" i="50"/>
  <c r="I297" i="50"/>
  <c r="I253" i="50"/>
  <c r="S440" i="50"/>
  <c r="AJ440" i="50" s="1"/>
  <c r="I141" i="50"/>
  <c r="S258" i="50"/>
  <c r="AJ258" i="50" s="1"/>
  <c r="I274" i="50"/>
  <c r="I306" i="50"/>
  <c r="I377" i="50"/>
  <c r="S362" i="50"/>
  <c r="AJ362" i="50" s="1"/>
  <c r="I378" i="50"/>
  <c r="S180" i="50"/>
  <c r="AJ180" i="50" s="1"/>
  <c r="S206" i="50"/>
  <c r="AJ206" i="50" s="1"/>
  <c r="S232" i="50"/>
  <c r="AJ232" i="50" s="1"/>
  <c r="S336" i="50"/>
  <c r="AJ336" i="50" s="1"/>
  <c r="I373" i="50"/>
  <c r="S414" i="50"/>
  <c r="AJ414" i="50" s="1"/>
  <c r="AH392" i="48"/>
  <c r="P86" i="48"/>
  <c r="P8" i="48" s="1"/>
  <c r="P88" i="48"/>
  <c r="P10" i="48" s="1"/>
  <c r="P90" i="48"/>
  <c r="P12" i="48" s="1"/>
  <c r="P98" i="48"/>
  <c r="P20" i="48" s="1"/>
  <c r="P100" i="48"/>
  <c r="P22" i="48" s="1"/>
  <c r="P102" i="48"/>
  <c r="P24" i="48" s="1"/>
  <c r="I491" i="48"/>
  <c r="I543" i="48"/>
  <c r="I569" i="48"/>
  <c r="AH38" i="48"/>
  <c r="AI179" i="48"/>
  <c r="AG51" i="48"/>
  <c r="P104" i="48"/>
  <c r="P26" i="48" s="1"/>
  <c r="P105" i="48"/>
  <c r="P27" i="48" s="1"/>
  <c r="AH53" i="48" l="1"/>
  <c r="AG314" i="48"/>
  <c r="I251" i="50"/>
  <c r="I434" i="50"/>
  <c r="I385" i="50"/>
  <c r="G340" i="50"/>
  <c r="I333" i="50"/>
  <c r="C45" i="50"/>
  <c r="I431" i="50"/>
  <c r="I305" i="50"/>
  <c r="I282" i="50"/>
  <c r="I349" i="50"/>
  <c r="I269" i="50"/>
  <c r="AA263" i="50"/>
  <c r="S367" i="51"/>
  <c r="AJ367" i="51" s="1"/>
  <c r="W393" i="50"/>
  <c r="I247" i="50"/>
  <c r="AI360" i="48"/>
  <c r="AI332" i="48"/>
  <c r="AI323" i="48"/>
  <c r="AI170" i="48"/>
  <c r="X393" i="50"/>
  <c r="AA419" i="50"/>
  <c r="Y393" i="50"/>
  <c r="Z393" i="50"/>
  <c r="F574" i="48"/>
  <c r="Y159" i="50"/>
  <c r="I199" i="50"/>
  <c r="I432" i="50"/>
  <c r="AC159" i="50"/>
  <c r="AD341" i="50"/>
  <c r="I185" i="51"/>
  <c r="Z237" i="50"/>
  <c r="I245" i="50"/>
  <c r="AA393" i="50"/>
  <c r="F81" i="50"/>
  <c r="AH393" i="50"/>
  <c r="AC341" i="50"/>
  <c r="AI435" i="48"/>
  <c r="AI410" i="48"/>
  <c r="AI389" i="48"/>
  <c r="AJ389" i="48" s="1"/>
  <c r="AI424" i="48"/>
  <c r="AI406" i="48"/>
  <c r="Y392" i="48"/>
  <c r="AF366" i="48"/>
  <c r="AI354" i="48"/>
  <c r="AH366" i="48"/>
  <c r="AI320" i="48"/>
  <c r="AI273" i="48"/>
  <c r="X288" i="48"/>
  <c r="AI260" i="48"/>
  <c r="AJ260" i="48" s="1"/>
  <c r="AI231" i="48"/>
  <c r="AI223" i="48"/>
  <c r="X236" i="48"/>
  <c r="AI207" i="48"/>
  <c r="AJ207" i="48" s="1"/>
  <c r="AI141" i="48"/>
  <c r="X45" i="48"/>
  <c r="AD43" i="48"/>
  <c r="AE38" i="48"/>
  <c r="AI197" i="48"/>
  <c r="AG38" i="48"/>
  <c r="AI150" i="48"/>
  <c r="AH44" i="48"/>
  <c r="AF52" i="48"/>
  <c r="AA51" i="48"/>
  <c r="W50" i="48"/>
  <c r="AF36" i="48"/>
  <c r="AI414" i="48"/>
  <c r="AI440" i="48"/>
  <c r="AI313" i="48"/>
  <c r="AJ313" i="48" s="1"/>
  <c r="AG288" i="48"/>
  <c r="AG262" i="48"/>
  <c r="I435" i="50"/>
  <c r="I409" i="50"/>
  <c r="E314" i="50"/>
  <c r="I255" i="50"/>
  <c r="I227" i="50"/>
  <c r="I295" i="50"/>
  <c r="I248" i="50"/>
  <c r="D49" i="50"/>
  <c r="C38" i="50"/>
  <c r="C34" i="50"/>
  <c r="H41" i="50"/>
  <c r="I384" i="50"/>
  <c r="I325" i="50"/>
  <c r="I296" i="50"/>
  <c r="I244" i="50"/>
  <c r="I198" i="50"/>
  <c r="I151" i="50"/>
  <c r="G44" i="50"/>
  <c r="C35" i="50"/>
  <c r="I379" i="50"/>
  <c r="I398" i="50"/>
  <c r="C392" i="50"/>
  <c r="I204" i="50"/>
  <c r="I196" i="50"/>
  <c r="I140" i="50"/>
  <c r="E47" i="50"/>
  <c r="D41" i="50"/>
  <c r="C36" i="50"/>
  <c r="D43" i="50"/>
  <c r="H35" i="50"/>
  <c r="C47" i="50"/>
  <c r="I144" i="50"/>
  <c r="G314" i="50"/>
  <c r="D314" i="50"/>
  <c r="AE393" i="50"/>
  <c r="AH211" i="50"/>
  <c r="AD419" i="50"/>
  <c r="AC393" i="50"/>
  <c r="AE288" i="48"/>
  <c r="Z210" i="48"/>
  <c r="AG444" i="48"/>
  <c r="AI284" i="48"/>
  <c r="AI165" i="48"/>
  <c r="AG36" i="48"/>
  <c r="AH289" i="50"/>
  <c r="E81" i="50"/>
  <c r="AI374" i="48"/>
  <c r="AI359" i="48"/>
  <c r="AI351" i="48"/>
  <c r="AH210" i="48"/>
  <c r="AI193" i="48"/>
  <c r="AG50" i="48"/>
  <c r="AG45" i="48"/>
  <c r="AH41" i="48"/>
  <c r="AG418" i="48"/>
  <c r="AG236" i="48"/>
  <c r="I331" i="50"/>
  <c r="X133" i="50"/>
  <c r="AG133" i="50"/>
  <c r="I341" i="51"/>
  <c r="X159" i="50"/>
  <c r="B81" i="50"/>
  <c r="AE159" i="50"/>
  <c r="AI381" i="48"/>
  <c r="AI189" i="48"/>
  <c r="AI382" i="48"/>
  <c r="AI356" i="48"/>
  <c r="AI327" i="48"/>
  <c r="AI235" i="48"/>
  <c r="AJ235" i="48" s="1"/>
  <c r="AH288" i="48"/>
  <c r="X210" i="48"/>
  <c r="AH42" i="48"/>
  <c r="I382" i="50"/>
  <c r="I192" i="50"/>
  <c r="Z159" i="50"/>
  <c r="AG263" i="50"/>
  <c r="C81" i="50"/>
  <c r="V393" i="50"/>
  <c r="AI287" i="48"/>
  <c r="AJ287" i="48" s="1"/>
  <c r="AI196" i="48"/>
  <c r="AI348" i="48"/>
  <c r="AH37" i="48"/>
  <c r="AH47" i="48"/>
  <c r="AG158" i="48"/>
  <c r="I275" i="50"/>
  <c r="Z133" i="50"/>
  <c r="AC133" i="50"/>
  <c r="Y133" i="50"/>
  <c r="H81" i="50"/>
  <c r="Z211" i="50"/>
  <c r="X184" i="48"/>
  <c r="AI426" i="48"/>
  <c r="AI355" i="48"/>
  <c r="AI247" i="48"/>
  <c r="AG40" i="48"/>
  <c r="AI232" i="48"/>
  <c r="AI391" i="48"/>
  <c r="AJ391" i="48" s="1"/>
  <c r="AI385" i="48"/>
  <c r="AD392" i="48"/>
  <c r="AI380" i="48"/>
  <c r="AI379" i="48"/>
  <c r="AI376" i="48"/>
  <c r="AI372" i="48"/>
  <c r="AI357" i="48"/>
  <c r="AI350" i="48"/>
  <c r="AG340" i="48"/>
  <c r="AI299" i="48"/>
  <c r="AI283" i="48"/>
  <c r="AI275" i="48"/>
  <c r="AC288" i="48"/>
  <c r="AI277" i="48"/>
  <c r="AI272" i="48"/>
  <c r="AH35" i="48"/>
  <c r="AI259" i="48"/>
  <c r="AJ259" i="48" s="1"/>
  <c r="AC45" i="48"/>
  <c r="AI191" i="48"/>
  <c r="AI182" i="48"/>
  <c r="AJ182" i="48" s="1"/>
  <c r="AH184" i="48"/>
  <c r="AI167" i="48"/>
  <c r="AG52" i="48"/>
  <c r="AH43" i="48"/>
  <c r="AI145" i="48"/>
  <c r="AI140" i="48"/>
  <c r="I191" i="50"/>
  <c r="E39" i="50"/>
  <c r="I361" i="50"/>
  <c r="I329" i="50"/>
  <c r="I298" i="50"/>
  <c r="I246" i="50"/>
  <c r="I436" i="50"/>
  <c r="D340" i="50"/>
  <c r="I142" i="50"/>
  <c r="H43" i="50"/>
  <c r="I175" i="50"/>
  <c r="I149" i="50"/>
  <c r="G262" i="50"/>
  <c r="Z367" i="50"/>
  <c r="F75" i="48"/>
  <c r="S289" i="51"/>
  <c r="AJ289" i="51" s="1"/>
  <c r="G81" i="50"/>
  <c r="V341" i="50"/>
  <c r="AI341" i="50" s="1"/>
  <c r="AD159" i="50"/>
  <c r="AI176" i="48"/>
  <c r="AI326" i="48"/>
  <c r="AI202" i="48"/>
  <c r="AH46" i="48"/>
  <c r="AH39" i="48"/>
  <c r="AI346" i="48"/>
  <c r="Z288" i="48"/>
  <c r="AI171" i="48"/>
  <c r="Z184" i="48"/>
  <c r="AG48" i="48"/>
  <c r="I427" i="50"/>
  <c r="I429" i="50"/>
  <c r="I280" i="50"/>
  <c r="W185" i="50"/>
  <c r="AF159" i="50"/>
  <c r="AH133" i="50"/>
  <c r="I471" i="50"/>
  <c r="V133" i="50"/>
  <c r="X211" i="50"/>
  <c r="X418" i="48"/>
  <c r="W418" i="48"/>
  <c r="AG392" i="48"/>
  <c r="AC51" i="48"/>
  <c r="AA40" i="48"/>
  <c r="V34" i="48"/>
  <c r="AI112" i="48"/>
  <c r="AI200" i="48"/>
  <c r="AE44" i="48"/>
  <c r="AI437" i="48"/>
  <c r="Z444" i="48"/>
  <c r="AI404" i="48"/>
  <c r="AC418" i="48"/>
  <c r="W444" i="48"/>
  <c r="AI411" i="48"/>
  <c r="AI408" i="48"/>
  <c r="AA418" i="48"/>
  <c r="AI321" i="48"/>
  <c r="Z340" i="48"/>
  <c r="AI312" i="48"/>
  <c r="AJ312" i="48" s="1"/>
  <c r="AI303" i="48"/>
  <c r="AI349" i="48"/>
  <c r="V366" i="48"/>
  <c r="AI345" i="48"/>
  <c r="AI328" i="48"/>
  <c r="W340" i="48"/>
  <c r="AI306" i="48"/>
  <c r="W288" i="48"/>
  <c r="AI254" i="48"/>
  <c r="X262" i="48"/>
  <c r="AI233" i="48"/>
  <c r="AJ233" i="48" s="1"/>
  <c r="Y314" i="48"/>
  <c r="AI250" i="48"/>
  <c r="Y262" i="48"/>
  <c r="AI229" i="48"/>
  <c r="AI226" i="48"/>
  <c r="AC236" i="48"/>
  <c r="AI209" i="48"/>
  <c r="AJ209" i="48" s="1"/>
  <c r="AD53" i="48"/>
  <c r="AI130" i="48"/>
  <c r="V52" i="48"/>
  <c r="Z50" i="48"/>
  <c r="AE48" i="48"/>
  <c r="X47" i="48"/>
  <c r="V44" i="48"/>
  <c r="AI122" i="48"/>
  <c r="Z42" i="48"/>
  <c r="AE40" i="48"/>
  <c r="X39" i="48"/>
  <c r="AD37" i="48"/>
  <c r="AI114" i="48"/>
  <c r="V36" i="48"/>
  <c r="Z34" i="48"/>
  <c r="AH236" i="48"/>
  <c r="AI199" i="48"/>
  <c r="AF210" i="48"/>
  <c r="AI178" i="48"/>
  <c r="AI174" i="48"/>
  <c r="W184" i="48"/>
  <c r="AA158" i="48"/>
  <c r="V53" i="48"/>
  <c r="AI131" i="48"/>
  <c r="AJ131" i="48" s="1"/>
  <c r="AF51" i="48"/>
  <c r="AA50" i="48"/>
  <c r="AI127" i="48"/>
  <c r="AE47" i="48"/>
  <c r="Z46" i="48"/>
  <c r="W45" i="48"/>
  <c r="AE43" i="48"/>
  <c r="AA42" i="48"/>
  <c r="AI119" i="48"/>
  <c r="V41" i="48"/>
  <c r="AE39" i="48"/>
  <c r="AA38" i="48"/>
  <c r="AI115" i="48"/>
  <c r="V37" i="48"/>
  <c r="AE35" i="48"/>
  <c r="AA34" i="48"/>
  <c r="V132" i="48"/>
  <c r="V33" i="48"/>
  <c r="AI111" i="48"/>
  <c r="AI388" i="48"/>
  <c r="AI221" i="48"/>
  <c r="I358" i="50"/>
  <c r="H314" i="50"/>
  <c r="I267" i="50"/>
  <c r="B288" i="50"/>
  <c r="I230" i="50"/>
  <c r="C158" i="50"/>
  <c r="B132" i="50"/>
  <c r="B33" i="50"/>
  <c r="I111" i="50"/>
  <c r="I171" i="50"/>
  <c r="G158" i="50"/>
  <c r="I123" i="50"/>
  <c r="B45" i="50"/>
  <c r="D39" i="50"/>
  <c r="D36" i="50"/>
  <c r="I381" i="50"/>
  <c r="I332" i="50"/>
  <c r="I345" i="50"/>
  <c r="B366" i="50"/>
  <c r="I226" i="50"/>
  <c r="I190" i="50"/>
  <c r="I257" i="50"/>
  <c r="I215" i="50"/>
  <c r="B236" i="50"/>
  <c r="I173" i="50"/>
  <c r="D46" i="50"/>
  <c r="G36" i="50"/>
  <c r="I433" i="50"/>
  <c r="I402" i="50"/>
  <c r="I386" i="50"/>
  <c r="I352" i="50"/>
  <c r="I221" i="50"/>
  <c r="I293" i="50"/>
  <c r="B314" i="50"/>
  <c r="I202" i="50"/>
  <c r="B49" i="50"/>
  <c r="I127" i="50"/>
  <c r="C44" i="50"/>
  <c r="C49" i="50"/>
  <c r="E40" i="50"/>
  <c r="I406" i="50"/>
  <c r="E48" i="50"/>
  <c r="I189" i="50"/>
  <c r="B210" i="50"/>
  <c r="C33" i="50"/>
  <c r="C132" i="50"/>
  <c r="AI153" i="48"/>
  <c r="AF185" i="50"/>
  <c r="F17" i="48"/>
  <c r="I69" i="48"/>
  <c r="AH237" i="50"/>
  <c r="I445" i="51"/>
  <c r="AD237" i="50"/>
  <c r="I79" i="48"/>
  <c r="F27" i="48"/>
  <c r="AD289" i="50"/>
  <c r="AC185" i="50"/>
  <c r="I68" i="48"/>
  <c r="F16" i="48"/>
  <c r="X237" i="50"/>
  <c r="S38" i="50"/>
  <c r="AJ38" i="50" s="1"/>
  <c r="AH33" i="48"/>
  <c r="AB263" i="50"/>
  <c r="AC263" i="50"/>
  <c r="X263" i="50"/>
  <c r="Z263" i="50"/>
  <c r="AH263" i="50"/>
  <c r="S133" i="51"/>
  <c r="AJ133" i="51" s="1"/>
  <c r="AA237" i="50"/>
  <c r="I70" i="48"/>
  <c r="F18" i="48"/>
  <c r="AB445" i="50"/>
  <c r="AH445" i="50"/>
  <c r="Y445" i="50"/>
  <c r="AD315" i="50"/>
  <c r="AF611" i="48"/>
  <c r="AF612" i="48"/>
  <c r="AI429" i="48"/>
  <c r="AI431" i="48"/>
  <c r="AI427" i="48"/>
  <c r="X444" i="48"/>
  <c r="AI415" i="48"/>
  <c r="AJ415" i="48" s="1"/>
  <c r="AI399" i="48"/>
  <c r="Z418" i="48"/>
  <c r="AI407" i="48"/>
  <c r="Y418" i="48"/>
  <c r="AA392" i="48"/>
  <c r="X340" i="48"/>
  <c r="AI364" i="48"/>
  <c r="AJ364" i="48" s="1"/>
  <c r="AI361" i="48"/>
  <c r="AI353" i="48"/>
  <c r="AI337" i="48"/>
  <c r="AJ337" i="48" s="1"/>
  <c r="AI333" i="48"/>
  <c r="AI324" i="48"/>
  <c r="AI257" i="48"/>
  <c r="AI249" i="48"/>
  <c r="AI241" i="48"/>
  <c r="V262" i="48"/>
  <c r="AI228" i="48"/>
  <c r="W314" i="48"/>
  <c r="AI276" i="48"/>
  <c r="W262" i="48"/>
  <c r="AI225" i="48"/>
  <c r="Z236" i="48"/>
  <c r="AI155" i="48"/>
  <c r="AJ155" i="48" s="1"/>
  <c r="AA53" i="48"/>
  <c r="AE51" i="48"/>
  <c r="X50" i="48"/>
  <c r="AC48" i="48"/>
  <c r="V47" i="48"/>
  <c r="AI125" i="48"/>
  <c r="Z45" i="48"/>
  <c r="AF43" i="48"/>
  <c r="X42" i="48"/>
  <c r="AC40" i="48"/>
  <c r="V39" i="48"/>
  <c r="AI117" i="48"/>
  <c r="AA37" i="48"/>
  <c r="AF35" i="48"/>
  <c r="X34" i="48"/>
  <c r="AF236" i="48"/>
  <c r="AI204" i="48"/>
  <c r="AI195" i="48"/>
  <c r="AD210" i="48"/>
  <c r="AI154" i="48"/>
  <c r="AI149" i="48"/>
  <c r="Y158" i="48"/>
  <c r="AH52" i="48"/>
  <c r="AD51" i="48"/>
  <c r="Y50" i="48"/>
  <c r="AH48" i="48"/>
  <c r="AC47" i="48"/>
  <c r="X46" i="48"/>
  <c r="AG44" i="48"/>
  <c r="AC43" i="48"/>
  <c r="Y42" i="48"/>
  <c r="AH40" i="48"/>
  <c r="AC39" i="48"/>
  <c r="Y38" i="48"/>
  <c r="AH36" i="48"/>
  <c r="AC35" i="48"/>
  <c r="Y34" i="48"/>
  <c r="AI417" i="48"/>
  <c r="AJ417" i="48" s="1"/>
  <c r="AI443" i="48"/>
  <c r="AJ443" i="48" s="1"/>
  <c r="I423" i="50"/>
  <c r="B444" i="50"/>
  <c r="I375" i="50"/>
  <c r="B340" i="50"/>
  <c r="I319" i="50"/>
  <c r="I195" i="50"/>
  <c r="I205" i="50"/>
  <c r="E43" i="50"/>
  <c r="I116" i="50"/>
  <c r="B38" i="50"/>
  <c r="E444" i="50"/>
  <c r="C418" i="50"/>
  <c r="I380" i="50"/>
  <c r="I326" i="50"/>
  <c r="I328" i="50"/>
  <c r="I272" i="50"/>
  <c r="I224" i="50"/>
  <c r="I200" i="50"/>
  <c r="I169" i="50"/>
  <c r="D40" i="50"/>
  <c r="G184" i="50"/>
  <c r="G39" i="50"/>
  <c r="C444" i="50"/>
  <c r="I348" i="50"/>
  <c r="I299" i="50"/>
  <c r="I256" i="50"/>
  <c r="I166" i="50"/>
  <c r="G210" i="50"/>
  <c r="D184" i="50"/>
  <c r="D45" i="50"/>
  <c r="G444" i="50"/>
  <c r="I397" i="50"/>
  <c r="B418" i="50"/>
  <c r="I376" i="50"/>
  <c r="E392" i="50"/>
  <c r="I304" i="50"/>
  <c r="I324" i="50"/>
  <c r="I309" i="50"/>
  <c r="G288" i="50"/>
  <c r="I271" i="50"/>
  <c r="I217" i="50"/>
  <c r="H184" i="50"/>
  <c r="H158" i="50"/>
  <c r="C43" i="50"/>
  <c r="H38" i="50"/>
  <c r="H34" i="50"/>
  <c r="H47" i="50"/>
  <c r="I170" i="50"/>
  <c r="AE185" i="50"/>
  <c r="I393" i="51"/>
  <c r="V315" i="50"/>
  <c r="AG367" i="50"/>
  <c r="X185" i="50"/>
  <c r="V185" i="50"/>
  <c r="V289" i="50"/>
  <c r="Y263" i="50"/>
  <c r="I67" i="48"/>
  <c r="F15" i="48"/>
  <c r="AC289" i="50"/>
  <c r="AF211" i="50"/>
  <c r="F496" i="48"/>
  <c r="S393" i="51"/>
  <c r="AJ393" i="51" s="1"/>
  <c r="AG445" i="50"/>
  <c r="V367" i="50"/>
  <c r="Q54" i="50"/>
  <c r="AA445" i="50"/>
  <c r="S45" i="50"/>
  <c r="AJ45" i="50" s="1"/>
  <c r="F19" i="48"/>
  <c r="I71" i="48"/>
  <c r="AE445" i="50"/>
  <c r="AE133" i="50"/>
  <c r="AF289" i="50"/>
  <c r="W133" i="50"/>
  <c r="S42" i="50"/>
  <c r="AJ42" i="50" s="1"/>
  <c r="S52" i="50"/>
  <c r="AJ52" i="50" s="1"/>
  <c r="AG237" i="50"/>
  <c r="AF263" i="50"/>
  <c r="AJ293" i="50"/>
  <c r="S314" i="50"/>
  <c r="AJ163" i="50"/>
  <c r="S184" i="50"/>
  <c r="O54" i="50"/>
  <c r="AI319" i="48"/>
  <c r="AI224" i="48"/>
  <c r="Z48" i="48"/>
  <c r="V42" i="48"/>
  <c r="AI120" i="48"/>
  <c r="AI175" i="48"/>
  <c r="AA47" i="48"/>
  <c r="W38" i="48"/>
  <c r="AI218" i="48"/>
  <c r="AJ111" i="50"/>
  <c r="S132" i="50"/>
  <c r="AJ189" i="50"/>
  <c r="S210" i="50"/>
  <c r="AE367" i="50"/>
  <c r="AH444" i="48"/>
  <c r="AI304" i="48"/>
  <c r="AG366" i="48"/>
  <c r="AE314" i="48"/>
  <c r="AI294" i="48"/>
  <c r="AC158" i="48"/>
  <c r="X48" i="48"/>
  <c r="Y40" i="48"/>
  <c r="AA236" i="48"/>
  <c r="AI164" i="48"/>
  <c r="AG53" i="48"/>
  <c r="AH45" i="48"/>
  <c r="Y39" i="48"/>
  <c r="AG132" i="48"/>
  <c r="AG33" i="48"/>
  <c r="AI403" i="48"/>
  <c r="D47" i="50"/>
  <c r="I220" i="50"/>
  <c r="H210" i="50"/>
  <c r="I164" i="50"/>
  <c r="G48" i="50"/>
  <c r="E34" i="50"/>
  <c r="S341" i="51"/>
  <c r="AJ341" i="51" s="1"/>
  <c r="F23" i="48"/>
  <c r="I75" i="48"/>
  <c r="Y289" i="50"/>
  <c r="AA315" i="50"/>
  <c r="R54" i="50"/>
  <c r="I419" i="51"/>
  <c r="AI438" i="48"/>
  <c r="AI387" i="48"/>
  <c r="AA366" i="48"/>
  <c r="AC392" i="48"/>
  <c r="AI347" i="48"/>
  <c r="AE366" i="48"/>
  <c r="AI338" i="48"/>
  <c r="AJ338" i="48" s="1"/>
  <c r="AI330" i="48"/>
  <c r="AF340" i="48"/>
  <c r="AI300" i="48"/>
  <c r="AC314" i="48"/>
  <c r="AI271" i="48"/>
  <c r="AF288" i="48"/>
  <c r="AI258" i="48"/>
  <c r="AI296" i="48"/>
  <c r="AH314" i="48"/>
  <c r="AI267" i="48"/>
  <c r="V288" i="48"/>
  <c r="AI244" i="48"/>
  <c r="AH262" i="48"/>
  <c r="AI205" i="48"/>
  <c r="AI139" i="48"/>
  <c r="Z158" i="48"/>
  <c r="AE52" i="48"/>
  <c r="X51" i="48"/>
  <c r="AD49" i="48"/>
  <c r="AI126" i="48"/>
  <c r="V48" i="48"/>
  <c r="AA46" i="48"/>
  <c r="AF44" i="48"/>
  <c r="X43" i="48"/>
  <c r="AD41" i="48"/>
  <c r="W40" i="48"/>
  <c r="Z38" i="48"/>
  <c r="AE36" i="48"/>
  <c r="Y35" i="48"/>
  <c r="AD33" i="48"/>
  <c r="AD132" i="48"/>
  <c r="Y236" i="48"/>
  <c r="AI201" i="48"/>
  <c r="W210" i="48"/>
  <c r="AI180" i="48"/>
  <c r="AI172" i="48"/>
  <c r="AF184" i="48"/>
  <c r="AI151" i="48"/>
  <c r="AI142" i="48"/>
  <c r="AI138" i="48"/>
  <c r="AE53" i="48"/>
  <c r="AA52" i="48"/>
  <c r="W51" i="48"/>
  <c r="AE49" i="48"/>
  <c r="AA48" i="48"/>
  <c r="W47" i="48"/>
  <c r="AF45" i="48"/>
  <c r="AA44" i="48"/>
  <c r="W43" i="48"/>
  <c r="AE41" i="48"/>
  <c r="Z40" i="48"/>
  <c r="W39" i="48"/>
  <c r="AE37" i="48"/>
  <c r="AA36" i="48"/>
  <c r="V35" i="48"/>
  <c r="AI113" i="48"/>
  <c r="AE132" i="48"/>
  <c r="AE33" i="48"/>
  <c r="AI217" i="48"/>
  <c r="I574" i="48"/>
  <c r="F575" i="48" s="1"/>
  <c r="AI383" i="48"/>
  <c r="AC210" i="48"/>
  <c r="AE184" i="48"/>
  <c r="I413" i="50"/>
  <c r="I410" i="50"/>
  <c r="I407" i="50"/>
  <c r="I335" i="50"/>
  <c r="I334" i="50"/>
  <c r="I281" i="50"/>
  <c r="I231" i="50"/>
  <c r="I197" i="50"/>
  <c r="D132" i="50"/>
  <c r="D33" i="50"/>
  <c r="H46" i="50"/>
  <c r="I112" i="50"/>
  <c r="B34" i="50"/>
  <c r="E132" i="50"/>
  <c r="E33" i="50"/>
  <c r="G392" i="50"/>
  <c r="I383" i="50"/>
  <c r="I294" i="50"/>
  <c r="I242" i="50"/>
  <c r="I194" i="50"/>
  <c r="I268" i="50"/>
  <c r="I143" i="50"/>
  <c r="G38" i="50"/>
  <c r="G34" i="50"/>
  <c r="D392" i="50"/>
  <c r="H418" i="50"/>
  <c r="I359" i="50"/>
  <c r="I356" i="50"/>
  <c r="I201" i="50"/>
  <c r="I174" i="50"/>
  <c r="I138" i="50"/>
  <c r="G46" i="50"/>
  <c r="D44" i="50"/>
  <c r="H42" i="50"/>
  <c r="E35" i="50"/>
  <c r="I301" i="50"/>
  <c r="I283" i="50"/>
  <c r="E184" i="50"/>
  <c r="E158" i="50"/>
  <c r="E49" i="50"/>
  <c r="V159" i="50"/>
  <c r="S211" i="51"/>
  <c r="AJ211" i="51" s="1"/>
  <c r="V419" i="50"/>
  <c r="AE237" i="50"/>
  <c r="AJ397" i="50"/>
  <c r="S418" i="50"/>
  <c r="F25" i="48"/>
  <c r="I77" i="48"/>
  <c r="I61" i="48"/>
  <c r="F9" i="48"/>
  <c r="AD367" i="50"/>
  <c r="S419" i="51"/>
  <c r="AJ419" i="51" s="1"/>
  <c r="S43" i="50"/>
  <c r="AJ43" i="50" s="1"/>
  <c r="L50" i="50"/>
  <c r="AG34" i="48"/>
  <c r="AF237" i="50"/>
  <c r="AF419" i="50"/>
  <c r="W237" i="50"/>
  <c r="AI54" i="50"/>
  <c r="AB55" i="50" s="1"/>
  <c r="AJ345" i="50"/>
  <c r="S366" i="50"/>
  <c r="I76" i="48"/>
  <c r="F24" i="48"/>
  <c r="F8" i="48"/>
  <c r="I60" i="48"/>
  <c r="AD185" i="50"/>
  <c r="AE419" i="50"/>
  <c r="M54" i="50"/>
  <c r="S41" i="50"/>
  <c r="AJ41" i="50" s="1"/>
  <c r="I315" i="51"/>
  <c r="Z419" i="50"/>
  <c r="Y419" i="50"/>
  <c r="S39" i="50"/>
  <c r="AJ39" i="50" s="1"/>
  <c r="F26" i="48"/>
  <c r="I78" i="48"/>
  <c r="I62" i="48"/>
  <c r="F10" i="48"/>
  <c r="AA133" i="50"/>
  <c r="AC419" i="50"/>
  <c r="AJ241" i="50"/>
  <c r="S262" i="50"/>
  <c r="F548" i="48"/>
  <c r="Y53" i="48"/>
  <c r="AF46" i="48"/>
  <c r="Y37" i="48"/>
  <c r="AA210" i="48"/>
  <c r="AF40" i="48"/>
  <c r="I117" i="50"/>
  <c r="B39" i="50"/>
  <c r="AB315" i="50"/>
  <c r="X315" i="50"/>
  <c r="AF315" i="50"/>
  <c r="Z315" i="50"/>
  <c r="AB367" i="50"/>
  <c r="AH367" i="50"/>
  <c r="F14" i="48"/>
  <c r="I66" i="48"/>
  <c r="AI430" i="48"/>
  <c r="AI428" i="48"/>
  <c r="AI373" i="48"/>
  <c r="AI358" i="48"/>
  <c r="AI334" i="48"/>
  <c r="AH340" i="48"/>
  <c r="AI268" i="48"/>
  <c r="V236" i="48"/>
  <c r="AI215" i="48"/>
  <c r="W53" i="48"/>
  <c r="AD46" i="48"/>
  <c r="W37" i="48"/>
  <c r="AI183" i="48"/>
  <c r="AJ183" i="48" s="1"/>
  <c r="AD52" i="48"/>
  <c r="AG41" i="48"/>
  <c r="AD36" i="48"/>
  <c r="I426" i="50"/>
  <c r="I360" i="50"/>
  <c r="I270" i="50"/>
  <c r="I249" i="50"/>
  <c r="G37" i="50"/>
  <c r="I346" i="50"/>
  <c r="I153" i="50"/>
  <c r="D38" i="50"/>
  <c r="H366" i="50"/>
  <c r="C236" i="50"/>
  <c r="G41" i="50"/>
  <c r="C46" i="50"/>
  <c r="S315" i="51"/>
  <c r="AJ315" i="51" s="1"/>
  <c r="AI384" i="48"/>
  <c r="AI398" i="48"/>
  <c r="AF623" i="48"/>
  <c r="AH418" i="48"/>
  <c r="Y366" i="48"/>
  <c r="AI274" i="48"/>
  <c r="AI245" i="48"/>
  <c r="AI298" i="48"/>
  <c r="AF314" i="48"/>
  <c r="AI256" i="48"/>
  <c r="AI253" i="48"/>
  <c r="AF262" i="48"/>
  <c r="AI208" i="48"/>
  <c r="AJ208" i="48" s="1"/>
  <c r="X158" i="48"/>
  <c r="AC52" i="48"/>
  <c r="V51" i="48"/>
  <c r="AI129" i="48"/>
  <c r="AA49" i="48"/>
  <c r="AF47" i="48"/>
  <c r="Y46" i="48"/>
  <c r="AD44" i="48"/>
  <c r="AI121" i="48"/>
  <c r="V43" i="48"/>
  <c r="AA41" i="48"/>
  <c r="AF39" i="48"/>
  <c r="X38" i="48"/>
  <c r="AC36" i="48"/>
  <c r="W35" i="48"/>
  <c r="AA132" i="48"/>
  <c r="AA33" i="48"/>
  <c r="W236" i="48"/>
  <c r="AI206" i="48"/>
  <c r="AI169" i="48"/>
  <c r="AD184" i="48"/>
  <c r="AI156" i="48"/>
  <c r="AJ156" i="48" s="1"/>
  <c r="AI147" i="48"/>
  <c r="AH158" i="48"/>
  <c r="AC53" i="48"/>
  <c r="Y52" i="48"/>
  <c r="AH50" i="48"/>
  <c r="AC49" i="48"/>
  <c r="Y48" i="48"/>
  <c r="AG46" i="48"/>
  <c r="AD45" i="48"/>
  <c r="Y44" i="48"/>
  <c r="AG42" i="48"/>
  <c r="AC41" i="48"/>
  <c r="X40" i="48"/>
  <c r="AC37" i="48"/>
  <c r="Y36" i="48"/>
  <c r="AH34" i="48"/>
  <c r="AC33" i="48"/>
  <c r="AC132" i="48"/>
  <c r="AI310" i="48"/>
  <c r="AC184" i="48"/>
  <c r="AI311" i="48"/>
  <c r="AJ311" i="48" s="1"/>
  <c r="AH49" i="48"/>
  <c r="I425" i="50"/>
  <c r="I404" i="50"/>
  <c r="I400" i="50"/>
  <c r="I277" i="50"/>
  <c r="E262" i="50"/>
  <c r="C48" i="50"/>
  <c r="B37" i="50"/>
  <c r="I115" i="50"/>
  <c r="I179" i="50"/>
  <c r="I150" i="50"/>
  <c r="H37" i="50"/>
  <c r="I355" i="50"/>
  <c r="I308" i="50"/>
  <c r="I252" i="50"/>
  <c r="C262" i="50"/>
  <c r="I218" i="50"/>
  <c r="I222" i="50"/>
  <c r="E210" i="50"/>
  <c r="E42" i="50"/>
  <c r="G35" i="50"/>
  <c r="I137" i="50"/>
  <c r="B158" i="50"/>
  <c r="G47" i="50"/>
  <c r="C37" i="50"/>
  <c r="D444" i="50"/>
  <c r="I323" i="50"/>
  <c r="I279" i="50"/>
  <c r="H262" i="50"/>
  <c r="I300" i="50"/>
  <c r="B262" i="50"/>
  <c r="I241" i="50"/>
  <c r="I172" i="50"/>
  <c r="I148" i="50"/>
  <c r="G40" i="50"/>
  <c r="I113" i="50"/>
  <c r="B35" i="50"/>
  <c r="I167" i="50"/>
  <c r="I125" i="50"/>
  <c r="B47" i="50"/>
  <c r="D42" i="50"/>
  <c r="I401" i="50"/>
  <c r="I372" i="50"/>
  <c r="E366" i="50"/>
  <c r="I347" i="50"/>
  <c r="I320" i="50"/>
  <c r="H288" i="50"/>
  <c r="I228" i="50"/>
  <c r="B46" i="50"/>
  <c r="I124" i="50"/>
  <c r="I118" i="50"/>
  <c r="B40" i="50"/>
  <c r="H36" i="50"/>
  <c r="D158" i="50"/>
  <c r="C40" i="50"/>
  <c r="AB159" i="50"/>
  <c r="AH159" i="50"/>
  <c r="S70" i="50"/>
  <c r="P18" i="50"/>
  <c r="X367" i="50"/>
  <c r="I211" i="51"/>
  <c r="AI163" i="48"/>
  <c r="AG185" i="50"/>
  <c r="Y237" i="50"/>
  <c r="S44" i="50"/>
  <c r="AJ44" i="50" s="1"/>
  <c r="F20" i="48"/>
  <c r="I72" i="48"/>
  <c r="I52" i="51"/>
  <c r="Z185" i="50"/>
  <c r="W289" i="50"/>
  <c r="X445" i="50"/>
  <c r="I289" i="51"/>
  <c r="AA289" i="50"/>
  <c r="Z445" i="50"/>
  <c r="S36" i="50"/>
  <c r="AJ36" i="50" s="1"/>
  <c r="S40" i="50"/>
  <c r="AJ40" i="50" s="1"/>
  <c r="I74" i="48"/>
  <c r="F22" i="48"/>
  <c r="AE341" i="50"/>
  <c r="S46" i="50"/>
  <c r="AJ46" i="50" s="1"/>
  <c r="I548" i="48"/>
  <c r="V444" i="48"/>
  <c r="AI423" i="48"/>
  <c r="AI329" i="48"/>
  <c r="AD35" i="48"/>
  <c r="W158" i="48"/>
  <c r="AF48" i="48"/>
  <c r="AI124" i="48"/>
  <c r="V46" i="48"/>
  <c r="W42" i="48"/>
  <c r="W34" i="48"/>
  <c r="AF624" i="48"/>
  <c r="B184" i="50"/>
  <c r="I163" i="50"/>
  <c r="I122" i="50"/>
  <c r="B44" i="50"/>
  <c r="S47" i="50"/>
  <c r="AJ47" i="50" s="1"/>
  <c r="AJ215" i="50"/>
  <c r="S236" i="50"/>
  <c r="AH315" i="50"/>
  <c r="AI413" i="48"/>
  <c r="V418" i="48"/>
  <c r="AI397" i="48"/>
  <c r="W392" i="48"/>
  <c r="AE392" i="48"/>
  <c r="AI325" i="48"/>
  <c r="Z51" i="48"/>
  <c r="Z43" i="48"/>
  <c r="AC38" i="48"/>
  <c r="AF33" i="48"/>
  <c r="AF132" i="48"/>
  <c r="AI192" i="48"/>
  <c r="AI168" i="48"/>
  <c r="AI146" i="48"/>
  <c r="Y51" i="48"/>
  <c r="AD48" i="48"/>
  <c r="Y43" i="48"/>
  <c r="AG37" i="48"/>
  <c r="H236" i="50"/>
  <c r="C210" i="50"/>
  <c r="G43" i="50"/>
  <c r="I439" i="50"/>
  <c r="C288" i="50"/>
  <c r="H44" i="50"/>
  <c r="I374" i="50"/>
  <c r="I139" i="50"/>
  <c r="Z289" i="50"/>
  <c r="AJ371" i="50"/>
  <c r="S392" i="50"/>
  <c r="X55" i="50"/>
  <c r="AI433" i="48"/>
  <c r="AF444" i="48"/>
  <c r="AI425" i="48"/>
  <c r="AD444" i="48"/>
  <c r="AC366" i="48"/>
  <c r="AI295" i="48"/>
  <c r="AD288" i="48"/>
  <c r="AE262" i="48"/>
  <c r="AI246" i="48"/>
  <c r="AI442" i="48"/>
  <c r="AJ442" i="48" s="1"/>
  <c r="AI439" i="48"/>
  <c r="AI434" i="48"/>
  <c r="AE444" i="48"/>
  <c r="AA444" i="48"/>
  <c r="AI402" i="48"/>
  <c r="AF418" i="48"/>
  <c r="W366" i="48"/>
  <c r="AE340" i="48"/>
  <c r="AI308" i="48"/>
  <c r="AI305" i="48"/>
  <c r="AI378" i="48"/>
  <c r="X392" i="48"/>
  <c r="AI363" i="48"/>
  <c r="AJ363" i="48" s="1"/>
  <c r="Z366" i="48"/>
  <c r="AI339" i="48"/>
  <c r="AJ339" i="48" s="1"/>
  <c r="AI331" i="48"/>
  <c r="AI322" i="48"/>
  <c r="AA340" i="48"/>
  <c r="AI309" i="48"/>
  <c r="AI301" i="48"/>
  <c r="X314" i="48"/>
  <c r="AI285" i="48"/>
  <c r="AJ285" i="48" s="1"/>
  <c r="AI269" i="48"/>
  <c r="AA288" i="48"/>
  <c r="AI248" i="48"/>
  <c r="AC262" i="48"/>
  <c r="AI219" i="48"/>
  <c r="AD314" i="48"/>
  <c r="AI282" i="48"/>
  <c r="AI279" i="48"/>
  <c r="AI255" i="48"/>
  <c r="AI252" i="48"/>
  <c r="AD262" i="48"/>
  <c r="AI137" i="48"/>
  <c r="V158" i="48"/>
  <c r="Z52" i="48"/>
  <c r="AE50" i="48"/>
  <c r="Y49" i="48"/>
  <c r="AD47" i="48"/>
  <c r="W46" i="48"/>
  <c r="Z44" i="48"/>
  <c r="AF42" i="48"/>
  <c r="Y41" i="48"/>
  <c r="AD39" i="48"/>
  <c r="V38" i="48"/>
  <c r="AI116" i="48"/>
  <c r="Z36" i="48"/>
  <c r="AE34" i="48"/>
  <c r="Y132" i="48"/>
  <c r="Y33" i="48"/>
  <c r="AI198" i="48"/>
  <c r="AI177" i="48"/>
  <c r="AI173" i="48"/>
  <c r="AA184" i="48"/>
  <c r="AI152" i="48"/>
  <c r="AI143" i="48"/>
  <c r="AF158" i="48"/>
  <c r="Z53" i="48"/>
  <c r="W52" i="48"/>
  <c r="AF50" i="48"/>
  <c r="Z49" i="48"/>
  <c r="W48" i="48"/>
  <c r="AE46" i="48"/>
  <c r="AA45" i="48"/>
  <c r="W44" i="48"/>
  <c r="AE42" i="48"/>
  <c r="Z41" i="48"/>
  <c r="V40" i="48"/>
  <c r="AI118" i="48"/>
  <c r="AF38" i="48"/>
  <c r="Z37" i="48"/>
  <c r="W36" i="48"/>
  <c r="AF34" i="48"/>
  <c r="Z33" i="48"/>
  <c r="Z132" i="48"/>
  <c r="AI365" i="48"/>
  <c r="AJ365" i="48" s="1"/>
  <c r="AI336" i="48"/>
  <c r="I437" i="50"/>
  <c r="G418" i="50"/>
  <c r="B392" i="50"/>
  <c r="I371" i="50"/>
  <c r="C340" i="50"/>
  <c r="I273" i="50"/>
  <c r="E236" i="50"/>
  <c r="I193" i="50"/>
  <c r="C184" i="50"/>
  <c r="I119" i="50"/>
  <c r="B41" i="50"/>
  <c r="I121" i="50"/>
  <c r="B43" i="50"/>
  <c r="H39" i="50"/>
  <c r="E37" i="50"/>
  <c r="I405" i="50"/>
  <c r="I351" i="50"/>
  <c r="I353" i="50"/>
  <c r="I330" i="50"/>
  <c r="I278" i="50"/>
  <c r="I250" i="50"/>
  <c r="E288" i="50"/>
  <c r="I219" i="50"/>
  <c r="G49" i="50"/>
  <c r="H40" i="50"/>
  <c r="G42" i="50"/>
  <c r="I438" i="50"/>
  <c r="I430" i="50"/>
  <c r="E418" i="50"/>
  <c r="G366" i="50"/>
  <c r="D288" i="50"/>
  <c r="I229" i="50"/>
  <c r="I146" i="50"/>
  <c r="E45" i="50"/>
  <c r="I145" i="50"/>
  <c r="I114" i="50"/>
  <c r="B36" i="50"/>
  <c r="D34" i="50"/>
  <c r="I408" i="50"/>
  <c r="C314" i="50"/>
  <c r="I178" i="50"/>
  <c r="I152" i="50"/>
  <c r="H48" i="50"/>
  <c r="G132" i="50"/>
  <c r="G33" i="50"/>
  <c r="D48" i="50"/>
  <c r="R55" i="51"/>
  <c r="T54" i="51"/>
  <c r="P55" i="51"/>
  <c r="O55" i="51"/>
  <c r="AJ54" i="51"/>
  <c r="N55" i="51"/>
  <c r="L55" i="51"/>
  <c r="M55" i="51"/>
  <c r="Q55" i="51"/>
  <c r="W367" i="50"/>
  <c r="AH419" i="50"/>
  <c r="I59" i="48"/>
  <c r="F7" i="48"/>
  <c r="F80" i="48"/>
  <c r="S185" i="51"/>
  <c r="AJ185" i="51" s="1"/>
  <c r="AA159" i="50"/>
  <c r="AJ267" i="50"/>
  <c r="S288" i="50"/>
  <c r="S34" i="50"/>
  <c r="AJ34" i="50" s="1"/>
  <c r="V184" i="48"/>
  <c r="I263" i="51"/>
  <c r="AJ423" i="50"/>
  <c r="S444" i="50"/>
  <c r="AA211" i="50"/>
  <c r="S37" i="50"/>
  <c r="AJ37" i="50" s="1"/>
  <c r="F11" i="48"/>
  <c r="I63" i="48"/>
  <c r="S35" i="50"/>
  <c r="AJ35" i="50" s="1"/>
  <c r="Y211" i="50"/>
  <c r="Y367" i="50"/>
  <c r="AH185" i="50"/>
  <c r="N54" i="50"/>
  <c r="AD445" i="50"/>
  <c r="S263" i="51"/>
  <c r="AJ263" i="51" s="1"/>
  <c r="S49" i="50"/>
  <c r="AJ49" i="50" s="1"/>
  <c r="AG159" i="50"/>
  <c r="I159" i="51"/>
  <c r="Y185" i="50"/>
  <c r="AE158" i="48"/>
  <c r="V50" i="48"/>
  <c r="AI128" i="48"/>
  <c r="AD236" i="48"/>
  <c r="AA43" i="48"/>
  <c r="AA39" i="48"/>
  <c r="Z35" i="48"/>
  <c r="AG210" i="48"/>
  <c r="B48" i="50"/>
  <c r="I126" i="50"/>
  <c r="V210" i="48"/>
  <c r="C523" i="48"/>
  <c r="G523" i="48"/>
  <c r="H523" i="48"/>
  <c r="F523" i="48"/>
  <c r="B523" i="48"/>
  <c r="E523" i="48"/>
  <c r="D523" i="48"/>
  <c r="AB289" i="50"/>
  <c r="AG289" i="50"/>
  <c r="I64" i="48"/>
  <c r="F12" i="48"/>
  <c r="S51" i="50"/>
  <c r="AJ51" i="50" s="1"/>
  <c r="AI441" i="48"/>
  <c r="AJ441" i="48" s="1"/>
  <c r="AI432" i="48"/>
  <c r="AI405" i="48"/>
  <c r="AD366" i="48"/>
  <c r="AI307" i="48"/>
  <c r="AI297" i="48"/>
  <c r="AI242" i="48"/>
  <c r="AI144" i="48"/>
  <c r="AF49" i="48"/>
  <c r="V45" i="48"/>
  <c r="AI123" i="48"/>
  <c r="AF41" i="48"/>
  <c r="AA35" i="48"/>
  <c r="Y210" i="48"/>
  <c r="AG49" i="48"/>
  <c r="Y47" i="48"/>
  <c r="AC44" i="48"/>
  <c r="AD40" i="48"/>
  <c r="X35" i="48"/>
  <c r="AE210" i="48"/>
  <c r="AG184" i="48"/>
  <c r="I303" i="50"/>
  <c r="E41" i="50"/>
  <c r="H340" i="50"/>
  <c r="I147" i="50"/>
  <c r="D236" i="50"/>
  <c r="H49" i="50"/>
  <c r="S33" i="50"/>
  <c r="L54" i="50"/>
  <c r="I65" i="48"/>
  <c r="AC367" i="50"/>
  <c r="AG315" i="50"/>
  <c r="X289" i="50"/>
  <c r="AI416" i="48"/>
  <c r="AJ416" i="48" s="1"/>
  <c r="AI436" i="48"/>
  <c r="AI390" i="48"/>
  <c r="AJ390" i="48" s="1"/>
  <c r="AI400" i="48"/>
  <c r="AI302" i="48"/>
  <c r="Z392" i="48"/>
  <c r="AD340" i="48"/>
  <c r="Z314" i="48"/>
  <c r="AI261" i="48"/>
  <c r="AJ261" i="48" s="1"/>
  <c r="AC444" i="48"/>
  <c r="AI401" i="48"/>
  <c r="AE418" i="48"/>
  <c r="Y444" i="48"/>
  <c r="AI412" i="48"/>
  <c r="AI409" i="48"/>
  <c r="AD418" i="48"/>
  <c r="AI386" i="48"/>
  <c r="AF392" i="48"/>
  <c r="AC340" i="48"/>
  <c r="AI375" i="48"/>
  <c r="V392" i="48"/>
  <c r="AI371" i="48"/>
  <c r="AI352" i="48"/>
  <c r="X366" i="48"/>
  <c r="Y340" i="48"/>
  <c r="V314" i="48"/>
  <c r="AI293" i="48"/>
  <c r="AI280" i="48"/>
  <c r="Y288" i="48"/>
  <c r="AI243" i="48"/>
  <c r="Z262" i="48"/>
  <c r="AI222" i="48"/>
  <c r="AA314" i="48"/>
  <c r="AI286" i="48"/>
  <c r="AJ286" i="48" s="1"/>
  <c r="AI281" i="48"/>
  <c r="AI278" i="48"/>
  <c r="AI270" i="48"/>
  <c r="AI251" i="48"/>
  <c r="AA262" i="48"/>
  <c r="AI234" i="48"/>
  <c r="AJ234" i="48" s="1"/>
  <c r="AI230" i="48"/>
  <c r="AI227" i="48"/>
  <c r="AI220" i="48"/>
  <c r="AE236" i="48"/>
  <c r="AI181" i="48"/>
  <c r="AJ181" i="48" s="1"/>
  <c r="AF53" i="48"/>
  <c r="X52" i="48"/>
  <c r="AC50" i="48"/>
  <c r="W49" i="48"/>
  <c r="Z47" i="48"/>
  <c r="AE45" i="48"/>
  <c r="X44" i="48"/>
  <c r="AD42" i="48"/>
  <c r="W41" i="48"/>
  <c r="Z39" i="48"/>
  <c r="AF37" i="48"/>
  <c r="X36" i="48"/>
  <c r="AC34" i="48"/>
  <c r="W132" i="48"/>
  <c r="W33" i="48"/>
  <c r="AI216" i="48"/>
  <c r="AI203" i="48"/>
  <c r="AI194" i="48"/>
  <c r="AI190" i="48"/>
  <c r="AI166" i="48"/>
  <c r="Y184" i="48"/>
  <c r="AI157" i="48"/>
  <c r="AJ157" i="48" s="1"/>
  <c r="AI148" i="48"/>
  <c r="AD158" i="48"/>
  <c r="X53" i="48"/>
  <c r="AH51" i="48"/>
  <c r="AD50" i="48"/>
  <c r="X49" i="48"/>
  <c r="AG47" i="48"/>
  <c r="AC46" i="48"/>
  <c r="Y45" i="48"/>
  <c r="AG43" i="48"/>
  <c r="AC42" i="48"/>
  <c r="X41" i="48"/>
  <c r="AG39" i="48"/>
  <c r="AD38" i="48"/>
  <c r="X37" i="48"/>
  <c r="AG35" i="48"/>
  <c r="AD34" i="48"/>
  <c r="X132" i="48"/>
  <c r="X33" i="48"/>
  <c r="I496" i="48"/>
  <c r="AI377" i="48"/>
  <c r="AI362" i="48"/>
  <c r="I428" i="50"/>
  <c r="I424" i="50"/>
  <c r="I412" i="50"/>
  <c r="I357" i="50"/>
  <c r="I327" i="50"/>
  <c r="I203" i="50"/>
  <c r="G236" i="50"/>
  <c r="H45" i="50"/>
  <c r="D35" i="50"/>
  <c r="B42" i="50"/>
  <c r="I120" i="50"/>
  <c r="H33" i="50"/>
  <c r="H132" i="50"/>
  <c r="H444" i="50"/>
  <c r="D418" i="50"/>
  <c r="I276" i="50"/>
  <c r="I216" i="50"/>
  <c r="I177" i="50"/>
  <c r="D210" i="50"/>
  <c r="G45" i="50"/>
  <c r="C41" i="50"/>
  <c r="I403" i="50"/>
  <c r="I350" i="50"/>
  <c r="I321" i="50"/>
  <c r="I225" i="50"/>
  <c r="I168" i="50"/>
  <c r="D37" i="50"/>
  <c r="D262" i="50"/>
  <c r="I165" i="50"/>
  <c r="E46" i="50"/>
  <c r="I399" i="50"/>
  <c r="H392" i="50"/>
  <c r="I307" i="50"/>
  <c r="D366" i="50"/>
  <c r="E340" i="50"/>
  <c r="I254" i="50"/>
  <c r="I223" i="50"/>
  <c r="E44" i="50"/>
  <c r="C39" i="50"/>
  <c r="E36" i="50"/>
  <c r="P85" i="48"/>
  <c r="AE263" i="50"/>
  <c r="V237" i="50"/>
  <c r="AC315" i="50"/>
  <c r="I73" i="48"/>
  <c r="F21" i="48"/>
  <c r="I470" i="48"/>
  <c r="W315" i="50"/>
  <c r="W263" i="50"/>
  <c r="AA185" i="50"/>
  <c r="AJ319" i="50"/>
  <c r="S340" i="50"/>
  <c r="AE211" i="50"/>
  <c r="W419" i="50"/>
  <c r="AB133" i="50"/>
  <c r="AI133" i="50"/>
  <c r="AG419" i="50"/>
  <c r="AH132" i="48"/>
  <c r="S48" i="50"/>
  <c r="AJ48" i="50" s="1"/>
  <c r="AD133" i="50"/>
  <c r="V263" i="50"/>
  <c r="Y315" i="50"/>
  <c r="AJ137" i="50"/>
  <c r="S158" i="50"/>
  <c r="AB393" i="50"/>
  <c r="AG393" i="50"/>
  <c r="V445" i="50"/>
  <c r="AC237" i="50"/>
  <c r="AF367" i="50"/>
  <c r="G52" i="50"/>
  <c r="C52" i="50"/>
  <c r="H52" i="50"/>
  <c r="E52" i="50"/>
  <c r="P101" i="48"/>
  <c r="P23" i="48" s="1"/>
  <c r="AI335" i="48"/>
  <c r="Q52" i="48"/>
  <c r="N51" i="48"/>
  <c r="Q50" i="48"/>
  <c r="R52" i="48"/>
  <c r="O52" i="48"/>
  <c r="R51" i="48"/>
  <c r="O51" i="48"/>
  <c r="R50" i="48"/>
  <c r="O50" i="48"/>
  <c r="S407" i="48"/>
  <c r="AJ407" i="48" s="1"/>
  <c r="N52" i="48"/>
  <c r="Q51" i="48"/>
  <c r="N50" i="48"/>
  <c r="M52" i="48"/>
  <c r="M51" i="48"/>
  <c r="M50" i="48"/>
  <c r="S384" i="48" l="1"/>
  <c r="Q184" i="48"/>
  <c r="S216" i="48"/>
  <c r="S170" i="48"/>
  <c r="AJ170" i="48" s="1"/>
  <c r="S231" i="48"/>
  <c r="AJ231" i="48" s="1"/>
  <c r="S304" i="48"/>
  <c r="AJ304" i="48" s="1"/>
  <c r="AI393" i="50"/>
  <c r="S359" i="48"/>
  <c r="AJ359" i="48" s="1"/>
  <c r="S357" i="48"/>
  <c r="AJ357" i="48" s="1"/>
  <c r="I81" i="50"/>
  <c r="S192" i="48"/>
  <c r="AJ192" i="48" s="1"/>
  <c r="S348" i="48"/>
  <c r="AJ348" i="48" s="1"/>
  <c r="S294" i="48"/>
  <c r="AJ294" i="48" s="1"/>
  <c r="AH54" i="48"/>
  <c r="S257" i="48"/>
  <c r="AJ257" i="48" s="1"/>
  <c r="S150" i="48"/>
  <c r="AJ150" i="48" s="1"/>
  <c r="S252" i="48"/>
  <c r="AJ252" i="48" s="1"/>
  <c r="S383" i="48"/>
  <c r="AJ383" i="48" s="1"/>
  <c r="AG55" i="50"/>
  <c r="AI51" i="48"/>
  <c r="N37" i="48"/>
  <c r="N38" i="48"/>
  <c r="S278" i="48"/>
  <c r="AJ278" i="48" s="1"/>
  <c r="S406" i="48"/>
  <c r="AJ406" i="48" s="1"/>
  <c r="AI35" i="48"/>
  <c r="S146" i="48"/>
  <c r="AJ146" i="48" s="1"/>
  <c r="S177" i="48"/>
  <c r="AJ177" i="48" s="1"/>
  <c r="S224" i="48"/>
  <c r="AJ224" i="48" s="1"/>
  <c r="S404" i="48"/>
  <c r="AJ404" i="48" s="1"/>
  <c r="R34" i="48"/>
  <c r="O38" i="48"/>
  <c r="S151" i="48"/>
  <c r="AJ151" i="48" s="1"/>
  <c r="S198" i="48"/>
  <c r="AJ198" i="48" s="1"/>
  <c r="Q39" i="48"/>
  <c r="N42" i="48"/>
  <c r="N44" i="48"/>
  <c r="O49" i="48"/>
  <c r="S222" i="48"/>
  <c r="AJ222" i="48" s="1"/>
  <c r="S243" i="48"/>
  <c r="AJ243" i="48" s="1"/>
  <c r="S328" i="48"/>
  <c r="AJ328" i="48" s="1"/>
  <c r="Q366" i="48"/>
  <c r="Q392" i="48"/>
  <c r="S411" i="48"/>
  <c r="AJ411" i="48" s="1"/>
  <c r="S405" i="48"/>
  <c r="AJ405" i="48" s="1"/>
  <c r="S193" i="48"/>
  <c r="AJ193" i="48" s="1"/>
  <c r="I258" i="50"/>
  <c r="Q288" i="48"/>
  <c r="E50" i="50"/>
  <c r="AD55" i="50"/>
  <c r="AE55" i="50"/>
  <c r="V340" i="48"/>
  <c r="AC55" i="50"/>
  <c r="S309" i="48"/>
  <c r="AJ309" i="48" s="1"/>
  <c r="AI38" i="48"/>
  <c r="AI185" i="50"/>
  <c r="M43" i="48"/>
  <c r="M47" i="48"/>
  <c r="M40" i="48"/>
  <c r="S282" i="48"/>
  <c r="AJ282" i="48" s="1"/>
  <c r="N392" i="48"/>
  <c r="AJ384" i="48"/>
  <c r="S196" i="48"/>
  <c r="AJ196" i="48" s="1"/>
  <c r="M184" i="48"/>
  <c r="S256" i="48"/>
  <c r="AJ256" i="48" s="1"/>
  <c r="S228" i="48"/>
  <c r="S329" i="48"/>
  <c r="AJ329" i="48" s="1"/>
  <c r="N288" i="48"/>
  <c r="AI445" i="50"/>
  <c r="W55" i="50"/>
  <c r="AI55" i="50" s="1"/>
  <c r="AA54" i="48"/>
  <c r="S144" i="48"/>
  <c r="AJ144" i="48" s="1"/>
  <c r="S298" i="48"/>
  <c r="AJ298" i="48" s="1"/>
  <c r="S401" i="48"/>
  <c r="M39" i="48"/>
  <c r="S148" i="48"/>
  <c r="AJ148" i="48" s="1"/>
  <c r="S203" i="48"/>
  <c r="AJ203" i="48" s="1"/>
  <c r="R35" i="48"/>
  <c r="M49" i="48"/>
  <c r="S229" i="48"/>
  <c r="AJ229" i="48" s="1"/>
  <c r="S223" i="48"/>
  <c r="AJ223" i="48" s="1"/>
  <c r="N314" i="48"/>
  <c r="S324" i="48"/>
  <c r="AJ324" i="48" s="1"/>
  <c r="S321" i="48"/>
  <c r="AJ321" i="48" s="1"/>
  <c r="R45" i="48"/>
  <c r="Q35" i="48"/>
  <c r="S149" i="48"/>
  <c r="AJ149" i="48" s="1"/>
  <c r="M236" i="48"/>
  <c r="Q36" i="48"/>
  <c r="N47" i="48"/>
  <c r="S275" i="48"/>
  <c r="AJ275" i="48" s="1"/>
  <c r="S347" i="48"/>
  <c r="AJ347" i="48" s="1"/>
  <c r="S380" i="48"/>
  <c r="AJ380" i="48" s="1"/>
  <c r="S200" i="48"/>
  <c r="AJ200" i="48" s="1"/>
  <c r="S301" i="48"/>
  <c r="Q210" i="48"/>
  <c r="AI211" i="50"/>
  <c r="V55" i="50"/>
  <c r="AF55" i="50"/>
  <c r="Q33" i="48"/>
  <c r="Q132" i="48"/>
  <c r="S121" i="48"/>
  <c r="AJ121" i="48" s="1"/>
  <c r="L418" i="48"/>
  <c r="S397" i="48"/>
  <c r="O35" i="48"/>
  <c r="R37" i="48"/>
  <c r="R39" i="48"/>
  <c r="N48" i="48"/>
  <c r="S279" i="48"/>
  <c r="AJ279" i="48" s="1"/>
  <c r="S219" i="48"/>
  <c r="AJ219" i="48" s="1"/>
  <c r="S248" i="48"/>
  <c r="AJ248" i="48" s="1"/>
  <c r="M340" i="48"/>
  <c r="S378" i="48"/>
  <c r="AJ378" i="48" s="1"/>
  <c r="M392" i="48"/>
  <c r="M444" i="48"/>
  <c r="S430" i="48"/>
  <c r="AJ430" i="48" s="1"/>
  <c r="S171" i="48"/>
  <c r="AJ171" i="48" s="1"/>
  <c r="S374" i="48"/>
  <c r="AJ374" i="48" s="1"/>
  <c r="O34" i="48"/>
  <c r="O45" i="48"/>
  <c r="R210" i="48"/>
  <c r="L42" i="48"/>
  <c r="S120" i="48"/>
  <c r="AJ120" i="48" s="1"/>
  <c r="S122" i="48"/>
  <c r="AJ122" i="48" s="1"/>
  <c r="O46" i="48"/>
  <c r="L51" i="48"/>
  <c r="S129" i="48"/>
  <c r="AJ129" i="48" s="1"/>
  <c r="O262" i="48"/>
  <c r="S251" i="48"/>
  <c r="AJ251" i="48" s="1"/>
  <c r="S322" i="48"/>
  <c r="AJ322" i="48" s="1"/>
  <c r="S361" i="48"/>
  <c r="AJ361" i="48" s="1"/>
  <c r="AJ401" i="48"/>
  <c r="S433" i="48"/>
  <c r="AJ433" i="48" s="1"/>
  <c r="S323" i="48"/>
  <c r="AJ323" i="48" s="1"/>
  <c r="I284" i="50"/>
  <c r="I232" i="50"/>
  <c r="N184" i="48"/>
  <c r="D50" i="50"/>
  <c r="H54" i="50"/>
  <c r="AI392" i="48"/>
  <c r="AC393" i="48" s="1"/>
  <c r="AI210" i="48"/>
  <c r="AD211" i="48" s="1"/>
  <c r="I35" i="50"/>
  <c r="I158" i="50"/>
  <c r="D54" i="50"/>
  <c r="AE54" i="48"/>
  <c r="AI42" i="48"/>
  <c r="O185" i="50"/>
  <c r="P185" i="50"/>
  <c r="M185" i="50"/>
  <c r="AJ184" i="50"/>
  <c r="N185" i="50"/>
  <c r="R185" i="50"/>
  <c r="Q185" i="50"/>
  <c r="L185" i="50"/>
  <c r="T184" i="50"/>
  <c r="AI132" i="48"/>
  <c r="AG133" i="48" s="1"/>
  <c r="AI52" i="48"/>
  <c r="M34" i="48"/>
  <c r="M38" i="48"/>
  <c r="M42" i="48"/>
  <c r="Q46" i="48"/>
  <c r="S147" i="48"/>
  <c r="AJ147" i="48" s="1"/>
  <c r="R184" i="48"/>
  <c r="M210" i="48"/>
  <c r="S195" i="48"/>
  <c r="AJ195" i="48" s="1"/>
  <c r="O33" i="48"/>
  <c r="O132" i="48"/>
  <c r="Q38" i="48"/>
  <c r="L47" i="48"/>
  <c r="S125" i="48"/>
  <c r="AJ125" i="48" s="1"/>
  <c r="N158" i="48"/>
  <c r="S215" i="48"/>
  <c r="L236" i="48"/>
  <c r="S226" i="48"/>
  <c r="AJ226" i="48" s="1"/>
  <c r="S255" i="48"/>
  <c r="AJ255" i="48" s="1"/>
  <c r="S254" i="48"/>
  <c r="AJ254" i="48" s="1"/>
  <c r="S271" i="48"/>
  <c r="AJ271" i="48" s="1"/>
  <c r="N366" i="48"/>
  <c r="S379" i="48"/>
  <c r="AJ379" i="48" s="1"/>
  <c r="N340" i="48"/>
  <c r="S402" i="48"/>
  <c r="AJ402" i="48" s="1"/>
  <c r="S410" i="48"/>
  <c r="AJ410" i="48" s="1"/>
  <c r="S428" i="48"/>
  <c r="AJ428" i="48" s="1"/>
  <c r="S436" i="48"/>
  <c r="AJ436" i="48" s="1"/>
  <c r="S179" i="48"/>
  <c r="AJ179" i="48" s="1"/>
  <c r="O36" i="48"/>
  <c r="N40" i="48"/>
  <c r="N41" i="48"/>
  <c r="O47" i="48"/>
  <c r="R158" i="48"/>
  <c r="S143" i="48"/>
  <c r="AJ143" i="48" s="1"/>
  <c r="S168" i="48"/>
  <c r="AJ168" i="48" s="1"/>
  <c r="O236" i="48"/>
  <c r="N36" i="48"/>
  <c r="R46" i="48"/>
  <c r="Q236" i="48"/>
  <c r="S253" i="48"/>
  <c r="AJ253" i="48" s="1"/>
  <c r="S281" i="48"/>
  <c r="AJ281" i="48" s="1"/>
  <c r="N262" i="48"/>
  <c r="Q314" i="48"/>
  <c r="Q340" i="48"/>
  <c r="S386" i="48"/>
  <c r="AJ386" i="48" s="1"/>
  <c r="S408" i="48"/>
  <c r="AJ408" i="48" s="1"/>
  <c r="N444" i="48"/>
  <c r="S435" i="48"/>
  <c r="AJ435" i="48" s="1"/>
  <c r="S191" i="48"/>
  <c r="AJ191" i="48" s="1"/>
  <c r="S326" i="48"/>
  <c r="AJ326" i="48" s="1"/>
  <c r="S372" i="48"/>
  <c r="AJ372" i="48" s="1"/>
  <c r="I336" i="50"/>
  <c r="I388" i="50"/>
  <c r="AI263" i="50"/>
  <c r="W54" i="48"/>
  <c r="AI45" i="48"/>
  <c r="AI50" i="48"/>
  <c r="N445" i="50"/>
  <c r="O445" i="50"/>
  <c r="M445" i="50"/>
  <c r="AJ444" i="50"/>
  <c r="R445" i="50"/>
  <c r="P445" i="50"/>
  <c r="Q445" i="50"/>
  <c r="T444" i="50"/>
  <c r="L445" i="50"/>
  <c r="I184" i="50"/>
  <c r="I40" i="50"/>
  <c r="AI43" i="48"/>
  <c r="T262" i="50"/>
  <c r="L263" i="50"/>
  <c r="M263" i="50"/>
  <c r="R263" i="50"/>
  <c r="P263" i="50"/>
  <c r="Q263" i="50"/>
  <c r="O263" i="50"/>
  <c r="AJ262" i="50"/>
  <c r="N263" i="50"/>
  <c r="T366" i="50"/>
  <c r="P367" i="50"/>
  <c r="L367" i="50"/>
  <c r="O367" i="50"/>
  <c r="N367" i="50"/>
  <c r="Q367" i="50"/>
  <c r="M367" i="50"/>
  <c r="AJ366" i="50"/>
  <c r="R367" i="50"/>
  <c r="S50" i="50"/>
  <c r="AJ50" i="50" s="1"/>
  <c r="AH55" i="50"/>
  <c r="F497" i="48"/>
  <c r="AI289" i="50"/>
  <c r="AA55" i="50"/>
  <c r="I38" i="50"/>
  <c r="AI39" i="48"/>
  <c r="I288" i="50"/>
  <c r="P7" i="48"/>
  <c r="I48" i="50"/>
  <c r="O39" i="48"/>
  <c r="O418" i="48"/>
  <c r="R36" i="48"/>
  <c r="S199" i="48"/>
  <c r="AJ199" i="48" s="1"/>
  <c r="S434" i="48"/>
  <c r="AJ434" i="48" s="1"/>
  <c r="S327" i="48"/>
  <c r="AJ327" i="48" s="1"/>
  <c r="S145" i="48"/>
  <c r="AJ145" i="48" s="1"/>
  <c r="G54" i="50"/>
  <c r="AI262" i="48"/>
  <c r="Y263" i="48" s="1"/>
  <c r="S325" i="48"/>
  <c r="AJ325" i="48" s="1"/>
  <c r="S409" i="48"/>
  <c r="AJ409" i="48" s="1"/>
  <c r="R38" i="48"/>
  <c r="O43" i="48"/>
  <c r="S124" i="48"/>
  <c r="AJ124" i="48" s="1"/>
  <c r="L46" i="48"/>
  <c r="O48" i="48"/>
  <c r="S178" i="48"/>
  <c r="AJ178" i="48" s="1"/>
  <c r="M35" i="48"/>
  <c r="O40" i="48"/>
  <c r="R42" i="48"/>
  <c r="R44" i="48"/>
  <c r="Q47" i="48"/>
  <c r="R49" i="48"/>
  <c r="S227" i="48"/>
  <c r="AJ227" i="48" s="1"/>
  <c r="S242" i="48"/>
  <c r="AJ242" i="48" s="1"/>
  <c r="R314" i="48"/>
  <c r="S245" i="48"/>
  <c r="AJ245" i="48" s="1"/>
  <c r="S268" i="48"/>
  <c r="AJ268" i="48" s="1"/>
  <c r="AJ301" i="48"/>
  <c r="S330" i="48"/>
  <c r="AJ330" i="48" s="1"/>
  <c r="S353" i="48"/>
  <c r="AJ353" i="48" s="1"/>
  <c r="S302" i="48"/>
  <c r="AJ302" i="48" s="1"/>
  <c r="S413" i="48"/>
  <c r="AJ413" i="48" s="1"/>
  <c r="S438" i="48"/>
  <c r="AJ438" i="48" s="1"/>
  <c r="S197" i="48"/>
  <c r="AJ197" i="48" s="1"/>
  <c r="I180" i="50"/>
  <c r="I440" i="50"/>
  <c r="I362" i="50"/>
  <c r="S273" i="48"/>
  <c r="AJ273" i="48" s="1"/>
  <c r="AI36" i="48"/>
  <c r="AI184" i="48"/>
  <c r="Y185" i="48" s="1"/>
  <c r="I36" i="50"/>
  <c r="AI158" i="48"/>
  <c r="AD159" i="48" s="1"/>
  <c r="I46" i="50"/>
  <c r="AD54" i="48"/>
  <c r="Z55" i="50"/>
  <c r="Y55" i="50"/>
  <c r="I314" i="50"/>
  <c r="I236" i="50"/>
  <c r="AI44" i="48"/>
  <c r="AI34" i="48"/>
  <c r="L52" i="48"/>
  <c r="S130" i="48"/>
  <c r="AJ130" i="48" s="1"/>
  <c r="S267" i="48"/>
  <c r="N49" i="48"/>
  <c r="O314" i="48"/>
  <c r="S382" i="48"/>
  <c r="AJ382" i="48" s="1"/>
  <c r="O237" i="50"/>
  <c r="P237" i="50"/>
  <c r="N237" i="50"/>
  <c r="M237" i="50"/>
  <c r="AJ236" i="50"/>
  <c r="R237" i="50"/>
  <c r="L237" i="50"/>
  <c r="Q237" i="50"/>
  <c r="T236" i="50"/>
  <c r="S172" i="48"/>
  <c r="AJ172" i="48" s="1"/>
  <c r="R33" i="48"/>
  <c r="R132" i="48"/>
  <c r="S139" i="48"/>
  <c r="AJ139" i="48" s="1"/>
  <c r="S303" i="48"/>
  <c r="AJ303" i="48" s="1"/>
  <c r="S169" i="48"/>
  <c r="AJ169" i="48" s="1"/>
  <c r="M288" i="48"/>
  <c r="M418" i="48"/>
  <c r="S153" i="48"/>
  <c r="AJ153" i="48" s="1"/>
  <c r="AI37" i="48"/>
  <c r="N43" i="48"/>
  <c r="N236" i="48"/>
  <c r="O288" i="48"/>
  <c r="S305" i="48"/>
  <c r="AJ305" i="48" s="1"/>
  <c r="S113" i="48"/>
  <c r="AJ113" i="48" s="1"/>
  <c r="L35" i="48"/>
  <c r="S217" i="48"/>
  <c r="AJ217" i="48" s="1"/>
  <c r="M44" i="48"/>
  <c r="S152" i="48"/>
  <c r="AJ152" i="48" s="1"/>
  <c r="S331" i="48"/>
  <c r="AJ331" i="48" s="1"/>
  <c r="S400" i="48"/>
  <c r="AJ400" i="48" s="1"/>
  <c r="R444" i="48"/>
  <c r="N418" i="48"/>
  <c r="S163" i="48"/>
  <c r="L184" i="48"/>
  <c r="I154" i="50"/>
  <c r="B50" i="50"/>
  <c r="S221" i="48"/>
  <c r="AJ221" i="48" s="1"/>
  <c r="S247" i="48"/>
  <c r="AJ247" i="48" s="1"/>
  <c r="S351" i="48"/>
  <c r="AJ351" i="48" s="1"/>
  <c r="R341" i="50"/>
  <c r="Q341" i="50"/>
  <c r="P341" i="50"/>
  <c r="N341" i="50"/>
  <c r="L341" i="50"/>
  <c r="T340" i="50"/>
  <c r="M341" i="50"/>
  <c r="O341" i="50"/>
  <c r="AJ340" i="50"/>
  <c r="Y211" i="48"/>
  <c r="I43" i="50"/>
  <c r="Z54" i="48"/>
  <c r="Y54" i="48"/>
  <c r="AA341" i="48"/>
  <c r="AI444" i="48"/>
  <c r="W445" i="48" s="1"/>
  <c r="I47" i="50"/>
  <c r="I262" i="50"/>
  <c r="AI236" i="48"/>
  <c r="AE237" i="48" s="1"/>
  <c r="AI419" i="50"/>
  <c r="I34" i="50"/>
  <c r="B575" i="48"/>
  <c r="C575" i="48"/>
  <c r="H575" i="48"/>
  <c r="D575" i="48"/>
  <c r="E575" i="48"/>
  <c r="G575" i="48"/>
  <c r="AI48" i="48"/>
  <c r="R211" i="50"/>
  <c r="AJ210" i="50"/>
  <c r="N211" i="50"/>
  <c r="L211" i="50"/>
  <c r="T210" i="50"/>
  <c r="P211" i="50"/>
  <c r="Q211" i="50"/>
  <c r="M211" i="50"/>
  <c r="O211" i="50"/>
  <c r="AI315" i="50"/>
  <c r="W185" i="48"/>
  <c r="W289" i="48"/>
  <c r="S385" i="48"/>
  <c r="AJ385" i="48" s="1"/>
  <c r="S426" i="48"/>
  <c r="AJ426" i="48" s="1"/>
  <c r="L419" i="50"/>
  <c r="M419" i="50"/>
  <c r="R419" i="50"/>
  <c r="T418" i="50"/>
  <c r="AJ418" i="50"/>
  <c r="Q419" i="50"/>
  <c r="O419" i="50"/>
  <c r="P419" i="50"/>
  <c r="N419" i="50"/>
  <c r="S332" i="48"/>
  <c r="AJ332" i="48" s="1"/>
  <c r="N33" i="48"/>
  <c r="N132" i="48"/>
  <c r="O42" i="48"/>
  <c r="S138" i="48"/>
  <c r="AJ138" i="48" s="1"/>
  <c r="R236" i="48"/>
  <c r="R262" i="48"/>
  <c r="M366" i="48"/>
  <c r="S437" i="48"/>
  <c r="AJ437" i="48" s="1"/>
  <c r="G50" i="50"/>
  <c r="I523" i="48"/>
  <c r="S55" i="51"/>
  <c r="AJ55" i="51" s="1"/>
  <c r="AI40" i="48"/>
  <c r="AI340" i="48"/>
  <c r="Y341" i="48" s="1"/>
  <c r="S117" i="48"/>
  <c r="AJ117" i="48" s="1"/>
  <c r="M314" i="48"/>
  <c r="S295" i="48"/>
  <c r="AJ295" i="48" s="1"/>
  <c r="S373" i="48"/>
  <c r="AJ373" i="48" s="1"/>
  <c r="S431" i="48"/>
  <c r="AJ431" i="48" s="1"/>
  <c r="Q40" i="48"/>
  <c r="S174" i="48"/>
  <c r="AJ174" i="48" s="1"/>
  <c r="N45" i="48"/>
  <c r="S272" i="48"/>
  <c r="AJ272" i="48" s="1"/>
  <c r="R288" i="48"/>
  <c r="S333" i="48"/>
  <c r="AJ333" i="48" s="1"/>
  <c r="S425" i="48"/>
  <c r="AJ425" i="48" s="1"/>
  <c r="S164" i="48"/>
  <c r="AJ164" i="48" s="1"/>
  <c r="S201" i="48"/>
  <c r="AJ201" i="48" s="1"/>
  <c r="S116" i="48"/>
  <c r="AJ116" i="48" s="1"/>
  <c r="L38" i="48"/>
  <c r="M45" i="48"/>
  <c r="M158" i="48"/>
  <c r="S175" i="48"/>
  <c r="AJ175" i="48" s="1"/>
  <c r="O37" i="48"/>
  <c r="N39" i="48"/>
  <c r="R41" i="48"/>
  <c r="R43" i="48"/>
  <c r="S137" i="48"/>
  <c r="L158" i="48"/>
  <c r="S220" i="48"/>
  <c r="AJ220" i="48" s="1"/>
  <c r="S296" i="48"/>
  <c r="AJ296" i="48" s="1"/>
  <c r="Q262" i="48"/>
  <c r="S297" i="48"/>
  <c r="AJ297" i="48" s="1"/>
  <c r="S345" i="48"/>
  <c r="S375" i="48"/>
  <c r="AJ375" i="48" s="1"/>
  <c r="S319" i="48"/>
  <c r="R366" i="48"/>
  <c r="R418" i="48"/>
  <c r="S412" i="48"/>
  <c r="AJ412" i="48" s="1"/>
  <c r="Q418" i="48"/>
  <c r="S432" i="48"/>
  <c r="AJ432" i="48" s="1"/>
  <c r="S165" i="48"/>
  <c r="AJ165" i="48" s="1"/>
  <c r="S176" i="48"/>
  <c r="AJ176" i="48" s="1"/>
  <c r="S299" i="48"/>
  <c r="AJ299" i="48" s="1"/>
  <c r="S350" i="48"/>
  <c r="AJ350" i="48" s="1"/>
  <c r="S355" i="48"/>
  <c r="AJ355" i="48" s="1"/>
  <c r="S119" i="48"/>
  <c r="AJ119" i="48" s="1"/>
  <c r="L41" i="48"/>
  <c r="R48" i="48"/>
  <c r="O210" i="48"/>
  <c r="L36" i="48"/>
  <c r="S114" i="48"/>
  <c r="AJ114" i="48" s="1"/>
  <c r="M41" i="48"/>
  <c r="Q43" i="48"/>
  <c r="Q45" i="48"/>
  <c r="R47" i="48"/>
  <c r="Q158" i="48"/>
  <c r="S230" i="48"/>
  <c r="AJ230" i="48" s="1"/>
  <c r="S246" i="48"/>
  <c r="AJ246" i="48" s="1"/>
  <c r="S241" i="48"/>
  <c r="S249" i="48"/>
  <c r="AJ249" i="48" s="1"/>
  <c r="S274" i="48"/>
  <c r="AJ274" i="48" s="1"/>
  <c r="S306" i="48"/>
  <c r="AJ306" i="48" s="1"/>
  <c r="S320" i="48"/>
  <c r="AJ320" i="48" s="1"/>
  <c r="S358" i="48"/>
  <c r="AJ358" i="48" s="1"/>
  <c r="S307" i="48"/>
  <c r="AJ307" i="48" s="1"/>
  <c r="S399" i="48"/>
  <c r="AJ399" i="48" s="1"/>
  <c r="L444" i="48"/>
  <c r="S423" i="48"/>
  <c r="S439" i="48"/>
  <c r="AJ439" i="48" s="1"/>
  <c r="I310" i="50"/>
  <c r="I206" i="50"/>
  <c r="I414" i="50"/>
  <c r="S377" i="48"/>
  <c r="AJ377" i="48" s="1"/>
  <c r="H50" i="50"/>
  <c r="N210" i="48"/>
  <c r="S354" i="48"/>
  <c r="AJ354" i="48" s="1"/>
  <c r="C50" i="50"/>
  <c r="R159" i="50"/>
  <c r="O159" i="50"/>
  <c r="P159" i="50"/>
  <c r="L159" i="50"/>
  <c r="N159" i="50"/>
  <c r="Q159" i="50"/>
  <c r="T158" i="50"/>
  <c r="M159" i="50"/>
  <c r="AJ158" i="50"/>
  <c r="B497" i="48"/>
  <c r="G497" i="48"/>
  <c r="D497" i="48"/>
  <c r="H497" i="48"/>
  <c r="E497" i="48"/>
  <c r="C497" i="48"/>
  <c r="AA263" i="48"/>
  <c r="AJ33" i="50"/>
  <c r="S54" i="50"/>
  <c r="AE211" i="48"/>
  <c r="I392" i="50"/>
  <c r="AF54" i="48"/>
  <c r="AI418" i="48"/>
  <c r="AC419" i="48" s="1"/>
  <c r="AI46" i="48"/>
  <c r="G549" i="48"/>
  <c r="D549" i="48"/>
  <c r="B549" i="48"/>
  <c r="C549" i="48"/>
  <c r="F549" i="48"/>
  <c r="H549" i="48"/>
  <c r="E549" i="48"/>
  <c r="I37" i="50"/>
  <c r="AD185" i="48"/>
  <c r="AI367" i="50"/>
  <c r="I340" i="50"/>
  <c r="AA393" i="48"/>
  <c r="I49" i="50"/>
  <c r="I45" i="50"/>
  <c r="V49" i="48"/>
  <c r="AI49" i="48" s="1"/>
  <c r="L45" i="48"/>
  <c r="S123" i="48"/>
  <c r="AJ123" i="48" s="1"/>
  <c r="N34" i="48"/>
  <c r="O340" i="48"/>
  <c r="T314" i="50"/>
  <c r="Q315" i="50"/>
  <c r="M315" i="50"/>
  <c r="R315" i="50"/>
  <c r="O315" i="50"/>
  <c r="AJ314" i="50"/>
  <c r="P315" i="50"/>
  <c r="N315" i="50"/>
  <c r="L315" i="50"/>
  <c r="I418" i="50"/>
  <c r="I132" i="50"/>
  <c r="AI366" i="48"/>
  <c r="AG367" i="48" s="1"/>
  <c r="S190" i="48"/>
  <c r="AJ190" i="48" s="1"/>
  <c r="M262" i="48"/>
  <c r="Q444" i="48"/>
  <c r="R40" i="48"/>
  <c r="M33" i="48"/>
  <c r="M132" i="48"/>
  <c r="M37" i="48"/>
  <c r="S225" i="48"/>
  <c r="AJ225" i="48" s="1"/>
  <c r="AJ228" i="48"/>
  <c r="S300" i="48"/>
  <c r="AJ300" i="48" s="1"/>
  <c r="S352" i="48"/>
  <c r="AJ352" i="48" s="1"/>
  <c r="O444" i="48"/>
  <c r="S381" i="48"/>
  <c r="AJ381" i="48" s="1"/>
  <c r="B471" i="48"/>
  <c r="D471" i="48"/>
  <c r="C471" i="48"/>
  <c r="E471" i="48"/>
  <c r="H471" i="48"/>
  <c r="G471" i="48"/>
  <c r="F471" i="48"/>
  <c r="AI314" i="48"/>
  <c r="AA315" i="48" s="1"/>
  <c r="R393" i="50"/>
  <c r="M393" i="50"/>
  <c r="P393" i="50"/>
  <c r="L393" i="50"/>
  <c r="Q393" i="50"/>
  <c r="T392" i="50"/>
  <c r="O393" i="50"/>
  <c r="N393" i="50"/>
  <c r="AJ392" i="50"/>
  <c r="AE393" i="48"/>
  <c r="AC54" i="48"/>
  <c r="E54" i="50"/>
  <c r="AG54" i="48"/>
  <c r="I444" i="50"/>
  <c r="I33" i="50"/>
  <c r="B54" i="50"/>
  <c r="AI53" i="48"/>
  <c r="AJ53" i="48" s="1"/>
  <c r="S173" i="48"/>
  <c r="AJ173" i="48" s="1"/>
  <c r="O41" i="48"/>
  <c r="S128" i="48"/>
  <c r="AJ128" i="48" s="1"/>
  <c r="O366" i="48"/>
  <c r="S387" i="48"/>
  <c r="AJ387" i="48" s="1"/>
  <c r="S346" i="48"/>
  <c r="AJ346" i="48" s="1"/>
  <c r="M36" i="48"/>
  <c r="M48" i="48"/>
  <c r="Q34" i="48"/>
  <c r="S126" i="48"/>
  <c r="AJ126" i="48" s="1"/>
  <c r="L48" i="48"/>
  <c r="S141" i="48"/>
  <c r="AJ141" i="48" s="1"/>
  <c r="S244" i="48"/>
  <c r="AJ244" i="48" s="1"/>
  <c r="S283" i="48"/>
  <c r="AJ283" i="48" s="1"/>
  <c r="S349" i="48"/>
  <c r="AJ349" i="48" s="1"/>
  <c r="S115" i="48"/>
  <c r="AJ115" i="48" s="1"/>
  <c r="L37" i="48"/>
  <c r="S140" i="48"/>
  <c r="AJ140" i="48" s="1"/>
  <c r="AJ216" i="48"/>
  <c r="S270" i="48"/>
  <c r="AJ270" i="48" s="1"/>
  <c r="R340" i="48"/>
  <c r="S189" i="48"/>
  <c r="L210" i="48"/>
  <c r="S218" i="48"/>
  <c r="AJ218" i="48" s="1"/>
  <c r="Q37" i="48"/>
  <c r="Q41" i="48"/>
  <c r="Q49" i="48"/>
  <c r="O184" i="48"/>
  <c r="S194" i="48"/>
  <c r="AJ194" i="48" s="1"/>
  <c r="Q42" i="48"/>
  <c r="Q44" i="48"/>
  <c r="M46" i="48"/>
  <c r="S205" i="48"/>
  <c r="AJ205" i="48" s="1"/>
  <c r="S250" i="48"/>
  <c r="AJ250" i="48" s="1"/>
  <c r="S277" i="48"/>
  <c r="AJ277" i="48" s="1"/>
  <c r="S269" i="48"/>
  <c r="AJ269" i="48" s="1"/>
  <c r="L314" i="48"/>
  <c r="S293" i="48"/>
  <c r="S371" i="48"/>
  <c r="S398" i="48"/>
  <c r="AJ398" i="48" s="1"/>
  <c r="S427" i="48"/>
  <c r="AJ427" i="48" s="1"/>
  <c r="S429" i="48"/>
  <c r="AJ429" i="48" s="1"/>
  <c r="S167" i="48"/>
  <c r="AJ167" i="48" s="1"/>
  <c r="S360" i="48"/>
  <c r="AJ360" i="48" s="1"/>
  <c r="L33" i="48"/>
  <c r="S111" i="48"/>
  <c r="L132" i="48"/>
  <c r="N35" i="48"/>
  <c r="L40" i="48"/>
  <c r="S118" i="48"/>
  <c r="AJ118" i="48" s="1"/>
  <c r="O44" i="48"/>
  <c r="N46" i="48"/>
  <c r="S127" i="48"/>
  <c r="AJ127" i="48" s="1"/>
  <c r="O158" i="48"/>
  <c r="S142" i="48"/>
  <c r="AJ142" i="48" s="1"/>
  <c r="S166" i="48"/>
  <c r="AJ166" i="48" s="1"/>
  <c r="S204" i="48"/>
  <c r="AJ204" i="48" s="1"/>
  <c r="L34" i="48"/>
  <c r="S112" i="48"/>
  <c r="AJ112" i="48" s="1"/>
  <c r="Q48" i="48"/>
  <c r="S276" i="48"/>
  <c r="AJ276" i="48" s="1"/>
  <c r="S280" i="48"/>
  <c r="AJ280" i="48" s="1"/>
  <c r="S334" i="48"/>
  <c r="AJ334" i="48" s="1"/>
  <c r="S308" i="48"/>
  <c r="AJ308" i="48" s="1"/>
  <c r="R392" i="48"/>
  <c r="S424" i="48"/>
  <c r="AJ424" i="48" s="1"/>
  <c r="S202" i="48"/>
  <c r="AJ202" i="48" s="1"/>
  <c r="S376" i="48"/>
  <c r="AJ376" i="48" s="1"/>
  <c r="S403" i="48"/>
  <c r="AJ403" i="48" s="1"/>
  <c r="B52" i="50"/>
  <c r="I130" i="50"/>
  <c r="S356" i="48"/>
  <c r="AJ356" i="48" s="1"/>
  <c r="AI237" i="50"/>
  <c r="X54" i="48"/>
  <c r="L289" i="50"/>
  <c r="O289" i="50"/>
  <c r="Q289" i="50"/>
  <c r="M289" i="50"/>
  <c r="T288" i="50"/>
  <c r="AJ288" i="50"/>
  <c r="P289" i="50"/>
  <c r="N289" i="50"/>
  <c r="R289" i="50"/>
  <c r="I41" i="50"/>
  <c r="AA289" i="48"/>
  <c r="I44" i="50"/>
  <c r="I39" i="50"/>
  <c r="AI159" i="50"/>
  <c r="AI288" i="48"/>
  <c r="Y289" i="48" s="1"/>
  <c r="V289" i="48"/>
  <c r="I80" i="48"/>
  <c r="L133" i="50"/>
  <c r="M133" i="50"/>
  <c r="T132" i="50"/>
  <c r="R133" i="50"/>
  <c r="O133" i="50"/>
  <c r="Q133" i="50"/>
  <c r="P133" i="50"/>
  <c r="N133" i="50"/>
  <c r="AJ132" i="50"/>
  <c r="AI47" i="48"/>
  <c r="I210" i="50"/>
  <c r="AI33" i="48"/>
  <c r="V54" i="48"/>
  <c r="AI41" i="48"/>
  <c r="I327" i="48"/>
  <c r="S154" i="48"/>
  <c r="AJ154" i="48" s="1"/>
  <c r="S206" i="48"/>
  <c r="AJ206" i="48" s="1"/>
  <c r="I279" i="48"/>
  <c r="S232" i="48"/>
  <c r="AJ232" i="48" s="1"/>
  <c r="I402" i="48"/>
  <c r="I384" i="48"/>
  <c r="S388" i="48"/>
  <c r="I176" i="48"/>
  <c r="I359" i="48"/>
  <c r="S362" i="48"/>
  <c r="AJ362" i="48" s="1"/>
  <c r="I361" i="48"/>
  <c r="I411" i="48"/>
  <c r="I434" i="48"/>
  <c r="S440" i="48"/>
  <c r="AJ440" i="48" s="1"/>
  <c r="I192" i="48"/>
  <c r="I244" i="48"/>
  <c r="I250" i="48"/>
  <c r="I254" i="48"/>
  <c r="S284" i="48"/>
  <c r="AJ284" i="48" s="1"/>
  <c r="I436" i="48"/>
  <c r="I179" i="48"/>
  <c r="S180" i="48"/>
  <c r="AJ180" i="48" s="1"/>
  <c r="I299" i="48"/>
  <c r="I360" i="48"/>
  <c r="E210" i="48"/>
  <c r="C37" i="48"/>
  <c r="I230" i="48"/>
  <c r="I246" i="48"/>
  <c r="I278" i="48"/>
  <c r="I281" i="48"/>
  <c r="I298" i="48"/>
  <c r="S258" i="48"/>
  <c r="AJ258" i="48" s="1"/>
  <c r="S310" i="48"/>
  <c r="AJ310" i="48" s="1"/>
  <c r="S414" i="48"/>
  <c r="AJ414" i="48" s="1"/>
  <c r="I385" i="48" l="1"/>
  <c r="AA445" i="48"/>
  <c r="AH419" i="48"/>
  <c r="I301" i="48"/>
  <c r="C40" i="48"/>
  <c r="C418" i="48"/>
  <c r="I216" i="48"/>
  <c r="I248" i="48"/>
  <c r="C288" i="48"/>
  <c r="G45" i="48"/>
  <c r="E42" i="48"/>
  <c r="H36" i="48"/>
  <c r="I429" i="48"/>
  <c r="I303" i="48"/>
  <c r="G35" i="48"/>
  <c r="AH341" i="48"/>
  <c r="O392" i="48"/>
  <c r="W419" i="48"/>
  <c r="I413" i="48"/>
  <c r="I275" i="48"/>
  <c r="C158" i="48"/>
  <c r="H262" i="48"/>
  <c r="I355" i="48"/>
  <c r="E288" i="48"/>
  <c r="G40" i="48"/>
  <c r="I202" i="48"/>
  <c r="I372" i="48"/>
  <c r="G48" i="48"/>
  <c r="I164" i="48"/>
  <c r="C39" i="48"/>
  <c r="I386" i="48"/>
  <c r="I249" i="48"/>
  <c r="D45" i="48"/>
  <c r="I175" i="48"/>
  <c r="D40" i="48"/>
  <c r="I430" i="48"/>
  <c r="C340" i="48"/>
  <c r="D42" i="48"/>
  <c r="I277" i="48"/>
  <c r="AD315" i="48"/>
  <c r="I331" i="48"/>
  <c r="H418" i="48"/>
  <c r="G38" i="48"/>
  <c r="I274" i="48"/>
  <c r="I223" i="48"/>
  <c r="G46" i="48"/>
  <c r="I225" i="48"/>
  <c r="I408" i="48"/>
  <c r="AC445" i="48"/>
  <c r="V341" i="48"/>
  <c r="G210" i="48"/>
  <c r="G288" i="48"/>
  <c r="I150" i="48"/>
  <c r="Z315" i="48"/>
  <c r="AA419" i="48"/>
  <c r="AE133" i="48"/>
  <c r="I330" i="48"/>
  <c r="I374" i="48"/>
  <c r="I398" i="48"/>
  <c r="I170" i="48"/>
  <c r="V315" i="48"/>
  <c r="V419" i="48"/>
  <c r="AF133" i="48"/>
  <c r="AD419" i="48"/>
  <c r="X445" i="48"/>
  <c r="AE445" i="48"/>
  <c r="AC211" i="48"/>
  <c r="L43" i="48"/>
  <c r="I272" i="48"/>
  <c r="W263" i="48"/>
  <c r="AC263" i="48"/>
  <c r="L288" i="48"/>
  <c r="Z133" i="48"/>
  <c r="G34" i="48"/>
  <c r="I257" i="48"/>
  <c r="I255" i="48"/>
  <c r="I165" i="48"/>
  <c r="G184" i="48"/>
  <c r="AD445" i="48"/>
  <c r="D288" i="48"/>
  <c r="I306" i="48"/>
  <c r="I283" i="48"/>
  <c r="I400" i="48"/>
  <c r="I228" i="48"/>
  <c r="I387" i="48"/>
  <c r="I321" i="48"/>
  <c r="I324" i="48"/>
  <c r="I357" i="48"/>
  <c r="Z445" i="48"/>
  <c r="S133" i="50"/>
  <c r="AJ133" i="50" s="1"/>
  <c r="AF315" i="48"/>
  <c r="I356" i="48"/>
  <c r="Y133" i="48"/>
  <c r="S419" i="50"/>
  <c r="AJ419" i="50" s="1"/>
  <c r="AE263" i="48"/>
  <c r="E314" i="48"/>
  <c r="I379" i="48"/>
  <c r="C46" i="48"/>
  <c r="I438" i="48"/>
  <c r="I194" i="48"/>
  <c r="AE315" i="48"/>
  <c r="S341" i="50"/>
  <c r="AJ341" i="50" s="1"/>
  <c r="D132" i="48"/>
  <c r="D33" i="48"/>
  <c r="I399" i="48"/>
  <c r="I334" i="48"/>
  <c r="I241" i="48"/>
  <c r="B262" i="48"/>
  <c r="E262" i="48"/>
  <c r="B38" i="48"/>
  <c r="I116" i="48"/>
  <c r="H210" i="48"/>
  <c r="I143" i="48"/>
  <c r="I119" i="48"/>
  <c r="B41" i="48"/>
  <c r="I410" i="48"/>
  <c r="H288" i="48"/>
  <c r="I252" i="48"/>
  <c r="I224" i="48"/>
  <c r="E41" i="48"/>
  <c r="I117" i="48"/>
  <c r="B39" i="48"/>
  <c r="I195" i="48"/>
  <c r="I147" i="48"/>
  <c r="E392" i="48"/>
  <c r="G392" i="48"/>
  <c r="D34" i="48"/>
  <c r="H40" i="48"/>
  <c r="I332" i="48"/>
  <c r="D314" i="48"/>
  <c r="I231" i="48"/>
  <c r="D47" i="48"/>
  <c r="C48" i="48"/>
  <c r="C36" i="48"/>
  <c r="I217" i="48"/>
  <c r="I323" i="48"/>
  <c r="I376" i="48"/>
  <c r="I377" i="48"/>
  <c r="AJ111" i="48"/>
  <c r="S132" i="48"/>
  <c r="AJ371" i="48"/>
  <c r="S392" i="48"/>
  <c r="D184" i="48"/>
  <c r="S393" i="50"/>
  <c r="AJ393" i="50" s="1"/>
  <c r="I471" i="48"/>
  <c r="AB367" i="48"/>
  <c r="AF367" i="48"/>
  <c r="AH367" i="48"/>
  <c r="AJ137" i="48"/>
  <c r="S158" i="48"/>
  <c r="Y237" i="48"/>
  <c r="Y159" i="48"/>
  <c r="S211" i="50"/>
  <c r="AJ211" i="50" s="1"/>
  <c r="AJ163" i="48"/>
  <c r="S184" i="48"/>
  <c r="AJ267" i="48"/>
  <c r="S288" i="48"/>
  <c r="AB185" i="48"/>
  <c r="Z185" i="48"/>
  <c r="X185" i="48"/>
  <c r="AH185" i="48"/>
  <c r="S46" i="48"/>
  <c r="AJ46" i="48" s="1"/>
  <c r="AB263" i="48"/>
  <c r="AG263" i="48"/>
  <c r="AA237" i="48"/>
  <c r="AA185" i="48"/>
  <c r="AB133" i="48"/>
  <c r="AI133" i="48"/>
  <c r="AB211" i="48"/>
  <c r="Z211" i="48"/>
  <c r="AH211" i="48"/>
  <c r="X211" i="48"/>
  <c r="L44" i="48"/>
  <c r="S43" i="48"/>
  <c r="AJ43" i="48" s="1"/>
  <c r="I320" i="48"/>
  <c r="I253" i="48"/>
  <c r="I144" i="48"/>
  <c r="H42" i="48"/>
  <c r="C132" i="48"/>
  <c r="C33" i="48"/>
  <c r="I204" i="48"/>
  <c r="I166" i="48"/>
  <c r="I142" i="48"/>
  <c r="E158" i="48"/>
  <c r="I113" i="48"/>
  <c r="B35" i="48"/>
  <c r="I380" i="48"/>
  <c r="I427" i="48"/>
  <c r="I404" i="48"/>
  <c r="D366" i="48"/>
  <c r="I220" i="48"/>
  <c r="I177" i="48"/>
  <c r="E184" i="48"/>
  <c r="I146" i="48"/>
  <c r="C43" i="48"/>
  <c r="H444" i="48"/>
  <c r="G366" i="48"/>
  <c r="I280" i="48"/>
  <c r="I222" i="48"/>
  <c r="H49" i="48"/>
  <c r="E46" i="48"/>
  <c r="B44" i="48"/>
  <c r="I122" i="48"/>
  <c r="D38" i="48"/>
  <c r="D49" i="48"/>
  <c r="E44" i="48"/>
  <c r="I407" i="48"/>
  <c r="C392" i="48"/>
  <c r="D392" i="48"/>
  <c r="I282" i="48"/>
  <c r="B236" i="48"/>
  <c r="I215" i="48"/>
  <c r="I139" i="48"/>
  <c r="D43" i="48"/>
  <c r="E37" i="48"/>
  <c r="G41" i="48"/>
  <c r="I351" i="48"/>
  <c r="I197" i="48"/>
  <c r="I426" i="48"/>
  <c r="W341" i="48"/>
  <c r="S33" i="48"/>
  <c r="AJ293" i="48"/>
  <c r="S314" i="48"/>
  <c r="AJ189" i="48"/>
  <c r="S210" i="48"/>
  <c r="AB315" i="48"/>
  <c r="AG315" i="48"/>
  <c r="E133" i="50"/>
  <c r="H133" i="50"/>
  <c r="D133" i="50"/>
  <c r="C133" i="50"/>
  <c r="F133" i="50"/>
  <c r="B133" i="50"/>
  <c r="G133" i="50"/>
  <c r="AF159" i="48"/>
  <c r="L366" i="48"/>
  <c r="S38" i="48"/>
  <c r="AJ38" i="48" s="1"/>
  <c r="L39" i="48"/>
  <c r="AE185" i="48"/>
  <c r="V237" i="48"/>
  <c r="AC367" i="48"/>
  <c r="AG185" i="48"/>
  <c r="I247" i="48"/>
  <c r="X263" i="48"/>
  <c r="S237" i="50"/>
  <c r="AJ237" i="50" s="1"/>
  <c r="AA159" i="48"/>
  <c r="AF289" i="48"/>
  <c r="V159" i="48"/>
  <c r="AF393" i="48"/>
  <c r="AH315" i="48"/>
  <c r="W237" i="48"/>
  <c r="S445" i="50"/>
  <c r="AJ445" i="50" s="1"/>
  <c r="S47" i="48"/>
  <c r="AJ47" i="48" s="1"/>
  <c r="V133" i="48"/>
  <c r="Y445" i="48"/>
  <c r="I319" i="48"/>
  <c r="M54" i="48"/>
  <c r="AJ345" i="48"/>
  <c r="S366" i="48"/>
  <c r="I140" i="48"/>
  <c r="D236" i="48"/>
  <c r="H340" i="48"/>
  <c r="I196" i="48"/>
  <c r="H35" i="48"/>
  <c r="AB341" i="48"/>
  <c r="AG341" i="48"/>
  <c r="S52" i="48"/>
  <c r="AJ52" i="48" s="1"/>
  <c r="S42" i="48"/>
  <c r="AJ42" i="48" s="1"/>
  <c r="I307" i="48"/>
  <c r="I227" i="48"/>
  <c r="D340" i="48"/>
  <c r="G44" i="48"/>
  <c r="I435" i="48"/>
  <c r="G158" i="48"/>
  <c r="H47" i="48"/>
  <c r="B36" i="48"/>
  <c r="I114" i="48"/>
  <c r="E47" i="48"/>
  <c r="B40" i="48"/>
  <c r="I118" i="48"/>
  <c r="E36" i="48"/>
  <c r="I378" i="48"/>
  <c r="I219" i="48"/>
  <c r="C44" i="48"/>
  <c r="C38" i="48"/>
  <c r="C34" i="48"/>
  <c r="I189" i="48"/>
  <c r="B210" i="48"/>
  <c r="I193" i="48"/>
  <c r="I191" i="48"/>
  <c r="AI54" i="48"/>
  <c r="AC55" i="48" s="1"/>
  <c r="V55" i="48"/>
  <c r="B81" i="48"/>
  <c r="E81" i="48"/>
  <c r="G81" i="48"/>
  <c r="C81" i="48"/>
  <c r="F81" i="48"/>
  <c r="D81" i="48"/>
  <c r="H81" i="48"/>
  <c r="AC185" i="48"/>
  <c r="AD237" i="48"/>
  <c r="X393" i="48"/>
  <c r="Z159" i="48"/>
  <c r="Z341" i="48"/>
  <c r="AB419" i="48"/>
  <c r="AG419" i="48"/>
  <c r="T54" i="50"/>
  <c r="O55" i="50"/>
  <c r="M55" i="50"/>
  <c r="P55" i="50"/>
  <c r="R55" i="50"/>
  <c r="AJ54" i="50"/>
  <c r="N55" i="50"/>
  <c r="L55" i="50"/>
  <c r="Q55" i="50"/>
  <c r="AJ423" i="48"/>
  <c r="S444" i="48"/>
  <c r="AE367" i="48"/>
  <c r="N54" i="48"/>
  <c r="X315" i="48"/>
  <c r="X367" i="48"/>
  <c r="I50" i="50"/>
  <c r="AD133" i="48"/>
  <c r="I382" i="48"/>
  <c r="H315" i="50"/>
  <c r="B315" i="50"/>
  <c r="D315" i="50"/>
  <c r="F315" i="50"/>
  <c r="G315" i="50"/>
  <c r="E315" i="50"/>
  <c r="C315" i="50"/>
  <c r="AF263" i="48"/>
  <c r="Y367" i="48"/>
  <c r="AC133" i="48"/>
  <c r="Y315" i="48"/>
  <c r="S367" i="50"/>
  <c r="AJ367" i="50" s="1"/>
  <c r="W159" i="48"/>
  <c r="AE419" i="48"/>
  <c r="O54" i="48"/>
  <c r="S185" i="50"/>
  <c r="AJ185" i="50" s="1"/>
  <c r="B46" i="48"/>
  <c r="I124" i="48"/>
  <c r="I125" i="48"/>
  <c r="B47" i="48"/>
  <c r="S34" i="48"/>
  <c r="AJ34" i="48" s="1"/>
  <c r="D419" i="50"/>
  <c r="G419" i="50"/>
  <c r="B419" i="50"/>
  <c r="F419" i="50"/>
  <c r="E419" i="50"/>
  <c r="H419" i="50"/>
  <c r="C419" i="50"/>
  <c r="AB393" i="48"/>
  <c r="Y393" i="48"/>
  <c r="AH393" i="48"/>
  <c r="AD393" i="48"/>
  <c r="E340" i="48"/>
  <c r="I251" i="48"/>
  <c r="I201" i="48"/>
  <c r="I127" i="48"/>
  <c r="E33" i="48"/>
  <c r="E132" i="48"/>
  <c r="E49" i="48"/>
  <c r="B366" i="48"/>
  <c r="I345" i="48"/>
  <c r="I326" i="48"/>
  <c r="S45" i="48"/>
  <c r="AJ45" i="48" s="1"/>
  <c r="H263" i="50"/>
  <c r="C263" i="50"/>
  <c r="F263" i="50"/>
  <c r="E263" i="50"/>
  <c r="D263" i="50"/>
  <c r="G263" i="50"/>
  <c r="B263" i="50"/>
  <c r="I405" i="48"/>
  <c r="I276" i="48"/>
  <c r="D36" i="48"/>
  <c r="B288" i="48"/>
  <c r="I267" i="48"/>
  <c r="I174" i="48"/>
  <c r="I329" i="48"/>
  <c r="H46" i="48"/>
  <c r="C184" i="48"/>
  <c r="H34" i="48"/>
  <c r="I190" i="48"/>
  <c r="I439" i="48"/>
  <c r="I358" i="48"/>
  <c r="B33" i="48"/>
  <c r="I111" i="48"/>
  <c r="B132" i="48"/>
  <c r="I171" i="48"/>
  <c r="G418" i="48"/>
  <c r="I412" i="48"/>
  <c r="I297" i="48"/>
  <c r="G262" i="48"/>
  <c r="I296" i="48"/>
  <c r="I205" i="48"/>
  <c r="I123" i="48"/>
  <c r="B45" i="48"/>
  <c r="G42" i="48"/>
  <c r="E35" i="48"/>
  <c r="AD367" i="48"/>
  <c r="S40" i="48"/>
  <c r="AJ40" i="48" s="1"/>
  <c r="S48" i="48"/>
  <c r="AJ48" i="48" s="1"/>
  <c r="H445" i="50"/>
  <c r="B445" i="50"/>
  <c r="G445" i="50"/>
  <c r="E445" i="50"/>
  <c r="C445" i="50"/>
  <c r="F445" i="50"/>
  <c r="D445" i="50"/>
  <c r="AF55" i="48"/>
  <c r="S159" i="50"/>
  <c r="AJ159" i="50" s="1"/>
  <c r="AJ241" i="48"/>
  <c r="S262" i="48"/>
  <c r="AA211" i="48"/>
  <c r="AC341" i="48"/>
  <c r="AH263" i="48"/>
  <c r="I575" i="48"/>
  <c r="Z55" i="48"/>
  <c r="R54" i="48"/>
  <c r="AH159" i="48"/>
  <c r="E289" i="50"/>
  <c r="G289" i="50"/>
  <c r="H289" i="50"/>
  <c r="C289" i="50"/>
  <c r="D289" i="50"/>
  <c r="F289" i="50"/>
  <c r="B289" i="50"/>
  <c r="E185" i="50"/>
  <c r="F185" i="50"/>
  <c r="D185" i="50"/>
  <c r="H185" i="50"/>
  <c r="C185" i="50"/>
  <c r="G185" i="50"/>
  <c r="B185" i="50"/>
  <c r="AG393" i="48"/>
  <c r="AF341" i="48"/>
  <c r="AF445" i="48"/>
  <c r="I397" i="48"/>
  <c r="B418" i="48"/>
  <c r="B392" i="48"/>
  <c r="I371" i="48"/>
  <c r="D210" i="48"/>
  <c r="B393" i="50"/>
  <c r="F393" i="50"/>
  <c r="E393" i="50"/>
  <c r="H393" i="50"/>
  <c r="D393" i="50"/>
  <c r="C393" i="50"/>
  <c r="G393" i="50"/>
  <c r="AB237" i="48"/>
  <c r="X237" i="48"/>
  <c r="AG237" i="48"/>
  <c r="E237" i="50"/>
  <c r="D237" i="50"/>
  <c r="B237" i="50"/>
  <c r="F237" i="50"/>
  <c r="G237" i="50"/>
  <c r="H237" i="50"/>
  <c r="C237" i="50"/>
  <c r="AB159" i="48"/>
  <c r="AG159" i="48"/>
  <c r="D159" i="50"/>
  <c r="F159" i="50"/>
  <c r="B159" i="50"/>
  <c r="G159" i="50"/>
  <c r="C159" i="50"/>
  <c r="E159" i="50"/>
  <c r="H159" i="50"/>
  <c r="I437" i="48"/>
  <c r="I425" i="48"/>
  <c r="H39" i="48"/>
  <c r="I152" i="48"/>
  <c r="E444" i="48"/>
  <c r="C444" i="48"/>
  <c r="I221" i="48"/>
  <c r="S289" i="50"/>
  <c r="AJ289" i="50" s="1"/>
  <c r="X159" i="48"/>
  <c r="Q54" i="48"/>
  <c r="I433" i="48"/>
  <c r="I294" i="48"/>
  <c r="I178" i="48"/>
  <c r="H38" i="48"/>
  <c r="I432" i="48"/>
  <c r="I271" i="48"/>
  <c r="I309" i="48"/>
  <c r="B42" i="48"/>
  <c r="I120" i="48"/>
  <c r="H236" i="48"/>
  <c r="E38" i="48"/>
  <c r="I167" i="48"/>
  <c r="G444" i="48"/>
  <c r="C236" i="48"/>
  <c r="I149" i="48"/>
  <c r="G33" i="48"/>
  <c r="G132" i="48"/>
  <c r="D262" i="48"/>
  <c r="H44" i="48"/>
  <c r="D41" i="48"/>
  <c r="I375" i="48"/>
  <c r="B444" i="48"/>
  <c r="I423" i="48"/>
  <c r="I401" i="48"/>
  <c r="I302" i="48"/>
  <c r="I328" i="48"/>
  <c r="I243" i="48"/>
  <c r="H314" i="48"/>
  <c r="I242" i="48"/>
  <c r="I199" i="48"/>
  <c r="I169" i="48"/>
  <c r="H48" i="48"/>
  <c r="E34" i="48"/>
  <c r="I269" i="48"/>
  <c r="I229" i="48"/>
  <c r="D48" i="48"/>
  <c r="H41" i="48"/>
  <c r="D39" i="48"/>
  <c r="I172" i="48"/>
  <c r="H392" i="48"/>
  <c r="G314" i="48"/>
  <c r="C35" i="48"/>
  <c r="D46" i="48"/>
  <c r="E39" i="48"/>
  <c r="D35" i="48"/>
  <c r="I348" i="48"/>
  <c r="E418" i="48"/>
  <c r="E366" i="48"/>
  <c r="I333" i="48"/>
  <c r="B48" i="48"/>
  <c r="I126" i="48"/>
  <c r="H43" i="48"/>
  <c r="I218" i="48"/>
  <c r="I153" i="48"/>
  <c r="B211" i="50"/>
  <c r="E211" i="50"/>
  <c r="F211" i="50"/>
  <c r="C211" i="50"/>
  <c r="D211" i="50"/>
  <c r="G211" i="50"/>
  <c r="H211" i="50"/>
  <c r="AB289" i="48"/>
  <c r="Z289" i="48"/>
  <c r="AE289" i="48"/>
  <c r="X289" i="48"/>
  <c r="AC289" i="48"/>
  <c r="AH289" i="48"/>
  <c r="AG289" i="48"/>
  <c r="Z393" i="48"/>
  <c r="I52" i="50"/>
  <c r="S37" i="48"/>
  <c r="AJ37" i="48" s="1"/>
  <c r="AG55" i="48"/>
  <c r="AG211" i="48"/>
  <c r="AE159" i="48"/>
  <c r="AA367" i="48"/>
  <c r="AD341" i="48"/>
  <c r="I497" i="48"/>
  <c r="L262" i="48"/>
  <c r="AA133" i="48"/>
  <c r="X419" i="48"/>
  <c r="X341" i="48"/>
  <c r="V445" i="48"/>
  <c r="AD289" i="48"/>
  <c r="Z419" i="48"/>
  <c r="S263" i="50"/>
  <c r="AJ263" i="50" s="1"/>
  <c r="AF419" i="48"/>
  <c r="W55" i="48"/>
  <c r="AJ215" i="48"/>
  <c r="S236" i="48"/>
  <c r="W211" i="48"/>
  <c r="W367" i="48"/>
  <c r="X133" i="48"/>
  <c r="S51" i="48"/>
  <c r="AJ51" i="48" s="1"/>
  <c r="AJ397" i="48"/>
  <c r="S418" i="48"/>
  <c r="I381" i="48"/>
  <c r="S41" i="48"/>
  <c r="AJ41" i="48" s="1"/>
  <c r="S35" i="48"/>
  <c r="AJ35" i="48" s="1"/>
  <c r="AD55" i="48"/>
  <c r="D444" i="48"/>
  <c r="C41" i="48"/>
  <c r="H366" i="48"/>
  <c r="D158" i="48"/>
  <c r="B43" i="48"/>
  <c r="I121" i="48"/>
  <c r="I145" i="48"/>
  <c r="S315" i="50"/>
  <c r="AJ315" i="50" s="1"/>
  <c r="H341" i="50"/>
  <c r="D341" i="50"/>
  <c r="F341" i="50"/>
  <c r="B341" i="50"/>
  <c r="E341" i="50"/>
  <c r="G341" i="50"/>
  <c r="C341" i="50"/>
  <c r="AF237" i="48"/>
  <c r="AH237" i="48"/>
  <c r="V393" i="48"/>
  <c r="I245" i="48"/>
  <c r="B314" i="48"/>
  <c r="I293" i="48"/>
  <c r="C262" i="48"/>
  <c r="C49" i="48"/>
  <c r="G36" i="48"/>
  <c r="I304" i="48"/>
  <c r="I268" i="48"/>
  <c r="I270" i="48"/>
  <c r="I200" i="48"/>
  <c r="I138" i="48"/>
  <c r="E45" i="48"/>
  <c r="I350" i="48"/>
  <c r="I431" i="48"/>
  <c r="I349" i="48"/>
  <c r="I173" i="48"/>
  <c r="C47" i="48"/>
  <c r="D418" i="48"/>
  <c r="G340" i="48"/>
  <c r="I300" i="48"/>
  <c r="E40" i="48"/>
  <c r="I352" i="48"/>
  <c r="I322" i="48"/>
  <c r="I256" i="48"/>
  <c r="G236" i="48"/>
  <c r="G43" i="48"/>
  <c r="I112" i="48"/>
  <c r="B34" i="48"/>
  <c r="E236" i="48"/>
  <c r="I198" i="48"/>
  <c r="I168" i="48"/>
  <c r="I151" i="48"/>
  <c r="H158" i="48"/>
  <c r="E48" i="48"/>
  <c r="E43" i="48"/>
  <c r="D37" i="48"/>
  <c r="I346" i="48"/>
  <c r="I428" i="48"/>
  <c r="I305" i="48"/>
  <c r="I347" i="48"/>
  <c r="I226" i="48"/>
  <c r="B158" i="48"/>
  <c r="I137" i="48"/>
  <c r="H132" i="48"/>
  <c r="H33" i="48"/>
  <c r="I203" i="48"/>
  <c r="C210" i="48"/>
  <c r="H184" i="48"/>
  <c r="I148" i="48"/>
  <c r="C45" i="48"/>
  <c r="I424" i="48"/>
  <c r="I406" i="48"/>
  <c r="I308" i="48"/>
  <c r="I353" i="48"/>
  <c r="G47" i="48"/>
  <c r="D44" i="48"/>
  <c r="G39" i="48"/>
  <c r="H45" i="48"/>
  <c r="I115" i="48"/>
  <c r="B37" i="48"/>
  <c r="I383" i="48"/>
  <c r="I409" i="48"/>
  <c r="I373" i="48"/>
  <c r="I325" i="48"/>
  <c r="I295" i="48"/>
  <c r="C314" i="48"/>
  <c r="I141" i="48"/>
  <c r="H37" i="48"/>
  <c r="G49" i="48"/>
  <c r="G37" i="48"/>
  <c r="I403" i="48"/>
  <c r="B184" i="48"/>
  <c r="I163" i="48"/>
  <c r="Y419" i="48"/>
  <c r="AE341" i="48"/>
  <c r="X55" i="48"/>
  <c r="L392" i="48"/>
  <c r="V367" i="48"/>
  <c r="W133" i="48"/>
  <c r="AC315" i="48"/>
  <c r="I549" i="48"/>
  <c r="AD263" i="48"/>
  <c r="Z263" i="48"/>
  <c r="AH133" i="48"/>
  <c r="S36" i="48"/>
  <c r="AJ36" i="48" s="1"/>
  <c r="AJ319" i="48"/>
  <c r="Z237" i="48"/>
  <c r="AF185" i="48"/>
  <c r="AB445" i="48"/>
  <c r="AG445" i="48"/>
  <c r="AC237" i="48"/>
  <c r="AC159" i="48"/>
  <c r="W393" i="48"/>
  <c r="V185" i="48"/>
  <c r="I273" i="48"/>
  <c r="V263" i="48"/>
  <c r="W315" i="48"/>
  <c r="AH445" i="48"/>
  <c r="Z367" i="48"/>
  <c r="AF211" i="48"/>
  <c r="AE55" i="48"/>
  <c r="V211" i="48"/>
  <c r="AI211" i="48" s="1"/>
  <c r="S336" i="48"/>
  <c r="AJ336" i="48" s="1"/>
  <c r="H52" i="48"/>
  <c r="E52" i="48"/>
  <c r="C52" i="48"/>
  <c r="G52" i="48"/>
  <c r="I185" i="50" l="1"/>
  <c r="L50" i="48"/>
  <c r="AI315" i="48"/>
  <c r="I206" i="48"/>
  <c r="G50" i="48"/>
  <c r="AI263" i="48"/>
  <c r="AI289" i="48"/>
  <c r="AI341" i="48"/>
  <c r="I392" i="48"/>
  <c r="F393" i="48" s="1"/>
  <c r="I232" i="48"/>
  <c r="AI419" i="48"/>
  <c r="I41" i="48"/>
  <c r="C50" i="48"/>
  <c r="I184" i="48"/>
  <c r="I81" i="48"/>
  <c r="I284" i="48"/>
  <c r="E50" i="48"/>
  <c r="I37" i="48"/>
  <c r="M419" i="48"/>
  <c r="O419" i="48"/>
  <c r="AJ418" i="48"/>
  <c r="N419" i="48"/>
  <c r="P419" i="48"/>
  <c r="T418" i="48"/>
  <c r="L419" i="48"/>
  <c r="R419" i="48"/>
  <c r="Q419" i="48"/>
  <c r="I393" i="50"/>
  <c r="I289" i="50"/>
  <c r="I445" i="50"/>
  <c r="I132" i="48"/>
  <c r="E54" i="48"/>
  <c r="I210" i="48"/>
  <c r="I40" i="48"/>
  <c r="M367" i="48"/>
  <c r="R367" i="48"/>
  <c r="L367" i="48"/>
  <c r="AJ366" i="48"/>
  <c r="P367" i="48"/>
  <c r="O367" i="48"/>
  <c r="Q367" i="48"/>
  <c r="N367" i="48"/>
  <c r="T366" i="48"/>
  <c r="AI159" i="48"/>
  <c r="AI237" i="48"/>
  <c r="I133" i="50"/>
  <c r="M133" i="48"/>
  <c r="L133" i="48"/>
  <c r="Q133" i="48"/>
  <c r="P133" i="48"/>
  <c r="T132" i="48"/>
  <c r="AJ132" i="48"/>
  <c r="N133" i="48"/>
  <c r="O133" i="48"/>
  <c r="R133" i="48"/>
  <c r="I38" i="48"/>
  <c r="I34" i="48"/>
  <c r="I362" i="48"/>
  <c r="C393" i="48"/>
  <c r="H393" i="48"/>
  <c r="G393" i="48"/>
  <c r="D393" i="48"/>
  <c r="E393" i="48"/>
  <c r="B393" i="48"/>
  <c r="I288" i="48"/>
  <c r="I43" i="48"/>
  <c r="I36" i="48"/>
  <c r="I154" i="48"/>
  <c r="I341" i="50"/>
  <c r="I211" i="50"/>
  <c r="G54" i="48"/>
  <c r="I237" i="50"/>
  <c r="AB55" i="48"/>
  <c r="AH55" i="48"/>
  <c r="AA55" i="48"/>
  <c r="L159" i="48"/>
  <c r="R159" i="48"/>
  <c r="M159" i="48"/>
  <c r="T158" i="48"/>
  <c r="P159" i="48"/>
  <c r="O159" i="48"/>
  <c r="N159" i="48"/>
  <c r="AJ158" i="48"/>
  <c r="Q159" i="48"/>
  <c r="I39" i="48"/>
  <c r="M211" i="48"/>
  <c r="L211" i="48"/>
  <c r="T210" i="48"/>
  <c r="R211" i="48"/>
  <c r="O211" i="48"/>
  <c r="AJ210" i="48"/>
  <c r="P211" i="48"/>
  <c r="Q211" i="48"/>
  <c r="N211" i="48"/>
  <c r="I48" i="48"/>
  <c r="H50" i="48"/>
  <c r="AI185" i="48"/>
  <c r="I47" i="48"/>
  <c r="I262" i="48"/>
  <c r="I440" i="48"/>
  <c r="I180" i="48"/>
  <c r="B52" i="48"/>
  <c r="I130" i="48"/>
  <c r="AI367" i="48"/>
  <c r="I444" i="48"/>
  <c r="I418" i="48"/>
  <c r="Y55" i="48"/>
  <c r="S55" i="50"/>
  <c r="AJ55" i="50" s="1"/>
  <c r="I35" i="48"/>
  <c r="R289" i="48"/>
  <c r="P289" i="48"/>
  <c r="AJ288" i="48"/>
  <c r="M289" i="48"/>
  <c r="N289" i="48"/>
  <c r="L289" i="48"/>
  <c r="Q289" i="48"/>
  <c r="T288" i="48"/>
  <c r="O289" i="48"/>
  <c r="I158" i="48"/>
  <c r="I33" i="48"/>
  <c r="I236" i="48"/>
  <c r="I258" i="48"/>
  <c r="I314" i="48"/>
  <c r="Q445" i="48"/>
  <c r="T444" i="48"/>
  <c r="N445" i="48"/>
  <c r="M445" i="48"/>
  <c r="R445" i="48"/>
  <c r="AJ444" i="48"/>
  <c r="L445" i="48"/>
  <c r="O445" i="48"/>
  <c r="P445" i="48"/>
  <c r="T314" i="48"/>
  <c r="R315" i="48"/>
  <c r="L315" i="48"/>
  <c r="P315" i="48"/>
  <c r="Q315" i="48"/>
  <c r="M315" i="48"/>
  <c r="N315" i="48"/>
  <c r="AJ314" i="48"/>
  <c r="O315" i="48"/>
  <c r="I388" i="48"/>
  <c r="AI393" i="48"/>
  <c r="I45" i="48"/>
  <c r="I419" i="50"/>
  <c r="I46" i="48"/>
  <c r="I315" i="50"/>
  <c r="Q393" i="48"/>
  <c r="O393" i="48"/>
  <c r="N393" i="48"/>
  <c r="M393" i="48"/>
  <c r="L393" i="48"/>
  <c r="T392" i="48"/>
  <c r="P393" i="48"/>
  <c r="AJ392" i="48"/>
  <c r="R393" i="48"/>
  <c r="D54" i="48"/>
  <c r="S335" i="48"/>
  <c r="L340" i="48"/>
  <c r="L49" i="48"/>
  <c r="D50" i="48"/>
  <c r="S50" i="48"/>
  <c r="AJ50" i="48" s="1"/>
  <c r="S39" i="48"/>
  <c r="AJ39" i="48" s="1"/>
  <c r="I159" i="50"/>
  <c r="I44" i="48"/>
  <c r="S44" i="48"/>
  <c r="AJ44" i="48" s="1"/>
  <c r="I310" i="48"/>
  <c r="I414" i="48"/>
  <c r="I336" i="48"/>
  <c r="H54" i="48"/>
  <c r="M237" i="48"/>
  <c r="AJ236" i="48"/>
  <c r="O237" i="48"/>
  <c r="Q237" i="48"/>
  <c r="T236" i="48"/>
  <c r="R237" i="48"/>
  <c r="N237" i="48"/>
  <c r="P237" i="48"/>
  <c r="L237" i="48"/>
  <c r="AI445" i="48"/>
  <c r="T262" i="48"/>
  <c r="N263" i="48"/>
  <c r="O263" i="48"/>
  <c r="P263" i="48"/>
  <c r="AJ262" i="48"/>
  <c r="Q263" i="48"/>
  <c r="L263" i="48"/>
  <c r="R263" i="48"/>
  <c r="M263" i="48"/>
  <c r="I263" i="50"/>
  <c r="AJ33" i="48"/>
  <c r="T184" i="48"/>
  <c r="AJ184" i="48"/>
  <c r="Q185" i="48"/>
  <c r="L185" i="48"/>
  <c r="R185" i="48"/>
  <c r="O185" i="48"/>
  <c r="N185" i="48"/>
  <c r="M185" i="48"/>
  <c r="P185" i="48"/>
  <c r="AI55" i="48" l="1"/>
  <c r="I393" i="48"/>
  <c r="S263" i="48"/>
  <c r="AJ263" i="48" s="1"/>
  <c r="S237" i="48"/>
  <c r="AJ237" i="48" s="1"/>
  <c r="D419" i="48"/>
  <c r="F419" i="48"/>
  <c r="E419" i="48"/>
  <c r="H419" i="48"/>
  <c r="G419" i="48"/>
  <c r="B419" i="48"/>
  <c r="C419" i="48"/>
  <c r="B263" i="48"/>
  <c r="C263" i="48"/>
  <c r="G263" i="48"/>
  <c r="F263" i="48"/>
  <c r="E263" i="48"/>
  <c r="D263" i="48"/>
  <c r="H263" i="48"/>
  <c r="S211" i="48"/>
  <c r="AJ211" i="48" s="1"/>
  <c r="S367" i="48"/>
  <c r="AJ367" i="48" s="1"/>
  <c r="C133" i="48"/>
  <c r="B133" i="48"/>
  <c r="G133" i="48"/>
  <c r="E133" i="48"/>
  <c r="D133" i="48"/>
  <c r="H133" i="48"/>
  <c r="F133" i="48"/>
  <c r="S419" i="48"/>
  <c r="AJ419" i="48" s="1"/>
  <c r="C159" i="48"/>
  <c r="D159" i="48"/>
  <c r="H159" i="48"/>
  <c r="G159" i="48"/>
  <c r="B159" i="48"/>
  <c r="F159" i="48"/>
  <c r="E159" i="48"/>
  <c r="H445" i="48"/>
  <c r="D445" i="48"/>
  <c r="B445" i="48"/>
  <c r="E445" i="48"/>
  <c r="C445" i="48"/>
  <c r="G445" i="48"/>
  <c r="F445" i="48"/>
  <c r="H289" i="48"/>
  <c r="E289" i="48"/>
  <c r="C289" i="48"/>
  <c r="B289" i="48"/>
  <c r="F289" i="48"/>
  <c r="D289" i="48"/>
  <c r="G289" i="48"/>
  <c r="S445" i="48"/>
  <c r="AJ445" i="48" s="1"/>
  <c r="S159" i="48"/>
  <c r="AJ159" i="48" s="1"/>
  <c r="B50" i="48"/>
  <c r="G185" i="48"/>
  <c r="B185" i="48"/>
  <c r="F185" i="48"/>
  <c r="E185" i="48"/>
  <c r="D185" i="48"/>
  <c r="H185" i="48"/>
  <c r="C185" i="48"/>
  <c r="S49" i="48"/>
  <c r="S315" i="48"/>
  <c r="AJ315" i="48" s="1"/>
  <c r="C237" i="48"/>
  <c r="B237" i="48"/>
  <c r="F237" i="48"/>
  <c r="D237" i="48"/>
  <c r="G237" i="48"/>
  <c r="E237" i="48"/>
  <c r="H237" i="48"/>
  <c r="S289" i="48"/>
  <c r="AJ289" i="48" s="1"/>
  <c r="I52" i="48"/>
  <c r="S133" i="48"/>
  <c r="AJ133" i="48" s="1"/>
  <c r="G211" i="48"/>
  <c r="F211" i="48"/>
  <c r="E211" i="48"/>
  <c r="D211" i="48"/>
  <c r="B211" i="48"/>
  <c r="H211" i="48"/>
  <c r="C211" i="48"/>
  <c r="G315" i="48"/>
  <c r="H315" i="48"/>
  <c r="D315" i="48"/>
  <c r="B315" i="48"/>
  <c r="C315" i="48"/>
  <c r="F315" i="48"/>
  <c r="E315" i="48"/>
  <c r="S185" i="48"/>
  <c r="AJ185" i="48" s="1"/>
  <c r="I335" i="48"/>
  <c r="I340" i="48" s="1"/>
  <c r="B340" i="48"/>
  <c r="B49" i="48"/>
  <c r="AJ335" i="48"/>
  <c r="S340" i="48"/>
  <c r="S393" i="48"/>
  <c r="AJ393" i="48" s="1"/>
  <c r="L54" i="48"/>
  <c r="I237" i="48" l="1"/>
  <c r="F341" i="48"/>
  <c r="H341" i="48"/>
  <c r="B341" i="48"/>
  <c r="E341" i="48"/>
  <c r="G341" i="48"/>
  <c r="D341" i="48"/>
  <c r="C341" i="48"/>
  <c r="I159" i="48"/>
  <c r="I419" i="48"/>
  <c r="N341" i="48"/>
  <c r="Q341" i="48"/>
  <c r="T340" i="48"/>
  <c r="P341" i="48"/>
  <c r="O341" i="48"/>
  <c r="M341" i="48"/>
  <c r="L341" i="48"/>
  <c r="AJ340" i="48"/>
  <c r="R341" i="48"/>
  <c r="I211" i="48"/>
  <c r="I185" i="48"/>
  <c r="I289" i="48"/>
  <c r="I445" i="48"/>
  <c r="I133" i="48"/>
  <c r="I49" i="48"/>
  <c r="B54" i="48"/>
  <c r="I315" i="48"/>
  <c r="AJ49" i="48"/>
  <c r="S54" i="48"/>
  <c r="I50" i="48"/>
  <c r="I263" i="48"/>
  <c r="S341" i="48" l="1"/>
  <c r="AJ341" i="48" s="1"/>
  <c r="I341" i="48"/>
  <c r="O55" i="48"/>
  <c r="AJ54" i="48"/>
  <c r="P55" i="48"/>
  <c r="N55" i="48"/>
  <c r="L55" i="48"/>
  <c r="T54" i="48"/>
  <c r="Q55" i="48"/>
  <c r="R55" i="48"/>
  <c r="M55" i="48"/>
  <c r="I543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47" i="47"/>
  <c r="I546" i="47"/>
  <c r="I545" i="47"/>
  <c r="I544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1" i="47"/>
  <c r="I520" i="47"/>
  <c r="I519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495" i="47"/>
  <c r="I494" i="47"/>
  <c r="I493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S55" i="48" l="1"/>
  <c r="AJ55" i="48" s="1"/>
  <c r="F59" i="47"/>
  <c r="I449" i="47"/>
  <c r="F470" i="47"/>
  <c r="F63" i="47"/>
  <c r="I453" i="47"/>
  <c r="I457" i="47"/>
  <c r="F67" i="47"/>
  <c r="F71" i="47"/>
  <c r="I461" i="47"/>
  <c r="I465" i="47"/>
  <c r="I469" i="47"/>
  <c r="F79" i="47"/>
  <c r="I458" i="47"/>
  <c r="F68" i="47"/>
  <c r="F61" i="47"/>
  <c r="I451" i="47"/>
  <c r="I455" i="47"/>
  <c r="F65" i="47"/>
  <c r="I459" i="47"/>
  <c r="F69" i="47"/>
  <c r="F73" i="47"/>
  <c r="I463" i="47"/>
  <c r="I467" i="47"/>
  <c r="F77" i="47"/>
  <c r="I527" i="47"/>
  <c r="I548" i="47" s="1"/>
  <c r="F548" i="47"/>
  <c r="I454" i="47"/>
  <c r="F64" i="47"/>
  <c r="I553" i="47"/>
  <c r="I574" i="47" s="1"/>
  <c r="F574" i="47"/>
  <c r="F72" i="47"/>
  <c r="I462" i="47"/>
  <c r="I475" i="47"/>
  <c r="F62" i="47"/>
  <c r="I452" i="47"/>
  <c r="F66" i="47"/>
  <c r="I456" i="47"/>
  <c r="F70" i="47"/>
  <c r="I460" i="47"/>
  <c r="I464" i="47"/>
  <c r="F74" i="47"/>
  <c r="F78" i="47"/>
  <c r="I468" i="47"/>
  <c r="F60" i="47"/>
  <c r="I450" i="47"/>
  <c r="I466" i="47"/>
  <c r="AI327" i="47"/>
  <c r="I501" i="47"/>
  <c r="P93" i="47"/>
  <c r="P15" i="47" s="1"/>
  <c r="AI157" i="47"/>
  <c r="AJ157" i="47" s="1"/>
  <c r="X53" i="47"/>
  <c r="P104" i="47"/>
  <c r="P26" i="47" s="1"/>
  <c r="P105" i="47"/>
  <c r="P27" i="47" s="1"/>
  <c r="AI321" i="47"/>
  <c r="I492" i="47"/>
  <c r="I491" i="47"/>
  <c r="I518" i="47"/>
  <c r="I517" i="47"/>
  <c r="P103" i="47"/>
  <c r="P25" i="47" s="1"/>
  <c r="AI354" i="47"/>
  <c r="P86" i="47"/>
  <c r="P8" i="47" s="1"/>
  <c r="P87" i="47"/>
  <c r="P9" i="47" s="1"/>
  <c r="P88" i="47"/>
  <c r="P10" i="47" s="1"/>
  <c r="P89" i="47"/>
  <c r="P11" i="47" s="1"/>
  <c r="P90" i="47"/>
  <c r="P12" i="47" s="1"/>
  <c r="P95" i="47"/>
  <c r="P97" i="47"/>
  <c r="P19" i="47" s="1"/>
  <c r="P98" i="47"/>
  <c r="P20" i="47" s="1"/>
  <c r="P100" i="47"/>
  <c r="P22" i="47" s="1"/>
  <c r="AI426" i="47" l="1"/>
  <c r="AI405" i="47"/>
  <c r="AI386" i="47"/>
  <c r="AI376" i="47"/>
  <c r="AI441" i="47"/>
  <c r="AJ441" i="47" s="1"/>
  <c r="AI425" i="47"/>
  <c r="AI412" i="47"/>
  <c r="AI224" i="47"/>
  <c r="AH236" i="47"/>
  <c r="AI382" i="47"/>
  <c r="AI244" i="47"/>
  <c r="AI337" i="47"/>
  <c r="AJ337" i="47" s="1"/>
  <c r="AG184" i="47"/>
  <c r="AI196" i="47"/>
  <c r="AI230" i="47"/>
  <c r="AI429" i="47"/>
  <c r="AI406" i="47"/>
  <c r="AI245" i="47"/>
  <c r="AI169" i="47"/>
  <c r="AI409" i="47"/>
  <c r="AI438" i="47"/>
  <c r="AI373" i="47"/>
  <c r="AI357" i="47"/>
  <c r="AI346" i="47"/>
  <c r="AI232" i="47"/>
  <c r="AI220" i="47"/>
  <c r="AI191" i="47"/>
  <c r="AI174" i="47"/>
  <c r="AI154" i="47"/>
  <c r="AI430" i="47"/>
  <c r="AI379" i="47"/>
  <c r="AI197" i="47"/>
  <c r="X50" i="47"/>
  <c r="AI229" i="47"/>
  <c r="AI172" i="47"/>
  <c r="AG38" i="47"/>
  <c r="AH44" i="47"/>
  <c r="AF624" i="47"/>
  <c r="AI403" i="47"/>
  <c r="AI339" i="47"/>
  <c r="AJ339" i="47" s="1"/>
  <c r="AI413" i="47"/>
  <c r="AI388" i="47"/>
  <c r="AI377" i="47"/>
  <c r="AI353" i="47"/>
  <c r="AI389" i="47"/>
  <c r="AJ389" i="47" s="1"/>
  <c r="AI294" i="47"/>
  <c r="AI221" i="47"/>
  <c r="AI175" i="47"/>
  <c r="AI334" i="47"/>
  <c r="AI324" i="47"/>
  <c r="AI303" i="47"/>
  <c r="AI296" i="47"/>
  <c r="AI182" i="47"/>
  <c r="AJ182" i="47" s="1"/>
  <c r="AI144" i="47"/>
  <c r="W53" i="47"/>
  <c r="AC38" i="47"/>
  <c r="AI360" i="47"/>
  <c r="AI279" i="47"/>
  <c r="AI261" i="47"/>
  <c r="AJ261" i="47" s="1"/>
  <c r="AI201" i="47"/>
  <c r="AI190" i="47"/>
  <c r="AI234" i="47"/>
  <c r="AJ234" i="47" s="1"/>
  <c r="AH33" i="47"/>
  <c r="AH158" i="47"/>
  <c r="Z40" i="47"/>
  <c r="AG35" i="47"/>
  <c r="AI198" i="47"/>
  <c r="X366" i="47"/>
  <c r="AA53" i="47"/>
  <c r="Z53" i="47"/>
  <c r="AI208" i="47"/>
  <c r="AJ208" i="47" s="1"/>
  <c r="AI384" i="47"/>
  <c r="AI326" i="47"/>
  <c r="AH37" i="47"/>
  <c r="AH366" i="47"/>
  <c r="AI299" i="47"/>
  <c r="AI202" i="47"/>
  <c r="AI180" i="47"/>
  <c r="AI173" i="47"/>
  <c r="AG50" i="47"/>
  <c r="AH39" i="47"/>
  <c r="AI168" i="47"/>
  <c r="AH35" i="47"/>
  <c r="AI152" i="47"/>
  <c r="AI301" i="47"/>
  <c r="AG48" i="47"/>
  <c r="AH47" i="47"/>
  <c r="AH41" i="47"/>
  <c r="AI362" i="47"/>
  <c r="AI336" i="47"/>
  <c r="AG52" i="47"/>
  <c r="AG51" i="47"/>
  <c r="AH42" i="47"/>
  <c r="AI355" i="47"/>
  <c r="AI306" i="47"/>
  <c r="AI298" i="47"/>
  <c r="Y236" i="47"/>
  <c r="AH46" i="47"/>
  <c r="AI146" i="47"/>
  <c r="AI138" i="47"/>
  <c r="AI285" i="47"/>
  <c r="AJ285" i="47" s="1"/>
  <c r="AH53" i="47"/>
  <c r="AI332" i="47"/>
  <c r="AI275" i="47"/>
  <c r="AI248" i="47"/>
  <c r="AI408" i="47"/>
  <c r="I522" i="47"/>
  <c r="AI435" i="47"/>
  <c r="AD366" i="47"/>
  <c r="AI378" i="47"/>
  <c r="AI235" i="47"/>
  <c r="AJ235" i="47" s="1"/>
  <c r="AC53" i="47"/>
  <c r="AH43" i="47"/>
  <c r="AG36" i="47"/>
  <c r="AG45" i="47"/>
  <c r="AI407" i="47"/>
  <c r="AI431" i="47"/>
  <c r="AI269" i="47"/>
  <c r="X42" i="47"/>
  <c r="AI365" i="47"/>
  <c r="AJ365" i="47" s="1"/>
  <c r="AI216" i="47"/>
  <c r="AI183" i="47"/>
  <c r="AJ183" i="47" s="1"/>
  <c r="AI433" i="47"/>
  <c r="AI351" i="47"/>
  <c r="AF611" i="47"/>
  <c r="AI400" i="47"/>
  <c r="AI356" i="47"/>
  <c r="AI391" i="47"/>
  <c r="AJ391" i="47" s="1"/>
  <c r="Y366" i="47"/>
  <c r="AI274" i="47"/>
  <c r="AD236" i="47"/>
  <c r="AI209" i="47"/>
  <c r="AJ209" i="47" s="1"/>
  <c r="F496" i="47"/>
  <c r="Z262" i="47"/>
  <c r="V184" i="47"/>
  <c r="AI163" i="47"/>
  <c r="V47" i="47"/>
  <c r="AI125" i="47"/>
  <c r="Z45" i="47"/>
  <c r="AF43" i="47"/>
  <c r="AC40" i="47"/>
  <c r="V39" i="47"/>
  <c r="AI117" i="47"/>
  <c r="Y37" i="47"/>
  <c r="AD35" i="47"/>
  <c r="AI112" i="47"/>
  <c r="V34" i="47"/>
  <c r="AI293" i="47"/>
  <c r="AI277" i="47"/>
  <c r="V236" i="47"/>
  <c r="AI215" i="47"/>
  <c r="AI199" i="47"/>
  <c r="AI150" i="47"/>
  <c r="AI139" i="47"/>
  <c r="AE158" i="47"/>
  <c r="AF52" i="47"/>
  <c r="AA51" i="47"/>
  <c r="W50" i="47"/>
  <c r="AF48" i="47"/>
  <c r="AA47" i="47"/>
  <c r="V46" i="47"/>
  <c r="AI124" i="47"/>
  <c r="AE44" i="47"/>
  <c r="AA43" i="47"/>
  <c r="W42" i="47"/>
  <c r="AF40" i="47"/>
  <c r="Y39" i="47"/>
  <c r="AE37" i="47"/>
  <c r="Y36" i="47"/>
  <c r="AH34" i="47"/>
  <c r="AC33" i="47"/>
  <c r="AC132" i="47"/>
  <c r="AD418" i="47"/>
  <c r="AI319" i="47"/>
  <c r="AI247" i="47"/>
  <c r="AI231" i="47"/>
  <c r="AI192" i="47"/>
  <c r="F22" i="47"/>
  <c r="I74" i="47"/>
  <c r="G549" i="47"/>
  <c r="D549" i="47"/>
  <c r="B549" i="47"/>
  <c r="C549" i="47"/>
  <c r="E549" i="47"/>
  <c r="F549" i="47"/>
  <c r="H549" i="47"/>
  <c r="F15" i="47"/>
  <c r="I67" i="47"/>
  <c r="AF612" i="47"/>
  <c r="AI414" i="47"/>
  <c r="AD210" i="47"/>
  <c r="AI358" i="47"/>
  <c r="AI349" i="47"/>
  <c r="Z366" i="47"/>
  <c r="AI268" i="47"/>
  <c r="AF236" i="47"/>
  <c r="AI149" i="47"/>
  <c r="AF158" i="47"/>
  <c r="Y53" i="47"/>
  <c r="AC51" i="47"/>
  <c r="V50" i="47"/>
  <c r="AI128" i="47"/>
  <c r="Z48" i="47"/>
  <c r="AF46" i="47"/>
  <c r="X45" i="47"/>
  <c r="AD43" i="47"/>
  <c r="AI120" i="47"/>
  <c r="V42" i="47"/>
  <c r="AA40" i="47"/>
  <c r="AE38" i="47"/>
  <c r="W37" i="47"/>
  <c r="AA35" i="47"/>
  <c r="AF33" i="47"/>
  <c r="AI410" i="47"/>
  <c r="X236" i="47"/>
  <c r="AI258" i="47"/>
  <c r="AI164" i="47"/>
  <c r="AI155" i="47"/>
  <c r="AJ155" i="47" s="1"/>
  <c r="AI145" i="47"/>
  <c r="AC158" i="47"/>
  <c r="AD52" i="47"/>
  <c r="Y51" i="47"/>
  <c r="AD48" i="47"/>
  <c r="Y47" i="47"/>
  <c r="AH45" i="47"/>
  <c r="AC44" i="47"/>
  <c r="Y43" i="47"/>
  <c r="AG41" i="47"/>
  <c r="AD40" i="47"/>
  <c r="W39" i="47"/>
  <c r="AC37" i="47"/>
  <c r="W36" i="47"/>
  <c r="AF34" i="47"/>
  <c r="Z33" i="47"/>
  <c r="Z132" i="47"/>
  <c r="AH418" i="47"/>
  <c r="AI295" i="47"/>
  <c r="AI278" i="47"/>
  <c r="I496" i="47"/>
  <c r="I77" i="47"/>
  <c r="F25" i="47"/>
  <c r="I68" i="47"/>
  <c r="F16" i="47"/>
  <c r="AI350" i="47"/>
  <c r="AC48" i="47"/>
  <c r="AI411" i="47"/>
  <c r="AI166" i="47"/>
  <c r="AA52" i="47"/>
  <c r="W47" i="47"/>
  <c r="AE41" i="47"/>
  <c r="AD34" i="47"/>
  <c r="AI251" i="47"/>
  <c r="F9" i="47"/>
  <c r="I61" i="47"/>
  <c r="AI311" i="47"/>
  <c r="AJ311" i="47" s="1"/>
  <c r="W236" i="47"/>
  <c r="X51" i="47"/>
  <c r="W40" i="47"/>
  <c r="AI401" i="47"/>
  <c r="AC236" i="47"/>
  <c r="Y52" i="47"/>
  <c r="Y44" i="47"/>
  <c r="AF38" i="47"/>
  <c r="V33" i="47"/>
  <c r="AI111" i="47"/>
  <c r="AI281" i="47"/>
  <c r="F18" i="47"/>
  <c r="I70" i="47"/>
  <c r="F12" i="47"/>
  <c r="I64" i="47"/>
  <c r="AI434" i="47"/>
  <c r="AI381" i="47"/>
  <c r="AI361" i="47"/>
  <c r="AF366" i="47"/>
  <c r="AI371" i="47"/>
  <c r="AG366" i="47"/>
  <c r="AI325" i="47"/>
  <c r="AI308" i="47"/>
  <c r="AI305" i="47"/>
  <c r="AI254" i="47"/>
  <c r="AI218" i="47"/>
  <c r="AI167" i="47"/>
  <c r="AE184" i="47"/>
  <c r="AI142" i="47"/>
  <c r="Y158" i="47"/>
  <c r="AC52" i="47"/>
  <c r="V51" i="47"/>
  <c r="AI129" i="47"/>
  <c r="AF47" i="47"/>
  <c r="Y46" i="47"/>
  <c r="AD44" i="47"/>
  <c r="V43" i="47"/>
  <c r="AI121" i="47"/>
  <c r="AA41" i="47"/>
  <c r="AF39" i="47"/>
  <c r="X38" i="47"/>
  <c r="Z36" i="47"/>
  <c r="AE34" i="47"/>
  <c r="Y33" i="47"/>
  <c r="Y132" i="47"/>
  <c r="AI374" i="47"/>
  <c r="AI359" i="47"/>
  <c r="AI333" i="47"/>
  <c r="AI330" i="47"/>
  <c r="AI328" i="47"/>
  <c r="AI300" i="47"/>
  <c r="AI282" i="47"/>
  <c r="AI272" i="47"/>
  <c r="AI252" i="47"/>
  <c r="AI222" i="47"/>
  <c r="AE236" i="47"/>
  <c r="AI204" i="47"/>
  <c r="AI194" i="47"/>
  <c r="AI171" i="47"/>
  <c r="AD184" i="47"/>
  <c r="AI141" i="47"/>
  <c r="AI137" i="47"/>
  <c r="V158" i="47"/>
  <c r="W52" i="47"/>
  <c r="AF50" i="47"/>
  <c r="W48" i="47"/>
  <c r="AE46" i="47"/>
  <c r="AA45" i="47"/>
  <c r="W44" i="47"/>
  <c r="AE42" i="47"/>
  <c r="Z41" i="47"/>
  <c r="V40" i="47"/>
  <c r="AI118" i="47"/>
  <c r="AD38" i="47"/>
  <c r="AH36" i="47"/>
  <c r="AC35" i="47"/>
  <c r="Y34" i="47"/>
  <c r="Z418" i="47"/>
  <c r="AI253" i="47"/>
  <c r="AI242" i="47"/>
  <c r="AI217" i="47"/>
  <c r="AI200" i="47"/>
  <c r="AI170" i="47"/>
  <c r="AG34" i="47"/>
  <c r="I73" i="47"/>
  <c r="F21" i="47"/>
  <c r="AI331" i="47"/>
  <c r="AF418" i="47"/>
  <c r="AD158" i="47"/>
  <c r="Z43" i="47"/>
  <c r="AE36" i="47"/>
  <c r="AD132" i="47"/>
  <c r="AD33" i="47"/>
  <c r="AI250" i="47"/>
  <c r="Z236" i="47"/>
  <c r="W51" i="47"/>
  <c r="AA44" i="47"/>
  <c r="F8" i="47"/>
  <c r="I60" i="47"/>
  <c r="AG40" i="47"/>
  <c r="F27" i="47"/>
  <c r="I79" i="47"/>
  <c r="AE366" i="47"/>
  <c r="AA158" i="47"/>
  <c r="AA46" i="47"/>
  <c r="X43" i="47"/>
  <c r="AC36" i="47"/>
  <c r="AI207" i="47"/>
  <c r="AJ207" i="47" s="1"/>
  <c r="AF184" i="47"/>
  <c r="AH50" i="47"/>
  <c r="AG46" i="47"/>
  <c r="X40" i="47"/>
  <c r="AE35" i="47"/>
  <c r="AI241" i="47"/>
  <c r="AI416" i="47"/>
  <c r="AJ416" i="47" s="1"/>
  <c r="AI432" i="47"/>
  <c r="P85" i="47"/>
  <c r="AA366" i="47"/>
  <c r="AI402" i="47"/>
  <c r="AI338" i="47"/>
  <c r="AJ338" i="47" s="1"/>
  <c r="AI271" i="47"/>
  <c r="AI243" i="47"/>
  <c r="AI227" i="47"/>
  <c r="AC184" i="47"/>
  <c r="W158" i="47"/>
  <c r="Z52" i="47"/>
  <c r="AE50" i="47"/>
  <c r="AD47" i="47"/>
  <c r="W46" i="47"/>
  <c r="Z44" i="47"/>
  <c r="AF42" i="47"/>
  <c r="Y41" i="47"/>
  <c r="AD39" i="47"/>
  <c r="V38" i="47"/>
  <c r="AI116" i="47"/>
  <c r="X36" i="47"/>
  <c r="AC34" i="47"/>
  <c r="W33" i="47"/>
  <c r="W132" i="47"/>
  <c r="AI322" i="47"/>
  <c r="AG236" i="47"/>
  <c r="AA184" i="47"/>
  <c r="AI153" i="47"/>
  <c r="AG53" i="47"/>
  <c r="AH51" i="47"/>
  <c r="AD50" i="47"/>
  <c r="AG47" i="47"/>
  <c r="AC46" i="47"/>
  <c r="Y45" i="47"/>
  <c r="AG43" i="47"/>
  <c r="AC42" i="47"/>
  <c r="X41" i="47"/>
  <c r="AG39" i="47"/>
  <c r="AA38" i="47"/>
  <c r="AF36" i="47"/>
  <c r="Z35" i="47"/>
  <c r="W34" i="47"/>
  <c r="AC418" i="47"/>
  <c r="AI313" i="47"/>
  <c r="AJ313" i="47" s="1"/>
  <c r="AI270" i="47"/>
  <c r="F14" i="47"/>
  <c r="I66" i="47"/>
  <c r="I69" i="47"/>
  <c r="F17" i="47"/>
  <c r="F75" i="47"/>
  <c r="F80" i="47" s="1"/>
  <c r="I470" i="47"/>
  <c r="AI320" i="47"/>
  <c r="AF623" i="47"/>
  <c r="AI428" i="47"/>
  <c r="AI233" i="47"/>
  <c r="AJ233" i="47" s="1"/>
  <c r="AI423" i="47"/>
  <c r="AI375" i="47"/>
  <c r="AD46" i="47"/>
  <c r="AF41" i="47"/>
  <c r="Y35" i="47"/>
  <c r="AI297" i="47"/>
  <c r="Z158" i="47"/>
  <c r="AF45" i="47"/>
  <c r="W43" i="47"/>
  <c r="AH38" i="47"/>
  <c r="X132" i="47"/>
  <c r="X33" i="47"/>
  <c r="AI131" i="47"/>
  <c r="AJ131" i="47" s="1"/>
  <c r="C575" i="47"/>
  <c r="H575" i="47"/>
  <c r="F575" i="47"/>
  <c r="B575" i="47"/>
  <c r="G575" i="47"/>
  <c r="E575" i="47"/>
  <c r="D575" i="47"/>
  <c r="AI442" i="47"/>
  <c r="AJ442" i="47" s="1"/>
  <c r="AI363" i="47"/>
  <c r="AJ363" i="47" s="1"/>
  <c r="AD41" i="47"/>
  <c r="W35" i="47"/>
  <c r="AD45" i="47"/>
  <c r="AG42" i="47"/>
  <c r="X37" i="47"/>
  <c r="X418" i="47"/>
  <c r="F20" i="47"/>
  <c r="I72" i="47"/>
  <c r="F11" i="47"/>
  <c r="I63" i="47"/>
  <c r="AI390" i="47"/>
  <c r="AJ390" i="47" s="1"/>
  <c r="AI440" i="47"/>
  <c r="AI437" i="47"/>
  <c r="AI364" i="47"/>
  <c r="AJ364" i="47" s="1"/>
  <c r="AI436" i="47"/>
  <c r="AI424" i="47"/>
  <c r="AI399" i="47"/>
  <c r="AI383" i="47"/>
  <c r="AI372" i="47"/>
  <c r="W366" i="47"/>
  <c r="AI181" i="47"/>
  <c r="AJ181" i="47" s="1"/>
  <c r="AI427" i="47"/>
  <c r="AI329" i="47"/>
  <c r="AI310" i="47"/>
  <c r="AI226" i="47"/>
  <c r="AI178" i="47"/>
  <c r="AI165" i="47"/>
  <c r="Z184" i="47"/>
  <c r="AI156" i="47"/>
  <c r="AJ156" i="47" s="1"/>
  <c r="AI148" i="47"/>
  <c r="AI140" i="47"/>
  <c r="AF53" i="47"/>
  <c r="X52" i="47"/>
  <c r="AC50" i="47"/>
  <c r="Z47" i="47"/>
  <c r="AE45" i="47"/>
  <c r="X44" i="47"/>
  <c r="AD42" i="47"/>
  <c r="W41" i="47"/>
  <c r="Z39" i="47"/>
  <c r="AD37" i="47"/>
  <c r="AI114" i="47"/>
  <c r="V36" i="47"/>
  <c r="Z34" i="47"/>
  <c r="AI443" i="47"/>
  <c r="AJ443" i="47" s="1"/>
  <c r="AI385" i="47"/>
  <c r="AI348" i="47"/>
  <c r="AI307" i="47"/>
  <c r="AI304" i="47"/>
  <c r="AI302" i="47"/>
  <c r="AI284" i="47"/>
  <c r="AI273" i="47"/>
  <c r="AI255" i="47"/>
  <c r="AI228" i="47"/>
  <c r="AI206" i="47"/>
  <c r="AI195" i="47"/>
  <c r="AI179" i="47"/>
  <c r="AI280" i="47"/>
  <c r="Y184" i="47"/>
  <c r="AA39" i="47"/>
  <c r="AE53" i="47"/>
  <c r="AF51" i="47"/>
  <c r="AA50" i="47"/>
  <c r="AI127" i="47"/>
  <c r="AE47" i="47"/>
  <c r="Z46" i="47"/>
  <c r="W45" i="47"/>
  <c r="AE43" i="47"/>
  <c r="AA42" i="47"/>
  <c r="AI119" i="47"/>
  <c r="V41" i="47"/>
  <c r="AE39" i="47"/>
  <c r="Y38" i="47"/>
  <c r="AD36" i="47"/>
  <c r="X35" i="47"/>
  <c r="AG33" i="47"/>
  <c r="AA418" i="47"/>
  <c r="AE418" i="47"/>
  <c r="AI352" i="47"/>
  <c r="AI323" i="47"/>
  <c r="AI256" i="47"/>
  <c r="AI246" i="47"/>
  <c r="AI223" i="47"/>
  <c r="AI203" i="47"/>
  <c r="AI176" i="47"/>
  <c r="F7" i="47"/>
  <c r="I59" i="47"/>
  <c r="AE51" i="47"/>
  <c r="AI260" i="47"/>
  <c r="AJ260" i="47" s="1"/>
  <c r="AC366" i="47"/>
  <c r="AI259" i="47"/>
  <c r="AJ259" i="47" s="1"/>
  <c r="AI249" i="47"/>
  <c r="AA236" i="47"/>
  <c r="Z51" i="47"/>
  <c r="X48" i="47"/>
  <c r="V45" i="47"/>
  <c r="AI123" i="47"/>
  <c r="Y40" i="47"/>
  <c r="AI380" i="47"/>
  <c r="AI219" i="47"/>
  <c r="W418" i="47"/>
  <c r="AH184" i="47"/>
  <c r="AA48" i="47"/>
  <c r="Z37" i="47"/>
  <c r="V418" i="47"/>
  <c r="AI397" i="47"/>
  <c r="E523" i="47"/>
  <c r="C523" i="47"/>
  <c r="D523" i="47"/>
  <c r="B523" i="47"/>
  <c r="G523" i="47"/>
  <c r="H523" i="47"/>
  <c r="AI147" i="47"/>
  <c r="AE52" i="47"/>
  <c r="V48" i="47"/>
  <c r="AI126" i="47"/>
  <c r="AF44" i="47"/>
  <c r="Z38" i="47"/>
  <c r="AA33" i="47"/>
  <c r="AA132" i="47"/>
  <c r="X158" i="47"/>
  <c r="Y48" i="47"/>
  <c r="AC41" i="47"/>
  <c r="AA34" i="47"/>
  <c r="AI267" i="47"/>
  <c r="V53" i="47"/>
  <c r="AI417" i="47"/>
  <c r="AJ417" i="47" s="1"/>
  <c r="AI415" i="47"/>
  <c r="AJ415" i="47" s="1"/>
  <c r="AI312" i="47"/>
  <c r="AJ312" i="47" s="1"/>
  <c r="AI286" i="47"/>
  <c r="AJ286" i="47" s="1"/>
  <c r="AI404" i="47"/>
  <c r="AI398" i="47"/>
  <c r="AI345" i="47"/>
  <c r="V366" i="47"/>
  <c r="AI225" i="47"/>
  <c r="AI193" i="47"/>
  <c r="AI189" i="47"/>
  <c r="AI177" i="47"/>
  <c r="X184" i="47"/>
  <c r="AI151" i="47"/>
  <c r="AI143" i="47"/>
  <c r="AD53" i="47"/>
  <c r="V52" i="47"/>
  <c r="AI130" i="47"/>
  <c r="Z50" i="47"/>
  <c r="AE48" i="47"/>
  <c r="X47" i="47"/>
  <c r="AC45" i="47"/>
  <c r="V44" i="47"/>
  <c r="AI122" i="47"/>
  <c r="Z42" i="47"/>
  <c r="AE40" i="47"/>
  <c r="X39" i="47"/>
  <c r="AA37" i="47"/>
  <c r="AF35" i="47"/>
  <c r="X34" i="47"/>
  <c r="W184" i="47"/>
  <c r="AG158" i="47"/>
  <c r="AH52" i="47"/>
  <c r="AD51" i="47"/>
  <c r="Y50" i="47"/>
  <c r="AH48" i="47"/>
  <c r="AC47" i="47"/>
  <c r="X46" i="47"/>
  <c r="AG44" i="47"/>
  <c r="AC43" i="47"/>
  <c r="Y42" i="47"/>
  <c r="AH40" i="47"/>
  <c r="AC39" i="47"/>
  <c r="W38" i="47"/>
  <c r="AA36" i="47"/>
  <c r="AI113" i="47"/>
  <c r="V35" i="47"/>
  <c r="AE132" i="47"/>
  <c r="AE33" i="47"/>
  <c r="Y418" i="47"/>
  <c r="AG418" i="47"/>
  <c r="AI347" i="47"/>
  <c r="AI287" i="47"/>
  <c r="AJ287" i="47" s="1"/>
  <c r="AI276" i="47"/>
  <c r="F522" i="47"/>
  <c r="F523" i="47" s="1"/>
  <c r="F76" i="47"/>
  <c r="F26" i="47"/>
  <c r="I78" i="47"/>
  <c r="F10" i="47"/>
  <c r="I62" i="47"/>
  <c r="AH132" i="47"/>
  <c r="I65" i="47"/>
  <c r="F19" i="47"/>
  <c r="I71" i="47"/>
  <c r="S408" i="47"/>
  <c r="AJ408" i="47" s="1"/>
  <c r="P102" i="47"/>
  <c r="P24" i="47" s="1"/>
  <c r="P101" i="47"/>
  <c r="P23" i="47" s="1"/>
  <c r="S216" i="47"/>
  <c r="AJ216" i="47" s="1"/>
  <c r="S191" i="47"/>
  <c r="AJ191" i="47" s="1"/>
  <c r="S321" i="47"/>
  <c r="AJ321" i="47" s="1"/>
  <c r="AH444" i="47"/>
  <c r="AF444" i="47"/>
  <c r="AD444" i="47"/>
  <c r="AA444" i="47"/>
  <c r="Y444" i="47"/>
  <c r="AE444" i="47"/>
  <c r="Z444" i="47"/>
  <c r="AG444" i="47"/>
  <c r="X444" i="47"/>
  <c r="AC444" i="47"/>
  <c r="S372" i="47"/>
  <c r="AJ372" i="47" s="1"/>
  <c r="S425" i="47"/>
  <c r="AH314" i="47"/>
  <c r="AF314" i="47"/>
  <c r="AD314" i="47"/>
  <c r="AA314" i="47"/>
  <c r="Y314" i="47"/>
  <c r="W314" i="47"/>
  <c r="AE314" i="47"/>
  <c r="Z314" i="47"/>
  <c r="V314" i="47"/>
  <c r="AG314" i="47"/>
  <c r="X314" i="47"/>
  <c r="AC314" i="47"/>
  <c r="S225" i="47"/>
  <c r="AJ225" i="47" s="1"/>
  <c r="N52" i="47"/>
  <c r="Q51" i="47"/>
  <c r="N50" i="47"/>
  <c r="S194" i="47"/>
  <c r="AJ194" i="47" s="1"/>
  <c r="S280" i="47"/>
  <c r="AJ280" i="47" s="1"/>
  <c r="S139" i="47"/>
  <c r="AJ139" i="47" s="1"/>
  <c r="R52" i="47"/>
  <c r="O52" i="47"/>
  <c r="R51" i="47"/>
  <c r="O51" i="47"/>
  <c r="R50" i="47"/>
  <c r="O50" i="47"/>
  <c r="R40" i="47"/>
  <c r="S352" i="47"/>
  <c r="AJ352" i="47" s="1"/>
  <c r="AH262" i="47"/>
  <c r="AF262" i="47"/>
  <c r="AD262" i="47"/>
  <c r="AA262" i="47"/>
  <c r="Y262" i="47"/>
  <c r="W262" i="47"/>
  <c r="AG262" i="47"/>
  <c r="AC262" i="47"/>
  <c r="X262" i="47"/>
  <c r="AE262" i="47"/>
  <c r="S192" i="47"/>
  <c r="AJ192" i="47" s="1"/>
  <c r="S438" i="47"/>
  <c r="S269" i="47"/>
  <c r="S245" i="47"/>
  <c r="AJ245" i="47" s="1"/>
  <c r="S197" i="47"/>
  <c r="S378" i="47"/>
  <c r="S399" i="47"/>
  <c r="AJ399" i="47" s="1"/>
  <c r="AH392" i="47"/>
  <c r="AF392" i="47"/>
  <c r="AD392" i="47"/>
  <c r="AA392" i="47"/>
  <c r="Y392" i="47"/>
  <c r="W392" i="47"/>
  <c r="AE392" i="47"/>
  <c r="Z392" i="47"/>
  <c r="V392" i="47"/>
  <c r="AC392" i="47"/>
  <c r="AG392" i="47"/>
  <c r="X392" i="47"/>
  <c r="AH340" i="47"/>
  <c r="AF340" i="47"/>
  <c r="AD340" i="47"/>
  <c r="AA340" i="47"/>
  <c r="Y340" i="47"/>
  <c r="W340" i="47"/>
  <c r="AE340" i="47"/>
  <c r="Z340" i="47"/>
  <c r="V340" i="47"/>
  <c r="AG340" i="47"/>
  <c r="X340" i="47"/>
  <c r="AC340" i="47"/>
  <c r="S308" i="47"/>
  <c r="AJ308" i="47" s="1"/>
  <c r="S305" i="47"/>
  <c r="S148" i="47"/>
  <c r="AJ148" i="47" s="1"/>
  <c r="S140" i="47"/>
  <c r="Q52" i="47"/>
  <c r="N51" i="47"/>
  <c r="Q50" i="47"/>
  <c r="S401" i="47"/>
  <c r="AJ401" i="47" s="1"/>
  <c r="S359" i="47"/>
  <c r="AJ359" i="47" s="1"/>
  <c r="S300" i="47"/>
  <c r="AJ300" i="47" s="1"/>
  <c r="AH288" i="47"/>
  <c r="AF288" i="47"/>
  <c r="AD288" i="47"/>
  <c r="AA288" i="47"/>
  <c r="Y288" i="47"/>
  <c r="W288" i="47"/>
  <c r="AE288" i="47"/>
  <c r="AG288" i="47"/>
  <c r="AC288" i="47"/>
  <c r="X288" i="47"/>
  <c r="S244" i="47"/>
  <c r="AJ244" i="47" s="1"/>
  <c r="S228" i="47"/>
  <c r="S222" i="47"/>
  <c r="AJ222" i="47" s="1"/>
  <c r="S219" i="47"/>
  <c r="AF210" i="47"/>
  <c r="AE210" i="47"/>
  <c r="Z210" i="47"/>
  <c r="AI205" i="47"/>
  <c r="AG210" i="47"/>
  <c r="AC210" i="47"/>
  <c r="S164" i="47"/>
  <c r="AJ164" i="47" s="1"/>
  <c r="S145" i="47"/>
  <c r="AJ145" i="47" s="1"/>
  <c r="M52" i="47"/>
  <c r="M51" i="47"/>
  <c r="M50" i="47"/>
  <c r="Q35" i="47"/>
  <c r="S295" i="47"/>
  <c r="AJ295" i="47" s="1"/>
  <c r="S223" i="47"/>
  <c r="AJ223" i="47" s="1"/>
  <c r="S247" i="47" l="1"/>
  <c r="AJ247" i="47" s="1"/>
  <c r="Q37" i="47"/>
  <c r="Q41" i="47"/>
  <c r="AJ378" i="47"/>
  <c r="AJ425" i="47"/>
  <c r="AJ269" i="47"/>
  <c r="AJ197" i="47"/>
  <c r="AJ438" i="47"/>
  <c r="AJ219" i="47"/>
  <c r="S231" i="47"/>
  <c r="AJ231" i="47" s="1"/>
  <c r="S253" i="47"/>
  <c r="AJ253" i="47" s="1"/>
  <c r="S301" i="47"/>
  <c r="AJ301" i="47" s="1"/>
  <c r="M34" i="47"/>
  <c r="M38" i="47"/>
  <c r="M42" i="47"/>
  <c r="Q46" i="47"/>
  <c r="S153" i="47"/>
  <c r="AJ153" i="47" s="1"/>
  <c r="S168" i="47"/>
  <c r="AJ168" i="47" s="1"/>
  <c r="AI283" i="47"/>
  <c r="S304" i="47"/>
  <c r="AJ304" i="47" s="1"/>
  <c r="Q48" i="47"/>
  <c r="S177" i="47"/>
  <c r="AJ177" i="47" s="1"/>
  <c r="O366" i="47"/>
  <c r="S405" i="47"/>
  <c r="AJ405" i="47" s="1"/>
  <c r="O38" i="47"/>
  <c r="S171" i="47"/>
  <c r="AJ171" i="47" s="1"/>
  <c r="S255" i="47"/>
  <c r="AJ255" i="47" s="1"/>
  <c r="Q38" i="47"/>
  <c r="S143" i="47"/>
  <c r="AJ143" i="47" s="1"/>
  <c r="R418" i="47"/>
  <c r="S412" i="47"/>
  <c r="AJ412" i="47" s="1"/>
  <c r="S427" i="47"/>
  <c r="AJ427" i="47" s="1"/>
  <c r="R366" i="47"/>
  <c r="S376" i="47"/>
  <c r="AJ376" i="47" s="1"/>
  <c r="S428" i="47"/>
  <c r="AJ428" i="47" s="1"/>
  <c r="S351" i="47"/>
  <c r="AJ351" i="47" s="1"/>
  <c r="S403" i="47"/>
  <c r="AJ403" i="47" s="1"/>
  <c r="M366" i="47"/>
  <c r="AI53" i="47"/>
  <c r="AJ53" i="47" s="1"/>
  <c r="S169" i="47"/>
  <c r="AJ169" i="47" s="1"/>
  <c r="AF49" i="47"/>
  <c r="M236" i="47"/>
  <c r="AA49" i="47"/>
  <c r="AA54" i="47" s="1"/>
  <c r="S166" i="47"/>
  <c r="Z49" i="47"/>
  <c r="Z54" i="47" s="1"/>
  <c r="S270" i="47"/>
  <c r="AJ270" i="47" s="1"/>
  <c r="S325" i="47"/>
  <c r="AJ325" i="47" s="1"/>
  <c r="X49" i="47"/>
  <c r="X54" i="47" s="1"/>
  <c r="S349" i="47"/>
  <c r="AJ349" i="47" s="1"/>
  <c r="M40" i="47"/>
  <c r="Y49" i="47"/>
  <c r="Y54" i="47" s="1"/>
  <c r="S380" i="47"/>
  <c r="S230" i="47"/>
  <c r="AJ230" i="47" s="1"/>
  <c r="S375" i="47"/>
  <c r="AJ375" i="47" s="1"/>
  <c r="AI52" i="47"/>
  <c r="AI314" i="47"/>
  <c r="AB315" i="47" s="1"/>
  <c r="AI392" i="47"/>
  <c r="W393" i="47" s="1"/>
  <c r="AH393" i="47"/>
  <c r="L34" i="47"/>
  <c r="S112" i="47"/>
  <c r="AJ112" i="47" s="1"/>
  <c r="AH49" i="47"/>
  <c r="AH54" i="47" s="1"/>
  <c r="S116" i="47"/>
  <c r="AJ116" i="47" s="1"/>
  <c r="L38" i="47"/>
  <c r="M158" i="47"/>
  <c r="S167" i="47"/>
  <c r="AJ167" i="47" s="1"/>
  <c r="S113" i="47"/>
  <c r="AJ113" i="47" s="1"/>
  <c r="L35" i="47"/>
  <c r="O45" i="47"/>
  <c r="S385" i="47"/>
  <c r="AJ385" i="47" s="1"/>
  <c r="Q42" i="47"/>
  <c r="Q44" i="47"/>
  <c r="M46" i="47"/>
  <c r="R158" i="47"/>
  <c r="S386" i="47"/>
  <c r="AJ386" i="47" s="1"/>
  <c r="S426" i="47"/>
  <c r="AJ426" i="47" s="1"/>
  <c r="S172" i="47"/>
  <c r="AJ172" i="47" s="1"/>
  <c r="S407" i="47"/>
  <c r="AJ407" i="47" s="1"/>
  <c r="V210" i="47"/>
  <c r="AD49" i="47"/>
  <c r="AD54" i="47" s="1"/>
  <c r="Z288" i="47"/>
  <c r="AI33" i="47"/>
  <c r="AI340" i="47"/>
  <c r="AB341" i="47" s="1"/>
  <c r="AI47" i="47"/>
  <c r="AG393" i="47"/>
  <c r="S251" i="47"/>
  <c r="AJ251" i="47" s="1"/>
  <c r="M418" i="47"/>
  <c r="AJ228" i="47"/>
  <c r="S302" i="47"/>
  <c r="AJ302" i="47" s="1"/>
  <c r="S360" i="47"/>
  <c r="AJ360" i="47" s="1"/>
  <c r="S410" i="47"/>
  <c r="AJ410" i="47" s="1"/>
  <c r="L36" i="47"/>
  <c r="S114" i="47"/>
  <c r="AJ114" i="47" s="1"/>
  <c r="M41" i="47"/>
  <c r="Q43" i="47"/>
  <c r="Q45" i="47"/>
  <c r="R47" i="47"/>
  <c r="L51" i="47"/>
  <c r="S129" i="47"/>
  <c r="AJ129" i="47" s="1"/>
  <c r="S138" i="47"/>
  <c r="AJ138" i="47" s="1"/>
  <c r="S254" i="47"/>
  <c r="AJ254" i="47" s="1"/>
  <c r="S345" i="47"/>
  <c r="S402" i="47"/>
  <c r="AJ402" i="47" s="1"/>
  <c r="S248" i="47"/>
  <c r="AJ248" i="47" s="1"/>
  <c r="S267" i="47"/>
  <c r="S323" i="47"/>
  <c r="AJ323" i="47" s="1"/>
  <c r="O418" i="47"/>
  <c r="N40" i="47"/>
  <c r="N41" i="47"/>
  <c r="O47" i="47"/>
  <c r="N158" i="47"/>
  <c r="M184" i="47"/>
  <c r="Q236" i="47"/>
  <c r="S282" i="47"/>
  <c r="AJ282" i="47" s="1"/>
  <c r="Q34" i="47"/>
  <c r="O37" i="47"/>
  <c r="R39" i="47"/>
  <c r="N48" i="47"/>
  <c r="S178" i="47"/>
  <c r="AJ178" i="47" s="1"/>
  <c r="S218" i="47"/>
  <c r="AJ218" i="47" s="1"/>
  <c r="S268" i="47"/>
  <c r="AJ268" i="47" s="1"/>
  <c r="S324" i="47"/>
  <c r="AJ324" i="47" s="1"/>
  <c r="Q366" i="47"/>
  <c r="S411" i="47"/>
  <c r="AJ411" i="47" s="1"/>
  <c r="S400" i="47"/>
  <c r="AJ400" i="47" s="1"/>
  <c r="S332" i="47"/>
  <c r="AJ332" i="47" s="1"/>
  <c r="F24" i="47"/>
  <c r="I76" i="47"/>
  <c r="Y210" i="47"/>
  <c r="AE49" i="47"/>
  <c r="AE54" i="47" s="1"/>
  <c r="G471" i="47"/>
  <c r="H471" i="47"/>
  <c r="E471" i="47"/>
  <c r="F471" i="47"/>
  <c r="C471" i="47"/>
  <c r="B471" i="47"/>
  <c r="D471" i="47"/>
  <c r="AI51" i="47"/>
  <c r="W210" i="47"/>
  <c r="S163" i="47"/>
  <c r="S125" i="47"/>
  <c r="AJ125" i="47" s="1"/>
  <c r="M39" i="47"/>
  <c r="S404" i="47"/>
  <c r="AJ404" i="47" s="1"/>
  <c r="S200" i="47"/>
  <c r="AJ200" i="47" s="1"/>
  <c r="N35" i="47"/>
  <c r="S123" i="47"/>
  <c r="AJ123" i="47" s="1"/>
  <c r="L45" i="47"/>
  <c r="S271" i="47"/>
  <c r="AJ271" i="47" s="1"/>
  <c r="O184" i="47"/>
  <c r="S293" i="47"/>
  <c r="R236" i="47"/>
  <c r="S431" i="47"/>
  <c r="AJ431" i="47" s="1"/>
  <c r="AI257" i="47"/>
  <c r="N418" i="47"/>
  <c r="L33" i="47"/>
  <c r="S111" i="47"/>
  <c r="O34" i="47"/>
  <c r="R38" i="47"/>
  <c r="O43" i="47"/>
  <c r="S124" i="47"/>
  <c r="AJ124" i="47" s="1"/>
  <c r="L46" i="47"/>
  <c r="O48" i="47"/>
  <c r="S179" i="47"/>
  <c r="AJ179" i="47" s="1"/>
  <c r="S201" i="47"/>
  <c r="AJ201" i="47" s="1"/>
  <c r="O33" i="47"/>
  <c r="O132" i="47"/>
  <c r="N47" i="47"/>
  <c r="S128" i="47"/>
  <c r="AJ128" i="47" s="1"/>
  <c r="S149" i="47"/>
  <c r="AJ149" i="47" s="1"/>
  <c r="S227" i="47"/>
  <c r="AJ227" i="47" s="1"/>
  <c r="S329" i="47"/>
  <c r="AJ329" i="47" s="1"/>
  <c r="S353" i="47"/>
  <c r="AJ353" i="47" s="1"/>
  <c r="S432" i="47"/>
  <c r="AJ432" i="47" s="1"/>
  <c r="S409" i="47"/>
  <c r="AJ409" i="47" s="1"/>
  <c r="S202" i="47"/>
  <c r="AJ202" i="47" s="1"/>
  <c r="S229" i="47"/>
  <c r="AJ229" i="47" s="1"/>
  <c r="S355" i="47"/>
  <c r="AJ355" i="47" s="1"/>
  <c r="S221" i="47"/>
  <c r="AJ221" i="47" s="1"/>
  <c r="AI35" i="47"/>
  <c r="AI44" i="47"/>
  <c r="V288" i="47"/>
  <c r="AI418" i="47"/>
  <c r="AB419" i="47" s="1"/>
  <c r="AC49" i="47"/>
  <c r="AC54" i="47" s="1"/>
  <c r="AI40" i="47"/>
  <c r="AH210" i="47"/>
  <c r="F497" i="47"/>
  <c r="H497" i="47"/>
  <c r="C497" i="47"/>
  <c r="D497" i="47"/>
  <c r="E497" i="47"/>
  <c r="G497" i="47"/>
  <c r="B497" i="47"/>
  <c r="N236" i="47"/>
  <c r="S406" i="47"/>
  <c r="AJ406" i="47" s="1"/>
  <c r="O46" i="47"/>
  <c r="S199" i="47"/>
  <c r="AJ199" i="47" s="1"/>
  <c r="S189" i="47"/>
  <c r="S174" i="47"/>
  <c r="AJ174" i="47" s="1"/>
  <c r="S433" i="47"/>
  <c r="AJ433" i="47" s="1"/>
  <c r="P7" i="47"/>
  <c r="S242" i="47"/>
  <c r="AJ242" i="47" s="1"/>
  <c r="S203" i="47"/>
  <c r="AJ203" i="47" s="1"/>
  <c r="S333" i="47"/>
  <c r="AJ333" i="47" s="1"/>
  <c r="Q39" i="47"/>
  <c r="S224" i="47"/>
  <c r="AJ224" i="47" s="1"/>
  <c r="S170" i="47"/>
  <c r="AJ170" i="47" s="1"/>
  <c r="S276" i="47"/>
  <c r="AJ276" i="47" s="1"/>
  <c r="O36" i="47"/>
  <c r="S141" i="47"/>
  <c r="AJ141" i="47" s="1"/>
  <c r="AJ166" i="47"/>
  <c r="S273" i="47"/>
  <c r="AJ273" i="47" s="1"/>
  <c r="S307" i="47"/>
  <c r="AJ307" i="47" s="1"/>
  <c r="R35" i="47"/>
  <c r="S117" i="47"/>
  <c r="AJ117" i="47" s="1"/>
  <c r="O41" i="47"/>
  <c r="N43" i="47"/>
  <c r="S193" i="47"/>
  <c r="AJ193" i="47" s="1"/>
  <c r="S331" i="47"/>
  <c r="AJ331" i="47" s="1"/>
  <c r="S371" i="47"/>
  <c r="S423" i="47"/>
  <c r="O210" i="47"/>
  <c r="S381" i="47"/>
  <c r="AJ381" i="47" s="1"/>
  <c r="S346" i="47"/>
  <c r="AJ346" i="47" s="1"/>
  <c r="S434" i="47"/>
  <c r="AJ434" i="47" s="1"/>
  <c r="S373" i="47"/>
  <c r="AJ373" i="47" s="1"/>
  <c r="S435" i="47"/>
  <c r="AJ435" i="47" s="1"/>
  <c r="W444" i="47"/>
  <c r="S294" i="47"/>
  <c r="AJ294" i="47" s="1"/>
  <c r="S354" i="47"/>
  <c r="AJ354" i="47" s="1"/>
  <c r="S429" i="47"/>
  <c r="AJ429" i="47" s="1"/>
  <c r="S299" i="47"/>
  <c r="AJ299" i="47" s="1"/>
  <c r="AI45" i="47"/>
  <c r="AI36" i="47"/>
  <c r="AF419" i="47"/>
  <c r="V262" i="47"/>
  <c r="AG49" i="47"/>
  <c r="AI50" i="47"/>
  <c r="X210" i="47"/>
  <c r="S198" i="47"/>
  <c r="AJ198" i="47" s="1"/>
  <c r="S173" i="47"/>
  <c r="AJ173" i="47" s="1"/>
  <c r="F23" i="47"/>
  <c r="I75" i="47"/>
  <c r="I80" i="47" s="1"/>
  <c r="AI236" i="47"/>
  <c r="AA237" i="47" s="1"/>
  <c r="AI184" i="47"/>
  <c r="AC185" i="47" s="1"/>
  <c r="M47" i="47"/>
  <c r="S322" i="47"/>
  <c r="AJ322" i="47" s="1"/>
  <c r="S120" i="47"/>
  <c r="AJ120" i="47" s="1"/>
  <c r="O42" i="47"/>
  <c r="S272" i="47"/>
  <c r="AJ272" i="47" s="1"/>
  <c r="O35" i="47"/>
  <c r="S121" i="47"/>
  <c r="AJ121" i="47" s="1"/>
  <c r="S147" i="47"/>
  <c r="AJ147" i="47" s="1"/>
  <c r="S430" i="47"/>
  <c r="AJ430" i="47" s="1"/>
  <c r="S326" i="47"/>
  <c r="AJ326" i="47" s="1"/>
  <c r="AC419" i="47"/>
  <c r="AI43" i="47"/>
  <c r="S347" i="47"/>
  <c r="AJ347" i="47" s="1"/>
  <c r="M33" i="47"/>
  <c r="M132" i="47"/>
  <c r="N42" i="47"/>
  <c r="N184" i="47"/>
  <c r="AI335" i="47"/>
  <c r="S152" i="47"/>
  <c r="AJ152" i="47" s="1"/>
  <c r="S217" i="47"/>
  <c r="AJ217" i="47" s="1"/>
  <c r="S246" i="47"/>
  <c r="AJ246" i="47" s="1"/>
  <c r="M36" i="47"/>
  <c r="Q40" i="47"/>
  <c r="M44" i="47"/>
  <c r="M48" i="47"/>
  <c r="Q158" i="47"/>
  <c r="R184" i="47"/>
  <c r="S252" i="47"/>
  <c r="AJ252" i="47" s="1"/>
  <c r="S297" i="47"/>
  <c r="AJ297" i="47" s="1"/>
  <c r="S348" i="47"/>
  <c r="AJ348" i="47" s="1"/>
  <c r="S382" i="47"/>
  <c r="AJ382" i="47" s="1"/>
  <c r="M37" i="47"/>
  <c r="S165" i="47"/>
  <c r="AJ165" i="47" s="1"/>
  <c r="S226" i="47"/>
  <c r="AJ226" i="47" s="1"/>
  <c r="AJ305" i="47"/>
  <c r="S437" i="47"/>
  <c r="AJ437" i="47" s="1"/>
  <c r="S357" i="47"/>
  <c r="AJ357" i="47" s="1"/>
  <c r="S176" i="47"/>
  <c r="AJ176" i="47" s="1"/>
  <c r="S278" i="47"/>
  <c r="AJ278" i="47" s="1"/>
  <c r="L418" i="47"/>
  <c r="S397" i="47"/>
  <c r="R34" i="47"/>
  <c r="S119" i="47"/>
  <c r="AJ119" i="47" s="1"/>
  <c r="L41" i="47"/>
  <c r="R48" i="47"/>
  <c r="L158" i="47"/>
  <c r="S137" i="47"/>
  <c r="S190" i="47"/>
  <c r="AJ190" i="47" s="1"/>
  <c r="S204" i="47"/>
  <c r="AJ204" i="47" s="1"/>
  <c r="S277" i="47"/>
  <c r="AJ277" i="47" s="1"/>
  <c r="S328" i="47"/>
  <c r="AJ328" i="47" s="1"/>
  <c r="N45" i="47"/>
  <c r="S126" i="47"/>
  <c r="AJ126" i="47" s="1"/>
  <c r="L48" i="47"/>
  <c r="S151" i="47"/>
  <c r="AJ151" i="47" s="1"/>
  <c r="S296" i="47"/>
  <c r="AJ296" i="47" s="1"/>
  <c r="AI309" i="47"/>
  <c r="S361" i="47"/>
  <c r="AJ361" i="47" s="1"/>
  <c r="S383" i="47"/>
  <c r="AJ383" i="47" s="1"/>
  <c r="S424" i="47"/>
  <c r="AJ424" i="47" s="1"/>
  <c r="S436" i="47"/>
  <c r="AJ436" i="47" s="1"/>
  <c r="S298" i="47"/>
  <c r="AJ298" i="47" s="1"/>
  <c r="S220" i="47"/>
  <c r="AJ220" i="47" s="1"/>
  <c r="S274" i="47"/>
  <c r="AJ274" i="47" s="1"/>
  <c r="AI366" i="47"/>
  <c r="Z367" i="47" s="1"/>
  <c r="I523" i="47"/>
  <c r="AI48" i="47"/>
  <c r="V49" i="47"/>
  <c r="AI38" i="47"/>
  <c r="AA210" i="47"/>
  <c r="Z419" i="47"/>
  <c r="AI158" i="47"/>
  <c r="AA159" i="47" s="1"/>
  <c r="AI42" i="47"/>
  <c r="I549" i="47"/>
  <c r="AI34" i="47"/>
  <c r="S195" i="47"/>
  <c r="AJ195" i="47" s="1"/>
  <c r="L52" i="47"/>
  <c r="S130" i="47"/>
  <c r="AJ130" i="47" s="1"/>
  <c r="V444" i="47"/>
  <c r="M43" i="47"/>
  <c r="S374" i="47"/>
  <c r="AJ374" i="47" s="1"/>
  <c r="N38" i="47"/>
  <c r="S122" i="47"/>
  <c r="AJ122" i="47" s="1"/>
  <c r="AJ140" i="47"/>
  <c r="S175" i="47"/>
  <c r="AJ175" i="47" s="1"/>
  <c r="R45" i="47"/>
  <c r="S350" i="47"/>
  <c r="AJ350" i="47" s="1"/>
  <c r="AI39" i="47"/>
  <c r="S256" i="47"/>
  <c r="AJ256" i="47" s="1"/>
  <c r="S215" i="47"/>
  <c r="N36" i="47"/>
  <c r="R46" i="47"/>
  <c r="Q132" i="47"/>
  <c r="Q33" i="47"/>
  <c r="S250" i="47"/>
  <c r="AJ250" i="47" s="1"/>
  <c r="AJ380" i="47"/>
  <c r="N34" i="47"/>
  <c r="N44" i="47"/>
  <c r="S142" i="47"/>
  <c r="AJ142" i="47" s="1"/>
  <c r="S303" i="47"/>
  <c r="AJ303" i="47" s="1"/>
  <c r="S358" i="47"/>
  <c r="AJ358" i="47" s="1"/>
  <c r="S379" i="47"/>
  <c r="AJ379" i="47" s="1"/>
  <c r="S413" i="47"/>
  <c r="AJ413" i="47" s="1"/>
  <c r="S327" i="47"/>
  <c r="AJ327" i="47" s="1"/>
  <c r="S281" i="47"/>
  <c r="AJ281" i="47" s="1"/>
  <c r="Q418" i="47"/>
  <c r="M45" i="47"/>
  <c r="M35" i="47"/>
  <c r="O40" i="47"/>
  <c r="R42" i="47"/>
  <c r="R44" i="47"/>
  <c r="Q47" i="47"/>
  <c r="S146" i="47"/>
  <c r="AJ146" i="47" s="1"/>
  <c r="S249" i="47"/>
  <c r="AJ249" i="47" s="1"/>
  <c r="N366" i="47"/>
  <c r="S398" i="47"/>
  <c r="AJ398" i="47" s="1"/>
  <c r="AI387" i="47"/>
  <c r="S144" i="47"/>
  <c r="AJ144" i="47" s="1"/>
  <c r="S319" i="47"/>
  <c r="N33" i="47"/>
  <c r="R36" i="47"/>
  <c r="S118" i="47"/>
  <c r="AJ118" i="47" s="1"/>
  <c r="O44" i="47"/>
  <c r="N46" i="47"/>
  <c r="S127" i="47"/>
  <c r="AJ127" i="47" s="1"/>
  <c r="S150" i="47"/>
  <c r="AJ150" i="47" s="1"/>
  <c r="S279" i="47"/>
  <c r="AJ279" i="47" s="1"/>
  <c r="S330" i="47"/>
  <c r="AJ330" i="47" s="1"/>
  <c r="R33" i="47"/>
  <c r="Q36" i="47"/>
  <c r="N39" i="47"/>
  <c r="R41" i="47"/>
  <c r="R43" i="47"/>
  <c r="O158" i="47"/>
  <c r="Q184" i="47"/>
  <c r="O236" i="47"/>
  <c r="S243" i="47"/>
  <c r="AJ243" i="47" s="1"/>
  <c r="S320" i="47"/>
  <c r="AJ320" i="47" s="1"/>
  <c r="S334" i="47"/>
  <c r="AJ334" i="47" s="1"/>
  <c r="S241" i="47"/>
  <c r="S384" i="47"/>
  <c r="AJ384" i="47" s="1"/>
  <c r="S306" i="47"/>
  <c r="AJ306" i="47" s="1"/>
  <c r="S275" i="47"/>
  <c r="AJ275" i="47" s="1"/>
  <c r="S196" i="47"/>
  <c r="AJ196" i="47" s="1"/>
  <c r="S356" i="47"/>
  <c r="AJ356" i="47" s="1"/>
  <c r="AE419" i="47"/>
  <c r="AI41" i="47"/>
  <c r="I575" i="47"/>
  <c r="AH419" i="47"/>
  <c r="AI46" i="47"/>
  <c r="Q288" i="47"/>
  <c r="R288" i="47"/>
  <c r="Q210" i="47"/>
  <c r="I275" i="47"/>
  <c r="N262" i="47"/>
  <c r="O340" i="47"/>
  <c r="O444" i="47"/>
  <c r="S154" i="47"/>
  <c r="AJ154" i="47" s="1"/>
  <c r="I359" i="47"/>
  <c r="I249" i="47"/>
  <c r="I305" i="47"/>
  <c r="I144" i="47"/>
  <c r="I171" i="47"/>
  <c r="S180" i="47"/>
  <c r="AJ180" i="47" s="1"/>
  <c r="S362" i="47"/>
  <c r="AJ362" i="47" s="1"/>
  <c r="N210" i="47"/>
  <c r="N288" i="47"/>
  <c r="N340" i="47"/>
  <c r="N444" i="47"/>
  <c r="I217" i="47"/>
  <c r="S232" i="47"/>
  <c r="AJ232" i="47" s="1"/>
  <c r="L210" i="47"/>
  <c r="S414" i="47"/>
  <c r="AJ414" i="47" s="1"/>
  <c r="L262" i="47"/>
  <c r="I143" i="47"/>
  <c r="I243" i="47"/>
  <c r="I350" i="47"/>
  <c r="I169" i="47"/>
  <c r="I403" i="47"/>
  <c r="N392" i="47"/>
  <c r="O262" i="47"/>
  <c r="N314" i="47"/>
  <c r="O314" i="47"/>
  <c r="I436" i="47" l="1"/>
  <c r="O392" i="47"/>
  <c r="I406" i="47"/>
  <c r="I297" i="47"/>
  <c r="I270" i="47"/>
  <c r="I353" i="47"/>
  <c r="I227" i="47"/>
  <c r="I242" i="47"/>
  <c r="I179" i="47"/>
  <c r="AA419" i="47"/>
  <c r="I244" i="47"/>
  <c r="I197" i="47"/>
  <c r="I398" i="47"/>
  <c r="I271" i="47"/>
  <c r="W419" i="47"/>
  <c r="I272" i="47"/>
  <c r="L44" i="47"/>
  <c r="L39" i="47"/>
  <c r="Y393" i="47"/>
  <c r="AA393" i="47"/>
  <c r="I193" i="47"/>
  <c r="I195" i="47"/>
  <c r="I196" i="47"/>
  <c r="V237" i="47"/>
  <c r="L184" i="47"/>
  <c r="AF393" i="47"/>
  <c r="Z393" i="47"/>
  <c r="W237" i="47"/>
  <c r="G418" i="47"/>
  <c r="D39" i="47"/>
  <c r="I222" i="47"/>
  <c r="AE237" i="47"/>
  <c r="V367" i="47"/>
  <c r="X237" i="47"/>
  <c r="I221" i="47"/>
  <c r="S377" i="47"/>
  <c r="AJ377" i="47" s="1"/>
  <c r="W49" i="47"/>
  <c r="W54" i="47" s="1"/>
  <c r="D236" i="47"/>
  <c r="H366" i="47"/>
  <c r="I357" i="47"/>
  <c r="O49" i="47"/>
  <c r="AF237" i="47"/>
  <c r="D43" i="47"/>
  <c r="I192" i="47"/>
  <c r="I256" i="47"/>
  <c r="H158" i="47"/>
  <c r="C46" i="47"/>
  <c r="I150" i="47"/>
  <c r="D40" i="47"/>
  <c r="E36" i="47"/>
  <c r="I327" i="47"/>
  <c r="I308" i="47"/>
  <c r="I226" i="47"/>
  <c r="D36" i="47"/>
  <c r="I322" i="47"/>
  <c r="I168" i="47"/>
  <c r="I153" i="47"/>
  <c r="C47" i="47"/>
  <c r="I251" i="47"/>
  <c r="I191" i="47"/>
  <c r="C236" i="47"/>
  <c r="AF367" i="47"/>
  <c r="L288" i="47"/>
  <c r="I376" i="47"/>
  <c r="I298" i="47"/>
  <c r="I218" i="47"/>
  <c r="I255" i="47"/>
  <c r="H34" i="47"/>
  <c r="D38" i="47"/>
  <c r="E41" i="47"/>
  <c r="H38" i="47"/>
  <c r="I276" i="47"/>
  <c r="I399" i="47"/>
  <c r="I358" i="47"/>
  <c r="I231" i="47"/>
  <c r="I329" i="47"/>
  <c r="I178" i="47"/>
  <c r="I279" i="47"/>
  <c r="I194" i="47"/>
  <c r="I248" i="47"/>
  <c r="I224" i="47"/>
  <c r="I374" i="47"/>
  <c r="I300" i="47"/>
  <c r="I202" i="47"/>
  <c r="O39" i="47"/>
  <c r="S39" i="47" s="1"/>
  <c r="AJ39" i="47" s="1"/>
  <c r="V419" i="47"/>
  <c r="I346" i="47"/>
  <c r="I411" i="47"/>
  <c r="I356" i="47"/>
  <c r="I384" i="47"/>
  <c r="G36" i="47"/>
  <c r="I278" i="47"/>
  <c r="I175" i="47"/>
  <c r="E46" i="47"/>
  <c r="I250" i="47"/>
  <c r="C34" i="47"/>
  <c r="I372" i="47"/>
  <c r="I324" i="47"/>
  <c r="I377" i="47"/>
  <c r="I203" i="47"/>
  <c r="I220" i="47"/>
  <c r="L236" i="47"/>
  <c r="AC393" i="47"/>
  <c r="AD393" i="47"/>
  <c r="I163" i="47"/>
  <c r="B184" i="47"/>
  <c r="I400" i="47"/>
  <c r="I371" i="47"/>
  <c r="B392" i="47"/>
  <c r="I151" i="47"/>
  <c r="E37" i="47"/>
  <c r="G34" i="47"/>
  <c r="I277" i="47"/>
  <c r="I323" i="47"/>
  <c r="I138" i="47"/>
  <c r="G47" i="47"/>
  <c r="D44" i="47"/>
  <c r="G39" i="47"/>
  <c r="I304" i="47"/>
  <c r="G35" i="47"/>
  <c r="I149" i="47"/>
  <c r="D48" i="47"/>
  <c r="H41" i="47"/>
  <c r="C184" i="47"/>
  <c r="D158" i="47"/>
  <c r="H40" i="47"/>
  <c r="H36" i="47"/>
  <c r="B33" i="47"/>
  <c r="I111" i="47"/>
  <c r="I319" i="47"/>
  <c r="I404" i="47"/>
  <c r="I165" i="47"/>
  <c r="C37" i="47"/>
  <c r="E184" i="47"/>
  <c r="C39" i="47"/>
  <c r="R340" i="47"/>
  <c r="L49" i="47"/>
  <c r="AF185" i="47"/>
  <c r="L43" i="47"/>
  <c r="AE185" i="47"/>
  <c r="AA185" i="47"/>
  <c r="S46" i="47"/>
  <c r="AJ46" i="47" s="1"/>
  <c r="AJ293" i="47"/>
  <c r="AA367" i="47"/>
  <c r="AE341" i="47"/>
  <c r="AA315" i="47"/>
  <c r="AH315" i="47"/>
  <c r="AF315" i="47"/>
  <c r="AD315" i="47"/>
  <c r="AE315" i="47"/>
  <c r="I427" i="47"/>
  <c r="I331" i="47"/>
  <c r="I225" i="47"/>
  <c r="I147" i="47"/>
  <c r="D47" i="47"/>
  <c r="I273" i="47"/>
  <c r="B46" i="47"/>
  <c r="I124" i="47"/>
  <c r="I152" i="47"/>
  <c r="I405" i="47"/>
  <c r="D366" i="47"/>
  <c r="D184" i="47"/>
  <c r="D34" i="47"/>
  <c r="I302" i="47"/>
  <c r="I252" i="47"/>
  <c r="C44" i="47"/>
  <c r="C38" i="47"/>
  <c r="I424" i="47"/>
  <c r="I375" i="47"/>
  <c r="I189" i="47"/>
  <c r="I282" i="47"/>
  <c r="I201" i="47"/>
  <c r="E44" i="47"/>
  <c r="G48" i="47"/>
  <c r="D42" i="47"/>
  <c r="I401" i="47"/>
  <c r="I281" i="47"/>
  <c r="I216" i="47"/>
  <c r="I299" i="47"/>
  <c r="R392" i="47"/>
  <c r="M314" i="47"/>
  <c r="I321" i="47"/>
  <c r="M288" i="47"/>
  <c r="L340" i="47"/>
  <c r="AC367" i="47"/>
  <c r="S44" i="47"/>
  <c r="AJ44" i="47" s="1"/>
  <c r="V159" i="47"/>
  <c r="V185" i="47"/>
  <c r="AE159" i="47"/>
  <c r="AJ163" i="47"/>
  <c r="S184" i="47"/>
  <c r="AJ267" i="47"/>
  <c r="S36" i="47"/>
  <c r="AJ36" i="47" s="1"/>
  <c r="I172" i="47"/>
  <c r="Z315" i="47"/>
  <c r="X341" i="47"/>
  <c r="V315" i="47"/>
  <c r="AG315" i="47"/>
  <c r="X315" i="47"/>
  <c r="AC341" i="47"/>
  <c r="I127" i="47"/>
  <c r="AB159" i="47"/>
  <c r="AH159" i="47"/>
  <c r="AJ397" i="47"/>
  <c r="S418" i="47"/>
  <c r="AB185" i="47"/>
  <c r="AG185" i="47"/>
  <c r="AG159" i="47"/>
  <c r="N49" i="47"/>
  <c r="I268" i="47"/>
  <c r="I434" i="47"/>
  <c r="I241" i="47"/>
  <c r="I247" i="47"/>
  <c r="Q340" i="47"/>
  <c r="F81" i="47"/>
  <c r="G81" i="47"/>
  <c r="B81" i="47"/>
  <c r="E81" i="47"/>
  <c r="C81" i="47"/>
  <c r="H81" i="47"/>
  <c r="D81" i="47"/>
  <c r="I385" i="47"/>
  <c r="E38" i="47"/>
  <c r="E366" i="47"/>
  <c r="G37" i="47"/>
  <c r="I253" i="47"/>
  <c r="I386" i="47"/>
  <c r="I325" i="47"/>
  <c r="D45" i="47"/>
  <c r="C40" i="47"/>
  <c r="G38" i="47"/>
  <c r="I141" i="47"/>
  <c r="E47" i="47"/>
  <c r="B40" i="47"/>
  <c r="I118" i="47"/>
  <c r="D35" i="47"/>
  <c r="I200" i="47"/>
  <c r="I269" i="47"/>
  <c r="I437" i="47"/>
  <c r="I177" i="47"/>
  <c r="I148" i="47"/>
  <c r="I360" i="47"/>
  <c r="I164" i="47"/>
  <c r="C45" i="47"/>
  <c r="I294" i="47"/>
  <c r="I306" i="47"/>
  <c r="Q314" i="47"/>
  <c r="I430" i="47"/>
  <c r="M392" i="47"/>
  <c r="X185" i="47"/>
  <c r="AJ137" i="47"/>
  <c r="S158" i="47"/>
  <c r="I326" i="47"/>
  <c r="AB237" i="47"/>
  <c r="Y237" i="47"/>
  <c r="AD237" i="47"/>
  <c r="AH237" i="47"/>
  <c r="L444" i="47"/>
  <c r="O288" i="47"/>
  <c r="I433" i="47"/>
  <c r="I355" i="47"/>
  <c r="Y419" i="47"/>
  <c r="V341" i="47"/>
  <c r="AI210" i="47"/>
  <c r="Y211" i="47" s="1"/>
  <c r="S35" i="47"/>
  <c r="AJ35" i="47" s="1"/>
  <c r="X393" i="47"/>
  <c r="W341" i="47"/>
  <c r="E132" i="47"/>
  <c r="E33" i="47"/>
  <c r="R314" i="47"/>
  <c r="M340" i="47"/>
  <c r="M444" i="47"/>
  <c r="AJ319" i="47"/>
  <c r="C33" i="47"/>
  <c r="C132" i="47"/>
  <c r="I332" i="47"/>
  <c r="I471" i="47"/>
  <c r="X159" i="47"/>
  <c r="Y341" i="47"/>
  <c r="H35" i="47"/>
  <c r="E34" i="47"/>
  <c r="I142" i="47"/>
  <c r="E236" i="47"/>
  <c r="I330" i="47"/>
  <c r="I428" i="47"/>
  <c r="D41" i="47"/>
  <c r="I198" i="47"/>
  <c r="I379" i="47"/>
  <c r="I146" i="47"/>
  <c r="G43" i="47"/>
  <c r="B34" i="47"/>
  <c r="I112" i="47"/>
  <c r="I145" i="47"/>
  <c r="AH185" i="47"/>
  <c r="L40" i="47"/>
  <c r="S48" i="47"/>
  <c r="AJ48" i="47" s="1"/>
  <c r="Z341" i="47"/>
  <c r="AI262" i="47"/>
  <c r="V263" i="47" s="1"/>
  <c r="AJ423" i="47"/>
  <c r="I497" i="47"/>
  <c r="AI288" i="47"/>
  <c r="Z289" i="47" s="1"/>
  <c r="V289" i="47"/>
  <c r="S45" i="47"/>
  <c r="AJ45" i="47" s="1"/>
  <c r="AF159" i="47"/>
  <c r="AG419" i="47"/>
  <c r="AA341" i="47"/>
  <c r="AC315" i="47"/>
  <c r="AF341" i="47"/>
  <c r="I122" i="47"/>
  <c r="B44" i="47"/>
  <c r="Q444" i="47"/>
  <c r="S52" i="47"/>
  <c r="AJ52" i="47" s="1"/>
  <c r="Z159" i="47"/>
  <c r="Z185" i="47"/>
  <c r="Y185" i="47"/>
  <c r="W315" i="47"/>
  <c r="I425" i="47"/>
  <c r="E158" i="47"/>
  <c r="I347" i="47"/>
  <c r="I280" i="47"/>
  <c r="Y315" i="47"/>
  <c r="I373" i="47"/>
  <c r="G236" i="47"/>
  <c r="E45" i="47"/>
  <c r="I176" i="47"/>
  <c r="G45" i="47"/>
  <c r="G366" i="47"/>
  <c r="H48" i="47"/>
  <c r="I170" i="47"/>
  <c r="I349" i="47"/>
  <c r="I114" i="47"/>
  <c r="B36" i="47"/>
  <c r="I293" i="47"/>
  <c r="I301" i="47"/>
  <c r="I361" i="47"/>
  <c r="S309" i="47"/>
  <c r="AJ309" i="47" s="1"/>
  <c r="I296" i="47"/>
  <c r="B45" i="47"/>
  <c r="I123" i="47"/>
  <c r="G42" i="47"/>
  <c r="E35" i="47"/>
  <c r="I328" i="47"/>
  <c r="E48" i="47"/>
  <c r="E43" i="47"/>
  <c r="E418" i="47"/>
  <c r="I245" i="47"/>
  <c r="I402" i="47"/>
  <c r="I140" i="47"/>
  <c r="H44" i="47"/>
  <c r="E40" i="47"/>
  <c r="I380" i="47"/>
  <c r="B236" i="47"/>
  <c r="I215" i="47"/>
  <c r="G41" i="47"/>
  <c r="C36" i="47"/>
  <c r="C418" i="47"/>
  <c r="I246" i="47"/>
  <c r="I383" i="47"/>
  <c r="I412" i="47"/>
  <c r="G184" i="47"/>
  <c r="G44" i="47"/>
  <c r="H33" i="47"/>
  <c r="I166" i="47"/>
  <c r="I139" i="47"/>
  <c r="D46" i="47"/>
  <c r="E39" i="47"/>
  <c r="D33" i="47"/>
  <c r="I438" i="47"/>
  <c r="I230" i="47"/>
  <c r="I254" i="47"/>
  <c r="I167" i="47"/>
  <c r="C158" i="47"/>
  <c r="I116" i="47"/>
  <c r="B38" i="47"/>
  <c r="H184" i="47"/>
  <c r="C43" i="47"/>
  <c r="R444" i="47"/>
  <c r="I408" i="47"/>
  <c r="S205" i="47"/>
  <c r="I429" i="47"/>
  <c r="AJ241" i="47"/>
  <c r="Y159" i="47"/>
  <c r="AI444" i="47"/>
  <c r="V445" i="47" s="1"/>
  <c r="AG237" i="47"/>
  <c r="AD419" i="47"/>
  <c r="L42" i="47"/>
  <c r="I173" i="47"/>
  <c r="AC237" i="47"/>
  <c r="L392" i="47"/>
  <c r="I174" i="47"/>
  <c r="AD159" i="47"/>
  <c r="I229" i="47"/>
  <c r="AJ111" i="47"/>
  <c r="L47" i="47"/>
  <c r="AD185" i="47"/>
  <c r="L366" i="47"/>
  <c r="AC159" i="47"/>
  <c r="X419" i="47"/>
  <c r="S34" i="47"/>
  <c r="AJ34" i="47" s="1"/>
  <c r="AE393" i="47"/>
  <c r="AB393" i="47"/>
  <c r="AD341" i="47"/>
  <c r="AG341" i="47"/>
  <c r="B39" i="47"/>
  <c r="I117" i="47"/>
  <c r="Q262" i="47"/>
  <c r="AJ189" i="47"/>
  <c r="S38" i="47"/>
  <c r="AJ38" i="47" s="1"/>
  <c r="I381" i="47"/>
  <c r="I125" i="47"/>
  <c r="B47" i="47"/>
  <c r="E42" i="47"/>
  <c r="B418" i="47"/>
  <c r="I397" i="47"/>
  <c r="H46" i="47"/>
  <c r="I120" i="47"/>
  <c r="B42" i="47"/>
  <c r="M262" i="47"/>
  <c r="AJ215" i="47"/>
  <c r="S236" i="47"/>
  <c r="AB367" i="47"/>
  <c r="Y367" i="47"/>
  <c r="AD367" i="47"/>
  <c r="X367" i="47"/>
  <c r="AH367" i="47"/>
  <c r="S51" i="47"/>
  <c r="AJ51" i="47" s="1"/>
  <c r="W159" i="47"/>
  <c r="I121" i="47"/>
  <c r="B43" i="47"/>
  <c r="I413" i="47"/>
  <c r="C41" i="47"/>
  <c r="I219" i="47"/>
  <c r="I409" i="47"/>
  <c r="I320" i="47"/>
  <c r="I199" i="47"/>
  <c r="I267" i="47"/>
  <c r="I303" i="47"/>
  <c r="H47" i="47"/>
  <c r="I382" i="47"/>
  <c r="C48" i="47"/>
  <c r="G33" i="47"/>
  <c r="G132" i="47"/>
  <c r="I223" i="47"/>
  <c r="I435" i="47"/>
  <c r="H39" i="47"/>
  <c r="I190" i="47"/>
  <c r="D418" i="47"/>
  <c r="I423" i="47"/>
  <c r="I351" i="47"/>
  <c r="I432" i="47"/>
  <c r="I334" i="47"/>
  <c r="B48" i="47"/>
  <c r="I126" i="47"/>
  <c r="H43" i="47"/>
  <c r="I307" i="47"/>
  <c r="I137" i="47"/>
  <c r="B158" i="47"/>
  <c r="B41" i="47"/>
  <c r="I119" i="47"/>
  <c r="B35" i="47"/>
  <c r="I113" i="47"/>
  <c r="I378" i="47"/>
  <c r="I431" i="47"/>
  <c r="B366" i="47"/>
  <c r="I345" i="47"/>
  <c r="H236" i="47"/>
  <c r="C35" i="47"/>
  <c r="I333" i="47"/>
  <c r="G46" i="47"/>
  <c r="G40" i="47"/>
  <c r="I295" i="47"/>
  <c r="I426" i="47"/>
  <c r="H418" i="47"/>
  <c r="I204" i="47"/>
  <c r="H45" i="47"/>
  <c r="I352" i="47"/>
  <c r="H42" i="47"/>
  <c r="I410" i="47"/>
  <c r="I348" i="47"/>
  <c r="I228" i="47"/>
  <c r="G158" i="47"/>
  <c r="R262" i="47"/>
  <c r="Q392" i="47"/>
  <c r="AH341" i="47"/>
  <c r="AI439" i="47"/>
  <c r="I274" i="47"/>
  <c r="S41" i="47"/>
  <c r="AJ41" i="47" s="1"/>
  <c r="AG367" i="47"/>
  <c r="AJ371" i="47"/>
  <c r="Z237" i="47"/>
  <c r="W185" i="47"/>
  <c r="S33" i="47"/>
  <c r="L314" i="47"/>
  <c r="AE367" i="47"/>
  <c r="AJ345" i="47"/>
  <c r="S366" i="47"/>
  <c r="W367" i="47"/>
  <c r="I407" i="47"/>
  <c r="V393" i="47"/>
  <c r="H288" i="47"/>
  <c r="D444" i="47"/>
  <c r="E392" i="47"/>
  <c r="G262" i="47"/>
  <c r="D392" i="47"/>
  <c r="G314" i="47"/>
  <c r="C392" i="47"/>
  <c r="C262" i="47"/>
  <c r="S440" i="47"/>
  <c r="AJ440" i="47" s="1"/>
  <c r="S336" i="47"/>
  <c r="AJ336" i="47" s="1"/>
  <c r="S284" i="47"/>
  <c r="AJ284" i="47" s="1"/>
  <c r="B288" i="47"/>
  <c r="G52" i="47"/>
  <c r="S388" i="47"/>
  <c r="S258" i="47"/>
  <c r="AJ258" i="47" s="1"/>
  <c r="B262" i="47"/>
  <c r="H52" i="47"/>
  <c r="E52" i="47"/>
  <c r="B210" i="47"/>
  <c r="S310" i="47"/>
  <c r="AJ310" i="47" s="1"/>
  <c r="B314" i="47"/>
  <c r="C52" i="47"/>
  <c r="AI419" i="47" l="1"/>
  <c r="S335" i="47"/>
  <c r="AJ335" i="47" s="1"/>
  <c r="Q49" i="47"/>
  <c r="Q54" i="47" s="1"/>
  <c r="V211" i="47"/>
  <c r="S283" i="47"/>
  <c r="AJ283" i="47" s="1"/>
  <c r="AI393" i="47"/>
  <c r="AA211" i="47"/>
  <c r="S257" i="47"/>
  <c r="AJ257" i="47" s="1"/>
  <c r="AI367" i="47"/>
  <c r="S340" i="47"/>
  <c r="O341" i="47" s="1"/>
  <c r="AI237" i="47"/>
  <c r="I362" i="47"/>
  <c r="I180" i="47"/>
  <c r="O54" i="47"/>
  <c r="AI49" i="47"/>
  <c r="AJ205" i="47"/>
  <c r="S210" i="47"/>
  <c r="S206" i="47"/>
  <c r="AJ206" i="47" s="1"/>
  <c r="L50" i="47"/>
  <c r="B52" i="47"/>
  <c r="I130" i="47"/>
  <c r="E262" i="47"/>
  <c r="G392" i="47"/>
  <c r="C288" i="47"/>
  <c r="C314" i="47"/>
  <c r="O367" i="47"/>
  <c r="Q367" i="47"/>
  <c r="N367" i="47"/>
  <c r="P367" i="47"/>
  <c r="AJ366" i="47"/>
  <c r="L367" i="47"/>
  <c r="T366" i="47"/>
  <c r="M367" i="47"/>
  <c r="R367" i="47"/>
  <c r="I34" i="47"/>
  <c r="L341" i="47"/>
  <c r="N341" i="47"/>
  <c r="I46" i="47"/>
  <c r="S43" i="47"/>
  <c r="AJ43" i="47" s="1"/>
  <c r="G210" i="47"/>
  <c r="I232" i="47"/>
  <c r="H314" i="47"/>
  <c r="I205" i="47"/>
  <c r="I210" i="47" s="1"/>
  <c r="C444" i="47"/>
  <c r="S42" i="47"/>
  <c r="AJ42" i="47" s="1"/>
  <c r="AB211" i="47"/>
  <c r="AE211" i="47"/>
  <c r="Z211" i="47"/>
  <c r="AC211" i="47"/>
  <c r="AF211" i="47"/>
  <c r="AG211" i="47"/>
  <c r="AD211" i="47"/>
  <c r="AH211" i="47"/>
  <c r="AI185" i="47"/>
  <c r="I418" i="47"/>
  <c r="S439" i="47"/>
  <c r="AI341" i="47"/>
  <c r="AI315" i="47"/>
  <c r="E288" i="47"/>
  <c r="H444" i="47"/>
  <c r="H340" i="47"/>
  <c r="I41" i="47"/>
  <c r="S40" i="47"/>
  <c r="AJ40" i="47" s="1"/>
  <c r="Q185" i="47"/>
  <c r="AJ184" i="47"/>
  <c r="N185" i="47"/>
  <c r="O185" i="47"/>
  <c r="M185" i="47"/>
  <c r="T184" i="47"/>
  <c r="L185" i="47"/>
  <c r="R185" i="47"/>
  <c r="P185" i="47"/>
  <c r="I184" i="47"/>
  <c r="I48" i="47"/>
  <c r="O237" i="47"/>
  <c r="N237" i="47"/>
  <c r="L237" i="47"/>
  <c r="AJ236" i="47"/>
  <c r="M237" i="47"/>
  <c r="P237" i="47"/>
  <c r="T236" i="47"/>
  <c r="R237" i="47"/>
  <c r="Q237" i="47"/>
  <c r="G288" i="47"/>
  <c r="AB289" i="47"/>
  <c r="AE289" i="47"/>
  <c r="AF289" i="47"/>
  <c r="AC289" i="47"/>
  <c r="W289" i="47"/>
  <c r="AH289" i="47"/>
  <c r="AD289" i="47"/>
  <c r="AG289" i="47"/>
  <c r="Y289" i="47"/>
  <c r="X289" i="47"/>
  <c r="AA289" i="47"/>
  <c r="I33" i="47"/>
  <c r="G444" i="47"/>
  <c r="D288" i="47"/>
  <c r="AB445" i="47"/>
  <c r="X445" i="47"/>
  <c r="AA445" i="47"/>
  <c r="AD445" i="47"/>
  <c r="Y445" i="47"/>
  <c r="AH445" i="47"/>
  <c r="AG445" i="47"/>
  <c r="Z445" i="47"/>
  <c r="AE445" i="47"/>
  <c r="AC445" i="47"/>
  <c r="AF445" i="47"/>
  <c r="I45" i="47"/>
  <c r="I36" i="47"/>
  <c r="T158" i="47"/>
  <c r="AJ158" i="47"/>
  <c r="P159" i="47"/>
  <c r="M159" i="47"/>
  <c r="N159" i="47"/>
  <c r="O159" i="47"/>
  <c r="Q159" i="47"/>
  <c r="L159" i="47"/>
  <c r="R159" i="47"/>
  <c r="R49" i="47"/>
  <c r="R210" i="47"/>
  <c r="I38" i="47"/>
  <c r="AI159" i="47"/>
  <c r="D262" i="47"/>
  <c r="E444" i="47"/>
  <c r="G340" i="47"/>
  <c r="I40" i="47"/>
  <c r="I414" i="47"/>
  <c r="AJ33" i="47"/>
  <c r="I158" i="47"/>
  <c r="I43" i="47"/>
  <c r="S47" i="47"/>
  <c r="AJ47" i="47" s="1"/>
  <c r="W211" i="47"/>
  <c r="I81" i="47"/>
  <c r="P419" i="47"/>
  <c r="N419" i="47"/>
  <c r="Q419" i="47"/>
  <c r="M419" i="47"/>
  <c r="L419" i="47"/>
  <c r="AJ418" i="47"/>
  <c r="R419" i="47"/>
  <c r="O419" i="47"/>
  <c r="T418" i="47"/>
  <c r="B49" i="47"/>
  <c r="S387" i="47"/>
  <c r="X211" i="47"/>
  <c r="H262" i="47"/>
  <c r="I35" i="47"/>
  <c r="I39" i="47"/>
  <c r="E340" i="47"/>
  <c r="M49" i="47"/>
  <c r="M54" i="47" s="1"/>
  <c r="M210" i="47"/>
  <c r="I236" i="47"/>
  <c r="I154" i="47"/>
  <c r="H392" i="47"/>
  <c r="D314" i="47"/>
  <c r="D340" i="47"/>
  <c r="E314" i="47"/>
  <c r="C340" i="47"/>
  <c r="B444" i="47"/>
  <c r="I47" i="47"/>
  <c r="I44" i="47"/>
  <c r="AB263" i="47"/>
  <c r="Z263" i="47"/>
  <c r="AH263" i="47"/>
  <c r="AD263" i="47"/>
  <c r="AF263" i="47"/>
  <c r="AE263" i="47"/>
  <c r="Y263" i="47"/>
  <c r="AG263" i="47"/>
  <c r="W263" i="47"/>
  <c r="X263" i="47"/>
  <c r="AA263" i="47"/>
  <c r="AC263" i="47"/>
  <c r="W445" i="47"/>
  <c r="S314" i="47"/>
  <c r="B340" i="47"/>
  <c r="S262" i="47" l="1"/>
  <c r="S288" i="47"/>
  <c r="T340" i="47"/>
  <c r="AI263" i="47"/>
  <c r="AJ340" i="47"/>
  <c r="I336" i="47"/>
  <c r="C50" i="47"/>
  <c r="AI289" i="47"/>
  <c r="R341" i="47"/>
  <c r="Q341" i="47"/>
  <c r="P341" i="47"/>
  <c r="I310" i="47"/>
  <c r="H50" i="47"/>
  <c r="I257" i="47"/>
  <c r="I262" i="47" s="1"/>
  <c r="B263" i="47" s="1"/>
  <c r="M341" i="47"/>
  <c r="I440" i="47"/>
  <c r="D50" i="47"/>
  <c r="E50" i="47"/>
  <c r="G50" i="47"/>
  <c r="AI211" i="47"/>
  <c r="AI445" i="47"/>
  <c r="B211" i="47"/>
  <c r="G211" i="47"/>
  <c r="E211" i="47"/>
  <c r="F211" i="47"/>
  <c r="I283" i="47"/>
  <c r="I288" i="47" s="1"/>
  <c r="S367" i="47"/>
  <c r="AJ367" i="47" s="1"/>
  <c r="I52" i="47"/>
  <c r="I206" i="47"/>
  <c r="AJ387" i="47"/>
  <c r="S392" i="47"/>
  <c r="I439" i="47"/>
  <c r="I444" i="47" s="1"/>
  <c r="S185" i="47"/>
  <c r="AJ185" i="47" s="1"/>
  <c r="I387" i="47"/>
  <c r="I392" i="47" s="1"/>
  <c r="I309" i="47"/>
  <c r="I314" i="47" s="1"/>
  <c r="H159" i="47"/>
  <c r="B159" i="47"/>
  <c r="G159" i="47"/>
  <c r="D159" i="47"/>
  <c r="C159" i="47"/>
  <c r="F159" i="47"/>
  <c r="E159" i="47"/>
  <c r="G185" i="47"/>
  <c r="C185" i="47"/>
  <c r="F185" i="47"/>
  <c r="H185" i="47"/>
  <c r="D185" i="47"/>
  <c r="E185" i="47"/>
  <c r="B185" i="47"/>
  <c r="E419" i="47"/>
  <c r="C419" i="47"/>
  <c r="H419" i="47"/>
  <c r="D419" i="47"/>
  <c r="B419" i="47"/>
  <c r="G419" i="47"/>
  <c r="F419" i="47"/>
  <c r="C49" i="47"/>
  <c r="C210" i="47"/>
  <c r="C211" i="47" s="1"/>
  <c r="M263" i="47"/>
  <c r="R263" i="47"/>
  <c r="Q263" i="47"/>
  <c r="P263" i="47"/>
  <c r="AJ262" i="47"/>
  <c r="L263" i="47"/>
  <c r="N263" i="47"/>
  <c r="O263" i="47"/>
  <c r="T262" i="47"/>
  <c r="D210" i="47"/>
  <c r="D211" i="47" s="1"/>
  <c r="D49" i="47"/>
  <c r="I388" i="47"/>
  <c r="N211" i="47"/>
  <c r="P211" i="47"/>
  <c r="T210" i="47"/>
  <c r="L211" i="47"/>
  <c r="AJ210" i="47"/>
  <c r="Q211" i="47"/>
  <c r="O211" i="47"/>
  <c r="M211" i="47"/>
  <c r="R211" i="47"/>
  <c r="G263" i="47"/>
  <c r="P315" i="47"/>
  <c r="R315" i="47"/>
  <c r="O315" i="47"/>
  <c r="Q315" i="47"/>
  <c r="L315" i="47"/>
  <c r="M315" i="47"/>
  <c r="N315" i="47"/>
  <c r="T314" i="47"/>
  <c r="AJ314" i="47"/>
  <c r="E237" i="47"/>
  <c r="F237" i="47"/>
  <c r="H237" i="47"/>
  <c r="C237" i="47"/>
  <c r="G237" i="47"/>
  <c r="B237" i="47"/>
  <c r="D237" i="47"/>
  <c r="AJ439" i="47"/>
  <c r="S444" i="47"/>
  <c r="I258" i="47"/>
  <c r="B50" i="47"/>
  <c r="I335" i="47"/>
  <c r="I340" i="47" s="1"/>
  <c r="S49" i="47"/>
  <c r="AJ49" i="47" s="1"/>
  <c r="S50" i="47"/>
  <c r="AJ50" i="47" s="1"/>
  <c r="S159" i="47"/>
  <c r="AJ159" i="47" s="1"/>
  <c r="I284" i="47"/>
  <c r="S419" i="47"/>
  <c r="AJ419" i="47" s="1"/>
  <c r="H210" i="47"/>
  <c r="H211" i="47" s="1"/>
  <c r="H49" i="47"/>
  <c r="S237" i="47"/>
  <c r="AJ237" i="47" s="1"/>
  <c r="E210" i="47"/>
  <c r="E49" i="47"/>
  <c r="E54" i="47" s="1"/>
  <c r="Q289" i="47"/>
  <c r="R289" i="47"/>
  <c r="O289" i="47"/>
  <c r="P289" i="47"/>
  <c r="L289" i="47"/>
  <c r="M289" i="47"/>
  <c r="N289" i="47"/>
  <c r="T288" i="47"/>
  <c r="AJ288" i="47"/>
  <c r="G49" i="47"/>
  <c r="G54" i="47" s="1"/>
  <c r="E263" i="47" l="1"/>
  <c r="H263" i="47"/>
  <c r="D263" i="47"/>
  <c r="F263" i="47"/>
  <c r="S341" i="47"/>
  <c r="AJ341" i="47" s="1"/>
  <c r="C263" i="47"/>
  <c r="I49" i="47"/>
  <c r="I237" i="47"/>
  <c r="I185" i="47"/>
  <c r="G289" i="47"/>
  <c r="H289" i="47"/>
  <c r="E289" i="47"/>
  <c r="F289" i="47"/>
  <c r="C289" i="47"/>
  <c r="D289" i="47"/>
  <c r="B289" i="47"/>
  <c r="S263" i="47"/>
  <c r="AJ263" i="47" s="1"/>
  <c r="D445" i="47"/>
  <c r="G445" i="47"/>
  <c r="C445" i="47"/>
  <c r="E445" i="47"/>
  <c r="B445" i="47"/>
  <c r="H445" i="47"/>
  <c r="F445" i="47"/>
  <c r="F341" i="47"/>
  <c r="G341" i="47"/>
  <c r="E341" i="47"/>
  <c r="H341" i="47"/>
  <c r="C341" i="47"/>
  <c r="D341" i="47"/>
  <c r="B341" i="47"/>
  <c r="S315" i="47"/>
  <c r="AJ315" i="47" s="1"/>
  <c r="I159" i="47"/>
  <c r="I419" i="47"/>
  <c r="I50" i="47"/>
  <c r="S211" i="47"/>
  <c r="AJ211" i="47" s="1"/>
  <c r="S289" i="47"/>
  <c r="AJ289" i="47" s="1"/>
  <c r="I263" i="47"/>
  <c r="G315" i="47"/>
  <c r="H315" i="47"/>
  <c r="E315" i="47"/>
  <c r="C315" i="47"/>
  <c r="B315" i="47"/>
  <c r="D315" i="47"/>
  <c r="F315" i="47"/>
  <c r="P393" i="47"/>
  <c r="R393" i="47"/>
  <c r="Q393" i="47"/>
  <c r="AJ392" i="47"/>
  <c r="T392" i="47"/>
  <c r="M393" i="47"/>
  <c r="O393" i="47"/>
  <c r="N393" i="47"/>
  <c r="L393" i="47"/>
  <c r="L445" i="47"/>
  <c r="P445" i="47"/>
  <c r="M445" i="47"/>
  <c r="Q445" i="47"/>
  <c r="N445" i="47"/>
  <c r="R445" i="47"/>
  <c r="T444" i="47"/>
  <c r="O445" i="47"/>
  <c r="AJ444" i="47"/>
  <c r="E393" i="47"/>
  <c r="H393" i="47"/>
  <c r="F393" i="47"/>
  <c r="G393" i="47"/>
  <c r="D393" i="47"/>
  <c r="B393" i="47"/>
  <c r="C393" i="47"/>
  <c r="I211" i="47"/>
  <c r="I445" i="47" l="1"/>
  <c r="I393" i="47"/>
  <c r="I289" i="47"/>
  <c r="S445" i="47"/>
  <c r="AJ445" i="47" s="1"/>
  <c r="S393" i="47"/>
  <c r="AJ393" i="47" s="1"/>
  <c r="I341" i="47"/>
  <c r="I315" i="47"/>
  <c r="I573" i="46"/>
  <c r="I572" i="46"/>
  <c r="I571" i="46"/>
  <c r="I570" i="46"/>
  <c r="I569" i="46"/>
  <c r="I568" i="46"/>
  <c r="I567" i="46"/>
  <c r="I566" i="46"/>
  <c r="I565" i="46"/>
  <c r="I564" i="46"/>
  <c r="I563" i="46"/>
  <c r="I562" i="46"/>
  <c r="I561" i="46"/>
  <c r="I560" i="46"/>
  <c r="I559" i="46"/>
  <c r="I558" i="46"/>
  <c r="I557" i="46"/>
  <c r="I556" i="46"/>
  <c r="I555" i="46"/>
  <c r="I554" i="46"/>
  <c r="I547" i="46"/>
  <c r="I546" i="46"/>
  <c r="I545" i="46"/>
  <c r="I544" i="46"/>
  <c r="I543" i="46"/>
  <c r="I542" i="46"/>
  <c r="I541" i="46"/>
  <c r="I540" i="46"/>
  <c r="I539" i="46"/>
  <c r="I538" i="46"/>
  <c r="I537" i="46"/>
  <c r="I536" i="46"/>
  <c r="I535" i="46"/>
  <c r="I534" i="46"/>
  <c r="I533" i="46"/>
  <c r="I532" i="46"/>
  <c r="I531" i="46"/>
  <c r="I530" i="46"/>
  <c r="I529" i="46"/>
  <c r="I528" i="46"/>
  <c r="I521" i="46"/>
  <c r="I520" i="46"/>
  <c r="I519" i="46"/>
  <c r="I518" i="46"/>
  <c r="I517" i="46"/>
  <c r="I516" i="46"/>
  <c r="I515" i="46"/>
  <c r="I514" i="46"/>
  <c r="I513" i="46"/>
  <c r="I512" i="46"/>
  <c r="I511" i="46"/>
  <c r="I510" i="46"/>
  <c r="I509" i="46"/>
  <c r="I508" i="46"/>
  <c r="I507" i="46"/>
  <c r="I506" i="46"/>
  <c r="I505" i="46"/>
  <c r="I504" i="46"/>
  <c r="I503" i="46"/>
  <c r="I502" i="46"/>
  <c r="I495" i="46"/>
  <c r="I494" i="46"/>
  <c r="I493" i="46"/>
  <c r="I492" i="46"/>
  <c r="I491" i="46"/>
  <c r="I490" i="46"/>
  <c r="I489" i="46"/>
  <c r="I488" i="46"/>
  <c r="I487" i="46"/>
  <c r="I486" i="46"/>
  <c r="I485" i="46"/>
  <c r="I484" i="46"/>
  <c r="I483" i="46"/>
  <c r="I482" i="46"/>
  <c r="I481" i="46"/>
  <c r="I480" i="46"/>
  <c r="I479" i="46"/>
  <c r="I478" i="46"/>
  <c r="I477" i="46"/>
  <c r="I476" i="46"/>
  <c r="I450" i="46" l="1"/>
  <c r="F60" i="46"/>
  <c r="I454" i="46"/>
  <c r="F64" i="46"/>
  <c r="F68" i="46"/>
  <c r="I458" i="46"/>
  <c r="I462" i="46"/>
  <c r="F72" i="46"/>
  <c r="I466" i="46"/>
  <c r="F76" i="46"/>
  <c r="I475" i="46"/>
  <c r="I496" i="46" s="1"/>
  <c r="F496" i="46"/>
  <c r="I467" i="46"/>
  <c r="F77" i="46"/>
  <c r="I452" i="46"/>
  <c r="F62" i="46"/>
  <c r="I456" i="46"/>
  <c r="F66" i="46"/>
  <c r="F70" i="46"/>
  <c r="I460" i="46"/>
  <c r="I464" i="46"/>
  <c r="F74" i="46"/>
  <c r="I468" i="46"/>
  <c r="F78" i="46"/>
  <c r="I455" i="46"/>
  <c r="F65" i="46"/>
  <c r="F73" i="46"/>
  <c r="I463" i="46"/>
  <c r="I553" i="46"/>
  <c r="I574" i="46" s="1"/>
  <c r="F574" i="46"/>
  <c r="I459" i="46"/>
  <c r="F69" i="46"/>
  <c r="I449" i="46"/>
  <c r="F59" i="46"/>
  <c r="F470" i="46"/>
  <c r="I453" i="46"/>
  <c r="F63" i="46"/>
  <c r="I457" i="46"/>
  <c r="F67" i="46"/>
  <c r="I461" i="46"/>
  <c r="F71" i="46"/>
  <c r="I465" i="46"/>
  <c r="F75" i="46"/>
  <c r="I469" i="46"/>
  <c r="F79" i="46"/>
  <c r="I527" i="46"/>
  <c r="I548" i="46" s="1"/>
  <c r="F548" i="46"/>
  <c r="I451" i="46"/>
  <c r="F61" i="46"/>
  <c r="I501" i="46"/>
  <c r="I522" i="46" s="1"/>
  <c r="F522" i="46"/>
  <c r="P95" i="46"/>
  <c r="P103" i="46"/>
  <c r="P25" i="46" s="1"/>
  <c r="P88" i="46"/>
  <c r="P10" i="46" s="1"/>
  <c r="P89" i="46"/>
  <c r="P11" i="46" s="1"/>
  <c r="P93" i="46"/>
  <c r="P15" i="46" s="1"/>
  <c r="P97" i="46"/>
  <c r="P19" i="46" s="1"/>
  <c r="P105" i="46"/>
  <c r="P27" i="46" s="1"/>
  <c r="P87" i="46"/>
  <c r="P9" i="46" s="1"/>
  <c r="P86" i="46"/>
  <c r="P8" i="46" s="1"/>
  <c r="P90" i="46"/>
  <c r="P12" i="46" s="1"/>
  <c r="P98" i="46"/>
  <c r="P20" i="46" s="1"/>
  <c r="P102" i="46"/>
  <c r="P24" i="46" s="1"/>
  <c r="P100" i="46"/>
  <c r="P22" i="46" s="1"/>
  <c r="P104" i="46"/>
  <c r="P26" i="46" s="1"/>
  <c r="P101" i="46"/>
  <c r="P23" i="46" s="1"/>
  <c r="AH52" i="46"/>
  <c r="AG41" i="46"/>
  <c r="V366" i="46"/>
  <c r="AI358" i="46"/>
  <c r="AI388" i="46"/>
  <c r="AC418" i="46"/>
  <c r="AI430" i="46"/>
  <c r="AI433" i="46"/>
  <c r="AI437" i="46"/>
  <c r="AH262" i="46" l="1"/>
  <c r="AG33" i="46"/>
  <c r="AI280" i="46"/>
  <c r="AG37" i="46"/>
  <c r="AH444" i="46"/>
  <c r="Z184" i="46"/>
  <c r="AI400" i="46"/>
  <c r="AI313" i="46"/>
  <c r="AI347" i="46"/>
  <c r="AH314" i="46"/>
  <c r="AI275" i="46"/>
  <c r="AI254" i="46"/>
  <c r="AI220" i="46"/>
  <c r="AI207" i="46"/>
  <c r="AI251" i="46"/>
  <c r="AE262" i="46"/>
  <c r="X262" i="46"/>
  <c r="AH45" i="46"/>
  <c r="AG392" i="46"/>
  <c r="X418" i="46"/>
  <c r="AI300" i="46"/>
  <c r="AI287" i="46"/>
  <c r="AG314" i="46"/>
  <c r="AG53" i="46"/>
  <c r="AI143" i="46"/>
  <c r="AG43" i="46"/>
  <c r="AI416" i="46"/>
  <c r="AH418" i="46"/>
  <c r="AI303" i="46"/>
  <c r="AI218" i="46"/>
  <c r="AF51" i="46"/>
  <c r="AI190" i="46"/>
  <c r="AF44" i="46"/>
  <c r="AI440" i="46"/>
  <c r="Z314" i="46"/>
  <c r="AE314" i="46"/>
  <c r="AI353" i="46"/>
  <c r="AI352" i="46"/>
  <c r="AE366" i="46"/>
  <c r="AI258" i="46"/>
  <c r="AI232" i="46"/>
  <c r="AH288" i="46"/>
  <c r="AI249" i="46"/>
  <c r="AI248" i="46"/>
  <c r="AI170" i="46"/>
  <c r="AI157" i="46"/>
  <c r="AH50" i="46"/>
  <c r="AG46" i="46"/>
  <c r="AG44" i="46"/>
  <c r="AH36" i="46"/>
  <c r="AG158" i="46"/>
  <c r="AG45" i="46"/>
  <c r="Z418" i="46"/>
  <c r="AI362" i="46"/>
  <c r="AI305" i="46"/>
  <c r="AI335" i="46"/>
  <c r="AI281" i="46"/>
  <c r="AI272" i="46"/>
  <c r="Z262" i="46"/>
  <c r="AH236" i="46"/>
  <c r="X184" i="46"/>
  <c r="AI154" i="46"/>
  <c r="AH34" i="46"/>
  <c r="AI443" i="46"/>
  <c r="AC314" i="46"/>
  <c r="AH366" i="46"/>
  <c r="AI349" i="46"/>
  <c r="AG262" i="46"/>
  <c r="AG35" i="46"/>
  <c r="AH38" i="46"/>
  <c r="AH48" i="46"/>
  <c r="AI435" i="46"/>
  <c r="AI334" i="46"/>
  <c r="AI338" i="46"/>
  <c r="AA314" i="46"/>
  <c r="AI336" i="46"/>
  <c r="AI197" i="46"/>
  <c r="AG42" i="46"/>
  <c r="AI183" i="46"/>
  <c r="AC184" i="46"/>
  <c r="AI429" i="46"/>
  <c r="Z366" i="46"/>
  <c r="AI261" i="46"/>
  <c r="AI245" i="46"/>
  <c r="AI235" i="46"/>
  <c r="AE184" i="46"/>
  <c r="AG210" i="46"/>
  <c r="AG47" i="46"/>
  <c r="AI426" i="46"/>
  <c r="AI284" i="46"/>
  <c r="AI354" i="46"/>
  <c r="AC366" i="46"/>
  <c r="AI436" i="46"/>
  <c r="AI398" i="46"/>
  <c r="AI377" i="46"/>
  <c r="AI365" i="46"/>
  <c r="AI324" i="46"/>
  <c r="AG366" i="46"/>
  <c r="AH340" i="46"/>
  <c r="AI226" i="46"/>
  <c r="AI205" i="46"/>
  <c r="AI256" i="46"/>
  <c r="AI243" i="46"/>
  <c r="AH51" i="46"/>
  <c r="AI175" i="46"/>
  <c r="AI404" i="46"/>
  <c r="AE418" i="46"/>
  <c r="AG418" i="46"/>
  <c r="X314" i="46"/>
  <c r="X366" i="46"/>
  <c r="AC262" i="46"/>
  <c r="AI241" i="46"/>
  <c r="AH40" i="46"/>
  <c r="AG39" i="46"/>
  <c r="AF444" i="46"/>
  <c r="AI414" i="46"/>
  <c r="Y340" i="46"/>
  <c r="AA366" i="46"/>
  <c r="Z444" i="46"/>
  <c r="AI417" i="46"/>
  <c r="AI387" i="46"/>
  <c r="AI384" i="46"/>
  <c r="X392" i="46"/>
  <c r="AI397" i="46"/>
  <c r="V418" i="46"/>
  <c r="AI380" i="46"/>
  <c r="Y392" i="46"/>
  <c r="AD340" i="46"/>
  <c r="AI308" i="46"/>
  <c r="AF314" i="46"/>
  <c r="AF366" i="46"/>
  <c r="X340" i="46"/>
  <c r="AI301" i="46"/>
  <c r="W288" i="46"/>
  <c r="Y236" i="46"/>
  <c r="V288" i="46"/>
  <c r="AI267" i="46"/>
  <c r="AI255" i="46"/>
  <c r="AG236" i="46"/>
  <c r="AI177" i="46"/>
  <c r="AI169" i="46"/>
  <c r="AE53" i="46"/>
  <c r="Y52" i="46"/>
  <c r="AD50" i="46"/>
  <c r="V49" i="46"/>
  <c r="AI127" i="46"/>
  <c r="AA47" i="46"/>
  <c r="AF45" i="46"/>
  <c r="Y44" i="46"/>
  <c r="AC42" i="46"/>
  <c r="V41" i="46"/>
  <c r="AI119" i="46"/>
  <c r="AA39" i="46"/>
  <c r="AE37" i="46"/>
  <c r="Y36" i="46"/>
  <c r="AD34" i="46"/>
  <c r="V33" i="46"/>
  <c r="V132" i="46"/>
  <c r="AI111" i="46"/>
  <c r="W210" i="46"/>
  <c r="V184" i="46"/>
  <c r="AI163" i="46"/>
  <c r="AI152" i="46"/>
  <c r="AI148" i="46"/>
  <c r="AA158" i="46"/>
  <c r="W53" i="46"/>
  <c r="AE51" i="46"/>
  <c r="Z50" i="46"/>
  <c r="W49" i="46"/>
  <c r="AF47" i="46"/>
  <c r="AA46" i="46"/>
  <c r="V45" i="46"/>
  <c r="AI123" i="46"/>
  <c r="AF43" i="46"/>
  <c r="Z42" i="46"/>
  <c r="W41" i="46"/>
  <c r="AF39" i="46"/>
  <c r="Z38" i="46"/>
  <c r="W37" i="46"/>
  <c r="AF35" i="46"/>
  <c r="Z34" i="46"/>
  <c r="W132" i="46"/>
  <c r="W33" i="46"/>
  <c r="F9" i="46"/>
  <c r="I61" i="46"/>
  <c r="I67" i="46"/>
  <c r="F15" i="46"/>
  <c r="AG184" i="46"/>
  <c r="I66" i="46"/>
  <c r="F14" i="46"/>
  <c r="I77" i="46"/>
  <c r="F25" i="46"/>
  <c r="F20" i="46"/>
  <c r="I72" i="46"/>
  <c r="AI442" i="46"/>
  <c r="AI439" i="46"/>
  <c r="AI431" i="46"/>
  <c r="X444" i="46"/>
  <c r="AI408" i="46"/>
  <c r="AI403" i="46"/>
  <c r="AI390" i="46"/>
  <c r="AI379" i="46"/>
  <c r="V392" i="46"/>
  <c r="AI371" i="46"/>
  <c r="AI399" i="46"/>
  <c r="W392" i="46"/>
  <c r="AI329" i="46"/>
  <c r="AA340" i="46"/>
  <c r="AD314" i="46"/>
  <c r="AI359" i="46"/>
  <c r="AI351" i="46"/>
  <c r="AD366" i="46"/>
  <c r="AI327" i="46"/>
  <c r="AI323" i="46"/>
  <c r="V340" i="46"/>
  <c r="AI319" i="46"/>
  <c r="AI286" i="46"/>
  <c r="AI257" i="46"/>
  <c r="W236" i="46"/>
  <c r="AI202" i="46"/>
  <c r="AI247" i="46"/>
  <c r="AI242" i="46"/>
  <c r="AI233" i="46"/>
  <c r="AI217" i="46"/>
  <c r="AE236" i="46"/>
  <c r="AI204" i="46"/>
  <c r="AI200" i="46"/>
  <c r="AI193" i="46"/>
  <c r="AE210" i="46"/>
  <c r="AI180" i="46"/>
  <c r="AI172" i="46"/>
  <c r="AI164" i="46"/>
  <c r="AC53" i="46"/>
  <c r="W52" i="46"/>
  <c r="AA50" i="46"/>
  <c r="AF48" i="46"/>
  <c r="Y47" i="46"/>
  <c r="AD45" i="46"/>
  <c r="W44" i="46"/>
  <c r="AA42" i="46"/>
  <c r="AF40" i="46"/>
  <c r="Y39" i="46"/>
  <c r="AC37" i="46"/>
  <c r="W36" i="46"/>
  <c r="AA34" i="46"/>
  <c r="AI195" i="46"/>
  <c r="AI165" i="46"/>
  <c r="Y158" i="46"/>
  <c r="AG52" i="46"/>
  <c r="AC51" i="46"/>
  <c r="X50" i="46"/>
  <c r="AG48" i="46"/>
  <c r="AD47" i="46"/>
  <c r="Y46" i="46"/>
  <c r="AH44" i="46"/>
  <c r="AD43" i="46"/>
  <c r="X42" i="46"/>
  <c r="AG40" i="46"/>
  <c r="AD39" i="46"/>
  <c r="X38" i="46"/>
  <c r="AG36" i="46"/>
  <c r="AD35" i="46"/>
  <c r="X34" i="46"/>
  <c r="G549" i="46"/>
  <c r="B549" i="46"/>
  <c r="D549" i="46"/>
  <c r="H549" i="46"/>
  <c r="C549" i="46"/>
  <c r="E549" i="46"/>
  <c r="F549" i="46"/>
  <c r="AI355" i="46"/>
  <c r="AF262" i="46"/>
  <c r="W47" i="46"/>
  <c r="W39" i="46"/>
  <c r="AI194" i="46"/>
  <c r="AI167" i="46"/>
  <c r="AE52" i="46"/>
  <c r="AE48" i="46"/>
  <c r="Z39" i="46"/>
  <c r="AI112" i="46"/>
  <c r="V34" i="46"/>
  <c r="F11" i="46"/>
  <c r="I63" i="46"/>
  <c r="F26" i="46"/>
  <c r="I78" i="46"/>
  <c r="AH184" i="46"/>
  <c r="AD444" i="46"/>
  <c r="W340" i="46"/>
  <c r="AI348" i="46"/>
  <c r="AI293" i="46"/>
  <c r="V314" i="46"/>
  <c r="AI191" i="46"/>
  <c r="W50" i="46"/>
  <c r="W42" i="46"/>
  <c r="X37" i="46"/>
  <c r="AH53" i="46"/>
  <c r="AC48" i="46"/>
  <c r="X43" i="46"/>
  <c r="AH37" i="46"/>
  <c r="D523" i="46"/>
  <c r="G523" i="46"/>
  <c r="C523" i="46"/>
  <c r="H523" i="46"/>
  <c r="F523" i="46"/>
  <c r="B523" i="46"/>
  <c r="E523" i="46"/>
  <c r="AI428" i="46"/>
  <c r="AI424" i="46"/>
  <c r="AI411" i="46"/>
  <c r="AI409" i="46"/>
  <c r="AD418" i="46"/>
  <c r="AI391" i="46"/>
  <c r="AI374" i="46"/>
  <c r="AH392" i="46"/>
  <c r="AI363" i="46"/>
  <c r="AI330" i="46"/>
  <c r="AI322" i="46"/>
  <c r="W314" i="46"/>
  <c r="AI356" i="46"/>
  <c r="W366" i="46"/>
  <c r="AG340" i="46"/>
  <c r="AI295" i="46"/>
  <c r="AI282" i="46"/>
  <c r="AI271" i="46"/>
  <c r="AF288" i="46"/>
  <c r="AI224" i="46"/>
  <c r="AI216" i="46"/>
  <c r="AI277" i="46"/>
  <c r="AI273" i="46"/>
  <c r="AE288" i="46"/>
  <c r="AI253" i="46"/>
  <c r="AI244" i="46"/>
  <c r="AA262" i="46"/>
  <c r="X236" i="46"/>
  <c r="X210" i="46"/>
  <c r="AI173" i="46"/>
  <c r="AA184" i="46"/>
  <c r="AI144" i="46"/>
  <c r="AC158" i="46"/>
  <c r="AI131" i="46"/>
  <c r="V53" i="46"/>
  <c r="AA51" i="46"/>
  <c r="AE49" i="46"/>
  <c r="Y48" i="46"/>
  <c r="AC46" i="46"/>
  <c r="W45" i="46"/>
  <c r="AA43" i="46"/>
  <c r="AE41" i="46"/>
  <c r="X40" i="46"/>
  <c r="AD38" i="46"/>
  <c r="AI115" i="46"/>
  <c r="V37" i="46"/>
  <c r="Z35" i="46"/>
  <c r="AE33" i="46"/>
  <c r="AE132" i="46"/>
  <c r="AF210" i="46"/>
  <c r="AI176" i="46"/>
  <c r="AI146" i="46"/>
  <c r="AI140" i="46"/>
  <c r="AI138" i="46"/>
  <c r="AF53" i="46"/>
  <c r="Z52" i="46"/>
  <c r="AI129" i="46"/>
  <c r="V51" i="46"/>
  <c r="AF49" i="46"/>
  <c r="Z48" i="46"/>
  <c r="V47" i="46"/>
  <c r="AI125" i="46"/>
  <c r="AE45" i="46"/>
  <c r="Z44" i="46"/>
  <c r="V43" i="46"/>
  <c r="AI121" i="46"/>
  <c r="AF41" i="46"/>
  <c r="AA40" i="46"/>
  <c r="AF37" i="46"/>
  <c r="Z36" i="46"/>
  <c r="W35" i="46"/>
  <c r="AF132" i="46"/>
  <c r="AF33" i="46"/>
  <c r="AI311" i="46"/>
  <c r="AF623" i="46"/>
  <c r="AF611" i="46"/>
  <c r="F23" i="46"/>
  <c r="I75" i="46"/>
  <c r="AI117" i="46"/>
  <c r="F17" i="46"/>
  <c r="I69" i="46"/>
  <c r="AI345" i="46"/>
  <c r="I65" i="46"/>
  <c r="F22" i="46"/>
  <c r="I74" i="46"/>
  <c r="F12" i="46"/>
  <c r="I64" i="46"/>
  <c r="Z53" i="46"/>
  <c r="AA45" i="46"/>
  <c r="Z37" i="46"/>
  <c r="Z47" i="46"/>
  <c r="V42" i="46"/>
  <c r="AI120" i="46"/>
  <c r="AI432" i="46"/>
  <c r="AI372" i="46"/>
  <c r="Y314" i="46"/>
  <c r="AI360" i="46"/>
  <c r="AI339" i="46"/>
  <c r="AI208" i="46"/>
  <c r="AI141" i="46"/>
  <c r="AD51" i="46"/>
  <c r="AC43" i="46"/>
  <c r="W34" i="46"/>
  <c r="AI142" i="46"/>
  <c r="X51" i="46"/>
  <c r="AD44" i="46"/>
  <c r="X39" i="46"/>
  <c r="AH33" i="46"/>
  <c r="AH132" i="46"/>
  <c r="AG132" i="46"/>
  <c r="I68" i="46"/>
  <c r="F16" i="46"/>
  <c r="AA418" i="46"/>
  <c r="AI386" i="46"/>
  <c r="AI376" i="46"/>
  <c r="AF392" i="46"/>
  <c r="AI333" i="46"/>
  <c r="AI325" i="46"/>
  <c r="AI312" i="46"/>
  <c r="AI307" i="46"/>
  <c r="AI304" i="46"/>
  <c r="AI296" i="46"/>
  <c r="AI283" i="46"/>
  <c r="AI337" i="46"/>
  <c r="AI321" i="46"/>
  <c r="AE340" i="46"/>
  <c r="AI297" i="46"/>
  <c r="AI274" i="46"/>
  <c r="AD288" i="46"/>
  <c r="AI227" i="46"/>
  <c r="AF236" i="46"/>
  <c r="AC288" i="46"/>
  <c r="Y262" i="46"/>
  <c r="AI231" i="46"/>
  <c r="AI223" i="46"/>
  <c r="AI219" i="46"/>
  <c r="V236" i="46"/>
  <c r="AI215" i="46"/>
  <c r="AI206" i="46"/>
  <c r="AI198" i="46"/>
  <c r="V210" i="46"/>
  <c r="AI189" i="46"/>
  <c r="AI168" i="46"/>
  <c r="Y184" i="46"/>
  <c r="AI155" i="46"/>
  <c r="AI139" i="46"/>
  <c r="Z158" i="46"/>
  <c r="AF52" i="46"/>
  <c r="Y51" i="46"/>
  <c r="AC49" i="46"/>
  <c r="W48" i="46"/>
  <c r="Z46" i="46"/>
  <c r="AE44" i="46"/>
  <c r="Y43" i="46"/>
  <c r="AC41" i="46"/>
  <c r="V40" i="46"/>
  <c r="AI118" i="46"/>
  <c r="AA38" i="46"/>
  <c r="AF36" i="46"/>
  <c r="X35" i="46"/>
  <c r="AC33" i="46"/>
  <c r="AC132" i="46"/>
  <c r="AD210" i="46"/>
  <c r="AI171" i="46"/>
  <c r="AH158" i="46"/>
  <c r="AD53" i="46"/>
  <c r="X52" i="46"/>
  <c r="AG50" i="46"/>
  <c r="AD49" i="46"/>
  <c r="X48" i="46"/>
  <c r="AH46" i="46"/>
  <c r="AC45" i="46"/>
  <c r="X44" i="46"/>
  <c r="AH42" i="46"/>
  <c r="AD41" i="46"/>
  <c r="Y40" i="46"/>
  <c r="AG38" i="46"/>
  <c r="AD37" i="46"/>
  <c r="X36" i="46"/>
  <c r="AG34" i="46"/>
  <c r="AD132" i="46"/>
  <c r="AD33" i="46"/>
  <c r="AF612" i="46"/>
  <c r="I59" i="46"/>
  <c r="F7" i="46"/>
  <c r="F80" i="46"/>
  <c r="V39" i="46"/>
  <c r="F497" i="46"/>
  <c r="H497" i="46"/>
  <c r="C497" i="46"/>
  <c r="G497" i="46"/>
  <c r="B497" i="46"/>
  <c r="D497" i="46"/>
  <c r="E497" i="46"/>
  <c r="AI401" i="46"/>
  <c r="AI279" i="46"/>
  <c r="AI252" i="46"/>
  <c r="AF184" i="46"/>
  <c r="Y50" i="46"/>
  <c r="AE43" i="46"/>
  <c r="AD40" i="46"/>
  <c r="Y34" i="46"/>
  <c r="AI181" i="46"/>
  <c r="Z51" i="46"/>
  <c r="AE40" i="46"/>
  <c r="AE36" i="46"/>
  <c r="F27" i="46"/>
  <c r="I79" i="46"/>
  <c r="F10" i="46"/>
  <c r="I62" i="46"/>
  <c r="AF418" i="46"/>
  <c r="AI298" i="46"/>
  <c r="AI285" i="46"/>
  <c r="AI221" i="46"/>
  <c r="AG288" i="46"/>
  <c r="Z236" i="46"/>
  <c r="AI178" i="46"/>
  <c r="AD184" i="46"/>
  <c r="X53" i="46"/>
  <c r="AE46" i="46"/>
  <c r="Z40" i="46"/>
  <c r="AC35" i="46"/>
  <c r="AH49" i="46"/>
  <c r="X47" i="46"/>
  <c r="AH41" i="46"/>
  <c r="AC36" i="46"/>
  <c r="P85" i="46"/>
  <c r="P7" i="46" s="1"/>
  <c r="Y444" i="46"/>
  <c r="AG444" i="46"/>
  <c r="AI375" i="46"/>
  <c r="AI383" i="46"/>
  <c r="W444" i="46"/>
  <c r="AI410" i="46"/>
  <c r="AI441" i="46"/>
  <c r="AI425" i="46"/>
  <c r="AE444" i="46"/>
  <c r="AI412" i="46"/>
  <c r="AI407" i="46"/>
  <c r="AI402" i="46"/>
  <c r="Y418" i="46"/>
  <c r="AI389" i="46"/>
  <c r="AI378" i="46"/>
  <c r="AC392" i="46"/>
  <c r="AI385" i="46"/>
  <c r="AI382" i="46"/>
  <c r="AD392" i="46"/>
  <c r="AI361" i="46"/>
  <c r="AI328" i="46"/>
  <c r="AI320" i="46"/>
  <c r="AI310" i="46"/>
  <c r="AI299" i="46"/>
  <c r="AI357" i="46"/>
  <c r="AC340" i="46"/>
  <c r="AI309" i="46"/>
  <c r="AI269" i="46"/>
  <c r="AA288" i="46"/>
  <c r="AI234" i="46"/>
  <c r="AI230" i="46"/>
  <c r="AD236" i="46"/>
  <c r="AI209" i="46"/>
  <c r="AI278" i="46"/>
  <c r="AI270" i="46"/>
  <c r="Z288" i="46"/>
  <c r="AI250" i="46"/>
  <c r="W262" i="46"/>
  <c r="W184" i="46"/>
  <c r="AI150" i="46"/>
  <c r="X158" i="46"/>
  <c r="AD52" i="46"/>
  <c r="W51" i="46"/>
  <c r="Z49" i="46"/>
  <c r="AE47" i="46"/>
  <c r="X46" i="46"/>
  <c r="AC44" i="46"/>
  <c r="W43" i="46"/>
  <c r="Z41" i="46"/>
  <c r="AE39" i="46"/>
  <c r="Y38" i="46"/>
  <c r="AD36" i="46"/>
  <c r="V35" i="46"/>
  <c r="AI113" i="46"/>
  <c r="Z33" i="46"/>
  <c r="Z132" i="46"/>
  <c r="AI192" i="46"/>
  <c r="AA210" i="46"/>
  <c r="AI179" i="46"/>
  <c r="AI156" i="46"/>
  <c r="AI151" i="46"/>
  <c r="AI147" i="46"/>
  <c r="AF158" i="46"/>
  <c r="AA53" i="46"/>
  <c r="V52" i="46"/>
  <c r="AI130" i="46"/>
  <c r="AE50" i="46"/>
  <c r="AA49" i="46"/>
  <c r="V48" i="46"/>
  <c r="AI126" i="46"/>
  <c r="AF46" i="46"/>
  <c r="Z45" i="46"/>
  <c r="AI122" i="46"/>
  <c r="V44" i="46"/>
  <c r="AF42" i="46"/>
  <c r="AA41" i="46"/>
  <c r="W40" i="46"/>
  <c r="AE38" i="46"/>
  <c r="AA37" i="46"/>
  <c r="V36" i="46"/>
  <c r="AI114" i="46"/>
  <c r="AE34" i="46"/>
  <c r="AA33" i="46"/>
  <c r="AA132" i="46"/>
  <c r="AF624" i="46"/>
  <c r="F19" i="46"/>
  <c r="I71" i="46"/>
  <c r="I470" i="46"/>
  <c r="I76" i="46"/>
  <c r="F24" i="46"/>
  <c r="I60" i="46"/>
  <c r="F8" i="46"/>
  <c r="AI427" i="46"/>
  <c r="AI423" i="46"/>
  <c r="V444" i="46"/>
  <c r="AI276" i="46"/>
  <c r="AC236" i="46"/>
  <c r="AC210" i="46"/>
  <c r="AD48" i="46"/>
  <c r="Y42" i="46"/>
  <c r="AE35" i="46"/>
  <c r="AI149" i="46"/>
  <c r="W158" i="46"/>
  <c r="V50" i="46"/>
  <c r="AI128" i="46"/>
  <c r="W46" i="46"/>
  <c r="Z43" i="46"/>
  <c r="AI116" i="46"/>
  <c r="V38" i="46"/>
  <c r="AA35" i="46"/>
  <c r="V262" i="46"/>
  <c r="AI406" i="46"/>
  <c r="Y366" i="46"/>
  <c r="AI332" i="46"/>
  <c r="AI268" i="46"/>
  <c r="AI229" i="46"/>
  <c r="AD262" i="46"/>
  <c r="AI222" i="46"/>
  <c r="AI201" i="46"/>
  <c r="Z210" i="46"/>
  <c r="AE158" i="46"/>
  <c r="AA48" i="46"/>
  <c r="Y45" i="46"/>
  <c r="AF38" i="46"/>
  <c r="AH210" i="46"/>
  <c r="AC52" i="46"/>
  <c r="AC40" i="46"/>
  <c r="Y35" i="46"/>
  <c r="AG49" i="46"/>
  <c r="I73" i="46"/>
  <c r="F21" i="46"/>
  <c r="AA444" i="46"/>
  <c r="AI415" i="46"/>
  <c r="AE392" i="46"/>
  <c r="AI405" i="46"/>
  <c r="AI413" i="46"/>
  <c r="AI438" i="46"/>
  <c r="AI434" i="46"/>
  <c r="AC444" i="46"/>
  <c r="W418" i="46"/>
  <c r="AI373" i="46"/>
  <c r="Z392" i="46"/>
  <c r="AI381" i="46"/>
  <c r="AA392" i="46"/>
  <c r="AI364" i="46"/>
  <c r="AI331" i="46"/>
  <c r="AF340" i="46"/>
  <c r="AI302" i="46"/>
  <c r="AI294" i="46"/>
  <c r="AI350" i="46"/>
  <c r="AI346" i="46"/>
  <c r="AI326" i="46"/>
  <c r="Z340" i="46"/>
  <c r="AI306" i="46"/>
  <c r="Y288" i="46"/>
  <c r="AI259" i="46"/>
  <c r="AI225" i="46"/>
  <c r="AA236" i="46"/>
  <c r="AI196" i="46"/>
  <c r="X288" i="46"/>
  <c r="AI260" i="46"/>
  <c r="AI246" i="46"/>
  <c r="AI228" i="46"/>
  <c r="AI203" i="46"/>
  <c r="AI199" i="46"/>
  <c r="AI182" i="46"/>
  <c r="AI174" i="46"/>
  <c r="AI166" i="46"/>
  <c r="AI153" i="46"/>
  <c r="AI145" i="46"/>
  <c r="AI137" i="46"/>
  <c r="V158" i="46"/>
  <c r="AA52" i="46"/>
  <c r="AF50" i="46"/>
  <c r="X49" i="46"/>
  <c r="AC47" i="46"/>
  <c r="V46" i="46"/>
  <c r="AI124" i="46"/>
  <c r="AA44" i="46"/>
  <c r="AE42" i="46"/>
  <c r="X41" i="46"/>
  <c r="AC39" i="46"/>
  <c r="W38" i="46"/>
  <c r="AA36" i="46"/>
  <c r="AF34" i="46"/>
  <c r="X33" i="46"/>
  <c r="X132" i="46"/>
  <c r="Y210" i="46"/>
  <c r="AD158" i="46"/>
  <c r="Y53" i="46"/>
  <c r="AG51" i="46"/>
  <c r="AC50" i="46"/>
  <c r="Y49" i="46"/>
  <c r="AH47" i="46"/>
  <c r="AD46" i="46"/>
  <c r="X45" i="46"/>
  <c r="AH43" i="46"/>
  <c r="AD42" i="46"/>
  <c r="Y41" i="46"/>
  <c r="AH39" i="46"/>
  <c r="AC38" i="46"/>
  <c r="Y37" i="46"/>
  <c r="AH35" i="46"/>
  <c r="AC34" i="46"/>
  <c r="Y33" i="46"/>
  <c r="Y132" i="46"/>
  <c r="C575" i="46"/>
  <c r="H575" i="46"/>
  <c r="D575" i="46"/>
  <c r="B575" i="46"/>
  <c r="G575" i="46"/>
  <c r="F575" i="46"/>
  <c r="E575" i="46"/>
  <c r="I70" i="46"/>
  <c r="F18" i="46"/>
  <c r="S399" i="46"/>
  <c r="S372" i="46"/>
  <c r="S222" i="46"/>
  <c r="M52" i="46"/>
  <c r="R51" i="46"/>
  <c r="O51" i="46"/>
  <c r="M50" i="46"/>
  <c r="Q40" i="46"/>
  <c r="S138" i="46"/>
  <c r="N52" i="46"/>
  <c r="N51" i="46"/>
  <c r="N50" i="46"/>
  <c r="Q34" i="46"/>
  <c r="S433" i="46"/>
  <c r="S243" i="46"/>
  <c r="S407" i="46"/>
  <c r="Q392" i="46"/>
  <c r="S306" i="46"/>
  <c r="S297" i="46"/>
  <c r="R52" i="46"/>
  <c r="O52" i="46"/>
  <c r="M51" i="46"/>
  <c r="R50" i="46"/>
  <c r="O50" i="46"/>
  <c r="S190" i="46"/>
  <c r="Q52" i="46"/>
  <c r="Q51" i="46"/>
  <c r="Q50" i="46"/>
  <c r="S170" i="46"/>
  <c r="S294" i="46" l="1"/>
  <c r="S405" i="46"/>
  <c r="S248" i="46"/>
  <c r="S172" i="46"/>
  <c r="Q262" i="46"/>
  <c r="N40" i="46"/>
  <c r="S221" i="46"/>
  <c r="S333" i="46"/>
  <c r="M43" i="46"/>
  <c r="S191" i="46"/>
  <c r="S303" i="46"/>
  <c r="S309" i="46"/>
  <c r="AI51" i="46"/>
  <c r="S165" i="46"/>
  <c r="N314" i="46"/>
  <c r="Q366" i="46"/>
  <c r="Q314" i="46"/>
  <c r="N184" i="46"/>
  <c r="AI36" i="46"/>
  <c r="S152" i="46"/>
  <c r="Q184" i="46"/>
  <c r="AG54" i="46"/>
  <c r="N366" i="46"/>
  <c r="S278" i="46"/>
  <c r="S231" i="46"/>
  <c r="S205" i="46"/>
  <c r="S268" i="46"/>
  <c r="S334" i="46"/>
  <c r="Q418" i="46"/>
  <c r="AI366" i="46"/>
  <c r="AE367" i="46" s="1"/>
  <c r="Y54" i="46"/>
  <c r="S252" i="46"/>
  <c r="S230" i="46"/>
  <c r="S348" i="46"/>
  <c r="S387" i="46"/>
  <c r="S438" i="46"/>
  <c r="S301" i="46"/>
  <c r="S164" i="46"/>
  <c r="Q37" i="46"/>
  <c r="S166" i="46"/>
  <c r="N262" i="46"/>
  <c r="N34" i="46"/>
  <c r="N42" i="46"/>
  <c r="Q35" i="46"/>
  <c r="R48" i="46"/>
  <c r="S153" i="46"/>
  <c r="S168" i="46"/>
  <c r="S200" i="46"/>
  <c r="S254" i="46"/>
  <c r="S332" i="46"/>
  <c r="S299" i="46"/>
  <c r="S322" i="46"/>
  <c r="S374" i="46"/>
  <c r="M418" i="46"/>
  <c r="S427" i="46"/>
  <c r="S439" i="46"/>
  <c r="S358" i="46"/>
  <c r="S437" i="46"/>
  <c r="M46" i="46"/>
  <c r="R158" i="46"/>
  <c r="S149" i="46"/>
  <c r="N37" i="46"/>
  <c r="N49" i="46"/>
  <c r="R184" i="46"/>
  <c r="M262" i="46"/>
  <c r="S224" i="46"/>
  <c r="S274" i="46"/>
  <c r="S360" i="46"/>
  <c r="S296" i="46"/>
  <c r="S413" i="46"/>
  <c r="N418" i="46"/>
  <c r="AC367" i="46"/>
  <c r="Z367" i="46"/>
  <c r="S142" i="46"/>
  <c r="N444" i="46"/>
  <c r="S345" i="46"/>
  <c r="S114" i="46"/>
  <c r="L36" i="46"/>
  <c r="L42" i="46"/>
  <c r="S120" i="46"/>
  <c r="R44" i="46"/>
  <c r="M158" i="46"/>
  <c r="O48" i="46"/>
  <c r="S137" i="46"/>
  <c r="L158" i="46"/>
  <c r="S145" i="46"/>
  <c r="S198" i="46"/>
  <c r="O262" i="46"/>
  <c r="O236" i="46"/>
  <c r="S269" i="46"/>
  <c r="S327" i="46"/>
  <c r="R314" i="46"/>
  <c r="S320" i="46"/>
  <c r="M392" i="46"/>
  <c r="S402" i="46"/>
  <c r="S426" i="46"/>
  <c r="R444" i="46"/>
  <c r="R49" i="46"/>
  <c r="S147" i="46"/>
  <c r="L35" i="46"/>
  <c r="S113" i="46"/>
  <c r="S177" i="46"/>
  <c r="S204" i="46"/>
  <c r="S247" i="46"/>
  <c r="S220" i="46"/>
  <c r="S357" i="46"/>
  <c r="S307" i="46"/>
  <c r="S329" i="46"/>
  <c r="S436" i="46"/>
  <c r="S404" i="46"/>
  <c r="AI262" i="46"/>
  <c r="AA263" i="46" s="1"/>
  <c r="AI50" i="46"/>
  <c r="C471" i="46"/>
  <c r="D471" i="46"/>
  <c r="G471" i="46"/>
  <c r="H471" i="46"/>
  <c r="E471" i="46"/>
  <c r="F471" i="46"/>
  <c r="B471" i="46"/>
  <c r="AI44" i="46"/>
  <c r="X237" i="46"/>
  <c r="AI392" i="46"/>
  <c r="V393" i="46"/>
  <c r="AI45" i="46"/>
  <c r="AI418" i="46"/>
  <c r="AA419" i="46" s="1"/>
  <c r="O33" i="46"/>
  <c r="O132" i="46"/>
  <c r="L38" i="46"/>
  <c r="S116" i="46"/>
  <c r="O40" i="46"/>
  <c r="R43" i="46"/>
  <c r="S123" i="46"/>
  <c r="R46" i="46"/>
  <c r="M49" i="46"/>
  <c r="S167" i="46"/>
  <c r="R210" i="46"/>
  <c r="Q33" i="46"/>
  <c r="Q132" i="46"/>
  <c r="R34" i="46"/>
  <c r="S118" i="46"/>
  <c r="O42" i="46"/>
  <c r="S124" i="46"/>
  <c r="N210" i="46"/>
  <c r="S199" i="46"/>
  <c r="S253" i="46"/>
  <c r="S270" i="46"/>
  <c r="S279" i="46"/>
  <c r="R236" i="46"/>
  <c r="N340" i="46"/>
  <c r="M37" i="46"/>
  <c r="M41" i="46"/>
  <c r="Q45" i="46"/>
  <c r="S126" i="46"/>
  <c r="L48" i="46"/>
  <c r="S148" i="46"/>
  <c r="M210" i="46"/>
  <c r="N132" i="46"/>
  <c r="N33" i="46"/>
  <c r="O43" i="46"/>
  <c r="Q46" i="46"/>
  <c r="O184" i="46"/>
  <c r="S178" i="46"/>
  <c r="S219" i="46"/>
  <c r="S256" i="46"/>
  <c r="O366" i="46"/>
  <c r="S308" i="46"/>
  <c r="S331" i="46"/>
  <c r="R392" i="46"/>
  <c r="S386" i="46"/>
  <c r="S371" i="46"/>
  <c r="L392" i="46"/>
  <c r="S379" i="46"/>
  <c r="S406" i="46"/>
  <c r="AA237" i="46"/>
  <c r="Z393" i="46"/>
  <c r="AE393" i="46"/>
  <c r="AI444" i="46"/>
  <c r="V445" i="46" s="1"/>
  <c r="AI52" i="46"/>
  <c r="I497" i="46"/>
  <c r="I80" i="46"/>
  <c r="AC54" i="46"/>
  <c r="V237" i="46"/>
  <c r="AI236" i="46"/>
  <c r="AI53" i="46"/>
  <c r="AJ53" i="46" s="1"/>
  <c r="AE237" i="46"/>
  <c r="AG237" i="46"/>
  <c r="S350" i="46"/>
  <c r="L41" i="46"/>
  <c r="S119" i="46"/>
  <c r="S352" i="46"/>
  <c r="AD237" i="46"/>
  <c r="N36" i="46"/>
  <c r="S176" i="46"/>
  <c r="O38" i="46"/>
  <c r="S201" i="46"/>
  <c r="Q38" i="46"/>
  <c r="S397" i="46"/>
  <c r="AI38" i="46"/>
  <c r="Z54" i="46"/>
  <c r="AI43" i="46"/>
  <c r="N45" i="46"/>
  <c r="S139" i="46"/>
  <c r="S244" i="46"/>
  <c r="S225" i="46"/>
  <c r="M366" i="46"/>
  <c r="S351" i="46"/>
  <c r="S305" i="46"/>
  <c r="S324" i="46"/>
  <c r="S380" i="46"/>
  <c r="S398" i="46"/>
  <c r="S424" i="46"/>
  <c r="S428" i="46"/>
  <c r="S410" i="46"/>
  <c r="S143" i="46"/>
  <c r="S349" i="46"/>
  <c r="M132" i="46"/>
  <c r="M33" i="46"/>
  <c r="N48" i="46"/>
  <c r="S151" i="46"/>
  <c r="M38" i="46"/>
  <c r="S169" i="46"/>
  <c r="S223" i="46"/>
  <c r="S242" i="46"/>
  <c r="S216" i="46"/>
  <c r="S257" i="46"/>
  <c r="R366" i="46"/>
  <c r="S283" i="46"/>
  <c r="S298" i="46"/>
  <c r="O340" i="46"/>
  <c r="S361" i="46"/>
  <c r="S376" i="46"/>
  <c r="N392" i="46"/>
  <c r="M444" i="46"/>
  <c r="AD54" i="46"/>
  <c r="AE54" i="46"/>
  <c r="AI314" i="46"/>
  <c r="V315" i="46"/>
  <c r="AI340" i="46"/>
  <c r="AC341" i="46" s="1"/>
  <c r="AI288" i="46"/>
  <c r="Z289" i="46" s="1"/>
  <c r="S215" i="46"/>
  <c r="L236" i="46"/>
  <c r="S408" i="46"/>
  <c r="Q49" i="46"/>
  <c r="S255" i="46"/>
  <c r="S409" i="46"/>
  <c r="S347" i="46"/>
  <c r="N35" i="46"/>
  <c r="M236" i="46"/>
  <c r="O418" i="46"/>
  <c r="AI158" i="46"/>
  <c r="X159" i="46" s="1"/>
  <c r="AI184" i="46"/>
  <c r="AA185" i="46" s="1"/>
  <c r="N38" i="46"/>
  <c r="N47" i="46"/>
  <c r="S196" i="46"/>
  <c r="N39" i="46"/>
  <c r="S273" i="46"/>
  <c r="S378" i="46"/>
  <c r="S353" i="46"/>
  <c r="S377" i="46"/>
  <c r="M35" i="46"/>
  <c r="Q39" i="46"/>
  <c r="Q43" i="46"/>
  <c r="Q47" i="46"/>
  <c r="L51" i="46"/>
  <c r="S129" i="46"/>
  <c r="S140" i="46"/>
  <c r="L33" i="46"/>
  <c r="S111" i="46"/>
  <c r="L132" i="46"/>
  <c r="M36" i="46"/>
  <c r="N41" i="46"/>
  <c r="O45" i="46"/>
  <c r="M48" i="46"/>
  <c r="S144" i="46"/>
  <c r="S173" i="46"/>
  <c r="S280" i="46"/>
  <c r="N236" i="46"/>
  <c r="S282" i="46"/>
  <c r="Q340" i="46"/>
  <c r="S354" i="46"/>
  <c r="R340" i="46"/>
  <c r="S373" i="46"/>
  <c r="R418" i="46"/>
  <c r="Q444" i="46"/>
  <c r="X54" i="46"/>
  <c r="W54" i="46"/>
  <c r="AI48" i="46"/>
  <c r="AI35" i="46"/>
  <c r="W445" i="46"/>
  <c r="AI210" i="46"/>
  <c r="Z211" i="46" s="1"/>
  <c r="AH393" i="46"/>
  <c r="W393" i="46"/>
  <c r="AI41" i="46"/>
  <c r="AD341" i="46"/>
  <c r="S271" i="46"/>
  <c r="Y315" i="46"/>
  <c r="AD315" i="46"/>
  <c r="N158" i="46"/>
  <c r="S272" i="46"/>
  <c r="L52" i="46"/>
  <c r="S130" i="46"/>
  <c r="S195" i="46"/>
  <c r="M44" i="46"/>
  <c r="Q158" i="46"/>
  <c r="Q288" i="46"/>
  <c r="S411" i="46"/>
  <c r="O35" i="46"/>
  <c r="R42" i="46"/>
  <c r="O288" i="46"/>
  <c r="O37" i="46"/>
  <c r="L43" i="46"/>
  <c r="S121" i="46"/>
  <c r="S179" i="46"/>
  <c r="O36" i="46"/>
  <c r="R40" i="46"/>
  <c r="S174" i="46"/>
  <c r="S203" i="46"/>
  <c r="S227" i="46"/>
  <c r="S323" i="46"/>
  <c r="S412" i="46"/>
  <c r="S245" i="46"/>
  <c r="R35" i="46"/>
  <c r="R41" i="46"/>
  <c r="N44" i="46"/>
  <c r="O46" i="46"/>
  <c r="S163" i="46"/>
  <c r="L184" i="46"/>
  <c r="Q41" i="46"/>
  <c r="M47" i="46"/>
  <c r="S141" i="46"/>
  <c r="S189" i="46"/>
  <c r="L210" i="46"/>
  <c r="Q236" i="46"/>
  <c r="S250" i="46"/>
  <c r="S276" i="46"/>
  <c r="R288" i="46"/>
  <c r="S281" i="46"/>
  <c r="S319" i="46"/>
  <c r="L340" i="46"/>
  <c r="S346" i="46"/>
  <c r="O314" i="46"/>
  <c r="S328" i="46"/>
  <c r="S385" i="46"/>
  <c r="S384" i="46"/>
  <c r="S400" i="46"/>
  <c r="S425" i="46"/>
  <c r="S432" i="46"/>
  <c r="O444" i="46"/>
  <c r="S249" i="46"/>
  <c r="S429" i="46"/>
  <c r="M40" i="46"/>
  <c r="R47" i="46"/>
  <c r="O49" i="46"/>
  <c r="M34" i="46"/>
  <c r="O39" i="46"/>
  <c r="R45" i="46"/>
  <c r="S150" i="46"/>
  <c r="S175" i="46"/>
  <c r="S228" i="46"/>
  <c r="S246" i="46"/>
  <c r="S197" i="46"/>
  <c r="S218" i="46"/>
  <c r="M288" i="46"/>
  <c r="S355" i="46"/>
  <c r="M314" i="46"/>
  <c r="S302" i="46"/>
  <c r="O392" i="46"/>
  <c r="S381" i="46"/>
  <c r="AI46" i="46"/>
  <c r="Z341" i="46"/>
  <c r="Y367" i="46"/>
  <c r="AI39" i="46"/>
  <c r="AI40" i="46"/>
  <c r="AF393" i="46"/>
  <c r="AH54" i="46"/>
  <c r="AI37" i="46"/>
  <c r="AG341" i="46"/>
  <c r="I523" i="46"/>
  <c r="AI34" i="46"/>
  <c r="AI132" i="46"/>
  <c r="Y237" i="46"/>
  <c r="Y393" i="46"/>
  <c r="L47" i="46"/>
  <c r="S125" i="46"/>
  <c r="S128" i="46"/>
  <c r="AD159" i="46"/>
  <c r="AC393" i="46"/>
  <c r="X393" i="46"/>
  <c r="R262" i="46"/>
  <c r="S321" i="46"/>
  <c r="L39" i="46"/>
  <c r="S117" i="46"/>
  <c r="Q42" i="46"/>
  <c r="O47" i="46"/>
  <c r="Q210" i="46"/>
  <c r="S226" i="46"/>
  <c r="I575" i="46"/>
  <c r="W185" i="46"/>
  <c r="AF54" i="46"/>
  <c r="AI49" i="46"/>
  <c r="L262" i="46"/>
  <c r="S241" i="46"/>
  <c r="R132" i="46"/>
  <c r="R33" i="46"/>
  <c r="O41" i="46"/>
  <c r="L44" i="46"/>
  <c r="S122" i="46"/>
  <c r="N46" i="46"/>
  <c r="L288" i="46"/>
  <c r="S267" i="46"/>
  <c r="S275" i="46"/>
  <c r="S192" i="46"/>
  <c r="R38" i="46"/>
  <c r="O44" i="46"/>
  <c r="M184" i="46"/>
  <c r="S193" i="46"/>
  <c r="S202" i="46"/>
  <c r="S359" i="46"/>
  <c r="S382" i="46"/>
  <c r="S300" i="46"/>
  <c r="S112" i="46"/>
  <c r="L34" i="46"/>
  <c r="R37" i="46"/>
  <c r="R39" i="46"/>
  <c r="N43" i="46"/>
  <c r="Q48" i="46"/>
  <c r="O210" i="46"/>
  <c r="S194" i="46"/>
  <c r="O34" i="46"/>
  <c r="R36" i="46"/>
  <c r="M39" i="46"/>
  <c r="M45" i="46"/>
  <c r="S251" i="46"/>
  <c r="N288" i="46"/>
  <c r="S277" i="46"/>
  <c r="S229" i="46"/>
  <c r="S293" i="46"/>
  <c r="L314" i="46"/>
  <c r="S326" i="46"/>
  <c r="M340" i="46"/>
  <c r="S330" i="46"/>
  <c r="S401" i="46"/>
  <c r="S423" i="46"/>
  <c r="S434" i="46"/>
  <c r="S430" i="46"/>
  <c r="Q36" i="46"/>
  <c r="Q44" i="46"/>
  <c r="O158" i="46"/>
  <c r="S146" i="46"/>
  <c r="S171" i="46"/>
  <c r="L37" i="46"/>
  <c r="S115" i="46"/>
  <c r="M42" i="46"/>
  <c r="S127" i="46"/>
  <c r="L49" i="46"/>
  <c r="S217" i="46"/>
  <c r="S295" i="46"/>
  <c r="S335" i="46"/>
  <c r="S356" i="46"/>
  <c r="S304" i="46"/>
  <c r="S325" i="46"/>
  <c r="S383" i="46"/>
  <c r="S375" i="46"/>
  <c r="S403" i="46"/>
  <c r="S431" i="46"/>
  <c r="S435" i="46"/>
  <c r="AA393" i="46"/>
  <c r="AC237" i="46"/>
  <c r="AA54" i="46"/>
  <c r="AD393" i="46"/>
  <c r="Z237" i="46"/>
  <c r="AF237" i="46"/>
  <c r="AI42" i="46"/>
  <c r="AI47" i="46"/>
  <c r="W367" i="46"/>
  <c r="W341" i="46"/>
  <c r="I549" i="46"/>
  <c r="V54" i="46"/>
  <c r="AI33" i="46"/>
  <c r="S180" i="46"/>
  <c r="I201" i="46"/>
  <c r="S388" i="46"/>
  <c r="S310" i="46"/>
  <c r="S336" i="46"/>
  <c r="I360" i="46"/>
  <c r="S284" i="46"/>
  <c r="S362" i="46"/>
  <c r="I386" i="46"/>
  <c r="S414" i="46"/>
  <c r="S154" i="46"/>
  <c r="I279" i="46"/>
  <c r="I305" i="46"/>
  <c r="I382" i="46"/>
  <c r="S440" i="46"/>
  <c r="I349" i="46"/>
  <c r="I377" i="46"/>
  <c r="I138" i="46"/>
  <c r="I151" i="46"/>
  <c r="S232" i="46"/>
  <c r="S206" i="46"/>
  <c r="S258" i="46"/>
  <c r="I243" i="46" l="1"/>
  <c r="I428" i="46"/>
  <c r="I283" i="46"/>
  <c r="AG367" i="46"/>
  <c r="I197" i="46"/>
  <c r="I280" i="46"/>
  <c r="I165" i="46"/>
  <c r="I153" i="46"/>
  <c r="I411" i="46"/>
  <c r="I226" i="46"/>
  <c r="I387" i="46"/>
  <c r="I202" i="46"/>
  <c r="AE341" i="46"/>
  <c r="AB367" i="46"/>
  <c r="I326" i="46"/>
  <c r="G262" i="46"/>
  <c r="AA367" i="46"/>
  <c r="X341" i="46"/>
  <c r="X367" i="46"/>
  <c r="AH367" i="46"/>
  <c r="AF367" i="46"/>
  <c r="V367" i="46"/>
  <c r="AI367" i="46" s="1"/>
  <c r="S236" i="46"/>
  <c r="I437" i="46"/>
  <c r="AD367" i="46"/>
  <c r="V185" i="46"/>
  <c r="Y211" i="46"/>
  <c r="AD445" i="46"/>
  <c r="I140" i="46"/>
  <c r="I297" i="46"/>
  <c r="I193" i="46"/>
  <c r="D366" i="46"/>
  <c r="G314" i="46"/>
  <c r="AF185" i="46"/>
  <c r="AE289" i="46"/>
  <c r="I218" i="46"/>
  <c r="I400" i="46"/>
  <c r="I203" i="46"/>
  <c r="AE159" i="46"/>
  <c r="AH159" i="46"/>
  <c r="Y159" i="46"/>
  <c r="W159" i="46"/>
  <c r="D262" i="46"/>
  <c r="I150" i="46"/>
  <c r="I438" i="46"/>
  <c r="I347" i="46"/>
  <c r="I380" i="46"/>
  <c r="I273" i="46"/>
  <c r="AF159" i="46"/>
  <c r="Z445" i="46"/>
  <c r="AF445" i="46"/>
  <c r="X445" i="46"/>
  <c r="AA341" i="46"/>
  <c r="V341" i="46"/>
  <c r="AC445" i="46"/>
  <c r="AF289" i="46"/>
  <c r="Y445" i="46"/>
  <c r="I323" i="46"/>
  <c r="I433" i="46"/>
  <c r="I430" i="46"/>
  <c r="I245" i="46"/>
  <c r="I321" i="46"/>
  <c r="I199" i="46"/>
  <c r="I174" i="46"/>
  <c r="I194" i="46"/>
  <c r="H43" i="46"/>
  <c r="G184" i="46"/>
  <c r="G418" i="46"/>
  <c r="AC159" i="46"/>
  <c r="AF341" i="46"/>
  <c r="AE445" i="46"/>
  <c r="L46" i="46"/>
  <c r="I178" i="46"/>
  <c r="G40" i="46"/>
  <c r="I374" i="46"/>
  <c r="I359" i="46"/>
  <c r="I413" i="46"/>
  <c r="I355" i="46"/>
  <c r="I403" i="46"/>
  <c r="D418" i="46"/>
  <c r="AA159" i="46"/>
  <c r="AA445" i="46"/>
  <c r="I383" i="46"/>
  <c r="AH185" i="46"/>
  <c r="H366" i="46"/>
  <c r="I247" i="46"/>
  <c r="I148" i="46"/>
  <c r="E444" i="46"/>
  <c r="D392" i="46"/>
  <c r="I325" i="46"/>
  <c r="I220" i="46"/>
  <c r="I228" i="46"/>
  <c r="I175" i="46"/>
  <c r="E39" i="46"/>
  <c r="I146" i="46"/>
  <c r="G45" i="46"/>
  <c r="C41" i="46"/>
  <c r="I429" i="46"/>
  <c r="I410" i="46"/>
  <c r="I424" i="46"/>
  <c r="C392" i="46"/>
  <c r="I350" i="46"/>
  <c r="I332" i="46"/>
  <c r="I270" i="46"/>
  <c r="C47" i="46"/>
  <c r="G37" i="46"/>
  <c r="I142" i="46"/>
  <c r="E366" i="46"/>
  <c r="I274" i="46"/>
  <c r="I217" i="46"/>
  <c r="H49" i="46"/>
  <c r="C46" i="46"/>
  <c r="I358" i="46"/>
  <c r="I402" i="46"/>
  <c r="D340" i="46"/>
  <c r="G236" i="46"/>
  <c r="C184" i="46"/>
  <c r="E42" i="46"/>
  <c r="H38" i="46"/>
  <c r="H34" i="46"/>
  <c r="I192" i="46"/>
  <c r="I179" i="46"/>
  <c r="D45" i="46"/>
  <c r="D43" i="46"/>
  <c r="H39" i="46"/>
  <c r="E37" i="46"/>
  <c r="G366" i="46"/>
  <c r="D314" i="46"/>
  <c r="D184" i="46"/>
  <c r="AG185" i="46"/>
  <c r="Z159" i="46"/>
  <c r="S288" i="46"/>
  <c r="P289" i="46" s="1"/>
  <c r="V159" i="46"/>
  <c r="AI159" i="46" s="1"/>
  <c r="I115" i="46"/>
  <c r="B37" i="46"/>
  <c r="I406" i="46"/>
  <c r="I333" i="46"/>
  <c r="I257" i="46"/>
  <c r="G47" i="46"/>
  <c r="C37" i="46"/>
  <c r="I249" i="46"/>
  <c r="I434" i="46"/>
  <c r="I425" i="46"/>
  <c r="G392" i="46"/>
  <c r="C366" i="46"/>
  <c r="E236" i="46"/>
  <c r="I272" i="46"/>
  <c r="I164" i="46"/>
  <c r="E48" i="46"/>
  <c r="I118" i="46"/>
  <c r="B40" i="46"/>
  <c r="I152" i="46"/>
  <c r="H46" i="46"/>
  <c r="B43" i="46"/>
  <c r="I121" i="46"/>
  <c r="D34" i="46"/>
  <c r="I170" i="46"/>
  <c r="I381" i="46"/>
  <c r="I282" i="46"/>
  <c r="I219" i="46"/>
  <c r="I169" i="46"/>
  <c r="D132" i="46"/>
  <c r="D33" i="46"/>
  <c r="H47" i="46"/>
  <c r="I409" i="46"/>
  <c r="I328" i="46"/>
  <c r="E288" i="46"/>
  <c r="I255" i="46"/>
  <c r="E262" i="46"/>
  <c r="C43" i="46"/>
  <c r="C39" i="46"/>
  <c r="E36" i="46"/>
  <c r="E210" i="46"/>
  <c r="E46" i="46"/>
  <c r="E40" i="46"/>
  <c r="S444" i="46"/>
  <c r="R54" i="46"/>
  <c r="S39" i="46"/>
  <c r="AJ39" i="46" s="1"/>
  <c r="S43" i="46"/>
  <c r="AJ43" i="46" s="1"/>
  <c r="AB211" i="46"/>
  <c r="AG211" i="46"/>
  <c r="O54" i="46"/>
  <c r="I471" i="46"/>
  <c r="AB263" i="46"/>
  <c r="AE263" i="46"/>
  <c r="AC263" i="46"/>
  <c r="X263" i="46"/>
  <c r="AG263" i="46"/>
  <c r="Z263" i="46"/>
  <c r="AH263" i="46"/>
  <c r="L366" i="46"/>
  <c r="I329" i="46"/>
  <c r="I205" i="46"/>
  <c r="I246" i="46"/>
  <c r="I204" i="46"/>
  <c r="D49" i="46"/>
  <c r="I113" i="46"/>
  <c r="B35" i="46"/>
  <c r="I171" i="46"/>
  <c r="I147" i="46"/>
  <c r="G42" i="46"/>
  <c r="I432" i="46"/>
  <c r="I405" i="46"/>
  <c r="I320" i="46"/>
  <c r="I351" i="46"/>
  <c r="I306" i="46"/>
  <c r="B210" i="46"/>
  <c r="I189" i="46"/>
  <c r="I139" i="46"/>
  <c r="I120" i="46"/>
  <c r="B42" i="46"/>
  <c r="B36" i="46"/>
  <c r="I114" i="46"/>
  <c r="I431" i="46"/>
  <c r="I379" i="46"/>
  <c r="B418" i="46"/>
  <c r="I397" i="46"/>
  <c r="I376" i="46"/>
  <c r="I361" i="46"/>
  <c r="I298" i="46"/>
  <c r="I354" i="46"/>
  <c r="I309" i="46"/>
  <c r="E184" i="46"/>
  <c r="C48" i="46"/>
  <c r="C44" i="46"/>
  <c r="I143" i="46"/>
  <c r="C340" i="46"/>
  <c r="I275" i="46"/>
  <c r="H236" i="46"/>
  <c r="I253" i="46"/>
  <c r="I198" i="46"/>
  <c r="I172" i="46"/>
  <c r="C49" i="46"/>
  <c r="H37" i="46"/>
  <c r="AI54" i="46"/>
  <c r="V55" i="46" s="1"/>
  <c r="X211" i="46"/>
  <c r="W419" i="46"/>
  <c r="AC211" i="46"/>
  <c r="S184" i="46"/>
  <c r="AF211" i="46"/>
  <c r="V211" i="46"/>
  <c r="W55" i="46"/>
  <c r="S51" i="46"/>
  <c r="AJ51" i="46" s="1"/>
  <c r="AB185" i="46"/>
  <c r="AE185" i="46"/>
  <c r="Z185" i="46"/>
  <c r="X185" i="46"/>
  <c r="AC185" i="46"/>
  <c r="AB315" i="46"/>
  <c r="AE315" i="46"/>
  <c r="AC315" i="46"/>
  <c r="X315" i="46"/>
  <c r="AG315" i="46"/>
  <c r="Z315" i="46"/>
  <c r="AA315" i="46"/>
  <c r="AH315" i="46"/>
  <c r="I352" i="46"/>
  <c r="W315" i="46"/>
  <c r="AB445" i="46"/>
  <c r="AH445" i="46"/>
  <c r="S392" i="46"/>
  <c r="S48" i="46"/>
  <c r="AJ48" i="46" s="1"/>
  <c r="L40" i="46"/>
  <c r="L45" i="46"/>
  <c r="Y341" i="46"/>
  <c r="AD419" i="46"/>
  <c r="V263" i="46"/>
  <c r="Q237" i="46"/>
  <c r="T236" i="46"/>
  <c r="M237" i="46"/>
  <c r="R237" i="46"/>
  <c r="O237" i="46"/>
  <c r="L237" i="46"/>
  <c r="N237" i="46"/>
  <c r="P237" i="46"/>
  <c r="I242" i="46"/>
  <c r="G36" i="46"/>
  <c r="I375" i="46"/>
  <c r="E47" i="46"/>
  <c r="B33" i="46"/>
  <c r="B132" i="46"/>
  <c r="I111" i="46"/>
  <c r="I271" i="46"/>
  <c r="H40" i="46"/>
  <c r="S262" i="46"/>
  <c r="AB289" i="46"/>
  <c r="AH289" i="46"/>
  <c r="H184" i="46"/>
  <c r="C35" i="46"/>
  <c r="I278" i="46"/>
  <c r="D46" i="46"/>
  <c r="C158" i="46"/>
  <c r="H132" i="46"/>
  <c r="H33" i="46"/>
  <c r="I300" i="46"/>
  <c r="H418" i="46"/>
  <c r="I335" i="46"/>
  <c r="I301" i="46"/>
  <c r="I224" i="46"/>
  <c r="D236" i="46"/>
  <c r="G158" i="46"/>
  <c r="C36" i="46"/>
  <c r="C40" i="46"/>
  <c r="I353" i="46"/>
  <c r="I299" i="46"/>
  <c r="I293" i="46"/>
  <c r="B314" i="46"/>
  <c r="I196" i="46"/>
  <c r="I251" i="46"/>
  <c r="D158" i="46"/>
  <c r="C45" i="46"/>
  <c r="E38" i="46"/>
  <c r="E34" i="46"/>
  <c r="I190" i="46"/>
  <c r="G48" i="46"/>
  <c r="H44" i="46"/>
  <c r="H42" i="46"/>
  <c r="D39" i="46"/>
  <c r="D36" i="46"/>
  <c r="S210" i="46"/>
  <c r="AH211" i="46"/>
  <c r="AE211" i="46"/>
  <c r="V289" i="46"/>
  <c r="L418" i="46"/>
  <c r="Q54" i="46"/>
  <c r="AG445" i="46"/>
  <c r="S42" i="46"/>
  <c r="AJ42" i="46" s="1"/>
  <c r="I124" i="46"/>
  <c r="B46" i="46"/>
  <c r="I123" i="46"/>
  <c r="B45" i="46"/>
  <c r="I372" i="46"/>
  <c r="E49" i="46"/>
  <c r="I252" i="46"/>
  <c r="S49" i="46"/>
  <c r="AJ49" i="46" s="1"/>
  <c r="Y289" i="46"/>
  <c r="V419" i="46"/>
  <c r="G288" i="46"/>
  <c r="C38" i="46"/>
  <c r="H314" i="46"/>
  <c r="G35" i="46"/>
  <c r="G444" i="46"/>
  <c r="G210" i="46"/>
  <c r="I385" i="46"/>
  <c r="I145" i="46"/>
  <c r="I122" i="46"/>
  <c r="B44" i="46"/>
  <c r="H340" i="46"/>
  <c r="D48" i="46"/>
  <c r="I412" i="46"/>
  <c r="I384" i="46"/>
  <c r="I269" i="46"/>
  <c r="I230" i="46"/>
  <c r="I267" i="46"/>
  <c r="B288" i="46"/>
  <c r="I250" i="46"/>
  <c r="I191" i="46"/>
  <c r="G33" i="46"/>
  <c r="G132" i="46"/>
  <c r="I176" i="46"/>
  <c r="D44" i="46"/>
  <c r="D42" i="46"/>
  <c r="B38" i="46"/>
  <c r="I116" i="46"/>
  <c r="I345" i="46"/>
  <c r="B366" i="46"/>
  <c r="X289" i="46"/>
  <c r="AC289" i="46"/>
  <c r="S340" i="46"/>
  <c r="Y419" i="46"/>
  <c r="S132" i="46"/>
  <c r="W211" i="46"/>
  <c r="M54" i="46"/>
  <c r="S418" i="46"/>
  <c r="N54" i="46"/>
  <c r="I436" i="46"/>
  <c r="S36" i="46"/>
  <c r="AJ36" i="46" s="1"/>
  <c r="S47" i="46"/>
  <c r="AJ47" i="46" s="1"/>
  <c r="AB419" i="46"/>
  <c r="AE419" i="46"/>
  <c r="Z419" i="46"/>
  <c r="AC419" i="46"/>
  <c r="AG419" i="46"/>
  <c r="X419" i="46"/>
  <c r="AH419" i="46"/>
  <c r="E340" i="46"/>
  <c r="H45" i="46"/>
  <c r="I401" i="46"/>
  <c r="I137" i="46"/>
  <c r="B158" i="46"/>
  <c r="I331" i="46"/>
  <c r="E43" i="46"/>
  <c r="AF419" i="46"/>
  <c r="I404" i="46"/>
  <c r="I399" i="46"/>
  <c r="C288" i="46"/>
  <c r="I117" i="46"/>
  <c r="B39" i="46"/>
  <c r="D444" i="46"/>
  <c r="I327" i="46"/>
  <c r="D288" i="46"/>
  <c r="I307" i="46"/>
  <c r="C262" i="46"/>
  <c r="I126" i="46"/>
  <c r="B48" i="46"/>
  <c r="I324" i="46"/>
  <c r="I277" i="46"/>
  <c r="E41" i="46"/>
  <c r="E392" i="46"/>
  <c r="I357" i="46"/>
  <c r="G46" i="46"/>
  <c r="H392" i="46"/>
  <c r="I216" i="46"/>
  <c r="D37" i="46"/>
  <c r="I149" i="46"/>
  <c r="G43" i="46"/>
  <c r="I248" i="46"/>
  <c r="I426" i="46"/>
  <c r="I407" i="46"/>
  <c r="I346" i="46"/>
  <c r="I319" i="46"/>
  <c r="B340" i="46"/>
  <c r="I225" i="46"/>
  <c r="I276" i="46"/>
  <c r="H262" i="46"/>
  <c r="I166" i="46"/>
  <c r="H48" i="46"/>
  <c r="G41" i="46"/>
  <c r="E35" i="46"/>
  <c r="I241" i="46"/>
  <c r="B262" i="46"/>
  <c r="E418" i="46"/>
  <c r="I295" i="46"/>
  <c r="I177" i="46"/>
  <c r="D35" i="46"/>
  <c r="H158" i="46"/>
  <c r="C33" i="46"/>
  <c r="C132" i="46"/>
  <c r="I398" i="46"/>
  <c r="I378" i="46"/>
  <c r="H288" i="46"/>
  <c r="I244" i="46"/>
  <c r="D210" i="46"/>
  <c r="E44" i="46"/>
  <c r="D40" i="46"/>
  <c r="H36" i="46"/>
  <c r="H210" i="46"/>
  <c r="I125" i="46"/>
  <c r="B47" i="46"/>
  <c r="B34" i="46"/>
  <c r="I112" i="46"/>
  <c r="AF263" i="46"/>
  <c r="AD211" i="46"/>
  <c r="S314" i="46"/>
  <c r="S34" i="46"/>
  <c r="AJ34" i="46" s="1"/>
  <c r="S44" i="46"/>
  <c r="AJ44" i="46" s="1"/>
  <c r="AA289" i="46"/>
  <c r="S33" i="46"/>
  <c r="AD185" i="46"/>
  <c r="Y185" i="46"/>
  <c r="AD289" i="46"/>
  <c r="S46" i="46"/>
  <c r="AJ46" i="46" s="1"/>
  <c r="S38" i="46"/>
  <c r="AJ38" i="46" s="1"/>
  <c r="AB393" i="46"/>
  <c r="AI393" i="46" s="1"/>
  <c r="AG393" i="46"/>
  <c r="AA211" i="46"/>
  <c r="S35" i="46"/>
  <c r="AJ35" i="46" s="1"/>
  <c r="B444" i="46"/>
  <c r="I423" i="46"/>
  <c r="E33" i="46"/>
  <c r="E132" i="46"/>
  <c r="L289" i="46"/>
  <c r="B81" i="46"/>
  <c r="F81" i="46"/>
  <c r="H81" i="46"/>
  <c r="G81" i="46"/>
  <c r="E81" i="46"/>
  <c r="C81" i="46"/>
  <c r="D81" i="46"/>
  <c r="I268" i="46"/>
  <c r="C34" i="46"/>
  <c r="I439" i="46"/>
  <c r="I296" i="46"/>
  <c r="I303" i="46"/>
  <c r="I254" i="46"/>
  <c r="S52" i="46"/>
  <c r="AJ52" i="46" s="1"/>
  <c r="S41" i="46"/>
  <c r="AJ41" i="46" s="1"/>
  <c r="AG289" i="46"/>
  <c r="I223" i="46"/>
  <c r="G39" i="46"/>
  <c r="I427" i="46"/>
  <c r="I348" i="46"/>
  <c r="I168" i="46"/>
  <c r="H41" i="46"/>
  <c r="G44" i="46"/>
  <c r="H444" i="46"/>
  <c r="I229" i="46"/>
  <c r="I163" i="46"/>
  <c r="B184" i="46"/>
  <c r="H35" i="46"/>
  <c r="C444" i="46"/>
  <c r="I373" i="46"/>
  <c r="I294" i="46"/>
  <c r="C236" i="46"/>
  <c r="C42" i="46"/>
  <c r="I304" i="46"/>
  <c r="I256" i="46"/>
  <c r="B236" i="46"/>
  <c r="I215" i="46"/>
  <c r="B41" i="46"/>
  <c r="I119" i="46"/>
  <c r="I195" i="46"/>
  <c r="I408" i="46"/>
  <c r="I302" i="46"/>
  <c r="I231" i="46"/>
  <c r="I144" i="46"/>
  <c r="C210" i="46"/>
  <c r="E158" i="46"/>
  <c r="G38" i="46"/>
  <c r="G34" i="46"/>
  <c r="I322" i="46"/>
  <c r="E314" i="46"/>
  <c r="I221" i="46"/>
  <c r="I141" i="46"/>
  <c r="D47" i="46"/>
  <c r="D38" i="46"/>
  <c r="I371" i="46"/>
  <c r="B392" i="46"/>
  <c r="I308" i="46"/>
  <c r="C314" i="46"/>
  <c r="I356" i="46"/>
  <c r="G340" i="46"/>
  <c r="I222" i="46"/>
  <c r="I173" i="46"/>
  <c r="I127" i="46"/>
  <c r="B49" i="46"/>
  <c r="E45" i="46"/>
  <c r="D41" i="46"/>
  <c r="C418" i="46"/>
  <c r="I330" i="46"/>
  <c r="I281" i="46"/>
  <c r="I227" i="46"/>
  <c r="I200" i="46"/>
  <c r="G49" i="46"/>
  <c r="I167" i="46"/>
  <c r="I334" i="46"/>
  <c r="W289" i="46"/>
  <c r="I435" i="46"/>
  <c r="S37" i="46"/>
  <c r="AJ37" i="46" s="1"/>
  <c r="L444" i="46"/>
  <c r="L50" i="46"/>
  <c r="Y263" i="46"/>
  <c r="AB159" i="46"/>
  <c r="AG159" i="46"/>
  <c r="AD263" i="46"/>
  <c r="AB341" i="46"/>
  <c r="AH341" i="46"/>
  <c r="W263" i="46"/>
  <c r="AF315" i="46"/>
  <c r="AB237" i="46"/>
  <c r="AH237" i="46"/>
  <c r="W237" i="46"/>
  <c r="S158" i="46"/>
  <c r="S366" i="46"/>
  <c r="H52" i="46"/>
  <c r="E52" i="46"/>
  <c r="G52" i="46"/>
  <c r="C52" i="46"/>
  <c r="I258" i="46" l="1"/>
  <c r="L54" i="46"/>
  <c r="I388" i="46"/>
  <c r="G50" i="46"/>
  <c r="AI237" i="46"/>
  <c r="N289" i="46"/>
  <c r="S289" i="46" s="1"/>
  <c r="AI185" i="46"/>
  <c r="T288" i="46"/>
  <c r="M289" i="46"/>
  <c r="AD55" i="46"/>
  <c r="AI315" i="46"/>
  <c r="Z55" i="46"/>
  <c r="AE55" i="46"/>
  <c r="R289" i="46"/>
  <c r="AF55" i="46"/>
  <c r="X55" i="46"/>
  <c r="Q289" i="46"/>
  <c r="I414" i="46"/>
  <c r="I206" i="46"/>
  <c r="O289" i="46"/>
  <c r="AH55" i="46"/>
  <c r="AI445" i="46"/>
  <c r="AI341" i="46"/>
  <c r="B52" i="46"/>
  <c r="I130" i="46"/>
  <c r="I236" i="46"/>
  <c r="I158" i="46"/>
  <c r="I366" i="46"/>
  <c r="Q263" i="46"/>
  <c r="L263" i="46"/>
  <c r="M263" i="46"/>
  <c r="O263" i="46"/>
  <c r="T262" i="46"/>
  <c r="R263" i="46"/>
  <c r="N263" i="46"/>
  <c r="P263" i="46"/>
  <c r="I36" i="46"/>
  <c r="C50" i="46"/>
  <c r="E54" i="46"/>
  <c r="R133" i="46"/>
  <c r="L133" i="46"/>
  <c r="Q133" i="46"/>
  <c r="O133" i="46"/>
  <c r="P133" i="46"/>
  <c r="M133" i="46"/>
  <c r="N133" i="46"/>
  <c r="T132" i="46"/>
  <c r="AI211" i="46"/>
  <c r="AB55" i="46"/>
  <c r="AG55" i="46"/>
  <c r="Y55" i="46"/>
  <c r="I42" i="46"/>
  <c r="AI263" i="46"/>
  <c r="I362" i="46"/>
  <c r="D50" i="46"/>
  <c r="S50" i="46"/>
  <c r="AJ50" i="46" s="1"/>
  <c r="R419" i="46"/>
  <c r="O419" i="46"/>
  <c r="N419" i="46"/>
  <c r="L419" i="46"/>
  <c r="P419" i="46"/>
  <c r="T418" i="46"/>
  <c r="Q419" i="46"/>
  <c r="M419" i="46"/>
  <c r="AI419" i="46"/>
  <c r="I45" i="46"/>
  <c r="S237" i="46"/>
  <c r="I210" i="46"/>
  <c r="I444" i="46"/>
  <c r="D54" i="46"/>
  <c r="I43" i="46"/>
  <c r="I49" i="46"/>
  <c r="AJ33" i="46"/>
  <c r="B54" i="46"/>
  <c r="I33" i="46"/>
  <c r="AC55" i="46"/>
  <c r="N445" i="46"/>
  <c r="AJ444" i="46"/>
  <c r="O445" i="46"/>
  <c r="P445" i="46"/>
  <c r="L445" i="46"/>
  <c r="T444" i="46"/>
  <c r="R445" i="46"/>
  <c r="Q445" i="46"/>
  <c r="M445" i="46"/>
  <c r="I44" i="46"/>
  <c r="I288" i="46"/>
  <c r="I314" i="46"/>
  <c r="I132" i="46"/>
  <c r="I310" i="46"/>
  <c r="I180" i="46"/>
  <c r="I440" i="46"/>
  <c r="H50" i="46"/>
  <c r="O367" i="46"/>
  <c r="N367" i="46"/>
  <c r="T366" i="46"/>
  <c r="R367" i="46"/>
  <c r="P367" i="46"/>
  <c r="Q367" i="46"/>
  <c r="L367" i="46"/>
  <c r="M367" i="46"/>
  <c r="I392" i="46"/>
  <c r="M315" i="46"/>
  <c r="T314" i="46"/>
  <c r="O315" i="46"/>
  <c r="P315" i="46"/>
  <c r="L315" i="46"/>
  <c r="R315" i="46"/>
  <c r="N315" i="46"/>
  <c r="Q315" i="46"/>
  <c r="I262" i="46"/>
  <c r="I39" i="46"/>
  <c r="I46" i="46"/>
  <c r="S45" i="46"/>
  <c r="AJ45" i="46" s="1"/>
  <c r="AA55" i="46"/>
  <c r="I35" i="46"/>
  <c r="I40" i="46"/>
  <c r="I37" i="46"/>
  <c r="I34" i="46"/>
  <c r="I38" i="46"/>
  <c r="O393" i="46"/>
  <c r="R393" i="46"/>
  <c r="N393" i="46"/>
  <c r="T392" i="46"/>
  <c r="L393" i="46"/>
  <c r="Q393" i="46"/>
  <c r="M393" i="46"/>
  <c r="P393" i="46"/>
  <c r="I336" i="46"/>
  <c r="I184" i="46"/>
  <c r="I47" i="46"/>
  <c r="P341" i="46"/>
  <c r="Q341" i="46"/>
  <c r="N341" i="46"/>
  <c r="O341" i="46"/>
  <c r="T340" i="46"/>
  <c r="L341" i="46"/>
  <c r="M341" i="46"/>
  <c r="R341" i="46"/>
  <c r="M211" i="46"/>
  <c r="N211" i="46"/>
  <c r="T210" i="46"/>
  <c r="P211" i="46"/>
  <c r="O211" i="46"/>
  <c r="L211" i="46"/>
  <c r="Q211" i="46"/>
  <c r="R211" i="46"/>
  <c r="L185" i="46"/>
  <c r="Q185" i="46"/>
  <c r="O185" i="46"/>
  <c r="N185" i="46"/>
  <c r="P185" i="46"/>
  <c r="R185" i="46"/>
  <c r="M185" i="46"/>
  <c r="T184" i="46"/>
  <c r="I418" i="46"/>
  <c r="I284" i="46"/>
  <c r="B50" i="46"/>
  <c r="I154" i="46"/>
  <c r="I232" i="46"/>
  <c r="E50" i="46"/>
  <c r="L159" i="46"/>
  <c r="T158" i="46"/>
  <c r="O159" i="46"/>
  <c r="N159" i="46"/>
  <c r="R159" i="46"/>
  <c r="M159" i="46"/>
  <c r="P159" i="46"/>
  <c r="Q159" i="46"/>
  <c r="I41" i="46"/>
  <c r="I81" i="46"/>
  <c r="C54" i="46"/>
  <c r="I340" i="46"/>
  <c r="I48" i="46"/>
  <c r="G54" i="46"/>
  <c r="AI289" i="46"/>
  <c r="H54" i="46"/>
  <c r="S40" i="46"/>
  <c r="AJ40" i="46" s="1"/>
  <c r="S133" i="46" l="1"/>
  <c r="S159" i="46"/>
  <c r="AI55" i="46"/>
  <c r="S263" i="46"/>
  <c r="S211" i="46"/>
  <c r="S341" i="46"/>
  <c r="G185" i="46"/>
  <c r="H185" i="46"/>
  <c r="E185" i="46"/>
  <c r="D185" i="46"/>
  <c r="B185" i="46"/>
  <c r="F185" i="46"/>
  <c r="C185" i="46"/>
  <c r="S315" i="46"/>
  <c r="S367" i="46"/>
  <c r="S419" i="46"/>
  <c r="I50" i="46"/>
  <c r="H133" i="46"/>
  <c r="B133" i="46"/>
  <c r="F133" i="46"/>
  <c r="D133" i="46"/>
  <c r="E133" i="46"/>
  <c r="G133" i="46"/>
  <c r="C133" i="46"/>
  <c r="I54" i="46"/>
  <c r="B263" i="46"/>
  <c r="F263" i="46"/>
  <c r="G263" i="46"/>
  <c r="D263" i="46"/>
  <c r="C263" i="46"/>
  <c r="E263" i="46"/>
  <c r="H263" i="46"/>
  <c r="D315" i="46"/>
  <c r="B315" i="46"/>
  <c r="G315" i="46"/>
  <c r="C315" i="46"/>
  <c r="F315" i="46"/>
  <c r="H315" i="46"/>
  <c r="E315" i="46"/>
  <c r="S445" i="46"/>
  <c r="B237" i="46"/>
  <c r="E237" i="46"/>
  <c r="D237" i="46"/>
  <c r="C237" i="46"/>
  <c r="H237" i="46"/>
  <c r="G237" i="46"/>
  <c r="F237" i="46"/>
  <c r="B367" i="46"/>
  <c r="C367" i="46"/>
  <c r="H367" i="46"/>
  <c r="E367" i="46"/>
  <c r="D367" i="46"/>
  <c r="G367" i="46"/>
  <c r="F367" i="46"/>
  <c r="F159" i="46"/>
  <c r="D159" i="46"/>
  <c r="E159" i="46"/>
  <c r="C159" i="46"/>
  <c r="G159" i="46"/>
  <c r="H159" i="46"/>
  <c r="B159" i="46"/>
  <c r="E419" i="46"/>
  <c r="F419" i="46"/>
  <c r="H419" i="46"/>
  <c r="B419" i="46"/>
  <c r="D419" i="46"/>
  <c r="C419" i="46"/>
  <c r="G419" i="46"/>
  <c r="S185" i="46"/>
  <c r="B289" i="46"/>
  <c r="E289" i="46"/>
  <c r="F289" i="46"/>
  <c r="H289" i="46"/>
  <c r="D289" i="46"/>
  <c r="C289" i="46"/>
  <c r="G289" i="46"/>
  <c r="S54" i="46"/>
  <c r="H445" i="46"/>
  <c r="D445" i="46"/>
  <c r="G445" i="46"/>
  <c r="C445" i="46"/>
  <c r="E445" i="46"/>
  <c r="F445" i="46"/>
  <c r="B445" i="46"/>
  <c r="H341" i="46"/>
  <c r="C341" i="46"/>
  <c r="E341" i="46"/>
  <c r="G341" i="46"/>
  <c r="D341" i="46"/>
  <c r="F341" i="46"/>
  <c r="B341" i="46"/>
  <c r="S393" i="46"/>
  <c r="E393" i="46"/>
  <c r="C393" i="46"/>
  <c r="D393" i="46"/>
  <c r="H393" i="46"/>
  <c r="G393" i="46"/>
  <c r="B393" i="46"/>
  <c r="F393" i="46"/>
  <c r="G211" i="46"/>
  <c r="B211" i="46"/>
  <c r="E211" i="46"/>
  <c r="H211" i="46"/>
  <c r="F211" i="46"/>
  <c r="D211" i="46"/>
  <c r="C211" i="46"/>
  <c r="I52" i="46"/>
  <c r="I419" i="46" l="1"/>
  <c r="I211" i="46"/>
  <c r="I393" i="46"/>
  <c r="I315" i="46"/>
  <c r="I263" i="46"/>
  <c r="I185" i="46"/>
  <c r="I289" i="46"/>
  <c r="I237" i="46"/>
  <c r="I367" i="46"/>
  <c r="N55" i="46"/>
  <c r="P55" i="46"/>
  <c r="L55" i="46"/>
  <c r="Q55" i="46"/>
  <c r="AJ54" i="46"/>
  <c r="O55" i="46"/>
  <c r="T54" i="46"/>
  <c r="M55" i="46"/>
  <c r="R55" i="46"/>
  <c r="I159" i="46"/>
  <c r="I445" i="46"/>
  <c r="D55" i="46"/>
  <c r="B55" i="46"/>
  <c r="E55" i="46"/>
  <c r="G55" i="46"/>
  <c r="H55" i="46"/>
  <c r="C55" i="46"/>
  <c r="F55" i="46"/>
  <c r="I341" i="46"/>
  <c r="I133" i="46"/>
  <c r="S55" i="46" l="1"/>
  <c r="AJ55" i="46" s="1"/>
  <c r="I55" i="46"/>
  <c r="AF623" i="43"/>
  <c r="AF612" i="40" l="1"/>
  <c r="AF624" i="42"/>
  <c r="AF611" i="42"/>
  <c r="AF612" i="42"/>
  <c r="AF624" i="43"/>
  <c r="AF623" i="42"/>
  <c r="AF612" i="41"/>
  <c r="AF624" i="40"/>
  <c r="AF611" i="41"/>
  <c r="AF624" i="41"/>
  <c r="AF611" i="43"/>
  <c r="AF611" i="40"/>
  <c r="AF623" i="40"/>
  <c r="AF623" i="41"/>
  <c r="AF612" i="43"/>
  <c r="AF625" i="42" l="1"/>
  <c r="AF625" i="48"/>
  <c r="AF625" i="53"/>
  <c r="AF625" i="55"/>
  <c r="AF625" i="43"/>
  <c r="AF625" i="41"/>
  <c r="AF625" i="52"/>
  <c r="AF625" i="46"/>
  <c r="AF625" i="51"/>
  <c r="AF625" i="47"/>
  <c r="AF625" i="50"/>
  <c r="AF625" i="40"/>
  <c r="AF625" i="56"/>
  <c r="AG625" i="56" s="1"/>
  <c r="AF625" i="58"/>
  <c r="AG625" i="58" s="1"/>
  <c r="I573" i="40" l="1"/>
  <c r="I556" i="40"/>
  <c r="I547" i="40"/>
  <c r="I530" i="40"/>
  <c r="I521" i="40"/>
  <c r="I504" i="40"/>
  <c r="I495" i="40"/>
  <c r="I478" i="40"/>
  <c r="I452" i="40" l="1"/>
  <c r="F62" i="40"/>
  <c r="I469" i="40"/>
  <c r="F79" i="40"/>
  <c r="P88" i="40"/>
  <c r="P10" i="40" s="1"/>
  <c r="P105" i="40"/>
  <c r="P27" i="40" s="1"/>
  <c r="Y53" i="40" l="1"/>
  <c r="AI391" i="40"/>
  <c r="AH53" i="40"/>
  <c r="AI166" i="40"/>
  <c r="AG36" i="40"/>
  <c r="AF53" i="40"/>
  <c r="AI313" i="40"/>
  <c r="AD53" i="40"/>
  <c r="Z36" i="40"/>
  <c r="AI261" i="40"/>
  <c r="AE36" i="40"/>
  <c r="AD36" i="40"/>
  <c r="AG53" i="40"/>
  <c r="I79" i="40"/>
  <c r="F27" i="40"/>
  <c r="AI400" i="40"/>
  <c r="AI365" i="40"/>
  <c r="AC36" i="40"/>
  <c r="AA36" i="40"/>
  <c r="X36" i="40"/>
  <c r="AI417" i="40"/>
  <c r="AI209" i="40"/>
  <c r="AC53" i="40"/>
  <c r="V36" i="40"/>
  <c r="AI114" i="40"/>
  <c r="AI157" i="40"/>
  <c r="F10" i="40"/>
  <c r="I62" i="40"/>
  <c r="AI270" i="40"/>
  <c r="AI443" i="40"/>
  <c r="AI244" i="40"/>
  <c r="Z53" i="40"/>
  <c r="AI192" i="40"/>
  <c r="AI140" i="40"/>
  <c r="AI322" i="40"/>
  <c r="AI183" i="40"/>
  <c r="AI339" i="40"/>
  <c r="AI296" i="40"/>
  <c r="AI287" i="40"/>
  <c r="AI235" i="40"/>
  <c r="AI218" i="40"/>
  <c r="X53" i="40"/>
  <c r="AH36" i="40"/>
  <c r="AI426" i="40"/>
  <c r="AA53" i="40"/>
  <c r="Y36" i="40"/>
  <c r="AI374" i="40"/>
  <c r="AE53" i="40"/>
  <c r="W36" i="40"/>
  <c r="AI348" i="40"/>
  <c r="V53" i="40"/>
  <c r="AI131" i="40"/>
  <c r="AF36" i="40"/>
  <c r="W53" i="40"/>
  <c r="I613" i="52"/>
  <c r="I612" i="52"/>
  <c r="I624" i="47"/>
  <c r="S400" i="40"/>
  <c r="S270" i="40"/>
  <c r="S244" i="40"/>
  <c r="S192" i="40"/>
  <c r="I611" i="52" l="1"/>
  <c r="AI36" i="40"/>
  <c r="I607" i="52"/>
  <c r="I610" i="55"/>
  <c r="S114" i="40"/>
  <c r="L36" i="40"/>
  <c r="I625" i="52"/>
  <c r="I605" i="52"/>
  <c r="I623" i="52"/>
  <c r="Q36" i="40"/>
  <c r="S348" i="40"/>
  <c r="I622" i="55"/>
  <c r="I605" i="55"/>
  <c r="O36" i="40"/>
  <c r="N36" i="40"/>
  <c r="I614" i="52"/>
  <c r="S166" i="40"/>
  <c r="S322" i="40"/>
  <c r="M36" i="40"/>
  <c r="I625" i="50"/>
  <c r="I609" i="52"/>
  <c r="I608" i="52"/>
  <c r="I618" i="52"/>
  <c r="I609" i="55"/>
  <c r="I607" i="55"/>
  <c r="S426" i="40"/>
  <c r="I608" i="50"/>
  <c r="R36" i="40"/>
  <c r="S296" i="40"/>
  <c r="I619" i="52"/>
  <c r="I614" i="55"/>
  <c r="I612" i="55"/>
  <c r="I620" i="55"/>
  <c r="AI53" i="40"/>
  <c r="AJ53" i="40" s="1"/>
  <c r="I623" i="50"/>
  <c r="I624" i="50"/>
  <c r="S140" i="40"/>
  <c r="S218" i="40"/>
  <c r="S374" i="40"/>
  <c r="I611" i="50"/>
  <c r="I612" i="50"/>
  <c r="I613" i="50"/>
  <c r="I610" i="52"/>
  <c r="I620" i="52"/>
  <c r="S613" i="55"/>
  <c r="AG613" i="55" s="1"/>
  <c r="I612" i="53"/>
  <c r="I618" i="53"/>
  <c r="I607" i="53"/>
  <c r="I614" i="53"/>
  <c r="I624" i="52"/>
  <c r="I609" i="53"/>
  <c r="I619" i="53"/>
  <c r="I620" i="53"/>
  <c r="I610" i="53"/>
  <c r="I615" i="53"/>
  <c r="I625" i="53"/>
  <c r="I613" i="53"/>
  <c r="I611" i="53"/>
  <c r="I608" i="53"/>
  <c r="I624" i="53"/>
  <c r="I620" i="50"/>
  <c r="I622" i="51"/>
  <c r="I618" i="51"/>
  <c r="I620" i="51"/>
  <c r="I608" i="51"/>
  <c r="I609" i="51"/>
  <c r="I610" i="51"/>
  <c r="I611" i="51"/>
  <c r="I612" i="51"/>
  <c r="I619" i="51"/>
  <c r="I624" i="51"/>
  <c r="I615" i="51"/>
  <c r="I614" i="51"/>
  <c r="I613" i="51"/>
  <c r="I625" i="51"/>
  <c r="I607" i="51"/>
  <c r="C626" i="50"/>
  <c r="I611" i="40"/>
  <c r="I608" i="40"/>
  <c r="I620" i="47"/>
  <c r="I613" i="47"/>
  <c r="I625" i="47"/>
  <c r="I623" i="47"/>
  <c r="I612" i="47"/>
  <c r="I611" i="47"/>
  <c r="I608" i="47"/>
  <c r="I620" i="48"/>
  <c r="I611" i="48"/>
  <c r="I625" i="48"/>
  <c r="I624" i="48"/>
  <c r="I608" i="48"/>
  <c r="I613" i="48"/>
  <c r="I612" i="48"/>
  <c r="H626" i="47"/>
  <c r="I625" i="46"/>
  <c r="I608" i="46"/>
  <c r="I611" i="46"/>
  <c r="I620" i="40"/>
  <c r="I623" i="40"/>
  <c r="I426" i="40" l="1"/>
  <c r="I624" i="55"/>
  <c r="I608" i="55"/>
  <c r="H626" i="48"/>
  <c r="I624" i="40"/>
  <c r="S612" i="55"/>
  <c r="AG612" i="55" s="1"/>
  <c r="S625" i="50"/>
  <c r="AG625" i="50" s="1"/>
  <c r="S625" i="52"/>
  <c r="AG625" i="52" s="1"/>
  <c r="I619" i="55"/>
  <c r="S610" i="52"/>
  <c r="AG610" i="52" s="1"/>
  <c r="I623" i="55"/>
  <c r="H36" i="40"/>
  <c r="D36" i="40"/>
  <c r="H626" i="40"/>
  <c r="S611" i="50"/>
  <c r="AG611" i="50" s="1"/>
  <c r="S612" i="52"/>
  <c r="AG612" i="52" s="1"/>
  <c r="I613" i="55"/>
  <c r="I618" i="55"/>
  <c r="I611" i="55"/>
  <c r="I322" i="40"/>
  <c r="G36" i="40"/>
  <c r="C626" i="47"/>
  <c r="I623" i="51"/>
  <c r="S611" i="52"/>
  <c r="AG611" i="52" s="1"/>
  <c r="I621" i="53"/>
  <c r="I622" i="53"/>
  <c r="I625" i="55"/>
  <c r="I615" i="55"/>
  <c r="S623" i="50"/>
  <c r="AG623" i="50" s="1"/>
  <c r="S624" i="50"/>
  <c r="AG624" i="50" s="1"/>
  <c r="S623" i="52"/>
  <c r="AG623" i="52" s="1"/>
  <c r="S608" i="52"/>
  <c r="AG608" i="52" s="1"/>
  <c r="I615" i="52"/>
  <c r="S607" i="55"/>
  <c r="AG607" i="55" s="1"/>
  <c r="S36" i="40"/>
  <c r="AJ36" i="40" s="1"/>
  <c r="I400" i="40"/>
  <c r="I612" i="40"/>
  <c r="I621" i="51"/>
  <c r="S614" i="52"/>
  <c r="AG614" i="52" s="1"/>
  <c r="I623" i="53"/>
  <c r="H626" i="53"/>
  <c r="I621" i="52"/>
  <c r="S622" i="55"/>
  <c r="AG622" i="55" s="1"/>
  <c r="S605" i="55"/>
  <c r="S605" i="52"/>
  <c r="S613" i="52"/>
  <c r="AG613" i="52" s="1"/>
  <c r="I606" i="53"/>
  <c r="S620" i="55"/>
  <c r="AG620" i="55" s="1"/>
  <c r="I270" i="40"/>
  <c r="I623" i="48"/>
  <c r="S613" i="50"/>
  <c r="AG613" i="50" s="1"/>
  <c r="S612" i="50"/>
  <c r="AG612" i="50" s="1"/>
  <c r="H626" i="50"/>
  <c r="S607" i="52"/>
  <c r="AG607" i="52" s="1"/>
  <c r="S611" i="55"/>
  <c r="AG611" i="55" s="1"/>
  <c r="S615" i="55"/>
  <c r="AG615" i="55" s="1"/>
  <c r="S610" i="55"/>
  <c r="AG610" i="55" s="1"/>
  <c r="S625" i="55"/>
  <c r="AG625" i="55" s="1"/>
  <c r="S618" i="55"/>
  <c r="AG618" i="55" s="1"/>
  <c r="H626" i="46"/>
  <c r="I606" i="51"/>
  <c r="S620" i="52"/>
  <c r="AG620" i="52" s="1"/>
  <c r="S619" i="52"/>
  <c r="AG619" i="52" s="1"/>
  <c r="I605" i="53"/>
  <c r="S624" i="55"/>
  <c r="AG624" i="55" s="1"/>
  <c r="I140" i="40"/>
  <c r="C626" i="46"/>
  <c r="H626" i="51"/>
  <c r="H626" i="52"/>
  <c r="I348" i="40"/>
  <c r="I192" i="40"/>
  <c r="I244" i="40"/>
  <c r="E36" i="40"/>
  <c r="S618" i="52"/>
  <c r="AG618" i="52" s="1"/>
  <c r="I622" i="52"/>
  <c r="S619" i="55"/>
  <c r="AG619" i="55" s="1"/>
  <c r="S608" i="55"/>
  <c r="AG608" i="55" s="1"/>
  <c r="S614" i="55"/>
  <c r="AG614" i="55" s="1"/>
  <c r="I605" i="51"/>
  <c r="H626" i="55"/>
  <c r="I374" i="40"/>
  <c r="I296" i="40"/>
  <c r="I114" i="40"/>
  <c r="B36" i="40"/>
  <c r="I166" i="40"/>
  <c r="I613" i="40"/>
  <c r="C36" i="40"/>
  <c r="I218" i="40"/>
  <c r="S624" i="47"/>
  <c r="AG624" i="47" s="1"/>
  <c r="S608" i="50"/>
  <c r="AG608" i="50" s="1"/>
  <c r="S609" i="52"/>
  <c r="AG609" i="52" s="1"/>
  <c r="S623" i="55"/>
  <c r="AG623" i="55" s="1"/>
  <c r="S609" i="55"/>
  <c r="AG609" i="55" s="1"/>
  <c r="S615" i="53"/>
  <c r="AG615" i="53" s="1"/>
  <c r="S625" i="53"/>
  <c r="AG625" i="53" s="1"/>
  <c r="S620" i="53"/>
  <c r="AG620" i="53" s="1"/>
  <c r="S618" i="53"/>
  <c r="AG618" i="53" s="1"/>
  <c r="S624" i="53"/>
  <c r="AG624" i="53" s="1"/>
  <c r="S612" i="53"/>
  <c r="AG612" i="53" s="1"/>
  <c r="S611" i="47"/>
  <c r="AG611" i="47" s="1"/>
  <c r="S624" i="52"/>
  <c r="AG624" i="52" s="1"/>
  <c r="S608" i="53"/>
  <c r="AG608" i="53" s="1"/>
  <c r="S613" i="53"/>
  <c r="AG613" i="53" s="1"/>
  <c r="S610" i="53"/>
  <c r="AG610" i="53" s="1"/>
  <c r="S614" i="53"/>
  <c r="AG614" i="53" s="1"/>
  <c r="S611" i="40"/>
  <c r="AG611" i="40" s="1"/>
  <c r="S620" i="50"/>
  <c r="AG620" i="50" s="1"/>
  <c r="S623" i="53"/>
  <c r="AG623" i="53" s="1"/>
  <c r="S609" i="53"/>
  <c r="AG609" i="53" s="1"/>
  <c r="S619" i="53"/>
  <c r="AG619" i="53" s="1"/>
  <c r="S611" i="53"/>
  <c r="AG611" i="53" s="1"/>
  <c r="S607" i="53"/>
  <c r="AG607" i="53" s="1"/>
  <c r="E99" i="51"/>
  <c r="E21" i="51" s="1"/>
  <c r="E99" i="52"/>
  <c r="E21" i="52" s="1"/>
  <c r="S612" i="47"/>
  <c r="AG612" i="47" s="1"/>
  <c r="S620" i="47"/>
  <c r="AG620" i="47" s="1"/>
  <c r="S607" i="51"/>
  <c r="AG607" i="51" s="1"/>
  <c r="S625" i="51"/>
  <c r="AG625" i="51" s="1"/>
  <c r="S613" i="51"/>
  <c r="AG613" i="51" s="1"/>
  <c r="S614" i="51"/>
  <c r="AG614" i="51" s="1"/>
  <c r="S615" i="51"/>
  <c r="AG615" i="51" s="1"/>
  <c r="S624" i="51"/>
  <c r="AG624" i="51" s="1"/>
  <c r="S619" i="51"/>
  <c r="AG619" i="51" s="1"/>
  <c r="S612" i="51"/>
  <c r="AG612" i="51" s="1"/>
  <c r="S611" i="51"/>
  <c r="AG611" i="51" s="1"/>
  <c r="S610" i="51"/>
  <c r="AG610" i="51" s="1"/>
  <c r="S609" i="51"/>
  <c r="AG609" i="51" s="1"/>
  <c r="S608" i="51"/>
  <c r="AG608" i="51" s="1"/>
  <c r="I617" i="51"/>
  <c r="S620" i="51"/>
  <c r="AG620" i="51" s="1"/>
  <c r="S618" i="51"/>
  <c r="AG618" i="51" s="1"/>
  <c r="S622" i="51"/>
  <c r="AG622" i="51" s="1"/>
  <c r="S625" i="47"/>
  <c r="AG625" i="47" s="1"/>
  <c r="E99" i="48"/>
  <c r="E21" i="48" s="1"/>
  <c r="E99" i="50"/>
  <c r="E21" i="50" s="1"/>
  <c r="S612" i="48"/>
  <c r="AG612" i="48" s="1"/>
  <c r="S613" i="48"/>
  <c r="AG613" i="48" s="1"/>
  <c r="S608" i="48"/>
  <c r="AG608" i="48" s="1"/>
  <c r="S624" i="48"/>
  <c r="AG624" i="48" s="1"/>
  <c r="S620" i="48"/>
  <c r="AG620" i="48" s="1"/>
  <c r="S625" i="48"/>
  <c r="AG625" i="48" s="1"/>
  <c r="S611" i="48"/>
  <c r="AG611" i="48" s="1"/>
  <c r="C626" i="48"/>
  <c r="E99" i="46"/>
  <c r="E21" i="46" s="1"/>
  <c r="E99" i="47"/>
  <c r="E21" i="47" s="1"/>
  <c r="I613" i="46"/>
  <c r="I623" i="46"/>
  <c r="I620" i="46"/>
  <c r="I612" i="46"/>
  <c r="I624" i="46"/>
  <c r="S625" i="46"/>
  <c r="AG625" i="46" s="1"/>
  <c r="E99" i="40"/>
  <c r="S612" i="40"/>
  <c r="AG612" i="40" s="1"/>
  <c r="S624" i="40"/>
  <c r="AG624" i="40" s="1"/>
  <c r="C626" i="40"/>
  <c r="S623" i="51" l="1"/>
  <c r="AG623" i="51" s="1"/>
  <c r="S622" i="53"/>
  <c r="AG622" i="53" s="1"/>
  <c r="S613" i="40"/>
  <c r="AG613" i="40" s="1"/>
  <c r="S620" i="40"/>
  <c r="AG620" i="40" s="1"/>
  <c r="S623" i="40"/>
  <c r="AG623" i="40" s="1"/>
  <c r="R626" i="48"/>
  <c r="R626" i="40"/>
  <c r="R626" i="51"/>
  <c r="R626" i="47"/>
  <c r="S606" i="55"/>
  <c r="AG606" i="55" s="1"/>
  <c r="R626" i="55"/>
  <c r="S611" i="46"/>
  <c r="AG611" i="46" s="1"/>
  <c r="M626" i="50"/>
  <c r="S606" i="53"/>
  <c r="AG606" i="53" s="1"/>
  <c r="S605" i="51"/>
  <c r="S605" i="53"/>
  <c r="S621" i="55"/>
  <c r="AG621" i="55" s="1"/>
  <c r="S608" i="46"/>
  <c r="AG608" i="46" s="1"/>
  <c r="H95" i="46"/>
  <c r="H17" i="46" s="1"/>
  <c r="S606" i="51"/>
  <c r="AG606" i="51" s="1"/>
  <c r="S621" i="53"/>
  <c r="AG621" i="53" s="1"/>
  <c r="S623" i="47"/>
  <c r="AG623" i="47" s="1"/>
  <c r="I617" i="52"/>
  <c r="I617" i="55"/>
  <c r="AG605" i="55"/>
  <c r="R626" i="46"/>
  <c r="R626" i="52"/>
  <c r="S613" i="47"/>
  <c r="AG613" i="47" s="1"/>
  <c r="I606" i="55"/>
  <c r="S621" i="51"/>
  <c r="AG621" i="51" s="1"/>
  <c r="AG605" i="52"/>
  <c r="M626" i="46"/>
  <c r="R626" i="50"/>
  <c r="R626" i="53"/>
  <c r="S608" i="47"/>
  <c r="AG608" i="47" s="1"/>
  <c r="S615" i="52"/>
  <c r="AG615" i="52" s="1"/>
  <c r="S622" i="52"/>
  <c r="AG622" i="52" s="1"/>
  <c r="I36" i="40"/>
  <c r="S623" i="48"/>
  <c r="AG623" i="48" s="1"/>
  <c r="S608" i="40"/>
  <c r="AG608" i="40" s="1"/>
  <c r="I606" i="52"/>
  <c r="C626" i="52"/>
  <c r="C626" i="51"/>
  <c r="I621" i="55"/>
  <c r="O99" i="48"/>
  <c r="O21" i="48" s="1"/>
  <c r="H89" i="53"/>
  <c r="H11" i="53" s="1"/>
  <c r="H95" i="53"/>
  <c r="H17" i="53" s="1"/>
  <c r="H90" i="53"/>
  <c r="H12" i="53" s="1"/>
  <c r="E98" i="53"/>
  <c r="E20" i="53" s="1"/>
  <c r="E100" i="53"/>
  <c r="E22" i="53" s="1"/>
  <c r="O99" i="51"/>
  <c r="O21" i="51" s="1"/>
  <c r="S617" i="53"/>
  <c r="AG617" i="53" s="1"/>
  <c r="G88" i="52"/>
  <c r="G10" i="52" s="1"/>
  <c r="C87" i="52"/>
  <c r="C9" i="52" s="1"/>
  <c r="H93" i="52"/>
  <c r="H15" i="52" s="1"/>
  <c r="O99" i="52"/>
  <c r="O21" i="52" s="1"/>
  <c r="G89" i="46"/>
  <c r="G11" i="46" s="1"/>
  <c r="D103" i="50"/>
  <c r="D25" i="50" s="1"/>
  <c r="C100" i="50"/>
  <c r="C22" i="50" s="1"/>
  <c r="E105" i="46"/>
  <c r="E27" i="46" s="1"/>
  <c r="H105" i="47"/>
  <c r="H27" i="47" s="1"/>
  <c r="C105" i="40"/>
  <c r="C27" i="40" s="1"/>
  <c r="H97" i="46"/>
  <c r="H19" i="46" s="1"/>
  <c r="G103" i="46"/>
  <c r="G25" i="46" s="1"/>
  <c r="H95" i="51"/>
  <c r="H17" i="51" s="1"/>
  <c r="H90" i="51"/>
  <c r="H12" i="51" s="1"/>
  <c r="G90" i="51"/>
  <c r="G12" i="51" s="1"/>
  <c r="E103" i="50"/>
  <c r="E25" i="50" s="1"/>
  <c r="C105" i="51"/>
  <c r="C27" i="51" s="1"/>
  <c r="S617" i="51"/>
  <c r="AG617" i="51" s="1"/>
  <c r="H93" i="51"/>
  <c r="H15" i="51" s="1"/>
  <c r="G93" i="51"/>
  <c r="G15" i="51" s="1"/>
  <c r="C87" i="51"/>
  <c r="C9" i="51" s="1"/>
  <c r="H88" i="51"/>
  <c r="H10" i="51" s="1"/>
  <c r="G100" i="51"/>
  <c r="G22" i="51" s="1"/>
  <c r="G88" i="51"/>
  <c r="G10" i="51" s="1"/>
  <c r="H89" i="51"/>
  <c r="H11" i="51" s="1"/>
  <c r="E87" i="51"/>
  <c r="E9" i="51" s="1"/>
  <c r="G105" i="51"/>
  <c r="G27" i="51" s="1"/>
  <c r="E100" i="46"/>
  <c r="E22" i="46" s="1"/>
  <c r="C87" i="47"/>
  <c r="C9" i="47" s="1"/>
  <c r="G88" i="50"/>
  <c r="G10" i="50" s="1"/>
  <c r="D88" i="48"/>
  <c r="D10" i="48" s="1"/>
  <c r="G88" i="46"/>
  <c r="G10" i="46" s="1"/>
  <c r="H97" i="48"/>
  <c r="H19" i="48" s="1"/>
  <c r="H100" i="46"/>
  <c r="H22" i="46" s="1"/>
  <c r="G88" i="40"/>
  <c r="G10" i="40" s="1"/>
  <c r="C87" i="46"/>
  <c r="C9" i="46" s="1"/>
  <c r="G88" i="48"/>
  <c r="G10" i="48" s="1"/>
  <c r="G88" i="47"/>
  <c r="G10" i="47" s="1"/>
  <c r="H87" i="47"/>
  <c r="H9" i="47" s="1"/>
  <c r="H104" i="50"/>
  <c r="H26" i="50" s="1"/>
  <c r="E88" i="48"/>
  <c r="E10" i="48" s="1"/>
  <c r="E88" i="50"/>
  <c r="E10" i="50" s="1"/>
  <c r="O99" i="50"/>
  <c r="O21" i="50" s="1"/>
  <c r="H88" i="40"/>
  <c r="H10" i="40" s="1"/>
  <c r="H90" i="50"/>
  <c r="H12" i="50" s="1"/>
  <c r="H95" i="50"/>
  <c r="H17" i="50" s="1"/>
  <c r="H93" i="50"/>
  <c r="H15" i="50" s="1"/>
  <c r="E103" i="46"/>
  <c r="E25" i="46" s="1"/>
  <c r="E90" i="50"/>
  <c r="E12" i="50" s="1"/>
  <c r="D93" i="50"/>
  <c r="D15" i="50" s="1"/>
  <c r="C103" i="48"/>
  <c r="C25" i="48" s="1"/>
  <c r="D88" i="40"/>
  <c r="D10" i="40" s="1"/>
  <c r="E103" i="40"/>
  <c r="C103" i="46"/>
  <c r="C25" i="46" s="1"/>
  <c r="C87" i="50"/>
  <c r="C9" i="50" s="1"/>
  <c r="O99" i="46"/>
  <c r="O21" i="46" s="1"/>
  <c r="D93" i="40"/>
  <c r="H93" i="48"/>
  <c r="H15" i="48" s="1"/>
  <c r="G93" i="40"/>
  <c r="H95" i="48"/>
  <c r="H17" i="48" s="1"/>
  <c r="H90" i="48"/>
  <c r="H12" i="48" s="1"/>
  <c r="E104" i="47"/>
  <c r="E26" i="47" s="1"/>
  <c r="C93" i="48"/>
  <c r="C15" i="48" s="1"/>
  <c r="C87" i="48"/>
  <c r="C9" i="48" s="1"/>
  <c r="M626" i="48"/>
  <c r="H93" i="47"/>
  <c r="H15" i="47" s="1"/>
  <c r="H95" i="47"/>
  <c r="H17" i="47" s="1"/>
  <c r="H90" i="47"/>
  <c r="H12" i="47" s="1"/>
  <c r="G90" i="47"/>
  <c r="G12" i="47" s="1"/>
  <c r="O99" i="47"/>
  <c r="O21" i="47" s="1"/>
  <c r="H90" i="46"/>
  <c r="H12" i="46" s="1"/>
  <c r="E104" i="46"/>
  <c r="E26" i="46" s="1"/>
  <c r="S624" i="46"/>
  <c r="AG624" i="46" s="1"/>
  <c r="S612" i="46"/>
  <c r="AG612" i="46" s="1"/>
  <c r="S620" i="46"/>
  <c r="AG620" i="46" s="1"/>
  <c r="H93" i="46"/>
  <c r="H15" i="46" s="1"/>
  <c r="S623" i="46"/>
  <c r="AG623" i="46" s="1"/>
  <c r="S613" i="46"/>
  <c r="AG613" i="46" s="1"/>
  <c r="H93" i="40"/>
  <c r="I625" i="40"/>
  <c r="O99" i="40"/>
  <c r="D103" i="40"/>
  <c r="C98" i="46" l="1"/>
  <c r="C20" i="46" s="1"/>
  <c r="G97" i="47"/>
  <c r="G19" i="47" s="1"/>
  <c r="H97" i="47"/>
  <c r="H19" i="47" s="1"/>
  <c r="H88" i="53"/>
  <c r="H10" i="53" s="1"/>
  <c r="G105" i="40"/>
  <c r="G27" i="40" s="1"/>
  <c r="G103" i="48"/>
  <c r="G25" i="48" s="1"/>
  <c r="G88" i="53"/>
  <c r="G10" i="53" s="1"/>
  <c r="C98" i="48"/>
  <c r="C20" i="48" s="1"/>
  <c r="D105" i="48"/>
  <c r="D27" i="48" s="1"/>
  <c r="E98" i="48"/>
  <c r="E20" i="48" s="1"/>
  <c r="G95" i="47"/>
  <c r="G17" i="47" s="1"/>
  <c r="C93" i="47"/>
  <c r="C15" i="47" s="1"/>
  <c r="E103" i="48"/>
  <c r="E25" i="48" s="1"/>
  <c r="C104" i="47"/>
  <c r="C26" i="47" s="1"/>
  <c r="I635" i="48"/>
  <c r="H88" i="46"/>
  <c r="H10" i="46" s="1"/>
  <c r="E90" i="51"/>
  <c r="E12" i="51" s="1"/>
  <c r="C88" i="48"/>
  <c r="C10" i="48" s="1"/>
  <c r="C100" i="52"/>
  <c r="C22" i="52" s="1"/>
  <c r="C87" i="53"/>
  <c r="C9" i="53" s="1"/>
  <c r="M626" i="40"/>
  <c r="C98" i="47"/>
  <c r="C20" i="47" s="1"/>
  <c r="H103" i="40"/>
  <c r="G94" i="52"/>
  <c r="G16" i="52" s="1"/>
  <c r="G98" i="52"/>
  <c r="G20" i="52" s="1"/>
  <c r="E88" i="53"/>
  <c r="E10" i="53" s="1"/>
  <c r="G94" i="46"/>
  <c r="G16" i="46" s="1"/>
  <c r="E104" i="40"/>
  <c r="H88" i="48"/>
  <c r="H10" i="48" s="1"/>
  <c r="C104" i="40"/>
  <c r="E88" i="47"/>
  <c r="E10" i="47" s="1"/>
  <c r="D104" i="46"/>
  <c r="D26" i="46" s="1"/>
  <c r="H89" i="47"/>
  <c r="H89" i="48"/>
  <c r="H11" i="48" s="1"/>
  <c r="H89" i="50"/>
  <c r="H11" i="50" s="1"/>
  <c r="D104" i="51"/>
  <c r="D26" i="51" s="1"/>
  <c r="C105" i="46"/>
  <c r="C27" i="46" s="1"/>
  <c r="I643" i="46"/>
  <c r="H94" i="48"/>
  <c r="H16" i="48" s="1"/>
  <c r="D105" i="40"/>
  <c r="D27" i="40" s="1"/>
  <c r="G87" i="46"/>
  <c r="G9" i="46" s="1"/>
  <c r="G94" i="47"/>
  <c r="G16" i="47" s="1"/>
  <c r="D93" i="52"/>
  <c r="D15" i="52" s="1"/>
  <c r="G103" i="47"/>
  <c r="G25" i="47" s="1"/>
  <c r="G87" i="52"/>
  <c r="G9" i="52" s="1"/>
  <c r="D105" i="52"/>
  <c r="D27" i="52" s="1"/>
  <c r="E88" i="52"/>
  <c r="E10" i="52" s="1"/>
  <c r="C88" i="53"/>
  <c r="C10" i="53" s="1"/>
  <c r="E98" i="55"/>
  <c r="E20" i="55" s="1"/>
  <c r="C626" i="55"/>
  <c r="G90" i="46"/>
  <c r="G12" i="46" s="1"/>
  <c r="G93" i="48"/>
  <c r="G15" i="48" s="1"/>
  <c r="G104" i="47"/>
  <c r="G26" i="47" s="1"/>
  <c r="D93" i="48"/>
  <c r="D15" i="48" s="1"/>
  <c r="E103" i="47"/>
  <c r="E25" i="47" s="1"/>
  <c r="D104" i="48"/>
  <c r="D26" i="48" s="1"/>
  <c r="E100" i="50"/>
  <c r="E22" i="50" s="1"/>
  <c r="D97" i="51"/>
  <c r="D19" i="51" s="1"/>
  <c r="D104" i="50"/>
  <c r="D26" i="50" s="1"/>
  <c r="C103" i="47"/>
  <c r="C25" i="47" s="1"/>
  <c r="G94" i="51"/>
  <c r="G16" i="51" s="1"/>
  <c r="G95" i="51"/>
  <c r="G17" i="51" s="1"/>
  <c r="C100" i="46"/>
  <c r="C22" i="46" s="1"/>
  <c r="G89" i="48"/>
  <c r="G11" i="48" s="1"/>
  <c r="D93" i="51"/>
  <c r="D15" i="51" s="1"/>
  <c r="G105" i="52"/>
  <c r="G27" i="52" s="1"/>
  <c r="H94" i="52"/>
  <c r="H16" i="52" s="1"/>
  <c r="H103" i="50"/>
  <c r="H25" i="50" s="1"/>
  <c r="D87" i="52"/>
  <c r="D9" i="52" s="1"/>
  <c r="E104" i="51"/>
  <c r="E26" i="51" s="1"/>
  <c r="G87" i="51"/>
  <c r="G9" i="51" s="1"/>
  <c r="G93" i="53"/>
  <c r="G15" i="53" s="1"/>
  <c r="H93" i="53"/>
  <c r="H15" i="53" s="1"/>
  <c r="G94" i="53"/>
  <c r="G16" i="53" s="1"/>
  <c r="I634" i="48"/>
  <c r="G100" i="46"/>
  <c r="G22" i="46" s="1"/>
  <c r="D104" i="40"/>
  <c r="B103" i="40"/>
  <c r="G89" i="55"/>
  <c r="G11" i="55" s="1"/>
  <c r="I635" i="47"/>
  <c r="H104" i="40"/>
  <c r="H104" i="53"/>
  <c r="H26" i="53" s="1"/>
  <c r="H104" i="55"/>
  <c r="H26" i="55" s="1"/>
  <c r="R93" i="55"/>
  <c r="R15" i="55" s="1"/>
  <c r="H93" i="55"/>
  <c r="H15" i="55" s="1"/>
  <c r="G93" i="46"/>
  <c r="G15" i="46" s="1"/>
  <c r="H104" i="47"/>
  <c r="H26" i="47" s="1"/>
  <c r="E98" i="47"/>
  <c r="E20" i="47" s="1"/>
  <c r="G90" i="48"/>
  <c r="G12" i="48" s="1"/>
  <c r="I650" i="40"/>
  <c r="C104" i="48"/>
  <c r="C26" i="48" s="1"/>
  <c r="I644" i="48"/>
  <c r="B88" i="46"/>
  <c r="I582" i="46"/>
  <c r="E100" i="48"/>
  <c r="E22" i="48" s="1"/>
  <c r="G105" i="46"/>
  <c r="G27" i="46" s="1"/>
  <c r="H103" i="48"/>
  <c r="H25" i="48" s="1"/>
  <c r="D103" i="51"/>
  <c r="D25" i="51" s="1"/>
  <c r="E87" i="50"/>
  <c r="E9" i="50" s="1"/>
  <c r="C104" i="50"/>
  <c r="C26" i="50" s="1"/>
  <c r="H87" i="50"/>
  <c r="H9" i="50" s="1"/>
  <c r="G93" i="50"/>
  <c r="G15" i="50" s="1"/>
  <c r="B104" i="50"/>
  <c r="I598" i="50"/>
  <c r="G97" i="51"/>
  <c r="G19" i="51" s="1"/>
  <c r="H98" i="50"/>
  <c r="H20" i="50" s="1"/>
  <c r="C105" i="47"/>
  <c r="C27" i="47" s="1"/>
  <c r="C100" i="47"/>
  <c r="C22" i="47" s="1"/>
  <c r="H105" i="46"/>
  <c r="H27" i="46" s="1"/>
  <c r="E87" i="46"/>
  <c r="E9" i="46" s="1"/>
  <c r="G97" i="48"/>
  <c r="G19" i="48" s="1"/>
  <c r="H94" i="51"/>
  <c r="H16" i="51" s="1"/>
  <c r="D105" i="47"/>
  <c r="D27" i="47" s="1"/>
  <c r="G87" i="50"/>
  <c r="G9" i="50" s="1"/>
  <c r="E97" i="47"/>
  <c r="E19" i="47" s="1"/>
  <c r="C100" i="48"/>
  <c r="C22" i="48" s="1"/>
  <c r="C98" i="53"/>
  <c r="C20" i="53" s="1"/>
  <c r="C93" i="52"/>
  <c r="C15" i="52" s="1"/>
  <c r="D97" i="55"/>
  <c r="D19" i="55" s="1"/>
  <c r="E104" i="55"/>
  <c r="E26" i="55" s="1"/>
  <c r="D87" i="53"/>
  <c r="D9" i="53" s="1"/>
  <c r="O90" i="55"/>
  <c r="O12" i="55" s="1"/>
  <c r="C100" i="53"/>
  <c r="C100" i="51"/>
  <c r="C22" i="51" s="1"/>
  <c r="H104" i="52"/>
  <c r="H26" i="52" s="1"/>
  <c r="S621" i="52"/>
  <c r="AG621" i="52" s="1"/>
  <c r="D88" i="47"/>
  <c r="D10" i="47" s="1"/>
  <c r="G105" i="47"/>
  <c r="G27" i="47" s="1"/>
  <c r="G94" i="50"/>
  <c r="G16" i="50" s="1"/>
  <c r="I643" i="48"/>
  <c r="G93" i="52"/>
  <c r="G15" i="52" s="1"/>
  <c r="H97" i="55"/>
  <c r="H19" i="55" s="1"/>
  <c r="H95" i="52"/>
  <c r="H17" i="52" s="1"/>
  <c r="M626" i="47"/>
  <c r="D93" i="47"/>
  <c r="D15" i="47" s="1"/>
  <c r="C88" i="40"/>
  <c r="C10" i="40" s="1"/>
  <c r="E90" i="48"/>
  <c r="E12" i="48" s="1"/>
  <c r="D103" i="47"/>
  <c r="D25" i="47" s="1"/>
  <c r="I635" i="50"/>
  <c r="C104" i="46"/>
  <c r="C26" i="46" s="1"/>
  <c r="G98" i="48"/>
  <c r="G20" i="48" s="1"/>
  <c r="H89" i="46"/>
  <c r="H11" i="46" s="1"/>
  <c r="I642" i="46"/>
  <c r="H100" i="47"/>
  <c r="H22" i="47" s="1"/>
  <c r="H103" i="46"/>
  <c r="H25" i="46" s="1"/>
  <c r="G100" i="50"/>
  <c r="G22" i="50" s="1"/>
  <c r="H88" i="50"/>
  <c r="H10" i="50" s="1"/>
  <c r="C105" i="50"/>
  <c r="C27" i="50" s="1"/>
  <c r="G98" i="50"/>
  <c r="G20" i="50" s="1"/>
  <c r="C93" i="51"/>
  <c r="C15" i="51" s="1"/>
  <c r="E98" i="51"/>
  <c r="E20" i="51" s="1"/>
  <c r="E87" i="47"/>
  <c r="E9" i="47" s="1"/>
  <c r="G89" i="50"/>
  <c r="G11" i="50" s="1"/>
  <c r="E105" i="40"/>
  <c r="E27" i="40" s="1"/>
  <c r="I649" i="51"/>
  <c r="H94" i="46"/>
  <c r="H16" i="46" s="1"/>
  <c r="H94" i="47"/>
  <c r="H16" i="47" s="1"/>
  <c r="D105" i="46"/>
  <c r="D27" i="46" s="1"/>
  <c r="G100" i="52"/>
  <c r="G22" i="52" s="1"/>
  <c r="I643" i="50"/>
  <c r="G97" i="50"/>
  <c r="G19" i="50" s="1"/>
  <c r="E105" i="52"/>
  <c r="E27" i="52" s="1"/>
  <c r="E100" i="52"/>
  <c r="E22" i="52" s="1"/>
  <c r="E98" i="52"/>
  <c r="E20" i="52" s="1"/>
  <c r="H88" i="52"/>
  <c r="H10" i="52" s="1"/>
  <c r="H89" i="52"/>
  <c r="H11" i="52" s="1"/>
  <c r="H94" i="55"/>
  <c r="H16" i="55" s="1"/>
  <c r="E104" i="53"/>
  <c r="E26" i="53" s="1"/>
  <c r="E97" i="53"/>
  <c r="E19" i="53" s="1"/>
  <c r="H98" i="55"/>
  <c r="H20" i="55" s="1"/>
  <c r="E105" i="55"/>
  <c r="E27" i="55" s="1"/>
  <c r="G104" i="51"/>
  <c r="G26" i="51" s="1"/>
  <c r="B103" i="50"/>
  <c r="H105" i="40"/>
  <c r="H27" i="40" s="1"/>
  <c r="C98" i="52"/>
  <c r="C20" i="52" s="1"/>
  <c r="AG605" i="51"/>
  <c r="I642" i="50"/>
  <c r="G104" i="50"/>
  <c r="G26" i="50" s="1"/>
  <c r="M626" i="51"/>
  <c r="G95" i="50"/>
  <c r="G17" i="50" s="1"/>
  <c r="G97" i="52"/>
  <c r="G19" i="52" s="1"/>
  <c r="E98" i="46"/>
  <c r="E20" i="46" s="1"/>
  <c r="D93" i="46"/>
  <c r="D15" i="46" s="1"/>
  <c r="G95" i="46"/>
  <c r="G17" i="46" s="1"/>
  <c r="E104" i="48"/>
  <c r="E26" i="48" s="1"/>
  <c r="C93" i="46"/>
  <c r="C15" i="46" s="1"/>
  <c r="E100" i="40"/>
  <c r="I634" i="46"/>
  <c r="E90" i="47"/>
  <c r="E12" i="47" s="1"/>
  <c r="H98" i="46"/>
  <c r="H20" i="46" s="1"/>
  <c r="G100" i="47"/>
  <c r="G22" i="47" s="1"/>
  <c r="H98" i="48"/>
  <c r="H20" i="48" s="1"/>
  <c r="D88" i="51"/>
  <c r="D10" i="51" s="1"/>
  <c r="E88" i="51"/>
  <c r="E10" i="51" s="1"/>
  <c r="C98" i="51"/>
  <c r="C20" i="51" s="1"/>
  <c r="H105" i="51"/>
  <c r="H27" i="51" s="1"/>
  <c r="H100" i="51"/>
  <c r="H22" i="51" s="1"/>
  <c r="C93" i="40"/>
  <c r="H104" i="51"/>
  <c r="H26" i="51" s="1"/>
  <c r="E98" i="50"/>
  <c r="E20" i="50" s="1"/>
  <c r="G89" i="47"/>
  <c r="G11" i="47" s="1"/>
  <c r="I643" i="47"/>
  <c r="G98" i="47"/>
  <c r="G20" i="47" s="1"/>
  <c r="H94" i="50"/>
  <c r="H16" i="50" s="1"/>
  <c r="E97" i="50"/>
  <c r="E19" i="50" s="1"/>
  <c r="G100" i="48"/>
  <c r="G22" i="48" s="1"/>
  <c r="G89" i="52"/>
  <c r="G11" i="52" s="1"/>
  <c r="E105" i="51"/>
  <c r="E27" i="51" s="1"/>
  <c r="E97" i="52"/>
  <c r="E19" i="52" s="1"/>
  <c r="E90" i="53"/>
  <c r="E12" i="53" s="1"/>
  <c r="G90" i="53"/>
  <c r="G12" i="53" s="1"/>
  <c r="D88" i="53"/>
  <c r="D10" i="53" s="1"/>
  <c r="D103" i="53"/>
  <c r="D25" i="53" s="1"/>
  <c r="H87" i="53"/>
  <c r="H9" i="53" s="1"/>
  <c r="C105" i="53"/>
  <c r="C27" i="53" s="1"/>
  <c r="G94" i="55"/>
  <c r="G16" i="55" s="1"/>
  <c r="C100" i="55"/>
  <c r="H94" i="53"/>
  <c r="H16" i="53" s="1"/>
  <c r="H98" i="53"/>
  <c r="H20" i="53" s="1"/>
  <c r="G97" i="53"/>
  <c r="G19" i="53" s="1"/>
  <c r="G105" i="55"/>
  <c r="G27" i="55" s="1"/>
  <c r="R105" i="53"/>
  <c r="R27" i="53" s="1"/>
  <c r="H105" i="53"/>
  <c r="H27" i="53" s="1"/>
  <c r="D104" i="53"/>
  <c r="D26" i="53" s="1"/>
  <c r="D93" i="53"/>
  <c r="D15" i="53" s="1"/>
  <c r="D105" i="53"/>
  <c r="D27" i="53" s="1"/>
  <c r="E105" i="53"/>
  <c r="E27" i="53" s="1"/>
  <c r="H90" i="52"/>
  <c r="H12" i="52" s="1"/>
  <c r="I599" i="48"/>
  <c r="B105" i="48"/>
  <c r="I644" i="47"/>
  <c r="D87" i="55"/>
  <c r="D9" i="55" s="1"/>
  <c r="D105" i="55"/>
  <c r="D27" i="55" s="1"/>
  <c r="I642" i="48"/>
  <c r="C88" i="52"/>
  <c r="C10" i="52" s="1"/>
  <c r="Q88" i="55"/>
  <c r="Q10" i="55" s="1"/>
  <c r="G88" i="55"/>
  <c r="G10" i="55" s="1"/>
  <c r="I617" i="53"/>
  <c r="C626" i="53"/>
  <c r="I649" i="40"/>
  <c r="D87" i="51"/>
  <c r="D9" i="51" s="1"/>
  <c r="G98" i="53"/>
  <c r="G20" i="53" s="1"/>
  <c r="C88" i="47"/>
  <c r="C10" i="47" s="1"/>
  <c r="G95" i="48"/>
  <c r="G17" i="48" s="1"/>
  <c r="G94" i="48"/>
  <c r="G16" i="48" s="1"/>
  <c r="C88" i="50"/>
  <c r="C10" i="50" s="1"/>
  <c r="H87" i="46"/>
  <c r="H9" i="46" s="1"/>
  <c r="H87" i="48"/>
  <c r="H9" i="48" s="1"/>
  <c r="I650" i="50"/>
  <c r="I644" i="50"/>
  <c r="I597" i="48"/>
  <c r="I642" i="47"/>
  <c r="G104" i="46"/>
  <c r="G26" i="46" s="1"/>
  <c r="G104" i="40"/>
  <c r="I599" i="47"/>
  <c r="H100" i="50"/>
  <c r="H22" i="50" s="1"/>
  <c r="G98" i="46"/>
  <c r="G20" i="46" s="1"/>
  <c r="H97" i="50"/>
  <c r="H19" i="50" s="1"/>
  <c r="C100" i="40"/>
  <c r="H103" i="47"/>
  <c r="H25" i="47" s="1"/>
  <c r="G100" i="40"/>
  <c r="G105" i="50"/>
  <c r="G27" i="50" s="1"/>
  <c r="E100" i="51"/>
  <c r="E22" i="51" s="1"/>
  <c r="D88" i="50"/>
  <c r="D10" i="50" s="1"/>
  <c r="E88" i="46"/>
  <c r="E10" i="46" s="1"/>
  <c r="C98" i="50"/>
  <c r="C20" i="50" s="1"/>
  <c r="H105" i="50"/>
  <c r="H27" i="50" s="1"/>
  <c r="H100" i="48"/>
  <c r="H22" i="48" s="1"/>
  <c r="E105" i="47"/>
  <c r="E27" i="47" s="1"/>
  <c r="C105" i="48"/>
  <c r="C27" i="48" s="1"/>
  <c r="G97" i="46"/>
  <c r="G19" i="46" s="1"/>
  <c r="I649" i="47"/>
  <c r="G87" i="47"/>
  <c r="G9" i="47" s="1"/>
  <c r="H98" i="52"/>
  <c r="H20" i="52" s="1"/>
  <c r="G89" i="51"/>
  <c r="G11" i="51" s="1"/>
  <c r="H105" i="52"/>
  <c r="H27" i="52" s="1"/>
  <c r="E87" i="52"/>
  <c r="E9" i="52" s="1"/>
  <c r="E88" i="40"/>
  <c r="E10" i="40" s="1"/>
  <c r="E97" i="51"/>
  <c r="E19" i="51" s="1"/>
  <c r="H100" i="53"/>
  <c r="H22" i="53" s="1"/>
  <c r="C104" i="53"/>
  <c r="C26" i="53" s="1"/>
  <c r="E90" i="52"/>
  <c r="E12" i="52" s="1"/>
  <c r="G90" i="52"/>
  <c r="G12" i="52" s="1"/>
  <c r="G104" i="53"/>
  <c r="G26" i="53" s="1"/>
  <c r="D88" i="52"/>
  <c r="D10" i="52" s="1"/>
  <c r="G95" i="53"/>
  <c r="G17" i="53" s="1"/>
  <c r="H87" i="52"/>
  <c r="H9" i="52" s="1"/>
  <c r="G105" i="53"/>
  <c r="G27" i="53" s="1"/>
  <c r="E97" i="55"/>
  <c r="E19" i="55" s="1"/>
  <c r="G87" i="55"/>
  <c r="G9" i="55" s="1"/>
  <c r="H105" i="55"/>
  <c r="H27" i="55" s="1"/>
  <c r="S617" i="52"/>
  <c r="AG617" i="52" s="1"/>
  <c r="Q104" i="55"/>
  <c r="Q26" i="55" s="1"/>
  <c r="G104" i="55"/>
  <c r="G26" i="55" s="1"/>
  <c r="H87" i="55"/>
  <c r="H9" i="55" s="1"/>
  <c r="Q93" i="55"/>
  <c r="Q15" i="55" s="1"/>
  <c r="S606" i="52"/>
  <c r="AG605" i="53"/>
  <c r="E87" i="48"/>
  <c r="E9" i="48" s="1"/>
  <c r="G100" i="53"/>
  <c r="G22" i="53" s="1"/>
  <c r="D103" i="48"/>
  <c r="D25" i="48" s="1"/>
  <c r="G105" i="48"/>
  <c r="G27" i="48" s="1"/>
  <c r="B103" i="46"/>
  <c r="I597" i="46"/>
  <c r="E97" i="48"/>
  <c r="E19" i="48" s="1"/>
  <c r="D105" i="50"/>
  <c r="D27" i="50" s="1"/>
  <c r="G98" i="55"/>
  <c r="G20" i="55" s="1"/>
  <c r="I599" i="46"/>
  <c r="G98" i="51"/>
  <c r="G20" i="51" s="1"/>
  <c r="G103" i="40"/>
  <c r="G100" i="55"/>
  <c r="G22" i="55" s="1"/>
  <c r="M87" i="55"/>
  <c r="M9" i="55" s="1"/>
  <c r="C87" i="55"/>
  <c r="C9" i="55" s="1"/>
  <c r="G87" i="53"/>
  <c r="G9" i="53" s="1"/>
  <c r="I599" i="50"/>
  <c r="G93" i="47"/>
  <c r="G15" i="47" s="1"/>
  <c r="C88" i="46"/>
  <c r="C10" i="46" s="1"/>
  <c r="H88" i="47"/>
  <c r="H10" i="47" s="1"/>
  <c r="G90" i="50"/>
  <c r="G12" i="50" s="1"/>
  <c r="E104" i="50"/>
  <c r="E26" i="50" s="1"/>
  <c r="H104" i="46"/>
  <c r="H26" i="46" s="1"/>
  <c r="I599" i="40"/>
  <c r="H100" i="40"/>
  <c r="I634" i="47"/>
  <c r="D88" i="46"/>
  <c r="D10" i="46" s="1"/>
  <c r="H98" i="47"/>
  <c r="H20" i="47" s="1"/>
  <c r="I599" i="51"/>
  <c r="E100" i="47"/>
  <c r="E22" i="47" s="1"/>
  <c r="C104" i="51"/>
  <c r="C26" i="51" s="1"/>
  <c r="H87" i="51"/>
  <c r="H9" i="51" s="1"/>
  <c r="H97" i="51"/>
  <c r="H19" i="51" s="1"/>
  <c r="H98" i="51"/>
  <c r="H20" i="51" s="1"/>
  <c r="E90" i="46"/>
  <c r="E12" i="46" s="1"/>
  <c r="C88" i="51"/>
  <c r="C10" i="51" s="1"/>
  <c r="E105" i="48"/>
  <c r="E27" i="48" s="1"/>
  <c r="D104" i="47"/>
  <c r="D26" i="47" s="1"/>
  <c r="E105" i="50"/>
  <c r="E27" i="50" s="1"/>
  <c r="D105" i="51"/>
  <c r="D27" i="51" s="1"/>
  <c r="G87" i="48"/>
  <c r="G9" i="48" s="1"/>
  <c r="E97" i="46"/>
  <c r="E19" i="46" s="1"/>
  <c r="H105" i="48"/>
  <c r="H27" i="48" s="1"/>
  <c r="D97" i="52"/>
  <c r="D19" i="52" s="1"/>
  <c r="H100" i="52"/>
  <c r="H22" i="52" s="1"/>
  <c r="C104" i="52"/>
  <c r="C26" i="52" s="1"/>
  <c r="G104" i="52"/>
  <c r="G26" i="52" s="1"/>
  <c r="G95" i="52"/>
  <c r="G17" i="52" s="1"/>
  <c r="C93" i="53"/>
  <c r="C15" i="53" s="1"/>
  <c r="H97" i="53"/>
  <c r="H19" i="53" s="1"/>
  <c r="D97" i="53"/>
  <c r="D19" i="53" s="1"/>
  <c r="G97" i="55"/>
  <c r="G19" i="55" s="1"/>
  <c r="E87" i="55"/>
  <c r="E9" i="55" s="1"/>
  <c r="G89" i="53"/>
  <c r="G11" i="53" s="1"/>
  <c r="D93" i="55"/>
  <c r="D15" i="55" s="1"/>
  <c r="E87" i="53"/>
  <c r="E9" i="53" s="1"/>
  <c r="H95" i="55"/>
  <c r="H17" i="55" s="1"/>
  <c r="H90" i="55"/>
  <c r="H12" i="55" s="1"/>
  <c r="M626" i="53"/>
  <c r="C96" i="55"/>
  <c r="C18" i="55" s="1"/>
  <c r="D103" i="55"/>
  <c r="D25" i="55" s="1"/>
  <c r="D98" i="55"/>
  <c r="D20" i="55" s="1"/>
  <c r="B88" i="55"/>
  <c r="I641" i="55"/>
  <c r="E94" i="55"/>
  <c r="R90" i="53"/>
  <c r="R12" i="53" s="1"/>
  <c r="R95" i="53"/>
  <c r="R17" i="53" s="1"/>
  <c r="G86" i="53"/>
  <c r="G8" i="53" s="1"/>
  <c r="I633" i="53"/>
  <c r="I651" i="53"/>
  <c r="Q88" i="40"/>
  <c r="Q10" i="40" s="1"/>
  <c r="O105" i="51"/>
  <c r="O27" i="51" s="1"/>
  <c r="C97" i="53"/>
  <c r="C19" i="53" s="1"/>
  <c r="R93" i="53"/>
  <c r="R15" i="53" s="1"/>
  <c r="Q88" i="53"/>
  <c r="Q10" i="53" s="1"/>
  <c r="I642" i="53"/>
  <c r="I636" i="53"/>
  <c r="M87" i="53"/>
  <c r="M9" i="53" s="1"/>
  <c r="R89" i="48"/>
  <c r="R11" i="48" s="1"/>
  <c r="O90" i="53"/>
  <c r="O12" i="53" s="1"/>
  <c r="N87" i="51"/>
  <c r="N9" i="51" s="1"/>
  <c r="I643" i="53"/>
  <c r="C94" i="53"/>
  <c r="M98" i="53"/>
  <c r="M20" i="53" s="1"/>
  <c r="I640" i="53"/>
  <c r="N88" i="53"/>
  <c r="N10" i="53" s="1"/>
  <c r="G103" i="53"/>
  <c r="G25" i="53" s="1"/>
  <c r="M98" i="50"/>
  <c r="M20" i="50" s="1"/>
  <c r="O98" i="50"/>
  <c r="O20" i="50" s="1"/>
  <c r="M104" i="53"/>
  <c r="M26" i="53" s="1"/>
  <c r="I639" i="53"/>
  <c r="O98" i="53"/>
  <c r="O20" i="53" s="1"/>
  <c r="I644" i="53"/>
  <c r="H103" i="53"/>
  <c r="H25" i="53" s="1"/>
  <c r="I641" i="53"/>
  <c r="Q93" i="53"/>
  <c r="Q15" i="53" s="1"/>
  <c r="R98" i="48"/>
  <c r="R20" i="48" s="1"/>
  <c r="E94" i="53"/>
  <c r="N104" i="48"/>
  <c r="N26" i="48" s="1"/>
  <c r="Q100" i="50"/>
  <c r="Q22" i="50" s="1"/>
  <c r="R98" i="50"/>
  <c r="R20" i="50" s="1"/>
  <c r="Q97" i="48"/>
  <c r="Q19" i="48" s="1"/>
  <c r="Q90" i="48"/>
  <c r="Q12" i="48" s="1"/>
  <c r="M104" i="47"/>
  <c r="M26" i="47" s="1"/>
  <c r="O88" i="47"/>
  <c r="O10" i="47" s="1"/>
  <c r="N88" i="48"/>
  <c r="N10" i="48" s="1"/>
  <c r="M104" i="50"/>
  <c r="M26" i="50" s="1"/>
  <c r="Q94" i="50"/>
  <c r="Q16" i="50" s="1"/>
  <c r="R95" i="51"/>
  <c r="R17" i="51" s="1"/>
  <c r="R94" i="51"/>
  <c r="R16" i="51" s="1"/>
  <c r="N105" i="51"/>
  <c r="N27" i="51" s="1"/>
  <c r="I635" i="53"/>
  <c r="M93" i="53"/>
  <c r="M15" i="53" s="1"/>
  <c r="I646" i="53"/>
  <c r="N103" i="47"/>
  <c r="N25" i="47" s="1"/>
  <c r="D98" i="53"/>
  <c r="D20" i="53" s="1"/>
  <c r="D94" i="53"/>
  <c r="O104" i="47"/>
  <c r="O26" i="47" s="1"/>
  <c r="R93" i="50"/>
  <c r="R15" i="50" s="1"/>
  <c r="O100" i="50"/>
  <c r="O22" i="50" s="1"/>
  <c r="R89" i="50"/>
  <c r="R11" i="50" s="1"/>
  <c r="Q89" i="46"/>
  <c r="Q11" i="46" s="1"/>
  <c r="I650" i="53"/>
  <c r="I634" i="53"/>
  <c r="Q104" i="53"/>
  <c r="Q26" i="53" s="1"/>
  <c r="B103" i="53"/>
  <c r="Q95" i="53"/>
  <c r="Q17" i="53" s="1"/>
  <c r="D94" i="52"/>
  <c r="D16" i="52" s="1"/>
  <c r="H86" i="52"/>
  <c r="H8" i="52" s="1"/>
  <c r="Q98" i="52"/>
  <c r="Q20" i="52" s="1"/>
  <c r="Q105" i="52"/>
  <c r="Q27" i="52" s="1"/>
  <c r="I642" i="52"/>
  <c r="I636" i="52"/>
  <c r="I640" i="52"/>
  <c r="I643" i="52"/>
  <c r="O87" i="52"/>
  <c r="O9" i="52" s="1"/>
  <c r="E103" i="52"/>
  <c r="E25" i="52" s="1"/>
  <c r="N97" i="52"/>
  <c r="N19" i="52" s="1"/>
  <c r="R95" i="52"/>
  <c r="R17" i="52" s="1"/>
  <c r="D104" i="52"/>
  <c r="D26" i="52" s="1"/>
  <c r="I634" i="52"/>
  <c r="Q89" i="52"/>
  <c r="Q11" i="52" s="1"/>
  <c r="R104" i="52"/>
  <c r="R26" i="52" s="1"/>
  <c r="I650" i="52"/>
  <c r="E94" i="52"/>
  <c r="E16" i="52" s="1"/>
  <c r="C97" i="52"/>
  <c r="C19" i="52" s="1"/>
  <c r="D103" i="52"/>
  <c r="D25" i="52" s="1"/>
  <c r="I646" i="52"/>
  <c r="I639" i="52"/>
  <c r="N105" i="52"/>
  <c r="N27" i="52" s="1"/>
  <c r="G86" i="52"/>
  <c r="G8" i="52" s="1"/>
  <c r="D98" i="52"/>
  <c r="D20" i="52" s="1"/>
  <c r="I641" i="52"/>
  <c r="I633" i="52"/>
  <c r="N87" i="52"/>
  <c r="N9" i="52" s="1"/>
  <c r="R90" i="52"/>
  <c r="R12" i="52" s="1"/>
  <c r="E104" i="52"/>
  <c r="E26" i="52" s="1"/>
  <c r="C96" i="47"/>
  <c r="C18" i="47" s="1"/>
  <c r="C96" i="52"/>
  <c r="C18" i="52" s="1"/>
  <c r="I635" i="52"/>
  <c r="C103" i="52"/>
  <c r="C25" i="52" s="1"/>
  <c r="C94" i="52"/>
  <c r="C16" i="52" s="1"/>
  <c r="O97" i="52"/>
  <c r="O19" i="52" s="1"/>
  <c r="I644" i="52"/>
  <c r="E93" i="51"/>
  <c r="E15" i="51" s="1"/>
  <c r="I649" i="50"/>
  <c r="I649" i="46"/>
  <c r="I649" i="48"/>
  <c r="M87" i="46"/>
  <c r="M9" i="46" s="1"/>
  <c r="C96" i="48"/>
  <c r="C18" i="48" s="1"/>
  <c r="M87" i="47"/>
  <c r="M9" i="47" s="1"/>
  <c r="Q88" i="47"/>
  <c r="Q10" i="47" s="1"/>
  <c r="Q104" i="50"/>
  <c r="Q26" i="50" s="1"/>
  <c r="H86" i="51"/>
  <c r="H8" i="51" s="1"/>
  <c r="C96" i="46"/>
  <c r="C18" i="46" s="1"/>
  <c r="Q88" i="46"/>
  <c r="Q10" i="46" s="1"/>
  <c r="G86" i="51"/>
  <c r="G8" i="51" s="1"/>
  <c r="C96" i="50"/>
  <c r="C18" i="50" s="1"/>
  <c r="C96" i="51"/>
  <c r="C18" i="51" s="1"/>
  <c r="H103" i="51"/>
  <c r="H25" i="51" s="1"/>
  <c r="O87" i="51"/>
  <c r="O9" i="51" s="1"/>
  <c r="I635" i="51"/>
  <c r="R87" i="51"/>
  <c r="R9" i="51" s="1"/>
  <c r="M87" i="51"/>
  <c r="M9" i="51" s="1"/>
  <c r="M98" i="51"/>
  <c r="M20" i="51" s="1"/>
  <c r="C94" i="51"/>
  <c r="I646" i="51"/>
  <c r="I639" i="51"/>
  <c r="R93" i="51"/>
  <c r="R15" i="51" s="1"/>
  <c r="M105" i="51"/>
  <c r="M27" i="51" s="1"/>
  <c r="R105" i="51"/>
  <c r="R27" i="51" s="1"/>
  <c r="Q97" i="51"/>
  <c r="Q19" i="51" s="1"/>
  <c r="Q94" i="51"/>
  <c r="Q16" i="51" s="1"/>
  <c r="M88" i="51"/>
  <c r="M10" i="51" s="1"/>
  <c r="D98" i="51"/>
  <c r="D20" i="51" s="1"/>
  <c r="R104" i="51"/>
  <c r="R26" i="51" s="1"/>
  <c r="E94" i="51"/>
  <c r="E16" i="51" s="1"/>
  <c r="I636" i="51"/>
  <c r="I641" i="51"/>
  <c r="N103" i="51"/>
  <c r="N25" i="51" s="1"/>
  <c r="N97" i="51"/>
  <c r="N19" i="51" s="1"/>
  <c r="I634" i="51"/>
  <c r="Q88" i="51"/>
  <c r="Q10" i="51" s="1"/>
  <c r="Q100" i="51"/>
  <c r="Q22" i="51" s="1"/>
  <c r="I644" i="51"/>
  <c r="I642" i="51"/>
  <c r="I650" i="51"/>
  <c r="N88" i="51"/>
  <c r="N10" i="51" s="1"/>
  <c r="N104" i="51"/>
  <c r="N26" i="51" s="1"/>
  <c r="R88" i="51"/>
  <c r="R10" i="51" s="1"/>
  <c r="I633" i="51"/>
  <c r="I640" i="51"/>
  <c r="I643" i="51"/>
  <c r="R98" i="51"/>
  <c r="R20" i="51" s="1"/>
  <c r="C103" i="51"/>
  <c r="C25" i="51" s="1"/>
  <c r="E103" i="51"/>
  <c r="E25" i="51" s="1"/>
  <c r="G103" i="51"/>
  <c r="G25" i="51" s="1"/>
  <c r="O90" i="51"/>
  <c r="O12" i="51" s="1"/>
  <c r="D94" i="51"/>
  <c r="D16" i="51" s="1"/>
  <c r="I651" i="51"/>
  <c r="C97" i="51"/>
  <c r="C19" i="51" s="1"/>
  <c r="Q88" i="48"/>
  <c r="Q10" i="48" s="1"/>
  <c r="C90" i="50"/>
  <c r="C12" i="50" s="1"/>
  <c r="C103" i="40"/>
  <c r="G86" i="47"/>
  <c r="G8" i="47" s="1"/>
  <c r="I634" i="50"/>
  <c r="I651" i="40"/>
  <c r="I646" i="40"/>
  <c r="I639" i="40"/>
  <c r="I644" i="46"/>
  <c r="I633" i="46"/>
  <c r="I635" i="46"/>
  <c r="I633" i="47"/>
  <c r="I650" i="47"/>
  <c r="I650" i="48"/>
  <c r="O88" i="40"/>
  <c r="O10" i="40" s="1"/>
  <c r="M104" i="40"/>
  <c r="G86" i="46"/>
  <c r="G8" i="46" s="1"/>
  <c r="H86" i="46"/>
  <c r="H8" i="46" s="1"/>
  <c r="C97" i="50"/>
  <c r="C19" i="50" s="1"/>
  <c r="H86" i="48"/>
  <c r="H8" i="48" s="1"/>
  <c r="E94" i="50"/>
  <c r="E16" i="50" s="1"/>
  <c r="C94" i="46"/>
  <c r="C16" i="46" s="1"/>
  <c r="E94" i="47"/>
  <c r="E16" i="47" s="1"/>
  <c r="E94" i="46"/>
  <c r="E16" i="46" s="1"/>
  <c r="G86" i="50"/>
  <c r="G8" i="50" s="1"/>
  <c r="I650" i="46"/>
  <c r="M88" i="40"/>
  <c r="M10" i="40" s="1"/>
  <c r="G86" i="48"/>
  <c r="G8" i="48" s="1"/>
  <c r="I639" i="50"/>
  <c r="R103" i="50"/>
  <c r="R25" i="50" s="1"/>
  <c r="I646" i="50"/>
  <c r="C94" i="50"/>
  <c r="R95" i="50"/>
  <c r="R17" i="50" s="1"/>
  <c r="C93" i="50"/>
  <c r="C15" i="50" s="1"/>
  <c r="I633" i="50"/>
  <c r="R90" i="50"/>
  <c r="R12" i="50" s="1"/>
  <c r="M88" i="50"/>
  <c r="M10" i="50" s="1"/>
  <c r="I636" i="50"/>
  <c r="O103" i="50"/>
  <c r="O25" i="50" s="1"/>
  <c r="I641" i="50"/>
  <c r="R104" i="50"/>
  <c r="R26" i="50" s="1"/>
  <c r="G103" i="50"/>
  <c r="G25" i="50" s="1"/>
  <c r="H86" i="50"/>
  <c r="H8" i="50" s="1"/>
  <c r="C103" i="50"/>
  <c r="C25" i="50" s="1"/>
  <c r="I640" i="50"/>
  <c r="R90" i="46"/>
  <c r="R12" i="46" s="1"/>
  <c r="R95" i="46"/>
  <c r="R17" i="46" s="1"/>
  <c r="R93" i="47"/>
  <c r="R15" i="47" s="1"/>
  <c r="M93" i="47"/>
  <c r="M15" i="47" s="1"/>
  <c r="R90" i="48"/>
  <c r="R12" i="48" s="1"/>
  <c r="R95" i="48"/>
  <c r="R17" i="48" s="1"/>
  <c r="O98" i="47"/>
  <c r="O20" i="47" s="1"/>
  <c r="R93" i="40"/>
  <c r="M88" i="46"/>
  <c r="M10" i="46" s="1"/>
  <c r="H86" i="47"/>
  <c r="H8" i="47" s="1"/>
  <c r="I633" i="48"/>
  <c r="H104" i="48"/>
  <c r="H26" i="48" s="1"/>
  <c r="I651" i="48"/>
  <c r="I636" i="48"/>
  <c r="I641" i="48"/>
  <c r="G104" i="48"/>
  <c r="G26" i="48" s="1"/>
  <c r="O98" i="48"/>
  <c r="O20" i="48" s="1"/>
  <c r="R93" i="48"/>
  <c r="R15" i="48" s="1"/>
  <c r="I640" i="48"/>
  <c r="C97" i="48"/>
  <c r="C19" i="48" s="1"/>
  <c r="M87" i="48"/>
  <c r="M9" i="48" s="1"/>
  <c r="S643" i="48"/>
  <c r="O103" i="48"/>
  <c r="O25" i="48" s="1"/>
  <c r="I646" i="48"/>
  <c r="I639" i="48"/>
  <c r="E94" i="48"/>
  <c r="E16" i="48" s="1"/>
  <c r="C94" i="48"/>
  <c r="I636" i="47"/>
  <c r="R95" i="47"/>
  <c r="R17" i="47" s="1"/>
  <c r="N93" i="47"/>
  <c r="N15" i="47" s="1"/>
  <c r="M98" i="47"/>
  <c r="M20" i="47" s="1"/>
  <c r="I639" i="47"/>
  <c r="C94" i="47"/>
  <c r="Q90" i="47"/>
  <c r="Q12" i="47" s="1"/>
  <c r="I651" i="47"/>
  <c r="R90" i="47"/>
  <c r="R12" i="47" s="1"/>
  <c r="I641" i="47"/>
  <c r="I646" i="47"/>
  <c r="I640" i="47"/>
  <c r="C97" i="47"/>
  <c r="C19" i="47" s="1"/>
  <c r="I639" i="46"/>
  <c r="I640" i="46"/>
  <c r="O104" i="46"/>
  <c r="O26" i="46" s="1"/>
  <c r="I651" i="46"/>
  <c r="I636" i="46"/>
  <c r="I641" i="46"/>
  <c r="I646" i="46"/>
  <c r="R93" i="46"/>
  <c r="R15" i="46" s="1"/>
  <c r="C97" i="46"/>
  <c r="C19" i="46" s="1"/>
  <c r="S625" i="40"/>
  <c r="AG625" i="40" s="1"/>
  <c r="O103" i="40"/>
  <c r="R103" i="40" l="1"/>
  <c r="R100" i="50"/>
  <c r="R22" i="50" s="1"/>
  <c r="M88" i="48"/>
  <c r="M10" i="48" s="1"/>
  <c r="M105" i="53"/>
  <c r="M27" i="53" s="1"/>
  <c r="Q98" i="51"/>
  <c r="Q20" i="51" s="1"/>
  <c r="M104" i="51"/>
  <c r="M26" i="51" s="1"/>
  <c r="R98" i="52"/>
  <c r="R20" i="52" s="1"/>
  <c r="R94" i="52"/>
  <c r="R16" i="52" s="1"/>
  <c r="Q93" i="50"/>
  <c r="Q15" i="50" s="1"/>
  <c r="D103" i="46"/>
  <c r="D25" i="46" s="1"/>
  <c r="E90" i="55"/>
  <c r="E12" i="55" s="1"/>
  <c r="S634" i="48"/>
  <c r="Q90" i="51"/>
  <c r="Q12" i="51" s="1"/>
  <c r="O104" i="40"/>
  <c r="Q90" i="46"/>
  <c r="Q12" i="46" s="1"/>
  <c r="Q95" i="48"/>
  <c r="Q17" i="48" s="1"/>
  <c r="Q93" i="48"/>
  <c r="Q15" i="48" s="1"/>
  <c r="Q93" i="51"/>
  <c r="Q15" i="51" s="1"/>
  <c r="Q105" i="51"/>
  <c r="Q27" i="51" s="1"/>
  <c r="R105" i="52"/>
  <c r="R27" i="52" s="1"/>
  <c r="O100" i="53"/>
  <c r="O22" i="53" s="1"/>
  <c r="M88" i="53"/>
  <c r="M10" i="53" s="1"/>
  <c r="G93" i="55"/>
  <c r="G15" i="55" s="1"/>
  <c r="S644" i="50"/>
  <c r="N93" i="52"/>
  <c r="N15" i="52" s="1"/>
  <c r="S642" i="48"/>
  <c r="S649" i="51"/>
  <c r="M103" i="48"/>
  <c r="M25" i="48" s="1"/>
  <c r="R88" i="47"/>
  <c r="R10" i="47" s="1"/>
  <c r="O97" i="46"/>
  <c r="O19" i="46" s="1"/>
  <c r="Q89" i="51"/>
  <c r="Q11" i="51" s="1"/>
  <c r="R97" i="46"/>
  <c r="R19" i="46" s="1"/>
  <c r="Q105" i="50"/>
  <c r="Q27" i="50" s="1"/>
  <c r="O97" i="48"/>
  <c r="O19" i="48" s="1"/>
  <c r="O100" i="40"/>
  <c r="N88" i="55"/>
  <c r="N10" i="55" s="1"/>
  <c r="N93" i="46"/>
  <c r="N15" i="46" s="1"/>
  <c r="Q104" i="52"/>
  <c r="Q26" i="52" s="1"/>
  <c r="M88" i="55"/>
  <c r="M10" i="55" s="1"/>
  <c r="M98" i="46"/>
  <c r="M20" i="46" s="1"/>
  <c r="Q104" i="51"/>
  <c r="Q26" i="51" s="1"/>
  <c r="R89" i="51"/>
  <c r="R11" i="51" s="1"/>
  <c r="O98" i="51"/>
  <c r="O20" i="51" s="1"/>
  <c r="E103" i="53"/>
  <c r="E25" i="53" s="1"/>
  <c r="R105" i="46"/>
  <c r="R27" i="46" s="1"/>
  <c r="Q105" i="46"/>
  <c r="Q27" i="46" s="1"/>
  <c r="O105" i="50"/>
  <c r="O27" i="50" s="1"/>
  <c r="Q98" i="50"/>
  <c r="Q20" i="50" s="1"/>
  <c r="Q94" i="48"/>
  <c r="Q16" i="48" s="1"/>
  <c r="R94" i="50"/>
  <c r="R16" i="50" s="1"/>
  <c r="O87" i="47"/>
  <c r="O9" i="47" s="1"/>
  <c r="N103" i="53"/>
  <c r="N25" i="53" s="1"/>
  <c r="O88" i="46"/>
  <c r="O10" i="46" s="1"/>
  <c r="Q87" i="50"/>
  <c r="Q9" i="50" s="1"/>
  <c r="E86" i="53"/>
  <c r="E8" i="53" s="1"/>
  <c r="R100" i="55"/>
  <c r="R22" i="55" s="1"/>
  <c r="B93" i="40"/>
  <c r="R103" i="47"/>
  <c r="R25" i="47" s="1"/>
  <c r="Q97" i="47"/>
  <c r="Q19" i="47" s="1"/>
  <c r="I649" i="52"/>
  <c r="R105" i="48"/>
  <c r="R27" i="48" s="1"/>
  <c r="B105" i="47"/>
  <c r="S634" i="40"/>
  <c r="O90" i="50"/>
  <c r="O12" i="50" s="1"/>
  <c r="R97" i="51"/>
  <c r="R19" i="51" s="1"/>
  <c r="M100" i="52"/>
  <c r="M22" i="52" s="1"/>
  <c r="R87" i="47"/>
  <c r="R9" i="47" s="1"/>
  <c r="N88" i="50"/>
  <c r="N10" i="50" s="1"/>
  <c r="E100" i="55"/>
  <c r="E22" i="55" s="1"/>
  <c r="I582" i="55"/>
  <c r="C86" i="47"/>
  <c r="C8" i="47" s="1"/>
  <c r="O88" i="51"/>
  <c r="O10" i="51" s="1"/>
  <c r="N105" i="47"/>
  <c r="N27" i="47" s="1"/>
  <c r="C93" i="55"/>
  <c r="C15" i="55" s="1"/>
  <c r="O103" i="46"/>
  <c r="O25" i="46" s="1"/>
  <c r="N93" i="51"/>
  <c r="N15" i="51" s="1"/>
  <c r="M93" i="55"/>
  <c r="M15" i="55" s="1"/>
  <c r="B93" i="46"/>
  <c r="B15" i="46" s="1"/>
  <c r="R88" i="40"/>
  <c r="R10" i="40" s="1"/>
  <c r="C97" i="55"/>
  <c r="C19" i="55" s="1"/>
  <c r="C104" i="55"/>
  <c r="C26" i="55" s="1"/>
  <c r="R88" i="55"/>
  <c r="R10" i="55" s="1"/>
  <c r="B88" i="52"/>
  <c r="C94" i="55"/>
  <c r="C16" i="55" s="1"/>
  <c r="Q87" i="53"/>
  <c r="Q9" i="53" s="1"/>
  <c r="H100" i="55"/>
  <c r="H22" i="55" s="1"/>
  <c r="B93" i="48"/>
  <c r="B15" i="48" s="1"/>
  <c r="H88" i="55"/>
  <c r="H10" i="55" s="1"/>
  <c r="N103" i="48"/>
  <c r="N25" i="48" s="1"/>
  <c r="Q89" i="50"/>
  <c r="Q11" i="50" s="1"/>
  <c r="H86" i="53"/>
  <c r="H8" i="53" s="1"/>
  <c r="H89" i="55"/>
  <c r="H11" i="55" s="1"/>
  <c r="I634" i="40"/>
  <c r="Q95" i="46"/>
  <c r="Q17" i="46" s="1"/>
  <c r="N87" i="53"/>
  <c r="N9" i="53" s="1"/>
  <c r="B25" i="53"/>
  <c r="B93" i="51"/>
  <c r="I587" i="51"/>
  <c r="B88" i="53"/>
  <c r="I582" i="53"/>
  <c r="C85" i="52"/>
  <c r="R90" i="51"/>
  <c r="R12" i="51" s="1"/>
  <c r="Q105" i="40"/>
  <c r="Q27" i="40" s="1"/>
  <c r="O98" i="52"/>
  <c r="O20" i="52" s="1"/>
  <c r="N104" i="47"/>
  <c r="N26" i="47" s="1"/>
  <c r="O100" i="52"/>
  <c r="O22" i="52" s="1"/>
  <c r="N105" i="53"/>
  <c r="N27" i="53" s="1"/>
  <c r="O105" i="53"/>
  <c r="O27" i="53" s="1"/>
  <c r="R98" i="55"/>
  <c r="R20" i="55" s="1"/>
  <c r="R90" i="55"/>
  <c r="R12" i="55" s="1"/>
  <c r="Q105" i="55"/>
  <c r="Q27" i="55" s="1"/>
  <c r="Q87" i="55"/>
  <c r="Q9" i="55" s="1"/>
  <c r="O104" i="55"/>
  <c r="O26" i="55" s="1"/>
  <c r="C85" i="55"/>
  <c r="B27" i="47"/>
  <c r="I27" i="47" s="1"/>
  <c r="I105" i="47"/>
  <c r="S599" i="50"/>
  <c r="I597" i="50"/>
  <c r="I88" i="52"/>
  <c r="B10" i="52"/>
  <c r="I10" i="52" s="1"/>
  <c r="I597" i="53"/>
  <c r="S649" i="40"/>
  <c r="S642" i="46"/>
  <c r="M88" i="47"/>
  <c r="M10" i="47" s="1"/>
  <c r="S649" i="47"/>
  <c r="S634" i="47"/>
  <c r="E85" i="47"/>
  <c r="S643" i="50"/>
  <c r="S635" i="50"/>
  <c r="S642" i="50"/>
  <c r="L104" i="50"/>
  <c r="S598" i="50"/>
  <c r="I592" i="50"/>
  <c r="R88" i="46"/>
  <c r="R10" i="46" s="1"/>
  <c r="I631" i="51"/>
  <c r="M93" i="51"/>
  <c r="M15" i="51" s="1"/>
  <c r="C85" i="50"/>
  <c r="E86" i="50"/>
  <c r="E8" i="50" s="1"/>
  <c r="G103" i="52"/>
  <c r="G25" i="52" s="1"/>
  <c r="I631" i="52"/>
  <c r="Q97" i="52"/>
  <c r="Q19" i="52" s="1"/>
  <c r="O88" i="53"/>
  <c r="O10" i="53" s="1"/>
  <c r="R94" i="48"/>
  <c r="R16" i="48" s="1"/>
  <c r="Q100" i="46"/>
  <c r="Q22" i="46" s="1"/>
  <c r="M87" i="50"/>
  <c r="M9" i="50" s="1"/>
  <c r="M93" i="46"/>
  <c r="M15" i="46" s="1"/>
  <c r="M100" i="48"/>
  <c r="M22" i="48" s="1"/>
  <c r="O97" i="50"/>
  <c r="O19" i="50" s="1"/>
  <c r="Q97" i="46"/>
  <c r="Q19" i="46" s="1"/>
  <c r="Q105" i="47"/>
  <c r="Q27" i="47" s="1"/>
  <c r="M87" i="52"/>
  <c r="M9" i="52" s="1"/>
  <c r="S599" i="40"/>
  <c r="M93" i="40"/>
  <c r="Q104" i="46"/>
  <c r="Q26" i="46" s="1"/>
  <c r="Q97" i="50"/>
  <c r="Q19" i="50" s="1"/>
  <c r="R93" i="52"/>
  <c r="R15" i="52" s="1"/>
  <c r="Q89" i="47"/>
  <c r="Q11" i="47" s="1"/>
  <c r="O103" i="47"/>
  <c r="O25" i="47" s="1"/>
  <c r="N105" i="50"/>
  <c r="N27" i="50" s="1"/>
  <c r="M105" i="46"/>
  <c r="M27" i="46" s="1"/>
  <c r="N93" i="48"/>
  <c r="N15" i="48" s="1"/>
  <c r="Q105" i="48"/>
  <c r="Q27" i="48" s="1"/>
  <c r="O88" i="48"/>
  <c r="O10" i="48" s="1"/>
  <c r="Q105" i="53"/>
  <c r="Q27" i="53" s="1"/>
  <c r="N104" i="53"/>
  <c r="N26" i="53" s="1"/>
  <c r="B97" i="53"/>
  <c r="I591" i="53"/>
  <c r="O105" i="55"/>
  <c r="O27" i="55" s="1"/>
  <c r="N97" i="55"/>
  <c r="N19" i="55" s="1"/>
  <c r="R104" i="55"/>
  <c r="R26" i="55" s="1"/>
  <c r="D94" i="55"/>
  <c r="I642" i="55"/>
  <c r="M86" i="55"/>
  <c r="M8" i="55" s="1"/>
  <c r="C86" i="55"/>
  <c r="C8" i="55" s="1"/>
  <c r="S640" i="55"/>
  <c r="I640" i="55"/>
  <c r="I639" i="55"/>
  <c r="G85" i="55"/>
  <c r="E85" i="55"/>
  <c r="M104" i="55"/>
  <c r="M26" i="55" s="1"/>
  <c r="B93" i="50"/>
  <c r="B25" i="50"/>
  <c r="I103" i="50"/>
  <c r="D88" i="55"/>
  <c r="D10" i="55" s="1"/>
  <c r="I582" i="52"/>
  <c r="H97" i="52"/>
  <c r="H19" i="52" s="1"/>
  <c r="I104" i="50"/>
  <c r="B26" i="50"/>
  <c r="I26" i="50" s="1"/>
  <c r="I631" i="47"/>
  <c r="I651" i="52"/>
  <c r="B105" i="52"/>
  <c r="I632" i="50"/>
  <c r="I651" i="50"/>
  <c r="B105" i="50"/>
  <c r="I632" i="53"/>
  <c r="I631" i="53"/>
  <c r="Q89" i="53"/>
  <c r="Q11" i="53" s="1"/>
  <c r="S617" i="55"/>
  <c r="AG617" i="55" s="1"/>
  <c r="M626" i="55"/>
  <c r="S597" i="48"/>
  <c r="N105" i="55"/>
  <c r="N27" i="55" s="1"/>
  <c r="I646" i="55"/>
  <c r="B27" i="48"/>
  <c r="I27" i="48" s="1"/>
  <c r="I105" i="48"/>
  <c r="S650" i="40"/>
  <c r="N93" i="50"/>
  <c r="N15" i="50" s="1"/>
  <c r="I631" i="50"/>
  <c r="Q93" i="40"/>
  <c r="B104" i="47"/>
  <c r="I598" i="47"/>
  <c r="E86" i="46"/>
  <c r="E8" i="46" s="1"/>
  <c r="R100" i="51"/>
  <c r="R22" i="51" s="1"/>
  <c r="E85" i="50"/>
  <c r="I597" i="51"/>
  <c r="B103" i="51"/>
  <c r="S599" i="51"/>
  <c r="Q100" i="52"/>
  <c r="Q22" i="52" s="1"/>
  <c r="H103" i="52"/>
  <c r="H25" i="52" s="1"/>
  <c r="B94" i="52"/>
  <c r="I588" i="52"/>
  <c r="M100" i="47"/>
  <c r="M22" i="47" s="1"/>
  <c r="O105" i="40"/>
  <c r="O27" i="40" s="1"/>
  <c r="Q95" i="52"/>
  <c r="Q17" i="52" s="1"/>
  <c r="Q100" i="48"/>
  <c r="Q22" i="48" s="1"/>
  <c r="M105" i="47"/>
  <c r="M27" i="47" s="1"/>
  <c r="N93" i="40"/>
  <c r="Q98" i="47"/>
  <c r="Q20" i="47" s="1"/>
  <c r="N88" i="46"/>
  <c r="N10" i="46" s="1"/>
  <c r="M100" i="40"/>
  <c r="R89" i="47"/>
  <c r="Q103" i="48"/>
  <c r="Q25" i="48" s="1"/>
  <c r="O90" i="48"/>
  <c r="O12" i="48" s="1"/>
  <c r="Q100" i="47"/>
  <c r="Q22" i="47" s="1"/>
  <c r="G85" i="52"/>
  <c r="R88" i="50"/>
  <c r="R10" i="50" s="1"/>
  <c r="O105" i="46"/>
  <c r="O27" i="46" s="1"/>
  <c r="O97" i="47"/>
  <c r="O19" i="47" s="1"/>
  <c r="M105" i="50"/>
  <c r="M27" i="50" s="1"/>
  <c r="M104" i="46"/>
  <c r="M26" i="46" s="1"/>
  <c r="N88" i="40"/>
  <c r="N10" i="40" s="1"/>
  <c r="R104" i="40"/>
  <c r="Q87" i="47"/>
  <c r="Q9" i="47" s="1"/>
  <c r="R97" i="48"/>
  <c r="R19" i="48" s="1"/>
  <c r="Q104" i="40"/>
  <c r="Q93" i="52"/>
  <c r="Q15" i="52" s="1"/>
  <c r="N104" i="50"/>
  <c r="N26" i="50" s="1"/>
  <c r="Q94" i="53"/>
  <c r="Q16" i="53" s="1"/>
  <c r="B93" i="55"/>
  <c r="I644" i="55"/>
  <c r="Q89" i="55"/>
  <c r="Q11" i="55" s="1"/>
  <c r="I633" i="55"/>
  <c r="C86" i="53"/>
  <c r="C8" i="53" s="1"/>
  <c r="B104" i="52"/>
  <c r="I598" i="52"/>
  <c r="G95" i="55"/>
  <c r="G17" i="55" s="1"/>
  <c r="R104" i="53"/>
  <c r="R26" i="53" s="1"/>
  <c r="I597" i="40"/>
  <c r="I598" i="46"/>
  <c r="B104" i="46"/>
  <c r="M103" i="47"/>
  <c r="M25" i="47" s="1"/>
  <c r="I632" i="48"/>
  <c r="S599" i="48"/>
  <c r="I582" i="47"/>
  <c r="B88" i="47"/>
  <c r="B100" i="48"/>
  <c r="B93" i="52"/>
  <c r="O103" i="55"/>
  <c r="O25" i="55" s="1"/>
  <c r="E103" i="55"/>
  <c r="E25" i="55" s="1"/>
  <c r="I651" i="55"/>
  <c r="B105" i="55"/>
  <c r="C86" i="52"/>
  <c r="C8" i="52" s="1"/>
  <c r="H85" i="55"/>
  <c r="R94" i="53"/>
  <c r="R16" i="53" s="1"/>
  <c r="C105" i="52"/>
  <c r="C27" i="52" s="1"/>
  <c r="I599" i="52"/>
  <c r="I632" i="52"/>
  <c r="I598" i="53"/>
  <c r="B104" i="53"/>
  <c r="L103" i="40"/>
  <c r="M104" i="48"/>
  <c r="M26" i="48" s="1"/>
  <c r="S599" i="47"/>
  <c r="I631" i="55"/>
  <c r="N93" i="55"/>
  <c r="N15" i="55" s="1"/>
  <c r="N87" i="55"/>
  <c r="N9" i="55" s="1"/>
  <c r="Q86" i="55"/>
  <c r="Q8" i="55" s="1"/>
  <c r="G86" i="55"/>
  <c r="G8" i="55" s="1"/>
  <c r="Q104" i="47"/>
  <c r="Q26" i="47" s="1"/>
  <c r="O98" i="46"/>
  <c r="O20" i="46" s="1"/>
  <c r="S634" i="46"/>
  <c r="S599" i="46"/>
  <c r="S642" i="47"/>
  <c r="Q95" i="47"/>
  <c r="Q17" i="47" s="1"/>
  <c r="I588" i="47"/>
  <c r="G85" i="47"/>
  <c r="I598" i="48"/>
  <c r="B104" i="48"/>
  <c r="M93" i="48"/>
  <c r="M15" i="48" s="1"/>
  <c r="I25" i="50"/>
  <c r="Q90" i="50"/>
  <c r="Q12" i="50" s="1"/>
  <c r="I591" i="50"/>
  <c r="I632" i="46"/>
  <c r="B88" i="40"/>
  <c r="I582" i="40"/>
  <c r="B104" i="51"/>
  <c r="I598" i="51"/>
  <c r="Q95" i="51"/>
  <c r="Q17" i="51" s="1"/>
  <c r="B88" i="51"/>
  <c r="I582" i="51"/>
  <c r="O100" i="51"/>
  <c r="O22" i="51" s="1"/>
  <c r="H85" i="50"/>
  <c r="C86" i="51"/>
  <c r="C8" i="51" s="1"/>
  <c r="O105" i="52"/>
  <c r="O27" i="52" s="1"/>
  <c r="O97" i="51"/>
  <c r="O19" i="51" s="1"/>
  <c r="O87" i="48"/>
  <c r="O9" i="48" s="1"/>
  <c r="R89" i="53"/>
  <c r="R11" i="53" s="1"/>
  <c r="Q89" i="48"/>
  <c r="Q11" i="48" s="1"/>
  <c r="R105" i="40"/>
  <c r="R27" i="40" s="1"/>
  <c r="Q90" i="53"/>
  <c r="Q12" i="53" s="1"/>
  <c r="O87" i="50"/>
  <c r="O9" i="50" s="1"/>
  <c r="R104" i="46"/>
  <c r="R26" i="46" s="1"/>
  <c r="Q103" i="46"/>
  <c r="Q25" i="46" s="1"/>
  <c r="Q87" i="51"/>
  <c r="Q9" i="51" s="1"/>
  <c r="N105" i="46"/>
  <c r="N27" i="46" s="1"/>
  <c r="Q88" i="50"/>
  <c r="Q10" i="50" s="1"/>
  <c r="R97" i="47"/>
  <c r="R19" i="47" s="1"/>
  <c r="R87" i="53"/>
  <c r="R9" i="53" s="1"/>
  <c r="Q94" i="46"/>
  <c r="Q16" i="46" s="1"/>
  <c r="N105" i="40"/>
  <c r="N27" i="40" s="1"/>
  <c r="M100" i="46"/>
  <c r="M22" i="46" s="1"/>
  <c r="Q98" i="46"/>
  <c r="Q20" i="46" s="1"/>
  <c r="Q94" i="47"/>
  <c r="Q16" i="47" s="1"/>
  <c r="Q100" i="40"/>
  <c r="O104" i="53"/>
  <c r="O26" i="53" s="1"/>
  <c r="I643" i="55"/>
  <c r="R97" i="55"/>
  <c r="R19" i="55" s="1"/>
  <c r="R105" i="55"/>
  <c r="R27" i="55" s="1"/>
  <c r="Q98" i="55"/>
  <c r="Q20" i="55" s="1"/>
  <c r="S582" i="55"/>
  <c r="B93" i="53"/>
  <c r="B105" i="51"/>
  <c r="R87" i="55"/>
  <c r="R9" i="55" s="1"/>
  <c r="R87" i="52"/>
  <c r="R9" i="52" s="1"/>
  <c r="B103" i="48"/>
  <c r="R88" i="52"/>
  <c r="R10" i="52" s="1"/>
  <c r="Q95" i="55"/>
  <c r="Q17" i="55" s="1"/>
  <c r="B93" i="47"/>
  <c r="I103" i="40"/>
  <c r="L103" i="50"/>
  <c r="E86" i="51"/>
  <c r="E8" i="51" s="1"/>
  <c r="I597" i="52"/>
  <c r="B103" i="52"/>
  <c r="S582" i="52"/>
  <c r="Q87" i="48"/>
  <c r="Q9" i="48" s="1"/>
  <c r="Q88" i="52"/>
  <c r="Q10" i="52" s="1"/>
  <c r="O88" i="52"/>
  <c r="O10" i="52" s="1"/>
  <c r="R98" i="46"/>
  <c r="R20" i="46" s="1"/>
  <c r="S599" i="53"/>
  <c r="R98" i="53"/>
  <c r="R20" i="53" s="1"/>
  <c r="E86" i="52"/>
  <c r="E8" i="52" s="1"/>
  <c r="Q94" i="55"/>
  <c r="Q16" i="55" s="1"/>
  <c r="C85" i="47"/>
  <c r="M103" i="46"/>
  <c r="M25" i="46" s="1"/>
  <c r="Q90" i="52"/>
  <c r="Q12" i="52" s="1"/>
  <c r="D104" i="55"/>
  <c r="D26" i="55" s="1"/>
  <c r="C96" i="53"/>
  <c r="C18" i="53" s="1"/>
  <c r="R89" i="55"/>
  <c r="R11" i="55" s="1"/>
  <c r="B10" i="55"/>
  <c r="L88" i="46"/>
  <c r="S582" i="46"/>
  <c r="S643" i="47"/>
  <c r="S635" i="48"/>
  <c r="S644" i="48"/>
  <c r="N103" i="40"/>
  <c r="I631" i="46"/>
  <c r="Q93" i="47"/>
  <c r="Q15" i="47" s="1"/>
  <c r="S644" i="47"/>
  <c r="M98" i="48"/>
  <c r="M20" i="48" s="1"/>
  <c r="O104" i="48"/>
  <c r="O26" i="48" s="1"/>
  <c r="Q93" i="46"/>
  <c r="Q15" i="46" s="1"/>
  <c r="O104" i="50"/>
  <c r="O26" i="50" s="1"/>
  <c r="S650" i="50"/>
  <c r="B103" i="47"/>
  <c r="I597" i="47"/>
  <c r="E86" i="48"/>
  <c r="E8" i="48" s="1"/>
  <c r="I632" i="51"/>
  <c r="C86" i="50"/>
  <c r="C8" i="50" s="1"/>
  <c r="Q87" i="52"/>
  <c r="Q9" i="52" s="1"/>
  <c r="Q94" i="52"/>
  <c r="Q16" i="52" s="1"/>
  <c r="I649" i="53"/>
  <c r="R100" i="52"/>
  <c r="R22" i="52" s="1"/>
  <c r="N103" i="50"/>
  <c r="N25" i="50" s="1"/>
  <c r="O105" i="47"/>
  <c r="O27" i="47" s="1"/>
  <c r="O90" i="47"/>
  <c r="O12" i="47" s="1"/>
  <c r="R88" i="48"/>
  <c r="R10" i="48" s="1"/>
  <c r="M105" i="48"/>
  <c r="M27" i="48" s="1"/>
  <c r="R100" i="47"/>
  <c r="R22" i="47" s="1"/>
  <c r="N104" i="46"/>
  <c r="N26" i="46" s="1"/>
  <c r="R87" i="48"/>
  <c r="R9" i="48" s="1"/>
  <c r="H85" i="52"/>
  <c r="O100" i="47"/>
  <c r="O22" i="47" s="1"/>
  <c r="O100" i="48"/>
  <c r="O22" i="48" s="1"/>
  <c r="E85" i="52"/>
  <c r="Q95" i="50"/>
  <c r="Q17" i="50" s="1"/>
  <c r="O104" i="51"/>
  <c r="O26" i="51" s="1"/>
  <c r="R103" i="46"/>
  <c r="R25" i="46" s="1"/>
  <c r="N105" i="48"/>
  <c r="N27" i="48" s="1"/>
  <c r="R105" i="47"/>
  <c r="R27" i="47" s="1"/>
  <c r="R100" i="53"/>
  <c r="R22" i="53" s="1"/>
  <c r="M104" i="52"/>
  <c r="M26" i="52" s="1"/>
  <c r="H103" i="55"/>
  <c r="H25" i="55" s="1"/>
  <c r="M100" i="55"/>
  <c r="M103" i="55"/>
  <c r="M25" i="55" s="1"/>
  <c r="C103" i="55"/>
  <c r="C25" i="55" s="1"/>
  <c r="Q97" i="55"/>
  <c r="Q19" i="55" s="1"/>
  <c r="I636" i="55"/>
  <c r="O97" i="55"/>
  <c r="O19" i="55" s="1"/>
  <c r="O87" i="55"/>
  <c r="O9" i="55" s="1"/>
  <c r="O86" i="55"/>
  <c r="O8" i="55" s="1"/>
  <c r="E86" i="55"/>
  <c r="E8" i="55" s="1"/>
  <c r="R97" i="53"/>
  <c r="R19" i="53" s="1"/>
  <c r="B105" i="40"/>
  <c r="O100" i="55"/>
  <c r="O22" i="55" s="1"/>
  <c r="B105" i="53"/>
  <c r="C98" i="55"/>
  <c r="C20" i="55" s="1"/>
  <c r="G90" i="55"/>
  <c r="G12" i="55" s="1"/>
  <c r="E88" i="55"/>
  <c r="E10" i="55" s="1"/>
  <c r="I631" i="48"/>
  <c r="R100" i="40"/>
  <c r="R94" i="47"/>
  <c r="R16" i="47" s="1"/>
  <c r="R100" i="48"/>
  <c r="R22" i="48" s="1"/>
  <c r="B88" i="48"/>
  <c r="I582" i="48"/>
  <c r="B104" i="40"/>
  <c r="I104" i="40" s="1"/>
  <c r="I598" i="40"/>
  <c r="G85" i="50"/>
  <c r="M98" i="52"/>
  <c r="M20" i="52" s="1"/>
  <c r="M105" i="40"/>
  <c r="M27" i="40" s="1"/>
  <c r="N88" i="52"/>
  <c r="N10" i="52" s="1"/>
  <c r="R94" i="55"/>
  <c r="R16" i="55" s="1"/>
  <c r="I635" i="55"/>
  <c r="I588" i="55"/>
  <c r="B25" i="46"/>
  <c r="I25" i="46" s="1"/>
  <c r="I103" i="46"/>
  <c r="O97" i="53"/>
  <c r="O19" i="53" s="1"/>
  <c r="Q103" i="40"/>
  <c r="L103" i="46"/>
  <c r="S597" i="46"/>
  <c r="S643" i="46"/>
  <c r="S635" i="47"/>
  <c r="Q103" i="47"/>
  <c r="Q25" i="47" s="1"/>
  <c r="I591" i="48"/>
  <c r="H85" i="47"/>
  <c r="O88" i="50"/>
  <c r="O10" i="50" s="1"/>
  <c r="I582" i="50"/>
  <c r="B88" i="50"/>
  <c r="I632" i="47"/>
  <c r="C86" i="48"/>
  <c r="C8" i="48" s="1"/>
  <c r="M100" i="51"/>
  <c r="M22" i="51" s="1"/>
  <c r="C86" i="46"/>
  <c r="C8" i="46" s="1"/>
  <c r="E86" i="47"/>
  <c r="E8" i="47" s="1"/>
  <c r="M100" i="50"/>
  <c r="M22" i="50" s="1"/>
  <c r="O90" i="46"/>
  <c r="O12" i="46" s="1"/>
  <c r="N104" i="40"/>
  <c r="R87" i="50"/>
  <c r="R9" i="50" s="1"/>
  <c r="R98" i="47"/>
  <c r="R20" i="47" s="1"/>
  <c r="Q98" i="48"/>
  <c r="Q20" i="48" s="1"/>
  <c r="Q87" i="46"/>
  <c r="Q9" i="46" s="1"/>
  <c r="R105" i="50"/>
  <c r="R27" i="50" s="1"/>
  <c r="R103" i="48"/>
  <c r="R25" i="48" s="1"/>
  <c r="O87" i="46"/>
  <c r="O9" i="46" s="1"/>
  <c r="R88" i="53"/>
  <c r="R10" i="53" s="1"/>
  <c r="R89" i="52"/>
  <c r="R11" i="52" s="1"/>
  <c r="O100" i="46"/>
  <c r="O22" i="46" s="1"/>
  <c r="R100" i="46"/>
  <c r="R22" i="46" s="1"/>
  <c r="C103" i="53"/>
  <c r="C25" i="53" s="1"/>
  <c r="O90" i="52"/>
  <c r="O12" i="52" s="1"/>
  <c r="R89" i="46"/>
  <c r="R11" i="46" s="1"/>
  <c r="R97" i="50"/>
  <c r="R19" i="50" s="1"/>
  <c r="R87" i="46"/>
  <c r="R9" i="46" s="1"/>
  <c r="R94" i="46"/>
  <c r="R16" i="46" s="1"/>
  <c r="O105" i="48"/>
  <c r="O27" i="48" s="1"/>
  <c r="N88" i="47"/>
  <c r="N10" i="47" s="1"/>
  <c r="R104" i="47"/>
  <c r="R26" i="47" s="1"/>
  <c r="M88" i="52"/>
  <c r="M10" i="52" s="1"/>
  <c r="M100" i="53"/>
  <c r="N97" i="53"/>
  <c r="N19" i="53" s="1"/>
  <c r="I634" i="55"/>
  <c r="G103" i="55"/>
  <c r="G25" i="55" s="1"/>
  <c r="Q100" i="55"/>
  <c r="Q22" i="55" s="1"/>
  <c r="R95" i="55"/>
  <c r="R17" i="55" s="1"/>
  <c r="B103" i="55"/>
  <c r="I597" i="55"/>
  <c r="R86" i="55"/>
  <c r="R8" i="55" s="1"/>
  <c r="H86" i="55"/>
  <c r="H8" i="55" s="1"/>
  <c r="O87" i="53"/>
  <c r="O9" i="53" s="1"/>
  <c r="B105" i="46"/>
  <c r="Q100" i="53"/>
  <c r="Q22" i="53" s="1"/>
  <c r="AG606" i="52"/>
  <c r="O98" i="55"/>
  <c r="O20" i="55" s="1"/>
  <c r="I599" i="53"/>
  <c r="Q98" i="53"/>
  <c r="Q20" i="53" s="1"/>
  <c r="M98" i="55"/>
  <c r="M20" i="55" s="1"/>
  <c r="M626" i="52"/>
  <c r="N93" i="53"/>
  <c r="N15" i="53" s="1"/>
  <c r="Q97" i="53"/>
  <c r="Q19" i="53" s="1"/>
  <c r="C88" i="55"/>
  <c r="C10" i="55" s="1"/>
  <c r="I598" i="55"/>
  <c r="Q90" i="55"/>
  <c r="Q12" i="55" s="1"/>
  <c r="O88" i="55"/>
  <c r="O10" i="55" s="1"/>
  <c r="M93" i="52"/>
  <c r="M15" i="52" s="1"/>
  <c r="I88" i="46"/>
  <c r="B10" i="46"/>
  <c r="I10" i="46" s="1"/>
  <c r="D100" i="55"/>
  <c r="D89" i="55"/>
  <c r="C95" i="55"/>
  <c r="C17" i="55" s="1"/>
  <c r="D90" i="55"/>
  <c r="R86" i="53"/>
  <c r="R8" i="53" s="1"/>
  <c r="Q103" i="53"/>
  <c r="Q25" i="53" s="1"/>
  <c r="Q86" i="53"/>
  <c r="Q8" i="53" s="1"/>
  <c r="S639" i="53"/>
  <c r="S650" i="46"/>
  <c r="M90" i="50"/>
  <c r="M12" i="50" s="1"/>
  <c r="Q86" i="52"/>
  <c r="Q8" i="52" s="1"/>
  <c r="N98" i="53"/>
  <c r="N20" i="53" s="1"/>
  <c r="H96" i="53"/>
  <c r="H18" i="53" s="1"/>
  <c r="O94" i="53"/>
  <c r="C89" i="53"/>
  <c r="C11" i="53" s="1"/>
  <c r="S633" i="53"/>
  <c r="O94" i="50"/>
  <c r="O16" i="50" s="1"/>
  <c r="D89" i="53"/>
  <c r="M97" i="50"/>
  <c r="M19" i="50" s="1"/>
  <c r="S649" i="50"/>
  <c r="O93" i="51"/>
  <c r="O15" i="51" s="1"/>
  <c r="M96" i="47"/>
  <c r="M18" i="47" s="1"/>
  <c r="S641" i="53"/>
  <c r="S636" i="53"/>
  <c r="M103" i="53"/>
  <c r="M25" i="53" s="1"/>
  <c r="S650" i="47"/>
  <c r="Q86" i="51"/>
  <c r="Q8" i="51" s="1"/>
  <c r="N94" i="53"/>
  <c r="D90" i="53"/>
  <c r="M97" i="53"/>
  <c r="M19" i="53" s="1"/>
  <c r="R86" i="46"/>
  <c r="R8" i="46" s="1"/>
  <c r="M96" i="50"/>
  <c r="M18" i="50" s="1"/>
  <c r="M94" i="53"/>
  <c r="M16" i="53" s="1"/>
  <c r="E95" i="53"/>
  <c r="E17" i="53" s="1"/>
  <c r="S642" i="53"/>
  <c r="L105" i="53"/>
  <c r="S650" i="48"/>
  <c r="O86" i="53"/>
  <c r="O8" i="53" s="1"/>
  <c r="Q86" i="48"/>
  <c r="Q8" i="48" s="1"/>
  <c r="O94" i="47"/>
  <c r="O16" i="47" s="1"/>
  <c r="S634" i="50"/>
  <c r="S634" i="53"/>
  <c r="C90" i="53"/>
  <c r="D95" i="52"/>
  <c r="D17" i="52" s="1"/>
  <c r="N94" i="52"/>
  <c r="N16" i="52" s="1"/>
  <c r="E89" i="52"/>
  <c r="E11" i="52" s="1"/>
  <c r="M96" i="52"/>
  <c r="M18" i="52" s="1"/>
  <c r="S640" i="52"/>
  <c r="D100" i="52"/>
  <c r="D22" i="52" s="1"/>
  <c r="S635" i="52"/>
  <c r="O104" i="52"/>
  <c r="O26" i="52" s="1"/>
  <c r="N98" i="52"/>
  <c r="N20" i="52" s="1"/>
  <c r="M97" i="52"/>
  <c r="M19" i="52" s="1"/>
  <c r="D90" i="52"/>
  <c r="D12" i="52" s="1"/>
  <c r="C89" i="52"/>
  <c r="C11" i="52" s="1"/>
  <c r="M94" i="52"/>
  <c r="M16" i="52" s="1"/>
  <c r="N103" i="52"/>
  <c r="N25" i="52" s="1"/>
  <c r="N104" i="52"/>
  <c r="N26" i="52" s="1"/>
  <c r="S642" i="52"/>
  <c r="S641" i="52"/>
  <c r="O94" i="52"/>
  <c r="O16" i="52" s="1"/>
  <c r="L88" i="52"/>
  <c r="D89" i="52"/>
  <c r="D11" i="52" s="1"/>
  <c r="D100" i="48"/>
  <c r="D22" i="48" s="1"/>
  <c r="D100" i="51"/>
  <c r="D22" i="51" s="1"/>
  <c r="D100" i="46"/>
  <c r="D22" i="46" s="1"/>
  <c r="D100" i="50"/>
  <c r="D22" i="50" s="1"/>
  <c r="D100" i="47"/>
  <c r="D22" i="47" s="1"/>
  <c r="N103" i="46"/>
  <c r="N25" i="46" s="1"/>
  <c r="D89" i="51"/>
  <c r="D11" i="51" s="1"/>
  <c r="C89" i="50"/>
  <c r="C11" i="50" s="1"/>
  <c r="E89" i="46"/>
  <c r="E11" i="46" s="1"/>
  <c r="E89" i="47"/>
  <c r="E11" i="47" s="1"/>
  <c r="C89" i="46"/>
  <c r="C11" i="46" s="1"/>
  <c r="E89" i="51"/>
  <c r="E11" i="51" s="1"/>
  <c r="C89" i="47"/>
  <c r="C11" i="47" s="1"/>
  <c r="S649" i="48"/>
  <c r="E89" i="50"/>
  <c r="E11" i="50" s="1"/>
  <c r="E89" i="48"/>
  <c r="E11" i="48" s="1"/>
  <c r="C89" i="48"/>
  <c r="C11" i="48" s="1"/>
  <c r="M96" i="48"/>
  <c r="M18" i="48" s="1"/>
  <c r="C95" i="50"/>
  <c r="C17" i="50" s="1"/>
  <c r="C95" i="46"/>
  <c r="C17" i="46" s="1"/>
  <c r="C95" i="47"/>
  <c r="C17" i="47" s="1"/>
  <c r="C95" i="48"/>
  <c r="C17" i="48" s="1"/>
  <c r="H96" i="47"/>
  <c r="H18" i="47" s="1"/>
  <c r="R86" i="51"/>
  <c r="R8" i="51" s="1"/>
  <c r="H96" i="48"/>
  <c r="H18" i="48" s="1"/>
  <c r="H96" i="51"/>
  <c r="H18" i="51" s="1"/>
  <c r="M96" i="46"/>
  <c r="M18" i="46" s="1"/>
  <c r="H96" i="46"/>
  <c r="H18" i="46" s="1"/>
  <c r="E95" i="47"/>
  <c r="E17" i="47" s="1"/>
  <c r="E95" i="48"/>
  <c r="E17" i="48" s="1"/>
  <c r="H96" i="50"/>
  <c r="H18" i="50" s="1"/>
  <c r="E95" i="46"/>
  <c r="E17" i="46" s="1"/>
  <c r="G600" i="50"/>
  <c r="E95" i="50"/>
  <c r="E17" i="50" s="1"/>
  <c r="C90" i="51"/>
  <c r="C12" i="51" s="1"/>
  <c r="M97" i="51"/>
  <c r="M19" i="51" s="1"/>
  <c r="N94" i="51"/>
  <c r="N16" i="51" s="1"/>
  <c r="S633" i="51"/>
  <c r="S650" i="51"/>
  <c r="S642" i="51"/>
  <c r="S644" i="51"/>
  <c r="S634" i="51"/>
  <c r="C95" i="51"/>
  <c r="C17" i="51" s="1"/>
  <c r="S641" i="51"/>
  <c r="S636" i="51"/>
  <c r="S639" i="51"/>
  <c r="M94" i="51"/>
  <c r="M16" i="51" s="1"/>
  <c r="S635" i="51"/>
  <c r="M96" i="51"/>
  <c r="M18" i="51" s="1"/>
  <c r="D95" i="51"/>
  <c r="D17" i="51" s="1"/>
  <c r="E95" i="51"/>
  <c r="E17" i="51" s="1"/>
  <c r="S651" i="51"/>
  <c r="Q103" i="51"/>
  <c r="Q25" i="51" s="1"/>
  <c r="O103" i="51"/>
  <c r="O25" i="51" s="1"/>
  <c r="M103" i="51"/>
  <c r="M25" i="51" s="1"/>
  <c r="S643" i="51"/>
  <c r="S640" i="51"/>
  <c r="O94" i="51"/>
  <c r="O16" i="51" s="1"/>
  <c r="N98" i="51"/>
  <c r="N20" i="51" s="1"/>
  <c r="S646" i="51"/>
  <c r="R103" i="51"/>
  <c r="R25" i="51" s="1"/>
  <c r="D90" i="51"/>
  <c r="D12" i="51" s="1"/>
  <c r="O94" i="46"/>
  <c r="O16" i="46" s="1"/>
  <c r="C90" i="47"/>
  <c r="C12" i="47" s="1"/>
  <c r="S633" i="46"/>
  <c r="C90" i="48"/>
  <c r="C12" i="48" s="1"/>
  <c r="C90" i="46"/>
  <c r="C12" i="46" s="1"/>
  <c r="S633" i="47"/>
  <c r="S646" i="40"/>
  <c r="S635" i="46"/>
  <c r="R86" i="48"/>
  <c r="R8" i="48" s="1"/>
  <c r="S639" i="50"/>
  <c r="Q103" i="50"/>
  <c r="Q25" i="50" s="1"/>
  <c r="S636" i="50"/>
  <c r="R86" i="50"/>
  <c r="R8" i="50" s="1"/>
  <c r="S646" i="50"/>
  <c r="S640" i="50"/>
  <c r="S633" i="50"/>
  <c r="M93" i="50"/>
  <c r="M15" i="50" s="1"/>
  <c r="M94" i="50"/>
  <c r="M16" i="50" s="1"/>
  <c r="S641" i="50"/>
  <c r="M103" i="50"/>
  <c r="M25" i="50" s="1"/>
  <c r="R86" i="47"/>
  <c r="R8" i="47" s="1"/>
  <c r="M94" i="48"/>
  <c r="M16" i="48" s="1"/>
  <c r="O94" i="48"/>
  <c r="O16" i="48" s="1"/>
  <c r="S639" i="48"/>
  <c r="S646" i="48"/>
  <c r="S640" i="48"/>
  <c r="Q104" i="48"/>
  <c r="Q26" i="48" s="1"/>
  <c r="S641" i="48"/>
  <c r="S636" i="48"/>
  <c r="S633" i="48"/>
  <c r="M97" i="48"/>
  <c r="M19" i="48" s="1"/>
  <c r="S651" i="48"/>
  <c r="R104" i="48"/>
  <c r="R26" i="48" s="1"/>
  <c r="S651" i="47"/>
  <c r="M97" i="47"/>
  <c r="M19" i="47" s="1"/>
  <c r="S640" i="47"/>
  <c r="S646" i="47"/>
  <c r="S641" i="47"/>
  <c r="M94" i="47"/>
  <c r="M16" i="47" s="1"/>
  <c r="S639" i="47"/>
  <c r="S636" i="47"/>
  <c r="S646" i="46"/>
  <c r="S636" i="46"/>
  <c r="S640" i="46"/>
  <c r="M97" i="46"/>
  <c r="M19" i="46" s="1"/>
  <c r="S641" i="46"/>
  <c r="S651" i="46"/>
  <c r="S639" i="46"/>
  <c r="S646" i="52" l="1"/>
  <c r="O86" i="48"/>
  <c r="O8" i="48" s="1"/>
  <c r="L105" i="46"/>
  <c r="I632" i="55"/>
  <c r="S644" i="53"/>
  <c r="I25" i="53"/>
  <c r="R103" i="52"/>
  <c r="R25" i="52" s="1"/>
  <c r="M86" i="46"/>
  <c r="M8" i="46" s="1"/>
  <c r="L93" i="50"/>
  <c r="O86" i="50"/>
  <c r="O8" i="50" s="1"/>
  <c r="S635" i="53"/>
  <c r="B94" i="55"/>
  <c r="I94" i="55" s="1"/>
  <c r="H600" i="50"/>
  <c r="S644" i="52"/>
  <c r="I88" i="55"/>
  <c r="O86" i="51"/>
  <c r="O8" i="51" s="1"/>
  <c r="M86" i="48"/>
  <c r="M8" i="48" s="1"/>
  <c r="S597" i="53"/>
  <c r="L93" i="53"/>
  <c r="S639" i="52"/>
  <c r="S650" i="52"/>
  <c r="H600" i="47"/>
  <c r="L105" i="47"/>
  <c r="B94" i="51"/>
  <c r="I588" i="51"/>
  <c r="N98" i="55"/>
  <c r="N20" i="55" s="1"/>
  <c r="E7" i="52"/>
  <c r="S88" i="52"/>
  <c r="L10" i="52"/>
  <c r="S10" i="52" s="1"/>
  <c r="T10" i="52" s="1"/>
  <c r="I103" i="51"/>
  <c r="B25" i="51"/>
  <c r="I25" i="51" s="1"/>
  <c r="G7" i="55"/>
  <c r="O85" i="47"/>
  <c r="E85" i="48"/>
  <c r="S597" i="51"/>
  <c r="L103" i="51"/>
  <c r="I583" i="48"/>
  <c r="Q103" i="52"/>
  <c r="Q25" i="52" s="1"/>
  <c r="B90" i="52"/>
  <c r="B12" i="52" s="1"/>
  <c r="S641" i="55"/>
  <c r="L94" i="55"/>
  <c r="B25" i="48"/>
  <c r="I25" i="48" s="1"/>
  <c r="I103" i="48"/>
  <c r="L105" i="48"/>
  <c r="L104" i="48"/>
  <c r="S598" i="48"/>
  <c r="S582" i="50"/>
  <c r="L88" i="50"/>
  <c r="I584" i="46"/>
  <c r="C85" i="51"/>
  <c r="B97" i="52"/>
  <c r="I591" i="52"/>
  <c r="L94" i="52"/>
  <c r="S588" i="52"/>
  <c r="S631" i="52"/>
  <c r="C12" i="53"/>
  <c r="Q86" i="46"/>
  <c r="Q8" i="46" s="1"/>
  <c r="S646" i="53"/>
  <c r="L103" i="47"/>
  <c r="S597" i="47"/>
  <c r="S650" i="53"/>
  <c r="M94" i="46"/>
  <c r="M16" i="46" s="1"/>
  <c r="D100" i="53"/>
  <c r="R85" i="55"/>
  <c r="N94" i="55"/>
  <c r="S636" i="55"/>
  <c r="L93" i="47"/>
  <c r="S88" i="46"/>
  <c r="L10" i="46"/>
  <c r="S10" i="46" s="1"/>
  <c r="T10" i="46" s="1"/>
  <c r="L104" i="52"/>
  <c r="I650" i="55"/>
  <c r="B104" i="55"/>
  <c r="I88" i="40"/>
  <c r="B10" i="40"/>
  <c r="I10" i="40" s="1"/>
  <c r="G7" i="47"/>
  <c r="H7" i="55"/>
  <c r="I100" i="48"/>
  <c r="B22" i="48"/>
  <c r="I22" i="48" s="1"/>
  <c r="E7" i="50"/>
  <c r="B27" i="50"/>
  <c r="I27" i="50" s="1"/>
  <c r="I105" i="50"/>
  <c r="C7" i="50"/>
  <c r="E7" i="47"/>
  <c r="I588" i="50"/>
  <c r="S631" i="51"/>
  <c r="I592" i="51"/>
  <c r="B98" i="51"/>
  <c r="M89" i="51"/>
  <c r="M11" i="51" s="1"/>
  <c r="C89" i="51"/>
  <c r="C11" i="51" s="1"/>
  <c r="S105" i="53"/>
  <c r="L27" i="53"/>
  <c r="S27" i="53" s="1"/>
  <c r="S597" i="50"/>
  <c r="B27" i="52"/>
  <c r="I27" i="52" s="1"/>
  <c r="I105" i="52"/>
  <c r="E85" i="46"/>
  <c r="O85" i="50"/>
  <c r="I588" i="46"/>
  <c r="I590" i="46"/>
  <c r="B85" i="52"/>
  <c r="B94" i="53"/>
  <c r="I588" i="53"/>
  <c r="L104" i="40"/>
  <c r="S582" i="53"/>
  <c r="L88" i="53"/>
  <c r="S646" i="55"/>
  <c r="N103" i="55"/>
  <c r="N25" i="55" s="1"/>
  <c r="M96" i="55"/>
  <c r="M18" i="55" s="1"/>
  <c r="I93" i="51"/>
  <c r="B15" i="51"/>
  <c r="I15" i="51" s="1"/>
  <c r="S591" i="48"/>
  <c r="M85" i="50"/>
  <c r="I592" i="46"/>
  <c r="I592" i="48"/>
  <c r="R85" i="50"/>
  <c r="S651" i="50"/>
  <c r="L105" i="50"/>
  <c r="I584" i="50"/>
  <c r="S582" i="51"/>
  <c r="L88" i="51"/>
  <c r="I589" i="48"/>
  <c r="I583" i="50"/>
  <c r="I594" i="47"/>
  <c r="B100" i="47"/>
  <c r="S651" i="52"/>
  <c r="L105" i="52"/>
  <c r="S633" i="52"/>
  <c r="R85" i="52"/>
  <c r="B98" i="53"/>
  <c r="I98" i="53" s="1"/>
  <c r="I592" i="53"/>
  <c r="O103" i="53"/>
  <c r="O25" i="53" s="1"/>
  <c r="L88" i="40"/>
  <c r="S582" i="40"/>
  <c r="B89" i="52"/>
  <c r="I583" i="52"/>
  <c r="M95" i="53"/>
  <c r="M17" i="53" s="1"/>
  <c r="C95" i="53"/>
  <c r="C17" i="53" s="1"/>
  <c r="B97" i="55"/>
  <c r="I591" i="55"/>
  <c r="I592" i="55"/>
  <c r="B98" i="55"/>
  <c r="I98" i="55" s="1"/>
  <c r="M97" i="55"/>
  <c r="M19" i="55" s="1"/>
  <c r="I105" i="46"/>
  <c r="B27" i="46"/>
  <c r="I27" i="46" s="1"/>
  <c r="C105" i="55"/>
  <c r="C27" i="55" s="1"/>
  <c r="I599" i="55"/>
  <c r="I589" i="50"/>
  <c r="L93" i="48"/>
  <c r="I10" i="55"/>
  <c r="S649" i="46"/>
  <c r="C7" i="55"/>
  <c r="G85" i="46"/>
  <c r="G600" i="46"/>
  <c r="I592" i="47"/>
  <c r="H85" i="46"/>
  <c r="H600" i="46"/>
  <c r="S631" i="46"/>
  <c r="Q85" i="47"/>
  <c r="S631" i="48"/>
  <c r="L100" i="48"/>
  <c r="I588" i="48"/>
  <c r="S632" i="51"/>
  <c r="L93" i="51"/>
  <c r="S587" i="51"/>
  <c r="B100" i="50"/>
  <c r="I594" i="50"/>
  <c r="O103" i="52"/>
  <c r="O25" i="52" s="1"/>
  <c r="H85" i="53"/>
  <c r="H600" i="53"/>
  <c r="B95" i="53"/>
  <c r="S632" i="55"/>
  <c r="M94" i="55"/>
  <c r="M16" i="55" s="1"/>
  <c r="S633" i="55"/>
  <c r="O94" i="55"/>
  <c r="S643" i="55"/>
  <c r="R103" i="55"/>
  <c r="R25" i="55" s="1"/>
  <c r="M96" i="53"/>
  <c r="M18" i="53" s="1"/>
  <c r="I88" i="48"/>
  <c r="B10" i="48"/>
  <c r="I10" i="48" s="1"/>
  <c r="B27" i="40"/>
  <c r="I27" i="40" s="1"/>
  <c r="I105" i="40"/>
  <c r="M105" i="55"/>
  <c r="M27" i="55" s="1"/>
  <c r="S599" i="55"/>
  <c r="B27" i="51"/>
  <c r="I27" i="51" s="1"/>
  <c r="I105" i="51"/>
  <c r="I88" i="51"/>
  <c r="B10" i="51"/>
  <c r="I10" i="51" s="1"/>
  <c r="L27" i="46"/>
  <c r="S27" i="46" s="1"/>
  <c r="S105" i="46"/>
  <c r="M86" i="52"/>
  <c r="M8" i="52" s="1"/>
  <c r="I88" i="47"/>
  <c r="B10" i="47"/>
  <c r="I10" i="47" s="1"/>
  <c r="G7" i="52"/>
  <c r="L105" i="51"/>
  <c r="E7" i="55"/>
  <c r="L15" i="53"/>
  <c r="I88" i="53"/>
  <c r="B10" i="53"/>
  <c r="I10" i="53" s="1"/>
  <c r="M85" i="47"/>
  <c r="H85" i="48"/>
  <c r="H600" i="48"/>
  <c r="S632" i="48"/>
  <c r="Q85" i="50"/>
  <c r="S592" i="50"/>
  <c r="E85" i="51"/>
  <c r="S634" i="52"/>
  <c r="M85" i="52"/>
  <c r="B95" i="52"/>
  <c r="M95" i="52"/>
  <c r="M17" i="52" s="1"/>
  <c r="C95" i="52"/>
  <c r="C17" i="52" s="1"/>
  <c r="S591" i="53"/>
  <c r="L97" i="53"/>
  <c r="S632" i="53"/>
  <c r="Q86" i="50"/>
  <c r="Q8" i="50" s="1"/>
  <c r="R86" i="52"/>
  <c r="R8" i="52" s="1"/>
  <c r="D85" i="53"/>
  <c r="S639" i="55"/>
  <c r="S635" i="55"/>
  <c r="S642" i="55"/>
  <c r="B90" i="55"/>
  <c r="I103" i="55"/>
  <c r="B25" i="55"/>
  <c r="I25" i="55" s="1"/>
  <c r="H7" i="47"/>
  <c r="S103" i="46"/>
  <c r="L25" i="46"/>
  <c r="S25" i="46" s="1"/>
  <c r="B16" i="55"/>
  <c r="B15" i="47"/>
  <c r="B27" i="55"/>
  <c r="I27" i="55" s="1"/>
  <c r="I104" i="46"/>
  <c r="B26" i="46"/>
  <c r="I26" i="46" s="1"/>
  <c r="M86" i="53"/>
  <c r="M8" i="53" s="1"/>
  <c r="S644" i="55"/>
  <c r="L103" i="53"/>
  <c r="I97" i="53"/>
  <c r="B19" i="53"/>
  <c r="I19" i="53" s="1"/>
  <c r="L93" i="46"/>
  <c r="B100" i="51"/>
  <c r="I594" i="51"/>
  <c r="L103" i="52"/>
  <c r="S597" i="52"/>
  <c r="E85" i="53"/>
  <c r="Q103" i="55"/>
  <c r="Q25" i="55" s="1"/>
  <c r="C600" i="47"/>
  <c r="B15" i="50"/>
  <c r="C85" i="46"/>
  <c r="C600" i="46"/>
  <c r="S631" i="47"/>
  <c r="C85" i="48"/>
  <c r="C600" i="48"/>
  <c r="I591" i="46"/>
  <c r="H85" i="51"/>
  <c r="H600" i="51"/>
  <c r="I581" i="51"/>
  <c r="B87" i="51"/>
  <c r="I589" i="47"/>
  <c r="I589" i="46"/>
  <c r="O85" i="52"/>
  <c r="L93" i="52"/>
  <c r="S636" i="52"/>
  <c r="M105" i="52"/>
  <c r="M27" i="52" s="1"/>
  <c r="S599" i="52"/>
  <c r="G85" i="53"/>
  <c r="G600" i="53"/>
  <c r="S651" i="53"/>
  <c r="O86" i="46"/>
  <c r="O8" i="46" s="1"/>
  <c r="S632" i="52"/>
  <c r="S643" i="53"/>
  <c r="R103" i="53"/>
  <c r="R25" i="53" s="1"/>
  <c r="M85" i="55"/>
  <c r="L93" i="55"/>
  <c r="D95" i="55"/>
  <c r="D17" i="55" s="1"/>
  <c r="E89" i="55"/>
  <c r="E11" i="55" s="1"/>
  <c r="G7" i="50"/>
  <c r="H7" i="52"/>
  <c r="C7" i="47"/>
  <c r="S103" i="50"/>
  <c r="L25" i="50"/>
  <c r="S25" i="50" s="1"/>
  <c r="I104" i="51"/>
  <c r="B26" i="51"/>
  <c r="I26" i="51" s="1"/>
  <c r="I104" i="48"/>
  <c r="B26" i="48"/>
  <c r="I26" i="48" s="1"/>
  <c r="I104" i="53"/>
  <c r="B26" i="53"/>
  <c r="I26" i="53" s="1"/>
  <c r="I94" i="52"/>
  <c r="B16" i="52"/>
  <c r="I16" i="52" s="1"/>
  <c r="I104" i="47"/>
  <c r="B26" i="47"/>
  <c r="I26" i="47" s="1"/>
  <c r="I649" i="55"/>
  <c r="C7" i="52"/>
  <c r="I103" i="53"/>
  <c r="S598" i="46"/>
  <c r="L104" i="46"/>
  <c r="G85" i="48"/>
  <c r="G600" i="48"/>
  <c r="M86" i="47"/>
  <c r="M8" i="47" s="1"/>
  <c r="E89" i="53"/>
  <c r="E11" i="53" s="1"/>
  <c r="B15" i="53"/>
  <c r="B15" i="55"/>
  <c r="L15" i="50"/>
  <c r="S588" i="47"/>
  <c r="I591" i="51"/>
  <c r="B97" i="51"/>
  <c r="S644" i="46"/>
  <c r="S598" i="53"/>
  <c r="L104" i="53"/>
  <c r="Q85" i="55"/>
  <c r="B25" i="47"/>
  <c r="I25" i="47" s="1"/>
  <c r="I103" i="47"/>
  <c r="I103" i="52"/>
  <c r="B25" i="52"/>
  <c r="I25" i="52" s="1"/>
  <c r="S105" i="47"/>
  <c r="L27" i="47"/>
  <c r="S27" i="47" s="1"/>
  <c r="B15" i="52"/>
  <c r="I104" i="52"/>
  <c r="B26" i="52"/>
  <c r="I26" i="52" s="1"/>
  <c r="S104" i="50"/>
  <c r="L26" i="50"/>
  <c r="S26" i="50" s="1"/>
  <c r="R85" i="47"/>
  <c r="I591" i="47"/>
  <c r="L88" i="48"/>
  <c r="S582" i="48"/>
  <c r="S631" i="50"/>
  <c r="S591" i="50"/>
  <c r="L104" i="47"/>
  <c r="S598" i="47"/>
  <c r="G85" i="51"/>
  <c r="G600" i="51"/>
  <c r="L104" i="51"/>
  <c r="S598" i="51"/>
  <c r="I590" i="47"/>
  <c r="I583" i="51"/>
  <c r="B89" i="51"/>
  <c r="Q85" i="52"/>
  <c r="E93" i="50"/>
  <c r="E15" i="50" s="1"/>
  <c r="I587" i="50"/>
  <c r="I592" i="52"/>
  <c r="B98" i="52"/>
  <c r="M86" i="50"/>
  <c r="M8" i="50" s="1"/>
  <c r="M86" i="51"/>
  <c r="M8" i="51" s="1"/>
  <c r="S631" i="53"/>
  <c r="O86" i="47"/>
  <c r="O8" i="47" s="1"/>
  <c r="Q86" i="47"/>
  <c r="Q8" i="47" s="1"/>
  <c r="C85" i="53"/>
  <c r="C600" i="53"/>
  <c r="M103" i="52"/>
  <c r="M25" i="52" s="1"/>
  <c r="S640" i="53"/>
  <c r="D95" i="53"/>
  <c r="D17" i="53" s="1"/>
  <c r="S631" i="55"/>
  <c r="L103" i="55"/>
  <c r="O85" i="55"/>
  <c r="E95" i="55"/>
  <c r="E17" i="55" s="1"/>
  <c r="C90" i="55"/>
  <c r="C12" i="55" s="1"/>
  <c r="I88" i="50"/>
  <c r="B10" i="50"/>
  <c r="I10" i="50" s="1"/>
  <c r="I105" i="53"/>
  <c r="B27" i="53"/>
  <c r="I27" i="53" s="1"/>
  <c r="O86" i="52"/>
  <c r="O8" i="52" s="1"/>
  <c r="S598" i="52"/>
  <c r="H7" i="50"/>
  <c r="G600" i="47"/>
  <c r="I594" i="48"/>
  <c r="L103" i="48"/>
  <c r="C600" i="50"/>
  <c r="O89" i="53"/>
  <c r="O11" i="53" s="1"/>
  <c r="O95" i="46"/>
  <c r="O17" i="46" s="1"/>
  <c r="O89" i="50"/>
  <c r="O11" i="50" s="1"/>
  <c r="M89" i="50"/>
  <c r="M11" i="50" s="1"/>
  <c r="M90" i="53"/>
  <c r="N100" i="51"/>
  <c r="N22" i="51" s="1"/>
  <c r="O89" i="52"/>
  <c r="O11" i="52" s="1"/>
  <c r="M89" i="53"/>
  <c r="M11" i="53" s="1"/>
  <c r="O89" i="51"/>
  <c r="O11" i="51" s="1"/>
  <c r="R96" i="51"/>
  <c r="R18" i="51" s="1"/>
  <c r="N90" i="53"/>
  <c r="R96" i="53"/>
  <c r="R18" i="53" s="1"/>
  <c r="O95" i="53"/>
  <c r="O17" i="53" s="1"/>
  <c r="M95" i="47"/>
  <c r="M17" i="47" s="1"/>
  <c r="M95" i="50"/>
  <c r="M17" i="50" s="1"/>
  <c r="O89" i="46"/>
  <c r="O11" i="46" s="1"/>
  <c r="O89" i="48"/>
  <c r="O11" i="48" s="1"/>
  <c r="O89" i="47"/>
  <c r="O11" i="47" s="1"/>
  <c r="N100" i="50"/>
  <c r="N22" i="50" s="1"/>
  <c r="D86" i="53"/>
  <c r="D8" i="53" s="1"/>
  <c r="N89" i="53"/>
  <c r="N95" i="52"/>
  <c r="N17" i="52" s="1"/>
  <c r="N89" i="52"/>
  <c r="N11" i="52" s="1"/>
  <c r="M89" i="52"/>
  <c r="M11" i="52" s="1"/>
  <c r="N100" i="52"/>
  <c r="N22" i="52" s="1"/>
  <c r="C90" i="52"/>
  <c r="I590" i="52"/>
  <c r="E95" i="52"/>
  <c r="E17" i="52" s="1"/>
  <c r="N90" i="52"/>
  <c r="N12" i="52" s="1"/>
  <c r="D86" i="52"/>
  <c r="D8" i="52" s="1"/>
  <c r="N100" i="48"/>
  <c r="N22" i="48" s="1"/>
  <c r="N100" i="46"/>
  <c r="N22" i="46" s="1"/>
  <c r="N89" i="51"/>
  <c r="N11" i="51" s="1"/>
  <c r="D86" i="51"/>
  <c r="D8" i="51" s="1"/>
  <c r="I580" i="50"/>
  <c r="R96" i="47"/>
  <c r="R18" i="47" s="1"/>
  <c r="M89" i="48"/>
  <c r="M11" i="48" s="1"/>
  <c r="O95" i="47"/>
  <c r="O17" i="47" s="1"/>
  <c r="R96" i="50"/>
  <c r="R18" i="50" s="1"/>
  <c r="M95" i="46"/>
  <c r="M17" i="46" s="1"/>
  <c r="O95" i="50"/>
  <c r="O17" i="50" s="1"/>
  <c r="N95" i="51"/>
  <c r="N17" i="51" s="1"/>
  <c r="M95" i="51"/>
  <c r="M17" i="51" s="1"/>
  <c r="N90" i="51"/>
  <c r="N12" i="51" s="1"/>
  <c r="O95" i="51"/>
  <c r="O17" i="51" s="1"/>
  <c r="M90" i="51"/>
  <c r="M12" i="51" s="1"/>
  <c r="I579" i="46"/>
  <c r="I93" i="50" l="1"/>
  <c r="S632" i="50"/>
  <c r="S597" i="55"/>
  <c r="S632" i="46"/>
  <c r="S594" i="48"/>
  <c r="C600" i="52"/>
  <c r="E93" i="48"/>
  <c r="I587" i="48"/>
  <c r="I98" i="52"/>
  <c r="B20" i="52"/>
  <c r="I20" i="52" s="1"/>
  <c r="M103" i="40"/>
  <c r="I100" i="47"/>
  <c r="B22" i="47"/>
  <c r="I22" i="47" s="1"/>
  <c r="S589" i="47"/>
  <c r="S584" i="50"/>
  <c r="I580" i="46"/>
  <c r="M90" i="48"/>
  <c r="M12" i="48" s="1"/>
  <c r="I579" i="55"/>
  <c r="B85" i="55"/>
  <c r="S582" i="47"/>
  <c r="L88" i="47"/>
  <c r="I87" i="51"/>
  <c r="B9" i="51"/>
  <c r="I9" i="51" s="1"/>
  <c r="S103" i="51"/>
  <c r="L25" i="51"/>
  <c r="S25" i="51" s="1"/>
  <c r="S588" i="46"/>
  <c r="O85" i="48"/>
  <c r="I583" i="47"/>
  <c r="H96" i="52"/>
  <c r="H18" i="52" s="1"/>
  <c r="H600" i="52"/>
  <c r="L98" i="53"/>
  <c r="S98" i="53" s="1"/>
  <c r="S592" i="53"/>
  <c r="M89" i="46"/>
  <c r="M11" i="46" s="1"/>
  <c r="S583" i="48"/>
  <c r="R96" i="46"/>
  <c r="R18" i="46" s="1"/>
  <c r="L95" i="53"/>
  <c r="I580" i="53"/>
  <c r="B86" i="53"/>
  <c r="B86" i="55"/>
  <c r="S103" i="48"/>
  <c r="L25" i="48"/>
  <c r="S25" i="48" s="1"/>
  <c r="S103" i="55"/>
  <c r="L25" i="55"/>
  <c r="S25" i="55" s="1"/>
  <c r="Q7" i="52"/>
  <c r="M7" i="55"/>
  <c r="H7" i="51"/>
  <c r="I584" i="55"/>
  <c r="M600" i="52"/>
  <c r="S649" i="55"/>
  <c r="I97" i="55"/>
  <c r="B19" i="55"/>
  <c r="I19" i="55" s="1"/>
  <c r="S105" i="52"/>
  <c r="L27" i="52"/>
  <c r="S27" i="52" s="1"/>
  <c r="D85" i="52"/>
  <c r="M95" i="55"/>
  <c r="M17" i="55" s="1"/>
  <c r="E93" i="55"/>
  <c r="I587" i="55"/>
  <c r="S94" i="55"/>
  <c r="L16" i="55"/>
  <c r="R85" i="51"/>
  <c r="R600" i="51"/>
  <c r="I590" i="51"/>
  <c r="L85" i="52"/>
  <c r="N100" i="55"/>
  <c r="B100" i="55"/>
  <c r="I594" i="55"/>
  <c r="I89" i="51"/>
  <c r="B11" i="51"/>
  <c r="I11" i="51" s="1"/>
  <c r="Q7" i="55"/>
  <c r="S103" i="52"/>
  <c r="L25" i="52"/>
  <c r="S25" i="52" s="1"/>
  <c r="D7" i="53"/>
  <c r="E7" i="46"/>
  <c r="S588" i="55"/>
  <c r="I590" i="48"/>
  <c r="I580" i="48"/>
  <c r="I580" i="52"/>
  <c r="B86" i="52"/>
  <c r="B87" i="52"/>
  <c r="I581" i="52"/>
  <c r="N85" i="53"/>
  <c r="I590" i="53"/>
  <c r="Q85" i="46"/>
  <c r="Q600" i="46"/>
  <c r="L100" i="47"/>
  <c r="Q600" i="51"/>
  <c r="Q85" i="51"/>
  <c r="S581" i="51"/>
  <c r="L87" i="51"/>
  <c r="O85" i="51"/>
  <c r="B100" i="46"/>
  <c r="I594" i="46"/>
  <c r="S594" i="50"/>
  <c r="L100" i="50"/>
  <c r="L90" i="52"/>
  <c r="L12" i="52" s="1"/>
  <c r="I583" i="53"/>
  <c r="B89" i="53"/>
  <c r="M85" i="46"/>
  <c r="I579" i="47"/>
  <c r="R85" i="48"/>
  <c r="S588" i="50"/>
  <c r="I581" i="47"/>
  <c r="B95" i="51"/>
  <c r="I589" i="51"/>
  <c r="B85" i="51"/>
  <c r="I579" i="51"/>
  <c r="I583" i="46"/>
  <c r="I90" i="52"/>
  <c r="C12" i="52"/>
  <c r="I12" i="52" s="1"/>
  <c r="L97" i="52"/>
  <c r="S591" i="52"/>
  <c r="I594" i="53"/>
  <c r="B100" i="53"/>
  <c r="E93" i="53"/>
  <c r="I587" i="53"/>
  <c r="N95" i="53"/>
  <c r="N17" i="53" s="1"/>
  <c r="L90" i="55"/>
  <c r="O95" i="55"/>
  <c r="O17" i="55" s="1"/>
  <c r="C7" i="53"/>
  <c r="R600" i="47"/>
  <c r="E7" i="53"/>
  <c r="I105" i="55"/>
  <c r="I90" i="55"/>
  <c r="B12" i="55"/>
  <c r="S97" i="53"/>
  <c r="L19" i="53"/>
  <c r="S19" i="53" s="1"/>
  <c r="T19" i="53" s="1"/>
  <c r="M7" i="52"/>
  <c r="L27" i="51"/>
  <c r="S27" i="51" s="1"/>
  <c r="S105" i="51"/>
  <c r="H7" i="53"/>
  <c r="Q7" i="47"/>
  <c r="G7" i="46"/>
  <c r="S651" i="55"/>
  <c r="L105" i="55"/>
  <c r="S88" i="53"/>
  <c r="L10" i="53"/>
  <c r="S10" i="53" s="1"/>
  <c r="T10" i="53" s="1"/>
  <c r="I94" i="53"/>
  <c r="B16" i="53"/>
  <c r="I98" i="51"/>
  <c r="B20" i="51"/>
  <c r="I20" i="51" s="1"/>
  <c r="I104" i="55"/>
  <c r="B26" i="55"/>
  <c r="I26" i="55" s="1"/>
  <c r="S103" i="47"/>
  <c r="L25" i="47"/>
  <c r="S25" i="47" s="1"/>
  <c r="S591" i="47"/>
  <c r="S583" i="50"/>
  <c r="R7" i="47"/>
  <c r="N95" i="55"/>
  <c r="N17" i="55" s="1"/>
  <c r="S589" i="50"/>
  <c r="I100" i="50"/>
  <c r="B22" i="50"/>
  <c r="I22" i="50" s="1"/>
  <c r="S592" i="47"/>
  <c r="S594" i="51"/>
  <c r="L100" i="51"/>
  <c r="D86" i="55"/>
  <c r="D8" i="55" s="1"/>
  <c r="S103" i="53"/>
  <c r="L25" i="53"/>
  <c r="S25" i="53" s="1"/>
  <c r="B7" i="52"/>
  <c r="I580" i="47"/>
  <c r="L95" i="52"/>
  <c r="B87" i="53"/>
  <c r="I581" i="53"/>
  <c r="N100" i="47"/>
  <c r="N22" i="47" s="1"/>
  <c r="N100" i="53"/>
  <c r="I583" i="55"/>
  <c r="B89" i="55"/>
  <c r="L97" i="55"/>
  <c r="S591" i="55"/>
  <c r="M90" i="55"/>
  <c r="M12" i="55" s="1"/>
  <c r="I15" i="50"/>
  <c r="S88" i="48"/>
  <c r="L10" i="48"/>
  <c r="S10" i="48" s="1"/>
  <c r="T10" i="48" s="1"/>
  <c r="S104" i="53"/>
  <c r="L26" i="53"/>
  <c r="S26" i="53" s="1"/>
  <c r="L15" i="55"/>
  <c r="G7" i="53"/>
  <c r="O7" i="52"/>
  <c r="I100" i="51"/>
  <c r="B22" i="51"/>
  <c r="I22" i="51" s="1"/>
  <c r="I95" i="53"/>
  <c r="B17" i="53"/>
  <c r="I17" i="53" s="1"/>
  <c r="H7" i="46"/>
  <c r="C89" i="55"/>
  <c r="C600" i="55"/>
  <c r="R600" i="50"/>
  <c r="S94" i="52"/>
  <c r="L16" i="52"/>
  <c r="S16" i="52" s="1"/>
  <c r="T16" i="52" s="1"/>
  <c r="S104" i="48"/>
  <c r="L26" i="48"/>
  <c r="S26" i="48" s="1"/>
  <c r="L98" i="55"/>
  <c r="S98" i="55" s="1"/>
  <c r="S592" i="55"/>
  <c r="L15" i="52"/>
  <c r="S88" i="40"/>
  <c r="L10" i="40"/>
  <c r="S10" i="40" s="1"/>
  <c r="T10" i="40" s="1"/>
  <c r="L10" i="50"/>
  <c r="S10" i="50" s="1"/>
  <c r="T10" i="50" s="1"/>
  <c r="S88" i="50"/>
  <c r="O7" i="47"/>
  <c r="M12" i="53"/>
  <c r="I97" i="51"/>
  <c r="B19" i="51"/>
  <c r="I19" i="51" s="1"/>
  <c r="H7" i="48"/>
  <c r="R97" i="52"/>
  <c r="R19" i="52" s="1"/>
  <c r="S643" i="52"/>
  <c r="S104" i="52"/>
  <c r="L26" i="52"/>
  <c r="S26" i="52" s="1"/>
  <c r="S589" i="46"/>
  <c r="M85" i="51"/>
  <c r="M600" i="51"/>
  <c r="D85" i="55"/>
  <c r="G7" i="51"/>
  <c r="R600" i="46"/>
  <c r="R85" i="46"/>
  <c r="Q85" i="48"/>
  <c r="Q600" i="48"/>
  <c r="I581" i="48"/>
  <c r="I579" i="50"/>
  <c r="I584" i="48"/>
  <c r="I590" i="50"/>
  <c r="L89" i="52"/>
  <c r="S583" i="52"/>
  <c r="G600" i="52"/>
  <c r="I594" i="52"/>
  <c r="B100" i="52"/>
  <c r="S592" i="52"/>
  <c r="L98" i="52"/>
  <c r="B85" i="53"/>
  <c r="I85" i="53" s="1"/>
  <c r="I579" i="53"/>
  <c r="O95" i="48"/>
  <c r="O17" i="48" s="1"/>
  <c r="M90" i="47"/>
  <c r="M12" i="47" s="1"/>
  <c r="R85" i="53"/>
  <c r="R600" i="53"/>
  <c r="O85" i="53"/>
  <c r="M90" i="46"/>
  <c r="M12" i="46" s="1"/>
  <c r="G600" i="55"/>
  <c r="N89" i="55"/>
  <c r="B87" i="55"/>
  <c r="I581" i="55"/>
  <c r="H96" i="55"/>
  <c r="H18" i="55" s="1"/>
  <c r="H600" i="55"/>
  <c r="O7" i="55"/>
  <c r="S639" i="40"/>
  <c r="L93" i="40"/>
  <c r="S104" i="47"/>
  <c r="L26" i="47"/>
  <c r="S26" i="47" s="1"/>
  <c r="G7" i="48"/>
  <c r="S650" i="55"/>
  <c r="L104" i="55"/>
  <c r="C7" i="46"/>
  <c r="I589" i="52"/>
  <c r="I89" i="52"/>
  <c r="B11" i="52"/>
  <c r="I11" i="52" s="1"/>
  <c r="R7" i="52"/>
  <c r="S88" i="51"/>
  <c r="L10" i="51"/>
  <c r="S10" i="51" s="1"/>
  <c r="T10" i="51" s="1"/>
  <c r="R7" i="50"/>
  <c r="M600" i="50"/>
  <c r="S649" i="52"/>
  <c r="L15" i="47"/>
  <c r="R7" i="55"/>
  <c r="S651" i="40"/>
  <c r="L105" i="40"/>
  <c r="C600" i="51"/>
  <c r="M85" i="48"/>
  <c r="L97" i="51"/>
  <c r="S591" i="51"/>
  <c r="S104" i="51"/>
  <c r="L26" i="51"/>
  <c r="S26" i="51" s="1"/>
  <c r="S649" i="53"/>
  <c r="S592" i="46"/>
  <c r="I581" i="50"/>
  <c r="B90" i="51"/>
  <c r="I584" i="51"/>
  <c r="D85" i="51"/>
  <c r="E93" i="46"/>
  <c r="I587" i="46"/>
  <c r="Q85" i="53"/>
  <c r="Q600" i="53"/>
  <c r="N90" i="55"/>
  <c r="E7" i="51"/>
  <c r="L27" i="50"/>
  <c r="S27" i="50" s="1"/>
  <c r="S105" i="50"/>
  <c r="I579" i="52"/>
  <c r="R96" i="48"/>
  <c r="R18" i="48" s="1"/>
  <c r="S588" i="53"/>
  <c r="L94" i="53"/>
  <c r="I590" i="55"/>
  <c r="I589" i="53"/>
  <c r="S100" i="48"/>
  <c r="L22" i="48"/>
  <c r="S22" i="48" s="1"/>
  <c r="T22" i="48" s="1"/>
  <c r="S588" i="48"/>
  <c r="I584" i="47"/>
  <c r="O85" i="46"/>
  <c r="I579" i="48"/>
  <c r="S592" i="48"/>
  <c r="I581" i="46"/>
  <c r="S591" i="46"/>
  <c r="S592" i="51"/>
  <c r="L98" i="51"/>
  <c r="L89" i="51"/>
  <c r="S583" i="51"/>
  <c r="S588" i="51"/>
  <c r="L94" i="51"/>
  <c r="B86" i="51"/>
  <c r="I580" i="51"/>
  <c r="E93" i="52"/>
  <c r="I587" i="52"/>
  <c r="M85" i="53"/>
  <c r="M600" i="53"/>
  <c r="B90" i="53"/>
  <c r="I584" i="53"/>
  <c r="M95" i="48"/>
  <c r="M17" i="48" s="1"/>
  <c r="I589" i="55"/>
  <c r="B95" i="55"/>
  <c r="S104" i="46"/>
  <c r="L26" i="46"/>
  <c r="S26" i="46" s="1"/>
  <c r="C7" i="48"/>
  <c r="L15" i="46"/>
  <c r="I95" i="52"/>
  <c r="B17" i="52"/>
  <c r="I17" i="52" s="1"/>
  <c r="Q7" i="50"/>
  <c r="M7" i="47"/>
  <c r="S93" i="51"/>
  <c r="L15" i="51"/>
  <c r="S15" i="51" s="1"/>
  <c r="T15" i="51" s="1"/>
  <c r="L15" i="48"/>
  <c r="S632" i="47"/>
  <c r="M7" i="50"/>
  <c r="S634" i="55"/>
  <c r="L88" i="55"/>
  <c r="O7" i="50"/>
  <c r="I97" i="52"/>
  <c r="B19" i="52"/>
  <c r="I19" i="52" s="1"/>
  <c r="C7" i="51"/>
  <c r="L27" i="48"/>
  <c r="S27" i="48" s="1"/>
  <c r="S105" i="48"/>
  <c r="I584" i="52"/>
  <c r="E7" i="48"/>
  <c r="N104" i="55"/>
  <c r="N26" i="55" s="1"/>
  <c r="S598" i="55"/>
  <c r="I94" i="51"/>
  <c r="B16" i="51"/>
  <c r="N86" i="51"/>
  <c r="N8" i="51" s="1"/>
  <c r="N86" i="53"/>
  <c r="N8" i="53" s="1"/>
  <c r="N86" i="52"/>
  <c r="N8" i="52" s="1"/>
  <c r="O95" i="52"/>
  <c r="O17" i="52" s="1"/>
  <c r="M90" i="52"/>
  <c r="S584" i="46" l="1"/>
  <c r="S594" i="47"/>
  <c r="M600" i="46"/>
  <c r="M600" i="48"/>
  <c r="R96" i="55"/>
  <c r="R18" i="55" s="1"/>
  <c r="R600" i="55"/>
  <c r="R7" i="46"/>
  <c r="I100" i="46"/>
  <c r="B22" i="46"/>
  <c r="I22" i="46" s="1"/>
  <c r="I100" i="55"/>
  <c r="B22" i="55"/>
  <c r="I86" i="55"/>
  <c r="B8" i="55"/>
  <c r="I8" i="55" s="1"/>
  <c r="O93" i="52"/>
  <c r="S587" i="52"/>
  <c r="N85" i="55"/>
  <c r="S89" i="51"/>
  <c r="L11" i="51"/>
  <c r="S11" i="51" s="1"/>
  <c r="T11" i="51" s="1"/>
  <c r="D7" i="51"/>
  <c r="I100" i="52"/>
  <c r="B22" i="52"/>
  <c r="I22" i="52" s="1"/>
  <c r="M7" i="51"/>
  <c r="N86" i="55"/>
  <c r="N8" i="55" s="1"/>
  <c r="I100" i="53"/>
  <c r="B22" i="53"/>
  <c r="S590" i="55"/>
  <c r="S88" i="55"/>
  <c r="L10" i="55"/>
  <c r="S10" i="55" s="1"/>
  <c r="T10" i="55" s="1"/>
  <c r="I95" i="55"/>
  <c r="B17" i="55"/>
  <c r="I17" i="55" s="1"/>
  <c r="B12" i="53"/>
  <c r="I90" i="53"/>
  <c r="S98" i="51"/>
  <c r="L20" i="51"/>
  <c r="S20" i="51" s="1"/>
  <c r="T20" i="51" s="1"/>
  <c r="M7" i="48"/>
  <c r="R7" i="53"/>
  <c r="Q7" i="48"/>
  <c r="L27" i="55"/>
  <c r="S27" i="55" s="1"/>
  <c r="S105" i="55"/>
  <c r="R7" i="48"/>
  <c r="R7" i="51"/>
  <c r="I85" i="55"/>
  <c r="B7" i="55"/>
  <c r="S579" i="50"/>
  <c r="S579" i="51"/>
  <c r="L85" i="51"/>
  <c r="S594" i="52"/>
  <c r="L100" i="52"/>
  <c r="L100" i="53"/>
  <c r="S594" i="53"/>
  <c r="S584" i="48"/>
  <c r="L85" i="53"/>
  <c r="S85" i="53" s="1"/>
  <c r="S579" i="53"/>
  <c r="S580" i="48"/>
  <c r="S580" i="55"/>
  <c r="L86" i="55"/>
  <c r="I90" i="51"/>
  <c r="B12" i="51"/>
  <c r="I12" i="51" s="1"/>
  <c r="I87" i="53"/>
  <c r="B9" i="53"/>
  <c r="I9" i="53" s="1"/>
  <c r="S100" i="51"/>
  <c r="L22" i="51"/>
  <c r="S22" i="51" s="1"/>
  <c r="T22" i="51" s="1"/>
  <c r="I85" i="51"/>
  <c r="B7" i="51"/>
  <c r="R600" i="48"/>
  <c r="S584" i="52"/>
  <c r="O7" i="51"/>
  <c r="I87" i="52"/>
  <c r="B9" i="52"/>
  <c r="I9" i="52" s="1"/>
  <c r="S589" i="53"/>
  <c r="L100" i="55"/>
  <c r="S594" i="55"/>
  <c r="O7" i="46"/>
  <c r="S580" i="53"/>
  <c r="L86" i="53"/>
  <c r="E15" i="52"/>
  <c r="I15" i="52" s="1"/>
  <c r="I93" i="52"/>
  <c r="S581" i="47"/>
  <c r="N85" i="51"/>
  <c r="O93" i="55"/>
  <c r="S587" i="55"/>
  <c r="I86" i="52"/>
  <c r="B8" i="52"/>
  <c r="I8" i="52" s="1"/>
  <c r="S580" i="47"/>
  <c r="N85" i="52"/>
  <c r="S85" i="52" s="1"/>
  <c r="O93" i="48"/>
  <c r="S587" i="48"/>
  <c r="S580" i="46"/>
  <c r="L89" i="55"/>
  <c r="S583" i="55"/>
  <c r="Q600" i="55"/>
  <c r="M7" i="53"/>
  <c r="I86" i="51"/>
  <c r="B8" i="51"/>
  <c r="I8" i="51" s="1"/>
  <c r="Q7" i="53"/>
  <c r="L27" i="40"/>
  <c r="S27" i="40" s="1"/>
  <c r="S105" i="40"/>
  <c r="I87" i="55"/>
  <c r="B9" i="55"/>
  <c r="I9" i="55" s="1"/>
  <c r="Q600" i="50"/>
  <c r="S579" i="46"/>
  <c r="D7" i="55"/>
  <c r="I95" i="51"/>
  <c r="B17" i="51"/>
  <c r="I17" i="51" s="1"/>
  <c r="S100" i="50"/>
  <c r="L22" i="50"/>
  <c r="S22" i="50" s="1"/>
  <c r="T22" i="50" s="1"/>
  <c r="L7" i="52"/>
  <c r="S581" i="46"/>
  <c r="O7" i="53"/>
  <c r="E15" i="55"/>
  <c r="I15" i="55" s="1"/>
  <c r="I93" i="55"/>
  <c r="S580" i="52"/>
  <c r="L86" i="52"/>
  <c r="S100" i="47"/>
  <c r="L22" i="47"/>
  <c r="S22" i="47" s="1"/>
  <c r="T22" i="47" s="1"/>
  <c r="S584" i="53"/>
  <c r="L90" i="53"/>
  <c r="L87" i="55"/>
  <c r="S581" i="55"/>
  <c r="O93" i="50"/>
  <c r="S587" i="50"/>
  <c r="O89" i="55"/>
  <c r="S97" i="52"/>
  <c r="L19" i="52"/>
  <c r="S19" i="52" s="1"/>
  <c r="T19" i="52" s="1"/>
  <c r="S87" i="51"/>
  <c r="L9" i="51"/>
  <c r="S9" i="51" s="1"/>
  <c r="T9" i="51" s="1"/>
  <c r="S581" i="50"/>
  <c r="L100" i="46"/>
  <c r="S594" i="46"/>
  <c r="Q600" i="52"/>
  <c r="O93" i="53"/>
  <c r="S587" i="53"/>
  <c r="S583" i="46"/>
  <c r="L95" i="55"/>
  <c r="S589" i="55"/>
  <c r="E93" i="47"/>
  <c r="I587" i="47"/>
  <c r="S94" i="51"/>
  <c r="L16" i="51"/>
  <c r="S589" i="48"/>
  <c r="S89" i="52"/>
  <c r="L11" i="52"/>
  <c r="S11" i="52" s="1"/>
  <c r="T11" i="52" s="1"/>
  <c r="S97" i="55"/>
  <c r="L19" i="55"/>
  <c r="S19" i="55" s="1"/>
  <c r="T19" i="55" s="1"/>
  <c r="S589" i="52"/>
  <c r="S90" i="55"/>
  <c r="L12" i="55"/>
  <c r="Q7" i="51"/>
  <c r="S579" i="52"/>
  <c r="I85" i="52"/>
  <c r="D7" i="52"/>
  <c r="I7" i="52" s="1"/>
  <c r="L86" i="51"/>
  <c r="S580" i="51"/>
  <c r="S97" i="51"/>
  <c r="L19" i="51"/>
  <c r="S19" i="51" s="1"/>
  <c r="T19" i="51" s="1"/>
  <c r="C11" i="55"/>
  <c r="L90" i="51"/>
  <c r="S584" i="51"/>
  <c r="S590" i="50"/>
  <c r="S579" i="55"/>
  <c r="L85" i="55"/>
  <c r="I89" i="53"/>
  <c r="B11" i="53"/>
  <c r="N7" i="53"/>
  <c r="I86" i="53"/>
  <c r="B8" i="53"/>
  <c r="I8" i="53" s="1"/>
  <c r="L95" i="51"/>
  <c r="S589" i="51"/>
  <c r="S583" i="47"/>
  <c r="S581" i="52"/>
  <c r="L87" i="52"/>
  <c r="S104" i="55"/>
  <c r="L26" i="55"/>
  <c r="S26" i="55" s="1"/>
  <c r="B7" i="53"/>
  <c r="M89" i="47"/>
  <c r="M600" i="47"/>
  <c r="Q7" i="46"/>
  <c r="S95" i="53"/>
  <c r="L17" i="53"/>
  <c r="Q600" i="47"/>
  <c r="S581" i="48"/>
  <c r="S579" i="47"/>
  <c r="S579" i="48"/>
  <c r="S584" i="47"/>
  <c r="S90" i="52"/>
  <c r="M12" i="52"/>
  <c r="S12" i="52" s="1"/>
  <c r="T12" i="52" s="1"/>
  <c r="R96" i="52"/>
  <c r="R18" i="52" s="1"/>
  <c r="R600" i="52"/>
  <c r="S583" i="53"/>
  <c r="L89" i="53"/>
  <c r="L87" i="53"/>
  <c r="S581" i="53"/>
  <c r="O93" i="47"/>
  <c r="S587" i="47"/>
  <c r="S94" i="53"/>
  <c r="L16" i="53"/>
  <c r="E15" i="46"/>
  <c r="I15" i="46" s="1"/>
  <c r="I93" i="46"/>
  <c r="M89" i="55"/>
  <c r="M600" i="55"/>
  <c r="S98" i="52"/>
  <c r="L20" i="52"/>
  <c r="S20" i="52" s="1"/>
  <c r="T20" i="52" s="1"/>
  <c r="S580" i="50"/>
  <c r="I89" i="55"/>
  <c r="B11" i="55"/>
  <c r="S95" i="52"/>
  <c r="L17" i="52"/>
  <c r="S584" i="55"/>
  <c r="E15" i="53"/>
  <c r="I15" i="53" s="1"/>
  <c r="I93" i="53"/>
  <c r="M7" i="46"/>
  <c r="I580" i="55"/>
  <c r="O7" i="48"/>
  <c r="S88" i="47"/>
  <c r="L10" i="47"/>
  <c r="S10" i="47" s="1"/>
  <c r="T10" i="47" s="1"/>
  <c r="E15" i="48"/>
  <c r="I15" i="48" s="1"/>
  <c r="I93" i="48"/>
  <c r="N7" i="51" l="1"/>
  <c r="S89" i="55"/>
  <c r="L11" i="55"/>
  <c r="O15" i="47"/>
  <c r="S15" i="47" s="1"/>
  <c r="S93" i="47"/>
  <c r="S87" i="52"/>
  <c r="L9" i="52"/>
  <c r="S9" i="52" s="1"/>
  <c r="T9" i="52" s="1"/>
  <c r="L12" i="53"/>
  <c r="S90" i="53"/>
  <c r="O15" i="48"/>
  <c r="S15" i="48" s="1"/>
  <c r="S93" i="48"/>
  <c r="M11" i="55"/>
  <c r="M11" i="47"/>
  <c r="S95" i="55"/>
  <c r="L17" i="55"/>
  <c r="S17" i="55" s="1"/>
  <c r="T17" i="55" s="1"/>
  <c r="S100" i="55"/>
  <c r="L22" i="55"/>
  <c r="S100" i="53"/>
  <c r="L22" i="53"/>
  <c r="S95" i="51"/>
  <c r="L17" i="51"/>
  <c r="O15" i="53"/>
  <c r="S15" i="53" s="1"/>
  <c r="T15" i="53" s="1"/>
  <c r="S93" i="53"/>
  <c r="S86" i="51"/>
  <c r="L8" i="51"/>
  <c r="S8" i="51" s="1"/>
  <c r="T8" i="51" s="1"/>
  <c r="S100" i="46"/>
  <c r="L22" i="46"/>
  <c r="S22" i="46" s="1"/>
  <c r="T22" i="46" s="1"/>
  <c r="N7" i="52"/>
  <c r="S7" i="52" s="1"/>
  <c r="O15" i="55"/>
  <c r="S15" i="55" s="1"/>
  <c r="T15" i="55" s="1"/>
  <c r="S93" i="55"/>
  <c r="S86" i="53"/>
  <c r="L8" i="53"/>
  <c r="S8" i="53" s="1"/>
  <c r="T8" i="53" s="1"/>
  <c r="O93" i="46"/>
  <c r="S587" i="46"/>
  <c r="S100" i="52"/>
  <c r="L22" i="52"/>
  <c r="S22" i="52" s="1"/>
  <c r="T22" i="52" s="1"/>
  <c r="I7" i="55"/>
  <c r="T15" i="48"/>
  <c r="O11" i="55"/>
  <c r="N7" i="55"/>
  <c r="S90" i="51"/>
  <c r="L12" i="51"/>
  <c r="S12" i="51" s="1"/>
  <c r="T12" i="51" s="1"/>
  <c r="O15" i="50"/>
  <c r="S15" i="50" s="1"/>
  <c r="T15" i="50" s="1"/>
  <c r="S93" i="50"/>
  <c r="I7" i="51"/>
  <c r="L7" i="53"/>
  <c r="S7" i="53" s="1"/>
  <c r="S85" i="51"/>
  <c r="L7" i="51"/>
  <c r="O15" i="52"/>
  <c r="S15" i="52" s="1"/>
  <c r="T15" i="52" s="1"/>
  <c r="S93" i="52"/>
  <c r="S87" i="53"/>
  <c r="L9" i="53"/>
  <c r="S9" i="53" s="1"/>
  <c r="T9" i="53" s="1"/>
  <c r="S86" i="52"/>
  <c r="L8" i="52"/>
  <c r="S8" i="52" s="1"/>
  <c r="T8" i="52" s="1"/>
  <c r="S89" i="53"/>
  <c r="L11" i="53"/>
  <c r="S85" i="55"/>
  <c r="L7" i="55"/>
  <c r="I7" i="53"/>
  <c r="E15" i="47"/>
  <c r="I15" i="47" s="1"/>
  <c r="I93" i="47"/>
  <c r="S87" i="55"/>
  <c r="L9" i="55"/>
  <c r="S9" i="55" s="1"/>
  <c r="T9" i="55" s="1"/>
  <c r="S86" i="55"/>
  <c r="L8" i="55"/>
  <c r="S8" i="55" s="1"/>
  <c r="T8" i="55" s="1"/>
  <c r="T7" i="53" l="1"/>
  <c r="T15" i="47"/>
  <c r="S7" i="51"/>
  <c r="S7" i="55"/>
  <c r="T7" i="52"/>
  <c r="O15" i="46"/>
  <c r="S15" i="46" s="1"/>
  <c r="T15" i="46" s="1"/>
  <c r="S93" i="46"/>
  <c r="T7" i="55" l="1"/>
  <c r="T7" i="51"/>
  <c r="I478" i="4" l="1"/>
  <c r="F86" i="3"/>
  <c r="I476" i="3"/>
  <c r="F87" i="3"/>
  <c r="F88" i="3"/>
  <c r="F89" i="3"/>
  <c r="I479" i="3"/>
  <c r="F90" i="3"/>
  <c r="F91" i="3"/>
  <c r="F93" i="3"/>
  <c r="F94" i="3"/>
  <c r="F95" i="3"/>
  <c r="F96" i="3"/>
  <c r="F97" i="3"/>
  <c r="F98" i="3"/>
  <c r="F99" i="3"/>
  <c r="F100" i="3"/>
  <c r="F101" i="3"/>
  <c r="F103" i="3"/>
  <c r="F104" i="3"/>
  <c r="F87" i="4"/>
  <c r="I503" i="4"/>
  <c r="I505" i="4"/>
  <c r="F95" i="4"/>
  <c r="I488" i="4"/>
  <c r="I520" i="4"/>
  <c r="I521" i="4"/>
  <c r="F86" i="5"/>
  <c r="I476" i="5"/>
  <c r="F87" i="5"/>
  <c r="I555" i="5"/>
  <c r="F88" i="5"/>
  <c r="F89" i="5"/>
  <c r="I610" i="5"/>
  <c r="F90" i="5"/>
  <c r="F91" i="5"/>
  <c r="F93" i="5"/>
  <c r="F94" i="5"/>
  <c r="F95" i="5"/>
  <c r="I485" i="5"/>
  <c r="F96" i="5"/>
  <c r="F97" i="5"/>
  <c r="F98" i="5"/>
  <c r="F99" i="5"/>
  <c r="F100" i="5"/>
  <c r="F101" i="5"/>
  <c r="I543" i="5"/>
  <c r="F103" i="5"/>
  <c r="F104" i="5"/>
  <c r="F86" i="6"/>
  <c r="I502" i="6"/>
  <c r="F87" i="6"/>
  <c r="F88" i="6"/>
  <c r="F89" i="6"/>
  <c r="I479" i="6"/>
  <c r="F90" i="6"/>
  <c r="F91" i="6"/>
  <c r="F93" i="6"/>
  <c r="I535" i="6"/>
  <c r="F94" i="6"/>
  <c r="I484" i="6"/>
  <c r="F95" i="6"/>
  <c r="F96" i="6"/>
  <c r="F97" i="6"/>
  <c r="I513" i="6"/>
  <c r="F98" i="6"/>
  <c r="F99" i="6"/>
  <c r="F100" i="6"/>
  <c r="F101" i="6"/>
  <c r="F103" i="6"/>
  <c r="I545" i="6"/>
  <c r="F104" i="6"/>
  <c r="I487" i="7"/>
  <c r="I490" i="7"/>
  <c r="I547" i="7"/>
  <c r="I346" i="5"/>
  <c r="I153" i="3"/>
  <c r="I153" i="4"/>
  <c r="I611" i="4" l="1"/>
  <c r="I611" i="6"/>
  <c r="I117" i="7"/>
  <c r="I129" i="7"/>
  <c r="I567" i="7"/>
  <c r="I538" i="7"/>
  <c r="I451" i="7"/>
  <c r="I464" i="6"/>
  <c r="I463" i="6"/>
  <c r="I566" i="6"/>
  <c r="I564" i="6"/>
  <c r="I510" i="6"/>
  <c r="I554" i="6"/>
  <c r="I518" i="4"/>
  <c r="I555" i="4"/>
  <c r="I561" i="3"/>
  <c r="I539" i="4"/>
  <c r="I530" i="32"/>
  <c r="I544" i="4"/>
  <c r="I345" i="3"/>
  <c r="I111" i="5"/>
  <c r="I122" i="5"/>
  <c r="I346" i="6"/>
  <c r="I112" i="3"/>
  <c r="I113" i="3"/>
  <c r="I572" i="7"/>
  <c r="I571" i="7"/>
  <c r="I543" i="7"/>
  <c r="I515" i="7"/>
  <c r="I486" i="7"/>
  <c r="I484" i="7"/>
  <c r="I533" i="7"/>
  <c r="I611" i="7"/>
  <c r="I610" i="7"/>
  <c r="I554" i="7"/>
  <c r="F105" i="6"/>
  <c r="I572" i="6"/>
  <c r="I544" i="6"/>
  <c r="I491" i="6"/>
  <c r="I514" i="6"/>
  <c r="I512" i="6"/>
  <c r="I566" i="5"/>
  <c r="I487" i="5"/>
  <c r="I564" i="5"/>
  <c r="I459" i="5"/>
  <c r="I510" i="5"/>
  <c r="I502" i="5"/>
  <c r="I494" i="4"/>
  <c r="I466" i="4"/>
  <c r="F98" i="4"/>
  <c r="I565" i="4"/>
  <c r="I509" i="4"/>
  <c r="I504" i="4"/>
  <c r="F86" i="4"/>
  <c r="I541" i="3"/>
  <c r="I462" i="3"/>
  <c r="I537" i="3"/>
  <c r="I509" i="3"/>
  <c r="I530" i="3"/>
  <c r="I555" i="3"/>
  <c r="I530" i="4"/>
  <c r="I533" i="4"/>
  <c r="I564" i="3"/>
  <c r="I491" i="4"/>
  <c r="I495" i="3"/>
  <c r="I111" i="3"/>
  <c r="I115" i="7"/>
  <c r="I122" i="3"/>
  <c r="I346" i="4"/>
  <c r="I129" i="5"/>
  <c r="I113" i="7"/>
  <c r="I382" i="5"/>
  <c r="I573" i="7"/>
  <c r="I569" i="7"/>
  <c r="I516" i="7"/>
  <c r="I541" i="7"/>
  <c r="I462" i="7"/>
  <c r="I512" i="7"/>
  <c r="I510" i="7"/>
  <c r="I559" i="7"/>
  <c r="I571" i="6"/>
  <c r="I570" i="6"/>
  <c r="I517" i="6"/>
  <c r="I540" i="6"/>
  <c r="I461" i="6"/>
  <c r="I538" i="6"/>
  <c r="I561" i="6"/>
  <c r="I481" i="6"/>
  <c r="I505" i="6"/>
  <c r="I478" i="6"/>
  <c r="I528" i="6"/>
  <c r="I164" i="6"/>
  <c r="I569" i="5"/>
  <c r="I490" i="5"/>
  <c r="I489" i="5"/>
  <c r="I513" i="5"/>
  <c r="I536" i="5"/>
  <c r="I528" i="5"/>
  <c r="I164" i="5"/>
  <c r="I547" i="4"/>
  <c r="I493" i="4"/>
  <c r="I492" i="4"/>
  <c r="F97" i="4"/>
  <c r="I460" i="4"/>
  <c r="I535" i="4"/>
  <c r="I531" i="4"/>
  <c r="I556" i="4"/>
  <c r="I529" i="4"/>
  <c r="I165" i="4"/>
  <c r="I466" i="3"/>
  <c r="I488" i="3"/>
  <c r="I563" i="3"/>
  <c r="I535" i="3"/>
  <c r="I611" i="3"/>
  <c r="I505" i="3"/>
  <c r="I502" i="3"/>
  <c r="I164" i="3"/>
  <c r="I487" i="4"/>
  <c r="I515" i="3"/>
  <c r="I543" i="4"/>
  <c r="I547" i="3"/>
  <c r="I542" i="7"/>
  <c r="I536" i="7"/>
  <c r="I495" i="5"/>
  <c r="I511" i="5"/>
  <c r="I562" i="5"/>
  <c r="I512" i="4"/>
  <c r="I490" i="6"/>
  <c r="I557" i="6"/>
  <c r="I541" i="5"/>
  <c r="I459" i="4"/>
  <c r="I510" i="4"/>
  <c r="F93" i="4"/>
  <c r="I518" i="3"/>
  <c r="I542" i="3"/>
  <c r="I483" i="7"/>
  <c r="I164" i="7"/>
  <c r="I515" i="6"/>
  <c r="I529" i="6"/>
  <c r="I483" i="5"/>
  <c r="I529" i="5"/>
  <c r="I570" i="4"/>
  <c r="I345" i="4"/>
  <c r="I153" i="6"/>
  <c r="I115" i="4"/>
  <c r="I117" i="6"/>
  <c r="I112" i="7"/>
  <c r="I129" i="3"/>
  <c r="I382" i="3"/>
  <c r="I494" i="7"/>
  <c r="I493" i="7"/>
  <c r="I518" i="7"/>
  <c r="I566" i="7"/>
  <c r="I513" i="7"/>
  <c r="I537" i="7"/>
  <c r="I509" i="7"/>
  <c r="I531" i="7"/>
  <c r="I530" i="7"/>
  <c r="I529" i="7"/>
  <c r="I476" i="7"/>
  <c r="I521" i="6"/>
  <c r="I494" i="6"/>
  <c r="I542" i="6"/>
  <c r="I541" i="6"/>
  <c r="I565" i="6"/>
  <c r="I537" i="6"/>
  <c r="I610" i="6"/>
  <c r="I555" i="6"/>
  <c r="I573" i="5"/>
  <c r="I546" i="5"/>
  <c r="I519" i="5"/>
  <c r="I518" i="5"/>
  <c r="I488" i="5"/>
  <c r="I486" i="5"/>
  <c r="I509" i="5"/>
  <c r="I531" i="5"/>
  <c r="F103" i="4"/>
  <c r="F101" i="4"/>
  <c r="I568" i="4"/>
  <c r="I514" i="4"/>
  <c r="I511" i="4"/>
  <c r="I562" i="4"/>
  <c r="I502" i="4"/>
  <c r="I521" i="3"/>
  <c r="I571" i="3"/>
  <c r="I570" i="3"/>
  <c r="I538" i="3"/>
  <c r="I510" i="3"/>
  <c r="I610" i="3"/>
  <c r="I477" i="3"/>
  <c r="I504" i="5"/>
  <c r="I507" i="5"/>
  <c r="I538" i="4"/>
  <c r="I565" i="3"/>
  <c r="I504" i="8"/>
  <c r="I111" i="6"/>
  <c r="I488" i="7"/>
  <c r="I543" i="6"/>
  <c r="I507" i="6"/>
  <c r="I504" i="6"/>
  <c r="I515" i="5"/>
  <c r="I546" i="4"/>
  <c r="I519" i="4"/>
  <c r="I515" i="4"/>
  <c r="I484" i="4"/>
  <c r="I561" i="4"/>
  <c r="I507" i="4"/>
  <c r="I557" i="4"/>
  <c r="F88" i="4"/>
  <c r="I514" i="3"/>
  <c r="I531" i="3"/>
  <c r="I528" i="3"/>
  <c r="I507" i="3"/>
  <c r="I115" i="3"/>
  <c r="I122" i="4"/>
  <c r="I129" i="6"/>
  <c r="I568" i="7"/>
  <c r="I514" i="7"/>
  <c r="I564" i="7"/>
  <c r="I485" i="7"/>
  <c r="I562" i="7"/>
  <c r="I479" i="7"/>
  <c r="I477" i="7"/>
  <c r="I569" i="6"/>
  <c r="I533" i="6"/>
  <c r="I521" i="5"/>
  <c r="I542" i="5"/>
  <c r="I479" i="5"/>
  <c r="I478" i="5"/>
  <c r="I503" i="5"/>
  <c r="F105" i="4"/>
  <c r="I491" i="3"/>
  <c r="I533" i="3"/>
  <c r="I461" i="3"/>
  <c r="I504" i="32"/>
  <c r="I153" i="7"/>
  <c r="I112" i="6"/>
  <c r="I511" i="7"/>
  <c r="I503" i="7"/>
  <c r="I165" i="7"/>
  <c r="I495" i="6"/>
  <c r="I516" i="6"/>
  <c r="I559" i="6"/>
  <c r="I556" i="6"/>
  <c r="I547" i="5"/>
  <c r="I492" i="5"/>
  <c r="I567" i="5"/>
  <c r="I563" i="5"/>
  <c r="I530" i="5"/>
  <c r="I165" i="5"/>
  <c r="I569" i="4"/>
  <c r="F99" i="4"/>
  <c r="F96" i="4"/>
  <c r="I485" i="4"/>
  <c r="I536" i="4"/>
  <c r="I476" i="4"/>
  <c r="I546" i="3"/>
  <c r="I544" i="3"/>
  <c r="I566" i="3"/>
  <c r="F85" i="3"/>
  <c r="I513" i="3"/>
  <c r="I345" i="7"/>
  <c r="I117" i="4"/>
  <c r="I112" i="5"/>
  <c r="I113" i="6"/>
  <c r="I382" i="4"/>
  <c r="I382" i="6"/>
  <c r="I495" i="7"/>
  <c r="I520" i="7"/>
  <c r="I519" i="7"/>
  <c r="I544" i="7"/>
  <c r="I491" i="7"/>
  <c r="I539" i="7"/>
  <c r="I563" i="7"/>
  <c r="I535" i="7"/>
  <c r="I481" i="7"/>
  <c r="I557" i="7"/>
  <c r="I556" i="7"/>
  <c r="I555" i="7"/>
  <c r="I347" i="7"/>
  <c r="I502" i="7"/>
  <c r="I547" i="6"/>
  <c r="I520" i="6"/>
  <c r="I493" i="6"/>
  <c r="I492" i="6"/>
  <c r="I568" i="6"/>
  <c r="I567" i="6"/>
  <c r="I563" i="6"/>
  <c r="I483" i="6"/>
  <c r="I347" i="6"/>
  <c r="F105" i="5"/>
  <c r="I572" i="5"/>
  <c r="I545" i="5"/>
  <c r="I544" i="5"/>
  <c r="I491" i="5"/>
  <c r="I514" i="5"/>
  <c r="I512" i="5"/>
  <c r="I535" i="5"/>
  <c r="I481" i="5"/>
  <c r="I557" i="5"/>
  <c r="I347" i="5"/>
  <c r="F100" i="4"/>
  <c r="I540" i="4"/>
  <c r="I537" i="4"/>
  <c r="F94" i="4"/>
  <c r="I528" i="4"/>
  <c r="I164" i="4"/>
  <c r="I573" i="3"/>
  <c r="I485" i="3"/>
  <c r="I536" i="3"/>
  <c r="I503" i="3"/>
  <c r="I556" i="5"/>
  <c r="I559" i="5"/>
  <c r="I489" i="4"/>
  <c r="I516" i="3"/>
  <c r="I520" i="3"/>
  <c r="I452" i="8"/>
  <c r="I115" i="5"/>
  <c r="I122" i="6"/>
  <c r="I113" i="5"/>
  <c r="I487" i="6"/>
  <c r="I531" i="6"/>
  <c r="I477" i="6"/>
  <c r="I516" i="5"/>
  <c r="I539" i="5"/>
  <c r="I477" i="5"/>
  <c r="I554" i="5"/>
  <c r="I573" i="4"/>
  <c r="I493" i="3"/>
  <c r="I492" i="3"/>
  <c r="I490" i="3"/>
  <c r="I487" i="3"/>
  <c r="I481" i="3"/>
  <c r="I504" i="3"/>
  <c r="I567" i="3"/>
  <c r="I111" i="4"/>
  <c r="I117" i="5"/>
  <c r="I346" i="3"/>
  <c r="I382" i="7"/>
  <c r="I478" i="7"/>
  <c r="I489" i="6"/>
  <c r="I485" i="6"/>
  <c r="I536" i="6"/>
  <c r="I530" i="6"/>
  <c r="I503" i="6"/>
  <c r="I494" i="5"/>
  <c r="I565" i="5"/>
  <c r="I537" i="5"/>
  <c r="I572" i="4"/>
  <c r="I545" i="4"/>
  <c r="I517" i="4"/>
  <c r="I567" i="4"/>
  <c r="I564" i="4"/>
  <c r="I559" i="4"/>
  <c r="F89" i="4"/>
  <c r="I347" i="4"/>
  <c r="I450" i="4"/>
  <c r="I494" i="3"/>
  <c r="I519" i="3"/>
  <c r="I540" i="3"/>
  <c r="I539" i="3"/>
  <c r="I557" i="3"/>
  <c r="I554" i="3"/>
  <c r="I556" i="3"/>
  <c r="I559" i="3"/>
  <c r="I490" i="4"/>
  <c r="I517" i="3"/>
  <c r="I556" i="8"/>
  <c r="I345" i="6"/>
  <c r="I115" i="6"/>
  <c r="I129" i="4"/>
  <c r="I492" i="7"/>
  <c r="I540" i="7"/>
  <c r="I505" i="7"/>
  <c r="I504" i="7"/>
  <c r="I539" i="6"/>
  <c r="I511" i="6"/>
  <c r="I562" i="6"/>
  <c r="I165" i="6"/>
  <c r="I520" i="5"/>
  <c r="I493" i="5"/>
  <c r="I568" i="5"/>
  <c r="I460" i="5"/>
  <c r="I505" i="5"/>
  <c r="F85" i="5"/>
  <c r="F104" i="4"/>
  <c r="I571" i="4"/>
  <c r="I516" i="4"/>
  <c r="F91" i="4"/>
  <c r="F90" i="4"/>
  <c r="I610" i="4"/>
  <c r="I469" i="3"/>
  <c r="I545" i="3"/>
  <c r="I543" i="3"/>
  <c r="I486" i="3"/>
  <c r="I484" i="3"/>
  <c r="I486" i="4"/>
  <c r="I542" i="4"/>
  <c r="I569" i="3"/>
  <c r="I345" i="5"/>
  <c r="I111" i="7"/>
  <c r="I153" i="5"/>
  <c r="I122" i="7"/>
  <c r="I346" i="7"/>
  <c r="I112" i="4"/>
  <c r="I113" i="4"/>
  <c r="I521" i="7"/>
  <c r="I546" i="7"/>
  <c r="I545" i="7"/>
  <c r="I570" i="7"/>
  <c r="I517" i="7"/>
  <c r="I489" i="7"/>
  <c r="I565" i="7"/>
  <c r="I561" i="7"/>
  <c r="I507" i="7"/>
  <c r="I528" i="7"/>
  <c r="I573" i="6"/>
  <c r="I546" i="6"/>
  <c r="I519" i="6"/>
  <c r="I518" i="6"/>
  <c r="I488" i="6"/>
  <c r="I486" i="6"/>
  <c r="I509" i="6"/>
  <c r="I476" i="6"/>
  <c r="F85" i="6"/>
  <c r="I571" i="5"/>
  <c r="I570" i="5"/>
  <c r="I517" i="5"/>
  <c r="I540" i="5"/>
  <c r="I538" i="5"/>
  <c r="I484" i="5"/>
  <c r="I561" i="5"/>
  <c r="I533" i="5"/>
  <c r="I611" i="5"/>
  <c r="I495" i="4"/>
  <c r="I566" i="4"/>
  <c r="I513" i="4"/>
  <c r="I563" i="4"/>
  <c r="I483" i="4"/>
  <c r="I479" i="4"/>
  <c r="I477" i="4"/>
  <c r="I554" i="4"/>
  <c r="F105" i="3"/>
  <c r="I489" i="3"/>
  <c r="I511" i="3"/>
  <c r="I562" i="3"/>
  <c r="I483" i="3"/>
  <c r="I478" i="3"/>
  <c r="I529" i="3"/>
  <c r="I475" i="4"/>
  <c r="I481" i="4"/>
  <c r="I512" i="3"/>
  <c r="I541" i="4"/>
  <c r="I568" i="3"/>
  <c r="I572" i="3"/>
  <c r="I612" i="41"/>
  <c r="I613" i="41"/>
  <c r="I611" i="41"/>
  <c r="I221" i="3"/>
  <c r="I349" i="4"/>
  <c r="I298" i="7"/>
  <c r="I363" i="6"/>
  <c r="I181" i="4"/>
  <c r="I181" i="7"/>
  <c r="I181" i="3"/>
  <c r="I181" i="5"/>
  <c r="I181" i="6"/>
  <c r="I221" i="7"/>
  <c r="I221" i="4"/>
  <c r="I221" i="6"/>
  <c r="I151" i="3"/>
  <c r="I270" i="7"/>
  <c r="I270" i="4"/>
  <c r="I177" i="6"/>
  <c r="I178" i="4"/>
  <c r="I304" i="7"/>
  <c r="I304" i="3"/>
  <c r="I216" i="7"/>
  <c r="I216" i="5"/>
  <c r="I216" i="6"/>
  <c r="I207" i="5"/>
  <c r="I207" i="7"/>
  <c r="I155" i="4"/>
  <c r="I359" i="7"/>
  <c r="I359" i="5"/>
  <c r="I356" i="4"/>
  <c r="I306" i="3"/>
  <c r="I285" i="4"/>
  <c r="I280" i="6"/>
  <c r="I269" i="3"/>
  <c r="I142" i="6"/>
  <c r="H626" i="5"/>
  <c r="H626" i="3"/>
  <c r="I363" i="5"/>
  <c r="I363" i="7"/>
  <c r="I139" i="4"/>
  <c r="I278" i="3"/>
  <c r="I278" i="6"/>
  <c r="I226" i="4"/>
  <c r="I226" i="5"/>
  <c r="I226" i="6"/>
  <c r="I226" i="7"/>
  <c r="I176" i="4"/>
  <c r="I176" i="6"/>
  <c r="I176" i="7"/>
  <c r="I307" i="5"/>
  <c r="I307" i="7"/>
  <c r="I217" i="4"/>
  <c r="I217" i="5"/>
  <c r="I217" i="6"/>
  <c r="I217" i="7"/>
  <c r="I215" i="4"/>
  <c r="I215" i="5"/>
  <c r="I203" i="5"/>
  <c r="I203" i="7"/>
  <c r="I151" i="5"/>
  <c r="I151" i="6"/>
  <c r="I151" i="7"/>
  <c r="I139" i="6"/>
  <c r="I139" i="3"/>
  <c r="I358" i="5"/>
  <c r="I358" i="7"/>
  <c r="I271" i="4"/>
  <c r="I271" i="6"/>
  <c r="I281" i="3"/>
  <c r="I228" i="7"/>
  <c r="I191" i="7"/>
  <c r="I141" i="6"/>
  <c r="I282" i="7"/>
  <c r="I282" i="3"/>
  <c r="I282" i="5"/>
  <c r="I282" i="6" l="1"/>
  <c r="I358" i="3"/>
  <c r="C626" i="5"/>
  <c r="I269" i="5"/>
  <c r="I268" i="3"/>
  <c r="I203" i="3"/>
  <c r="I193" i="7"/>
  <c r="I138" i="5"/>
  <c r="I178" i="5"/>
  <c r="I307" i="3"/>
  <c r="I150" i="6"/>
  <c r="I150" i="7"/>
  <c r="I304" i="4"/>
  <c r="I177" i="4"/>
  <c r="I278" i="5"/>
  <c r="F76" i="4"/>
  <c r="I226" i="3"/>
  <c r="I229" i="5"/>
  <c r="I151" i="4"/>
  <c r="I142" i="7"/>
  <c r="F70" i="5"/>
  <c r="I70" i="5" s="1"/>
  <c r="I193" i="3"/>
  <c r="I356" i="7"/>
  <c r="I304" i="6"/>
  <c r="I363" i="4"/>
  <c r="I140" i="5"/>
  <c r="I271" i="3"/>
  <c r="I203" i="4"/>
  <c r="C626" i="4"/>
  <c r="I269" i="4"/>
  <c r="I207" i="4"/>
  <c r="G48" i="3"/>
  <c r="I141" i="5"/>
  <c r="I358" i="6"/>
  <c r="I307" i="4"/>
  <c r="I280" i="7"/>
  <c r="I285" i="3"/>
  <c r="I359" i="4"/>
  <c r="I138" i="4"/>
  <c r="I207" i="3"/>
  <c r="I304" i="5"/>
  <c r="I177" i="5"/>
  <c r="I177" i="7"/>
  <c r="I270" i="6"/>
  <c r="I179" i="4"/>
  <c r="I363" i="3"/>
  <c r="I216" i="3"/>
  <c r="I217" i="3"/>
  <c r="I619" i="4"/>
  <c r="G48" i="5"/>
  <c r="I270" i="5"/>
  <c r="I176" i="5"/>
  <c r="H626" i="6"/>
  <c r="I150" i="5"/>
  <c r="I216" i="4"/>
  <c r="I616" i="7"/>
  <c r="I612" i="42"/>
  <c r="I140" i="4"/>
  <c r="I148" i="7"/>
  <c r="I194" i="7"/>
  <c r="I191" i="5"/>
  <c r="I228" i="6"/>
  <c r="I268" i="5"/>
  <c r="C626" i="7"/>
  <c r="C626" i="3"/>
  <c r="I269" i="7"/>
  <c r="I285" i="5"/>
  <c r="I150" i="4"/>
  <c r="I178" i="3"/>
  <c r="I270" i="3"/>
  <c r="I178" i="6"/>
  <c r="I178" i="7"/>
  <c r="I193" i="6"/>
  <c r="I278" i="7"/>
  <c r="I349" i="6"/>
  <c r="I616" i="6"/>
  <c r="I616" i="5"/>
  <c r="F76" i="3"/>
  <c r="I177" i="3"/>
  <c r="I179" i="7"/>
  <c r="I349" i="7"/>
  <c r="I608" i="41"/>
  <c r="I191" i="3"/>
  <c r="I228" i="5"/>
  <c r="I268" i="4"/>
  <c r="I139" i="7"/>
  <c r="I203" i="6"/>
  <c r="I176" i="3"/>
  <c r="H626" i="4"/>
  <c r="C626" i="6"/>
  <c r="I150" i="3"/>
  <c r="I193" i="5"/>
  <c r="I298" i="5"/>
  <c r="I616" i="4"/>
  <c r="I148" i="5"/>
  <c r="I140" i="6"/>
  <c r="I282" i="4"/>
  <c r="I228" i="4"/>
  <c r="I307" i="6"/>
  <c r="I278" i="4"/>
  <c r="H626" i="7"/>
  <c r="H626" i="41"/>
  <c r="I207" i="6"/>
  <c r="G48" i="4"/>
  <c r="I193" i="4"/>
  <c r="I619" i="7"/>
  <c r="I616" i="3"/>
  <c r="I618" i="6"/>
  <c r="I613" i="42"/>
  <c r="I229" i="3"/>
  <c r="I356" i="5"/>
  <c r="I195" i="4"/>
  <c r="I618" i="7"/>
  <c r="I167" i="4"/>
  <c r="I453" i="3"/>
  <c r="F63" i="3"/>
  <c r="I613" i="36"/>
  <c r="I455" i="5"/>
  <c r="F65" i="5"/>
  <c r="I465" i="4"/>
  <c r="F75" i="4"/>
  <c r="I452" i="3"/>
  <c r="F62" i="3"/>
  <c r="I455" i="4"/>
  <c r="F65" i="4"/>
  <c r="I349" i="3"/>
  <c r="I463" i="5"/>
  <c r="F73" i="5"/>
  <c r="I138" i="6"/>
  <c r="I459" i="6"/>
  <c r="F69" i="6"/>
  <c r="F73" i="6"/>
  <c r="I141" i="3"/>
  <c r="I268" i="7"/>
  <c r="I281" i="5"/>
  <c r="I358" i="4"/>
  <c r="I612" i="6"/>
  <c r="I612" i="7"/>
  <c r="I280" i="5"/>
  <c r="I285" i="7"/>
  <c r="I297" i="6"/>
  <c r="I202" i="7"/>
  <c r="I195" i="3"/>
  <c r="I298" i="3"/>
  <c r="I619" i="3"/>
  <c r="I127" i="5"/>
  <c r="I618" i="5"/>
  <c r="I167" i="3"/>
  <c r="I194" i="5"/>
  <c r="I461" i="5"/>
  <c r="F71" i="5"/>
  <c r="F75" i="6"/>
  <c r="I465" i="6"/>
  <c r="I501" i="7"/>
  <c r="I215" i="6"/>
  <c r="I451" i="4"/>
  <c r="F61" i="4"/>
  <c r="I221" i="5"/>
  <c r="F71" i="3"/>
  <c r="I475" i="6"/>
  <c r="I501" i="3"/>
  <c r="F85" i="4"/>
  <c r="I464" i="3"/>
  <c r="F74" i="3"/>
  <c r="I457" i="6"/>
  <c r="F67" i="6"/>
  <c r="F69" i="4"/>
  <c r="I155" i="6"/>
  <c r="F70" i="4"/>
  <c r="I451" i="6"/>
  <c r="F61" i="6"/>
  <c r="F71" i="6"/>
  <c r="F72" i="3"/>
  <c r="F61" i="7"/>
  <c r="I141" i="4"/>
  <c r="I281" i="6"/>
  <c r="I297" i="7"/>
  <c r="I359" i="3"/>
  <c r="I127" i="3"/>
  <c r="I168" i="4"/>
  <c r="I527" i="3"/>
  <c r="F60" i="4"/>
  <c r="I461" i="4"/>
  <c r="F71" i="4"/>
  <c r="I467" i="6"/>
  <c r="F77" i="6"/>
  <c r="I469" i="7"/>
  <c r="F79" i="7"/>
  <c r="I138" i="3"/>
  <c r="I191" i="6"/>
  <c r="I268" i="6"/>
  <c r="I281" i="4"/>
  <c r="I271" i="7"/>
  <c r="I280" i="4"/>
  <c r="I285" i="6"/>
  <c r="I306" i="7"/>
  <c r="I297" i="5"/>
  <c r="I356" i="3"/>
  <c r="I202" i="6"/>
  <c r="I298" i="6"/>
  <c r="I619" i="5"/>
  <c r="I127" i="6"/>
  <c r="I618" i="3"/>
  <c r="I478" i="1"/>
  <c r="I452" i="5"/>
  <c r="F62" i="5"/>
  <c r="G48" i="6"/>
  <c r="I458" i="3"/>
  <c r="F68" i="3"/>
  <c r="I139" i="5"/>
  <c r="I466" i="7"/>
  <c r="F76" i="7"/>
  <c r="I553" i="5"/>
  <c r="I457" i="4"/>
  <c r="F67" i="4"/>
  <c r="I469" i="4"/>
  <c r="F79" i="4"/>
  <c r="I553" i="6"/>
  <c r="I475" i="7"/>
  <c r="I465" i="5"/>
  <c r="F75" i="5"/>
  <c r="I527" i="6"/>
  <c r="I451" i="3"/>
  <c r="F61" i="3"/>
  <c r="I462" i="5"/>
  <c r="F72" i="5"/>
  <c r="I138" i="7"/>
  <c r="I267" i="5"/>
  <c r="I449" i="3"/>
  <c r="F59" i="3"/>
  <c r="I553" i="7"/>
  <c r="I458" i="6"/>
  <c r="F68" i="6"/>
  <c r="F74" i="6"/>
  <c r="I306" i="6"/>
  <c r="I202" i="5"/>
  <c r="I127" i="7"/>
  <c r="I168" i="7"/>
  <c r="F78" i="7"/>
  <c r="I468" i="7"/>
  <c r="I453" i="7"/>
  <c r="F63" i="7"/>
  <c r="I467" i="5"/>
  <c r="F77" i="5"/>
  <c r="I267" i="3"/>
  <c r="I462" i="4"/>
  <c r="F72" i="4"/>
  <c r="F24" i="3"/>
  <c r="I76" i="3"/>
  <c r="I451" i="5"/>
  <c r="F61" i="5"/>
  <c r="I501" i="4"/>
  <c r="F24" i="4"/>
  <c r="I76" i="4"/>
  <c r="I271" i="5"/>
  <c r="I612" i="3"/>
  <c r="I269" i="6"/>
  <c r="I306" i="5"/>
  <c r="I297" i="3"/>
  <c r="I202" i="3"/>
  <c r="I202" i="4"/>
  <c r="I179" i="6"/>
  <c r="I298" i="4"/>
  <c r="I127" i="4"/>
  <c r="I167" i="7"/>
  <c r="I194" i="6"/>
  <c r="I168" i="3"/>
  <c r="I458" i="7"/>
  <c r="F68" i="7"/>
  <c r="F79" i="3"/>
  <c r="I464" i="4"/>
  <c r="F74" i="4"/>
  <c r="F76" i="5"/>
  <c r="I466" i="5"/>
  <c r="I475" i="5"/>
  <c r="I460" i="3"/>
  <c r="F70" i="3"/>
  <c r="I457" i="3"/>
  <c r="F67" i="3"/>
  <c r="I461" i="7"/>
  <c r="F71" i="7"/>
  <c r="I142" i="5"/>
  <c r="F76" i="6"/>
  <c r="I466" i="6"/>
  <c r="I453" i="5"/>
  <c r="F63" i="5"/>
  <c r="I142" i="4"/>
  <c r="I527" i="7"/>
  <c r="I612" i="4"/>
  <c r="I297" i="4"/>
  <c r="I449" i="4"/>
  <c r="F59" i="4"/>
  <c r="I501" i="6"/>
  <c r="I468" i="6"/>
  <c r="F78" i="6"/>
  <c r="F60" i="5"/>
  <c r="I450" i="5"/>
  <c r="I460" i="6"/>
  <c r="F70" i="6"/>
  <c r="I349" i="5"/>
  <c r="I501" i="5"/>
  <c r="I449" i="7"/>
  <c r="F59" i="7"/>
  <c r="I148" i="4"/>
  <c r="I464" i="5"/>
  <c r="F74" i="5"/>
  <c r="I452" i="6"/>
  <c r="F62" i="6"/>
  <c r="I452" i="7"/>
  <c r="F62" i="7"/>
  <c r="I141" i="7"/>
  <c r="I229" i="6"/>
  <c r="I229" i="7"/>
  <c r="I280" i="3"/>
  <c r="I306" i="4"/>
  <c r="I359" i="6"/>
  <c r="I195" i="7"/>
  <c r="I179" i="5"/>
  <c r="I167" i="5"/>
  <c r="I194" i="4"/>
  <c r="I613" i="32"/>
  <c r="I453" i="6"/>
  <c r="F63" i="6"/>
  <c r="I267" i="7"/>
  <c r="I553" i="3"/>
  <c r="I457" i="5"/>
  <c r="F67" i="5"/>
  <c r="I453" i="4"/>
  <c r="F63" i="4"/>
  <c r="F72" i="6"/>
  <c r="I462" i="6"/>
  <c r="I463" i="7"/>
  <c r="F73" i="7"/>
  <c r="I450" i="7"/>
  <c r="F60" i="7"/>
  <c r="I465" i="3"/>
  <c r="F75" i="3"/>
  <c r="I475" i="3"/>
  <c r="I142" i="3"/>
  <c r="I468" i="5"/>
  <c r="F78" i="5"/>
  <c r="I452" i="1"/>
  <c r="F59" i="6"/>
  <c r="I449" i="6"/>
  <c r="I215" i="3"/>
  <c r="I458" i="4"/>
  <c r="F68" i="4"/>
  <c r="G48" i="7"/>
  <c r="F69" i="5"/>
  <c r="F69" i="7"/>
  <c r="I459" i="7"/>
  <c r="I195" i="6"/>
  <c r="I194" i="3"/>
  <c r="I168" i="6"/>
  <c r="I450" i="3"/>
  <c r="F60" i="3"/>
  <c r="I452" i="4"/>
  <c r="F62" i="4"/>
  <c r="I464" i="7"/>
  <c r="F74" i="7"/>
  <c r="I527" i="5"/>
  <c r="I457" i="7"/>
  <c r="F67" i="7"/>
  <c r="F68" i="5"/>
  <c r="I458" i="5"/>
  <c r="I215" i="7"/>
  <c r="I449" i="5"/>
  <c r="F59" i="5"/>
  <c r="I455" i="7"/>
  <c r="F65" i="7"/>
  <c r="I465" i="7"/>
  <c r="F75" i="7"/>
  <c r="I467" i="7"/>
  <c r="F77" i="7"/>
  <c r="I455" i="3"/>
  <c r="F65" i="3"/>
  <c r="I553" i="4"/>
  <c r="I469" i="5"/>
  <c r="F79" i="5"/>
  <c r="I228" i="3"/>
  <c r="I281" i="7"/>
  <c r="I229" i="4"/>
  <c r="I356" i="6"/>
  <c r="I195" i="5"/>
  <c r="I179" i="3"/>
  <c r="I619" i="6"/>
  <c r="I618" i="4"/>
  <c r="I167" i="6"/>
  <c r="I168" i="5"/>
  <c r="I468" i="4"/>
  <c r="F78" i="4"/>
  <c r="I460" i="7"/>
  <c r="F70" i="7"/>
  <c r="F79" i="6"/>
  <c r="I469" i="6"/>
  <c r="I450" i="6"/>
  <c r="F60" i="6"/>
  <c r="I468" i="3"/>
  <c r="F78" i="3"/>
  <c r="I459" i="3"/>
  <c r="F69" i="3"/>
  <c r="I267" i="6"/>
  <c r="I467" i="3"/>
  <c r="F77" i="3"/>
  <c r="I463" i="4"/>
  <c r="F73" i="4"/>
  <c r="F72" i="7"/>
  <c r="I463" i="3"/>
  <c r="F73" i="3"/>
  <c r="I527" i="4"/>
  <c r="I267" i="4"/>
  <c r="I467" i="4"/>
  <c r="F77" i="4"/>
  <c r="I455" i="6"/>
  <c r="F65" i="6"/>
  <c r="I624" i="41"/>
  <c r="I611" i="43"/>
  <c r="I612" i="43"/>
  <c r="I624" i="43"/>
  <c r="I613" i="43"/>
  <c r="I608" i="43"/>
  <c r="I119" i="5"/>
  <c r="C626" i="41"/>
  <c r="S612" i="41"/>
  <c r="AG612" i="41" s="1"/>
  <c r="S613" i="41"/>
  <c r="AG613" i="41" s="1"/>
  <c r="C626" i="43"/>
  <c r="C626" i="42"/>
  <c r="G45" i="3"/>
  <c r="G43" i="4"/>
  <c r="G43" i="5"/>
  <c r="G43" i="7"/>
  <c r="I333" i="4"/>
  <c r="I182" i="5"/>
  <c r="G49" i="6"/>
  <c r="E42" i="3"/>
  <c r="G44" i="4"/>
  <c r="H46" i="7"/>
  <c r="H46" i="5"/>
  <c r="I617" i="7"/>
  <c r="I408" i="4"/>
  <c r="I385" i="6"/>
  <c r="H49" i="3"/>
  <c r="H49" i="6"/>
  <c r="G50" i="6"/>
  <c r="G47" i="5"/>
  <c r="H210" i="6"/>
  <c r="G50" i="5"/>
  <c r="G50" i="3"/>
  <c r="H51" i="4"/>
  <c r="G34" i="7"/>
  <c r="H38" i="7"/>
  <c r="H47" i="3"/>
  <c r="H47" i="7"/>
  <c r="I308" i="6"/>
  <c r="G52" i="7"/>
  <c r="G52" i="3"/>
  <c r="G52" i="4"/>
  <c r="E41" i="5"/>
  <c r="I182" i="3"/>
  <c r="I198" i="6"/>
  <c r="I242" i="5"/>
  <c r="I192" i="3"/>
  <c r="I205" i="4"/>
  <c r="I172" i="7"/>
  <c r="I208" i="5"/>
  <c r="I208" i="6"/>
  <c r="I504" i="1"/>
  <c r="I232" i="3"/>
  <c r="I232" i="7"/>
  <c r="I232" i="4"/>
  <c r="I232" i="5"/>
  <c r="I232" i="6"/>
  <c r="I284" i="4"/>
  <c r="I284" i="5"/>
  <c r="I284" i="6"/>
  <c r="I284" i="3"/>
  <c r="I284" i="7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145" i="5"/>
  <c r="I145" i="7"/>
  <c r="I145" i="4"/>
  <c r="I145" i="3"/>
  <c r="I145" i="6"/>
  <c r="I154" i="5"/>
  <c r="I154" i="4"/>
  <c r="I154" i="3"/>
  <c r="I154" i="7"/>
  <c r="I154" i="6"/>
  <c r="I156" i="3" l="1"/>
  <c r="I312" i="7"/>
  <c r="I146" i="5"/>
  <c r="H51" i="7"/>
  <c r="I333" i="3"/>
  <c r="I205" i="5"/>
  <c r="H47" i="6"/>
  <c r="H46" i="6"/>
  <c r="H41" i="7"/>
  <c r="G45" i="6"/>
  <c r="I119" i="3"/>
  <c r="H49" i="4"/>
  <c r="I245" i="6"/>
  <c r="G47" i="3"/>
  <c r="E37" i="5"/>
  <c r="G50" i="7"/>
  <c r="E51" i="4"/>
  <c r="H41" i="6"/>
  <c r="G46" i="4"/>
  <c r="E52" i="7"/>
  <c r="G47" i="7"/>
  <c r="E47" i="6"/>
  <c r="H626" i="42"/>
  <c r="I613" i="8"/>
  <c r="I208" i="3"/>
  <c r="H51" i="6"/>
  <c r="G35" i="6"/>
  <c r="H46" i="4"/>
  <c r="G39" i="5"/>
  <c r="H44" i="6"/>
  <c r="E49" i="7"/>
  <c r="E42" i="6"/>
  <c r="H41" i="5"/>
  <c r="I389" i="6"/>
  <c r="I389" i="4"/>
  <c r="E49" i="3"/>
  <c r="E52" i="4"/>
  <c r="G40" i="3"/>
  <c r="G52" i="5"/>
  <c r="G44" i="5"/>
  <c r="G38" i="6"/>
  <c r="E47" i="5"/>
  <c r="I608" i="42"/>
  <c r="H392" i="7"/>
  <c r="F18" i="5"/>
  <c r="H44" i="3"/>
  <c r="H34" i="3"/>
  <c r="G37" i="4"/>
  <c r="H48" i="5"/>
  <c r="I353" i="3"/>
  <c r="I411" i="3"/>
  <c r="I198" i="3"/>
  <c r="I245" i="3"/>
  <c r="G47" i="6"/>
  <c r="I385" i="3"/>
  <c r="H35" i="6"/>
  <c r="E51" i="7"/>
  <c r="H44" i="4"/>
  <c r="H48" i="6"/>
  <c r="E42" i="4"/>
  <c r="G49" i="7"/>
  <c r="E41" i="3"/>
  <c r="G41" i="6"/>
  <c r="E47" i="7"/>
  <c r="H210" i="5"/>
  <c r="I411" i="7"/>
  <c r="I245" i="4"/>
  <c r="G44" i="6"/>
  <c r="H35" i="3"/>
  <c r="E50" i="6"/>
  <c r="R626" i="41"/>
  <c r="H37" i="6"/>
  <c r="G45" i="4"/>
  <c r="E50" i="5"/>
  <c r="H392" i="3"/>
  <c r="H210" i="7"/>
  <c r="I255" i="6"/>
  <c r="G37" i="6"/>
  <c r="G34" i="3"/>
  <c r="E37" i="3"/>
  <c r="G35" i="4"/>
  <c r="I388" i="3"/>
  <c r="I617" i="5"/>
  <c r="G39" i="3"/>
  <c r="H44" i="5"/>
  <c r="H48" i="7"/>
  <c r="G49" i="3"/>
  <c r="H41" i="4"/>
  <c r="E41" i="6"/>
  <c r="E52" i="3"/>
  <c r="H37" i="5"/>
  <c r="E47" i="4"/>
  <c r="G444" i="7"/>
  <c r="H52" i="6"/>
  <c r="I131" i="8"/>
  <c r="I374" i="8"/>
  <c r="G52" i="6"/>
  <c r="I172" i="4"/>
  <c r="G37" i="5"/>
  <c r="H51" i="3"/>
  <c r="G46" i="7"/>
  <c r="I305" i="3"/>
  <c r="I353" i="4"/>
  <c r="I197" i="3"/>
  <c r="I255" i="5"/>
  <c r="G35" i="7"/>
  <c r="E51" i="6"/>
  <c r="G38" i="3"/>
  <c r="G41" i="5"/>
  <c r="H38" i="6"/>
  <c r="E47" i="3"/>
  <c r="G444" i="3"/>
  <c r="D51" i="3"/>
  <c r="H210" i="3"/>
  <c r="G51" i="5"/>
  <c r="I255" i="7"/>
  <c r="S612" i="42"/>
  <c r="AG612" i="42" s="1"/>
  <c r="E49" i="4"/>
  <c r="I360" i="5"/>
  <c r="I353" i="5"/>
  <c r="H47" i="4"/>
  <c r="I408" i="6"/>
  <c r="H37" i="4"/>
  <c r="I227" i="5"/>
  <c r="I255" i="4"/>
  <c r="I411" i="5"/>
  <c r="I373" i="6"/>
  <c r="G47" i="4"/>
  <c r="H34" i="7"/>
  <c r="H49" i="5"/>
  <c r="I408" i="3"/>
  <c r="G39" i="6"/>
  <c r="E51" i="5"/>
  <c r="H48" i="4"/>
  <c r="G49" i="5"/>
  <c r="G38" i="5"/>
  <c r="E52" i="6"/>
  <c r="G40" i="7"/>
  <c r="E50" i="3"/>
  <c r="H38" i="5"/>
  <c r="D51" i="7"/>
  <c r="I119" i="6"/>
  <c r="G51" i="3"/>
  <c r="I235" i="7"/>
  <c r="I364" i="6"/>
  <c r="I156" i="6"/>
  <c r="G38" i="4"/>
  <c r="I302" i="4"/>
  <c r="I646" i="7"/>
  <c r="I383" i="7"/>
  <c r="I208" i="7"/>
  <c r="I234" i="7"/>
  <c r="I234" i="3"/>
  <c r="I205" i="6"/>
  <c r="I380" i="4"/>
  <c r="I255" i="3"/>
  <c r="I308" i="5"/>
  <c r="G34" i="6"/>
  <c r="H340" i="4"/>
  <c r="E37" i="7"/>
  <c r="G35" i="3"/>
  <c r="H34" i="6"/>
  <c r="I379" i="3"/>
  <c r="H418" i="5"/>
  <c r="G44" i="3"/>
  <c r="G37" i="3"/>
  <c r="D51" i="4"/>
  <c r="G39" i="4"/>
  <c r="G36" i="6"/>
  <c r="E51" i="3"/>
  <c r="H50" i="5"/>
  <c r="H48" i="3"/>
  <c r="G49" i="4"/>
  <c r="I333" i="7"/>
  <c r="I387" i="7"/>
  <c r="I387" i="3"/>
  <c r="G46" i="3"/>
  <c r="E49" i="6"/>
  <c r="E41" i="4"/>
  <c r="G46" i="6"/>
  <c r="H45" i="6"/>
  <c r="G444" i="5"/>
  <c r="I242" i="7"/>
  <c r="G43" i="3"/>
  <c r="E52" i="5"/>
  <c r="H35" i="4"/>
  <c r="I206" i="3"/>
  <c r="H37" i="7"/>
  <c r="G45" i="7"/>
  <c r="G40" i="6"/>
  <c r="I437" i="5"/>
  <c r="H38" i="4"/>
  <c r="H392" i="6"/>
  <c r="G444" i="6"/>
  <c r="I623" i="42"/>
  <c r="H210" i="4"/>
  <c r="H34" i="5"/>
  <c r="G51" i="7"/>
  <c r="H35" i="5"/>
  <c r="I302" i="7"/>
  <c r="I146" i="7"/>
  <c r="H49" i="7"/>
  <c r="H52" i="5"/>
  <c r="G51" i="6"/>
  <c r="I361" i="6"/>
  <c r="G37" i="7"/>
  <c r="G34" i="5"/>
  <c r="H33" i="5"/>
  <c r="I245" i="7"/>
  <c r="G50" i="4"/>
  <c r="E37" i="6"/>
  <c r="I389" i="3"/>
  <c r="I380" i="7"/>
  <c r="I617" i="3"/>
  <c r="H51" i="5"/>
  <c r="G36" i="5"/>
  <c r="H35" i="7"/>
  <c r="H44" i="7"/>
  <c r="H39" i="6"/>
  <c r="E35" i="4"/>
  <c r="I385" i="5"/>
  <c r="I182" i="7"/>
  <c r="H47" i="5"/>
  <c r="E49" i="5"/>
  <c r="G46" i="5"/>
  <c r="G41" i="3"/>
  <c r="H37" i="3"/>
  <c r="G40" i="5"/>
  <c r="H46" i="3"/>
  <c r="G45" i="5"/>
  <c r="E50" i="7"/>
  <c r="H38" i="3"/>
  <c r="G43" i="6"/>
  <c r="G35" i="5"/>
  <c r="G444" i="4"/>
  <c r="H392" i="4"/>
  <c r="G51" i="4"/>
  <c r="I227" i="4"/>
  <c r="G366" i="5"/>
  <c r="G288" i="5"/>
  <c r="I590" i="4"/>
  <c r="I299" i="6"/>
  <c r="I355" i="7"/>
  <c r="I380" i="5"/>
  <c r="I384" i="6"/>
  <c r="I63" i="6"/>
  <c r="F11" i="6"/>
  <c r="F9" i="3"/>
  <c r="I61" i="3"/>
  <c r="I235" i="6"/>
  <c r="I309" i="3"/>
  <c r="I156" i="4"/>
  <c r="I116" i="6"/>
  <c r="G210" i="6"/>
  <c r="I379" i="7"/>
  <c r="C236" i="5"/>
  <c r="I180" i="7"/>
  <c r="H418" i="4"/>
  <c r="G44" i="7"/>
  <c r="H43" i="7"/>
  <c r="I321" i="4"/>
  <c r="H288" i="6"/>
  <c r="H45" i="5"/>
  <c r="I206" i="7"/>
  <c r="I131" i="5"/>
  <c r="H40" i="7"/>
  <c r="I428" i="3"/>
  <c r="I437" i="4"/>
  <c r="I429" i="5"/>
  <c r="I123" i="5"/>
  <c r="I123" i="6"/>
  <c r="D51" i="5"/>
  <c r="I379" i="5"/>
  <c r="I623" i="43"/>
  <c r="F21" i="3"/>
  <c r="I73" i="3"/>
  <c r="I163" i="3"/>
  <c r="I65" i="7"/>
  <c r="F13" i="7"/>
  <c r="I62" i="4"/>
  <c r="F10" i="4"/>
  <c r="I163" i="4"/>
  <c r="I73" i="7"/>
  <c r="F21" i="7"/>
  <c r="F18" i="6"/>
  <c r="I70" i="6"/>
  <c r="I131" i="1"/>
  <c r="I163" i="6"/>
  <c r="I77" i="5"/>
  <c r="F25" i="5"/>
  <c r="F26" i="7"/>
  <c r="I78" i="7"/>
  <c r="I114" i="8"/>
  <c r="F16" i="6"/>
  <c r="I68" i="6"/>
  <c r="I79" i="4"/>
  <c r="F27" i="4"/>
  <c r="I174" i="6"/>
  <c r="I75" i="6"/>
  <c r="F23" i="6"/>
  <c r="I75" i="4"/>
  <c r="F23" i="4"/>
  <c r="I119" i="4"/>
  <c r="I235" i="3"/>
  <c r="I130" i="3"/>
  <c r="I305" i="7"/>
  <c r="I646" i="5"/>
  <c r="I646" i="3"/>
  <c r="I383" i="6"/>
  <c r="H366" i="4"/>
  <c r="G288" i="3"/>
  <c r="G288" i="4"/>
  <c r="I118" i="7"/>
  <c r="I360" i="7"/>
  <c r="I312" i="4"/>
  <c r="I116" i="4"/>
  <c r="I325" i="3"/>
  <c r="I234" i="4"/>
  <c r="I390" i="5"/>
  <c r="I241" i="5"/>
  <c r="I310" i="3"/>
  <c r="I137" i="5"/>
  <c r="I197" i="6"/>
  <c r="I361" i="5"/>
  <c r="I333" i="6"/>
  <c r="I182" i="6"/>
  <c r="I299" i="7"/>
  <c r="I277" i="6"/>
  <c r="I401" i="6"/>
  <c r="I355" i="5"/>
  <c r="G34" i="4"/>
  <c r="H33" i="4"/>
  <c r="H340" i="7"/>
  <c r="E46" i="4"/>
  <c r="H34" i="4"/>
  <c r="I389" i="7"/>
  <c r="I384" i="4"/>
  <c r="I408" i="5"/>
  <c r="C236" i="4"/>
  <c r="I617" i="4"/>
  <c r="I180" i="3"/>
  <c r="G39" i="7"/>
  <c r="G36" i="4"/>
  <c r="G42" i="6"/>
  <c r="H39" i="4"/>
  <c r="I152" i="5"/>
  <c r="E42" i="7"/>
  <c r="H43" i="6"/>
  <c r="I321" i="3"/>
  <c r="I375" i="4"/>
  <c r="I387" i="6"/>
  <c r="I171" i="6"/>
  <c r="H45" i="4"/>
  <c r="I206" i="6"/>
  <c r="H40" i="3"/>
  <c r="G40" i="4"/>
  <c r="I437" i="3"/>
  <c r="I429" i="4"/>
  <c r="I123" i="7"/>
  <c r="I611" i="42"/>
  <c r="I114" i="6"/>
  <c r="I283" i="6"/>
  <c r="S613" i="42"/>
  <c r="AG613" i="42" s="1"/>
  <c r="I65" i="6"/>
  <c r="F13" i="6"/>
  <c r="I78" i="4"/>
  <c r="F26" i="4"/>
  <c r="I65" i="3"/>
  <c r="F13" i="3"/>
  <c r="I69" i="7"/>
  <c r="F17" i="7"/>
  <c r="I219" i="4"/>
  <c r="F22" i="5"/>
  <c r="I74" i="5"/>
  <c r="E132" i="3"/>
  <c r="I117" i="3"/>
  <c r="I242" i="3"/>
  <c r="I71" i="7"/>
  <c r="F19" i="7"/>
  <c r="F16" i="7"/>
  <c r="I68" i="7"/>
  <c r="I191" i="4"/>
  <c r="F16" i="3"/>
  <c r="I68" i="3"/>
  <c r="H52" i="4"/>
  <c r="I119" i="7"/>
  <c r="F19" i="6"/>
  <c r="I71" i="6"/>
  <c r="I69" i="4"/>
  <c r="F17" i="4"/>
  <c r="H392" i="5"/>
  <c r="I242" i="6"/>
  <c r="I130" i="4"/>
  <c r="I309" i="4"/>
  <c r="I166" i="3"/>
  <c r="E35" i="5"/>
  <c r="I428" i="7"/>
  <c r="I70" i="7"/>
  <c r="F18" i="7"/>
  <c r="I78" i="5"/>
  <c r="F26" i="5"/>
  <c r="I219" i="5"/>
  <c r="F25" i="6"/>
  <c r="I77" i="6"/>
  <c r="I146" i="3"/>
  <c r="I310" i="4"/>
  <c r="G392" i="7"/>
  <c r="I218" i="1"/>
  <c r="I126" i="7"/>
  <c r="G366" i="4"/>
  <c r="I172" i="6"/>
  <c r="I299" i="4"/>
  <c r="G392" i="4"/>
  <c r="I384" i="3"/>
  <c r="C236" i="3"/>
  <c r="H418" i="7"/>
  <c r="G42" i="5"/>
  <c r="I171" i="7"/>
  <c r="I206" i="5"/>
  <c r="I429" i="3"/>
  <c r="I283" i="7"/>
  <c r="I245" i="5"/>
  <c r="I219" i="7"/>
  <c r="F15" i="6"/>
  <c r="I67" i="6"/>
  <c r="I65" i="5"/>
  <c r="F13" i="5"/>
  <c r="I383" i="5"/>
  <c r="I208" i="4"/>
  <c r="G366" i="6"/>
  <c r="G288" i="7"/>
  <c r="I287" i="4"/>
  <c r="I118" i="6"/>
  <c r="I325" i="5"/>
  <c r="I234" i="6"/>
  <c r="I390" i="7"/>
  <c r="I172" i="5"/>
  <c r="I137" i="4"/>
  <c r="I411" i="4"/>
  <c r="I308" i="3"/>
  <c r="I277" i="4"/>
  <c r="G392" i="3"/>
  <c r="G392" i="5"/>
  <c r="I355" i="4"/>
  <c r="G210" i="5"/>
  <c r="I384" i="7"/>
  <c r="I180" i="4"/>
  <c r="H418" i="3"/>
  <c r="G42" i="4"/>
  <c r="H50" i="3"/>
  <c r="H39" i="7"/>
  <c r="E35" i="3"/>
  <c r="E42" i="5"/>
  <c r="I286" i="4"/>
  <c r="H43" i="4"/>
  <c r="I380" i="3"/>
  <c r="I387" i="5"/>
  <c r="I171" i="3"/>
  <c r="I171" i="4"/>
  <c r="H45" i="3"/>
  <c r="G41" i="7"/>
  <c r="I206" i="4"/>
  <c r="H40" i="6"/>
  <c r="I428" i="6"/>
  <c r="E50" i="4"/>
  <c r="E132" i="5"/>
  <c r="H626" i="43"/>
  <c r="I283" i="4"/>
  <c r="I530" i="8"/>
  <c r="F62" i="8"/>
  <c r="F25" i="4"/>
  <c r="I77" i="4"/>
  <c r="I72" i="7"/>
  <c r="F20" i="7"/>
  <c r="F27" i="6"/>
  <c r="I79" i="6"/>
  <c r="I613" i="1"/>
  <c r="I155" i="3"/>
  <c r="I77" i="7"/>
  <c r="F25" i="7"/>
  <c r="F17" i="5"/>
  <c r="I69" i="5"/>
  <c r="I59" i="6"/>
  <c r="F7" i="6"/>
  <c r="I72" i="6"/>
  <c r="F20" i="6"/>
  <c r="G184" i="5"/>
  <c r="I163" i="5"/>
  <c r="I59" i="4"/>
  <c r="F7" i="4"/>
  <c r="I143" i="4"/>
  <c r="I76" i="5"/>
  <c r="F24" i="5"/>
  <c r="I72" i="4"/>
  <c r="F20" i="4"/>
  <c r="I63" i="7"/>
  <c r="F11" i="7"/>
  <c r="H52" i="7"/>
  <c r="I143" i="6"/>
  <c r="I73" i="6"/>
  <c r="F21" i="6"/>
  <c r="E132" i="7"/>
  <c r="G366" i="7"/>
  <c r="I310" i="5"/>
  <c r="G392" i="6"/>
  <c r="E46" i="6"/>
  <c r="C236" i="6"/>
  <c r="I351" i="4"/>
  <c r="I173" i="6"/>
  <c r="D51" i="6"/>
  <c r="I59" i="3"/>
  <c r="F7" i="3"/>
  <c r="I312" i="6"/>
  <c r="I325" i="7"/>
  <c r="I361" i="7"/>
  <c r="I351" i="3"/>
  <c r="I305" i="6"/>
  <c r="I312" i="5"/>
  <c r="I325" i="4"/>
  <c r="I205" i="3"/>
  <c r="I617" i="6"/>
  <c r="G36" i="3"/>
  <c r="H43" i="5"/>
  <c r="I131" i="6"/>
  <c r="I67" i="3"/>
  <c r="F15" i="3"/>
  <c r="I305" i="4"/>
  <c r="I364" i="4"/>
  <c r="I312" i="3"/>
  <c r="I146" i="6"/>
  <c r="I325" i="6"/>
  <c r="I590" i="7"/>
  <c r="I390" i="4"/>
  <c r="I241" i="6"/>
  <c r="I197" i="5"/>
  <c r="I361" i="4"/>
  <c r="I277" i="7"/>
  <c r="I373" i="5"/>
  <c r="I373" i="4"/>
  <c r="G210" i="3"/>
  <c r="E46" i="3"/>
  <c r="I198" i="5"/>
  <c r="I388" i="7"/>
  <c r="I180" i="6"/>
  <c r="I351" i="7"/>
  <c r="H39" i="5"/>
  <c r="H41" i="3"/>
  <c r="I375" i="6"/>
  <c r="H40" i="5"/>
  <c r="I428" i="5"/>
  <c r="I437" i="7"/>
  <c r="I333" i="5"/>
  <c r="I379" i="4"/>
  <c r="I283" i="3"/>
  <c r="I321" i="5"/>
  <c r="I530" i="1"/>
  <c r="F21" i="4"/>
  <c r="I73" i="4"/>
  <c r="I60" i="6"/>
  <c r="F8" i="6"/>
  <c r="I114" i="1"/>
  <c r="I75" i="3"/>
  <c r="F23" i="3"/>
  <c r="I63" i="4"/>
  <c r="F11" i="4"/>
  <c r="I155" i="5"/>
  <c r="I62" i="7"/>
  <c r="F10" i="7"/>
  <c r="F8" i="5"/>
  <c r="I60" i="5"/>
  <c r="F11" i="5"/>
  <c r="I63" i="5"/>
  <c r="F22" i="4"/>
  <c r="I74" i="4"/>
  <c r="I165" i="3"/>
  <c r="I61" i="5"/>
  <c r="F9" i="5"/>
  <c r="I75" i="5"/>
  <c r="F23" i="5"/>
  <c r="I72" i="3"/>
  <c r="F20" i="3"/>
  <c r="F17" i="6"/>
  <c r="I69" i="6"/>
  <c r="I65" i="4"/>
  <c r="F13" i="4"/>
  <c r="I143" i="7"/>
  <c r="H33" i="7"/>
  <c r="E37" i="4"/>
  <c r="I429" i="6"/>
  <c r="F7" i="7"/>
  <c r="I59" i="7"/>
  <c r="I219" i="3"/>
  <c r="I227" i="3"/>
  <c r="I364" i="7"/>
  <c r="I360" i="6"/>
  <c r="I146" i="4"/>
  <c r="I390" i="6"/>
  <c r="I380" i="6"/>
  <c r="I299" i="5"/>
  <c r="I355" i="3"/>
  <c r="E46" i="5"/>
  <c r="H366" i="6"/>
  <c r="I118" i="5"/>
  <c r="I355" i="6"/>
  <c r="I180" i="5"/>
  <c r="I152" i="6"/>
  <c r="I286" i="3"/>
  <c r="I114" i="5"/>
  <c r="I556" i="32"/>
  <c r="F8" i="3"/>
  <c r="I60" i="3"/>
  <c r="E132" i="6"/>
  <c r="I155" i="7"/>
  <c r="F15" i="4"/>
  <c r="I67" i="4"/>
  <c r="I612" i="5"/>
  <c r="I71" i="4"/>
  <c r="F19" i="4"/>
  <c r="F9" i="6"/>
  <c r="I61" i="6"/>
  <c r="I302" i="6"/>
  <c r="I126" i="6"/>
  <c r="I227" i="6"/>
  <c r="I383" i="3"/>
  <c r="I364" i="5"/>
  <c r="I156" i="5"/>
  <c r="I360" i="4"/>
  <c r="I302" i="5"/>
  <c r="I235" i="5"/>
  <c r="I126" i="4"/>
  <c r="I130" i="7"/>
  <c r="I305" i="5"/>
  <c r="I646" i="6"/>
  <c r="I646" i="4"/>
  <c r="I383" i="4"/>
  <c r="H366" i="3"/>
  <c r="I309" i="6"/>
  <c r="G288" i="6"/>
  <c r="I590" i="6"/>
  <c r="I234" i="5"/>
  <c r="I310" i="7"/>
  <c r="I172" i="3"/>
  <c r="I353" i="6"/>
  <c r="I411" i="6"/>
  <c r="I308" i="7"/>
  <c r="I277" i="3"/>
  <c r="I373" i="7"/>
  <c r="H340" i="6"/>
  <c r="I198" i="7"/>
  <c r="I408" i="7"/>
  <c r="I388" i="6"/>
  <c r="I388" i="5"/>
  <c r="C34" i="5"/>
  <c r="G42" i="7"/>
  <c r="H50" i="7"/>
  <c r="I351" i="6"/>
  <c r="H39" i="3"/>
  <c r="E35" i="7"/>
  <c r="H43" i="3"/>
  <c r="I389" i="5"/>
  <c r="I375" i="3"/>
  <c r="I387" i="4"/>
  <c r="I171" i="5"/>
  <c r="F96" i="1"/>
  <c r="I384" i="5"/>
  <c r="H40" i="4"/>
  <c r="I428" i="4"/>
  <c r="I624" i="42"/>
  <c r="I182" i="4"/>
  <c r="I283" i="5"/>
  <c r="I321" i="6"/>
  <c r="I69" i="3"/>
  <c r="F17" i="3"/>
  <c r="F27" i="5"/>
  <c r="I79" i="5"/>
  <c r="I68" i="5"/>
  <c r="F16" i="5"/>
  <c r="I74" i="7"/>
  <c r="F22" i="7"/>
  <c r="I347" i="3"/>
  <c r="H52" i="3"/>
  <c r="F18" i="3"/>
  <c r="I70" i="3"/>
  <c r="I143" i="3"/>
  <c r="I174" i="5"/>
  <c r="I219" i="6"/>
  <c r="I72" i="5"/>
  <c r="F20" i="5"/>
  <c r="F10" i="5"/>
  <c r="I62" i="5"/>
  <c r="I242" i="4"/>
  <c r="I143" i="5"/>
  <c r="I79" i="7"/>
  <c r="F27" i="7"/>
  <c r="I60" i="4"/>
  <c r="F8" i="4"/>
  <c r="I61" i="4"/>
  <c r="F9" i="4"/>
  <c r="I374" i="32"/>
  <c r="I63" i="3"/>
  <c r="F11" i="3"/>
  <c r="I235" i="4"/>
  <c r="I116" i="5"/>
  <c r="H288" i="3"/>
  <c r="G38" i="7"/>
  <c r="I423" i="5"/>
  <c r="I78" i="3"/>
  <c r="F26" i="3"/>
  <c r="I62" i="6"/>
  <c r="F10" i="6"/>
  <c r="I71" i="3"/>
  <c r="F19" i="3"/>
  <c r="F21" i="5"/>
  <c r="I73" i="5"/>
  <c r="I130" i="5"/>
  <c r="I156" i="7"/>
  <c r="I353" i="7"/>
  <c r="I308" i="4"/>
  <c r="G210" i="4"/>
  <c r="I590" i="3"/>
  <c r="I390" i="3"/>
  <c r="I137" i="7"/>
  <c r="I197" i="7"/>
  <c r="I277" i="5"/>
  <c r="H340" i="3"/>
  <c r="H50" i="4"/>
  <c r="H288" i="4"/>
  <c r="I123" i="4"/>
  <c r="I76" i="6"/>
  <c r="F24" i="6"/>
  <c r="I61" i="7"/>
  <c r="F9" i="7"/>
  <c r="I71" i="5"/>
  <c r="F19" i="5"/>
  <c r="I174" i="7"/>
  <c r="I227" i="7"/>
  <c r="I126" i="5"/>
  <c r="I309" i="7"/>
  <c r="I118" i="4"/>
  <c r="I302" i="3"/>
  <c r="I126" i="3"/>
  <c r="I130" i="6"/>
  <c r="I364" i="3"/>
  <c r="H366" i="7"/>
  <c r="H366" i="5"/>
  <c r="G366" i="3"/>
  <c r="I309" i="5"/>
  <c r="I360" i="3"/>
  <c r="I116" i="7"/>
  <c r="I590" i="5"/>
  <c r="I241" i="3"/>
  <c r="I310" i="6"/>
  <c r="I205" i="7"/>
  <c r="I197" i="4"/>
  <c r="I361" i="3"/>
  <c r="I198" i="4"/>
  <c r="I299" i="3"/>
  <c r="I373" i="3"/>
  <c r="H340" i="5"/>
  <c r="G210" i="7"/>
  <c r="E46" i="7"/>
  <c r="I379" i="6"/>
  <c r="I321" i="7"/>
  <c r="I388" i="4"/>
  <c r="C236" i="7"/>
  <c r="H418" i="6"/>
  <c r="G36" i="7"/>
  <c r="H50" i="6"/>
  <c r="H36" i="1"/>
  <c r="I351" i="5"/>
  <c r="E35" i="6"/>
  <c r="I385" i="4"/>
  <c r="I375" i="7"/>
  <c r="I375" i="5"/>
  <c r="E41" i="7"/>
  <c r="H288" i="7"/>
  <c r="H45" i="7"/>
  <c r="I385" i="7"/>
  <c r="G41" i="4"/>
  <c r="I131" i="3"/>
  <c r="I437" i="6"/>
  <c r="I429" i="7"/>
  <c r="I608" i="1"/>
  <c r="I123" i="3"/>
  <c r="I623" i="41"/>
  <c r="I77" i="3"/>
  <c r="F25" i="3"/>
  <c r="F23" i="7"/>
  <c r="I75" i="7"/>
  <c r="F7" i="5"/>
  <c r="I59" i="5"/>
  <c r="I67" i="7"/>
  <c r="F15" i="7"/>
  <c r="I174" i="3"/>
  <c r="I68" i="4"/>
  <c r="F16" i="4"/>
  <c r="I60" i="7"/>
  <c r="F8" i="7"/>
  <c r="F15" i="5"/>
  <c r="I67" i="5"/>
  <c r="F26" i="6"/>
  <c r="I78" i="6"/>
  <c r="H33" i="3"/>
  <c r="I79" i="3"/>
  <c r="F27" i="3"/>
  <c r="I163" i="7"/>
  <c r="I174" i="4"/>
  <c r="I74" i="6"/>
  <c r="F22" i="6"/>
  <c r="F24" i="7"/>
  <c r="I76" i="7"/>
  <c r="I243" i="3"/>
  <c r="F18" i="4"/>
  <c r="I70" i="4"/>
  <c r="I74" i="3"/>
  <c r="F22" i="3"/>
  <c r="I62" i="3"/>
  <c r="F10" i="3"/>
  <c r="E132" i="4"/>
  <c r="H33" i="6"/>
  <c r="S612" i="43"/>
  <c r="AG612" i="43" s="1"/>
  <c r="S611" i="43"/>
  <c r="AG611" i="43" s="1"/>
  <c r="S608" i="43"/>
  <c r="AG608" i="43" s="1"/>
  <c r="S624" i="43"/>
  <c r="AG624" i="43" s="1"/>
  <c r="I646" i="41"/>
  <c r="S608" i="42"/>
  <c r="AG608" i="42" s="1"/>
  <c r="M626" i="42"/>
  <c r="S611" i="42"/>
  <c r="AG611" i="42" s="1"/>
  <c r="R626" i="42"/>
  <c r="M626" i="43"/>
  <c r="I399" i="4"/>
  <c r="I166" i="32"/>
  <c r="I166" i="8"/>
  <c r="I374" i="1"/>
  <c r="I608" i="32"/>
  <c r="I608" i="36"/>
  <c r="I399" i="7"/>
  <c r="I399" i="6"/>
  <c r="I399" i="3"/>
  <c r="I612" i="32"/>
  <c r="I612" i="36"/>
  <c r="I131" i="35"/>
  <c r="I365" i="32"/>
  <c r="I207" i="36"/>
  <c r="H626" i="1"/>
  <c r="H53" i="32"/>
  <c r="H52" i="32"/>
  <c r="H52" i="1"/>
  <c r="I218" i="32"/>
  <c r="I208" i="8"/>
  <c r="I208" i="36"/>
  <c r="I156" i="32"/>
  <c r="I156" i="36"/>
  <c r="I286" i="8"/>
  <c r="I286" i="32"/>
  <c r="I620" i="43"/>
  <c r="I620" i="41"/>
  <c r="I434" i="5"/>
  <c r="I434" i="7"/>
  <c r="I434" i="3"/>
  <c r="I252" i="3"/>
  <c r="C43" i="3"/>
  <c r="C43" i="5"/>
  <c r="C43" i="7"/>
  <c r="I365" i="36"/>
  <c r="I365" i="8"/>
  <c r="I209" i="8"/>
  <c r="I207" i="1"/>
  <c r="I364" i="1"/>
  <c r="I348" i="32"/>
  <c r="I313" i="32"/>
  <c r="I270" i="8"/>
  <c r="I312" i="32"/>
  <c r="I156" i="1"/>
  <c r="I156" i="8"/>
  <c r="I286" i="1"/>
  <c r="I286" i="36"/>
  <c r="I235" i="1"/>
  <c r="E99" i="43"/>
  <c r="E99" i="41"/>
  <c r="E93" i="5"/>
  <c r="E15" i="5" s="1"/>
  <c r="E93" i="6"/>
  <c r="E15" i="6" s="1"/>
  <c r="E93" i="7"/>
  <c r="I415" i="4"/>
  <c r="I415" i="5"/>
  <c r="I365" i="1"/>
  <c r="I209" i="1"/>
  <c r="I207" i="8"/>
  <c r="I391" i="8"/>
  <c r="I364" i="32"/>
  <c r="I364" i="36"/>
  <c r="I311" i="36"/>
  <c r="I234" i="8"/>
  <c r="I181" i="36"/>
  <c r="I312" i="1"/>
  <c r="I235" i="32"/>
  <c r="I235" i="36"/>
  <c r="I323" i="3"/>
  <c r="I323" i="7"/>
  <c r="I323" i="5"/>
  <c r="I207" i="32"/>
  <c r="I391" i="1"/>
  <c r="I364" i="8"/>
  <c r="I234" i="32"/>
  <c r="I234" i="36"/>
  <c r="I312" i="36"/>
  <c r="I287" i="32"/>
  <c r="I286" i="34"/>
  <c r="I235" i="8"/>
  <c r="I157" i="36"/>
  <c r="I606" i="6"/>
  <c r="H52" i="34"/>
  <c r="I364" i="34"/>
  <c r="H98" i="5"/>
  <c r="H20" i="5" s="1"/>
  <c r="I605" i="4"/>
  <c r="I313" i="34"/>
  <c r="G50" i="34"/>
  <c r="H100" i="41"/>
  <c r="E100" i="43"/>
  <c r="E100" i="41"/>
  <c r="E100" i="5"/>
  <c r="E100" i="7"/>
  <c r="C100" i="41"/>
  <c r="G95" i="3"/>
  <c r="D88" i="41"/>
  <c r="E88" i="41"/>
  <c r="B96" i="3"/>
  <c r="D96" i="4"/>
  <c r="C96" i="7"/>
  <c r="E96" i="5"/>
  <c r="E96" i="6"/>
  <c r="B96" i="7"/>
  <c r="G88" i="41"/>
  <c r="C88" i="41"/>
  <c r="H88" i="41"/>
  <c r="D96" i="3"/>
  <c r="D96" i="5"/>
  <c r="D96" i="6"/>
  <c r="D96" i="7"/>
  <c r="B96" i="5"/>
  <c r="E96" i="7"/>
  <c r="E88" i="43"/>
  <c r="G88" i="43"/>
  <c r="H88" i="43"/>
  <c r="C88" i="43"/>
  <c r="D88" i="43"/>
  <c r="I287" i="34"/>
  <c r="I261" i="35"/>
  <c r="G53" i="34"/>
  <c r="I260" i="34"/>
  <c r="I442" i="34"/>
  <c r="E53" i="34"/>
  <c r="I426" i="5"/>
  <c r="I426" i="4"/>
  <c r="I426" i="3"/>
  <c r="I247" i="4"/>
  <c r="I247" i="6"/>
  <c r="I247" i="3"/>
  <c r="I433" i="3"/>
  <c r="E101" i="4"/>
  <c r="C101" i="7"/>
  <c r="E98" i="7"/>
  <c r="E98" i="4"/>
  <c r="G98" i="4"/>
  <c r="G20" i="4" s="1"/>
  <c r="I208" i="34"/>
  <c r="I183" i="34"/>
  <c r="I261" i="34"/>
  <c r="G100" i="41"/>
  <c r="D100" i="5"/>
  <c r="D100" i="4"/>
  <c r="D100" i="3"/>
  <c r="D100" i="7"/>
  <c r="D100" i="6"/>
  <c r="H95" i="4"/>
  <c r="I234" i="34"/>
  <c r="I155" i="34"/>
  <c r="B158" i="3"/>
  <c r="I230" i="6"/>
  <c r="I230" i="7"/>
  <c r="I609" i="5"/>
  <c r="I609" i="6"/>
  <c r="I426" i="7"/>
  <c r="I426" i="6"/>
  <c r="I423" i="3"/>
  <c r="I301" i="4"/>
  <c r="I244" i="3"/>
  <c r="I247" i="5"/>
  <c r="I247" i="7"/>
  <c r="I433" i="7"/>
  <c r="I182" i="35"/>
  <c r="I364" i="35"/>
  <c r="I209" i="35"/>
  <c r="I365" i="35"/>
  <c r="I207" i="35"/>
  <c r="G53" i="35"/>
  <c r="I313" i="35"/>
  <c r="I287" i="35"/>
  <c r="I260" i="35"/>
  <c r="G50" i="35"/>
  <c r="I311" i="35"/>
  <c r="I155" i="35"/>
  <c r="I235" i="35"/>
  <c r="I311" i="32" l="1"/>
  <c r="H101" i="4"/>
  <c r="H23" i="4" s="1"/>
  <c r="H53" i="34"/>
  <c r="H98" i="6"/>
  <c r="H20" i="6" s="1"/>
  <c r="H98" i="3"/>
  <c r="H93" i="3"/>
  <c r="H15" i="3" s="1"/>
  <c r="I363" i="8"/>
  <c r="H52" i="8"/>
  <c r="I442" i="35"/>
  <c r="E98" i="6"/>
  <c r="I208" i="32"/>
  <c r="I209" i="36"/>
  <c r="H626" i="32"/>
  <c r="I611" i="32"/>
  <c r="I223" i="6"/>
  <c r="I207" i="34"/>
  <c r="C98" i="7"/>
  <c r="C98" i="4"/>
  <c r="I363" i="1"/>
  <c r="I182" i="32"/>
  <c r="H53" i="1"/>
  <c r="I279" i="7"/>
  <c r="I223" i="4"/>
  <c r="C34" i="7"/>
  <c r="I182" i="34"/>
  <c r="H50" i="34"/>
  <c r="C43" i="4"/>
  <c r="I279" i="5"/>
  <c r="B236" i="7"/>
  <c r="I612" i="1"/>
  <c r="E53" i="35"/>
  <c r="I433" i="6"/>
  <c r="B158" i="5"/>
  <c r="I155" i="1"/>
  <c r="I181" i="32"/>
  <c r="H53" i="36"/>
  <c r="I209" i="6"/>
  <c r="I433" i="5"/>
  <c r="I365" i="34"/>
  <c r="I391" i="3"/>
  <c r="I285" i="35"/>
  <c r="H95" i="5"/>
  <c r="I250" i="6"/>
  <c r="B236" i="6"/>
  <c r="H52" i="36"/>
  <c r="G15" i="7"/>
  <c r="I183" i="36"/>
  <c r="I208" i="35"/>
  <c r="I230" i="4"/>
  <c r="B158" i="4"/>
  <c r="H53" i="8"/>
  <c r="I182" i="8"/>
  <c r="B35" i="4"/>
  <c r="I362" i="8"/>
  <c r="I223" i="5"/>
  <c r="I633" i="3"/>
  <c r="H93" i="6"/>
  <c r="H15" i="6" s="1"/>
  <c r="I180" i="8"/>
  <c r="G52" i="34"/>
  <c r="I650" i="7"/>
  <c r="G51" i="34"/>
  <c r="I647" i="7"/>
  <c r="I433" i="4"/>
  <c r="I643" i="5"/>
  <c r="G17" i="3"/>
  <c r="H100" i="43"/>
  <c r="H20" i="3"/>
  <c r="I641" i="5"/>
  <c r="I641" i="3"/>
  <c r="I651" i="4"/>
  <c r="I651" i="3"/>
  <c r="I407" i="4"/>
  <c r="H104" i="4"/>
  <c r="C97" i="3"/>
  <c r="I443" i="6"/>
  <c r="H94" i="6"/>
  <c r="E93" i="4"/>
  <c r="E15" i="4" s="1"/>
  <c r="I285" i="36"/>
  <c r="I313" i="1"/>
  <c r="I209" i="32"/>
  <c r="I256" i="7"/>
  <c r="I303" i="4"/>
  <c r="G104" i="7"/>
  <c r="G26" i="7" s="1"/>
  <c r="G104" i="4"/>
  <c r="G26" i="4" s="1"/>
  <c r="I312" i="8"/>
  <c r="I155" i="36"/>
  <c r="H36" i="32"/>
  <c r="I354" i="4"/>
  <c r="I407" i="3"/>
  <c r="I646" i="42"/>
  <c r="I381" i="5"/>
  <c r="G51" i="8"/>
  <c r="I311" i="34"/>
  <c r="I209" i="7"/>
  <c r="I287" i="7"/>
  <c r="I611" i="34"/>
  <c r="I233" i="34"/>
  <c r="I407" i="5"/>
  <c r="H53" i="35"/>
  <c r="E101" i="5"/>
  <c r="E23" i="5" s="1"/>
  <c r="H101" i="7"/>
  <c r="H23" i="7" s="1"/>
  <c r="H101" i="5"/>
  <c r="H23" i="5" s="1"/>
  <c r="G95" i="5"/>
  <c r="G17" i="5" s="1"/>
  <c r="G95" i="6"/>
  <c r="G17" i="6" s="1"/>
  <c r="D98" i="4"/>
  <c r="G93" i="7"/>
  <c r="G93" i="3"/>
  <c r="G15" i="3" s="1"/>
  <c r="E104" i="5"/>
  <c r="E26" i="5" s="1"/>
  <c r="H104" i="6"/>
  <c r="H26" i="6" s="1"/>
  <c r="H104" i="5"/>
  <c r="H26" i="5" s="1"/>
  <c r="I233" i="1"/>
  <c r="I313" i="8"/>
  <c r="D97" i="4"/>
  <c r="I606" i="4"/>
  <c r="H94" i="7"/>
  <c r="H94" i="5"/>
  <c r="I256" i="4"/>
  <c r="I391" i="34"/>
  <c r="E97" i="5"/>
  <c r="I276" i="4"/>
  <c r="I354" i="5"/>
  <c r="I639" i="3"/>
  <c r="R626" i="43"/>
  <c r="I363" i="34"/>
  <c r="I623" i="32"/>
  <c r="I209" i="5"/>
  <c r="G93" i="5"/>
  <c r="G15" i="5" s="1"/>
  <c r="I233" i="35"/>
  <c r="H52" i="35"/>
  <c r="I230" i="5"/>
  <c r="C158" i="5"/>
  <c r="E98" i="3"/>
  <c r="E20" i="3" s="1"/>
  <c r="I181" i="1"/>
  <c r="I183" i="32"/>
  <c r="C34" i="4"/>
  <c r="I363" i="35"/>
  <c r="I287" i="5"/>
  <c r="H42" i="7"/>
  <c r="I180" i="1"/>
  <c r="I157" i="34"/>
  <c r="H50" i="35"/>
  <c r="I301" i="3"/>
  <c r="I608" i="34"/>
  <c r="I640" i="6"/>
  <c r="G98" i="5"/>
  <c r="G20" i="5" s="1"/>
  <c r="E98" i="5"/>
  <c r="E101" i="3"/>
  <c r="E23" i="3" s="1"/>
  <c r="E23" i="4"/>
  <c r="I632" i="5"/>
  <c r="I156" i="34"/>
  <c r="C98" i="5"/>
  <c r="D98" i="7"/>
  <c r="G101" i="7"/>
  <c r="G23" i="7" s="1"/>
  <c r="G101" i="4"/>
  <c r="G23" i="4" s="1"/>
  <c r="G94" i="7"/>
  <c r="H93" i="4"/>
  <c r="H15" i="4" s="1"/>
  <c r="I157" i="32"/>
  <c r="E104" i="4"/>
  <c r="E26" i="4" s="1"/>
  <c r="H104" i="3"/>
  <c r="H26" i="3" s="1"/>
  <c r="I287" i="1"/>
  <c r="I155" i="32"/>
  <c r="D97" i="7"/>
  <c r="I357" i="5"/>
  <c r="C43" i="6"/>
  <c r="I233" i="36"/>
  <c r="I391" i="35"/>
  <c r="G97" i="5"/>
  <c r="G19" i="5" s="1"/>
  <c r="I301" i="5"/>
  <c r="I407" i="6"/>
  <c r="I614" i="3"/>
  <c r="I621" i="5"/>
  <c r="I225" i="3"/>
  <c r="C34" i="3"/>
  <c r="D36" i="3"/>
  <c r="I157" i="35"/>
  <c r="I244" i="5"/>
  <c r="C100" i="3"/>
  <c r="G100" i="5"/>
  <c r="G22" i="5" s="1"/>
  <c r="I640" i="4"/>
  <c r="B98" i="5"/>
  <c r="I592" i="5"/>
  <c r="I417" i="7"/>
  <c r="I436" i="6"/>
  <c r="G184" i="3"/>
  <c r="I605" i="3"/>
  <c r="I154" i="36"/>
  <c r="I218" i="5"/>
  <c r="D184" i="6"/>
  <c r="I166" i="6"/>
  <c r="C47" i="7"/>
  <c r="I613" i="34"/>
  <c r="G100" i="7"/>
  <c r="G22" i="7" s="1"/>
  <c r="C46" i="3"/>
  <c r="I621" i="7"/>
  <c r="D101" i="4"/>
  <c r="I397" i="7"/>
  <c r="I403" i="4"/>
  <c r="I296" i="7"/>
  <c r="E53" i="32"/>
  <c r="G51" i="32"/>
  <c r="I285" i="34"/>
  <c r="I414" i="7"/>
  <c r="I357" i="3"/>
  <c r="I303" i="3"/>
  <c r="I434" i="6"/>
  <c r="G104" i="3"/>
  <c r="G26" i="3" s="1"/>
  <c r="I259" i="3"/>
  <c r="I436" i="5"/>
  <c r="I254" i="3"/>
  <c r="I620" i="5"/>
  <c r="I157" i="1"/>
  <c r="G97" i="7"/>
  <c r="G19" i="7" s="1"/>
  <c r="C36" i="6"/>
  <c r="I354" i="7"/>
  <c r="I301" i="7"/>
  <c r="I224" i="3"/>
  <c r="D47" i="5"/>
  <c r="B184" i="3"/>
  <c r="I224" i="7"/>
  <c r="E34" i="7"/>
  <c r="I173" i="4"/>
  <c r="H184" i="6"/>
  <c r="I192" i="8"/>
  <c r="I399" i="5"/>
  <c r="I639" i="4"/>
  <c r="I452" i="32"/>
  <c r="F62" i="32"/>
  <c r="I183" i="8"/>
  <c r="I166" i="5"/>
  <c r="I218" i="4"/>
  <c r="C51" i="5"/>
  <c r="G132" i="7"/>
  <c r="I623" i="36"/>
  <c r="I233" i="7"/>
  <c r="I348" i="6"/>
  <c r="I233" i="5"/>
  <c r="H626" i="35"/>
  <c r="H36" i="6"/>
  <c r="H132" i="6"/>
  <c r="I233" i="6"/>
  <c r="I208" i="1"/>
  <c r="I623" i="35"/>
  <c r="I612" i="35"/>
  <c r="B47" i="6"/>
  <c r="I593" i="4"/>
  <c r="G100" i="4"/>
  <c r="G22" i="4" s="1"/>
  <c r="E101" i="7"/>
  <c r="E23" i="7" s="1"/>
  <c r="H101" i="3"/>
  <c r="H23" i="3" s="1"/>
  <c r="G158" i="7"/>
  <c r="I633" i="5"/>
  <c r="I614" i="6"/>
  <c r="I632" i="7"/>
  <c r="H314" i="3"/>
  <c r="G96" i="6"/>
  <c r="G18" i="6" s="1"/>
  <c r="G96" i="3"/>
  <c r="G18" i="3" s="1"/>
  <c r="G95" i="4"/>
  <c r="G17" i="4" s="1"/>
  <c r="H100" i="6"/>
  <c r="H22" i="6" s="1"/>
  <c r="D98" i="6"/>
  <c r="D98" i="5"/>
  <c r="I641" i="7"/>
  <c r="I641" i="6"/>
  <c r="D101" i="3"/>
  <c r="G101" i="5"/>
  <c r="G23" i="5" s="1"/>
  <c r="I121" i="7"/>
  <c r="I296" i="3"/>
  <c r="I301" i="6"/>
  <c r="G94" i="5"/>
  <c r="G16" i="5" s="1"/>
  <c r="G50" i="8"/>
  <c r="G93" i="6"/>
  <c r="G15" i="6" s="1"/>
  <c r="H93" i="5"/>
  <c r="H15" i="5" s="1"/>
  <c r="I397" i="3"/>
  <c r="I417" i="6"/>
  <c r="C39" i="3"/>
  <c r="E104" i="7"/>
  <c r="E26" i="7" s="1"/>
  <c r="H104" i="7"/>
  <c r="I285" i="1"/>
  <c r="D97" i="3"/>
  <c r="I371" i="6"/>
  <c r="I296" i="5"/>
  <c r="I606" i="7"/>
  <c r="H94" i="4"/>
  <c r="G50" i="32"/>
  <c r="H51" i="32"/>
  <c r="E48" i="4"/>
  <c r="E48" i="3"/>
  <c r="I357" i="7"/>
  <c r="G104" i="6"/>
  <c r="G26" i="6" s="1"/>
  <c r="I337" i="7"/>
  <c r="I436" i="4"/>
  <c r="I620" i="4"/>
  <c r="I287" i="36"/>
  <c r="G97" i="3"/>
  <c r="G19" i="3" s="1"/>
  <c r="C36" i="5"/>
  <c r="D39" i="7"/>
  <c r="I296" i="1"/>
  <c r="I609" i="4"/>
  <c r="E39" i="3"/>
  <c r="B184" i="6"/>
  <c r="I192" i="4"/>
  <c r="I224" i="5"/>
  <c r="I192" i="5"/>
  <c r="I443" i="5"/>
  <c r="E39" i="7"/>
  <c r="I621" i="4"/>
  <c r="H184" i="4"/>
  <c r="I398" i="7"/>
  <c r="I381" i="3"/>
  <c r="I372" i="3"/>
  <c r="I173" i="5"/>
  <c r="I173" i="3"/>
  <c r="I279" i="3"/>
  <c r="I403" i="3"/>
  <c r="I225" i="5"/>
  <c r="I225" i="4"/>
  <c r="I270" i="32"/>
  <c r="S623" i="42"/>
  <c r="AG623" i="42" s="1"/>
  <c r="I233" i="3"/>
  <c r="I365" i="5"/>
  <c r="I295" i="7"/>
  <c r="B35" i="7"/>
  <c r="B184" i="5"/>
  <c r="H36" i="3"/>
  <c r="H132" i="3"/>
  <c r="I294" i="6"/>
  <c r="C314" i="6"/>
  <c r="I114" i="3"/>
  <c r="D39" i="4"/>
  <c r="I169" i="4"/>
  <c r="I295" i="6"/>
  <c r="B35" i="6"/>
  <c r="I183" i="1"/>
  <c r="H36" i="7"/>
  <c r="H132" i="7"/>
  <c r="I624" i="34"/>
  <c r="I169" i="6"/>
  <c r="H444" i="6"/>
  <c r="B158" i="7"/>
  <c r="I260" i="8"/>
  <c r="I313" i="36"/>
  <c r="B93" i="5"/>
  <c r="I398" i="5"/>
  <c r="I400" i="6"/>
  <c r="I149" i="6"/>
  <c r="I593" i="7"/>
  <c r="I244" i="6"/>
  <c r="I631" i="5"/>
  <c r="I644" i="7"/>
  <c r="I595" i="4"/>
  <c r="B101" i="4"/>
  <c r="G418" i="4"/>
  <c r="I593" i="3"/>
  <c r="C101" i="5"/>
  <c r="I647" i="5"/>
  <c r="I124" i="7"/>
  <c r="I632" i="6"/>
  <c r="H314" i="6"/>
  <c r="E96" i="3"/>
  <c r="H96" i="4"/>
  <c r="H18" i="4" s="1"/>
  <c r="H100" i="7"/>
  <c r="H22" i="7" s="1"/>
  <c r="I296" i="4"/>
  <c r="I287" i="8"/>
  <c r="E104" i="3"/>
  <c r="E26" i="3" s="1"/>
  <c r="I606" i="5"/>
  <c r="I401" i="5"/>
  <c r="B158" i="6"/>
  <c r="I182" i="1"/>
  <c r="I206" i="32"/>
  <c r="I294" i="7"/>
  <c r="C314" i="7"/>
  <c r="C47" i="3"/>
  <c r="I650" i="6"/>
  <c r="G98" i="7"/>
  <c r="G20" i="7" s="1"/>
  <c r="E101" i="6"/>
  <c r="E23" i="6" s="1"/>
  <c r="I647" i="6"/>
  <c r="G158" i="3"/>
  <c r="G158" i="4"/>
  <c r="I631" i="3"/>
  <c r="I633" i="4"/>
  <c r="I614" i="4"/>
  <c r="I643" i="4"/>
  <c r="G314" i="5"/>
  <c r="I181" i="34"/>
  <c r="H96" i="6"/>
  <c r="H18" i="6" s="1"/>
  <c r="C96" i="6"/>
  <c r="H96" i="7"/>
  <c r="H18" i="7" s="1"/>
  <c r="C100" i="43"/>
  <c r="H100" i="4"/>
  <c r="H22" i="4" s="1"/>
  <c r="I644" i="6"/>
  <c r="I644" i="5"/>
  <c r="I209" i="34"/>
  <c r="D98" i="3"/>
  <c r="G101" i="3"/>
  <c r="G23" i="3" s="1"/>
  <c r="I651" i="5"/>
  <c r="C158" i="3"/>
  <c r="I443" i="3"/>
  <c r="G94" i="3"/>
  <c r="G94" i="4"/>
  <c r="G16" i="4" s="1"/>
  <c r="H50" i="36"/>
  <c r="G93" i="4"/>
  <c r="G15" i="4" s="1"/>
  <c r="I417" i="5"/>
  <c r="I296" i="8"/>
  <c r="I182" i="36"/>
  <c r="C39" i="7"/>
  <c r="E104" i="6"/>
  <c r="E26" i="6" s="1"/>
  <c r="G53" i="32"/>
  <c r="I285" i="32"/>
  <c r="D97" i="5"/>
  <c r="H97" i="6"/>
  <c r="H19" i="6" s="1"/>
  <c r="C97" i="4"/>
  <c r="I371" i="3"/>
  <c r="C158" i="4"/>
  <c r="I121" i="4"/>
  <c r="I332" i="6"/>
  <c r="H50" i="8"/>
  <c r="E48" i="6"/>
  <c r="I357" i="6"/>
  <c r="I337" i="5"/>
  <c r="I254" i="7"/>
  <c r="I233" i="32"/>
  <c r="G97" i="4"/>
  <c r="G19" i="4" s="1"/>
  <c r="C36" i="7"/>
  <c r="E36" i="6"/>
  <c r="I276" i="5"/>
  <c r="I609" i="3"/>
  <c r="I348" i="1"/>
  <c r="C210" i="4"/>
  <c r="I286" i="6"/>
  <c r="I613" i="4"/>
  <c r="I614" i="5"/>
  <c r="I605" i="5"/>
  <c r="I250" i="4"/>
  <c r="E39" i="6"/>
  <c r="I224" i="4"/>
  <c r="C288" i="7"/>
  <c r="E39" i="5"/>
  <c r="H184" i="7"/>
  <c r="I400" i="7"/>
  <c r="I381" i="6"/>
  <c r="E34" i="5"/>
  <c r="I605" i="7"/>
  <c r="I401" i="7"/>
  <c r="H184" i="3"/>
  <c r="I398" i="3"/>
  <c r="I391" i="5"/>
  <c r="I391" i="6"/>
  <c r="I206" i="1"/>
  <c r="E15" i="7"/>
  <c r="I365" i="4"/>
  <c r="I206" i="8"/>
  <c r="C35" i="4"/>
  <c r="G16" i="7"/>
  <c r="I166" i="7"/>
  <c r="I623" i="34"/>
  <c r="H36" i="5"/>
  <c r="H132" i="5"/>
  <c r="I611" i="36"/>
  <c r="I154" i="8"/>
  <c r="I218" i="3"/>
  <c r="I287" i="3"/>
  <c r="I206" i="36"/>
  <c r="E20" i="6"/>
  <c r="H26" i="7"/>
  <c r="I209" i="4"/>
  <c r="I365" i="3"/>
  <c r="I611" i="1"/>
  <c r="G132" i="4"/>
  <c r="H288" i="5"/>
  <c r="H42" i="5"/>
  <c r="I348" i="4"/>
  <c r="C626" i="35"/>
  <c r="G418" i="7"/>
  <c r="H444" i="5"/>
  <c r="G100" i="6"/>
  <c r="G22" i="6" s="1"/>
  <c r="I631" i="6"/>
  <c r="I397" i="6"/>
  <c r="I296" i="6"/>
  <c r="I416" i="3"/>
  <c r="I260" i="36"/>
  <c r="I407" i="7"/>
  <c r="I400" i="4"/>
  <c r="I386" i="3"/>
  <c r="I140" i="7"/>
  <c r="I296" i="32"/>
  <c r="I148" i="3"/>
  <c r="I640" i="3"/>
  <c r="H100" i="3"/>
  <c r="H22" i="3" s="1"/>
  <c r="I403" i="5"/>
  <c r="G50" i="36"/>
  <c r="I434" i="4"/>
  <c r="I337" i="6"/>
  <c r="I436" i="3"/>
  <c r="I605" i="6"/>
  <c r="I332" i="3"/>
  <c r="H184" i="5"/>
  <c r="I234" i="35"/>
  <c r="I137" i="3"/>
  <c r="C33" i="3"/>
  <c r="C47" i="6"/>
  <c r="I592" i="6"/>
  <c r="B98" i="6"/>
  <c r="C101" i="3"/>
  <c r="G158" i="6"/>
  <c r="G158" i="5"/>
  <c r="I124" i="4"/>
  <c r="I643" i="7"/>
  <c r="H314" i="5"/>
  <c r="C96" i="3"/>
  <c r="E100" i="4"/>
  <c r="H100" i="5"/>
  <c r="H22" i="5" s="1"/>
  <c r="C98" i="3"/>
  <c r="G101" i="6"/>
  <c r="G23" i="6" s="1"/>
  <c r="I651" i="7"/>
  <c r="I332" i="5"/>
  <c r="G94" i="6"/>
  <c r="I311" i="8"/>
  <c r="I323" i="4"/>
  <c r="I157" i="8"/>
  <c r="I363" i="32"/>
  <c r="I155" i="8"/>
  <c r="D97" i="6"/>
  <c r="H97" i="7"/>
  <c r="H19" i="7" s="1"/>
  <c r="C97" i="5"/>
  <c r="C158" i="7"/>
  <c r="I121" i="5"/>
  <c r="I285" i="8"/>
  <c r="E48" i="5"/>
  <c r="E22" i="5" s="1"/>
  <c r="I357" i="4"/>
  <c r="I259" i="6"/>
  <c r="I254" i="6"/>
  <c r="I181" i="8"/>
  <c r="C36" i="4"/>
  <c r="E36" i="4"/>
  <c r="I276" i="7"/>
  <c r="C210" i="3"/>
  <c r="I286" i="7"/>
  <c r="I332" i="4"/>
  <c r="I614" i="7"/>
  <c r="I621" i="6"/>
  <c r="I250" i="5"/>
  <c r="I224" i="6"/>
  <c r="C626" i="32"/>
  <c r="I582" i="42"/>
  <c r="I400" i="5"/>
  <c r="E34" i="6"/>
  <c r="I192" i="1"/>
  <c r="I414" i="3"/>
  <c r="I225" i="7"/>
  <c r="I225" i="6"/>
  <c r="I270" i="1"/>
  <c r="S623" i="43"/>
  <c r="AG623" i="43" s="1"/>
  <c r="E20" i="7"/>
  <c r="D314" i="6"/>
  <c r="I293" i="6"/>
  <c r="I200" i="5"/>
  <c r="D44" i="5"/>
  <c r="D18" i="5" s="1"/>
  <c r="I131" i="7"/>
  <c r="I362" i="32"/>
  <c r="I189" i="7"/>
  <c r="D314" i="5"/>
  <c r="I293" i="5"/>
  <c r="I423" i="7"/>
  <c r="I233" i="4"/>
  <c r="D314" i="3"/>
  <c r="I293" i="3"/>
  <c r="I114" i="32"/>
  <c r="B236" i="5"/>
  <c r="I180" i="36"/>
  <c r="I391" i="4"/>
  <c r="I365" i="7"/>
  <c r="I273" i="3"/>
  <c r="D288" i="3"/>
  <c r="H42" i="3"/>
  <c r="H444" i="3"/>
  <c r="C51" i="4"/>
  <c r="I181" i="35"/>
  <c r="B47" i="3"/>
  <c r="G52" i="36"/>
  <c r="E53" i="1"/>
  <c r="I259" i="5"/>
  <c r="G53" i="1"/>
  <c r="I348" i="8"/>
  <c r="D47" i="4"/>
  <c r="C210" i="7"/>
  <c r="I624" i="36"/>
  <c r="I218" i="6"/>
  <c r="I295" i="4"/>
  <c r="H36" i="4"/>
  <c r="H132" i="4"/>
  <c r="I633" i="6"/>
  <c r="I643" i="6"/>
  <c r="G314" i="6"/>
  <c r="C100" i="6"/>
  <c r="I651" i="6"/>
  <c r="I624" i="35"/>
  <c r="I593" i="6"/>
  <c r="I631" i="4"/>
  <c r="D39" i="6"/>
  <c r="I363" i="36"/>
  <c r="G97" i="6"/>
  <c r="G19" i="6" s="1"/>
  <c r="E36" i="7"/>
  <c r="I286" i="5"/>
  <c r="I381" i="7"/>
  <c r="I293" i="7"/>
  <c r="I235" i="34"/>
  <c r="I312" i="35"/>
  <c r="B47" i="7"/>
  <c r="I149" i="7"/>
  <c r="I650" i="4"/>
  <c r="G98" i="3"/>
  <c r="G20" i="3" s="1"/>
  <c r="C101" i="4"/>
  <c r="I582" i="35"/>
  <c r="I611" i="35"/>
  <c r="C158" i="6"/>
  <c r="C33" i="6"/>
  <c r="I137" i="6"/>
  <c r="B47" i="5"/>
  <c r="I149" i="5"/>
  <c r="I149" i="4"/>
  <c r="H95" i="7"/>
  <c r="H17" i="7" s="1"/>
  <c r="I640" i="7"/>
  <c r="I592" i="7"/>
  <c r="B98" i="7"/>
  <c r="G98" i="6"/>
  <c r="G20" i="6" s="1"/>
  <c r="C101" i="6"/>
  <c r="I631" i="7"/>
  <c r="I124" i="6"/>
  <c r="I124" i="3"/>
  <c r="I632" i="3"/>
  <c r="I632" i="4"/>
  <c r="I643" i="3"/>
  <c r="G96" i="5"/>
  <c r="G18" i="5" s="1"/>
  <c r="C96" i="5"/>
  <c r="G96" i="7"/>
  <c r="G18" i="7" s="1"/>
  <c r="C100" i="5"/>
  <c r="E100" i="3"/>
  <c r="I644" i="4"/>
  <c r="C98" i="6"/>
  <c r="H98" i="7"/>
  <c r="H20" i="7" s="1"/>
  <c r="C184" i="6"/>
  <c r="H50" i="32"/>
  <c r="I397" i="4"/>
  <c r="C39" i="6"/>
  <c r="G52" i="1"/>
  <c r="G53" i="36"/>
  <c r="H97" i="4"/>
  <c r="H19" i="4" s="1"/>
  <c r="H97" i="3"/>
  <c r="H19" i="3" s="1"/>
  <c r="C97" i="6"/>
  <c r="I371" i="7"/>
  <c r="D93" i="6"/>
  <c r="I311" i="1"/>
  <c r="I414" i="5"/>
  <c r="I260" i="32"/>
  <c r="I259" i="4"/>
  <c r="I337" i="4"/>
  <c r="I254" i="5"/>
  <c r="I620" i="3"/>
  <c r="G53" i="8"/>
  <c r="H626" i="36"/>
  <c r="C36" i="3"/>
  <c r="E36" i="5"/>
  <c r="I354" i="3"/>
  <c r="D47" i="6"/>
  <c r="I613" i="7"/>
  <c r="I613" i="5"/>
  <c r="I332" i="7"/>
  <c r="I621" i="3"/>
  <c r="I613" i="6"/>
  <c r="I250" i="7"/>
  <c r="G184" i="7"/>
  <c r="I131" i="34"/>
  <c r="I624" i="1"/>
  <c r="C626" i="1"/>
  <c r="I624" i="32"/>
  <c r="I398" i="6"/>
  <c r="I381" i="4"/>
  <c r="E34" i="3"/>
  <c r="H444" i="4"/>
  <c r="I279" i="6"/>
  <c r="E39" i="4"/>
  <c r="I639" i="6"/>
  <c r="I639" i="5"/>
  <c r="G132" i="3"/>
  <c r="I294" i="4"/>
  <c r="C314" i="4"/>
  <c r="I223" i="7"/>
  <c r="B39" i="3"/>
  <c r="D44" i="6"/>
  <c r="D18" i="6" s="1"/>
  <c r="I200" i="6"/>
  <c r="I252" i="7"/>
  <c r="I294" i="5"/>
  <c r="C314" i="5"/>
  <c r="I114" i="4"/>
  <c r="I200" i="3"/>
  <c r="D44" i="3"/>
  <c r="D18" i="3" s="1"/>
  <c r="I295" i="5"/>
  <c r="I348" i="3"/>
  <c r="I209" i="3"/>
  <c r="G51" i="36"/>
  <c r="I62" i="8"/>
  <c r="F10" i="8"/>
  <c r="I612" i="34"/>
  <c r="D39" i="3"/>
  <c r="I169" i="3"/>
  <c r="I348" i="5"/>
  <c r="B37" i="5"/>
  <c r="I169" i="7"/>
  <c r="I131" i="4"/>
  <c r="D39" i="5"/>
  <c r="I169" i="5"/>
  <c r="E20" i="4"/>
  <c r="I223" i="3"/>
  <c r="I623" i="1"/>
  <c r="I252" i="4"/>
  <c r="I295" i="3"/>
  <c r="B35" i="3"/>
  <c r="I114" i="7"/>
  <c r="I293" i="4"/>
  <c r="C34" i="6"/>
  <c r="H42" i="4"/>
  <c r="H16" i="4" s="1"/>
  <c r="I244" i="4"/>
  <c r="H314" i="7"/>
  <c r="E96" i="4"/>
  <c r="I323" i="6"/>
  <c r="B37" i="6"/>
  <c r="I414" i="6"/>
  <c r="I620" i="6"/>
  <c r="I183" i="5"/>
  <c r="I140" i="3"/>
  <c r="G42" i="3"/>
  <c r="G16" i="3" s="1"/>
  <c r="C314" i="3"/>
  <c r="I294" i="3"/>
  <c r="I244" i="7"/>
  <c r="C96" i="4"/>
  <c r="H96" i="5"/>
  <c r="H18" i="5" s="1"/>
  <c r="I121" i="6"/>
  <c r="I391" i="32"/>
  <c r="I613" i="35"/>
  <c r="C47" i="5"/>
  <c r="I249" i="7"/>
  <c r="G314" i="3"/>
  <c r="I417" i="3"/>
  <c r="C39" i="4"/>
  <c r="I121" i="3"/>
  <c r="H94" i="3"/>
  <c r="E93" i="3"/>
  <c r="E15" i="3" s="1"/>
  <c r="I234" i="1"/>
  <c r="E48" i="7"/>
  <c r="E22" i="7" s="1"/>
  <c r="I192" i="7"/>
  <c r="I400" i="3"/>
  <c r="I403" i="6"/>
  <c r="I192" i="32"/>
  <c r="I582" i="43"/>
  <c r="G52" i="35"/>
  <c r="C626" i="34"/>
  <c r="B236" i="3"/>
  <c r="I391" i="7"/>
  <c r="D184" i="4"/>
  <c r="I166" i="4"/>
  <c r="I180" i="32"/>
  <c r="I218" i="7"/>
  <c r="G16" i="6"/>
  <c r="G132" i="5"/>
  <c r="I286" i="35"/>
  <c r="I593" i="5"/>
  <c r="I230" i="3"/>
  <c r="I650" i="5"/>
  <c r="H95" i="6"/>
  <c r="H17" i="6" s="1"/>
  <c r="G100" i="43"/>
  <c r="I640" i="5"/>
  <c r="I647" i="3"/>
  <c r="I183" i="35"/>
  <c r="I156" i="35"/>
  <c r="G51" i="35"/>
  <c r="D46" i="3"/>
  <c r="B47" i="4"/>
  <c r="I149" i="3"/>
  <c r="I650" i="3"/>
  <c r="H95" i="3"/>
  <c r="H17" i="3" s="1"/>
  <c r="G100" i="3"/>
  <c r="G22" i="3" s="1"/>
  <c r="I312" i="34"/>
  <c r="B98" i="4"/>
  <c r="I592" i="4"/>
  <c r="I592" i="3"/>
  <c r="B98" i="3"/>
  <c r="H101" i="6"/>
  <c r="H23" i="6" s="1"/>
  <c r="I647" i="4"/>
  <c r="I633" i="7"/>
  <c r="I124" i="5"/>
  <c r="G314" i="4"/>
  <c r="G314" i="7"/>
  <c r="H314" i="4"/>
  <c r="G96" i="4"/>
  <c r="G18" i="4" s="1"/>
  <c r="H96" i="3"/>
  <c r="H18" i="3" s="1"/>
  <c r="G95" i="7"/>
  <c r="G17" i="7" s="1"/>
  <c r="C100" i="7"/>
  <c r="C100" i="4"/>
  <c r="E100" i="6"/>
  <c r="I644" i="3"/>
  <c r="H98" i="4"/>
  <c r="H20" i="4" s="1"/>
  <c r="I641" i="4"/>
  <c r="C184" i="4"/>
  <c r="I606" i="3"/>
  <c r="H51" i="8"/>
  <c r="H93" i="7"/>
  <c r="H15" i="7" s="1"/>
  <c r="I233" i="8"/>
  <c r="I397" i="5"/>
  <c r="G51" i="1"/>
  <c r="C39" i="5"/>
  <c r="H97" i="5"/>
  <c r="H19" i="5" s="1"/>
  <c r="C97" i="7"/>
  <c r="C184" i="7"/>
  <c r="B93" i="6"/>
  <c r="E53" i="8"/>
  <c r="I362" i="1"/>
  <c r="I414" i="4"/>
  <c r="I256" i="6"/>
  <c r="I303" i="7"/>
  <c r="G104" i="5"/>
  <c r="G26" i="5" s="1"/>
  <c r="I259" i="7"/>
  <c r="I337" i="3"/>
  <c r="I436" i="7"/>
  <c r="I254" i="4"/>
  <c r="I620" i="7"/>
  <c r="I374" i="4"/>
  <c r="E36" i="3"/>
  <c r="I354" i="6"/>
  <c r="I276" i="3"/>
  <c r="I609" i="7"/>
  <c r="I613" i="3"/>
  <c r="I276" i="6"/>
  <c r="D47" i="3"/>
  <c r="I403" i="7"/>
  <c r="D46" i="5"/>
  <c r="G184" i="6"/>
  <c r="I279" i="4"/>
  <c r="C210" i="6"/>
  <c r="I250" i="3"/>
  <c r="G184" i="4"/>
  <c r="C210" i="5"/>
  <c r="H626" i="34"/>
  <c r="I398" i="4"/>
  <c r="E34" i="4"/>
  <c r="I443" i="7"/>
  <c r="I401" i="4"/>
  <c r="I173" i="7"/>
  <c r="I639" i="7"/>
  <c r="S624" i="42"/>
  <c r="AG624" i="42" s="1"/>
  <c r="I582" i="41"/>
  <c r="B88" i="41"/>
  <c r="I88" i="41" s="1"/>
  <c r="D44" i="7"/>
  <c r="D18" i="7" s="1"/>
  <c r="I200" i="7"/>
  <c r="I154" i="32"/>
  <c r="I287" i="6"/>
  <c r="I365" i="6"/>
  <c r="E20" i="5"/>
  <c r="C626" i="36"/>
  <c r="I131" i="32"/>
  <c r="B184" i="4"/>
  <c r="I423" i="4"/>
  <c r="G132" i="6"/>
  <c r="H17" i="5"/>
  <c r="B39" i="6"/>
  <c r="B184" i="7"/>
  <c r="H17" i="4"/>
  <c r="H51" i="34"/>
  <c r="B37" i="7"/>
  <c r="I348" i="7"/>
  <c r="H26" i="4"/>
  <c r="B236" i="4"/>
  <c r="I200" i="4"/>
  <c r="I148" i="6"/>
  <c r="I362" i="36"/>
  <c r="H51" i="35"/>
  <c r="H42" i="6"/>
  <c r="H16" i="6" s="1"/>
  <c r="I634" i="41"/>
  <c r="I634" i="43"/>
  <c r="M88" i="43"/>
  <c r="O88" i="43"/>
  <c r="R100" i="43"/>
  <c r="N88" i="43"/>
  <c r="R88" i="43"/>
  <c r="Q88" i="43"/>
  <c r="O99" i="43"/>
  <c r="I646" i="43"/>
  <c r="S620" i="43"/>
  <c r="AG620" i="43" s="1"/>
  <c r="I417" i="35"/>
  <c r="M626" i="41"/>
  <c r="S624" i="41"/>
  <c r="AG624" i="41" s="1"/>
  <c r="S623" i="41"/>
  <c r="AG623" i="41" s="1"/>
  <c r="S611" i="41"/>
  <c r="AG611" i="41" s="1"/>
  <c r="G88" i="42"/>
  <c r="I620" i="42"/>
  <c r="D88" i="42"/>
  <c r="E88" i="42"/>
  <c r="C88" i="42"/>
  <c r="H88" i="42"/>
  <c r="E100" i="42"/>
  <c r="G100" i="42"/>
  <c r="C100" i="42"/>
  <c r="H100" i="42"/>
  <c r="E99" i="42"/>
  <c r="I612" i="8"/>
  <c r="O99" i="41"/>
  <c r="H626" i="8"/>
  <c r="D93" i="41"/>
  <c r="G93" i="41"/>
  <c r="C93" i="41"/>
  <c r="H93" i="41"/>
  <c r="H93" i="43"/>
  <c r="C93" i="43"/>
  <c r="G93" i="43"/>
  <c r="D93" i="43"/>
  <c r="G36" i="32"/>
  <c r="I261" i="36"/>
  <c r="I623" i="8"/>
  <c r="C104" i="41"/>
  <c r="H104" i="41"/>
  <c r="G104" i="41"/>
  <c r="E104" i="41"/>
  <c r="D104" i="41"/>
  <c r="G104" i="43"/>
  <c r="E104" i="43"/>
  <c r="D104" i="43"/>
  <c r="D26" i="43" s="1"/>
  <c r="H104" i="43"/>
  <c r="C104" i="43"/>
  <c r="D35" i="3"/>
  <c r="C93" i="5"/>
  <c r="C93" i="3"/>
  <c r="C93" i="4"/>
  <c r="C93" i="7"/>
  <c r="I585" i="3"/>
  <c r="I585" i="7"/>
  <c r="E91" i="5"/>
  <c r="E91" i="6"/>
  <c r="I442" i="8"/>
  <c r="I261" i="32"/>
  <c r="I261" i="1"/>
  <c r="D48" i="4"/>
  <c r="D22" i="4" s="1"/>
  <c r="I413" i="4"/>
  <c r="B210" i="5"/>
  <c r="I338" i="7"/>
  <c r="I416" i="5"/>
  <c r="I416" i="7"/>
  <c r="I303" i="5"/>
  <c r="G88" i="5"/>
  <c r="G10" i="5" s="1"/>
  <c r="I442" i="1"/>
  <c r="I284" i="1"/>
  <c r="I400" i="8"/>
  <c r="D88" i="7"/>
  <c r="D88" i="5"/>
  <c r="I261" i="8"/>
  <c r="I284" i="8"/>
  <c r="D37" i="3"/>
  <c r="D37" i="5"/>
  <c r="D37" i="4"/>
  <c r="D37" i="7"/>
  <c r="D37" i="6"/>
  <c r="G36" i="8"/>
  <c r="I611" i="8"/>
  <c r="I284" i="32"/>
  <c r="I400" i="1"/>
  <c r="I412" i="4"/>
  <c r="I424" i="7"/>
  <c r="I424" i="6"/>
  <c r="I424" i="3"/>
  <c r="I284" i="36"/>
  <c r="C48" i="5"/>
  <c r="C48" i="6"/>
  <c r="C22" i="6" s="1"/>
  <c r="I440" i="3"/>
  <c r="I338" i="3"/>
  <c r="D52" i="5"/>
  <c r="I416" i="4"/>
  <c r="I303" i="6"/>
  <c r="I327" i="6"/>
  <c r="H262" i="5"/>
  <c r="H262" i="7"/>
  <c r="H262" i="3"/>
  <c r="G262" i="6"/>
  <c r="G262" i="4"/>
  <c r="H262" i="4"/>
  <c r="H262" i="6"/>
  <c r="D53" i="7"/>
  <c r="D53" i="5"/>
  <c r="G262" i="3"/>
  <c r="G262" i="7"/>
  <c r="G262" i="5"/>
  <c r="I154" i="34"/>
  <c r="I206" i="34"/>
  <c r="I180" i="34"/>
  <c r="D89" i="5"/>
  <c r="D89" i="6"/>
  <c r="H89" i="4"/>
  <c r="H11" i="4" s="1"/>
  <c r="H89" i="5"/>
  <c r="H11" i="5" s="1"/>
  <c r="G89" i="5"/>
  <c r="G11" i="5" s="1"/>
  <c r="E53" i="3"/>
  <c r="E53" i="4"/>
  <c r="C53" i="3"/>
  <c r="C53" i="5"/>
  <c r="I336" i="5"/>
  <c r="I336" i="3"/>
  <c r="I336" i="4"/>
  <c r="I438" i="4"/>
  <c r="I362" i="34"/>
  <c r="B53" i="7"/>
  <c r="E53" i="7"/>
  <c r="E53" i="6"/>
  <c r="E53" i="5"/>
  <c r="C53" i="6"/>
  <c r="C53" i="7"/>
  <c r="C53" i="4"/>
  <c r="I336" i="6"/>
  <c r="I336" i="7"/>
  <c r="E105" i="41"/>
  <c r="E27" i="41" s="1"/>
  <c r="E89" i="4"/>
  <c r="E11" i="4" s="1"/>
  <c r="E89" i="5"/>
  <c r="E11" i="5" s="1"/>
  <c r="C89" i="6"/>
  <c r="C89" i="5"/>
  <c r="C20" i="3" l="1"/>
  <c r="I251" i="6"/>
  <c r="G89" i="7"/>
  <c r="G11" i="7" s="1"/>
  <c r="I417" i="1"/>
  <c r="C103" i="41"/>
  <c r="D103" i="41"/>
  <c r="I642" i="5"/>
  <c r="I372" i="7"/>
  <c r="I371" i="5"/>
  <c r="G418" i="6"/>
  <c r="H51" i="36"/>
  <c r="D236" i="5"/>
  <c r="D53" i="6"/>
  <c r="B35" i="5"/>
  <c r="I96" i="3"/>
  <c r="D53" i="4"/>
  <c r="D48" i="7"/>
  <c r="D22" i="7" s="1"/>
  <c r="D48" i="6"/>
  <c r="D22" i="6" s="1"/>
  <c r="I442" i="36"/>
  <c r="C103" i="43"/>
  <c r="C25" i="43" s="1"/>
  <c r="I642" i="7"/>
  <c r="H16" i="7"/>
  <c r="G89" i="3"/>
  <c r="G11" i="3" s="1"/>
  <c r="H51" i="1"/>
  <c r="I313" i="7"/>
  <c r="B39" i="7"/>
  <c r="I646" i="34"/>
  <c r="C89" i="7"/>
  <c r="I261" i="3"/>
  <c r="G89" i="4"/>
  <c r="G11" i="4" s="1"/>
  <c r="D52" i="6"/>
  <c r="I608" i="7"/>
  <c r="D88" i="4"/>
  <c r="I635" i="7"/>
  <c r="I331" i="3"/>
  <c r="M100" i="41"/>
  <c r="C103" i="42"/>
  <c r="C25" i="42" s="1"/>
  <c r="I634" i="42"/>
  <c r="I431" i="5"/>
  <c r="I331" i="4"/>
  <c r="I101" i="4"/>
  <c r="I377" i="3"/>
  <c r="I125" i="6"/>
  <c r="I374" i="5"/>
  <c r="D132" i="5"/>
  <c r="C132" i="3"/>
  <c r="D52" i="3"/>
  <c r="E91" i="4"/>
  <c r="I442" i="32"/>
  <c r="I98" i="4"/>
  <c r="G52" i="8"/>
  <c r="H16" i="5"/>
  <c r="D52" i="7"/>
  <c r="C105" i="41"/>
  <c r="C27" i="41" s="1"/>
  <c r="E105" i="43"/>
  <c r="E27" i="43" s="1"/>
  <c r="I438" i="5"/>
  <c r="G105" i="43"/>
  <c r="G27" i="43" s="1"/>
  <c r="C22" i="5"/>
  <c r="D132" i="6"/>
  <c r="I96" i="5"/>
  <c r="I374" i="7"/>
  <c r="I386" i="4"/>
  <c r="I183" i="4"/>
  <c r="I157" i="5"/>
  <c r="C132" i="6"/>
  <c r="D36" i="7"/>
  <c r="D262" i="3"/>
  <c r="H89" i="3"/>
  <c r="H11" i="3" s="1"/>
  <c r="D89" i="3"/>
  <c r="D11" i="3" s="1"/>
  <c r="D48" i="5"/>
  <c r="D22" i="5" s="1"/>
  <c r="H103" i="43"/>
  <c r="H25" i="43" s="1"/>
  <c r="I377" i="7"/>
  <c r="D184" i="7"/>
  <c r="H444" i="7"/>
  <c r="I386" i="6"/>
  <c r="E103" i="43"/>
  <c r="E25" i="43" s="1"/>
  <c r="E103" i="41"/>
  <c r="D314" i="7"/>
  <c r="C46" i="6"/>
  <c r="I377" i="5"/>
  <c r="D236" i="3"/>
  <c r="E13" i="6"/>
  <c r="I438" i="6"/>
  <c r="G89" i="6"/>
  <c r="G11" i="6" s="1"/>
  <c r="D53" i="3"/>
  <c r="I440" i="4"/>
  <c r="D48" i="3"/>
  <c r="D22" i="3" s="1"/>
  <c r="I331" i="6"/>
  <c r="I615" i="6"/>
  <c r="I438" i="7"/>
  <c r="G103" i="41"/>
  <c r="I374" i="6"/>
  <c r="D236" i="6"/>
  <c r="E13" i="5"/>
  <c r="B39" i="4"/>
  <c r="I39" i="4" s="1"/>
  <c r="H100" i="36"/>
  <c r="E97" i="3"/>
  <c r="I646" i="32"/>
  <c r="B89" i="3"/>
  <c r="I583" i="3"/>
  <c r="I582" i="1"/>
  <c r="H100" i="34"/>
  <c r="E100" i="1"/>
  <c r="G100" i="34"/>
  <c r="B104" i="6"/>
  <c r="C52" i="3"/>
  <c r="I339" i="3"/>
  <c r="I412" i="3"/>
  <c r="C87" i="3"/>
  <c r="E87" i="3"/>
  <c r="E9" i="3" s="1"/>
  <c r="I615" i="5"/>
  <c r="H86" i="6"/>
  <c r="H8" i="6" s="1"/>
  <c r="E97" i="7"/>
  <c r="C104" i="6"/>
  <c r="I425" i="4"/>
  <c r="I257" i="3"/>
  <c r="G99" i="6"/>
  <c r="G21" i="6" s="1"/>
  <c r="E99" i="5"/>
  <c r="E21" i="5" s="1"/>
  <c r="I635" i="3"/>
  <c r="C105" i="3"/>
  <c r="C27" i="3" s="1"/>
  <c r="E44" i="5"/>
  <c r="E18" i="5" s="1"/>
  <c r="G86" i="7"/>
  <c r="G8" i="7" s="1"/>
  <c r="G91" i="5"/>
  <c r="G13" i="5" s="1"/>
  <c r="G91" i="4"/>
  <c r="G13" i="4" s="1"/>
  <c r="G91" i="3"/>
  <c r="G13" i="3" s="1"/>
  <c r="H91" i="3"/>
  <c r="H13" i="3" s="1"/>
  <c r="I327" i="3"/>
  <c r="I251" i="5"/>
  <c r="I608" i="8"/>
  <c r="E103" i="42"/>
  <c r="E25" i="42" s="1"/>
  <c r="G103" i="43"/>
  <c r="G25" i="43" s="1"/>
  <c r="D93" i="4"/>
  <c r="O100" i="43"/>
  <c r="D20" i="5"/>
  <c r="H53" i="4"/>
  <c r="H158" i="4"/>
  <c r="I147" i="5"/>
  <c r="E43" i="5"/>
  <c r="D47" i="7"/>
  <c r="D132" i="7"/>
  <c r="I201" i="5"/>
  <c r="I98" i="7"/>
  <c r="I125" i="7"/>
  <c r="I313" i="6"/>
  <c r="I642" i="3"/>
  <c r="D46" i="6"/>
  <c r="D20" i="6" s="1"/>
  <c r="I189" i="4"/>
  <c r="D33" i="4"/>
  <c r="E43" i="7"/>
  <c r="I147" i="7"/>
  <c r="I189" i="3"/>
  <c r="D33" i="3"/>
  <c r="I152" i="4"/>
  <c r="C48" i="4"/>
  <c r="C22" i="4" s="1"/>
  <c r="D35" i="5"/>
  <c r="I243" i="5"/>
  <c r="D46" i="7"/>
  <c r="D20" i="7" s="1"/>
  <c r="I427" i="4"/>
  <c r="C37" i="4"/>
  <c r="I417" i="4"/>
  <c r="B100" i="7"/>
  <c r="I100" i="7" s="1"/>
  <c r="I594" i="7"/>
  <c r="C100" i="36"/>
  <c r="E89" i="6"/>
  <c r="E11" i="6" s="1"/>
  <c r="E100" i="34"/>
  <c r="I251" i="4"/>
  <c r="G105" i="41"/>
  <c r="G27" i="41" s="1"/>
  <c r="I607" i="3"/>
  <c r="I438" i="3"/>
  <c r="I339" i="7"/>
  <c r="I120" i="5"/>
  <c r="B132" i="5"/>
  <c r="C87" i="5"/>
  <c r="C87" i="4"/>
  <c r="C9" i="4" s="1"/>
  <c r="E87" i="4"/>
  <c r="E9" i="4" s="1"/>
  <c r="C44" i="4"/>
  <c r="C18" i="4" s="1"/>
  <c r="C86" i="5"/>
  <c r="C8" i="5" s="1"/>
  <c r="H86" i="7"/>
  <c r="H8" i="7" s="1"/>
  <c r="H86" i="5"/>
  <c r="H8" i="5" s="1"/>
  <c r="E97" i="4"/>
  <c r="C104" i="4"/>
  <c r="I257" i="7"/>
  <c r="D99" i="6"/>
  <c r="C99" i="6"/>
  <c r="H99" i="4"/>
  <c r="H21" i="4" s="1"/>
  <c r="E99" i="4"/>
  <c r="E21" i="4" s="1"/>
  <c r="B88" i="4"/>
  <c r="I582" i="4"/>
  <c r="G87" i="3"/>
  <c r="G9" i="3" s="1"/>
  <c r="B85" i="4"/>
  <c r="G86" i="3"/>
  <c r="G8" i="3" s="1"/>
  <c r="C91" i="5"/>
  <c r="C91" i="4"/>
  <c r="C91" i="3"/>
  <c r="I204" i="4"/>
  <c r="I608" i="4"/>
  <c r="I331" i="5"/>
  <c r="I327" i="7"/>
  <c r="I608" i="5"/>
  <c r="D210" i="4"/>
  <c r="I413" i="5"/>
  <c r="H103" i="42"/>
  <c r="H25" i="42" s="1"/>
  <c r="G103" i="42"/>
  <c r="G25" i="42" s="1"/>
  <c r="D103" i="42"/>
  <c r="D25" i="42" s="1"/>
  <c r="I431" i="4"/>
  <c r="B103" i="43"/>
  <c r="I597" i="43"/>
  <c r="H103" i="41"/>
  <c r="D93" i="5"/>
  <c r="I327" i="4"/>
  <c r="M100" i="43"/>
  <c r="D35" i="6"/>
  <c r="I243" i="6"/>
  <c r="D262" i="6"/>
  <c r="D236" i="7"/>
  <c r="I128" i="7"/>
  <c r="G53" i="3"/>
  <c r="D21" i="6"/>
  <c r="I427" i="7"/>
  <c r="C37" i="7"/>
  <c r="D46" i="4"/>
  <c r="D20" i="4" s="1"/>
  <c r="I427" i="5"/>
  <c r="C37" i="5"/>
  <c r="C11" i="5" s="1"/>
  <c r="C20" i="6"/>
  <c r="D36" i="5"/>
  <c r="D10" i="5" s="1"/>
  <c r="I201" i="6"/>
  <c r="I98" i="6"/>
  <c r="G88" i="4"/>
  <c r="G10" i="4" s="1"/>
  <c r="E22" i="3"/>
  <c r="I427" i="3"/>
  <c r="C37" i="3"/>
  <c r="E33" i="6"/>
  <c r="I175" i="4"/>
  <c r="G52" i="32"/>
  <c r="C184" i="3"/>
  <c r="I175" i="3"/>
  <c r="I157" i="4"/>
  <c r="I120" i="7"/>
  <c r="I132" i="7" s="1"/>
  <c r="B132" i="7"/>
  <c r="D101" i="6"/>
  <c r="D99" i="5"/>
  <c r="D21" i="5" s="1"/>
  <c r="G91" i="7"/>
  <c r="G13" i="7" s="1"/>
  <c r="I598" i="41"/>
  <c r="I313" i="4"/>
  <c r="E43" i="4"/>
  <c r="I147" i="4"/>
  <c r="H105" i="43"/>
  <c r="H27" i="43" s="1"/>
  <c r="I320" i="4"/>
  <c r="B34" i="4"/>
  <c r="H91" i="6"/>
  <c r="H13" i="6" s="1"/>
  <c r="I406" i="4"/>
  <c r="S646" i="42"/>
  <c r="D103" i="43"/>
  <c r="D25" i="43" s="1"/>
  <c r="I413" i="7"/>
  <c r="Q100" i="43"/>
  <c r="I96" i="7"/>
  <c r="B53" i="3"/>
  <c r="C35" i="5"/>
  <c r="C9" i="5" s="1"/>
  <c r="I425" i="5"/>
  <c r="G33" i="6"/>
  <c r="B37" i="4"/>
  <c r="C13" i="3"/>
  <c r="D10" i="7"/>
  <c r="B101" i="6"/>
  <c r="I101" i="6" s="1"/>
  <c r="I594" i="3"/>
  <c r="B100" i="3"/>
  <c r="I100" i="3" s="1"/>
  <c r="C89" i="4"/>
  <c r="C100" i="32"/>
  <c r="I362" i="35"/>
  <c r="I435" i="4"/>
  <c r="G100" i="1"/>
  <c r="D104" i="4"/>
  <c r="H89" i="7"/>
  <c r="H11" i="7" s="1"/>
  <c r="I432" i="3"/>
  <c r="I251" i="3"/>
  <c r="B105" i="5"/>
  <c r="G53" i="6"/>
  <c r="I120" i="6"/>
  <c r="B132" i="6"/>
  <c r="D11" i="5"/>
  <c r="I320" i="3"/>
  <c r="B34" i="3"/>
  <c r="H87" i="4"/>
  <c r="H9" i="4" s="1"/>
  <c r="C44" i="7"/>
  <c r="C18" i="7" s="1"/>
  <c r="C86" i="6"/>
  <c r="C8" i="6" s="1"/>
  <c r="I432" i="7"/>
  <c r="I607" i="4"/>
  <c r="C52" i="5"/>
  <c r="D101" i="7"/>
  <c r="I251" i="7"/>
  <c r="C104" i="5"/>
  <c r="I322" i="7"/>
  <c r="B36" i="7"/>
  <c r="D99" i="4"/>
  <c r="D21" i="4" s="1"/>
  <c r="C99" i="4"/>
  <c r="H99" i="7"/>
  <c r="H21" i="7" s="1"/>
  <c r="I635" i="6"/>
  <c r="G87" i="6"/>
  <c r="G9" i="6" s="1"/>
  <c r="E44" i="6"/>
  <c r="E18" i="6" s="1"/>
  <c r="E86" i="5"/>
  <c r="E86" i="4"/>
  <c r="E8" i="4" s="1"/>
  <c r="D91" i="7"/>
  <c r="D13" i="7" s="1"/>
  <c r="I319" i="6"/>
  <c r="B33" i="6"/>
  <c r="I406" i="7"/>
  <c r="I253" i="6"/>
  <c r="I435" i="6"/>
  <c r="I435" i="3"/>
  <c r="I199" i="7"/>
  <c r="I338" i="6"/>
  <c r="I37" i="7"/>
  <c r="I39" i="6"/>
  <c r="I128" i="3"/>
  <c r="I427" i="6"/>
  <c r="C37" i="6"/>
  <c r="C11" i="6" s="1"/>
  <c r="C33" i="5"/>
  <c r="H53" i="6"/>
  <c r="H54" i="6" s="1"/>
  <c r="H158" i="6"/>
  <c r="H158" i="7"/>
  <c r="H53" i="7"/>
  <c r="H54" i="7" s="1"/>
  <c r="G418" i="3"/>
  <c r="I372" i="5"/>
  <c r="I37" i="6"/>
  <c r="I157" i="3"/>
  <c r="D210" i="5"/>
  <c r="I189" i="5"/>
  <c r="D33" i="5"/>
  <c r="I377" i="6"/>
  <c r="I313" i="3"/>
  <c r="I128" i="5"/>
  <c r="B39" i="5"/>
  <c r="I372" i="6"/>
  <c r="I585" i="5"/>
  <c r="C33" i="4"/>
  <c r="C21" i="6"/>
  <c r="I166" i="1"/>
  <c r="I386" i="7"/>
  <c r="I371" i="4"/>
  <c r="C46" i="4"/>
  <c r="C20" i="4" s="1"/>
  <c r="G53" i="7"/>
  <c r="D184" i="5"/>
  <c r="D43" i="4"/>
  <c r="I183" i="6"/>
  <c r="I175" i="7"/>
  <c r="I273" i="5"/>
  <c r="D288" i="5"/>
  <c r="G100" i="36"/>
  <c r="G100" i="32"/>
  <c r="I442" i="5"/>
  <c r="I412" i="7"/>
  <c r="I257" i="6"/>
  <c r="G99" i="5"/>
  <c r="G21" i="5" s="1"/>
  <c r="H99" i="3"/>
  <c r="H21" i="3" s="1"/>
  <c r="I431" i="3"/>
  <c r="I598" i="42"/>
  <c r="S608" i="41"/>
  <c r="AG608" i="41" s="1"/>
  <c r="E33" i="5"/>
  <c r="I35" i="3"/>
  <c r="I374" i="3"/>
  <c r="I47" i="6"/>
  <c r="D104" i="6"/>
  <c r="I120" i="4"/>
  <c r="B132" i="4"/>
  <c r="C86" i="3"/>
  <c r="C8" i="3" s="1"/>
  <c r="H86" i="3"/>
  <c r="H8" i="3" s="1"/>
  <c r="I432" i="4"/>
  <c r="D101" i="5"/>
  <c r="C104" i="7"/>
  <c r="I322" i="6"/>
  <c r="B36" i="6"/>
  <c r="I257" i="4"/>
  <c r="C99" i="5"/>
  <c r="G86" i="6"/>
  <c r="G8" i="6" s="1"/>
  <c r="C47" i="4"/>
  <c r="C21" i="4" s="1"/>
  <c r="C132" i="4"/>
  <c r="H53" i="5"/>
  <c r="H158" i="5"/>
  <c r="I189" i="6"/>
  <c r="D33" i="6"/>
  <c r="C35" i="3"/>
  <c r="I425" i="3"/>
  <c r="I180" i="35"/>
  <c r="B101" i="7"/>
  <c r="I594" i="6"/>
  <c r="B100" i="6"/>
  <c r="I100" i="6" s="1"/>
  <c r="I435" i="5"/>
  <c r="D89" i="7"/>
  <c r="D11" i="7" s="1"/>
  <c r="I154" i="35"/>
  <c r="I432" i="5"/>
  <c r="B105" i="6"/>
  <c r="I339" i="4"/>
  <c r="I120" i="3"/>
  <c r="I320" i="7"/>
  <c r="B34" i="7"/>
  <c r="H87" i="6"/>
  <c r="H9" i="6" s="1"/>
  <c r="H87" i="3"/>
  <c r="H9" i="3" s="1"/>
  <c r="C44" i="5"/>
  <c r="C18" i="5" s="1"/>
  <c r="I432" i="6"/>
  <c r="I607" i="7"/>
  <c r="I322" i="3"/>
  <c r="B36" i="3"/>
  <c r="G99" i="3"/>
  <c r="G21" i="3" s="1"/>
  <c r="D99" i="3"/>
  <c r="D21" i="3" s="1"/>
  <c r="D99" i="7"/>
  <c r="C99" i="7"/>
  <c r="C21" i="7" s="1"/>
  <c r="I635" i="5"/>
  <c r="C105" i="6"/>
  <c r="E44" i="7"/>
  <c r="E18" i="7" s="1"/>
  <c r="E86" i="6"/>
  <c r="E8" i="6" s="1"/>
  <c r="H91" i="7"/>
  <c r="H13" i="7" s="1"/>
  <c r="G91" i="6"/>
  <c r="G13" i="6" s="1"/>
  <c r="H91" i="5"/>
  <c r="H13" i="5" s="1"/>
  <c r="I319" i="7"/>
  <c r="B33" i="7"/>
  <c r="I607" i="5"/>
  <c r="I406" i="6"/>
  <c r="I253" i="5"/>
  <c r="Q100" i="41"/>
  <c r="R100" i="41"/>
  <c r="I327" i="5"/>
  <c r="I615" i="4"/>
  <c r="I649" i="42"/>
  <c r="I338" i="5"/>
  <c r="I649" i="43"/>
  <c r="B103" i="41"/>
  <c r="I597" i="41"/>
  <c r="C626" i="8"/>
  <c r="I98" i="3"/>
  <c r="I125" i="4"/>
  <c r="I252" i="6"/>
  <c r="I47" i="5"/>
  <c r="G418" i="5"/>
  <c r="H54" i="4"/>
  <c r="I608" i="35"/>
  <c r="I425" i="6"/>
  <c r="C35" i="6"/>
  <c r="I201" i="3"/>
  <c r="C35" i="7"/>
  <c r="I35" i="7" s="1"/>
  <c r="I425" i="7"/>
  <c r="I128" i="6"/>
  <c r="I243" i="4"/>
  <c r="I154" i="1"/>
  <c r="D132" i="3"/>
  <c r="D132" i="4"/>
  <c r="I320" i="5"/>
  <c r="B34" i="5"/>
  <c r="C87" i="6"/>
  <c r="C44" i="3"/>
  <c r="C18" i="3" s="1"/>
  <c r="C86" i="7"/>
  <c r="C8" i="7" s="1"/>
  <c r="C86" i="4"/>
  <c r="C8" i="4" s="1"/>
  <c r="H86" i="4"/>
  <c r="H8" i="4" s="1"/>
  <c r="I634" i="6"/>
  <c r="B104" i="5"/>
  <c r="G86" i="5"/>
  <c r="G8" i="5" s="1"/>
  <c r="D91" i="4"/>
  <c r="D13" i="4" s="1"/>
  <c r="B103" i="42"/>
  <c r="I597" i="42"/>
  <c r="I199" i="4"/>
  <c r="B210" i="4"/>
  <c r="H158" i="3"/>
  <c r="H53" i="3"/>
  <c r="C21" i="5"/>
  <c r="I39" i="3"/>
  <c r="S613" i="43"/>
  <c r="AG613" i="43" s="1"/>
  <c r="B88" i="42"/>
  <c r="I88" i="42" s="1"/>
  <c r="I152" i="7"/>
  <c r="C48" i="7"/>
  <c r="C22" i="7" s="1"/>
  <c r="I642" i="4"/>
  <c r="B96" i="4"/>
  <c r="I96" i="4" s="1"/>
  <c r="E33" i="3"/>
  <c r="I152" i="3"/>
  <c r="C48" i="3"/>
  <c r="C22" i="3" s="1"/>
  <c r="G33" i="5"/>
  <c r="I140" i="32"/>
  <c r="I98" i="5"/>
  <c r="C89" i="3"/>
  <c r="E100" i="36"/>
  <c r="D89" i="4"/>
  <c r="D11" i="4" s="1"/>
  <c r="I582" i="36"/>
  <c r="I442" i="3"/>
  <c r="H87" i="7"/>
  <c r="H9" i="7" s="1"/>
  <c r="G99" i="4"/>
  <c r="G21" i="4" s="1"/>
  <c r="G87" i="5"/>
  <c r="G9" i="5" s="1"/>
  <c r="E86" i="3"/>
  <c r="E8" i="3" s="1"/>
  <c r="I319" i="3"/>
  <c r="B33" i="3"/>
  <c r="D43" i="3"/>
  <c r="I431" i="7"/>
  <c r="I431" i="6"/>
  <c r="B210" i="3"/>
  <c r="I313" i="5"/>
  <c r="I190" i="6"/>
  <c r="D34" i="6"/>
  <c r="E8" i="5"/>
  <c r="I252" i="5"/>
  <c r="G340" i="7"/>
  <c r="G33" i="7"/>
  <c r="I424" i="4"/>
  <c r="E22" i="4"/>
  <c r="D34" i="5"/>
  <c r="I190" i="5"/>
  <c r="I128" i="4"/>
  <c r="C132" i="5"/>
  <c r="D36" i="4"/>
  <c r="D10" i="4" s="1"/>
  <c r="I646" i="36"/>
  <c r="I284" i="35"/>
  <c r="I625" i="8"/>
  <c r="I583" i="4"/>
  <c r="B89" i="4"/>
  <c r="I260" i="3"/>
  <c r="B52" i="3"/>
  <c r="C100" i="1"/>
  <c r="E89" i="7"/>
  <c r="E11" i="7" s="1"/>
  <c r="B89" i="6"/>
  <c r="B11" i="6" s="1"/>
  <c r="I11" i="6" s="1"/>
  <c r="I583" i="6"/>
  <c r="B89" i="5"/>
  <c r="I89" i="5" s="1"/>
  <c r="I583" i="5"/>
  <c r="H100" i="32"/>
  <c r="D104" i="5"/>
  <c r="D26" i="5" s="1"/>
  <c r="H89" i="6"/>
  <c r="H11" i="6" s="1"/>
  <c r="G100" i="8"/>
  <c r="I413" i="3"/>
  <c r="I424" i="5"/>
  <c r="I412" i="5"/>
  <c r="I320" i="6"/>
  <c r="B34" i="6"/>
  <c r="I284" i="34"/>
  <c r="E87" i="5"/>
  <c r="E9" i="5" s="1"/>
  <c r="H87" i="5"/>
  <c r="H9" i="5" s="1"/>
  <c r="C44" i="6"/>
  <c r="C18" i="6" s="1"/>
  <c r="C52" i="6"/>
  <c r="I334" i="6"/>
  <c r="I322" i="5"/>
  <c r="B36" i="5"/>
  <c r="E91" i="7"/>
  <c r="E13" i="7" s="1"/>
  <c r="C99" i="3"/>
  <c r="C21" i="3" s="1"/>
  <c r="H99" i="6"/>
  <c r="H21" i="6" s="1"/>
  <c r="E99" i="6"/>
  <c r="E21" i="6" s="1"/>
  <c r="C105" i="7"/>
  <c r="C27" i="7" s="1"/>
  <c r="C105" i="5"/>
  <c r="C27" i="5" s="1"/>
  <c r="E44" i="3"/>
  <c r="E18" i="3" s="1"/>
  <c r="C91" i="7"/>
  <c r="C13" i="7" s="1"/>
  <c r="C91" i="6"/>
  <c r="C13" i="6" s="1"/>
  <c r="H91" i="4"/>
  <c r="H13" i="4" s="1"/>
  <c r="I319" i="4"/>
  <c r="B33" i="4"/>
  <c r="I406" i="3"/>
  <c r="I253" i="4"/>
  <c r="I624" i="6"/>
  <c r="O100" i="41"/>
  <c r="I256" i="5"/>
  <c r="I253" i="3"/>
  <c r="I440" i="5"/>
  <c r="I275" i="4"/>
  <c r="I413" i="6"/>
  <c r="I649" i="41"/>
  <c r="D93" i="3"/>
  <c r="I598" i="43"/>
  <c r="I556" i="1"/>
  <c r="F62" i="1"/>
  <c r="I423" i="6"/>
  <c r="I372" i="4"/>
  <c r="D262" i="4"/>
  <c r="I241" i="4"/>
  <c r="I415" i="7"/>
  <c r="C51" i="7"/>
  <c r="D20" i="3"/>
  <c r="B88" i="43"/>
  <c r="I88" i="43" s="1"/>
  <c r="I190" i="4"/>
  <c r="D34" i="4"/>
  <c r="C13" i="4"/>
  <c r="D34" i="7"/>
  <c r="I190" i="7"/>
  <c r="I241" i="7"/>
  <c r="D184" i="3"/>
  <c r="C33" i="7"/>
  <c r="I125" i="5"/>
  <c r="I273" i="6"/>
  <c r="D288" i="6"/>
  <c r="I125" i="3"/>
  <c r="H16" i="3"/>
  <c r="I642" i="6"/>
  <c r="B96" i="6"/>
  <c r="I96" i="6" s="1"/>
  <c r="E43" i="3"/>
  <c r="I147" i="3"/>
  <c r="I201" i="4"/>
  <c r="E22" i="6"/>
  <c r="E43" i="6"/>
  <c r="I147" i="6"/>
  <c r="I401" i="3"/>
  <c r="B37" i="3"/>
  <c r="I93" i="5"/>
  <c r="H36" i="8"/>
  <c r="I218" i="8"/>
  <c r="I140" i="1"/>
  <c r="I273" i="7"/>
  <c r="D288" i="7"/>
  <c r="I157" i="7"/>
  <c r="I183" i="3"/>
  <c r="I273" i="4"/>
  <c r="D288" i="4"/>
  <c r="E33" i="7"/>
  <c r="I377" i="4"/>
  <c r="C104" i="3"/>
  <c r="G87" i="7"/>
  <c r="G9" i="7" s="1"/>
  <c r="E86" i="7"/>
  <c r="E8" i="7" s="1"/>
  <c r="G86" i="4"/>
  <c r="G8" i="4" s="1"/>
  <c r="D91" i="3"/>
  <c r="D13" i="3" s="1"/>
  <c r="D210" i="6"/>
  <c r="I256" i="3"/>
  <c r="I624" i="8"/>
  <c r="G36" i="1"/>
  <c r="D34" i="3"/>
  <c r="I190" i="3"/>
  <c r="C27" i="6"/>
  <c r="D35" i="7"/>
  <c r="I243" i="7"/>
  <c r="E100" i="32"/>
  <c r="I261" i="7"/>
  <c r="B105" i="7"/>
  <c r="B27" i="7" s="1"/>
  <c r="I400" i="32"/>
  <c r="E99" i="3"/>
  <c r="E21" i="3" s="1"/>
  <c r="G87" i="4"/>
  <c r="G9" i="4" s="1"/>
  <c r="I406" i="5"/>
  <c r="I435" i="7"/>
  <c r="E33" i="4"/>
  <c r="I440" i="7"/>
  <c r="I582" i="34"/>
  <c r="H100" i="1"/>
  <c r="C100" i="34"/>
  <c r="C105" i="43"/>
  <c r="C27" i="43" s="1"/>
  <c r="E89" i="3"/>
  <c r="E11" i="3" s="1"/>
  <c r="I583" i="7"/>
  <c r="B89" i="7"/>
  <c r="B11" i="7" s="1"/>
  <c r="D104" i="3"/>
  <c r="D26" i="3" s="1"/>
  <c r="H105" i="41"/>
  <c r="H27" i="41" s="1"/>
  <c r="I582" i="32"/>
  <c r="B104" i="3"/>
  <c r="G340" i="5"/>
  <c r="I412" i="6"/>
  <c r="D11" i="6"/>
  <c r="C87" i="7"/>
  <c r="E87" i="7"/>
  <c r="E9" i="7" s="1"/>
  <c r="E87" i="6"/>
  <c r="E9" i="6" s="1"/>
  <c r="E97" i="6"/>
  <c r="I204" i="5"/>
  <c r="I440" i="6"/>
  <c r="I322" i="4"/>
  <c r="B36" i="4"/>
  <c r="E91" i="3"/>
  <c r="E13" i="3" s="1"/>
  <c r="I257" i="5"/>
  <c r="G99" i="7"/>
  <c r="G21" i="7" s="1"/>
  <c r="E99" i="7"/>
  <c r="E21" i="7" s="1"/>
  <c r="H99" i="5"/>
  <c r="H21" i="5" s="1"/>
  <c r="I635" i="4"/>
  <c r="C105" i="4"/>
  <c r="C27" i="4" s="1"/>
  <c r="E44" i="4"/>
  <c r="E18" i="4" s="1"/>
  <c r="D91" i="6"/>
  <c r="D13" i="6" s="1"/>
  <c r="D91" i="5"/>
  <c r="D13" i="5" s="1"/>
  <c r="B104" i="4"/>
  <c r="I331" i="7"/>
  <c r="I253" i="7"/>
  <c r="S646" i="41"/>
  <c r="I204" i="3"/>
  <c r="I615" i="3"/>
  <c r="I615" i="7"/>
  <c r="I416" i="6"/>
  <c r="D93" i="7"/>
  <c r="D44" i="4"/>
  <c r="D18" i="4" s="1"/>
  <c r="I39" i="7"/>
  <c r="I585" i="6"/>
  <c r="C13" i="5"/>
  <c r="D314" i="4"/>
  <c r="C132" i="7"/>
  <c r="E13" i="4"/>
  <c r="I201" i="7"/>
  <c r="I47" i="7"/>
  <c r="I47" i="3"/>
  <c r="D33" i="7"/>
  <c r="I260" i="1"/>
  <c r="G33" i="3"/>
  <c r="C184" i="5"/>
  <c r="C46" i="7"/>
  <c r="C20" i="7" s="1"/>
  <c r="I443" i="4"/>
  <c r="I585" i="4"/>
  <c r="I415" i="3"/>
  <c r="C51" i="3"/>
  <c r="C46" i="5"/>
  <c r="C20" i="5" s="1"/>
  <c r="C51" i="6"/>
  <c r="I415" i="6"/>
  <c r="I183" i="7"/>
  <c r="I175" i="6"/>
  <c r="G340" i="4"/>
  <c r="G33" i="4"/>
  <c r="I386" i="5"/>
  <c r="D236" i="4"/>
  <c r="I62" i="32"/>
  <c r="F10" i="32"/>
  <c r="I175" i="5"/>
  <c r="I192" i="6"/>
  <c r="D36" i="6"/>
  <c r="I157" i="6"/>
  <c r="I650" i="41"/>
  <c r="I639" i="41"/>
  <c r="I651" i="41"/>
  <c r="I650" i="43"/>
  <c r="I651" i="43"/>
  <c r="I639" i="43"/>
  <c r="M104" i="43"/>
  <c r="N104" i="43"/>
  <c r="N93" i="43"/>
  <c r="M93" i="43"/>
  <c r="R93" i="43"/>
  <c r="R100" i="42"/>
  <c r="O103" i="42"/>
  <c r="O25" i="42" s="1"/>
  <c r="R88" i="42"/>
  <c r="O88" i="42"/>
  <c r="S620" i="42"/>
  <c r="AG620" i="42" s="1"/>
  <c r="R104" i="43"/>
  <c r="O104" i="43"/>
  <c r="Q104" i="43"/>
  <c r="Q93" i="43"/>
  <c r="O99" i="42"/>
  <c r="R103" i="42"/>
  <c r="R25" i="42" s="1"/>
  <c r="M100" i="42"/>
  <c r="O100" i="42"/>
  <c r="M88" i="42"/>
  <c r="N88" i="42"/>
  <c r="Q88" i="42"/>
  <c r="R103" i="43"/>
  <c r="Q103" i="43"/>
  <c r="S646" i="43"/>
  <c r="I417" i="34"/>
  <c r="O105" i="41"/>
  <c r="O27" i="41" s="1"/>
  <c r="Q105" i="43"/>
  <c r="Q27" i="43" s="1"/>
  <c r="M103" i="41"/>
  <c r="Q100" i="42"/>
  <c r="B104" i="42"/>
  <c r="H93" i="42"/>
  <c r="C93" i="42"/>
  <c r="G93" i="42"/>
  <c r="B93" i="42"/>
  <c r="C104" i="42"/>
  <c r="H104" i="42"/>
  <c r="D104" i="42"/>
  <c r="G104" i="42"/>
  <c r="E104" i="42"/>
  <c r="D93" i="42"/>
  <c r="M88" i="41"/>
  <c r="N88" i="41"/>
  <c r="O88" i="41"/>
  <c r="Q88" i="41"/>
  <c r="R88" i="41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6"/>
  <c r="I259" i="34"/>
  <c r="I441" i="36"/>
  <c r="I441" i="34"/>
  <c r="I417" i="32"/>
  <c r="I259" i="32"/>
  <c r="I259" i="8"/>
  <c r="I259" i="35"/>
  <c r="I441" i="32"/>
  <c r="I441" i="1"/>
  <c r="I441" i="35"/>
  <c r="C53" i="1"/>
  <c r="D105" i="3"/>
  <c r="D105" i="6"/>
  <c r="D27" i="6" s="1"/>
  <c r="D105" i="7"/>
  <c r="D27" i="7" s="1"/>
  <c r="I329" i="3"/>
  <c r="E45" i="6"/>
  <c r="C94" i="6"/>
  <c r="C94" i="3"/>
  <c r="C94" i="4"/>
  <c r="I620" i="32"/>
  <c r="I620" i="36"/>
  <c r="I441" i="8"/>
  <c r="I426" i="1"/>
  <c r="I244" i="8"/>
  <c r="I620" i="34"/>
  <c r="I620" i="1"/>
  <c r="I244" i="1"/>
  <c r="D105" i="5"/>
  <c r="D27" i="5" s="1"/>
  <c r="D105" i="4"/>
  <c r="D27" i="4" s="1"/>
  <c r="C42" i="4"/>
  <c r="C42" i="7"/>
  <c r="C42" i="6"/>
  <c r="C16" i="6" s="1"/>
  <c r="E45" i="3"/>
  <c r="E19" i="3" s="1"/>
  <c r="E45" i="7"/>
  <c r="E45" i="5"/>
  <c r="E19" i="5" s="1"/>
  <c r="C94" i="7"/>
  <c r="C94" i="5"/>
  <c r="C100" i="35"/>
  <c r="C88" i="35"/>
  <c r="C95" i="5"/>
  <c r="C17" i="5" s="1"/>
  <c r="C95" i="7"/>
  <c r="C17" i="7" s="1"/>
  <c r="H100" i="35"/>
  <c r="H88" i="35"/>
  <c r="G88" i="35"/>
  <c r="E88" i="35"/>
  <c r="D88" i="35"/>
  <c r="D95" i="3"/>
  <c r="D95" i="7"/>
  <c r="D95" i="6"/>
  <c r="D95" i="4"/>
  <c r="E95" i="7"/>
  <c r="E95" i="6"/>
  <c r="E95" i="4"/>
  <c r="E95" i="5"/>
  <c r="E95" i="3"/>
  <c r="C95" i="4"/>
  <c r="C17" i="4" s="1"/>
  <c r="C95" i="6"/>
  <c r="C17" i="6" s="1"/>
  <c r="C95" i="3"/>
  <c r="C17" i="3" s="1"/>
  <c r="I206" i="35"/>
  <c r="D210" i="3" l="1"/>
  <c r="D27" i="3"/>
  <c r="I634" i="5"/>
  <c r="C26" i="5"/>
  <c r="D43" i="7"/>
  <c r="D210" i="7"/>
  <c r="I244" i="32"/>
  <c r="I199" i="3"/>
  <c r="D35" i="4"/>
  <c r="I35" i="4" s="1"/>
  <c r="D21" i="7"/>
  <c r="D26" i="6"/>
  <c r="C16" i="4"/>
  <c r="E19" i="6"/>
  <c r="I53" i="7"/>
  <c r="C11" i="7"/>
  <c r="I11" i="7" s="1"/>
  <c r="G340" i="3"/>
  <c r="I598" i="5"/>
  <c r="I634" i="4"/>
  <c r="I595" i="7"/>
  <c r="I339" i="6"/>
  <c r="G100" i="35"/>
  <c r="Q105" i="41"/>
  <c r="Q27" i="41" s="1"/>
  <c r="I646" i="35"/>
  <c r="G53" i="5"/>
  <c r="I101" i="7"/>
  <c r="C11" i="4"/>
  <c r="I598" i="6"/>
  <c r="N103" i="41"/>
  <c r="N103" i="43"/>
  <c r="B104" i="43"/>
  <c r="I104" i="43" s="1"/>
  <c r="I103" i="41"/>
  <c r="D36" i="1"/>
  <c r="E17" i="6"/>
  <c r="I35" i="6"/>
  <c r="I89" i="3"/>
  <c r="C16" i="7"/>
  <c r="B11" i="5"/>
  <c r="I11" i="5" s="1"/>
  <c r="I132" i="4"/>
  <c r="H133" i="4" s="1"/>
  <c r="I339" i="5"/>
  <c r="D95" i="5"/>
  <c r="G105" i="42"/>
  <c r="G27" i="42" s="1"/>
  <c r="H105" i="42"/>
  <c r="H27" i="42" s="1"/>
  <c r="M105" i="43"/>
  <c r="M27" i="43" s="1"/>
  <c r="I104" i="4"/>
  <c r="I37" i="5"/>
  <c r="I442" i="6"/>
  <c r="I595" i="6"/>
  <c r="I133" i="7"/>
  <c r="F133" i="7"/>
  <c r="E133" i="7"/>
  <c r="H133" i="7"/>
  <c r="G133" i="7"/>
  <c r="C88" i="34"/>
  <c r="E103" i="35"/>
  <c r="I426" i="32"/>
  <c r="D36" i="32"/>
  <c r="C262" i="3"/>
  <c r="D103" i="36"/>
  <c r="E88" i="34"/>
  <c r="C88" i="1"/>
  <c r="B95" i="3"/>
  <c r="I95" i="3" s="1"/>
  <c r="I589" i="3"/>
  <c r="I598" i="35"/>
  <c r="H88" i="34"/>
  <c r="E103" i="32"/>
  <c r="C104" i="1"/>
  <c r="I414" i="35"/>
  <c r="D41" i="6"/>
  <c r="D15" i="6" s="1"/>
  <c r="D45" i="4"/>
  <c r="D19" i="4" s="1"/>
  <c r="C53" i="35"/>
  <c r="I330" i="4"/>
  <c r="B44" i="4"/>
  <c r="I588" i="5"/>
  <c r="B94" i="5"/>
  <c r="I94" i="5" s="1"/>
  <c r="D49" i="4"/>
  <c r="D23" i="4" s="1"/>
  <c r="S649" i="41"/>
  <c r="G88" i="3"/>
  <c r="G10" i="3" s="1"/>
  <c r="I587" i="7"/>
  <c r="B93" i="7"/>
  <c r="I93" i="7" s="1"/>
  <c r="I89" i="4"/>
  <c r="I140" i="8"/>
  <c r="C36" i="8"/>
  <c r="G85" i="7"/>
  <c r="G7" i="7" s="1"/>
  <c r="C288" i="6"/>
  <c r="I414" i="1"/>
  <c r="C88" i="4"/>
  <c r="C10" i="4" s="1"/>
  <c r="D104" i="7"/>
  <c r="D26" i="7" s="1"/>
  <c r="I624" i="7"/>
  <c r="D85" i="5"/>
  <c r="D7" i="5" s="1"/>
  <c r="I104" i="42"/>
  <c r="I249" i="3"/>
  <c r="B262" i="3"/>
  <c r="B41" i="3"/>
  <c r="E88" i="5"/>
  <c r="E10" i="5" s="1"/>
  <c r="G340" i="6"/>
  <c r="H88" i="6"/>
  <c r="H10" i="6" s="1"/>
  <c r="I591" i="6"/>
  <c r="B97" i="6"/>
  <c r="I97" i="6" s="1"/>
  <c r="G88" i="6"/>
  <c r="G10" i="6" s="1"/>
  <c r="C100" i="8"/>
  <c r="I624" i="5"/>
  <c r="I645" i="7"/>
  <c r="B99" i="7"/>
  <c r="H85" i="5"/>
  <c r="E100" i="35"/>
  <c r="H88" i="36"/>
  <c r="H88" i="1"/>
  <c r="H10" i="1" s="1"/>
  <c r="H103" i="35"/>
  <c r="H25" i="35" s="1"/>
  <c r="E19" i="7"/>
  <c r="D93" i="1"/>
  <c r="G104" i="35"/>
  <c r="G26" i="35" s="1"/>
  <c r="E45" i="4"/>
  <c r="E19" i="4" s="1"/>
  <c r="I330" i="6"/>
  <c r="B44" i="6"/>
  <c r="C262" i="5"/>
  <c r="B94" i="6"/>
  <c r="I94" i="6" s="1"/>
  <c r="I588" i="6"/>
  <c r="B94" i="3"/>
  <c r="I94" i="3" s="1"/>
  <c r="I588" i="3"/>
  <c r="C45" i="6"/>
  <c r="C19" i="6" s="1"/>
  <c r="C49" i="4"/>
  <c r="C23" i="4" s="1"/>
  <c r="C49" i="3"/>
  <c r="C23" i="3" s="1"/>
  <c r="I599" i="42"/>
  <c r="R105" i="41"/>
  <c r="R27" i="41" s="1"/>
  <c r="S649" i="42"/>
  <c r="M103" i="43"/>
  <c r="I599" i="41"/>
  <c r="R103" i="41"/>
  <c r="C133" i="7"/>
  <c r="I598" i="4"/>
  <c r="I36" i="4"/>
  <c r="B10" i="4"/>
  <c r="B104" i="7"/>
  <c r="I598" i="7"/>
  <c r="I261" i="4"/>
  <c r="B53" i="4"/>
  <c r="E85" i="4"/>
  <c r="E17" i="3"/>
  <c r="B85" i="6"/>
  <c r="I579" i="6"/>
  <c r="E88" i="4"/>
  <c r="E10" i="4" s="1"/>
  <c r="I89" i="6"/>
  <c r="D17" i="3"/>
  <c r="B93" i="43"/>
  <c r="I104" i="5"/>
  <c r="C9" i="3"/>
  <c r="I39" i="5"/>
  <c r="I275" i="6"/>
  <c r="C288" i="5"/>
  <c r="I132" i="6"/>
  <c r="B133" i="6" s="1"/>
  <c r="I260" i="5"/>
  <c r="B52" i="5"/>
  <c r="I637" i="3"/>
  <c r="B91" i="3"/>
  <c r="G85" i="3"/>
  <c r="E17" i="5"/>
  <c r="E85" i="7"/>
  <c r="E7" i="7" s="1"/>
  <c r="I104" i="6"/>
  <c r="I634" i="35"/>
  <c r="B88" i="35"/>
  <c r="I88" i="35" s="1"/>
  <c r="D104" i="34"/>
  <c r="I258" i="6"/>
  <c r="C104" i="32"/>
  <c r="C45" i="5"/>
  <c r="C19" i="5" s="1"/>
  <c r="I637" i="5"/>
  <c r="B91" i="5"/>
  <c r="I91" i="5" s="1"/>
  <c r="C600" i="4"/>
  <c r="C85" i="4"/>
  <c r="H88" i="4"/>
  <c r="H10" i="4" s="1"/>
  <c r="I260" i="7"/>
  <c r="B52" i="7"/>
  <c r="C85" i="5"/>
  <c r="C600" i="5"/>
  <c r="C103" i="34"/>
  <c r="G104" i="34"/>
  <c r="G26" i="34" s="1"/>
  <c r="I258" i="4"/>
  <c r="C262" i="4"/>
  <c r="C45" i="7"/>
  <c r="C19" i="7" s="1"/>
  <c r="I651" i="42"/>
  <c r="B103" i="1"/>
  <c r="I597" i="1"/>
  <c r="I597" i="36"/>
  <c r="B103" i="36"/>
  <c r="D88" i="34"/>
  <c r="G88" i="1"/>
  <c r="G10" i="1" s="1"/>
  <c r="G103" i="32"/>
  <c r="G25" i="32" s="1"/>
  <c r="D88" i="36"/>
  <c r="H103" i="34"/>
  <c r="H25" i="34" s="1"/>
  <c r="H104" i="34"/>
  <c r="H26" i="34" s="1"/>
  <c r="E103" i="1"/>
  <c r="D41" i="7"/>
  <c r="D15" i="7" s="1"/>
  <c r="I258" i="3"/>
  <c r="D45" i="5"/>
  <c r="D19" i="5" s="1"/>
  <c r="G600" i="6"/>
  <c r="I339" i="32"/>
  <c r="B53" i="32"/>
  <c r="H105" i="4"/>
  <c r="C104" i="35"/>
  <c r="H104" i="1"/>
  <c r="H26" i="1" s="1"/>
  <c r="D93" i="8"/>
  <c r="C105" i="42"/>
  <c r="C27" i="42" s="1"/>
  <c r="E105" i="42"/>
  <c r="E27" i="42" s="1"/>
  <c r="I650" i="42"/>
  <c r="O105" i="43"/>
  <c r="O27" i="43" s="1"/>
  <c r="I334" i="3"/>
  <c r="N103" i="42"/>
  <c r="N25" i="42" s="1"/>
  <c r="L103" i="43"/>
  <c r="Q103" i="41"/>
  <c r="C93" i="6"/>
  <c r="I93" i="6" s="1"/>
  <c r="I587" i="6"/>
  <c r="C88" i="3"/>
  <c r="C10" i="3" s="1"/>
  <c r="H85" i="6"/>
  <c r="I598" i="3"/>
  <c r="B97" i="7"/>
  <c r="I97" i="7" s="1"/>
  <c r="I591" i="7"/>
  <c r="C36" i="32"/>
  <c r="I414" i="8"/>
  <c r="I249" i="4"/>
  <c r="B41" i="4"/>
  <c r="B262" i="4"/>
  <c r="D85" i="6"/>
  <c r="C88" i="7"/>
  <c r="C10" i="7" s="1"/>
  <c r="I34" i="5"/>
  <c r="I587" i="5"/>
  <c r="I33" i="7"/>
  <c r="I34" i="7"/>
  <c r="I637" i="7"/>
  <c r="B91" i="7"/>
  <c r="I261" i="6"/>
  <c r="B53" i="6"/>
  <c r="I410" i="6"/>
  <c r="B46" i="6"/>
  <c r="I414" i="36"/>
  <c r="G85" i="4"/>
  <c r="G7" i="4" s="1"/>
  <c r="E85" i="5"/>
  <c r="E7" i="5" s="1"/>
  <c r="I624" i="4"/>
  <c r="I579" i="4"/>
  <c r="B101" i="5"/>
  <c r="I101" i="5" s="1"/>
  <c r="I595" i="5"/>
  <c r="G88" i="7"/>
  <c r="G10" i="7" s="1"/>
  <c r="I132" i="5"/>
  <c r="C133" i="5" s="1"/>
  <c r="B93" i="41"/>
  <c r="I595" i="3"/>
  <c r="B101" i="3"/>
  <c r="I101" i="3" s="1"/>
  <c r="I634" i="3"/>
  <c r="C444" i="3"/>
  <c r="B43" i="3"/>
  <c r="D49" i="3"/>
  <c r="D23" i="3" s="1"/>
  <c r="L103" i="41"/>
  <c r="C52" i="4"/>
  <c r="C26" i="4" s="1"/>
  <c r="I442" i="4"/>
  <c r="I36" i="7"/>
  <c r="E88" i="1"/>
  <c r="I625" i="32"/>
  <c r="I645" i="6"/>
  <c r="B99" i="6"/>
  <c r="D85" i="7"/>
  <c r="D7" i="7" s="1"/>
  <c r="C52" i="7"/>
  <c r="C26" i="7" s="1"/>
  <c r="I442" i="7"/>
  <c r="D85" i="3"/>
  <c r="D7" i="3" s="1"/>
  <c r="I53" i="3"/>
  <c r="I598" i="1"/>
  <c r="E88" i="36"/>
  <c r="I625" i="1"/>
  <c r="C104" i="36"/>
  <c r="D88" i="1"/>
  <c r="D10" i="1" s="1"/>
  <c r="H105" i="3"/>
  <c r="H27" i="3" s="1"/>
  <c r="D45" i="3"/>
  <c r="D19" i="3" s="1"/>
  <c r="D104" i="36"/>
  <c r="H104" i="32"/>
  <c r="H26" i="32" s="1"/>
  <c r="I339" i="34"/>
  <c r="B53" i="34"/>
  <c r="D93" i="35"/>
  <c r="I339" i="8"/>
  <c r="I330" i="3"/>
  <c r="B44" i="3"/>
  <c r="I334" i="7"/>
  <c r="I439" i="3"/>
  <c r="I639" i="42"/>
  <c r="C45" i="4"/>
  <c r="C19" i="4" s="1"/>
  <c r="M105" i="41"/>
  <c r="M27" i="41" s="1"/>
  <c r="O103" i="43"/>
  <c r="I637" i="4"/>
  <c r="B91" i="4"/>
  <c r="I104" i="3"/>
  <c r="G600" i="5"/>
  <c r="G85" i="5"/>
  <c r="G7" i="5" s="1"/>
  <c r="I62" i="1"/>
  <c r="C288" i="4"/>
  <c r="D88" i="3"/>
  <c r="D10" i="3" s="1"/>
  <c r="I608" i="3"/>
  <c r="I52" i="3"/>
  <c r="B26" i="3"/>
  <c r="E85" i="6"/>
  <c r="E7" i="6" s="1"/>
  <c r="G54" i="5"/>
  <c r="C9" i="6"/>
  <c r="C288" i="3"/>
  <c r="I275" i="3"/>
  <c r="C41" i="3"/>
  <c r="C15" i="3" s="1"/>
  <c r="I36" i="3"/>
  <c r="C88" i="5"/>
  <c r="C10" i="5" s="1"/>
  <c r="H85" i="7"/>
  <c r="I204" i="6"/>
  <c r="B48" i="6"/>
  <c r="B210" i="6"/>
  <c r="D17" i="4"/>
  <c r="I47" i="4"/>
  <c r="I637" i="6"/>
  <c r="B91" i="6"/>
  <c r="I37" i="4"/>
  <c r="B11" i="4"/>
  <c r="E17" i="4"/>
  <c r="C11" i="3"/>
  <c r="C85" i="6"/>
  <c r="C600" i="6"/>
  <c r="G53" i="4"/>
  <c r="E88" i="3"/>
  <c r="E10" i="3" s="1"/>
  <c r="E100" i="8"/>
  <c r="I646" i="8"/>
  <c r="I597" i="34"/>
  <c r="B103" i="34"/>
  <c r="G88" i="36"/>
  <c r="D103" i="1"/>
  <c r="I339" i="35"/>
  <c r="B53" i="35"/>
  <c r="G104" i="36"/>
  <c r="G26" i="36" s="1"/>
  <c r="I588" i="4"/>
  <c r="B94" i="4"/>
  <c r="I94" i="4" s="1"/>
  <c r="C45" i="3"/>
  <c r="C19" i="3" s="1"/>
  <c r="B85" i="3"/>
  <c r="I579" i="3"/>
  <c r="H85" i="3"/>
  <c r="H600" i="3"/>
  <c r="B100" i="5"/>
  <c r="I100" i="5" s="1"/>
  <c r="I594" i="5"/>
  <c r="I410" i="5"/>
  <c r="B46" i="5"/>
  <c r="I36" i="6"/>
  <c r="I33" i="6"/>
  <c r="C600" i="3"/>
  <c r="C85" i="3"/>
  <c r="E85" i="3"/>
  <c r="I645" i="5"/>
  <c r="B99" i="5"/>
  <c r="E88" i="7"/>
  <c r="E10" i="7" s="1"/>
  <c r="D104" i="35"/>
  <c r="E104" i="32"/>
  <c r="G103" i="36"/>
  <c r="G25" i="36" s="1"/>
  <c r="G104" i="1"/>
  <c r="G26" i="1" s="1"/>
  <c r="H88" i="32"/>
  <c r="H10" i="32" s="1"/>
  <c r="E103" i="34"/>
  <c r="H105" i="6"/>
  <c r="H27" i="6" s="1"/>
  <c r="H104" i="35"/>
  <c r="H26" i="35" s="1"/>
  <c r="B86" i="7"/>
  <c r="I339" i="1"/>
  <c r="B53" i="1"/>
  <c r="N104" i="42"/>
  <c r="I260" i="6"/>
  <c r="B52" i="6"/>
  <c r="I319" i="5"/>
  <c r="B33" i="5"/>
  <c r="I34" i="6"/>
  <c r="B25" i="42"/>
  <c r="I103" i="42"/>
  <c r="I624" i="3"/>
  <c r="B103" i="35"/>
  <c r="I597" i="35"/>
  <c r="I582" i="8"/>
  <c r="B88" i="8"/>
  <c r="C103" i="36"/>
  <c r="E103" i="36"/>
  <c r="I598" i="34"/>
  <c r="C88" i="36"/>
  <c r="E88" i="32"/>
  <c r="C103" i="1"/>
  <c r="H104" i="36"/>
  <c r="H26" i="36" s="1"/>
  <c r="C103" i="32"/>
  <c r="C103" i="35"/>
  <c r="I597" i="32"/>
  <c r="B103" i="32"/>
  <c r="H103" i="36"/>
  <c r="H25" i="36" s="1"/>
  <c r="D103" i="34"/>
  <c r="H103" i="1"/>
  <c r="H25" i="1" s="1"/>
  <c r="H105" i="7"/>
  <c r="H27" i="7" s="1"/>
  <c r="I426" i="8"/>
  <c r="D36" i="8"/>
  <c r="I414" i="34"/>
  <c r="C42" i="3"/>
  <c r="C16" i="3" s="1"/>
  <c r="D45" i="7"/>
  <c r="D19" i="7" s="1"/>
  <c r="D93" i="32"/>
  <c r="C104" i="34"/>
  <c r="D93" i="36"/>
  <c r="C41" i="5"/>
  <c r="C15" i="5" s="1"/>
  <c r="C53" i="34"/>
  <c r="S634" i="41"/>
  <c r="B105" i="4"/>
  <c r="C49" i="6"/>
  <c r="C23" i="6" s="1"/>
  <c r="R105" i="43"/>
  <c r="R27" i="43" s="1"/>
  <c r="S649" i="43"/>
  <c r="S634" i="42"/>
  <c r="M103" i="42"/>
  <c r="M25" i="42" s="1"/>
  <c r="O103" i="41"/>
  <c r="I249" i="5"/>
  <c r="B41" i="5"/>
  <c r="B262" i="5"/>
  <c r="H88" i="3"/>
  <c r="H10" i="3" s="1"/>
  <c r="D88" i="6"/>
  <c r="D10" i="6" s="1"/>
  <c r="I608" i="6"/>
  <c r="I89" i="7"/>
  <c r="L88" i="42"/>
  <c r="I204" i="7"/>
  <c r="B48" i="7"/>
  <c r="B210" i="7"/>
  <c r="C36" i="1"/>
  <c r="C26" i="6"/>
  <c r="I33" i="3"/>
  <c r="B7" i="3"/>
  <c r="I591" i="5"/>
  <c r="B97" i="5"/>
  <c r="I97" i="5" s="1"/>
  <c r="I410" i="7"/>
  <c r="B46" i="7"/>
  <c r="I587" i="3"/>
  <c r="B93" i="3"/>
  <c r="I93" i="3" s="1"/>
  <c r="B97" i="4"/>
  <c r="I97" i="4" s="1"/>
  <c r="I591" i="4"/>
  <c r="I34" i="4"/>
  <c r="B262" i="7"/>
  <c r="I275" i="5"/>
  <c r="I410" i="4"/>
  <c r="B46" i="4"/>
  <c r="H27" i="4"/>
  <c r="D52" i="4"/>
  <c r="D26" i="4" s="1"/>
  <c r="I338" i="4"/>
  <c r="C262" i="7"/>
  <c r="D444" i="4"/>
  <c r="D444" i="3"/>
  <c r="G88" i="32"/>
  <c r="G10" i="32" s="1"/>
  <c r="D88" i="32"/>
  <c r="C88" i="8"/>
  <c r="L103" i="42"/>
  <c r="I599" i="43"/>
  <c r="I36" i="5"/>
  <c r="H54" i="3"/>
  <c r="C88" i="6"/>
  <c r="C10" i="6" s="1"/>
  <c r="E88" i="6"/>
  <c r="E10" i="6" s="1"/>
  <c r="C7" i="5"/>
  <c r="H88" i="5"/>
  <c r="H10" i="5" s="1"/>
  <c r="I645" i="3"/>
  <c r="B99" i="3"/>
  <c r="D17" i="7"/>
  <c r="H88" i="7"/>
  <c r="H10" i="7" s="1"/>
  <c r="I260" i="4"/>
  <c r="B52" i="4"/>
  <c r="I598" i="32"/>
  <c r="D103" i="35"/>
  <c r="E104" i="1"/>
  <c r="I330" i="5"/>
  <c r="B44" i="5"/>
  <c r="I258" i="7"/>
  <c r="B11" i="3"/>
  <c r="I37" i="3"/>
  <c r="G54" i="7"/>
  <c r="I261" i="5"/>
  <c r="B53" i="5"/>
  <c r="E7" i="3"/>
  <c r="G85" i="6"/>
  <c r="B104" i="41"/>
  <c r="I104" i="41" s="1"/>
  <c r="I579" i="5"/>
  <c r="B85" i="5"/>
  <c r="B97" i="3"/>
  <c r="I97" i="3" s="1"/>
  <c r="I591" i="3"/>
  <c r="E104" i="36"/>
  <c r="G103" i="1"/>
  <c r="G25" i="1" s="1"/>
  <c r="I625" i="34"/>
  <c r="D104" i="1"/>
  <c r="C88" i="32"/>
  <c r="B95" i="4"/>
  <c r="I95" i="4" s="1"/>
  <c r="I589" i="4"/>
  <c r="I625" i="35"/>
  <c r="G103" i="34"/>
  <c r="G25" i="34" s="1"/>
  <c r="I598" i="36"/>
  <c r="H88" i="8"/>
  <c r="H10" i="8" s="1"/>
  <c r="G88" i="34"/>
  <c r="G103" i="35"/>
  <c r="G25" i="35" s="1"/>
  <c r="D104" i="32"/>
  <c r="H103" i="32"/>
  <c r="H25" i="32" s="1"/>
  <c r="D103" i="32"/>
  <c r="H105" i="5"/>
  <c r="H27" i="5" s="1"/>
  <c r="D93" i="34"/>
  <c r="E104" i="35"/>
  <c r="G104" i="32"/>
  <c r="G26" i="32" s="1"/>
  <c r="C42" i="5"/>
  <c r="C16" i="5" s="1"/>
  <c r="D45" i="6"/>
  <c r="D19" i="6" s="1"/>
  <c r="G600" i="3"/>
  <c r="E104" i="34"/>
  <c r="I330" i="7"/>
  <c r="B44" i="7"/>
  <c r="B94" i="7"/>
  <c r="I94" i="7" s="1"/>
  <c r="I588" i="7"/>
  <c r="B41" i="7"/>
  <c r="N93" i="41"/>
  <c r="B105" i="3"/>
  <c r="I439" i="7"/>
  <c r="Q103" i="42"/>
  <c r="Q25" i="42" s="1"/>
  <c r="I417" i="8"/>
  <c r="H54" i="5"/>
  <c r="G7" i="3"/>
  <c r="G54" i="3"/>
  <c r="B93" i="4"/>
  <c r="I93" i="4" s="1"/>
  <c r="I587" i="4"/>
  <c r="I607" i="6"/>
  <c r="D43" i="6"/>
  <c r="D17" i="6" s="1"/>
  <c r="I199" i="6"/>
  <c r="I645" i="4"/>
  <c r="B99" i="4"/>
  <c r="I634" i="7"/>
  <c r="B7" i="4"/>
  <c r="I33" i="4"/>
  <c r="H600" i="4"/>
  <c r="H85" i="4"/>
  <c r="C9" i="7"/>
  <c r="C262" i="6"/>
  <c r="I410" i="3"/>
  <c r="B46" i="3"/>
  <c r="I275" i="7"/>
  <c r="I594" i="4"/>
  <c r="B100" i="4"/>
  <c r="I100" i="4" s="1"/>
  <c r="I35" i="5"/>
  <c r="I414" i="32"/>
  <c r="L88" i="41"/>
  <c r="I34" i="3"/>
  <c r="G54" i="6"/>
  <c r="B133" i="7"/>
  <c r="I103" i="43"/>
  <c r="B25" i="43"/>
  <c r="I249" i="6"/>
  <c r="B262" i="6"/>
  <c r="D85" i="4"/>
  <c r="D7" i="4" s="1"/>
  <c r="I88" i="4"/>
  <c r="C600" i="7"/>
  <c r="C85" i="7"/>
  <c r="E17" i="7"/>
  <c r="D133" i="7"/>
  <c r="I199" i="5"/>
  <c r="D43" i="5"/>
  <c r="D17" i="5" s="1"/>
  <c r="C26" i="3"/>
  <c r="H100" i="8"/>
  <c r="S651" i="43"/>
  <c r="S650" i="43"/>
  <c r="S651" i="41"/>
  <c r="S639" i="43"/>
  <c r="N93" i="42"/>
  <c r="O104" i="42"/>
  <c r="Q93" i="42"/>
  <c r="R93" i="42"/>
  <c r="L104" i="42"/>
  <c r="M104" i="42"/>
  <c r="M93" i="42"/>
  <c r="R104" i="41"/>
  <c r="Q104" i="41"/>
  <c r="M104" i="41"/>
  <c r="O104" i="41"/>
  <c r="N104" i="41"/>
  <c r="L104" i="41"/>
  <c r="S620" i="41"/>
  <c r="AG620" i="41" s="1"/>
  <c r="Q104" i="42"/>
  <c r="R104" i="42"/>
  <c r="D88" i="8"/>
  <c r="Q93" i="41"/>
  <c r="L93" i="41"/>
  <c r="I651" i="35"/>
  <c r="I651" i="34"/>
  <c r="I651" i="8"/>
  <c r="I620" i="8"/>
  <c r="I336" i="32"/>
  <c r="H93" i="36"/>
  <c r="I336" i="35"/>
  <c r="I336" i="34"/>
  <c r="I336" i="36"/>
  <c r="D87" i="7"/>
  <c r="D9" i="7" s="1"/>
  <c r="D87" i="3"/>
  <c r="D9" i="3" s="1"/>
  <c r="D87" i="5"/>
  <c r="D9" i="5" s="1"/>
  <c r="E36" i="32"/>
  <c r="I651" i="32"/>
  <c r="I651" i="36"/>
  <c r="D53" i="34"/>
  <c r="B93" i="34"/>
  <c r="G93" i="36"/>
  <c r="H93" i="1"/>
  <c r="E36" i="1"/>
  <c r="E36" i="8"/>
  <c r="I336" i="8"/>
  <c r="D86" i="5"/>
  <c r="D8" i="5" s="1"/>
  <c r="D86" i="4"/>
  <c r="D8" i="4" s="1"/>
  <c r="D86" i="3"/>
  <c r="D8" i="3" s="1"/>
  <c r="D86" i="6"/>
  <c r="D8" i="6" s="1"/>
  <c r="D87" i="6"/>
  <c r="D9" i="6" s="1"/>
  <c r="D87" i="4"/>
  <c r="E103" i="8"/>
  <c r="H105" i="32"/>
  <c r="H27" i="32" s="1"/>
  <c r="G105" i="34"/>
  <c r="G27" i="34" s="1"/>
  <c r="E104" i="8"/>
  <c r="G103" i="8"/>
  <c r="G25" i="8" s="1"/>
  <c r="E105" i="35"/>
  <c r="E27" i="35" s="1"/>
  <c r="E105" i="1"/>
  <c r="E27" i="1" s="1"/>
  <c r="C105" i="34"/>
  <c r="D104" i="8"/>
  <c r="C104" i="8"/>
  <c r="D105" i="35"/>
  <c r="G105" i="35"/>
  <c r="G27" i="35" s="1"/>
  <c r="G105" i="1"/>
  <c r="G27" i="1" s="1"/>
  <c r="E105" i="34"/>
  <c r="E27" i="34" s="1"/>
  <c r="E105" i="36"/>
  <c r="E105" i="32"/>
  <c r="E27" i="32" s="1"/>
  <c r="C105" i="1"/>
  <c r="C27" i="1" s="1"/>
  <c r="D103" i="8"/>
  <c r="G105" i="32"/>
  <c r="G27" i="32" s="1"/>
  <c r="G105" i="36"/>
  <c r="G27" i="36" s="1"/>
  <c r="H104" i="8"/>
  <c r="H26" i="8" s="1"/>
  <c r="C103" i="8"/>
  <c r="C105" i="32"/>
  <c r="C105" i="36"/>
  <c r="G104" i="8"/>
  <c r="G26" i="8" s="1"/>
  <c r="D105" i="1"/>
  <c r="H105" i="34"/>
  <c r="H27" i="34" s="1"/>
  <c r="H105" i="1"/>
  <c r="H27" i="1" s="1"/>
  <c r="H105" i="35"/>
  <c r="H27" i="35" s="1"/>
  <c r="H105" i="36"/>
  <c r="H27" i="36" s="1"/>
  <c r="C105" i="35"/>
  <c r="G88" i="8"/>
  <c r="G10" i="8" s="1"/>
  <c r="F133" i="4" l="1"/>
  <c r="O105" i="42"/>
  <c r="O27" i="42" s="1"/>
  <c r="I11" i="3"/>
  <c r="I649" i="34"/>
  <c r="I133" i="4"/>
  <c r="H600" i="6"/>
  <c r="I11" i="4"/>
  <c r="I599" i="4"/>
  <c r="C418" i="6"/>
  <c r="I104" i="7"/>
  <c r="G133" i="4"/>
  <c r="D133" i="4"/>
  <c r="C418" i="4"/>
  <c r="B133" i="4"/>
  <c r="D9" i="4"/>
  <c r="E10" i="32"/>
  <c r="C133" i="4"/>
  <c r="E133" i="4"/>
  <c r="I439" i="4"/>
  <c r="H600" i="7"/>
  <c r="I599" i="6"/>
  <c r="B48" i="3"/>
  <c r="B22" i="3" s="1"/>
  <c r="I22" i="3" s="1"/>
  <c r="I599" i="3"/>
  <c r="I649" i="36"/>
  <c r="R105" i="42"/>
  <c r="R27" i="42" s="1"/>
  <c r="C444" i="4"/>
  <c r="C10" i="8"/>
  <c r="D105" i="32"/>
  <c r="C41" i="4"/>
  <c r="C15" i="4" s="1"/>
  <c r="F100" i="1"/>
  <c r="I646" i="1"/>
  <c r="I599" i="36"/>
  <c r="I581" i="4"/>
  <c r="B87" i="4"/>
  <c r="C93" i="34"/>
  <c r="C93" i="8"/>
  <c r="H93" i="35"/>
  <c r="G93" i="35"/>
  <c r="D444" i="5"/>
  <c r="D49" i="5"/>
  <c r="D23" i="5" s="1"/>
  <c r="B18" i="7"/>
  <c r="I18" i="7" s="1"/>
  <c r="I44" i="7"/>
  <c r="I649" i="32"/>
  <c r="B26" i="4"/>
  <c r="I26" i="4" s="1"/>
  <c r="I52" i="4"/>
  <c r="I46" i="4"/>
  <c r="B20" i="4"/>
  <c r="I20" i="4" s="1"/>
  <c r="B20" i="7"/>
  <c r="I20" i="7" s="1"/>
  <c r="I46" i="7"/>
  <c r="I328" i="7"/>
  <c r="B42" i="7"/>
  <c r="D340" i="7"/>
  <c r="D42" i="7"/>
  <c r="D16" i="7" s="1"/>
  <c r="I99" i="5"/>
  <c r="B21" i="5"/>
  <c r="I21" i="5" s="1"/>
  <c r="I85" i="4"/>
  <c r="I48" i="6"/>
  <c r="B22" i="6"/>
  <c r="I22" i="6" s="1"/>
  <c r="D262" i="5"/>
  <c r="D418" i="5"/>
  <c r="D41" i="5"/>
  <c r="D15" i="5" s="1"/>
  <c r="B27" i="6"/>
  <c r="I53" i="6"/>
  <c r="I334" i="4"/>
  <c r="B48" i="4"/>
  <c r="I329" i="7"/>
  <c r="B43" i="7"/>
  <c r="C53" i="32"/>
  <c r="C27" i="32" s="1"/>
  <c r="I85" i="6"/>
  <c r="D41" i="3"/>
  <c r="D15" i="3" s="1"/>
  <c r="D418" i="3"/>
  <c r="I99" i="7"/>
  <c r="B21" i="7"/>
  <c r="I21" i="7" s="1"/>
  <c r="I409" i="4"/>
  <c r="B45" i="4"/>
  <c r="I599" i="32"/>
  <c r="B105" i="32"/>
  <c r="I105" i="32" s="1"/>
  <c r="B105" i="35"/>
  <c r="I105" i="35" s="1"/>
  <c r="I599" i="35"/>
  <c r="H93" i="34"/>
  <c r="I336" i="1"/>
  <c r="S651" i="42"/>
  <c r="S650" i="42"/>
  <c r="I335" i="7"/>
  <c r="B49" i="7"/>
  <c r="B22" i="7"/>
  <c r="I22" i="7" s="1"/>
  <c r="I48" i="7"/>
  <c r="I582" i="7"/>
  <c r="B88" i="7"/>
  <c r="C27" i="34"/>
  <c r="D10" i="8"/>
  <c r="I52" i="6"/>
  <c r="B26" i="6"/>
  <c r="I26" i="6" s="1"/>
  <c r="I329" i="6"/>
  <c r="B43" i="6"/>
  <c r="I329" i="5"/>
  <c r="B43" i="5"/>
  <c r="I328" i="5"/>
  <c r="B42" i="5"/>
  <c r="I91" i="6"/>
  <c r="B13" i="6"/>
  <c r="I13" i="6" s="1"/>
  <c r="I335" i="3"/>
  <c r="B49" i="3"/>
  <c r="I634" i="34"/>
  <c r="B88" i="34"/>
  <c r="I88" i="34" s="1"/>
  <c r="I53" i="4"/>
  <c r="B27" i="4"/>
  <c r="I44" i="6"/>
  <c r="B18" i="6"/>
  <c r="I18" i="6" s="1"/>
  <c r="L93" i="43"/>
  <c r="I409" i="6"/>
  <c r="B45" i="6"/>
  <c r="I44" i="4"/>
  <c r="B18" i="4"/>
  <c r="I18" i="4" s="1"/>
  <c r="I634" i="36"/>
  <c r="B88" i="36"/>
  <c r="I88" i="36" s="1"/>
  <c r="I103" i="35"/>
  <c r="B88" i="3"/>
  <c r="I582" i="3"/>
  <c r="H7" i="6"/>
  <c r="B15" i="7"/>
  <c r="I334" i="5"/>
  <c r="B48" i="5"/>
  <c r="I439" i="5"/>
  <c r="C444" i="6"/>
  <c r="C444" i="7"/>
  <c r="C49" i="7"/>
  <c r="C23" i="7" s="1"/>
  <c r="B86" i="4"/>
  <c r="I580" i="4"/>
  <c r="H93" i="32"/>
  <c r="C93" i="32"/>
  <c r="G93" i="32"/>
  <c r="S639" i="42"/>
  <c r="M105" i="42"/>
  <c r="M27" i="42" s="1"/>
  <c r="I409" i="3"/>
  <c r="B45" i="3"/>
  <c r="I649" i="35"/>
  <c r="C7" i="3"/>
  <c r="I7" i="3" s="1"/>
  <c r="I46" i="5"/>
  <c r="B20" i="5"/>
  <c r="I20" i="5" s="1"/>
  <c r="H7" i="7"/>
  <c r="I26" i="3"/>
  <c r="I328" i="3"/>
  <c r="B42" i="3"/>
  <c r="D7" i="6"/>
  <c r="I582" i="6"/>
  <c r="B88" i="6"/>
  <c r="I52" i="7"/>
  <c r="B26" i="7"/>
  <c r="I26" i="7" s="1"/>
  <c r="I91" i="3"/>
  <c r="B13" i="3"/>
  <c r="I13" i="3" s="1"/>
  <c r="D418" i="6"/>
  <c r="D10" i="32"/>
  <c r="D444" i="6"/>
  <c r="D49" i="6"/>
  <c r="D23" i="6" s="1"/>
  <c r="H7" i="4"/>
  <c r="I579" i="7"/>
  <c r="B85" i="7"/>
  <c r="D340" i="5"/>
  <c r="D42" i="5"/>
  <c r="D16" i="5" s="1"/>
  <c r="I328" i="6"/>
  <c r="B42" i="6"/>
  <c r="B27" i="35"/>
  <c r="I53" i="34"/>
  <c r="B88" i="1"/>
  <c r="D133" i="5"/>
  <c r="I133" i="5"/>
  <c r="F133" i="5"/>
  <c r="E133" i="5"/>
  <c r="H133" i="5"/>
  <c r="G133" i="5"/>
  <c r="D340" i="4"/>
  <c r="D42" i="4"/>
  <c r="D16" i="4" s="1"/>
  <c r="C93" i="36"/>
  <c r="S650" i="41"/>
  <c r="I405" i="7"/>
  <c r="D262" i="7"/>
  <c r="B18" i="5"/>
  <c r="I18" i="5" s="1"/>
  <c r="I44" i="5"/>
  <c r="I329" i="4"/>
  <c r="B43" i="4"/>
  <c r="B15" i="5"/>
  <c r="I15" i="5" s="1"/>
  <c r="I41" i="5"/>
  <c r="I405" i="4"/>
  <c r="I85" i="3"/>
  <c r="I409" i="5"/>
  <c r="B45" i="5"/>
  <c r="D418" i="4"/>
  <c r="D41" i="4"/>
  <c r="D15" i="4" s="1"/>
  <c r="C7" i="6"/>
  <c r="G54" i="4"/>
  <c r="I439" i="6"/>
  <c r="I44" i="3"/>
  <c r="B18" i="3"/>
  <c r="I18" i="3" s="1"/>
  <c r="I258" i="5"/>
  <c r="I99" i="6"/>
  <c r="B21" i="6"/>
  <c r="I21" i="6" s="1"/>
  <c r="C10" i="32"/>
  <c r="E7" i="4"/>
  <c r="I328" i="4"/>
  <c r="B42" i="4"/>
  <c r="I103" i="36"/>
  <c r="I598" i="8"/>
  <c r="B133" i="5"/>
  <c r="I409" i="7"/>
  <c r="B45" i="7"/>
  <c r="B15" i="3"/>
  <c r="B93" i="35"/>
  <c r="I85" i="5"/>
  <c r="I443" i="34"/>
  <c r="H7" i="3"/>
  <c r="I91" i="7"/>
  <c r="B13" i="7"/>
  <c r="I13" i="7" s="1"/>
  <c r="I133" i="6"/>
  <c r="F133" i="6"/>
  <c r="E133" i="6"/>
  <c r="D133" i="6"/>
  <c r="C133" i="6"/>
  <c r="H133" i="6"/>
  <c r="G133" i="6"/>
  <c r="I405" i="6"/>
  <c r="G93" i="1"/>
  <c r="I53" i="5"/>
  <c r="B27" i="5"/>
  <c r="L25" i="42"/>
  <c r="C418" i="5"/>
  <c r="I405" i="5"/>
  <c r="I103" i="32"/>
  <c r="I91" i="4"/>
  <c r="B13" i="4"/>
  <c r="I13" i="4" s="1"/>
  <c r="B27" i="3"/>
  <c r="B17" i="3"/>
  <c r="I17" i="3" s="1"/>
  <c r="I43" i="3"/>
  <c r="B88" i="5"/>
  <c r="I582" i="5"/>
  <c r="C41" i="6"/>
  <c r="C15" i="6" s="1"/>
  <c r="D105" i="34"/>
  <c r="D27" i="34" s="1"/>
  <c r="D53" i="8"/>
  <c r="E10" i="1"/>
  <c r="B87" i="6"/>
  <c r="I581" i="6"/>
  <c r="D53" i="32"/>
  <c r="C93" i="1"/>
  <c r="Q105" i="42"/>
  <c r="Q27" i="42" s="1"/>
  <c r="G7" i="6"/>
  <c r="L104" i="43"/>
  <c r="D444" i="7"/>
  <c r="D49" i="7"/>
  <c r="D23" i="7" s="1"/>
  <c r="I634" i="32"/>
  <c r="B88" i="32"/>
  <c r="I88" i="32" s="1"/>
  <c r="C49" i="5"/>
  <c r="C23" i="5" s="1"/>
  <c r="C444" i="5"/>
  <c r="I599" i="7"/>
  <c r="B7" i="5"/>
  <c r="I33" i="5"/>
  <c r="L93" i="42"/>
  <c r="B7" i="6"/>
  <c r="B95" i="6"/>
  <c r="I95" i="6" s="1"/>
  <c r="I589" i="6"/>
  <c r="I103" i="34"/>
  <c r="B104" i="1"/>
  <c r="D340" i="6"/>
  <c r="D42" i="6"/>
  <c r="D16" i="6" s="1"/>
  <c r="G600" i="4"/>
  <c r="B8" i="7"/>
  <c r="D418" i="7"/>
  <c r="B26" i="5"/>
  <c r="I26" i="5" s="1"/>
  <c r="I52" i="5"/>
  <c r="I10" i="4"/>
  <c r="I335" i="6"/>
  <c r="B49" i="6"/>
  <c r="H600" i="5"/>
  <c r="B93" i="32"/>
  <c r="B105" i="8"/>
  <c r="I599" i="34"/>
  <c r="B105" i="34"/>
  <c r="I105" i="34" s="1"/>
  <c r="E88" i="8"/>
  <c r="E10" i="8" s="1"/>
  <c r="C418" i="7"/>
  <c r="C41" i="7"/>
  <c r="C15" i="7" s="1"/>
  <c r="B15" i="4"/>
  <c r="C93" i="35"/>
  <c r="S634" i="43"/>
  <c r="L88" i="43"/>
  <c r="I46" i="6"/>
  <c r="B20" i="6"/>
  <c r="I20" i="6" s="1"/>
  <c r="B13" i="5"/>
  <c r="I13" i="5" s="1"/>
  <c r="I597" i="8"/>
  <c r="B103" i="8"/>
  <c r="I599" i="1"/>
  <c r="B105" i="1"/>
  <c r="I581" i="3"/>
  <c r="B87" i="3"/>
  <c r="G93" i="34"/>
  <c r="B41" i="6"/>
  <c r="I46" i="3"/>
  <c r="B20" i="3"/>
  <c r="I20" i="3" s="1"/>
  <c r="I99" i="4"/>
  <c r="B21" i="4"/>
  <c r="I21" i="4" s="1"/>
  <c r="I99" i="3"/>
  <c r="B21" i="3"/>
  <c r="I21" i="3" s="1"/>
  <c r="I599" i="5"/>
  <c r="C10" i="1"/>
  <c r="I335" i="5"/>
  <c r="B49" i="5"/>
  <c r="C53" i="8"/>
  <c r="I88" i="8"/>
  <c r="B27" i="1"/>
  <c r="C418" i="3"/>
  <c r="B53" i="8"/>
  <c r="D340" i="3"/>
  <c r="D42" i="3"/>
  <c r="D16" i="3" s="1"/>
  <c r="C7" i="7"/>
  <c r="C7" i="4"/>
  <c r="B95" i="7"/>
  <c r="I95" i="7" s="1"/>
  <c r="I589" i="7"/>
  <c r="H7" i="5"/>
  <c r="G600" i="7"/>
  <c r="B95" i="5"/>
  <c r="I95" i="5" s="1"/>
  <c r="I589" i="5"/>
  <c r="I405" i="3"/>
  <c r="C27" i="35"/>
  <c r="I335" i="4"/>
  <c r="B49" i="4"/>
  <c r="R93" i="41"/>
  <c r="M93" i="41"/>
  <c r="F97" i="1"/>
  <c r="D105" i="8"/>
  <c r="F87" i="1"/>
  <c r="F102" i="1"/>
  <c r="I15" i="7" l="1"/>
  <c r="I41" i="7"/>
  <c r="D27" i="32"/>
  <c r="I7" i="4"/>
  <c r="I639" i="34"/>
  <c r="B27" i="32"/>
  <c r="I27" i="32" s="1"/>
  <c r="I48" i="3"/>
  <c r="D27" i="8"/>
  <c r="I15" i="3"/>
  <c r="I41" i="3"/>
  <c r="I87" i="6"/>
  <c r="B9" i="6"/>
  <c r="I9" i="6" s="1"/>
  <c r="I322" i="8"/>
  <c r="B36" i="8"/>
  <c r="H93" i="8"/>
  <c r="I49" i="5"/>
  <c r="B23" i="5"/>
  <c r="I23" i="5" s="1"/>
  <c r="I87" i="3"/>
  <c r="B9" i="3"/>
  <c r="I9" i="3" s="1"/>
  <c r="I650" i="32"/>
  <c r="B104" i="32"/>
  <c r="I104" i="32" s="1"/>
  <c r="H103" i="8"/>
  <c r="H25" i="8" s="1"/>
  <c r="I649" i="8"/>
  <c r="I581" i="5"/>
  <c r="B87" i="5"/>
  <c r="B17" i="6"/>
  <c r="I17" i="6" s="1"/>
  <c r="I43" i="6"/>
  <c r="I650" i="8"/>
  <c r="B104" i="8"/>
  <c r="I104" i="8" s="1"/>
  <c r="B19" i="4"/>
  <c r="I19" i="4" s="1"/>
  <c r="I45" i="4"/>
  <c r="B22" i="4"/>
  <c r="I22" i="4" s="1"/>
  <c r="I48" i="4"/>
  <c r="I87" i="4"/>
  <c r="B9" i="4"/>
  <c r="I9" i="4" s="1"/>
  <c r="I650" i="36"/>
  <c r="B104" i="36"/>
  <c r="I104" i="36" s="1"/>
  <c r="I7" i="5"/>
  <c r="I53" i="32"/>
  <c r="B16" i="6"/>
  <c r="I16" i="6" s="1"/>
  <c r="I42" i="6"/>
  <c r="I42" i="3"/>
  <c r="B16" i="3"/>
  <c r="I16" i="3" s="1"/>
  <c r="D53" i="1"/>
  <c r="I443" i="1"/>
  <c r="B23" i="7"/>
  <c r="I23" i="7" s="1"/>
  <c r="I49" i="7"/>
  <c r="I639" i="32"/>
  <c r="I650" i="34"/>
  <c r="B104" i="34"/>
  <c r="I104" i="34" s="1"/>
  <c r="I42" i="5"/>
  <c r="B16" i="5"/>
  <c r="I16" i="5" s="1"/>
  <c r="I88" i="5"/>
  <c r="B10" i="5"/>
  <c r="I10" i="5" s="1"/>
  <c r="I580" i="5"/>
  <c r="B86" i="5"/>
  <c r="G93" i="8"/>
  <c r="I41" i="4"/>
  <c r="B27" i="34"/>
  <c r="I27" i="34" s="1"/>
  <c r="B19" i="3"/>
  <c r="I19" i="3" s="1"/>
  <c r="I45" i="3"/>
  <c r="D53" i="35"/>
  <c r="I443" i="35"/>
  <c r="B23" i="3"/>
  <c r="I23" i="3" s="1"/>
  <c r="I49" i="3"/>
  <c r="S639" i="41"/>
  <c r="I639" i="36"/>
  <c r="B93" i="36"/>
  <c r="B93" i="8"/>
  <c r="B17" i="4"/>
  <c r="I17" i="4" s="1"/>
  <c r="I43" i="4"/>
  <c r="I581" i="7"/>
  <c r="B87" i="7"/>
  <c r="I322" i="32"/>
  <c r="B36" i="32"/>
  <c r="G105" i="8"/>
  <c r="G27" i="8" s="1"/>
  <c r="I49" i="4"/>
  <c r="B23" i="4"/>
  <c r="I23" i="4" s="1"/>
  <c r="B27" i="8"/>
  <c r="I53" i="8"/>
  <c r="D86" i="7"/>
  <c r="I580" i="7"/>
  <c r="I15" i="4"/>
  <c r="I49" i="6"/>
  <c r="B23" i="6"/>
  <c r="I23" i="6" s="1"/>
  <c r="I7" i="6"/>
  <c r="B93" i="1"/>
  <c r="I86" i="4"/>
  <c r="B8" i="4"/>
  <c r="I88" i="3"/>
  <c r="B10" i="3"/>
  <c r="I10" i="3" s="1"/>
  <c r="I443" i="32"/>
  <c r="I42" i="7"/>
  <c r="B16" i="7"/>
  <c r="I16" i="7" s="1"/>
  <c r="I45" i="7"/>
  <c r="B19" i="7"/>
  <c r="I19" i="7" s="1"/>
  <c r="I45" i="5"/>
  <c r="B19" i="5"/>
  <c r="I19" i="5" s="1"/>
  <c r="I580" i="6"/>
  <c r="B86" i="6"/>
  <c r="I42" i="4"/>
  <c r="B16" i="4"/>
  <c r="I16" i="4" s="1"/>
  <c r="I639" i="35"/>
  <c r="I580" i="3"/>
  <c r="B86" i="3"/>
  <c r="I85" i="7"/>
  <c r="B7" i="7"/>
  <c r="B22" i="5"/>
  <c r="I22" i="5" s="1"/>
  <c r="I48" i="5"/>
  <c r="B17" i="5"/>
  <c r="I17" i="5" s="1"/>
  <c r="I43" i="5"/>
  <c r="I88" i="7"/>
  <c r="B10" i="7"/>
  <c r="I10" i="7" s="1"/>
  <c r="I43" i="7"/>
  <c r="B17" i="7"/>
  <c r="I17" i="7" s="1"/>
  <c r="I650" i="35"/>
  <c r="B104" i="35"/>
  <c r="I104" i="35" s="1"/>
  <c r="I634" i="8"/>
  <c r="E105" i="8"/>
  <c r="E27" i="8" s="1"/>
  <c r="I88" i="6"/>
  <c r="B10" i="6"/>
  <c r="I10" i="6" s="1"/>
  <c r="I41" i="6"/>
  <c r="B15" i="6"/>
  <c r="I15" i="6" s="1"/>
  <c r="I322" i="1"/>
  <c r="B36" i="1"/>
  <c r="H105" i="8"/>
  <c r="H27" i="8" s="1"/>
  <c r="I443" i="8"/>
  <c r="I45" i="6"/>
  <c r="B19" i="6"/>
  <c r="I19" i="6" s="1"/>
  <c r="F90" i="1"/>
  <c r="I103" i="8" l="1"/>
  <c r="I87" i="7"/>
  <c r="B9" i="7"/>
  <c r="I9" i="7" s="1"/>
  <c r="I86" i="5"/>
  <c r="B8" i="5"/>
  <c r="I86" i="3"/>
  <c r="B8" i="3"/>
  <c r="D27" i="1"/>
  <c r="I53" i="1"/>
  <c r="I87" i="5"/>
  <c r="B9" i="5"/>
  <c r="I9" i="5" s="1"/>
  <c r="D27" i="35"/>
  <c r="I27" i="35" s="1"/>
  <c r="I53" i="35"/>
  <c r="D8" i="7"/>
  <c r="I86" i="7"/>
  <c r="C105" i="8"/>
  <c r="I599" i="8"/>
  <c r="I8" i="4"/>
  <c r="I36" i="8"/>
  <c r="B10" i="8"/>
  <c r="I10" i="8" s="1"/>
  <c r="I36" i="1"/>
  <c r="B10" i="1"/>
  <c r="I7" i="7"/>
  <c r="B10" i="32"/>
  <c r="I10" i="32" s="1"/>
  <c r="I36" i="32"/>
  <c r="I639" i="8"/>
  <c r="I86" i="6"/>
  <c r="B8" i="6"/>
  <c r="I8" i="5" l="1"/>
  <c r="I8" i="6"/>
  <c r="I8" i="7"/>
  <c r="I8" i="3"/>
  <c r="C27" i="8"/>
  <c r="I27" i="8" s="1"/>
  <c r="I105" i="8"/>
  <c r="I416" i="8" l="1"/>
  <c r="I338" i="8"/>
  <c r="I493" i="1" l="1"/>
  <c r="I494" i="1"/>
  <c r="E52" i="8"/>
  <c r="E26" i="8" s="1"/>
  <c r="I546" i="8" l="1"/>
  <c r="I572" i="1"/>
  <c r="I467" i="8"/>
  <c r="I530" i="34"/>
  <c r="I504" i="34"/>
  <c r="I468" i="1"/>
  <c r="I348" i="34"/>
  <c r="I468" i="8"/>
  <c r="I520" i="1"/>
  <c r="I571" i="1"/>
  <c r="I244" i="34"/>
  <c r="I571" i="8"/>
  <c r="I519" i="8"/>
  <c r="I545" i="8"/>
  <c r="I519" i="1"/>
  <c r="I572" i="8"/>
  <c r="I452" i="34"/>
  <c r="I545" i="1"/>
  <c r="I467" i="1"/>
  <c r="I546" i="1"/>
  <c r="I556" i="34"/>
  <c r="I520" i="8"/>
  <c r="I390" i="8"/>
  <c r="I166" i="34"/>
  <c r="I218" i="34"/>
  <c r="I270" i="34"/>
  <c r="I426" i="34"/>
  <c r="I296" i="34"/>
  <c r="F78" i="8" l="1"/>
  <c r="I140" i="34"/>
  <c r="F77" i="8"/>
  <c r="F62" i="34"/>
  <c r="I374" i="34"/>
  <c r="F26" i="8"/>
  <c r="I78" i="8"/>
  <c r="I322" i="34"/>
  <c r="I77" i="8"/>
  <c r="F25" i="8"/>
  <c r="F78" i="1"/>
  <c r="F10" i="34"/>
  <c r="I62" i="34"/>
  <c r="I400" i="34"/>
  <c r="F77" i="1"/>
  <c r="I77" i="1" l="1"/>
  <c r="I114" i="34"/>
  <c r="B52" i="8"/>
  <c r="I78" i="1"/>
  <c r="I129" i="8"/>
  <c r="D52" i="8"/>
  <c r="D26" i="8" s="1"/>
  <c r="C52" i="8"/>
  <c r="C26" i="8" s="1"/>
  <c r="I130" i="8" l="1"/>
  <c r="I52" i="8"/>
  <c r="B26" i="8"/>
  <c r="I26" i="8" s="1"/>
  <c r="I129" i="1" l="1"/>
  <c r="I130" i="1" l="1"/>
  <c r="I416" i="1" l="1"/>
  <c r="I338" i="1" l="1"/>
  <c r="C52" i="1"/>
  <c r="C26" i="1" s="1"/>
  <c r="I390" i="1"/>
  <c r="D52" i="1"/>
  <c r="D26" i="1" s="1"/>
  <c r="E52" i="1"/>
  <c r="E26" i="1" s="1"/>
  <c r="B52" i="1" l="1"/>
  <c r="I52" i="1" l="1"/>
  <c r="B26" i="1"/>
  <c r="C51" i="1" l="1"/>
  <c r="C25" i="1" s="1"/>
  <c r="D51" i="1"/>
  <c r="D25" i="1" s="1"/>
  <c r="I415" i="1"/>
  <c r="E51" i="1"/>
  <c r="E25" i="1" s="1"/>
  <c r="I389" i="1"/>
  <c r="I337" i="1" l="1"/>
  <c r="B51" i="1"/>
  <c r="I51" i="1" l="1"/>
  <c r="B25" i="1"/>
  <c r="E51" i="8" l="1"/>
  <c r="E25" i="8" s="1"/>
  <c r="D51" i="8"/>
  <c r="D25" i="8" s="1"/>
  <c r="I415" i="8"/>
  <c r="C51" i="8"/>
  <c r="C25" i="8" s="1"/>
  <c r="I389" i="8"/>
  <c r="I337" i="8" l="1"/>
  <c r="B51" i="8"/>
  <c r="I51" i="8" l="1"/>
  <c r="B25" i="8"/>
  <c r="I25" i="8" s="1"/>
  <c r="H36" i="34" l="1"/>
  <c r="H10" i="34" s="1"/>
  <c r="E36" i="34"/>
  <c r="E10" i="34" s="1"/>
  <c r="C36" i="34"/>
  <c r="C10" i="34" s="1"/>
  <c r="G36" i="34"/>
  <c r="G10" i="34" s="1"/>
  <c r="D36" i="34"/>
  <c r="D10" i="34" s="1"/>
  <c r="I192" i="34" l="1"/>
  <c r="B36" i="34"/>
  <c r="I36" i="34" l="1"/>
  <c r="B10" i="34"/>
  <c r="I10" i="34" s="1"/>
  <c r="I130" i="34" l="1"/>
  <c r="I129" i="34"/>
  <c r="I521" i="43" l="1"/>
  <c r="I573" i="43"/>
  <c r="I504" i="43"/>
  <c r="I556" i="43"/>
  <c r="I495" i="43"/>
  <c r="I547" i="43"/>
  <c r="I478" i="43"/>
  <c r="I530" i="43"/>
  <c r="AI374" i="43" l="1"/>
  <c r="AI400" i="43"/>
  <c r="AI296" i="43"/>
  <c r="AI140" i="43"/>
  <c r="AI166" i="43"/>
  <c r="W53" i="43"/>
  <c r="X53" i="43"/>
  <c r="AI443" i="43"/>
  <c r="AI339" i="43"/>
  <c r="AF53" i="43"/>
  <c r="AI270" i="43"/>
  <c r="Y53" i="43"/>
  <c r="Z53" i="43"/>
  <c r="AI114" i="43"/>
  <c r="AA53" i="43"/>
  <c r="AH53" i="43"/>
  <c r="AI131" i="43"/>
  <c r="V53" i="43"/>
  <c r="AG53" i="43"/>
  <c r="AI426" i="43"/>
  <c r="AI322" i="43"/>
  <c r="AI218" i="43"/>
  <c r="AD53" i="43"/>
  <c r="AI348" i="43"/>
  <c r="AI244" i="43"/>
  <c r="AC53" i="43"/>
  <c r="AI235" i="43"/>
  <c r="AI365" i="43"/>
  <c r="AI261" i="43"/>
  <c r="AI157" i="43"/>
  <c r="F62" i="43"/>
  <c r="I452" i="43"/>
  <c r="AI391" i="43"/>
  <c r="AI287" i="43"/>
  <c r="AI183" i="43"/>
  <c r="AE53" i="43"/>
  <c r="AI417" i="43"/>
  <c r="AI313" i="43"/>
  <c r="AI209" i="43"/>
  <c r="F79" i="43"/>
  <c r="I469" i="43"/>
  <c r="S296" i="43"/>
  <c r="S270" i="43" l="1"/>
  <c r="S218" i="43"/>
  <c r="S426" i="43"/>
  <c r="P88" i="43"/>
  <c r="S582" i="43"/>
  <c r="S348" i="43"/>
  <c r="S114" i="43"/>
  <c r="S166" i="43"/>
  <c r="S400" i="43"/>
  <c r="F10" i="43"/>
  <c r="I62" i="43"/>
  <c r="S322" i="43"/>
  <c r="S374" i="43"/>
  <c r="P105" i="43"/>
  <c r="P27" i="43" s="1"/>
  <c r="S599" i="43"/>
  <c r="I79" i="43"/>
  <c r="F27" i="43"/>
  <c r="S140" i="43"/>
  <c r="S244" i="43"/>
  <c r="AI53" i="43"/>
  <c r="AJ53" i="43" s="1"/>
  <c r="I296" i="43"/>
  <c r="I270" i="43" l="1"/>
  <c r="I374" i="43"/>
  <c r="I244" i="43"/>
  <c r="I348" i="43"/>
  <c r="I218" i="43"/>
  <c r="I166" i="43"/>
  <c r="I140" i="43"/>
  <c r="P10" i="43"/>
  <c r="S88" i="43"/>
  <c r="I400" i="43"/>
  <c r="I114" i="43"/>
  <c r="I426" i="43"/>
  <c r="I322" i="43"/>
  <c r="AD36" i="43"/>
  <c r="AF36" i="43"/>
  <c r="Z36" i="43"/>
  <c r="AH36" i="43"/>
  <c r="AA36" i="43"/>
  <c r="X36" i="43" l="1"/>
  <c r="Y36" i="43"/>
  <c r="AC36" i="43"/>
  <c r="W36" i="43"/>
  <c r="R36" i="43"/>
  <c r="R10" i="43" s="1"/>
  <c r="O36" i="43" l="1"/>
  <c r="O10" i="43" s="1"/>
  <c r="AE36" i="43"/>
  <c r="AI192" i="43"/>
  <c r="V36" i="43"/>
  <c r="AI36" i="43" s="1"/>
  <c r="N36" i="43"/>
  <c r="N10" i="43" s="1"/>
  <c r="AG36" i="43"/>
  <c r="Q36" i="43"/>
  <c r="Q10" i="43" s="1"/>
  <c r="M36" i="43"/>
  <c r="M10" i="43" s="1"/>
  <c r="H36" i="43"/>
  <c r="H10" i="43" s="1"/>
  <c r="D36" i="43"/>
  <c r="D10" i="43" s="1"/>
  <c r="E36" i="43"/>
  <c r="E10" i="43" s="1"/>
  <c r="G36" i="43" l="1"/>
  <c r="G10" i="43" s="1"/>
  <c r="C36" i="43" l="1"/>
  <c r="C10" i="43" s="1"/>
  <c r="S192" i="43"/>
  <c r="L36" i="43"/>
  <c r="I192" i="43"/>
  <c r="B36" i="43"/>
  <c r="B10" i="43" l="1"/>
  <c r="I10" i="43" s="1"/>
  <c r="I36" i="43"/>
  <c r="L10" i="43"/>
  <c r="S10" i="43" s="1"/>
  <c r="S36" i="43"/>
  <c r="AJ36" i="43" s="1"/>
  <c r="I571" i="43"/>
  <c r="I519" i="43"/>
  <c r="I545" i="43"/>
  <c r="I493" i="43"/>
  <c r="AI233" i="43" l="1"/>
  <c r="AI181" i="43"/>
  <c r="T10" i="43"/>
  <c r="AI155" i="43"/>
  <c r="F77" i="43"/>
  <c r="I467" i="43"/>
  <c r="AI389" i="43"/>
  <c r="AI285" i="43"/>
  <c r="AI207" i="43"/>
  <c r="AI259" i="43"/>
  <c r="AI363" i="43"/>
  <c r="AI337" i="43"/>
  <c r="AI441" i="43"/>
  <c r="AI311" i="43"/>
  <c r="AI415" i="43"/>
  <c r="I77" i="43" l="1"/>
  <c r="F25" i="43"/>
  <c r="I25" i="43" s="1"/>
  <c r="P103" i="43"/>
  <c r="S597" i="43"/>
  <c r="I572" i="43"/>
  <c r="I494" i="43"/>
  <c r="I520" i="43"/>
  <c r="I546" i="43"/>
  <c r="AI260" i="43" l="1"/>
  <c r="P25" i="43"/>
  <c r="S103" i="43"/>
  <c r="I468" i="43"/>
  <c r="F78" i="43"/>
  <c r="AI156" i="43"/>
  <c r="AI208" i="43"/>
  <c r="AI182" i="43"/>
  <c r="AI286" i="43"/>
  <c r="AI390" i="43"/>
  <c r="AI416" i="43" l="1"/>
  <c r="AI234" i="43"/>
  <c r="AI364" i="43"/>
  <c r="AI312" i="43"/>
  <c r="F26" i="43"/>
  <c r="I78" i="43"/>
  <c r="P104" i="43"/>
  <c r="S598" i="43"/>
  <c r="AI442" i="43"/>
  <c r="AI338" i="43"/>
  <c r="X52" i="43"/>
  <c r="P26" i="43" l="1"/>
  <c r="S104" i="43"/>
  <c r="AA52" i="43"/>
  <c r="AH52" i="43"/>
  <c r="Z52" i="43"/>
  <c r="AF52" i="43"/>
  <c r="AE52" i="43"/>
  <c r="W52" i="43"/>
  <c r="AG52" i="43"/>
  <c r="AD52" i="43"/>
  <c r="Y52" i="43"/>
  <c r="AC52" i="43"/>
  <c r="AH51" i="43"/>
  <c r="Q52" i="43"/>
  <c r="Q26" i="43" s="1"/>
  <c r="V52" i="43" l="1"/>
  <c r="AI52" i="43" s="1"/>
  <c r="AI130" i="43"/>
  <c r="O52" i="43"/>
  <c r="O26" i="43" s="1"/>
  <c r="R52" i="43"/>
  <c r="R26" i="43" s="1"/>
  <c r="M52" i="43"/>
  <c r="M26" i="43" s="1"/>
  <c r="AG51" i="43"/>
  <c r="AD51" i="43"/>
  <c r="Y51" i="43"/>
  <c r="AC51" i="43"/>
  <c r="X51" i="43"/>
  <c r="N52" i="43"/>
  <c r="N26" i="43" s="1"/>
  <c r="AF51" i="43"/>
  <c r="AA51" i="43"/>
  <c r="AE51" i="43"/>
  <c r="Z51" i="43"/>
  <c r="W51" i="43"/>
  <c r="S130" i="43" l="1"/>
  <c r="L52" i="43"/>
  <c r="V51" i="43"/>
  <c r="AI51" i="43" s="1"/>
  <c r="AI129" i="43"/>
  <c r="Q51" i="43"/>
  <c r="Q25" i="43" s="1"/>
  <c r="R51" i="43"/>
  <c r="R25" i="43" s="1"/>
  <c r="N51" i="43"/>
  <c r="N25" i="43" s="1"/>
  <c r="M51" i="43"/>
  <c r="M25" i="43" s="1"/>
  <c r="O51" i="43"/>
  <c r="O25" i="43" s="1"/>
  <c r="S129" i="43" l="1"/>
  <c r="L51" i="43"/>
  <c r="L26" i="43"/>
  <c r="S26" i="43" s="1"/>
  <c r="S52" i="43"/>
  <c r="AJ52" i="43" s="1"/>
  <c r="L25" i="43" l="1"/>
  <c r="S25" i="43" s="1"/>
  <c r="S51" i="43"/>
  <c r="AJ51" i="43" s="1"/>
  <c r="D105" i="43"/>
  <c r="D27" i="43" s="1"/>
  <c r="N105" i="43" l="1"/>
  <c r="N27" i="43" s="1"/>
  <c r="I625" i="43" l="1"/>
  <c r="B105" i="43"/>
  <c r="S625" i="43" l="1"/>
  <c r="AG625" i="43" s="1"/>
  <c r="L105" i="43"/>
  <c r="B27" i="43"/>
  <c r="I27" i="43" s="1"/>
  <c r="I105" i="43"/>
  <c r="L27" i="43" l="1"/>
  <c r="S27" i="43" s="1"/>
  <c r="S105" i="43"/>
  <c r="I556" i="41" l="1"/>
  <c r="I530" i="41"/>
  <c r="I504" i="41"/>
  <c r="I478" i="41"/>
  <c r="I573" i="41"/>
  <c r="I547" i="41"/>
  <c r="I521" i="41"/>
  <c r="I495" i="41"/>
  <c r="I452" i="41" l="1"/>
  <c r="F62" i="41"/>
  <c r="I469" i="41"/>
  <c r="F79" i="41"/>
  <c r="AD53" i="41" l="1"/>
  <c r="AH36" i="41"/>
  <c r="AE53" i="41"/>
  <c r="AA36" i="41"/>
  <c r="AG36" i="41"/>
  <c r="AI391" i="41"/>
  <c r="AI287" i="41"/>
  <c r="AI183" i="41"/>
  <c r="AC53" i="41"/>
  <c r="P88" i="41"/>
  <c r="S582" i="41"/>
  <c r="AF36" i="41"/>
  <c r="AC36" i="41"/>
  <c r="AA53" i="41"/>
  <c r="X53" i="41"/>
  <c r="AE36" i="41"/>
  <c r="AI443" i="41"/>
  <c r="AI339" i="41"/>
  <c r="AI235" i="41"/>
  <c r="Z53" i="41"/>
  <c r="W53" i="41"/>
  <c r="I79" i="41"/>
  <c r="F27" i="41"/>
  <c r="AI322" i="41"/>
  <c r="X36" i="41"/>
  <c r="AI400" i="41"/>
  <c r="AI192" i="41"/>
  <c r="AI313" i="41"/>
  <c r="AD36" i="41"/>
  <c r="Y53" i="41"/>
  <c r="AF53" i="41"/>
  <c r="P105" i="41"/>
  <c r="P27" i="41" s="1"/>
  <c r="S599" i="41"/>
  <c r="AI218" i="41"/>
  <c r="AG53" i="41"/>
  <c r="AI296" i="41"/>
  <c r="AI417" i="41"/>
  <c r="AI270" i="41"/>
  <c r="Z36" i="41"/>
  <c r="Y36" i="41"/>
  <c r="AH53" i="41"/>
  <c r="I62" i="41"/>
  <c r="F10" i="41"/>
  <c r="AI426" i="41"/>
  <c r="AI209" i="41"/>
  <c r="AI374" i="41"/>
  <c r="AI166" i="41"/>
  <c r="W36" i="41"/>
  <c r="AI114" i="41"/>
  <c r="V36" i="41"/>
  <c r="AI131" i="41"/>
  <c r="V53" i="41"/>
  <c r="AI348" i="41"/>
  <c r="AI244" i="41"/>
  <c r="AI140" i="41"/>
  <c r="AI365" i="41"/>
  <c r="AI261" i="41"/>
  <c r="AI157" i="41"/>
  <c r="S426" i="41" l="1"/>
  <c r="S348" i="41"/>
  <c r="R36" i="41"/>
  <c r="R10" i="41" s="1"/>
  <c r="S374" i="41"/>
  <c r="O36" i="41"/>
  <c r="O10" i="41" s="1"/>
  <c r="AI53" i="41"/>
  <c r="AJ53" i="41" s="1"/>
  <c r="S166" i="41"/>
  <c r="S296" i="41"/>
  <c r="N36" i="41"/>
  <c r="N10" i="41" s="1"/>
  <c r="AI36" i="41"/>
  <c r="S218" i="41"/>
  <c r="S192" i="41"/>
  <c r="S400" i="41"/>
  <c r="S270" i="41"/>
  <c r="Q36" i="41"/>
  <c r="Q10" i="41" s="1"/>
  <c r="S322" i="41"/>
  <c r="S140" i="41"/>
  <c r="P10" i="41"/>
  <c r="S88" i="41"/>
  <c r="S114" i="41"/>
  <c r="L36" i="41"/>
  <c r="S244" i="41"/>
  <c r="M36" i="41"/>
  <c r="M10" i="41" s="1"/>
  <c r="I348" i="41"/>
  <c r="I218" i="41" l="1"/>
  <c r="I270" i="41"/>
  <c r="C36" i="41"/>
  <c r="C10" i="41" s="1"/>
  <c r="I244" i="41"/>
  <c r="I166" i="41"/>
  <c r="I296" i="41"/>
  <c r="I374" i="41"/>
  <c r="G36" i="41"/>
  <c r="G10" i="41" s="1"/>
  <c r="H36" i="41"/>
  <c r="H10" i="41" s="1"/>
  <c r="D36" i="41"/>
  <c r="D10" i="41" s="1"/>
  <c r="E36" i="41"/>
  <c r="E10" i="41" s="1"/>
  <c r="I192" i="41"/>
  <c r="I140" i="41"/>
  <c r="L10" i="41"/>
  <c r="S10" i="41" s="1"/>
  <c r="S36" i="41"/>
  <c r="AJ36" i="41" s="1"/>
  <c r="I322" i="41"/>
  <c r="B36" i="41"/>
  <c r="I114" i="41"/>
  <c r="I400" i="41"/>
  <c r="I426" i="41"/>
  <c r="B10" i="41" l="1"/>
  <c r="I10" i="41" s="1"/>
  <c r="T10" i="41" s="1"/>
  <c r="I36" i="41"/>
  <c r="D105" i="41" l="1"/>
  <c r="D27" i="41" s="1"/>
  <c r="N105" i="41" l="1"/>
  <c r="N27" i="41" s="1"/>
  <c r="I625" i="41" l="1"/>
  <c r="B105" i="41"/>
  <c r="S625" i="41" l="1"/>
  <c r="AG625" i="41" s="1"/>
  <c r="L105" i="41"/>
  <c r="I105" i="41"/>
  <c r="B27" i="41"/>
  <c r="I27" i="41" s="1"/>
  <c r="L27" i="41" l="1"/>
  <c r="S27" i="41" s="1"/>
  <c r="S105" i="41"/>
  <c r="I493" i="41" l="1"/>
  <c r="I519" i="41"/>
  <c r="I545" i="41"/>
  <c r="I571" i="41"/>
  <c r="I467" i="41" l="1"/>
  <c r="F77" i="41"/>
  <c r="AI337" i="41" l="1"/>
  <c r="AI441" i="41"/>
  <c r="AI363" i="41"/>
  <c r="AI181" i="41"/>
  <c r="AI285" i="41"/>
  <c r="AI389" i="41"/>
  <c r="AI311" i="41"/>
  <c r="AI415" i="41"/>
  <c r="P103" i="41"/>
  <c r="S597" i="41"/>
  <c r="AI233" i="41"/>
  <c r="F25" i="41"/>
  <c r="I77" i="41"/>
  <c r="AI207" i="41"/>
  <c r="AI155" i="41"/>
  <c r="AI259" i="41"/>
  <c r="P25" i="41" l="1"/>
  <c r="S103" i="41"/>
  <c r="Z51" i="41"/>
  <c r="W51" i="41"/>
  <c r="AH51" i="41"/>
  <c r="AE51" i="41"/>
  <c r="AA51" i="41"/>
  <c r="X51" i="41"/>
  <c r="AF51" i="41"/>
  <c r="AC51" i="41"/>
  <c r="Y51" i="41"/>
  <c r="AG51" i="41"/>
  <c r="AD51" i="41"/>
  <c r="V51" i="41" l="1"/>
  <c r="AI51" i="41" s="1"/>
  <c r="AI129" i="41"/>
  <c r="M51" i="41"/>
  <c r="M25" i="41" s="1"/>
  <c r="R51" i="41"/>
  <c r="R25" i="41" s="1"/>
  <c r="O51" i="41"/>
  <c r="O25" i="41" s="1"/>
  <c r="N51" i="41"/>
  <c r="N25" i="41" s="1"/>
  <c r="Q51" i="41"/>
  <c r="Q25" i="41" s="1"/>
  <c r="L51" i="41" l="1"/>
  <c r="S129" i="41"/>
  <c r="D51" i="41"/>
  <c r="D25" i="41" s="1"/>
  <c r="E51" i="41"/>
  <c r="E25" i="41" s="1"/>
  <c r="H51" i="41"/>
  <c r="H25" i="41" s="1"/>
  <c r="C51" i="41"/>
  <c r="C25" i="41" s="1"/>
  <c r="G51" i="41"/>
  <c r="G25" i="41" s="1"/>
  <c r="B51" i="41" l="1"/>
  <c r="I129" i="41"/>
  <c r="L25" i="41"/>
  <c r="S25" i="41" s="1"/>
  <c r="S51" i="41"/>
  <c r="AJ51" i="41" s="1"/>
  <c r="B25" i="41" l="1"/>
  <c r="I25" i="41" s="1"/>
  <c r="I51" i="41"/>
  <c r="AI260" i="41" l="1"/>
  <c r="AI390" i="41"/>
  <c r="AI234" i="41" l="1"/>
  <c r="AI156" i="41"/>
  <c r="I468" i="41"/>
  <c r="AI416" i="41"/>
  <c r="AI338" i="41"/>
  <c r="AI208" i="41"/>
  <c r="AI286" i="41"/>
  <c r="AI312" i="41"/>
  <c r="AI364" i="41"/>
  <c r="AI182" i="41"/>
  <c r="AI442" i="41"/>
  <c r="I494" i="41"/>
  <c r="I572" i="41"/>
  <c r="I520" i="41"/>
  <c r="I546" i="41"/>
  <c r="F78" i="41" l="1"/>
  <c r="AF52" i="41"/>
  <c r="AC52" i="41"/>
  <c r="Y52" i="41"/>
  <c r="AG52" i="41"/>
  <c r="AD52" i="41"/>
  <c r="Z52" i="41"/>
  <c r="W52" i="41"/>
  <c r="AH52" i="41"/>
  <c r="AE52" i="41"/>
  <c r="AA52" i="41"/>
  <c r="X52" i="41"/>
  <c r="P104" i="41" l="1"/>
  <c r="S598" i="41"/>
  <c r="V52" i="41"/>
  <c r="AI52" i="41" s="1"/>
  <c r="AI130" i="41"/>
  <c r="F26" i="41"/>
  <c r="I78" i="41"/>
  <c r="P26" i="41" l="1"/>
  <c r="S104" i="41"/>
  <c r="I556" i="42"/>
  <c r="I530" i="42"/>
  <c r="I504" i="42"/>
  <c r="I478" i="42"/>
  <c r="I573" i="42"/>
  <c r="I547" i="42"/>
  <c r="I521" i="42"/>
  <c r="I495" i="42"/>
  <c r="I469" i="42" l="1"/>
  <c r="F79" i="42"/>
  <c r="I452" i="42"/>
  <c r="F62" i="42"/>
  <c r="AI140" i="42"/>
  <c r="AI270" i="42"/>
  <c r="AI374" i="42"/>
  <c r="AI400" i="42" l="1"/>
  <c r="P105" i="42"/>
  <c r="P27" i="42" s="1"/>
  <c r="S599" i="42"/>
  <c r="AI114" i="42"/>
  <c r="I62" i="42"/>
  <c r="F10" i="42"/>
  <c r="AI426" i="42"/>
  <c r="AI348" i="42"/>
  <c r="AI322" i="42"/>
  <c r="F27" i="42"/>
  <c r="I79" i="42"/>
  <c r="P88" i="42"/>
  <c r="S582" i="42"/>
  <c r="AI296" i="42"/>
  <c r="AI244" i="42"/>
  <c r="AI166" i="42"/>
  <c r="AI218" i="42"/>
  <c r="S218" i="42" l="1"/>
  <c r="S348" i="42"/>
  <c r="S426" i="42"/>
  <c r="S322" i="42"/>
  <c r="S114" i="42"/>
  <c r="S166" i="42"/>
  <c r="S400" i="42"/>
  <c r="P10" i="42"/>
  <c r="S88" i="42"/>
  <c r="S374" i="42"/>
  <c r="S140" i="42"/>
  <c r="S244" i="42"/>
  <c r="S296" i="42"/>
  <c r="S270" i="42"/>
  <c r="I339" i="36"/>
  <c r="I417" i="36"/>
  <c r="I296" i="42"/>
  <c r="I443" i="36"/>
  <c r="I270" i="42" l="1"/>
  <c r="I348" i="42"/>
  <c r="I400" i="42"/>
  <c r="I166" i="42"/>
  <c r="I218" i="42"/>
  <c r="I114" i="42"/>
  <c r="I131" i="36"/>
  <c r="I140" i="42"/>
  <c r="I374" i="42"/>
  <c r="I426" i="42"/>
  <c r="I322" i="42"/>
  <c r="I244" i="42"/>
  <c r="E53" i="36"/>
  <c r="E27" i="36" s="1"/>
  <c r="D53" i="36"/>
  <c r="C53" i="36"/>
  <c r="C27" i="36" s="1"/>
  <c r="I556" i="35" l="1"/>
  <c r="I546" i="32"/>
  <c r="I504" i="36"/>
  <c r="I452" i="35"/>
  <c r="I467" i="32"/>
  <c r="I504" i="35"/>
  <c r="I452" i="36"/>
  <c r="I530" i="35"/>
  <c r="I520" i="32"/>
  <c r="I530" i="36"/>
  <c r="I468" i="32"/>
  <c r="I545" i="32"/>
  <c r="I556" i="36"/>
  <c r="I571" i="32"/>
  <c r="I519" i="32"/>
  <c r="I572" i="32"/>
  <c r="I400" i="36"/>
  <c r="I400" i="35"/>
  <c r="I166" i="36"/>
  <c r="I218" i="36"/>
  <c r="I140" i="36"/>
  <c r="I244" i="35"/>
  <c r="I322" i="35"/>
  <c r="I270" i="36"/>
  <c r="I244" i="36"/>
  <c r="I296" i="35"/>
  <c r="I426" i="36"/>
  <c r="I218" i="35"/>
  <c r="I270" i="35"/>
  <c r="I426" i="35"/>
  <c r="I166" i="35"/>
  <c r="I348" i="35"/>
  <c r="I296" i="36"/>
  <c r="I348" i="36"/>
  <c r="I322" i="36"/>
  <c r="I374" i="35"/>
  <c r="I140" i="35" l="1"/>
  <c r="F77" i="32"/>
  <c r="I114" i="35"/>
  <c r="I77" i="32"/>
  <c r="F25" i="32"/>
  <c r="F62" i="35"/>
  <c r="I114" i="36"/>
  <c r="I374" i="36"/>
  <c r="F78" i="32"/>
  <c r="I391" i="36"/>
  <c r="B53" i="36"/>
  <c r="F62" i="36"/>
  <c r="I78" i="32" l="1"/>
  <c r="F26" i="32"/>
  <c r="I62" i="36"/>
  <c r="F10" i="36"/>
  <c r="I53" i="36"/>
  <c r="F10" i="35"/>
  <c r="I62" i="35"/>
  <c r="AC36" i="42" l="1"/>
  <c r="Z36" i="42"/>
  <c r="AE36" i="42"/>
  <c r="Y36" i="42"/>
  <c r="AH36" i="42"/>
  <c r="X36" i="42"/>
  <c r="AA36" i="42"/>
  <c r="AG36" i="42"/>
  <c r="AF36" i="42"/>
  <c r="AD36" i="42"/>
  <c r="W36" i="42"/>
  <c r="AI192" i="42" l="1"/>
  <c r="V36" i="42"/>
  <c r="AI36" i="42" s="1"/>
  <c r="Q36" i="42"/>
  <c r="Q10" i="42" s="1"/>
  <c r="M36" i="42"/>
  <c r="M10" i="42" s="1"/>
  <c r="R36" i="42"/>
  <c r="R10" i="42" s="1"/>
  <c r="O36" i="42"/>
  <c r="O10" i="42" s="1"/>
  <c r="N36" i="42"/>
  <c r="N10" i="42" s="1"/>
  <c r="S192" i="42" l="1"/>
  <c r="L36" i="42"/>
  <c r="E36" i="42"/>
  <c r="E10" i="42" s="1"/>
  <c r="H36" i="42"/>
  <c r="H10" i="42" s="1"/>
  <c r="C36" i="42"/>
  <c r="C10" i="42" s="1"/>
  <c r="G36" i="42"/>
  <c r="G10" i="42" s="1"/>
  <c r="D36" i="42"/>
  <c r="D10" i="42" s="1"/>
  <c r="I192" i="42" l="1"/>
  <c r="B36" i="42"/>
  <c r="L10" i="42"/>
  <c r="S10" i="42" s="1"/>
  <c r="S36" i="42"/>
  <c r="AJ36" i="42" s="1"/>
  <c r="B10" i="42" l="1"/>
  <c r="I10" i="42" s="1"/>
  <c r="T10" i="42" s="1"/>
  <c r="I36" i="42"/>
  <c r="I129" i="32" l="1"/>
  <c r="I130" i="32"/>
  <c r="C51" i="32" l="1"/>
  <c r="C25" i="32" s="1"/>
  <c r="D51" i="32"/>
  <c r="D25" i="32" s="1"/>
  <c r="I416" i="32"/>
  <c r="I415" i="32"/>
  <c r="E51" i="32"/>
  <c r="E25" i="32" s="1"/>
  <c r="I337" i="32" l="1"/>
  <c r="B51" i="32"/>
  <c r="I389" i="32"/>
  <c r="I338" i="32"/>
  <c r="D52" i="32"/>
  <c r="D26" i="32" s="1"/>
  <c r="C52" i="32"/>
  <c r="C26" i="32" s="1"/>
  <c r="E52" i="32"/>
  <c r="E26" i="32" s="1"/>
  <c r="B25" i="32" l="1"/>
  <c r="I25" i="32" s="1"/>
  <c r="I51" i="32"/>
  <c r="I390" i="32" l="1"/>
  <c r="B52" i="32"/>
  <c r="B26" i="32" l="1"/>
  <c r="I26" i="32" s="1"/>
  <c r="I52" i="32"/>
  <c r="I129" i="35" l="1"/>
  <c r="C51" i="35" l="1"/>
  <c r="C25" i="35" s="1"/>
  <c r="D51" i="35"/>
  <c r="D25" i="35" s="1"/>
  <c r="E51" i="35"/>
  <c r="E25" i="35" s="1"/>
  <c r="I415" i="35"/>
  <c r="I519" i="35" l="1"/>
  <c r="I337" i="35"/>
  <c r="B51" i="35"/>
  <c r="I467" i="35"/>
  <c r="I389" i="35"/>
  <c r="I571" i="35"/>
  <c r="I545" i="35"/>
  <c r="F77" i="35" l="1"/>
  <c r="I51" i="35"/>
  <c r="B25" i="35"/>
  <c r="I416" i="35"/>
  <c r="E52" i="35"/>
  <c r="E26" i="35" s="1"/>
  <c r="I546" i="35" l="1"/>
  <c r="D52" i="35"/>
  <c r="D26" i="35" s="1"/>
  <c r="I572" i="35"/>
  <c r="I130" i="35"/>
  <c r="I520" i="35"/>
  <c r="I338" i="35"/>
  <c r="B52" i="35"/>
  <c r="I468" i="35"/>
  <c r="I77" i="35"/>
  <c r="F25" i="35"/>
  <c r="I25" i="35" s="1"/>
  <c r="I390" i="35" l="1"/>
  <c r="B26" i="35"/>
  <c r="C52" i="35"/>
  <c r="C26" i="35" s="1"/>
  <c r="F78" i="35"/>
  <c r="I78" i="35" l="1"/>
  <c r="F26" i="35"/>
  <c r="I26" i="35" s="1"/>
  <c r="I52" i="35"/>
  <c r="C36" i="35" l="1"/>
  <c r="C10" i="35" s="1"/>
  <c r="G36" i="35"/>
  <c r="G10" i="35" s="1"/>
  <c r="E36" i="35"/>
  <c r="E10" i="35" s="1"/>
  <c r="H36" i="35"/>
  <c r="H10" i="35" s="1"/>
  <c r="B36" i="35" l="1"/>
  <c r="D36" i="35"/>
  <c r="D10" i="35" s="1"/>
  <c r="I36" i="35" l="1"/>
  <c r="B10" i="35"/>
  <c r="I10" i="35" s="1"/>
  <c r="I192" i="35"/>
  <c r="I416" i="36" l="1"/>
  <c r="I338" i="36"/>
  <c r="I129" i="36" l="1"/>
  <c r="E52" i="36"/>
  <c r="E26" i="36" s="1"/>
  <c r="D105" i="36"/>
  <c r="D27" i="36" s="1"/>
  <c r="B52" i="36"/>
  <c r="B26" i="36" l="1"/>
  <c r="I546" i="36"/>
  <c r="I572" i="36"/>
  <c r="I468" i="36"/>
  <c r="I520" i="36"/>
  <c r="I390" i="36"/>
  <c r="I625" i="36"/>
  <c r="B105" i="36"/>
  <c r="D52" i="36"/>
  <c r="D26" i="36" s="1"/>
  <c r="F78" i="36" l="1"/>
  <c r="C52" i="36"/>
  <c r="I130" i="36"/>
  <c r="I105" i="36"/>
  <c r="B27" i="36"/>
  <c r="I27" i="36" s="1"/>
  <c r="C26" i="36" l="1"/>
  <c r="I52" i="36"/>
  <c r="I78" i="36"/>
  <c r="F26" i="36"/>
  <c r="I26" i="36" l="1"/>
  <c r="E51" i="36"/>
  <c r="E25" i="36" s="1"/>
  <c r="C51" i="36"/>
  <c r="C25" i="36" s="1"/>
  <c r="I415" i="36"/>
  <c r="D51" i="36"/>
  <c r="D25" i="36" s="1"/>
  <c r="I519" i="36" l="1"/>
  <c r="I571" i="36"/>
  <c r="I337" i="36"/>
  <c r="B51" i="36"/>
  <c r="I389" i="36"/>
  <c r="I545" i="36"/>
  <c r="I467" i="36"/>
  <c r="I51" i="36" l="1"/>
  <c r="B25" i="36"/>
  <c r="F77" i="36"/>
  <c r="I77" i="36" l="1"/>
  <c r="F25" i="36"/>
  <c r="I25" i="36"/>
  <c r="C36" i="36" l="1"/>
  <c r="C10" i="36" s="1"/>
  <c r="H36" i="36"/>
  <c r="H10" i="36" s="1"/>
  <c r="G36" i="36"/>
  <c r="G10" i="36" s="1"/>
  <c r="E36" i="36"/>
  <c r="E10" i="36" s="1"/>
  <c r="B36" i="36" l="1"/>
  <c r="D36" i="36"/>
  <c r="D10" i="36" s="1"/>
  <c r="B10" i="36" l="1"/>
  <c r="I10" i="36" s="1"/>
  <c r="I36" i="36"/>
  <c r="I192" i="36"/>
  <c r="D105" i="42" l="1"/>
  <c r="D27" i="42" s="1"/>
  <c r="N105" i="42" l="1"/>
  <c r="N27" i="42" s="1"/>
  <c r="I625" i="42" l="1"/>
  <c r="B105" i="42"/>
  <c r="S625" i="42" l="1"/>
  <c r="AG625" i="42" s="1"/>
  <c r="L105" i="42"/>
  <c r="B27" i="42"/>
  <c r="I27" i="42" s="1"/>
  <c r="I105" i="42"/>
  <c r="L27" i="42" l="1"/>
  <c r="S27" i="42" s="1"/>
  <c r="S105" i="42"/>
  <c r="I493" i="42" l="1"/>
  <c r="I519" i="42"/>
  <c r="I545" i="42"/>
  <c r="I571" i="42"/>
  <c r="I467" i="42" l="1"/>
  <c r="F77" i="42"/>
  <c r="P103" i="42" l="1"/>
  <c r="S597" i="42"/>
  <c r="F25" i="42"/>
  <c r="I25" i="42" s="1"/>
  <c r="I77" i="42"/>
  <c r="P25" i="42" l="1"/>
  <c r="S25" i="42" s="1"/>
  <c r="S103" i="42"/>
  <c r="I520" i="42"/>
  <c r="I494" i="42"/>
  <c r="I572" i="42"/>
  <c r="I546" i="42"/>
  <c r="I468" i="42" l="1"/>
  <c r="F78" i="42"/>
  <c r="P104" i="42" l="1"/>
  <c r="S598" i="42"/>
  <c r="F26" i="42"/>
  <c r="I78" i="42"/>
  <c r="P26" i="42" l="1"/>
  <c r="S104" i="42"/>
  <c r="I441" i="4" l="1"/>
  <c r="B444" i="4"/>
  <c r="I311" i="4"/>
  <c r="B51" i="4"/>
  <c r="B314" i="4"/>
  <c r="I441" i="3"/>
  <c r="B444" i="3"/>
  <c r="I441" i="5" l="1"/>
  <c r="B444" i="5"/>
  <c r="I51" i="4"/>
  <c r="I311" i="5"/>
  <c r="B314" i="5"/>
  <c r="B51" i="5"/>
  <c r="I311" i="3"/>
  <c r="B51" i="3"/>
  <c r="B314" i="3"/>
  <c r="I440" i="35"/>
  <c r="I310" i="1"/>
  <c r="I311" i="6" l="1"/>
  <c r="B314" i="6"/>
  <c r="B51" i="6"/>
  <c r="I441" i="6"/>
  <c r="B444" i="6"/>
  <c r="I440" i="1"/>
  <c r="I51" i="3"/>
  <c r="I51" i="5"/>
  <c r="I310" i="32"/>
  <c r="I310" i="35"/>
  <c r="I441" i="7" l="1"/>
  <c r="B444" i="7"/>
  <c r="I440" i="32"/>
  <c r="I51" i="6"/>
  <c r="I311" i="7"/>
  <c r="B51" i="7"/>
  <c r="B314" i="7"/>
  <c r="I51" i="7" l="1"/>
  <c r="I416" i="34" l="1"/>
  <c r="I338" i="34" l="1"/>
  <c r="C52" i="34"/>
  <c r="C26" i="34" s="1"/>
  <c r="D52" i="34"/>
  <c r="D26" i="34" s="1"/>
  <c r="E52" i="34"/>
  <c r="E26" i="34" s="1"/>
  <c r="I572" i="34" l="1"/>
  <c r="I520" i="34"/>
  <c r="I546" i="34"/>
  <c r="I468" i="34"/>
  <c r="F78" i="34"/>
  <c r="D51" i="34"/>
  <c r="D25" i="34" s="1"/>
  <c r="I389" i="34"/>
  <c r="I415" i="34"/>
  <c r="C51" i="34"/>
  <c r="C25" i="34" s="1"/>
  <c r="E51" i="34"/>
  <c r="E25" i="34" s="1"/>
  <c r="F26" i="34" l="1"/>
  <c r="I78" i="34"/>
  <c r="I467" i="34"/>
  <c r="I337" i="34"/>
  <c r="B51" i="34"/>
  <c r="I545" i="34"/>
  <c r="I519" i="34"/>
  <c r="I390" i="34"/>
  <c r="B52" i="34"/>
  <c r="I571" i="34"/>
  <c r="I440" i="34"/>
  <c r="I52" i="34" l="1"/>
  <c r="B26" i="34"/>
  <c r="I26" i="34" s="1"/>
  <c r="F77" i="34"/>
  <c r="I51" i="34"/>
  <c r="B25" i="34"/>
  <c r="F25" i="34" l="1"/>
  <c r="I77" i="34"/>
  <c r="I25" i="34"/>
  <c r="I310" i="34" l="1"/>
  <c r="I310" i="8" l="1"/>
  <c r="I440" i="8" l="1"/>
  <c r="I310" i="36" l="1"/>
  <c r="I440" i="36" l="1"/>
  <c r="I571" i="40" l="1"/>
  <c r="I519" i="40"/>
  <c r="I545" i="40"/>
  <c r="I493" i="40"/>
  <c r="AG51" i="40"/>
  <c r="AD51" i="40"/>
  <c r="Z51" i="40"/>
  <c r="I546" i="40"/>
  <c r="I520" i="40"/>
  <c r="I494" i="40"/>
  <c r="I572" i="40"/>
  <c r="V51" i="40" l="1"/>
  <c r="AI129" i="40"/>
  <c r="Y51" i="40"/>
  <c r="AI337" i="40"/>
  <c r="AI155" i="40"/>
  <c r="AI259" i="40"/>
  <c r="AA51" i="40"/>
  <c r="AI441" i="40"/>
  <c r="AI207" i="40"/>
  <c r="W51" i="40"/>
  <c r="AI363" i="40"/>
  <c r="AI415" i="40"/>
  <c r="AC51" i="40"/>
  <c r="AI389" i="40"/>
  <c r="AI311" i="40"/>
  <c r="I467" i="40"/>
  <c r="F77" i="40"/>
  <c r="I468" i="40"/>
  <c r="F78" i="40"/>
  <c r="X51" i="40"/>
  <c r="AI233" i="40"/>
  <c r="AF51" i="40"/>
  <c r="AE51" i="40"/>
  <c r="AH51" i="40"/>
  <c r="AI181" i="40"/>
  <c r="AI285" i="40"/>
  <c r="O51" i="40"/>
  <c r="O25" i="40" s="1"/>
  <c r="M51" i="40"/>
  <c r="M25" i="40" s="1"/>
  <c r="N51" i="40"/>
  <c r="N25" i="40" s="1"/>
  <c r="R51" i="40"/>
  <c r="R25" i="40" s="1"/>
  <c r="Q51" i="40"/>
  <c r="Q25" i="40" s="1"/>
  <c r="L51" i="40" l="1"/>
  <c r="S129" i="40"/>
  <c r="AI234" i="40"/>
  <c r="AI364" i="40"/>
  <c r="AI260" i="40"/>
  <c r="AI338" i="40"/>
  <c r="AI390" i="40"/>
  <c r="P104" i="40"/>
  <c r="S598" i="40"/>
  <c r="AI442" i="40"/>
  <c r="AI182" i="40"/>
  <c r="AI312" i="40"/>
  <c r="I78" i="40"/>
  <c r="F26" i="40"/>
  <c r="P103" i="40"/>
  <c r="S597" i="40"/>
  <c r="AI156" i="40"/>
  <c r="AI286" i="40"/>
  <c r="AI416" i="40"/>
  <c r="AI208" i="40"/>
  <c r="I77" i="40"/>
  <c r="F25" i="40"/>
  <c r="AI51" i="40"/>
  <c r="G51" i="40"/>
  <c r="G25" i="40" s="1"/>
  <c r="D51" i="40"/>
  <c r="D25" i="40" s="1"/>
  <c r="E51" i="40"/>
  <c r="E25" i="40" s="1"/>
  <c r="X52" i="40"/>
  <c r="AG52" i="40"/>
  <c r="AE52" i="40"/>
  <c r="AH52" i="40"/>
  <c r="W52" i="40"/>
  <c r="AA52" i="40"/>
  <c r="AF52" i="40"/>
  <c r="Z52" i="40"/>
  <c r="AC52" i="40"/>
  <c r="Y52" i="40"/>
  <c r="AD52" i="40"/>
  <c r="H51" i="40"/>
  <c r="H25" i="40" s="1"/>
  <c r="C51" i="40"/>
  <c r="C25" i="40" s="1"/>
  <c r="P25" i="40" l="1"/>
  <c r="S103" i="40"/>
  <c r="P26" i="40"/>
  <c r="S104" i="40"/>
  <c r="B51" i="40"/>
  <c r="I129" i="40"/>
  <c r="V52" i="40"/>
  <c r="AI52" i="40" s="1"/>
  <c r="AI130" i="40"/>
  <c r="L25" i="40"/>
  <c r="S51" i="40"/>
  <c r="AJ51" i="40" s="1"/>
  <c r="I51" i="40" l="1"/>
  <c r="B25" i="40"/>
  <c r="I25" i="40" s="1"/>
  <c r="S25" i="40"/>
  <c r="I557" i="40" l="1"/>
  <c r="I531" i="40"/>
  <c r="I505" i="40"/>
  <c r="I479" i="40"/>
  <c r="I558" i="40"/>
  <c r="I532" i="40"/>
  <c r="I506" i="40"/>
  <c r="I480" i="40"/>
  <c r="I535" i="40"/>
  <c r="I509" i="40"/>
  <c r="I483" i="40"/>
  <c r="I553" i="40" l="1"/>
  <c r="I475" i="40"/>
  <c r="I457" i="40"/>
  <c r="I501" i="40"/>
  <c r="I453" i="40"/>
  <c r="F63" i="40"/>
  <c r="I454" i="40"/>
  <c r="F64" i="40"/>
  <c r="I527" i="40"/>
  <c r="P90" i="40"/>
  <c r="P12" i="40" s="1"/>
  <c r="P89" i="40"/>
  <c r="P11" i="40" s="1"/>
  <c r="F12" i="40" l="1"/>
  <c r="I64" i="40"/>
  <c r="F11" i="40"/>
  <c r="I63" i="40"/>
  <c r="I502" i="40" l="1"/>
  <c r="I554" i="40"/>
  <c r="I528" i="40"/>
  <c r="I476" i="40"/>
  <c r="I488" i="40" l="1"/>
  <c r="I514" i="40"/>
  <c r="I540" i="40"/>
  <c r="I566" i="40"/>
  <c r="I508" i="40" l="1"/>
  <c r="I534" i="40"/>
  <c r="I456" i="40" l="1"/>
  <c r="I510" i="40"/>
  <c r="I562" i="40"/>
  <c r="I536" i="40"/>
  <c r="I458" i="40" l="1"/>
  <c r="I509" i="43"/>
  <c r="I480" i="43"/>
  <c r="I532" i="43"/>
  <c r="I479" i="43"/>
  <c r="I531" i="43"/>
  <c r="I509" i="42"/>
  <c r="I480" i="42"/>
  <c r="I532" i="42"/>
  <c r="I479" i="42"/>
  <c r="I531" i="42"/>
  <c r="I502" i="41"/>
  <c r="I554" i="41"/>
  <c r="I483" i="41"/>
  <c r="I535" i="41"/>
  <c r="I506" i="41"/>
  <c r="I558" i="41"/>
  <c r="I505" i="41"/>
  <c r="I557" i="41"/>
  <c r="I483" i="43"/>
  <c r="I535" i="43"/>
  <c r="I506" i="43"/>
  <c r="I558" i="43"/>
  <c r="I505" i="43"/>
  <c r="I557" i="43"/>
  <c r="I483" i="42"/>
  <c r="I535" i="42"/>
  <c r="I506" i="42"/>
  <c r="I558" i="42"/>
  <c r="I505" i="42"/>
  <c r="I557" i="42"/>
  <c r="I476" i="41"/>
  <c r="I528" i="41"/>
  <c r="I509" i="41"/>
  <c r="I480" i="41"/>
  <c r="I532" i="41"/>
  <c r="I479" i="41"/>
  <c r="I531" i="41"/>
  <c r="I506" i="3" l="1"/>
  <c r="I508" i="6"/>
  <c r="I480" i="3"/>
  <c r="I457" i="43"/>
  <c r="I454" i="3"/>
  <c r="F64" i="3"/>
  <c r="F470" i="3"/>
  <c r="I456" i="6"/>
  <c r="I116" i="3"/>
  <c r="B132" i="3"/>
  <c r="I454" i="42"/>
  <c r="F64" i="42"/>
  <c r="I560" i="4"/>
  <c r="I457" i="42"/>
  <c r="I560" i="5"/>
  <c r="I560" i="7"/>
  <c r="I508" i="4"/>
  <c r="I482" i="7"/>
  <c r="I457" i="41"/>
  <c r="I453" i="41"/>
  <c r="F63" i="41"/>
  <c r="I553" i="41"/>
  <c r="I534" i="4"/>
  <c r="I508" i="5"/>
  <c r="I534" i="6"/>
  <c r="I508" i="7"/>
  <c r="I534" i="3"/>
  <c r="I456" i="4"/>
  <c r="I560" i="3"/>
  <c r="I454" i="43"/>
  <c r="F64" i="43"/>
  <c r="I453" i="42"/>
  <c r="F63" i="42"/>
  <c r="I453" i="43"/>
  <c r="F63" i="43"/>
  <c r="I501" i="41"/>
  <c r="I482" i="4"/>
  <c r="I456" i="5"/>
  <c r="I482" i="6"/>
  <c r="I456" i="7"/>
  <c r="I482" i="3"/>
  <c r="I534" i="5"/>
  <c r="I508" i="3"/>
  <c r="I475" i="41"/>
  <c r="I534" i="7"/>
  <c r="I118" i="3"/>
  <c r="I482" i="5"/>
  <c r="I456" i="3"/>
  <c r="I527" i="41"/>
  <c r="I454" i="41"/>
  <c r="F64" i="41"/>
  <c r="I558" i="3"/>
  <c r="I574" i="3" s="1"/>
  <c r="F574" i="3"/>
  <c r="I560" i="6"/>
  <c r="I532" i="3"/>
  <c r="P89" i="41"/>
  <c r="P11" i="41" s="1"/>
  <c r="P90" i="41"/>
  <c r="P12" i="41" s="1"/>
  <c r="P89" i="42"/>
  <c r="P11" i="42" s="1"/>
  <c r="P90" i="42"/>
  <c r="P12" i="42" s="1"/>
  <c r="P89" i="43"/>
  <c r="P11" i="43" s="1"/>
  <c r="P90" i="43"/>
  <c r="P12" i="43" s="1"/>
  <c r="F496" i="3" l="1"/>
  <c r="I132" i="3"/>
  <c r="B133" i="3" s="1"/>
  <c r="F575" i="3"/>
  <c r="F66" i="4"/>
  <c r="I558" i="6"/>
  <c r="I574" i="6" s="1"/>
  <c r="F574" i="6"/>
  <c r="I532" i="4"/>
  <c r="I548" i="4" s="1"/>
  <c r="F548" i="4"/>
  <c r="F11" i="43"/>
  <c r="I63" i="43"/>
  <c r="I66" i="4"/>
  <c r="I454" i="7"/>
  <c r="I470" i="7" s="1"/>
  <c r="F64" i="7"/>
  <c r="F470" i="7"/>
  <c r="I352" i="4"/>
  <c r="I454" i="4"/>
  <c r="I470" i="4" s="1"/>
  <c r="F64" i="4"/>
  <c r="F470" i="4"/>
  <c r="F471" i="4" s="1"/>
  <c r="G575" i="3"/>
  <c r="H575" i="3"/>
  <c r="C575" i="3"/>
  <c r="D575" i="3"/>
  <c r="B575" i="3"/>
  <c r="E575" i="3"/>
  <c r="I575" i="3"/>
  <c r="F11" i="42"/>
  <c r="I63" i="42"/>
  <c r="I506" i="7"/>
  <c r="I522" i="7" s="1"/>
  <c r="F522" i="7"/>
  <c r="I480" i="5"/>
  <c r="I496" i="5" s="1"/>
  <c r="F496" i="5"/>
  <c r="F497" i="5" s="1"/>
  <c r="I506" i="4"/>
  <c r="I522" i="4" s="1"/>
  <c r="F522" i="4"/>
  <c r="F66" i="6"/>
  <c r="I496" i="3"/>
  <c r="F497" i="3" s="1"/>
  <c r="I480" i="6"/>
  <c r="I496" i="6" s="1"/>
  <c r="F496" i="6"/>
  <c r="F497" i="6" s="1"/>
  <c r="I64" i="41"/>
  <c r="F12" i="41"/>
  <c r="F66" i="5"/>
  <c r="I532" i="6"/>
  <c r="I548" i="6" s="1"/>
  <c r="F548" i="6"/>
  <c r="I558" i="5"/>
  <c r="I574" i="5" s="1"/>
  <c r="F574" i="5"/>
  <c r="I454" i="6"/>
  <c r="I470" i="6" s="1"/>
  <c r="F64" i="6"/>
  <c r="F470" i="6"/>
  <c r="F548" i="3"/>
  <c r="I64" i="43"/>
  <c r="F12" i="43"/>
  <c r="I454" i="5"/>
  <c r="I470" i="5" s="1"/>
  <c r="F64" i="5"/>
  <c r="F470" i="5"/>
  <c r="F133" i="3"/>
  <c r="I133" i="3"/>
  <c r="E133" i="3"/>
  <c r="H133" i="3"/>
  <c r="C133" i="3"/>
  <c r="G133" i="3"/>
  <c r="D133" i="3"/>
  <c r="I480" i="7"/>
  <c r="I496" i="7" s="1"/>
  <c r="F496" i="7"/>
  <c r="I506" i="6"/>
  <c r="I522" i="6" s="1"/>
  <c r="F522" i="6"/>
  <c r="I222" i="5"/>
  <c r="I558" i="7"/>
  <c r="I574" i="7" s="1"/>
  <c r="F574" i="7"/>
  <c r="I532" i="5"/>
  <c r="I548" i="5" s="1"/>
  <c r="F548" i="5"/>
  <c r="I558" i="4"/>
  <c r="I574" i="4" s="1"/>
  <c r="F574" i="4"/>
  <c r="I548" i="3"/>
  <c r="I506" i="5"/>
  <c r="I522" i="5" s="1"/>
  <c r="F522" i="5"/>
  <c r="I480" i="4"/>
  <c r="I496" i="4" s="1"/>
  <c r="F496" i="4"/>
  <c r="F66" i="3"/>
  <c r="F66" i="7"/>
  <c r="I63" i="41"/>
  <c r="F11" i="41"/>
  <c r="F12" i="42"/>
  <c r="I64" i="42"/>
  <c r="I64" i="3"/>
  <c r="F12" i="3"/>
  <c r="F80" i="3"/>
  <c r="F522" i="3"/>
  <c r="I350" i="4"/>
  <c r="I532" i="7"/>
  <c r="I548" i="7" s="1"/>
  <c r="F548" i="7"/>
  <c r="I248" i="4"/>
  <c r="I470" i="3"/>
  <c r="I522" i="3"/>
  <c r="F575" i="6" l="1"/>
  <c r="F523" i="4"/>
  <c r="F471" i="7"/>
  <c r="F549" i="4"/>
  <c r="E366" i="4"/>
  <c r="F471" i="5"/>
  <c r="F575" i="4"/>
  <c r="F523" i="6"/>
  <c r="F575" i="5"/>
  <c r="I352" i="7"/>
  <c r="D40" i="7"/>
  <c r="D158" i="7"/>
  <c r="F82" i="3"/>
  <c r="I66" i="3"/>
  <c r="G549" i="5"/>
  <c r="E549" i="5"/>
  <c r="D549" i="5"/>
  <c r="C549" i="5"/>
  <c r="H549" i="5"/>
  <c r="I549" i="5"/>
  <c r="B549" i="5"/>
  <c r="H497" i="7"/>
  <c r="D497" i="7"/>
  <c r="B497" i="7"/>
  <c r="E497" i="7"/>
  <c r="I497" i="7"/>
  <c r="C497" i="7"/>
  <c r="G497" i="7"/>
  <c r="D549" i="6"/>
  <c r="H549" i="6"/>
  <c r="C549" i="6"/>
  <c r="I549" i="6"/>
  <c r="G549" i="6"/>
  <c r="B549" i="6"/>
  <c r="E549" i="6"/>
  <c r="I490" i="1"/>
  <c r="I487" i="1"/>
  <c r="I352" i="3"/>
  <c r="I170" i="6"/>
  <c r="I184" i="6" s="1"/>
  <c r="E184" i="6"/>
  <c r="I378" i="7"/>
  <c r="I352" i="5"/>
  <c r="I222" i="7"/>
  <c r="I274" i="3"/>
  <c r="F523" i="5"/>
  <c r="F575" i="7"/>
  <c r="F549" i="3"/>
  <c r="F523" i="7"/>
  <c r="D523" i="7"/>
  <c r="B523" i="7"/>
  <c r="E523" i="7"/>
  <c r="C523" i="7"/>
  <c r="H523" i="7"/>
  <c r="I523" i="7"/>
  <c r="G523" i="7"/>
  <c r="F12" i="7"/>
  <c r="I64" i="7"/>
  <c r="F80" i="7"/>
  <c r="I404" i="4"/>
  <c r="I248" i="7"/>
  <c r="I492" i="1"/>
  <c r="I248" i="6"/>
  <c r="I350" i="3"/>
  <c r="I404" i="3"/>
  <c r="I378" i="3"/>
  <c r="I274" i="7"/>
  <c r="E471" i="3"/>
  <c r="I471" i="3"/>
  <c r="B471" i="3"/>
  <c r="C471" i="3"/>
  <c r="D471" i="3"/>
  <c r="H471" i="3"/>
  <c r="G471" i="3"/>
  <c r="F471" i="3"/>
  <c r="I64" i="6"/>
  <c r="F12" i="6"/>
  <c r="F80" i="6"/>
  <c r="I66" i="5"/>
  <c r="I66" i="6"/>
  <c r="H549" i="4"/>
  <c r="C549" i="4"/>
  <c r="E549" i="4"/>
  <c r="I549" i="4"/>
  <c r="G549" i="4"/>
  <c r="D549" i="4"/>
  <c r="B549" i="4"/>
  <c r="I488" i="1"/>
  <c r="C523" i="3"/>
  <c r="B523" i="3"/>
  <c r="E523" i="3"/>
  <c r="G523" i="3"/>
  <c r="D523" i="3"/>
  <c r="H523" i="3"/>
  <c r="I523" i="3"/>
  <c r="I80" i="3"/>
  <c r="I479" i="1"/>
  <c r="I430" i="6"/>
  <c r="I444" i="6" s="1"/>
  <c r="E444" i="6"/>
  <c r="I350" i="6"/>
  <c r="I404" i="5"/>
  <c r="E288" i="3"/>
  <c r="I378" i="6"/>
  <c r="I378" i="4"/>
  <c r="E418" i="7"/>
  <c r="I222" i="3"/>
  <c r="I274" i="5"/>
  <c r="D549" i="3"/>
  <c r="H549" i="3"/>
  <c r="I549" i="3"/>
  <c r="G549" i="3"/>
  <c r="E549" i="3"/>
  <c r="C549" i="3"/>
  <c r="B549" i="3"/>
  <c r="F471" i="6"/>
  <c r="C471" i="6"/>
  <c r="B471" i="6"/>
  <c r="D471" i="6"/>
  <c r="E471" i="6"/>
  <c r="I471" i="6"/>
  <c r="H471" i="6"/>
  <c r="G471" i="6"/>
  <c r="I64" i="4"/>
  <c r="F12" i="4"/>
  <c r="F80" i="4"/>
  <c r="C40" i="7"/>
  <c r="C340" i="7"/>
  <c r="E184" i="7"/>
  <c r="I170" i="7"/>
  <c r="I184" i="7" s="1"/>
  <c r="D575" i="7"/>
  <c r="G575" i="7"/>
  <c r="I575" i="7"/>
  <c r="H575" i="7"/>
  <c r="B575" i="7"/>
  <c r="C575" i="7"/>
  <c r="E575" i="7"/>
  <c r="H471" i="7"/>
  <c r="E471" i="7"/>
  <c r="G471" i="7"/>
  <c r="C471" i="7"/>
  <c r="B471" i="7"/>
  <c r="D471" i="7"/>
  <c r="I471" i="7"/>
  <c r="I491" i="1"/>
  <c r="E444" i="4"/>
  <c r="I430" i="4"/>
  <c r="I444" i="4" s="1"/>
  <c r="I404" i="7"/>
  <c r="I220" i="7"/>
  <c r="I236" i="7" s="1"/>
  <c r="E236" i="7"/>
  <c r="I222" i="6"/>
  <c r="I274" i="6"/>
  <c r="I64" i="5"/>
  <c r="F12" i="5"/>
  <c r="F80" i="5"/>
  <c r="H523" i="4"/>
  <c r="B523" i="4"/>
  <c r="E523" i="4"/>
  <c r="G523" i="4"/>
  <c r="D523" i="4"/>
  <c r="I523" i="4"/>
  <c r="C523" i="4"/>
  <c r="D471" i="4"/>
  <c r="E471" i="4"/>
  <c r="C471" i="4"/>
  <c r="G471" i="4"/>
  <c r="I471" i="4"/>
  <c r="B471" i="4"/>
  <c r="H471" i="4"/>
  <c r="G575" i="6"/>
  <c r="I575" i="6"/>
  <c r="D575" i="6"/>
  <c r="E575" i="6"/>
  <c r="B575" i="6"/>
  <c r="C575" i="6"/>
  <c r="H575" i="6"/>
  <c r="E184" i="4"/>
  <c r="I170" i="4"/>
  <c r="I184" i="4" s="1"/>
  <c r="I248" i="3"/>
  <c r="E392" i="3"/>
  <c r="F497" i="4"/>
  <c r="G497" i="4"/>
  <c r="D497" i="4"/>
  <c r="E497" i="4"/>
  <c r="B497" i="4"/>
  <c r="C497" i="4"/>
  <c r="H497" i="4"/>
  <c r="I497" i="4"/>
  <c r="I480" i="1"/>
  <c r="I404" i="6"/>
  <c r="I378" i="5"/>
  <c r="E366" i="5"/>
  <c r="I350" i="5"/>
  <c r="I352" i="6"/>
  <c r="I274" i="4"/>
  <c r="F549" i="7"/>
  <c r="G575" i="4"/>
  <c r="H575" i="4"/>
  <c r="E575" i="4"/>
  <c r="I575" i="4"/>
  <c r="D575" i="4"/>
  <c r="C575" i="4"/>
  <c r="B575" i="4"/>
  <c r="I523" i="6"/>
  <c r="C523" i="6"/>
  <c r="G523" i="6"/>
  <c r="H523" i="6"/>
  <c r="B523" i="6"/>
  <c r="D523" i="6"/>
  <c r="E523" i="6"/>
  <c r="C471" i="5"/>
  <c r="I471" i="5"/>
  <c r="E471" i="5"/>
  <c r="D471" i="5"/>
  <c r="G471" i="5"/>
  <c r="B471" i="5"/>
  <c r="H471" i="5"/>
  <c r="H575" i="5"/>
  <c r="D575" i="5"/>
  <c r="G575" i="5"/>
  <c r="B575" i="5"/>
  <c r="E575" i="5"/>
  <c r="I575" i="5"/>
  <c r="C575" i="5"/>
  <c r="I483" i="1"/>
  <c r="B523" i="5"/>
  <c r="G523" i="5"/>
  <c r="I523" i="5"/>
  <c r="E523" i="5"/>
  <c r="H523" i="5"/>
  <c r="C523" i="5"/>
  <c r="D523" i="5"/>
  <c r="H497" i="3"/>
  <c r="D497" i="3"/>
  <c r="B497" i="3"/>
  <c r="G497" i="3"/>
  <c r="C497" i="3"/>
  <c r="I497" i="3"/>
  <c r="E497" i="3"/>
  <c r="I222" i="4"/>
  <c r="I248" i="5"/>
  <c r="B549" i="7"/>
  <c r="G549" i="7"/>
  <c r="E549" i="7"/>
  <c r="I549" i="7"/>
  <c r="D549" i="7"/>
  <c r="H549" i="7"/>
  <c r="C549" i="7"/>
  <c r="F523" i="3"/>
  <c r="I66" i="7"/>
  <c r="F549" i="5"/>
  <c r="F497" i="7"/>
  <c r="F549" i="6"/>
  <c r="I497" i="6"/>
  <c r="H497" i="6"/>
  <c r="G497" i="6"/>
  <c r="B497" i="6"/>
  <c r="C497" i="6"/>
  <c r="E497" i="6"/>
  <c r="D497" i="6"/>
  <c r="I497" i="5"/>
  <c r="B497" i="5"/>
  <c r="C497" i="5"/>
  <c r="G497" i="5"/>
  <c r="E497" i="5"/>
  <c r="D497" i="5"/>
  <c r="H497" i="5"/>
  <c r="E340" i="4"/>
  <c r="C92" i="40"/>
  <c r="H92" i="41"/>
  <c r="G92" i="42"/>
  <c r="C92" i="43"/>
  <c r="C92" i="42"/>
  <c r="G92" i="41"/>
  <c r="G92" i="43"/>
  <c r="H92" i="40"/>
  <c r="G92" i="40"/>
  <c r="C92" i="41"/>
  <c r="H92" i="43"/>
  <c r="H92" i="42"/>
  <c r="B40" i="3"/>
  <c r="B40" i="5"/>
  <c r="B40" i="6"/>
  <c r="E288" i="7"/>
  <c r="E288" i="6"/>
  <c r="E288" i="5"/>
  <c r="G92" i="4"/>
  <c r="G14" i="4" s="1"/>
  <c r="H92" i="5"/>
  <c r="H14" i="5" s="1"/>
  <c r="G92" i="7"/>
  <c r="G14" i="7" s="1"/>
  <c r="C92" i="5"/>
  <c r="C92" i="3"/>
  <c r="C92" i="6"/>
  <c r="C92" i="7"/>
  <c r="H92" i="3"/>
  <c r="H14" i="3" s="1"/>
  <c r="G92" i="5"/>
  <c r="G14" i="5" s="1"/>
  <c r="C92" i="4"/>
  <c r="G92" i="6"/>
  <c r="G14" i="6" s="1"/>
  <c r="H92" i="4"/>
  <c r="H14" i="4" s="1"/>
  <c r="G92" i="3"/>
  <c r="G14" i="3" s="1"/>
  <c r="H92" i="6"/>
  <c r="H14" i="6" s="1"/>
  <c r="H92" i="7"/>
  <c r="H14" i="7" s="1"/>
  <c r="D92" i="3"/>
  <c r="E288" i="4"/>
  <c r="I326" i="7" l="1"/>
  <c r="B40" i="7"/>
  <c r="E92" i="6"/>
  <c r="E445" i="4"/>
  <c r="E185" i="6"/>
  <c r="I568" i="1"/>
  <c r="I505" i="1"/>
  <c r="I558" i="8"/>
  <c r="D92" i="5"/>
  <c r="I324" i="4"/>
  <c r="B340" i="4"/>
  <c r="D90" i="3"/>
  <c r="I584" i="3"/>
  <c r="C91" i="48"/>
  <c r="C91" i="52"/>
  <c r="C91" i="55"/>
  <c r="E210" i="7"/>
  <c r="I196" i="7"/>
  <c r="I210" i="7" s="1"/>
  <c r="I80" i="4"/>
  <c r="E445" i="6"/>
  <c r="F445" i="6"/>
  <c r="I445" i="6"/>
  <c r="G445" i="6"/>
  <c r="H445" i="6"/>
  <c r="D445" i="6"/>
  <c r="C445" i="6"/>
  <c r="B445" i="6"/>
  <c r="I557" i="1"/>
  <c r="I466" i="32"/>
  <c r="I517" i="1"/>
  <c r="I557" i="32"/>
  <c r="I544" i="1"/>
  <c r="I463" i="1"/>
  <c r="I461" i="32"/>
  <c r="I538" i="32"/>
  <c r="I567" i="1"/>
  <c r="I454" i="35"/>
  <c r="I505" i="8"/>
  <c r="I513" i="32"/>
  <c r="I507" i="1"/>
  <c r="I566" i="8"/>
  <c r="I562" i="8"/>
  <c r="I570" i="1"/>
  <c r="I532" i="34"/>
  <c r="I457" i="36"/>
  <c r="E90" i="3"/>
  <c r="D90" i="7"/>
  <c r="I584" i="7"/>
  <c r="I638" i="5"/>
  <c r="B92" i="5"/>
  <c r="B14" i="5" s="1"/>
  <c r="F92" i="6"/>
  <c r="F652" i="6"/>
  <c r="I638" i="4"/>
  <c r="B92" i="4"/>
  <c r="C38" i="4"/>
  <c r="C392" i="4"/>
  <c r="E40" i="5"/>
  <c r="E158" i="5"/>
  <c r="D90" i="6"/>
  <c r="I584" i="6"/>
  <c r="I636" i="4"/>
  <c r="B90" i="4"/>
  <c r="G90" i="6"/>
  <c r="B418" i="5"/>
  <c r="B340" i="7"/>
  <c r="D92" i="6"/>
  <c r="I586" i="6"/>
  <c r="G91" i="48"/>
  <c r="C91" i="50"/>
  <c r="E340" i="6"/>
  <c r="E340" i="3"/>
  <c r="G91" i="51"/>
  <c r="H91" i="55"/>
  <c r="E366" i="3"/>
  <c r="E184" i="3"/>
  <c r="I170" i="3"/>
  <c r="I184" i="3" s="1"/>
  <c r="F185" i="6"/>
  <c r="I185" i="6"/>
  <c r="G185" i="6"/>
  <c r="B185" i="6"/>
  <c r="H185" i="6"/>
  <c r="C185" i="6"/>
  <c r="D185" i="6"/>
  <c r="I558" i="1"/>
  <c r="I465" i="32"/>
  <c r="I532" i="36"/>
  <c r="I535" i="1"/>
  <c r="I559" i="8"/>
  <c r="B392" i="6"/>
  <c r="E392" i="6"/>
  <c r="C90" i="5"/>
  <c r="I563" i="8"/>
  <c r="I506" i="1"/>
  <c r="E40" i="3"/>
  <c r="E158" i="3"/>
  <c r="D38" i="7"/>
  <c r="D392" i="7"/>
  <c r="I220" i="3"/>
  <c r="I236" i="3" s="1"/>
  <c r="E236" i="3"/>
  <c r="G90" i="4"/>
  <c r="E366" i="7"/>
  <c r="I350" i="7"/>
  <c r="D185" i="7"/>
  <c r="F185" i="7"/>
  <c r="I185" i="7"/>
  <c r="H185" i="7"/>
  <c r="B185" i="7"/>
  <c r="C185" i="7"/>
  <c r="G185" i="7"/>
  <c r="I507" i="8"/>
  <c r="I465" i="8"/>
  <c r="I532" i="1"/>
  <c r="I539" i="32"/>
  <c r="I456" i="1"/>
  <c r="I518" i="8"/>
  <c r="I454" i="8"/>
  <c r="I506" i="8"/>
  <c r="I566" i="32"/>
  <c r="I558" i="35"/>
  <c r="I466" i="1"/>
  <c r="I514" i="8"/>
  <c r="I453" i="34"/>
  <c r="I531" i="1"/>
  <c r="I509" i="32"/>
  <c r="I566" i="1"/>
  <c r="I540" i="32"/>
  <c r="I535" i="36"/>
  <c r="I454" i="32"/>
  <c r="I531" i="34"/>
  <c r="E40" i="6"/>
  <c r="E14" i="6" s="1"/>
  <c r="E158" i="6"/>
  <c r="D38" i="3"/>
  <c r="D392" i="3"/>
  <c r="C38" i="7"/>
  <c r="C392" i="7"/>
  <c r="E262" i="6"/>
  <c r="I246" i="6"/>
  <c r="I262" i="6" s="1"/>
  <c r="I220" i="5"/>
  <c r="I236" i="5" s="1"/>
  <c r="E236" i="5"/>
  <c r="D90" i="4"/>
  <c r="I584" i="4"/>
  <c r="H90" i="3"/>
  <c r="G90" i="3"/>
  <c r="I636" i="6"/>
  <c r="B90" i="6"/>
  <c r="I324" i="6"/>
  <c r="B340" i="6"/>
  <c r="E418" i="5"/>
  <c r="E418" i="4"/>
  <c r="C91" i="47"/>
  <c r="I326" i="4"/>
  <c r="G185" i="4"/>
  <c r="I185" i="4"/>
  <c r="F185" i="4"/>
  <c r="H185" i="4"/>
  <c r="C185" i="4"/>
  <c r="B185" i="4"/>
  <c r="D185" i="4"/>
  <c r="E185" i="7"/>
  <c r="F82" i="6"/>
  <c r="E314" i="6"/>
  <c r="I300" i="6"/>
  <c r="I314" i="6" s="1"/>
  <c r="I506" i="36"/>
  <c r="I558" i="36"/>
  <c r="I461" i="8"/>
  <c r="I539" i="1"/>
  <c r="B90" i="5"/>
  <c r="I536" i="32"/>
  <c r="I534" i="1"/>
  <c r="I538" i="1"/>
  <c r="I510" i="8"/>
  <c r="D38" i="4"/>
  <c r="D392" i="4"/>
  <c r="I402" i="4"/>
  <c r="I418" i="4" s="1"/>
  <c r="B418" i="4"/>
  <c r="E237" i="7"/>
  <c r="F237" i="7"/>
  <c r="I237" i="7"/>
  <c r="G237" i="7"/>
  <c r="H237" i="7"/>
  <c r="C237" i="7"/>
  <c r="B237" i="7"/>
  <c r="D237" i="7"/>
  <c r="I508" i="8"/>
  <c r="I540" i="8"/>
  <c r="I531" i="32"/>
  <c r="I569" i="1"/>
  <c r="I505" i="32"/>
  <c r="I453" i="35"/>
  <c r="I542" i="1"/>
  <c r="I453" i="8"/>
  <c r="I509" i="34"/>
  <c r="I509" i="1"/>
  <c r="I535" i="34"/>
  <c r="I559" i="1"/>
  <c r="I513" i="8"/>
  <c r="I506" i="34"/>
  <c r="I564" i="1"/>
  <c r="I532" i="32"/>
  <c r="I543" i="1"/>
  <c r="I565" i="32"/>
  <c r="I557" i="36"/>
  <c r="E40" i="4"/>
  <c r="E158" i="4"/>
  <c r="F92" i="3"/>
  <c r="F652" i="3"/>
  <c r="B392" i="7"/>
  <c r="C38" i="5"/>
  <c r="C392" i="5"/>
  <c r="E92" i="7"/>
  <c r="C90" i="6"/>
  <c r="B418" i="3"/>
  <c r="E418" i="3"/>
  <c r="F91" i="46"/>
  <c r="F652" i="46"/>
  <c r="I282" i="1"/>
  <c r="G91" i="47"/>
  <c r="H91" i="48"/>
  <c r="H91" i="51"/>
  <c r="E91" i="55"/>
  <c r="B40" i="4"/>
  <c r="E185" i="4"/>
  <c r="I80" i="5"/>
  <c r="F81" i="5" s="1"/>
  <c r="E210" i="6"/>
  <c r="E211" i="6" s="1"/>
  <c r="I196" i="6"/>
  <c r="I210" i="6" s="1"/>
  <c r="E314" i="7"/>
  <c r="I300" i="7"/>
  <c r="I314" i="7" s="1"/>
  <c r="E210" i="3"/>
  <c r="I196" i="3"/>
  <c r="I210" i="3" s="1"/>
  <c r="F82" i="7"/>
  <c r="I534" i="8"/>
  <c r="I544" i="32"/>
  <c r="I561" i="8"/>
  <c r="I510" i="32"/>
  <c r="I505" i="34"/>
  <c r="I457" i="34"/>
  <c r="F92" i="5"/>
  <c r="F652" i="5"/>
  <c r="B392" i="4"/>
  <c r="H90" i="6"/>
  <c r="I565" i="8"/>
  <c r="I565" i="1"/>
  <c r="I638" i="6"/>
  <c r="B92" i="6"/>
  <c r="I326" i="6"/>
  <c r="C90" i="4"/>
  <c r="C91" i="46"/>
  <c r="H91" i="53"/>
  <c r="F82" i="5"/>
  <c r="E314" i="4"/>
  <c r="I300" i="4"/>
  <c r="I314" i="4" s="1"/>
  <c r="I509" i="8"/>
  <c r="I559" i="32"/>
  <c r="I517" i="32"/>
  <c r="I453" i="1"/>
  <c r="I508" i="32"/>
  <c r="I562" i="32"/>
  <c r="I456" i="32"/>
  <c r="I456" i="8"/>
  <c r="I457" i="1"/>
  <c r="I538" i="8"/>
  <c r="I536" i="8"/>
  <c r="I509" i="36"/>
  <c r="I458" i="32"/>
  <c r="I457" i="35"/>
  <c r="F92" i="4"/>
  <c r="F652" i="4"/>
  <c r="I638" i="3"/>
  <c r="B92" i="3"/>
  <c r="C38" i="3"/>
  <c r="C392" i="3"/>
  <c r="I376" i="3"/>
  <c r="I392" i="3" s="1"/>
  <c r="B392" i="3"/>
  <c r="D40" i="4"/>
  <c r="I144" i="4"/>
  <c r="I158" i="4" s="1"/>
  <c r="D158" i="4"/>
  <c r="I326" i="3"/>
  <c r="H90" i="5"/>
  <c r="G90" i="5"/>
  <c r="I402" i="7"/>
  <c r="I418" i="7" s="1"/>
  <c r="B418" i="7"/>
  <c r="D92" i="4"/>
  <c r="I586" i="4"/>
  <c r="G91" i="46"/>
  <c r="E340" i="5"/>
  <c r="H91" i="50"/>
  <c r="G91" i="52"/>
  <c r="G91" i="53"/>
  <c r="E444" i="5"/>
  <c r="E445" i="5" s="1"/>
  <c r="I430" i="5"/>
  <c r="I444" i="5" s="1"/>
  <c r="E314" i="3"/>
  <c r="I300" i="3"/>
  <c r="I314" i="3" s="1"/>
  <c r="C14" i="7"/>
  <c r="I82" i="3"/>
  <c r="E81" i="3"/>
  <c r="H81" i="3"/>
  <c r="B81" i="3"/>
  <c r="G81" i="3"/>
  <c r="I81" i="3"/>
  <c r="C81" i="3"/>
  <c r="D81" i="3"/>
  <c r="I80" i="6"/>
  <c r="I80" i="7"/>
  <c r="I557" i="34"/>
  <c r="I539" i="8"/>
  <c r="I531" i="35"/>
  <c r="I541" i="1"/>
  <c r="I454" i="1"/>
  <c r="I457" i="32"/>
  <c r="E90" i="4"/>
  <c r="E600" i="4"/>
  <c r="I535" i="8"/>
  <c r="I453" i="36"/>
  <c r="I324" i="5"/>
  <c r="B340" i="5"/>
  <c r="E418" i="6"/>
  <c r="I430" i="7"/>
  <c r="I444" i="7" s="1"/>
  <c r="E444" i="7"/>
  <c r="I505" i="36"/>
  <c r="I543" i="8"/>
  <c r="I569" i="8"/>
  <c r="I570" i="32"/>
  <c r="I506" i="35"/>
  <c r="I508" i="1"/>
  <c r="I506" i="32"/>
  <c r="I543" i="32"/>
  <c r="I532" i="8"/>
  <c r="I517" i="8"/>
  <c r="I532" i="35"/>
  <c r="I544" i="8"/>
  <c r="I464" i="1"/>
  <c r="I505" i="35"/>
  <c r="I458" i="8"/>
  <c r="I535" i="32"/>
  <c r="I540" i="1"/>
  <c r="I534" i="32"/>
  <c r="I557" i="8"/>
  <c r="I465" i="1"/>
  <c r="I564" i="8"/>
  <c r="I454" i="36"/>
  <c r="I513" i="1"/>
  <c r="I537" i="8"/>
  <c r="I531" i="36"/>
  <c r="I457" i="8"/>
  <c r="E92" i="4"/>
  <c r="F92" i="7"/>
  <c r="F652" i="7"/>
  <c r="D38" i="6"/>
  <c r="D392" i="6"/>
  <c r="I376" i="5"/>
  <c r="I392" i="5" s="1"/>
  <c r="B392" i="5"/>
  <c r="E600" i="3"/>
  <c r="C40" i="6"/>
  <c r="C14" i="6" s="1"/>
  <c r="C340" i="6"/>
  <c r="H90" i="4"/>
  <c r="I636" i="5"/>
  <c r="I636" i="3"/>
  <c r="B90" i="3"/>
  <c r="C90" i="3"/>
  <c r="I402" i="6"/>
  <c r="I418" i="6" s="1"/>
  <c r="B418" i="6"/>
  <c r="E392" i="5"/>
  <c r="E340" i="7"/>
  <c r="H91" i="52"/>
  <c r="I430" i="3"/>
  <c r="I444" i="3" s="1"/>
  <c r="E444" i="3"/>
  <c r="E184" i="5"/>
  <c r="I170" i="5"/>
  <c r="I184" i="5" s="1"/>
  <c r="E210" i="5"/>
  <c r="I196" i="5"/>
  <c r="I210" i="5" s="1"/>
  <c r="C445" i="4"/>
  <c r="F445" i="4"/>
  <c r="I445" i="4"/>
  <c r="G445" i="4"/>
  <c r="H445" i="4"/>
  <c r="D445" i="4"/>
  <c r="B445" i="4"/>
  <c r="F82" i="4"/>
  <c r="F81" i="4"/>
  <c r="E210" i="4"/>
  <c r="I196" i="4"/>
  <c r="I210" i="4" s="1"/>
  <c r="E366" i="6"/>
  <c r="I300" i="5"/>
  <c r="I314" i="5" s="1"/>
  <c r="E314" i="5"/>
  <c r="I535" i="35"/>
  <c r="E90" i="7"/>
  <c r="E600" i="7"/>
  <c r="I558" i="32"/>
  <c r="I466" i="8"/>
  <c r="I564" i="32"/>
  <c r="I461" i="1"/>
  <c r="D90" i="5"/>
  <c r="I584" i="5"/>
  <c r="G91" i="55"/>
  <c r="I570" i="8"/>
  <c r="I557" i="35"/>
  <c r="I453" i="32"/>
  <c r="I531" i="8"/>
  <c r="I558" i="34"/>
  <c r="I515" i="1"/>
  <c r="I509" i="35"/>
  <c r="I518" i="32"/>
  <c r="I454" i="34"/>
  <c r="F64" i="34"/>
  <c r="I516" i="1"/>
  <c r="I518" i="1"/>
  <c r="I514" i="32"/>
  <c r="I514" i="1"/>
  <c r="I569" i="32"/>
  <c r="I459" i="8"/>
  <c r="I220" i="4"/>
  <c r="I236" i="4" s="1"/>
  <c r="E236" i="4"/>
  <c r="I638" i="7"/>
  <c r="B92" i="7"/>
  <c r="D38" i="5"/>
  <c r="D392" i="5"/>
  <c r="C38" i="6"/>
  <c r="C392" i="6"/>
  <c r="E90" i="6"/>
  <c r="E600" i="6"/>
  <c r="D92" i="7"/>
  <c r="D14" i="7" s="1"/>
  <c r="I586" i="7"/>
  <c r="E392" i="4"/>
  <c r="C90" i="7"/>
  <c r="I636" i="7"/>
  <c r="B90" i="7"/>
  <c r="H90" i="7"/>
  <c r="G90" i="7"/>
  <c r="I324" i="3"/>
  <c r="B340" i="3"/>
  <c r="E392" i="7"/>
  <c r="E91" i="46"/>
  <c r="H91" i="46"/>
  <c r="H91" i="47"/>
  <c r="G91" i="50"/>
  <c r="C91" i="51"/>
  <c r="C91" i="53"/>
  <c r="E393" i="3"/>
  <c r="F81" i="3"/>
  <c r="H92" i="55"/>
  <c r="H14" i="55" s="1"/>
  <c r="C92" i="55"/>
  <c r="C14" i="55" s="1"/>
  <c r="G92" i="55"/>
  <c r="G14" i="55" s="1"/>
  <c r="H92" i="53"/>
  <c r="H14" i="53" s="1"/>
  <c r="C92" i="53"/>
  <c r="C14" i="53" s="1"/>
  <c r="E91" i="53"/>
  <c r="E92" i="53"/>
  <c r="E14" i="53" s="1"/>
  <c r="G92" i="53"/>
  <c r="G14" i="53" s="1"/>
  <c r="E91" i="52"/>
  <c r="H92" i="52"/>
  <c r="H14" i="52" s="1"/>
  <c r="G92" i="52"/>
  <c r="G14" i="52" s="1"/>
  <c r="C92" i="52"/>
  <c r="C14" i="52" s="1"/>
  <c r="G92" i="51"/>
  <c r="G14" i="51" s="1"/>
  <c r="C92" i="51"/>
  <c r="C14" i="51" s="1"/>
  <c r="H92" i="51"/>
  <c r="H14" i="51" s="1"/>
  <c r="G92" i="50"/>
  <c r="G14" i="50" s="1"/>
  <c r="C92" i="50"/>
  <c r="C14" i="50" s="1"/>
  <c r="H92" i="50"/>
  <c r="H14" i="50" s="1"/>
  <c r="C92" i="48"/>
  <c r="C14" i="48" s="1"/>
  <c r="H92" i="48"/>
  <c r="H14" i="48" s="1"/>
  <c r="E91" i="48"/>
  <c r="E92" i="48"/>
  <c r="E14" i="48" s="1"/>
  <c r="G92" i="48"/>
  <c r="G14" i="48" s="1"/>
  <c r="C92" i="47"/>
  <c r="C14" i="47" s="1"/>
  <c r="H92" i="47"/>
  <c r="H14" i="47" s="1"/>
  <c r="E92" i="47"/>
  <c r="E14" i="47" s="1"/>
  <c r="G92" i="47"/>
  <c r="G14" i="47" s="1"/>
  <c r="E91" i="47"/>
  <c r="G92" i="46"/>
  <c r="G14" i="46" s="1"/>
  <c r="E92" i="46"/>
  <c r="E14" i="46" s="1"/>
  <c r="C92" i="46"/>
  <c r="C14" i="46" s="1"/>
  <c r="H92" i="46"/>
  <c r="H14" i="46" s="1"/>
  <c r="M92" i="41"/>
  <c r="Q92" i="40"/>
  <c r="R92" i="40"/>
  <c r="Q92" i="43"/>
  <c r="Q92" i="41"/>
  <c r="M92" i="43"/>
  <c r="Q92" i="42"/>
  <c r="R92" i="42"/>
  <c r="R92" i="43"/>
  <c r="M92" i="42"/>
  <c r="R92" i="41"/>
  <c r="M92" i="40"/>
  <c r="I230" i="1"/>
  <c r="I438" i="1"/>
  <c r="E237" i="4" l="1"/>
  <c r="E315" i="4"/>
  <c r="F75" i="1"/>
  <c r="E211" i="5"/>
  <c r="F67" i="8"/>
  <c r="I67" i="8" s="1"/>
  <c r="F64" i="36"/>
  <c r="E600" i="47"/>
  <c r="I340" i="3"/>
  <c r="E185" i="5"/>
  <c r="F64" i="1"/>
  <c r="E315" i="3"/>
  <c r="E445" i="3"/>
  <c r="E263" i="6"/>
  <c r="E38" i="3"/>
  <c r="E54" i="3" s="1"/>
  <c r="E211" i="4"/>
  <c r="B419" i="7"/>
  <c r="I402" i="3"/>
  <c r="I418" i="3" s="1"/>
  <c r="B419" i="4"/>
  <c r="E600" i="53"/>
  <c r="E341" i="3"/>
  <c r="C341" i="6"/>
  <c r="B393" i="3"/>
  <c r="I92" i="6"/>
  <c r="E92" i="50"/>
  <c r="E14" i="4"/>
  <c r="I340" i="6"/>
  <c r="E237" i="5"/>
  <c r="E13" i="47"/>
  <c r="D91" i="47"/>
  <c r="D13" i="47" s="1"/>
  <c r="I585" i="47"/>
  <c r="F91" i="51"/>
  <c r="F652" i="51"/>
  <c r="D91" i="53"/>
  <c r="I585" i="53"/>
  <c r="O91" i="55"/>
  <c r="D92" i="55"/>
  <c r="D14" i="55" s="1"/>
  <c r="D12" i="5"/>
  <c r="C419" i="6"/>
  <c r="F419" i="6"/>
  <c r="I419" i="6"/>
  <c r="H419" i="6"/>
  <c r="G419" i="6"/>
  <c r="D419" i="6"/>
  <c r="I393" i="5"/>
  <c r="F393" i="5"/>
  <c r="H393" i="5"/>
  <c r="G393" i="5"/>
  <c r="I64" i="36"/>
  <c r="F12" i="36"/>
  <c r="E262" i="5"/>
  <c r="I246" i="5"/>
  <c r="I262" i="5" s="1"/>
  <c r="F12" i="1"/>
  <c r="I64" i="1"/>
  <c r="G13" i="46"/>
  <c r="H12" i="5"/>
  <c r="E92" i="5"/>
  <c r="E14" i="5" s="1"/>
  <c r="E600" i="5"/>
  <c r="D211" i="3"/>
  <c r="I211" i="3"/>
  <c r="F211" i="3"/>
  <c r="H211" i="3"/>
  <c r="G211" i="3"/>
  <c r="C211" i="3"/>
  <c r="B211" i="3"/>
  <c r="B81" i="5"/>
  <c r="I81" i="5"/>
  <c r="D81" i="5"/>
  <c r="C81" i="5"/>
  <c r="I82" i="5"/>
  <c r="H81" i="5"/>
  <c r="E81" i="5"/>
  <c r="G81" i="5"/>
  <c r="D92" i="53"/>
  <c r="D14" i="53" s="1"/>
  <c r="H13" i="48"/>
  <c r="F106" i="3"/>
  <c r="F14" i="3"/>
  <c r="F28" i="3" s="1"/>
  <c r="C13" i="47"/>
  <c r="G341" i="6"/>
  <c r="I341" i="6"/>
  <c r="F341" i="6"/>
  <c r="H341" i="6"/>
  <c r="D341" i="6"/>
  <c r="F185" i="3"/>
  <c r="I185" i="3"/>
  <c r="G185" i="3"/>
  <c r="B185" i="3"/>
  <c r="H185" i="3"/>
  <c r="C185" i="3"/>
  <c r="D185" i="3"/>
  <c r="G13" i="48"/>
  <c r="I246" i="3"/>
  <c r="I262" i="3" s="1"/>
  <c r="E262" i="3"/>
  <c r="G12" i="6"/>
  <c r="G211" i="7"/>
  <c r="I211" i="7"/>
  <c r="F211" i="7"/>
  <c r="H211" i="7"/>
  <c r="C211" i="7"/>
  <c r="D211" i="7"/>
  <c r="B211" i="7"/>
  <c r="C13" i="48"/>
  <c r="I638" i="43"/>
  <c r="B92" i="43"/>
  <c r="D91" i="46"/>
  <c r="D13" i="46" s="1"/>
  <c r="I585" i="46"/>
  <c r="I638" i="50"/>
  <c r="B92" i="50"/>
  <c r="B14" i="50" s="1"/>
  <c r="D91" i="50"/>
  <c r="D13" i="50" s="1"/>
  <c r="I585" i="50"/>
  <c r="E92" i="51"/>
  <c r="E14" i="51" s="1"/>
  <c r="I360" i="1"/>
  <c r="R91" i="52"/>
  <c r="M91" i="52"/>
  <c r="E92" i="52"/>
  <c r="E14" i="52" s="1"/>
  <c r="I586" i="55"/>
  <c r="C13" i="51"/>
  <c r="H12" i="7"/>
  <c r="I92" i="7"/>
  <c r="F71" i="1"/>
  <c r="I272" i="7"/>
  <c r="I288" i="7" s="1"/>
  <c r="B288" i="7"/>
  <c r="B38" i="7"/>
  <c r="E315" i="5"/>
  <c r="F185" i="5"/>
  <c r="I185" i="5"/>
  <c r="G185" i="5"/>
  <c r="B185" i="5"/>
  <c r="H185" i="5"/>
  <c r="D185" i="5"/>
  <c r="C185" i="5"/>
  <c r="H12" i="4"/>
  <c r="I315" i="3"/>
  <c r="F315" i="3"/>
  <c r="C315" i="3"/>
  <c r="G315" i="3"/>
  <c r="D315" i="3"/>
  <c r="H315" i="3"/>
  <c r="B315" i="3"/>
  <c r="F106" i="4"/>
  <c r="F14" i="4"/>
  <c r="F28" i="4" s="1"/>
  <c r="F106" i="5"/>
  <c r="F14" i="5"/>
  <c r="F28" i="5" s="1"/>
  <c r="E211" i="3"/>
  <c r="E600" i="52"/>
  <c r="B419" i="3"/>
  <c r="E159" i="4"/>
  <c r="F63" i="8"/>
  <c r="I272" i="5"/>
  <c r="I288" i="5" s="1"/>
  <c r="B288" i="5"/>
  <c r="B38" i="5"/>
  <c r="F64" i="32"/>
  <c r="F76" i="1"/>
  <c r="F64" i="8"/>
  <c r="E185" i="3"/>
  <c r="E341" i="6"/>
  <c r="D40" i="3"/>
  <c r="D14" i="3" s="1"/>
  <c r="I144" i="3"/>
  <c r="I158" i="3" s="1"/>
  <c r="E159" i="3" s="1"/>
  <c r="D158" i="3"/>
  <c r="E211" i="7"/>
  <c r="E600" i="48"/>
  <c r="I340" i="4"/>
  <c r="D92" i="46"/>
  <c r="D14" i="46" s="1"/>
  <c r="I586" i="46"/>
  <c r="I637" i="50"/>
  <c r="B91" i="50"/>
  <c r="F12" i="34"/>
  <c r="I64" i="34"/>
  <c r="I82" i="7"/>
  <c r="G81" i="7"/>
  <c r="B81" i="7"/>
  <c r="D81" i="7"/>
  <c r="C81" i="7"/>
  <c r="H81" i="7"/>
  <c r="E81" i="7"/>
  <c r="I81" i="7"/>
  <c r="I246" i="4"/>
  <c r="I262" i="4" s="1"/>
  <c r="E262" i="4"/>
  <c r="C13" i="55"/>
  <c r="I638" i="41"/>
  <c r="B92" i="41"/>
  <c r="I637" i="46"/>
  <c r="B91" i="46"/>
  <c r="I637" i="47"/>
  <c r="B91" i="47"/>
  <c r="Q91" i="48"/>
  <c r="F91" i="50"/>
  <c r="F652" i="50"/>
  <c r="Q91" i="52"/>
  <c r="D91" i="52"/>
  <c r="I585" i="52"/>
  <c r="I272" i="3"/>
  <c r="I288" i="3" s="1"/>
  <c r="B288" i="3"/>
  <c r="B38" i="3"/>
  <c r="I90" i="7"/>
  <c r="G13" i="52"/>
  <c r="C393" i="3"/>
  <c r="I393" i="3"/>
  <c r="F393" i="3"/>
  <c r="H393" i="3"/>
  <c r="G393" i="3"/>
  <c r="E315" i="7"/>
  <c r="I315" i="7"/>
  <c r="F315" i="7"/>
  <c r="C315" i="7"/>
  <c r="D315" i="7"/>
  <c r="H315" i="7"/>
  <c r="G315" i="7"/>
  <c r="B315" i="7"/>
  <c r="C393" i="5"/>
  <c r="F419" i="4"/>
  <c r="I419" i="4"/>
  <c r="H419" i="4"/>
  <c r="G419" i="4"/>
  <c r="C419" i="4"/>
  <c r="D419" i="4"/>
  <c r="D315" i="6"/>
  <c r="F315" i="6"/>
  <c r="I315" i="6"/>
  <c r="C315" i="6"/>
  <c r="H315" i="6"/>
  <c r="G315" i="6"/>
  <c r="B315" i="6"/>
  <c r="E419" i="4"/>
  <c r="D393" i="3"/>
  <c r="F75" i="8"/>
  <c r="I272" i="4"/>
  <c r="I288" i="4" s="1"/>
  <c r="B288" i="4"/>
  <c r="B289" i="4" s="1"/>
  <c r="B38" i="4"/>
  <c r="I324" i="7"/>
  <c r="I340" i="7" s="1"/>
  <c r="E341" i="7" s="1"/>
  <c r="I92" i="4"/>
  <c r="B14" i="7"/>
  <c r="I586" i="5"/>
  <c r="M91" i="46"/>
  <c r="Q91" i="53"/>
  <c r="F74" i="1"/>
  <c r="G13" i="47"/>
  <c r="C12" i="7"/>
  <c r="I246" i="7"/>
  <c r="I262" i="7" s="1"/>
  <c r="E262" i="7"/>
  <c r="E38" i="7"/>
  <c r="I638" i="40"/>
  <c r="B92" i="40"/>
  <c r="R91" i="48"/>
  <c r="D92" i="48"/>
  <c r="D14" i="48" s="1"/>
  <c r="I586" i="48"/>
  <c r="R91" i="50"/>
  <c r="I637" i="52"/>
  <c r="B91" i="52"/>
  <c r="F91" i="52"/>
  <c r="F652" i="52"/>
  <c r="F91" i="53"/>
  <c r="R91" i="55"/>
  <c r="I637" i="55"/>
  <c r="B91" i="55"/>
  <c r="B341" i="3"/>
  <c r="F341" i="3"/>
  <c r="I341" i="3"/>
  <c r="H341" i="3"/>
  <c r="G341" i="3"/>
  <c r="D341" i="3"/>
  <c r="E38" i="4"/>
  <c r="H211" i="4"/>
  <c r="F211" i="4"/>
  <c r="I211" i="4"/>
  <c r="G211" i="4"/>
  <c r="C211" i="4"/>
  <c r="B211" i="4"/>
  <c r="D211" i="4"/>
  <c r="B445" i="3"/>
  <c r="I445" i="3"/>
  <c r="F445" i="3"/>
  <c r="G445" i="3"/>
  <c r="H445" i="3"/>
  <c r="C445" i="3"/>
  <c r="D445" i="3"/>
  <c r="I90" i="3"/>
  <c r="F106" i="7"/>
  <c r="F14" i="7"/>
  <c r="F28" i="7" s="1"/>
  <c r="E445" i="7"/>
  <c r="G81" i="6"/>
  <c r="E81" i="6"/>
  <c r="I82" i="6"/>
  <c r="B81" i="6"/>
  <c r="D81" i="6"/>
  <c r="H81" i="6"/>
  <c r="I81" i="6"/>
  <c r="C81" i="6"/>
  <c r="C445" i="5"/>
  <c r="I445" i="5"/>
  <c r="F445" i="5"/>
  <c r="G445" i="5"/>
  <c r="H445" i="5"/>
  <c r="D445" i="5"/>
  <c r="B445" i="5"/>
  <c r="E419" i="7"/>
  <c r="I419" i="7"/>
  <c r="F419" i="7"/>
  <c r="H419" i="7"/>
  <c r="G419" i="7"/>
  <c r="C419" i="7"/>
  <c r="D419" i="7"/>
  <c r="B14" i="4"/>
  <c r="H13" i="51"/>
  <c r="C12" i="5"/>
  <c r="F71" i="8"/>
  <c r="E315" i="6"/>
  <c r="C40" i="3"/>
  <c r="C340" i="3"/>
  <c r="C341" i="3" s="1"/>
  <c r="D12" i="3"/>
  <c r="H13" i="55"/>
  <c r="C13" i="50"/>
  <c r="F71" i="32"/>
  <c r="B14" i="6"/>
  <c r="R91" i="47"/>
  <c r="I412" i="1"/>
  <c r="E13" i="46"/>
  <c r="Q91" i="50"/>
  <c r="I637" i="51"/>
  <c r="B91" i="51"/>
  <c r="E92" i="55"/>
  <c r="E14" i="55" s="1"/>
  <c r="C40" i="5"/>
  <c r="C340" i="5"/>
  <c r="B315" i="5"/>
  <c r="F315" i="5"/>
  <c r="I315" i="5"/>
  <c r="G315" i="5"/>
  <c r="D315" i="5"/>
  <c r="C315" i="5"/>
  <c r="H315" i="5"/>
  <c r="E40" i="7"/>
  <c r="E158" i="7"/>
  <c r="I144" i="7"/>
  <c r="I158" i="7" s="1"/>
  <c r="I419" i="3"/>
  <c r="F419" i="3"/>
  <c r="H419" i="3"/>
  <c r="G419" i="3"/>
  <c r="C419" i="3"/>
  <c r="D419" i="3"/>
  <c r="I90" i="6"/>
  <c r="E13" i="48"/>
  <c r="O91" i="46"/>
  <c r="M91" i="47"/>
  <c r="D92" i="47"/>
  <c r="D14" i="47" s="1"/>
  <c r="I586" i="47"/>
  <c r="I638" i="48"/>
  <c r="B92" i="48"/>
  <c r="I386" i="1"/>
  <c r="D92" i="51"/>
  <c r="D14" i="51" s="1"/>
  <c r="I586" i="51"/>
  <c r="M91" i="53"/>
  <c r="G13" i="50"/>
  <c r="H237" i="4"/>
  <c r="I237" i="4"/>
  <c r="F237" i="4"/>
  <c r="G237" i="4"/>
  <c r="C237" i="4"/>
  <c r="B237" i="4"/>
  <c r="D237" i="4"/>
  <c r="G13" i="55"/>
  <c r="E393" i="5"/>
  <c r="E92" i="3"/>
  <c r="I92" i="3" s="1"/>
  <c r="I586" i="3"/>
  <c r="I75" i="1"/>
  <c r="B445" i="7"/>
  <c r="I445" i="7"/>
  <c r="F445" i="7"/>
  <c r="G445" i="7"/>
  <c r="H445" i="7"/>
  <c r="D445" i="7"/>
  <c r="C445" i="7"/>
  <c r="I340" i="5"/>
  <c r="E341" i="5" s="1"/>
  <c r="H13" i="50"/>
  <c r="D159" i="4"/>
  <c r="F159" i="4"/>
  <c r="I159" i="4"/>
  <c r="B159" i="4"/>
  <c r="G159" i="4"/>
  <c r="C159" i="4"/>
  <c r="H159" i="4"/>
  <c r="C12" i="3"/>
  <c r="H12" i="6"/>
  <c r="E600" i="55"/>
  <c r="E600" i="51"/>
  <c r="F63" i="35"/>
  <c r="F81" i="6"/>
  <c r="G12" i="3"/>
  <c r="E38" i="5"/>
  <c r="G12" i="4"/>
  <c r="I220" i="6"/>
  <c r="I236" i="6" s="1"/>
  <c r="E236" i="6"/>
  <c r="E38" i="6"/>
  <c r="I402" i="5"/>
  <c r="I418" i="5" s="1"/>
  <c r="B419" i="5" s="1"/>
  <c r="C13" i="52"/>
  <c r="E14" i="50"/>
  <c r="D92" i="50"/>
  <c r="D14" i="50" s="1"/>
  <c r="I586" i="50"/>
  <c r="Q91" i="47"/>
  <c r="I638" i="53"/>
  <c r="B92" i="53"/>
  <c r="M91" i="55"/>
  <c r="I272" i="6"/>
  <c r="I288" i="6" s="1"/>
  <c r="B288" i="6"/>
  <c r="B38" i="6"/>
  <c r="E419" i="6"/>
  <c r="H13" i="53"/>
  <c r="C12" i="4"/>
  <c r="I638" i="42"/>
  <c r="B92" i="42"/>
  <c r="P91" i="46"/>
  <c r="P13" i="46" s="1"/>
  <c r="P652" i="46"/>
  <c r="I638" i="47"/>
  <c r="B92" i="47"/>
  <c r="F91" i="47"/>
  <c r="F652" i="47"/>
  <c r="I638" i="51"/>
  <c r="B92" i="51"/>
  <c r="Q91" i="51"/>
  <c r="I637" i="53"/>
  <c r="B91" i="53"/>
  <c r="D91" i="55"/>
  <c r="I585" i="55"/>
  <c r="B92" i="55"/>
  <c r="H13" i="46"/>
  <c r="C12" i="6"/>
  <c r="F76" i="8"/>
  <c r="E90" i="5"/>
  <c r="E600" i="50"/>
  <c r="G12" i="5"/>
  <c r="D14" i="4"/>
  <c r="F63" i="1"/>
  <c r="C315" i="4"/>
  <c r="I315" i="4"/>
  <c r="F315" i="4"/>
  <c r="H315" i="4"/>
  <c r="G315" i="4"/>
  <c r="D315" i="4"/>
  <c r="B315" i="4"/>
  <c r="C13" i="46"/>
  <c r="F81" i="7"/>
  <c r="I211" i="6"/>
  <c r="F211" i="6"/>
  <c r="H211" i="6"/>
  <c r="G211" i="6"/>
  <c r="C211" i="6"/>
  <c r="D211" i="6"/>
  <c r="B211" i="6"/>
  <c r="E13" i="55"/>
  <c r="E91" i="51"/>
  <c r="F106" i="46"/>
  <c r="F13" i="46"/>
  <c r="F28" i="46" s="1"/>
  <c r="I326" i="5"/>
  <c r="I376" i="7"/>
  <c r="I392" i="7" s="1"/>
  <c r="D393" i="7" s="1"/>
  <c r="D12" i="4"/>
  <c r="D237" i="5"/>
  <c r="I237" i="5"/>
  <c r="F237" i="5"/>
  <c r="G237" i="5"/>
  <c r="H237" i="5"/>
  <c r="C237" i="5"/>
  <c r="B237" i="5"/>
  <c r="F63" i="34"/>
  <c r="E237" i="3"/>
  <c r="I376" i="6"/>
  <c r="I392" i="6" s="1"/>
  <c r="E393" i="6" s="1"/>
  <c r="F75" i="32"/>
  <c r="F106" i="6"/>
  <c r="F14" i="6"/>
  <c r="F28" i="6" s="1"/>
  <c r="F64" i="35"/>
  <c r="F76" i="32"/>
  <c r="D81" i="4"/>
  <c r="H81" i="4"/>
  <c r="E81" i="4"/>
  <c r="I82" i="4"/>
  <c r="G81" i="4"/>
  <c r="B81" i="4"/>
  <c r="I81" i="4"/>
  <c r="C81" i="4"/>
  <c r="D40" i="6"/>
  <c r="D14" i="6" s="1"/>
  <c r="I144" i="6"/>
  <c r="I158" i="6" s="1"/>
  <c r="E159" i="6" s="1"/>
  <c r="D158" i="6"/>
  <c r="B14" i="3"/>
  <c r="R91" i="46"/>
  <c r="I637" i="48"/>
  <c r="B91" i="48"/>
  <c r="M91" i="51"/>
  <c r="Q91" i="46"/>
  <c r="F91" i="48"/>
  <c r="F652" i="48"/>
  <c r="D12" i="6"/>
  <c r="E13" i="52"/>
  <c r="C40" i="4"/>
  <c r="C14" i="4" s="1"/>
  <c r="C340" i="4"/>
  <c r="C341" i="4" s="1"/>
  <c r="D12" i="7"/>
  <c r="I90" i="4"/>
  <c r="I638" i="46"/>
  <c r="B92" i="46"/>
  <c r="D91" i="48"/>
  <c r="D13" i="48" s="1"/>
  <c r="I585" i="48"/>
  <c r="M91" i="48"/>
  <c r="M91" i="50"/>
  <c r="R91" i="51"/>
  <c r="D91" i="51"/>
  <c r="I585" i="51"/>
  <c r="D92" i="52"/>
  <c r="D14" i="52" s="1"/>
  <c r="I586" i="52"/>
  <c r="I638" i="52"/>
  <c r="B92" i="52"/>
  <c r="R91" i="53"/>
  <c r="F91" i="55"/>
  <c r="Q91" i="55"/>
  <c r="C13" i="53"/>
  <c r="H13" i="47"/>
  <c r="E600" i="46"/>
  <c r="G12" i="7"/>
  <c r="D393" i="5"/>
  <c r="F63" i="32"/>
  <c r="B211" i="5"/>
  <c r="I211" i="5"/>
  <c r="F211" i="5"/>
  <c r="H211" i="5"/>
  <c r="G211" i="5"/>
  <c r="C211" i="5"/>
  <c r="D211" i="5"/>
  <c r="H13" i="52"/>
  <c r="B419" i="6"/>
  <c r="B393" i="5"/>
  <c r="E91" i="50"/>
  <c r="F63" i="36"/>
  <c r="G13" i="53"/>
  <c r="I376" i="4"/>
  <c r="I392" i="4" s="1"/>
  <c r="D393" i="4" s="1"/>
  <c r="I586" i="53"/>
  <c r="E419" i="3"/>
  <c r="I144" i="5"/>
  <c r="I158" i="5" s="1"/>
  <c r="E159" i="5" s="1"/>
  <c r="D40" i="5"/>
  <c r="D14" i="5" s="1"/>
  <c r="D158" i="5"/>
  <c r="B341" i="6"/>
  <c r="H12" i="3"/>
  <c r="D263" i="6"/>
  <c r="I263" i="6"/>
  <c r="F263" i="6"/>
  <c r="G263" i="6"/>
  <c r="H263" i="6"/>
  <c r="B263" i="6"/>
  <c r="C263" i="6"/>
  <c r="B237" i="3"/>
  <c r="F237" i="3"/>
  <c r="I237" i="3"/>
  <c r="H237" i="3"/>
  <c r="G237" i="3"/>
  <c r="C237" i="3"/>
  <c r="D237" i="3"/>
  <c r="G13" i="51"/>
  <c r="I92" i="5"/>
  <c r="Q92" i="53"/>
  <c r="Q14" i="53" s="1"/>
  <c r="O92" i="53"/>
  <c r="O14" i="53" s="1"/>
  <c r="O91" i="53"/>
  <c r="R92" i="53"/>
  <c r="R14" i="53" s="1"/>
  <c r="M92" i="53"/>
  <c r="M14" i="53" s="1"/>
  <c r="Q92" i="52"/>
  <c r="Q14" i="52" s="1"/>
  <c r="R92" i="52"/>
  <c r="R14" i="52" s="1"/>
  <c r="O92" i="52"/>
  <c r="O14" i="52" s="1"/>
  <c r="M92" i="52"/>
  <c r="M14" i="52" s="1"/>
  <c r="O91" i="51"/>
  <c r="O92" i="51"/>
  <c r="O14" i="51" s="1"/>
  <c r="R92" i="51"/>
  <c r="R14" i="51" s="1"/>
  <c r="M92" i="51"/>
  <c r="M14" i="51" s="1"/>
  <c r="Q92" i="51"/>
  <c r="Q14" i="51" s="1"/>
  <c r="O91" i="50"/>
  <c r="R92" i="50"/>
  <c r="R14" i="50" s="1"/>
  <c r="M92" i="50"/>
  <c r="M14" i="50" s="1"/>
  <c r="Q92" i="50"/>
  <c r="Q14" i="50" s="1"/>
  <c r="O92" i="48"/>
  <c r="O14" i="48" s="1"/>
  <c r="O91" i="48"/>
  <c r="R92" i="48"/>
  <c r="R14" i="48" s="1"/>
  <c r="M92" i="48"/>
  <c r="M14" i="48" s="1"/>
  <c r="Q92" i="48"/>
  <c r="Q14" i="48" s="1"/>
  <c r="O92" i="47"/>
  <c r="O14" i="47" s="1"/>
  <c r="R92" i="47"/>
  <c r="R14" i="47" s="1"/>
  <c r="M92" i="47"/>
  <c r="M14" i="47" s="1"/>
  <c r="Q92" i="47"/>
  <c r="Q14" i="47" s="1"/>
  <c r="R92" i="46"/>
  <c r="R14" i="46" s="1"/>
  <c r="M92" i="46"/>
  <c r="M14" i="46" s="1"/>
  <c r="O92" i="46"/>
  <c r="O14" i="46" s="1"/>
  <c r="Q92" i="46"/>
  <c r="Q14" i="46" s="1"/>
  <c r="C92" i="34"/>
  <c r="H92" i="35"/>
  <c r="G92" i="34"/>
  <c r="H92" i="1"/>
  <c r="H92" i="34"/>
  <c r="H92" i="32"/>
  <c r="C92" i="32"/>
  <c r="C92" i="1"/>
  <c r="H92" i="36"/>
  <c r="G92" i="35"/>
  <c r="G92" i="1"/>
  <c r="G92" i="32"/>
  <c r="C92" i="36"/>
  <c r="C92" i="35"/>
  <c r="G92" i="36"/>
  <c r="B289" i="7" l="1"/>
  <c r="F15" i="8"/>
  <c r="E14" i="3"/>
  <c r="I14" i="4"/>
  <c r="E159" i="7"/>
  <c r="E263" i="5"/>
  <c r="E12" i="3"/>
  <c r="O92" i="50"/>
  <c r="O14" i="50" s="1"/>
  <c r="I638" i="55"/>
  <c r="O600" i="47"/>
  <c r="O13" i="51"/>
  <c r="R13" i="55"/>
  <c r="I75" i="8"/>
  <c r="F23" i="8"/>
  <c r="O13" i="48"/>
  <c r="I91" i="46"/>
  <c r="B13" i="46"/>
  <c r="I13" i="46" s="1"/>
  <c r="I38" i="5"/>
  <c r="B12" i="5"/>
  <c r="S637" i="46"/>
  <c r="L91" i="46"/>
  <c r="P91" i="47"/>
  <c r="P652" i="47"/>
  <c r="N92" i="47"/>
  <c r="N14" i="47" s="1"/>
  <c r="S586" i="47"/>
  <c r="N92" i="48"/>
  <c r="N14" i="48" s="1"/>
  <c r="S586" i="48"/>
  <c r="N91" i="50"/>
  <c r="N13" i="50" s="1"/>
  <c r="S585" i="50"/>
  <c r="N91" i="55"/>
  <c r="S585" i="55"/>
  <c r="F13" i="55"/>
  <c r="M13" i="50"/>
  <c r="Q13" i="46"/>
  <c r="I63" i="34"/>
  <c r="F11" i="34"/>
  <c r="I92" i="51"/>
  <c r="B14" i="51"/>
  <c r="I14" i="51" s="1"/>
  <c r="B289" i="6"/>
  <c r="O600" i="50"/>
  <c r="I40" i="6"/>
  <c r="F419" i="5"/>
  <c r="I419" i="5"/>
  <c r="H419" i="5"/>
  <c r="G419" i="5"/>
  <c r="C419" i="5"/>
  <c r="D419" i="5"/>
  <c r="E12" i="5"/>
  <c r="E54" i="5"/>
  <c r="E14" i="7"/>
  <c r="I14" i="7" s="1"/>
  <c r="I40" i="7"/>
  <c r="C341" i="5"/>
  <c r="F19" i="32"/>
  <c r="I71" i="32"/>
  <c r="S586" i="53"/>
  <c r="I91" i="52"/>
  <c r="B13" i="52"/>
  <c r="R13" i="48"/>
  <c r="M13" i="46"/>
  <c r="I38" i="4"/>
  <c r="B12" i="4"/>
  <c r="D13" i="52"/>
  <c r="E263" i="4"/>
  <c r="I91" i="50"/>
  <c r="B13" i="50"/>
  <c r="D341" i="4"/>
  <c r="F341" i="4"/>
  <c r="I341" i="4"/>
  <c r="H341" i="4"/>
  <c r="G341" i="4"/>
  <c r="E341" i="4"/>
  <c r="B289" i="5"/>
  <c r="I289" i="7"/>
  <c r="F289" i="7"/>
  <c r="H289" i="7"/>
  <c r="G289" i="7"/>
  <c r="C289" i="7"/>
  <c r="D289" i="7"/>
  <c r="E289" i="7"/>
  <c r="R13" i="52"/>
  <c r="B341" i="4"/>
  <c r="S637" i="53"/>
  <c r="L91" i="53"/>
  <c r="B12" i="6"/>
  <c r="I38" i="6"/>
  <c r="S637" i="47"/>
  <c r="L91" i="47"/>
  <c r="P91" i="52"/>
  <c r="P652" i="52"/>
  <c r="O13" i="50"/>
  <c r="B341" i="5"/>
  <c r="F341" i="5"/>
  <c r="I341" i="5"/>
  <c r="H341" i="5"/>
  <c r="G341" i="5"/>
  <c r="D341" i="5"/>
  <c r="I527" i="34"/>
  <c r="E12" i="4"/>
  <c r="E54" i="4"/>
  <c r="Q13" i="48"/>
  <c r="I71" i="1"/>
  <c r="F19" i="1"/>
  <c r="B92" i="1"/>
  <c r="S638" i="41"/>
  <c r="L92" i="41"/>
  <c r="I638" i="32"/>
  <c r="B92" i="32"/>
  <c r="N92" i="46"/>
  <c r="N14" i="46" s="1"/>
  <c r="S586" i="46"/>
  <c r="S637" i="48"/>
  <c r="L91" i="48"/>
  <c r="L13" i="48" s="1"/>
  <c r="N92" i="50"/>
  <c r="N14" i="50" s="1"/>
  <c r="S586" i="50"/>
  <c r="P91" i="55"/>
  <c r="M13" i="51"/>
  <c r="D159" i="6"/>
  <c r="I159" i="6"/>
  <c r="F159" i="6"/>
  <c r="C159" i="6"/>
  <c r="G159" i="6"/>
  <c r="B159" i="6"/>
  <c r="H159" i="6"/>
  <c r="B393" i="7"/>
  <c r="I393" i="7"/>
  <c r="F393" i="7"/>
  <c r="H393" i="7"/>
  <c r="G393" i="7"/>
  <c r="I63" i="1"/>
  <c r="I501" i="34"/>
  <c r="I14" i="50"/>
  <c r="E237" i="6"/>
  <c r="M13" i="47"/>
  <c r="C14" i="3"/>
  <c r="I14" i="3" s="1"/>
  <c r="I40" i="3"/>
  <c r="I40" i="4"/>
  <c r="O91" i="47"/>
  <c r="I289" i="4"/>
  <c r="F289" i="4"/>
  <c r="H289" i="4"/>
  <c r="G289" i="4"/>
  <c r="D289" i="4"/>
  <c r="C289" i="4"/>
  <c r="E289" i="4"/>
  <c r="B289" i="3"/>
  <c r="Q13" i="52"/>
  <c r="I91" i="47"/>
  <c r="B13" i="47"/>
  <c r="I527" i="32"/>
  <c r="I63" i="8"/>
  <c r="F11" i="8"/>
  <c r="O600" i="53"/>
  <c r="I553" i="34"/>
  <c r="I90" i="5"/>
  <c r="D263" i="5"/>
  <c r="I263" i="5"/>
  <c r="F263" i="5"/>
  <c r="G263" i="5"/>
  <c r="H263" i="5"/>
  <c r="B263" i="5"/>
  <c r="C263" i="5"/>
  <c r="S638" i="43"/>
  <c r="L92" i="43"/>
  <c r="R13" i="46"/>
  <c r="S638" i="47"/>
  <c r="L92" i="47"/>
  <c r="S637" i="51"/>
  <c r="L91" i="51"/>
  <c r="E12" i="6"/>
  <c r="E54" i="6"/>
  <c r="N91" i="46"/>
  <c r="N13" i="46" s="1"/>
  <c r="S585" i="46"/>
  <c r="P91" i="51"/>
  <c r="P652" i="51"/>
  <c r="N91" i="52"/>
  <c r="S585" i="52"/>
  <c r="I63" i="32"/>
  <c r="F11" i="32"/>
  <c r="R13" i="53"/>
  <c r="M13" i="48"/>
  <c r="I91" i="53"/>
  <c r="B13" i="53"/>
  <c r="F106" i="47"/>
  <c r="F13" i="47"/>
  <c r="F28" i="47" s="1"/>
  <c r="M13" i="55"/>
  <c r="Q13" i="47"/>
  <c r="I92" i="50"/>
  <c r="D237" i="6"/>
  <c r="I237" i="6"/>
  <c r="F237" i="6"/>
  <c r="G237" i="6"/>
  <c r="H237" i="6"/>
  <c r="C237" i="6"/>
  <c r="B237" i="6"/>
  <c r="E419" i="5"/>
  <c r="O600" i="46"/>
  <c r="F13" i="53"/>
  <c r="I74" i="1"/>
  <c r="F22" i="1"/>
  <c r="H289" i="3"/>
  <c r="I289" i="3"/>
  <c r="F289" i="3"/>
  <c r="G289" i="3"/>
  <c r="D289" i="3"/>
  <c r="C289" i="3"/>
  <c r="E289" i="3"/>
  <c r="C393" i="4"/>
  <c r="F12" i="8"/>
  <c r="I64" i="8"/>
  <c r="D393" i="6"/>
  <c r="S637" i="50"/>
  <c r="L91" i="50"/>
  <c r="L13" i="50" s="1"/>
  <c r="Q13" i="50"/>
  <c r="I638" i="35"/>
  <c r="B92" i="35"/>
  <c r="S638" i="48"/>
  <c r="L92" i="48"/>
  <c r="I501" i="32"/>
  <c r="D13" i="55"/>
  <c r="G289" i="6"/>
  <c r="I289" i="6"/>
  <c r="F289" i="6"/>
  <c r="H289" i="6"/>
  <c r="D289" i="6"/>
  <c r="C289" i="6"/>
  <c r="E289" i="6"/>
  <c r="G263" i="4"/>
  <c r="F263" i="4"/>
  <c r="I263" i="4"/>
  <c r="H263" i="4"/>
  <c r="D263" i="4"/>
  <c r="B263" i="4"/>
  <c r="C263" i="4"/>
  <c r="O13" i="55"/>
  <c r="I638" i="36"/>
  <c r="B92" i="36"/>
  <c r="P91" i="50"/>
  <c r="P106" i="50" s="1"/>
  <c r="P652" i="50"/>
  <c r="S638" i="52"/>
  <c r="L92" i="52"/>
  <c r="O600" i="52"/>
  <c r="D13" i="51"/>
  <c r="I91" i="48"/>
  <c r="B13" i="48"/>
  <c r="I92" i="47"/>
  <c r="B14" i="47"/>
  <c r="I14" i="47" s="1"/>
  <c r="I501" i="36"/>
  <c r="I92" i="53"/>
  <c r="B14" i="53"/>
  <c r="I14" i="53" s="1"/>
  <c r="B393" i="6"/>
  <c r="O13" i="46"/>
  <c r="I91" i="51"/>
  <c r="B13" i="51"/>
  <c r="I71" i="8"/>
  <c r="F19" i="8"/>
  <c r="I91" i="55"/>
  <c r="B13" i="55"/>
  <c r="R13" i="50"/>
  <c r="E12" i="7"/>
  <c r="E54" i="7"/>
  <c r="D159" i="3"/>
  <c r="I76" i="1"/>
  <c r="F24" i="1"/>
  <c r="I501" i="35"/>
  <c r="D13" i="53"/>
  <c r="S638" i="50"/>
  <c r="L92" i="50"/>
  <c r="I92" i="46"/>
  <c r="B14" i="46"/>
  <c r="I14" i="46" s="1"/>
  <c r="I64" i="35"/>
  <c r="F12" i="35"/>
  <c r="D341" i="7"/>
  <c r="I341" i="7"/>
  <c r="F341" i="7"/>
  <c r="H341" i="7"/>
  <c r="G341" i="7"/>
  <c r="C341" i="7"/>
  <c r="C14" i="5"/>
  <c r="I14" i="5" s="1"/>
  <c r="I40" i="5"/>
  <c r="I527" i="36"/>
  <c r="F289" i="5"/>
  <c r="I289" i="5"/>
  <c r="G289" i="5"/>
  <c r="H289" i="5"/>
  <c r="D289" i="5"/>
  <c r="C289" i="5"/>
  <c r="E289" i="5"/>
  <c r="S638" i="40"/>
  <c r="L92" i="40"/>
  <c r="S638" i="46"/>
  <c r="L92" i="46"/>
  <c r="N92" i="52"/>
  <c r="N14" i="52" s="1"/>
  <c r="S586" i="52"/>
  <c r="N91" i="53"/>
  <c r="S585" i="53"/>
  <c r="S638" i="55"/>
  <c r="S637" i="55"/>
  <c r="L91" i="55"/>
  <c r="D159" i="5"/>
  <c r="I159" i="5"/>
  <c r="F159" i="5"/>
  <c r="C159" i="5"/>
  <c r="B159" i="5"/>
  <c r="G159" i="5"/>
  <c r="H159" i="5"/>
  <c r="I63" i="36"/>
  <c r="F11" i="36"/>
  <c r="E393" i="4"/>
  <c r="O91" i="52"/>
  <c r="F23" i="32"/>
  <c r="I75" i="32"/>
  <c r="I76" i="8"/>
  <c r="F24" i="8"/>
  <c r="I92" i="55"/>
  <c r="B14" i="55"/>
  <c r="I14" i="55" s="1"/>
  <c r="I92" i="48"/>
  <c r="B14" i="48"/>
  <c r="I14" i="48" s="1"/>
  <c r="B341" i="7"/>
  <c r="R13" i="47"/>
  <c r="F106" i="52"/>
  <c r="F13" i="52"/>
  <c r="F28" i="52" s="1"/>
  <c r="E263" i="7"/>
  <c r="F106" i="50"/>
  <c r="F13" i="50"/>
  <c r="F28" i="50" s="1"/>
  <c r="C159" i="3"/>
  <c r="I159" i="3"/>
  <c r="F159" i="3"/>
  <c r="B159" i="3"/>
  <c r="G159" i="3"/>
  <c r="H159" i="3"/>
  <c r="F12" i="32"/>
  <c r="I64" i="32"/>
  <c r="E393" i="7"/>
  <c r="E263" i="3"/>
  <c r="I638" i="34"/>
  <c r="B92" i="34"/>
  <c r="L92" i="55"/>
  <c r="Q13" i="51"/>
  <c r="P91" i="48"/>
  <c r="P652" i="48"/>
  <c r="N92" i="51"/>
  <c r="N14" i="51" s="1"/>
  <c r="S586" i="51"/>
  <c r="N92" i="55"/>
  <c r="N14" i="55" s="1"/>
  <c r="B393" i="4"/>
  <c r="F393" i="4"/>
  <c r="I393" i="4"/>
  <c r="H393" i="4"/>
  <c r="G393" i="4"/>
  <c r="I38" i="3"/>
  <c r="B12" i="3"/>
  <c r="S638" i="42"/>
  <c r="L92" i="42"/>
  <c r="N91" i="47"/>
  <c r="N13" i="47" s="1"/>
  <c r="S585" i="47"/>
  <c r="N91" i="48"/>
  <c r="N13" i="48" s="1"/>
  <c r="S585" i="48"/>
  <c r="N91" i="51"/>
  <c r="S585" i="51"/>
  <c r="S638" i="51"/>
  <c r="L92" i="51"/>
  <c r="S637" i="52"/>
  <c r="L91" i="52"/>
  <c r="P91" i="53"/>
  <c r="S638" i="53"/>
  <c r="L92" i="53"/>
  <c r="E13" i="50"/>
  <c r="Q13" i="55"/>
  <c r="I92" i="52"/>
  <c r="B14" i="52"/>
  <c r="I14" i="52" s="1"/>
  <c r="R13" i="51"/>
  <c r="F106" i="48"/>
  <c r="F13" i="48"/>
  <c r="F28" i="48" s="1"/>
  <c r="I76" i="32"/>
  <c r="F24" i="32"/>
  <c r="C393" i="6"/>
  <c r="F393" i="6"/>
  <c r="I393" i="6"/>
  <c r="H393" i="6"/>
  <c r="G393" i="6"/>
  <c r="E13" i="51"/>
  <c r="I527" i="35"/>
  <c r="O600" i="51"/>
  <c r="I553" i="36"/>
  <c r="I63" i="35"/>
  <c r="F11" i="35"/>
  <c r="M13" i="53"/>
  <c r="I159" i="7"/>
  <c r="F159" i="7"/>
  <c r="B159" i="7"/>
  <c r="C159" i="7"/>
  <c r="G159" i="7"/>
  <c r="H159" i="7"/>
  <c r="D159" i="7"/>
  <c r="I14" i="6"/>
  <c r="D263" i="7"/>
  <c r="F263" i="7"/>
  <c r="I263" i="7"/>
  <c r="H263" i="7"/>
  <c r="G263" i="7"/>
  <c r="B263" i="7"/>
  <c r="C263" i="7"/>
  <c r="Q13" i="53"/>
  <c r="O600" i="48"/>
  <c r="I553" i="35"/>
  <c r="C393" i="7"/>
  <c r="B12" i="7"/>
  <c r="I38" i="7"/>
  <c r="M13" i="52"/>
  <c r="I553" i="32"/>
  <c r="I263" i="3"/>
  <c r="F263" i="3"/>
  <c r="H263" i="3"/>
  <c r="D263" i="3"/>
  <c r="G263" i="3"/>
  <c r="B263" i="3"/>
  <c r="C263" i="3"/>
  <c r="F106" i="51"/>
  <c r="F13" i="51"/>
  <c r="F28" i="51" s="1"/>
  <c r="S91" i="51" l="1"/>
  <c r="N13" i="52"/>
  <c r="S91" i="53"/>
  <c r="L13" i="53"/>
  <c r="I12" i="5"/>
  <c r="B92" i="8"/>
  <c r="R92" i="55"/>
  <c r="S91" i="47"/>
  <c r="L13" i="47"/>
  <c r="G92" i="8"/>
  <c r="I12" i="7"/>
  <c r="O13" i="52"/>
  <c r="S91" i="46"/>
  <c r="L13" i="46"/>
  <c r="S13" i="46" s="1"/>
  <c r="T13" i="46" s="1"/>
  <c r="S91" i="52"/>
  <c r="L13" i="52"/>
  <c r="S92" i="50"/>
  <c r="L14" i="50"/>
  <c r="I13" i="51"/>
  <c r="M92" i="55"/>
  <c r="S92" i="47"/>
  <c r="L14" i="47"/>
  <c r="C92" i="8"/>
  <c r="O92" i="55"/>
  <c r="O600" i="55"/>
  <c r="I12" i="3"/>
  <c r="N13" i="53"/>
  <c r="N92" i="53"/>
  <c r="N14" i="53" s="1"/>
  <c r="I13" i="50"/>
  <c r="N13" i="55"/>
  <c r="S92" i="46"/>
  <c r="L14" i="46"/>
  <c r="L13" i="51"/>
  <c r="O13" i="47"/>
  <c r="S92" i="51"/>
  <c r="L14" i="51"/>
  <c r="S586" i="55"/>
  <c r="L14" i="55"/>
  <c r="I13" i="55"/>
  <c r="I13" i="47"/>
  <c r="S91" i="50"/>
  <c r="I12" i="6"/>
  <c r="I12" i="4"/>
  <c r="I13" i="52"/>
  <c r="Q92" i="55"/>
  <c r="S91" i="48"/>
  <c r="N13" i="51"/>
  <c r="S92" i="52"/>
  <c r="L14" i="52"/>
  <c r="H92" i="8"/>
  <c r="S92" i="53"/>
  <c r="L14" i="53"/>
  <c r="S91" i="55"/>
  <c r="L13" i="55"/>
  <c r="I13" i="48"/>
  <c r="S92" i="48"/>
  <c r="L14" i="48"/>
  <c r="S92" i="55" l="1"/>
  <c r="O14" i="55"/>
  <c r="I638" i="8"/>
  <c r="R14" i="55"/>
  <c r="Q14" i="55"/>
  <c r="M14" i="55"/>
  <c r="I561" i="1" l="1"/>
  <c r="F67" i="1"/>
  <c r="I463" i="8" l="1"/>
  <c r="I67" i="1"/>
  <c r="I515" i="8"/>
  <c r="I541" i="8" l="1"/>
  <c r="I567" i="8"/>
  <c r="I566" i="35" l="1"/>
  <c r="I540" i="35"/>
  <c r="I514" i="35"/>
  <c r="I126" i="35" l="1"/>
  <c r="I566" i="34" l="1"/>
  <c r="I540" i="34"/>
  <c r="I514" i="34"/>
  <c r="I360" i="34" l="1"/>
  <c r="I412" i="34"/>
  <c r="I152" i="34"/>
  <c r="I438" i="34" l="1"/>
  <c r="I386" i="34"/>
  <c r="I334" i="34"/>
  <c r="I360" i="35" l="1"/>
  <c r="I412" i="35" l="1"/>
  <c r="I152" i="35"/>
  <c r="I438" i="35"/>
  <c r="I334" i="35" l="1"/>
  <c r="I386" i="35"/>
  <c r="I171" i="1" l="1"/>
  <c r="I301" i="1"/>
  <c r="I327" i="1"/>
  <c r="I353" i="1"/>
  <c r="I431" i="1"/>
  <c r="I197" i="1"/>
  <c r="I223" i="1"/>
  <c r="I145" i="1"/>
  <c r="I275" i="1"/>
  <c r="I405" i="1"/>
  <c r="I379" i="1" l="1"/>
  <c r="B41" i="1"/>
  <c r="I249" i="1"/>
  <c r="D41" i="1"/>
  <c r="D15" i="1" s="1"/>
  <c r="G41" i="1"/>
  <c r="G15" i="1" s="1"/>
  <c r="H41" i="1"/>
  <c r="H15" i="1" s="1"/>
  <c r="E41" i="1"/>
  <c r="C41" i="1"/>
  <c r="C15" i="1" s="1"/>
  <c r="I41" i="1" l="1"/>
  <c r="B15" i="1"/>
  <c r="I119" i="1"/>
  <c r="I178" i="1" l="1"/>
  <c r="I308" i="1"/>
  <c r="I256" i="1"/>
  <c r="I126" i="1" l="1"/>
  <c r="I152" i="1"/>
  <c r="I204" i="32" l="1"/>
  <c r="I280" i="34" l="1"/>
  <c r="I332" i="34" l="1"/>
  <c r="I254" i="34"/>
  <c r="I358" i="34"/>
  <c r="I176" i="34"/>
  <c r="I228" i="34"/>
  <c r="I306" i="34"/>
  <c r="I384" i="34"/>
  <c r="I436" i="34"/>
  <c r="I202" i="34"/>
  <c r="I150" i="34" l="1"/>
  <c r="I410" i="34"/>
  <c r="D46" i="34"/>
  <c r="H46" i="34"/>
  <c r="E46" i="34"/>
  <c r="C46" i="34"/>
  <c r="G46" i="34"/>
  <c r="B46" i="34" l="1"/>
  <c r="I124" i="34"/>
  <c r="I46" i="34" l="1"/>
  <c r="I566" i="43" l="1"/>
  <c r="I488" i="43"/>
  <c r="I540" i="43"/>
  <c r="I514" i="43"/>
  <c r="I502" i="43" l="1"/>
  <c r="I476" i="43"/>
  <c r="I554" i="43"/>
  <c r="I528" i="43"/>
  <c r="I562" i="43" l="1"/>
  <c r="I510" i="43"/>
  <c r="I536" i="43"/>
  <c r="I458" i="43" l="1"/>
  <c r="F68" i="43"/>
  <c r="I68" i="43" l="1"/>
  <c r="F16" i="43"/>
  <c r="I559" i="43"/>
  <c r="I507" i="43"/>
  <c r="I501" i="43" l="1"/>
  <c r="I527" i="43"/>
  <c r="I475" i="43"/>
  <c r="I553" i="43"/>
  <c r="I539" i="43"/>
  <c r="I487" i="43"/>
  <c r="I513" i="43"/>
  <c r="I508" i="43"/>
  <c r="I565" i="43"/>
  <c r="I534" i="43"/>
  <c r="I456" i="43" l="1"/>
  <c r="I461" i="43"/>
  <c r="F71" i="43"/>
  <c r="P97" i="43"/>
  <c r="F19" i="43" l="1"/>
  <c r="I71" i="43"/>
  <c r="I567" i="43"/>
  <c r="I515" i="43"/>
  <c r="I451" i="43" l="1"/>
  <c r="F61" i="43"/>
  <c r="I529" i="43"/>
  <c r="I555" i="43"/>
  <c r="I503" i="43"/>
  <c r="I477" i="43"/>
  <c r="P87" i="43"/>
  <c r="P9" i="43" s="1"/>
  <c r="F9" i="43" l="1"/>
  <c r="I61" i="43"/>
  <c r="I564" i="43"/>
  <c r="I538" i="43"/>
  <c r="I492" i="43"/>
  <c r="I491" i="43"/>
  <c r="I569" i="43"/>
  <c r="I570" i="43"/>
  <c r="I543" i="43"/>
  <c r="I544" i="43"/>
  <c r="I518" i="43"/>
  <c r="I517" i="43"/>
  <c r="I465" i="43" l="1"/>
  <c r="F75" i="43"/>
  <c r="I466" i="43"/>
  <c r="F76" i="43"/>
  <c r="P102" i="43"/>
  <c r="P24" i="43" s="1"/>
  <c r="P101" i="43"/>
  <c r="P23" i="43" s="1"/>
  <c r="F24" i="43" l="1"/>
  <c r="I76" i="43"/>
  <c r="F23" i="43"/>
  <c r="I75" i="43"/>
  <c r="I617" i="1" l="1"/>
  <c r="C96" i="1"/>
  <c r="I334" i="1" l="1"/>
  <c r="I618" i="1"/>
  <c r="I642" i="1" l="1"/>
  <c r="C91" i="1"/>
  <c r="H91" i="1"/>
  <c r="G91" i="1"/>
  <c r="B91" i="1" l="1"/>
  <c r="F91" i="1"/>
  <c r="F88" i="1"/>
  <c r="I634" i="1"/>
  <c r="I637" i="1" l="1"/>
  <c r="F10" i="1"/>
  <c r="I10" i="1" s="1"/>
  <c r="I88" i="1"/>
  <c r="F93" i="1" l="1"/>
  <c r="F15" i="1" s="1"/>
  <c r="I639" i="1"/>
  <c r="I475" i="1" l="1"/>
  <c r="I455" i="1"/>
  <c r="I533" i="1"/>
  <c r="I489" i="1"/>
  <c r="F73" i="1"/>
  <c r="F21" i="1" l="1"/>
  <c r="I73" i="1"/>
  <c r="I605" i="1"/>
  <c r="I553" i="1" l="1"/>
  <c r="I501" i="1"/>
  <c r="I527" i="1"/>
  <c r="I560" i="1" l="1"/>
  <c r="I610" i="1" l="1"/>
  <c r="E92" i="1" l="1"/>
  <c r="D92" i="1" l="1"/>
  <c r="I586" i="1"/>
  <c r="H90" i="1" l="1"/>
  <c r="E90" i="1"/>
  <c r="G90" i="1"/>
  <c r="E98" i="1"/>
  <c r="H98" i="1"/>
  <c r="G98" i="1"/>
  <c r="C98" i="1"/>
  <c r="G85" i="1" l="1"/>
  <c r="E85" i="1"/>
  <c r="C85" i="1"/>
  <c r="H85" i="1"/>
  <c r="I636" i="1" l="1"/>
  <c r="F103" i="1" l="1"/>
  <c r="I649" i="1"/>
  <c r="F85" i="1"/>
  <c r="I631" i="1"/>
  <c r="F92" i="1"/>
  <c r="I92" i="1" s="1"/>
  <c r="I638" i="1"/>
  <c r="I103" i="1" l="1"/>
  <c r="F25" i="1"/>
  <c r="I25" i="1" s="1"/>
  <c r="E86" i="1" l="1"/>
  <c r="G86" i="1"/>
  <c r="H86" i="1"/>
  <c r="I476" i="1"/>
  <c r="C86" i="1"/>
  <c r="I606" i="1"/>
  <c r="I528" i="1" l="1"/>
  <c r="I502" i="1"/>
  <c r="I554" i="1"/>
  <c r="D97" i="1" l="1"/>
  <c r="H97" i="1"/>
  <c r="E97" i="1"/>
  <c r="G97" i="1"/>
  <c r="I643" i="1" l="1"/>
  <c r="F95" i="1" l="1"/>
  <c r="I413" i="1" l="1"/>
  <c r="C49" i="1"/>
  <c r="I205" i="1"/>
  <c r="I361" i="1"/>
  <c r="G50" i="1"/>
  <c r="C50" i="1"/>
  <c r="G49" i="1"/>
  <c r="I153" i="1"/>
  <c r="H50" i="1"/>
  <c r="I335" i="1"/>
  <c r="I179" i="1"/>
  <c r="I439" i="1"/>
  <c r="H49" i="1"/>
  <c r="I309" i="1"/>
  <c r="I387" i="1" l="1"/>
  <c r="D49" i="1"/>
  <c r="E50" i="1"/>
  <c r="I388" i="1"/>
  <c r="I127" i="1"/>
  <c r="E49" i="1"/>
  <c r="D50" i="1"/>
  <c r="I597" i="4"/>
  <c r="I597" i="3"/>
  <c r="I232" i="1"/>
  <c r="G103" i="5"/>
  <c r="G25" i="5" s="1"/>
  <c r="I231" i="1"/>
  <c r="I283" i="1"/>
  <c r="I257" i="1"/>
  <c r="H103" i="4"/>
  <c r="H25" i="4" s="1"/>
  <c r="G103" i="3"/>
  <c r="G25" i="3" s="1"/>
  <c r="C103" i="3"/>
  <c r="C25" i="3" s="1"/>
  <c r="H103" i="3"/>
  <c r="H25" i="3" s="1"/>
  <c r="C103" i="4"/>
  <c r="C25" i="4" s="1"/>
  <c r="B103" i="3"/>
  <c r="E103" i="5"/>
  <c r="E25" i="5" s="1"/>
  <c r="C103" i="5"/>
  <c r="C25" i="5" s="1"/>
  <c r="H103" i="5"/>
  <c r="H25" i="5" s="1"/>
  <c r="I649" i="5"/>
  <c r="I258" i="1"/>
  <c r="I649" i="4" l="1"/>
  <c r="I596" i="48"/>
  <c r="I596" i="50"/>
  <c r="I596" i="51"/>
  <c r="I595" i="52"/>
  <c r="B101" i="52"/>
  <c r="B25" i="3"/>
  <c r="I649" i="3"/>
  <c r="I595" i="53"/>
  <c r="B49" i="1"/>
  <c r="I596" i="1"/>
  <c r="I596" i="53"/>
  <c r="I596" i="55"/>
  <c r="B102" i="55"/>
  <c r="I596" i="52"/>
  <c r="E103" i="4"/>
  <c r="E25" i="4" s="1"/>
  <c r="E103" i="3"/>
  <c r="E25" i="3" s="1"/>
  <c r="B103" i="5"/>
  <c r="I597" i="5"/>
  <c r="I595" i="46"/>
  <c r="I595" i="47"/>
  <c r="G103" i="4"/>
  <c r="G25" i="4" s="1"/>
  <c r="I595" i="1"/>
  <c r="B50" i="1"/>
  <c r="I128" i="1"/>
  <c r="I595" i="55"/>
  <c r="I596" i="46"/>
  <c r="I596" i="47"/>
  <c r="B103" i="4"/>
  <c r="I595" i="48"/>
  <c r="I595" i="50"/>
  <c r="I595" i="51"/>
  <c r="D102" i="55"/>
  <c r="D24" i="55" s="1"/>
  <c r="G102" i="55"/>
  <c r="G24" i="55" s="1"/>
  <c r="C102" i="55"/>
  <c r="C24" i="55" s="1"/>
  <c r="C101" i="55"/>
  <c r="C23" i="55" s="1"/>
  <c r="E102" i="55"/>
  <c r="E24" i="55" s="1"/>
  <c r="H102" i="55"/>
  <c r="H24" i="55" s="1"/>
  <c r="H101" i="55"/>
  <c r="H23" i="55" s="1"/>
  <c r="E102" i="53"/>
  <c r="E24" i="53" s="1"/>
  <c r="E101" i="53"/>
  <c r="E23" i="53" s="1"/>
  <c r="D102" i="53"/>
  <c r="D24" i="53" s="1"/>
  <c r="G102" i="53"/>
  <c r="G24" i="53" s="1"/>
  <c r="G101" i="53"/>
  <c r="G23" i="53" s="1"/>
  <c r="H102" i="53"/>
  <c r="H24" i="53" s="1"/>
  <c r="H101" i="53"/>
  <c r="H23" i="53" s="1"/>
  <c r="C102" i="53"/>
  <c r="C24" i="53" s="1"/>
  <c r="C101" i="53"/>
  <c r="C23" i="53" s="1"/>
  <c r="D102" i="52"/>
  <c r="D24" i="52" s="1"/>
  <c r="E102" i="52"/>
  <c r="E24" i="52" s="1"/>
  <c r="H102" i="52"/>
  <c r="H24" i="52" s="1"/>
  <c r="H101" i="52"/>
  <c r="H23" i="52" s="1"/>
  <c r="C102" i="52"/>
  <c r="C24" i="52" s="1"/>
  <c r="C101" i="52"/>
  <c r="C23" i="52" s="1"/>
  <c r="G102" i="52"/>
  <c r="G24" i="52" s="1"/>
  <c r="G101" i="52"/>
  <c r="G23" i="52" s="1"/>
  <c r="D102" i="51"/>
  <c r="D24" i="51" s="1"/>
  <c r="H102" i="51"/>
  <c r="H24" i="51" s="1"/>
  <c r="H101" i="51"/>
  <c r="H23" i="51" s="1"/>
  <c r="E102" i="51"/>
  <c r="E24" i="51" s="1"/>
  <c r="C102" i="51"/>
  <c r="C24" i="51" s="1"/>
  <c r="C101" i="51"/>
  <c r="C23" i="51" s="1"/>
  <c r="B102" i="51"/>
  <c r="G102" i="51"/>
  <c r="G24" i="51" s="1"/>
  <c r="G101" i="51"/>
  <c r="G23" i="51" s="1"/>
  <c r="G102" i="50"/>
  <c r="G24" i="50" s="1"/>
  <c r="G101" i="50"/>
  <c r="G23" i="50" s="1"/>
  <c r="C102" i="50"/>
  <c r="C24" i="50" s="1"/>
  <c r="C101" i="50"/>
  <c r="C23" i="50" s="1"/>
  <c r="E102" i="50"/>
  <c r="E24" i="50" s="1"/>
  <c r="H102" i="50"/>
  <c r="H24" i="50" s="1"/>
  <c r="H101" i="50"/>
  <c r="H23" i="50" s="1"/>
  <c r="G102" i="48"/>
  <c r="G24" i="48" s="1"/>
  <c r="G101" i="48"/>
  <c r="G23" i="48" s="1"/>
  <c r="E102" i="48"/>
  <c r="E24" i="48" s="1"/>
  <c r="H102" i="48"/>
  <c r="H24" i="48" s="1"/>
  <c r="H101" i="48"/>
  <c r="H23" i="48" s="1"/>
  <c r="C102" i="48"/>
  <c r="C24" i="48" s="1"/>
  <c r="C101" i="48"/>
  <c r="C23" i="48" s="1"/>
  <c r="G102" i="47"/>
  <c r="G24" i="47" s="1"/>
  <c r="G101" i="47"/>
  <c r="G23" i="47" s="1"/>
  <c r="E102" i="47"/>
  <c r="E24" i="47" s="1"/>
  <c r="C102" i="47"/>
  <c r="C24" i="47" s="1"/>
  <c r="C101" i="47"/>
  <c r="C23" i="47" s="1"/>
  <c r="H102" i="47"/>
  <c r="H24" i="47" s="1"/>
  <c r="H101" i="47"/>
  <c r="H23" i="47" s="1"/>
  <c r="E102" i="46"/>
  <c r="E24" i="46" s="1"/>
  <c r="C102" i="46"/>
  <c r="C24" i="46" s="1"/>
  <c r="C101" i="46"/>
  <c r="C23" i="46" s="1"/>
  <c r="G102" i="46"/>
  <c r="G24" i="46" s="1"/>
  <c r="G101" i="46"/>
  <c r="G23" i="46" s="1"/>
  <c r="H102" i="46"/>
  <c r="H24" i="46" s="1"/>
  <c r="H101" i="46"/>
  <c r="H23" i="46" s="1"/>
  <c r="S595" i="46" l="1"/>
  <c r="S596" i="53"/>
  <c r="S595" i="55"/>
  <c r="D101" i="55"/>
  <c r="D23" i="55" s="1"/>
  <c r="I49" i="1"/>
  <c r="B23" i="52"/>
  <c r="E101" i="47"/>
  <c r="E23" i="47" s="1"/>
  <c r="E652" i="47"/>
  <c r="I647" i="48"/>
  <c r="E101" i="48"/>
  <c r="E23" i="48" s="1"/>
  <c r="E652" i="48"/>
  <c r="D101" i="53"/>
  <c r="D23" i="53" s="1"/>
  <c r="B25" i="5"/>
  <c r="S595" i="50"/>
  <c r="E101" i="46"/>
  <c r="E23" i="46" s="1"/>
  <c r="E652" i="46"/>
  <c r="I647" i="50"/>
  <c r="E101" i="51"/>
  <c r="E23" i="51" s="1"/>
  <c r="E652" i="51"/>
  <c r="I647" i="52"/>
  <c r="B652" i="52"/>
  <c r="S596" i="55"/>
  <c r="S596" i="47"/>
  <c r="S596" i="51"/>
  <c r="S595" i="53"/>
  <c r="I102" i="55"/>
  <c r="B24" i="55"/>
  <c r="I24" i="55" s="1"/>
  <c r="S596" i="50"/>
  <c r="I648" i="50"/>
  <c r="I647" i="51"/>
  <c r="B25" i="4"/>
  <c r="I648" i="48"/>
  <c r="S595" i="51"/>
  <c r="L101" i="51"/>
  <c r="I647" i="46"/>
  <c r="I647" i="47"/>
  <c r="E101" i="50"/>
  <c r="E23" i="50" s="1"/>
  <c r="E652" i="50"/>
  <c r="I648" i="52"/>
  <c r="I648" i="53"/>
  <c r="E101" i="55"/>
  <c r="E23" i="55" s="1"/>
  <c r="I648" i="55"/>
  <c r="B102" i="53"/>
  <c r="S596" i="46"/>
  <c r="S595" i="47"/>
  <c r="S595" i="52"/>
  <c r="I597" i="6"/>
  <c r="I648" i="46"/>
  <c r="I648" i="47"/>
  <c r="S596" i="48"/>
  <c r="S595" i="48"/>
  <c r="I648" i="51"/>
  <c r="E101" i="52"/>
  <c r="E23" i="52" s="1"/>
  <c r="E652" i="52"/>
  <c r="S596" i="52"/>
  <c r="G101" i="55"/>
  <c r="G23" i="55" s="1"/>
  <c r="B101" i="51"/>
  <c r="I50" i="1"/>
  <c r="B102" i="52"/>
  <c r="D101" i="52"/>
  <c r="D23" i="52" s="1"/>
  <c r="I102" i="51"/>
  <c r="B24" i="51"/>
  <c r="I24" i="51" s="1"/>
  <c r="D101" i="51"/>
  <c r="D23" i="51" s="1"/>
  <c r="R101" i="53"/>
  <c r="R23" i="53" s="1"/>
  <c r="R102" i="53"/>
  <c r="R24" i="53" s="1"/>
  <c r="O101" i="53"/>
  <c r="O23" i="53" s="1"/>
  <c r="M101" i="53"/>
  <c r="M23" i="53" s="1"/>
  <c r="Q102" i="53"/>
  <c r="Q24" i="53" s="1"/>
  <c r="Q101" i="53"/>
  <c r="Q23" i="53" s="1"/>
  <c r="M102" i="53"/>
  <c r="M24" i="53" s="1"/>
  <c r="O102" i="53"/>
  <c r="O24" i="53" s="1"/>
  <c r="L102" i="53"/>
  <c r="N102" i="53"/>
  <c r="N24" i="53" s="1"/>
  <c r="M101" i="52"/>
  <c r="M23" i="52" s="1"/>
  <c r="N102" i="52"/>
  <c r="N24" i="52" s="1"/>
  <c r="M102" i="52"/>
  <c r="M24" i="52" s="1"/>
  <c r="R102" i="52"/>
  <c r="R24" i="52" s="1"/>
  <c r="Q102" i="52"/>
  <c r="Q24" i="52" s="1"/>
  <c r="L101" i="52"/>
  <c r="Q101" i="52"/>
  <c r="Q23" i="52" s="1"/>
  <c r="O102" i="52"/>
  <c r="O24" i="52" s="1"/>
  <c r="Q102" i="51"/>
  <c r="Q24" i="51" s="1"/>
  <c r="M102" i="51"/>
  <c r="M24" i="51" s="1"/>
  <c r="O102" i="51"/>
  <c r="O24" i="51" s="1"/>
  <c r="R102" i="51"/>
  <c r="R24" i="51" s="1"/>
  <c r="N102" i="51"/>
  <c r="N24" i="51" s="1"/>
  <c r="Q101" i="51"/>
  <c r="Q23" i="51" s="1"/>
  <c r="M101" i="51"/>
  <c r="M23" i="51" s="1"/>
  <c r="R101" i="51"/>
  <c r="R23" i="51" s="1"/>
  <c r="R101" i="50"/>
  <c r="R23" i="50" s="1"/>
  <c r="R102" i="50"/>
  <c r="R24" i="50" s="1"/>
  <c r="O102" i="50"/>
  <c r="O24" i="50" s="1"/>
  <c r="M101" i="50"/>
  <c r="M23" i="50" s="1"/>
  <c r="Q102" i="50"/>
  <c r="Q24" i="50" s="1"/>
  <c r="M102" i="50"/>
  <c r="M24" i="50" s="1"/>
  <c r="M101" i="48"/>
  <c r="M23" i="48" s="1"/>
  <c r="R102" i="48"/>
  <c r="R24" i="48" s="1"/>
  <c r="Q101" i="48"/>
  <c r="Q23" i="48" s="1"/>
  <c r="M102" i="48"/>
  <c r="M24" i="48" s="1"/>
  <c r="R101" i="48"/>
  <c r="R23" i="48" s="1"/>
  <c r="O102" i="48"/>
  <c r="O24" i="48" s="1"/>
  <c r="Q102" i="48"/>
  <c r="Q24" i="48" s="1"/>
  <c r="R102" i="47"/>
  <c r="R24" i="47" s="1"/>
  <c r="M102" i="47"/>
  <c r="M24" i="47" s="1"/>
  <c r="O102" i="47"/>
  <c r="O24" i="47" s="1"/>
  <c r="Q102" i="47"/>
  <c r="Q24" i="47" s="1"/>
  <c r="R101" i="47"/>
  <c r="R23" i="47" s="1"/>
  <c r="M101" i="47"/>
  <c r="M23" i="47" s="1"/>
  <c r="R102" i="46"/>
  <c r="R24" i="46" s="1"/>
  <c r="Q102" i="46"/>
  <c r="Q24" i="46" s="1"/>
  <c r="M101" i="46"/>
  <c r="M23" i="46" s="1"/>
  <c r="R101" i="46"/>
  <c r="R23" i="46" s="1"/>
  <c r="Q101" i="46"/>
  <c r="Q23" i="46" s="1"/>
  <c r="M102" i="46"/>
  <c r="M24" i="46" s="1"/>
  <c r="O102" i="46"/>
  <c r="O24" i="46" s="1"/>
  <c r="E102" i="1"/>
  <c r="E24" i="1" s="1"/>
  <c r="G102" i="1"/>
  <c r="G24" i="1" s="1"/>
  <c r="C101" i="1"/>
  <c r="C23" i="1" s="1"/>
  <c r="C102" i="1"/>
  <c r="C24" i="1" s="1"/>
  <c r="H101" i="1"/>
  <c r="H23" i="1" s="1"/>
  <c r="E101" i="1"/>
  <c r="E23" i="1" s="1"/>
  <c r="G101" i="1"/>
  <c r="G23" i="1" s="1"/>
  <c r="H103" i="6"/>
  <c r="H25" i="6" s="1"/>
  <c r="C103" i="6"/>
  <c r="C25" i="6" s="1"/>
  <c r="G103" i="6"/>
  <c r="G25" i="6" s="1"/>
  <c r="H102" i="1"/>
  <c r="H24" i="1" s="1"/>
  <c r="I649" i="6" l="1"/>
  <c r="S648" i="48"/>
  <c r="S648" i="47"/>
  <c r="S647" i="48"/>
  <c r="L23" i="52"/>
  <c r="S102" i="53"/>
  <c r="L24" i="53"/>
  <c r="S24" i="53" s="1"/>
  <c r="Q101" i="55"/>
  <c r="Q23" i="55" s="1"/>
  <c r="L23" i="51"/>
  <c r="S648" i="46"/>
  <c r="Q101" i="47"/>
  <c r="Q23" i="47" s="1"/>
  <c r="O101" i="48"/>
  <c r="O23" i="48" s="1"/>
  <c r="O652" i="48"/>
  <c r="O101" i="50"/>
  <c r="O23" i="50" s="1"/>
  <c r="O652" i="50"/>
  <c r="S647" i="51"/>
  <c r="M102" i="55"/>
  <c r="M24" i="55" s="1"/>
  <c r="O101" i="55"/>
  <c r="O23" i="55" s="1"/>
  <c r="I102" i="52"/>
  <c r="B24" i="52"/>
  <c r="I24" i="52" s="1"/>
  <c r="N101" i="51"/>
  <c r="N23" i="51" s="1"/>
  <c r="R102" i="55"/>
  <c r="R24" i="55" s="1"/>
  <c r="O101" i="47"/>
  <c r="O23" i="47" s="1"/>
  <c r="O652" i="47"/>
  <c r="N101" i="53"/>
  <c r="N23" i="53" s="1"/>
  <c r="B103" i="6"/>
  <c r="I102" i="53"/>
  <c r="B24" i="53"/>
  <c r="I24" i="53" s="1"/>
  <c r="I647" i="55"/>
  <c r="B101" i="55"/>
  <c r="I23" i="52"/>
  <c r="S647" i="46"/>
  <c r="S647" i="47"/>
  <c r="R101" i="52"/>
  <c r="R23" i="52" s="1"/>
  <c r="R101" i="55"/>
  <c r="R23" i="55" s="1"/>
  <c r="I101" i="51"/>
  <c r="B23" i="51"/>
  <c r="I23" i="51" s="1"/>
  <c r="I101" i="52"/>
  <c r="E103" i="6"/>
  <c r="E25" i="6" s="1"/>
  <c r="O101" i="52"/>
  <c r="O23" i="52" s="1"/>
  <c r="O652" i="52"/>
  <c r="S648" i="50"/>
  <c r="S647" i="50"/>
  <c r="N101" i="52"/>
  <c r="N23" i="52" s="1"/>
  <c r="S647" i="52"/>
  <c r="L652" i="52"/>
  <c r="S648" i="52"/>
  <c r="M101" i="55"/>
  <c r="M23" i="55" s="1"/>
  <c r="O102" i="55"/>
  <c r="O24" i="55" s="1"/>
  <c r="I647" i="53"/>
  <c r="B101" i="53"/>
  <c r="L102" i="55"/>
  <c r="Q101" i="50"/>
  <c r="Q23" i="50" s="1"/>
  <c r="I597" i="7"/>
  <c r="I648" i="1"/>
  <c r="B102" i="1"/>
  <c r="O101" i="51"/>
  <c r="O23" i="51" s="1"/>
  <c r="O652" i="51"/>
  <c r="O101" i="46"/>
  <c r="O23" i="46" s="1"/>
  <c r="O652" i="46"/>
  <c r="S648" i="51"/>
  <c r="S648" i="53"/>
  <c r="N102" i="55"/>
  <c r="N24" i="55" s="1"/>
  <c r="Q102" i="55"/>
  <c r="Q24" i="55" s="1"/>
  <c r="L102" i="52"/>
  <c r="L102" i="51"/>
  <c r="C103" i="7"/>
  <c r="C25" i="7" s="1"/>
  <c r="G103" i="7"/>
  <c r="G25" i="7" s="1"/>
  <c r="H103" i="7"/>
  <c r="H25" i="7" s="1"/>
  <c r="S23" i="51" l="1"/>
  <c r="T23" i="51" s="1"/>
  <c r="S647" i="53"/>
  <c r="L101" i="53"/>
  <c r="B25" i="6"/>
  <c r="S101" i="51"/>
  <c r="S102" i="51"/>
  <c r="L24" i="51"/>
  <c r="S24" i="51" s="1"/>
  <c r="T24" i="51" s="1"/>
  <c r="I101" i="53"/>
  <c r="B23" i="53"/>
  <c r="I23" i="53" s="1"/>
  <c r="I101" i="55"/>
  <c r="B23" i="55"/>
  <c r="I23" i="55" s="1"/>
  <c r="N101" i="55"/>
  <c r="N23" i="55" s="1"/>
  <c r="S648" i="55"/>
  <c r="S102" i="52"/>
  <c r="L24" i="52"/>
  <c r="S24" i="52" s="1"/>
  <c r="T24" i="52" s="1"/>
  <c r="B24" i="1"/>
  <c r="T24" i="53"/>
  <c r="S102" i="55"/>
  <c r="L24" i="55"/>
  <c r="S24" i="55" s="1"/>
  <c r="T24" i="55" s="1"/>
  <c r="S647" i="55"/>
  <c r="L101" i="55"/>
  <c r="I649" i="7"/>
  <c r="S23" i="52"/>
  <c r="T23" i="52" s="1"/>
  <c r="E103" i="7"/>
  <c r="E25" i="7" s="1"/>
  <c r="B103" i="7"/>
  <c r="S101" i="52"/>
  <c r="S101" i="53" l="1"/>
  <c r="L23" i="53"/>
  <c r="S23" i="53" s="1"/>
  <c r="T23" i="53" s="1"/>
  <c r="S101" i="55"/>
  <c r="L23" i="55"/>
  <c r="S23" i="55" s="1"/>
  <c r="T23" i="55" s="1"/>
  <c r="F98" i="1"/>
  <c r="I644" i="1"/>
  <c r="B25" i="7"/>
  <c r="I464" i="8" l="1"/>
  <c r="I568" i="8"/>
  <c r="I516" i="8"/>
  <c r="I542" i="8"/>
  <c r="F74" i="8" l="1"/>
  <c r="C96" i="8"/>
  <c r="I618" i="8"/>
  <c r="I642" i="8" l="1"/>
  <c r="F22" i="8"/>
  <c r="I74" i="8"/>
  <c r="I560" i="8" l="1"/>
  <c r="I455" i="8" l="1"/>
  <c r="I527" i="8" l="1"/>
  <c r="I553" i="8"/>
  <c r="I501" i="8"/>
  <c r="I617" i="8" l="1"/>
  <c r="H91" i="8" l="1"/>
  <c r="G91" i="8"/>
  <c r="F91" i="8" l="1"/>
  <c r="F106" i="8" s="1"/>
  <c r="F652" i="8"/>
  <c r="C91" i="8"/>
  <c r="B91" i="8"/>
  <c r="I353" i="8"/>
  <c r="I637" i="8" l="1"/>
  <c r="I405" i="8"/>
  <c r="I223" i="8"/>
  <c r="I431" i="8"/>
  <c r="I327" i="8" l="1"/>
  <c r="E92" i="8" l="1"/>
  <c r="D92" i="8" l="1"/>
  <c r="I92" i="8" s="1"/>
  <c r="I586" i="8"/>
  <c r="I533" i="8" l="1"/>
  <c r="E85" i="8" l="1"/>
  <c r="G85" i="8"/>
  <c r="C85" i="8"/>
  <c r="I631" i="8" l="1"/>
  <c r="H85" i="8"/>
  <c r="E97" i="8" l="1"/>
  <c r="D97" i="8"/>
  <c r="E98" i="8"/>
  <c r="H98" i="8"/>
  <c r="G97" i="8"/>
  <c r="C98" i="8"/>
  <c r="G98" i="8" l="1"/>
  <c r="I644" i="8"/>
  <c r="H97" i="8"/>
  <c r="I643" i="8" l="1"/>
  <c r="H90" i="8" l="1"/>
  <c r="E90" i="8"/>
  <c r="G90" i="8"/>
  <c r="E50" i="8"/>
  <c r="C50" i="8"/>
  <c r="D50" i="8"/>
  <c r="I596" i="8" l="1"/>
  <c r="I636" i="8"/>
  <c r="I361" i="8"/>
  <c r="I205" i="8"/>
  <c r="I283" i="8"/>
  <c r="I309" i="8"/>
  <c r="I413" i="8"/>
  <c r="G49" i="8"/>
  <c r="I388" i="8"/>
  <c r="I258" i="8"/>
  <c r="E49" i="8"/>
  <c r="H49" i="8"/>
  <c r="I179" i="8"/>
  <c r="I153" i="8"/>
  <c r="I335" i="8"/>
  <c r="I439" i="8"/>
  <c r="I231" i="8"/>
  <c r="D49" i="8" l="1"/>
  <c r="I127" i="8"/>
  <c r="I595" i="8"/>
  <c r="I387" i="8"/>
  <c r="I232" i="8"/>
  <c r="C49" i="8"/>
  <c r="I257" i="8"/>
  <c r="B49" i="8"/>
  <c r="E101" i="8"/>
  <c r="E23" i="8" s="1"/>
  <c r="G101" i="8"/>
  <c r="G23" i="8" s="1"/>
  <c r="E102" i="8"/>
  <c r="E24" i="8" s="1"/>
  <c r="C101" i="8"/>
  <c r="C102" i="8"/>
  <c r="C24" i="8" s="1"/>
  <c r="I49" i="8" l="1"/>
  <c r="H102" i="8"/>
  <c r="H24" i="8" s="1"/>
  <c r="G102" i="8"/>
  <c r="G24" i="8" s="1"/>
  <c r="C23" i="8"/>
  <c r="B102" i="8"/>
  <c r="D98" i="8"/>
  <c r="I592" i="8"/>
  <c r="B98" i="8"/>
  <c r="I98" i="8" s="1"/>
  <c r="I128" i="8"/>
  <c r="B50" i="8"/>
  <c r="H101" i="8"/>
  <c r="H23" i="8" s="1"/>
  <c r="I648" i="8" l="1"/>
  <c r="I647" i="8"/>
  <c r="I50" i="8"/>
  <c r="B24" i="8"/>
  <c r="I516" i="32" l="1"/>
  <c r="I542" i="32"/>
  <c r="I464" i="32"/>
  <c r="I568" i="32"/>
  <c r="C96" i="32"/>
  <c r="I618" i="32"/>
  <c r="I617" i="32"/>
  <c r="I642" i="32" l="1"/>
  <c r="F74" i="32"/>
  <c r="I74" i="32" l="1"/>
  <c r="F22" i="32"/>
  <c r="H91" i="32" l="1"/>
  <c r="G91" i="32"/>
  <c r="C91" i="32"/>
  <c r="F91" i="32" l="1"/>
  <c r="F106" i="32" s="1"/>
  <c r="F652" i="32"/>
  <c r="I637" i="32"/>
  <c r="B91" i="32"/>
  <c r="I614" i="32" l="1"/>
  <c r="I541" i="32" l="1"/>
  <c r="I463" i="32"/>
  <c r="I515" i="32"/>
  <c r="I567" i="32"/>
  <c r="I560" i="32" l="1"/>
  <c r="I537" i="32"/>
  <c r="I459" i="32"/>
  <c r="I563" i="32"/>
  <c r="I615" i="32"/>
  <c r="E92" i="32" l="1"/>
  <c r="D92" i="32" l="1"/>
  <c r="I92" i="32" s="1"/>
  <c r="I586" i="32"/>
  <c r="I561" i="32" l="1"/>
  <c r="F67" i="32"/>
  <c r="F15" i="32" l="1"/>
  <c r="I67" i="32"/>
  <c r="C98" i="32" l="1"/>
  <c r="E98" i="32"/>
  <c r="H97" i="32"/>
  <c r="G98" i="32"/>
  <c r="D97" i="32"/>
  <c r="E97" i="32"/>
  <c r="H98" i="32"/>
  <c r="G97" i="32"/>
  <c r="I644" i="32" l="1"/>
  <c r="I643" i="32"/>
  <c r="G95" i="32"/>
  <c r="H95" i="32"/>
  <c r="I641" i="32" l="1"/>
  <c r="H94" i="32" l="1"/>
  <c r="G94" i="32"/>
  <c r="I640" i="32" l="1"/>
  <c r="G102" i="32"/>
  <c r="G24" i="32" s="1"/>
  <c r="C101" i="32"/>
  <c r="E102" i="32"/>
  <c r="G101" i="32"/>
  <c r="C102" i="32"/>
  <c r="E101" i="32"/>
  <c r="H102" i="32"/>
  <c r="H24" i="32" s="1"/>
  <c r="H101" i="32"/>
  <c r="I647" i="32" l="1"/>
  <c r="I595" i="32"/>
  <c r="I596" i="32"/>
  <c r="B102" i="32"/>
  <c r="I648" i="32"/>
  <c r="D50" i="32" l="1"/>
  <c r="C50" i="32"/>
  <c r="C24" i="32" s="1"/>
  <c r="E50" i="32"/>
  <c r="E24" i="32" s="1"/>
  <c r="I388" i="32" l="1"/>
  <c r="I231" i="32"/>
  <c r="I205" i="32"/>
  <c r="I153" i="32"/>
  <c r="I309" i="32"/>
  <c r="I179" i="32"/>
  <c r="I439" i="32"/>
  <c r="I283" i="32"/>
  <c r="I361" i="32"/>
  <c r="I335" i="32"/>
  <c r="I232" i="32"/>
  <c r="I387" i="32" l="1"/>
  <c r="I258" i="32"/>
  <c r="I257" i="32"/>
  <c r="H49" i="32"/>
  <c r="H23" i="32" s="1"/>
  <c r="D49" i="32"/>
  <c r="G49" i="32"/>
  <c r="G23" i="32" s="1"/>
  <c r="C49" i="32"/>
  <c r="C23" i="32" s="1"/>
  <c r="E49" i="32"/>
  <c r="E23" i="32" s="1"/>
  <c r="I127" i="32" l="1"/>
  <c r="I413" i="32" l="1"/>
  <c r="B49" i="32"/>
  <c r="B50" i="32"/>
  <c r="I128" i="32"/>
  <c r="I50" i="32" l="1"/>
  <c r="B24" i="32"/>
  <c r="I49" i="32"/>
  <c r="I542" i="34" l="1"/>
  <c r="I568" i="34"/>
  <c r="I516" i="34"/>
  <c r="I464" i="34"/>
  <c r="F74" i="34" l="1"/>
  <c r="I74" i="34"/>
  <c r="F22" i="34"/>
  <c r="I230" i="34"/>
  <c r="I618" i="34" l="1"/>
  <c r="H98" i="34" l="1"/>
  <c r="H20" i="34" s="1"/>
  <c r="G98" i="34"/>
  <c r="G20" i="34" s="1"/>
  <c r="E98" i="34"/>
  <c r="E20" i="34" s="1"/>
  <c r="C98" i="34"/>
  <c r="C20" i="34" s="1"/>
  <c r="I644" i="34" l="1"/>
  <c r="H94" i="34" l="1"/>
  <c r="G94" i="34"/>
  <c r="I614" i="34"/>
  <c r="I510" i="34" l="1"/>
  <c r="I567" i="34"/>
  <c r="I536" i="34"/>
  <c r="I456" i="34"/>
  <c r="I463" i="34"/>
  <c r="I515" i="34"/>
  <c r="I534" i="34"/>
  <c r="I562" i="34"/>
  <c r="I458" i="34"/>
  <c r="I541" i="34"/>
  <c r="I508" i="34"/>
  <c r="I281" i="34"/>
  <c r="I437" i="34"/>
  <c r="E92" i="34"/>
  <c r="I610" i="34"/>
  <c r="G90" i="34"/>
  <c r="I177" i="34"/>
  <c r="C91" i="34"/>
  <c r="G91" i="34"/>
  <c r="E90" i="34"/>
  <c r="I255" i="34"/>
  <c r="H91" i="34"/>
  <c r="H90" i="34"/>
  <c r="I151" i="34"/>
  <c r="I229" i="34"/>
  <c r="I640" i="34" l="1"/>
  <c r="I203" i="34"/>
  <c r="D92" i="34"/>
  <c r="I92" i="34" s="1"/>
  <c r="I586" i="34"/>
  <c r="B91" i="34"/>
  <c r="I595" i="34"/>
  <c r="I533" i="34"/>
  <c r="I507" i="34"/>
  <c r="I559" i="34"/>
  <c r="I411" i="34"/>
  <c r="I125" i="34"/>
  <c r="F91" i="34"/>
  <c r="F106" i="34" s="1"/>
  <c r="F652" i="34"/>
  <c r="I455" i="34"/>
  <c r="I596" i="34"/>
  <c r="E101" i="34"/>
  <c r="G101" i="34"/>
  <c r="C96" i="34"/>
  <c r="E97" i="34"/>
  <c r="G97" i="34"/>
  <c r="E102" i="34"/>
  <c r="G102" i="34"/>
  <c r="G24" i="34" s="1"/>
  <c r="C101" i="34"/>
  <c r="C102" i="34"/>
  <c r="H97" i="34"/>
  <c r="H102" i="34"/>
  <c r="H24" i="34" s="1"/>
  <c r="H101" i="34"/>
  <c r="I636" i="34" l="1"/>
  <c r="I617" i="34"/>
  <c r="I637" i="34"/>
  <c r="I513" i="34"/>
  <c r="I539" i="34"/>
  <c r="I518" i="34"/>
  <c r="I465" i="34"/>
  <c r="I538" i="34"/>
  <c r="I466" i="34"/>
  <c r="I647" i="34"/>
  <c r="I564" i="34"/>
  <c r="I570" i="34"/>
  <c r="I648" i="34"/>
  <c r="I543" i="34"/>
  <c r="I565" i="34"/>
  <c r="I517" i="34"/>
  <c r="D97" i="34"/>
  <c r="B102" i="34"/>
  <c r="I569" i="34"/>
  <c r="I544" i="34"/>
  <c r="I461" i="34"/>
  <c r="H95" i="34"/>
  <c r="H89" i="34"/>
  <c r="I439" i="34"/>
  <c r="G89" i="34"/>
  <c r="G95" i="34"/>
  <c r="I258" i="34"/>
  <c r="I615" i="34" l="1"/>
  <c r="I643" i="34"/>
  <c r="I642" i="34"/>
  <c r="I537" i="34"/>
  <c r="I459" i="34"/>
  <c r="I563" i="34"/>
  <c r="I257" i="34"/>
  <c r="F71" i="34"/>
  <c r="I560" i="34"/>
  <c r="F75" i="34"/>
  <c r="I609" i="34"/>
  <c r="F76" i="34"/>
  <c r="D50" i="34"/>
  <c r="E50" i="34"/>
  <c r="E24" i="34" s="1"/>
  <c r="C50" i="34"/>
  <c r="C24" i="34" s="1"/>
  <c r="I635" i="34" l="1"/>
  <c r="I641" i="34"/>
  <c r="I561" i="34"/>
  <c r="F67" i="34"/>
  <c r="I75" i="34"/>
  <c r="F23" i="34"/>
  <c r="I71" i="34"/>
  <c r="F19" i="34"/>
  <c r="I76" i="34"/>
  <c r="F24" i="34"/>
  <c r="G49" i="34"/>
  <c r="G23" i="34" s="1"/>
  <c r="H49" i="34"/>
  <c r="H23" i="34" s="1"/>
  <c r="I205" i="34"/>
  <c r="I361" i="34"/>
  <c r="D49" i="34"/>
  <c r="I283" i="34"/>
  <c r="I413" i="34"/>
  <c r="I153" i="34"/>
  <c r="E49" i="34"/>
  <c r="E23" i="34" s="1"/>
  <c r="I179" i="34"/>
  <c r="I309" i="34"/>
  <c r="I335" i="34"/>
  <c r="I231" i="34"/>
  <c r="I232" i="34"/>
  <c r="C49" i="34" l="1"/>
  <c r="C23" i="34" s="1"/>
  <c r="I127" i="34"/>
  <c r="I388" i="34"/>
  <c r="F15" i="34"/>
  <c r="I67" i="34"/>
  <c r="B49" i="34"/>
  <c r="I387" i="34"/>
  <c r="I49" i="34" l="1"/>
  <c r="B50" i="34"/>
  <c r="I128" i="34"/>
  <c r="B24" i="34" l="1"/>
  <c r="I50" i="34"/>
  <c r="I383" i="34" l="1"/>
  <c r="I149" i="34"/>
  <c r="I272" i="34"/>
  <c r="I253" i="34"/>
  <c r="I279" i="34"/>
  <c r="I276" i="34"/>
  <c r="I201" i="34"/>
  <c r="I277" i="34"/>
  <c r="I278" i="34"/>
  <c r="I305" i="34"/>
  <c r="I409" i="34" l="1"/>
  <c r="I435" i="34"/>
  <c r="I175" i="34"/>
  <c r="I227" i="34"/>
  <c r="I331" i="34"/>
  <c r="G45" i="34"/>
  <c r="G19" i="34" s="1"/>
  <c r="C97" i="34"/>
  <c r="C45" i="34"/>
  <c r="C19" i="34" s="1"/>
  <c r="I271" i="34"/>
  <c r="H45" i="34"/>
  <c r="H19" i="34" s="1"/>
  <c r="E45" i="34"/>
  <c r="E19" i="34" s="1"/>
  <c r="I591" i="34" l="1"/>
  <c r="B97" i="34"/>
  <c r="I97" i="34" s="1"/>
  <c r="I357" i="34"/>
  <c r="B45" i="34"/>
  <c r="I123" i="34"/>
  <c r="D45" i="34" l="1"/>
  <c r="D19" i="34" s="1"/>
  <c r="B19" i="34"/>
  <c r="I19" i="34" s="1"/>
  <c r="I45" i="34"/>
  <c r="I516" i="35" l="1"/>
  <c r="I568" i="35"/>
  <c r="I464" i="35"/>
  <c r="I542" i="35"/>
  <c r="I230" i="35"/>
  <c r="I111" i="35" l="1"/>
  <c r="F74" i="35"/>
  <c r="I74" i="35" l="1"/>
  <c r="F22" i="35"/>
  <c r="I508" i="35" l="1"/>
  <c r="I515" i="35"/>
  <c r="I456" i="35"/>
  <c r="I559" i="35"/>
  <c r="I541" i="35"/>
  <c r="I463" i="35"/>
  <c r="I585" i="35"/>
  <c r="I507" i="35"/>
  <c r="I534" i="35"/>
  <c r="I455" i="35"/>
  <c r="I533" i="35"/>
  <c r="C91" i="35"/>
  <c r="H91" i="35"/>
  <c r="E92" i="35"/>
  <c r="G91" i="35"/>
  <c r="D92" i="35" l="1"/>
  <c r="I92" i="35" s="1"/>
  <c r="I586" i="35"/>
  <c r="E91" i="35"/>
  <c r="I510" i="35"/>
  <c r="B91" i="35"/>
  <c r="I91" i="35" s="1"/>
  <c r="I567" i="35"/>
  <c r="F91" i="35"/>
  <c r="F106" i="35" s="1"/>
  <c r="F652" i="35"/>
  <c r="I536" i="35"/>
  <c r="I458" i="35"/>
  <c r="I562" i="35"/>
  <c r="D91" i="35"/>
  <c r="I560" i="35"/>
  <c r="I637" i="35" l="1"/>
  <c r="I564" i="35"/>
  <c r="I561" i="35"/>
  <c r="F67" i="35"/>
  <c r="I538" i="35"/>
  <c r="I67" i="35" l="1"/>
  <c r="F15" i="35"/>
  <c r="I565" i="35" l="1"/>
  <c r="I461" i="35"/>
  <c r="I539" i="35"/>
  <c r="I513" i="35"/>
  <c r="F71" i="35" l="1"/>
  <c r="I71" i="35" l="1"/>
  <c r="F19" i="35"/>
  <c r="G101" i="35" l="1"/>
  <c r="E101" i="35"/>
  <c r="H101" i="35"/>
  <c r="G102" i="35"/>
  <c r="G24" i="35" s="1"/>
  <c r="E102" i="35"/>
  <c r="H102" i="35"/>
  <c r="H24" i="35" s="1"/>
  <c r="C102" i="35"/>
  <c r="C101" i="35"/>
  <c r="I647" i="35" l="1"/>
  <c r="I648" i="35"/>
  <c r="I459" i="35" l="1"/>
  <c r="I537" i="35"/>
  <c r="I563" i="35"/>
  <c r="I592" i="35" l="1"/>
  <c r="I584" i="35" l="1"/>
  <c r="I588" i="35" l="1"/>
  <c r="I583" i="35" l="1"/>
  <c r="H600" i="35" l="1"/>
  <c r="G600" i="35"/>
  <c r="I590" i="35"/>
  <c r="I589" i="35" l="1"/>
  <c r="I566" i="36" l="1"/>
  <c r="I540" i="36"/>
  <c r="I514" i="36"/>
  <c r="I562" i="36" l="1"/>
  <c r="I458" i="36"/>
  <c r="I536" i="36"/>
  <c r="I510" i="36"/>
  <c r="I451" i="36" l="1"/>
  <c r="I534" i="36" l="1"/>
  <c r="I560" i="36"/>
  <c r="I555" i="36"/>
  <c r="I508" i="36"/>
  <c r="I456" i="36"/>
  <c r="I529" i="36"/>
  <c r="I113" i="36"/>
  <c r="I455" i="36" l="1"/>
  <c r="I533" i="36"/>
  <c r="I503" i="36"/>
  <c r="F61" i="36"/>
  <c r="I507" i="36"/>
  <c r="I559" i="36"/>
  <c r="F9" i="36" l="1"/>
  <c r="I61" i="36"/>
  <c r="I538" i="36" l="1"/>
  <c r="I564" i="36"/>
  <c r="I561" i="36" l="1"/>
  <c r="F67" i="36"/>
  <c r="F15" i="36" l="1"/>
  <c r="I67" i="36"/>
  <c r="I490" i="40" l="1"/>
  <c r="I542" i="40"/>
  <c r="I516" i="40"/>
  <c r="I568" i="40"/>
  <c r="I124" i="36" l="1"/>
  <c r="I464" i="40"/>
  <c r="F74" i="40"/>
  <c r="I117" i="36"/>
  <c r="P100" i="40"/>
  <c r="P22" i="40" s="1"/>
  <c r="I280" i="36" l="1"/>
  <c r="I116" i="36"/>
  <c r="I115" i="36"/>
  <c r="F22" i="40"/>
  <c r="I74" i="40"/>
  <c r="I271" i="36"/>
  <c r="I272" i="36"/>
  <c r="I541" i="36" l="1"/>
  <c r="I515" i="36"/>
  <c r="I463" i="36"/>
  <c r="I567" i="36"/>
  <c r="I488" i="41"/>
  <c r="I514" i="41"/>
  <c r="I540" i="41"/>
  <c r="I566" i="41"/>
  <c r="I539" i="41" l="1"/>
  <c r="I559" i="41" l="1"/>
  <c r="I507" i="41"/>
  <c r="I487" i="41"/>
  <c r="I565" i="41"/>
  <c r="I513" i="41"/>
  <c r="I461" i="41" l="1"/>
  <c r="F71" i="41"/>
  <c r="I562" i="41"/>
  <c r="I567" i="41"/>
  <c r="I515" i="41"/>
  <c r="I510" i="41"/>
  <c r="I536" i="41"/>
  <c r="P97" i="41"/>
  <c r="I458" i="41" l="1"/>
  <c r="I555" i="41"/>
  <c r="I477" i="41"/>
  <c r="F61" i="41"/>
  <c r="I451" i="41"/>
  <c r="F19" i="41"/>
  <c r="I71" i="41"/>
  <c r="I529" i="41"/>
  <c r="I503" i="41"/>
  <c r="I508" i="41"/>
  <c r="I534" i="41"/>
  <c r="P87" i="41"/>
  <c r="P9" i="41" s="1"/>
  <c r="I61" i="41" l="1"/>
  <c r="F9" i="41"/>
  <c r="I456" i="41"/>
  <c r="G89" i="35" l="1"/>
  <c r="G90" i="35"/>
  <c r="I275" i="8"/>
  <c r="I424" i="1"/>
  <c r="G94" i="35"/>
  <c r="G97" i="35"/>
  <c r="C96" i="35"/>
  <c r="C90" i="35"/>
  <c r="C98" i="35"/>
  <c r="E95" i="35"/>
  <c r="D48" i="1"/>
  <c r="I294" i="1"/>
  <c r="E94" i="35"/>
  <c r="H89" i="35"/>
  <c r="E89" i="35"/>
  <c r="E90" i="35"/>
  <c r="G98" i="35"/>
  <c r="G95" i="35"/>
  <c r="I268" i="1"/>
  <c r="H94" i="35"/>
  <c r="H97" i="35"/>
  <c r="H96" i="35"/>
  <c r="E98" i="35"/>
  <c r="H95" i="35"/>
  <c r="C94" i="35"/>
  <c r="C89" i="35"/>
  <c r="E97" i="35"/>
  <c r="D96" i="35"/>
  <c r="H90" i="35"/>
  <c r="I145" i="8"/>
  <c r="I216" i="1"/>
  <c r="H98" i="35"/>
  <c r="C95" i="35"/>
  <c r="I372" i="1" l="1"/>
  <c r="I242" i="1"/>
  <c r="E85" i="34"/>
  <c r="I460" i="8"/>
  <c r="I512" i="8"/>
  <c r="I460" i="34"/>
  <c r="I615" i="35"/>
  <c r="B95" i="35"/>
  <c r="I398" i="1"/>
  <c r="B96" i="35"/>
  <c r="I631" i="35"/>
  <c r="I614" i="35"/>
  <c r="B94" i="35"/>
  <c r="I512" i="32"/>
  <c r="I511" i="35"/>
  <c r="F69" i="35"/>
  <c r="I462" i="35"/>
  <c r="I641" i="35"/>
  <c r="I618" i="35"/>
  <c r="B98" i="35"/>
  <c r="D94" i="35"/>
  <c r="C85" i="34"/>
  <c r="I610" i="35"/>
  <c r="B90" i="35"/>
  <c r="I631" i="34"/>
  <c r="C85" i="35"/>
  <c r="I609" i="35"/>
  <c r="B89" i="35"/>
  <c r="G85" i="35"/>
  <c r="H85" i="35"/>
  <c r="I462" i="8"/>
  <c r="F72" i="8"/>
  <c r="D90" i="35"/>
  <c r="I635" i="35"/>
  <c r="I460" i="1"/>
  <c r="I617" i="35"/>
  <c r="I320" i="1"/>
  <c r="D97" i="35"/>
  <c r="I204" i="8"/>
  <c r="I512" i="1"/>
  <c r="G85" i="34"/>
  <c r="I346" i="1"/>
  <c r="E85" i="35"/>
  <c r="I644" i="35"/>
  <c r="I460" i="35"/>
  <c r="I636" i="35"/>
  <c r="H85" i="34"/>
  <c r="I460" i="36"/>
  <c r="G48" i="1"/>
  <c r="G22" i="1" s="1"/>
  <c r="E48" i="1"/>
  <c r="E22" i="1" s="1"/>
  <c r="I178" i="8"/>
  <c r="I334" i="8"/>
  <c r="H48" i="1"/>
  <c r="H22" i="1" s="1"/>
  <c r="D98" i="34"/>
  <c r="D20" i="34" s="1"/>
  <c r="C48" i="1"/>
  <c r="C22" i="1" s="1"/>
  <c r="I176" i="8"/>
  <c r="I177" i="8"/>
  <c r="I229" i="8"/>
  <c r="I640" i="35" l="1"/>
  <c r="I643" i="35"/>
  <c r="D89" i="35"/>
  <c r="I642" i="35"/>
  <c r="D98" i="35"/>
  <c r="I98" i="35" s="1"/>
  <c r="I449" i="1"/>
  <c r="F59" i="1"/>
  <c r="F20" i="8"/>
  <c r="I72" i="8"/>
  <c r="I462" i="1"/>
  <c r="F72" i="1"/>
  <c r="I126" i="8"/>
  <c r="I203" i="8"/>
  <c r="I90" i="35"/>
  <c r="I94" i="35"/>
  <c r="I449" i="8"/>
  <c r="F59" i="8"/>
  <c r="I125" i="8"/>
  <c r="F17" i="35"/>
  <c r="I69" i="35"/>
  <c r="F59" i="34"/>
  <c r="I449" i="34"/>
  <c r="B98" i="34"/>
  <c r="I592" i="34"/>
  <c r="F59" i="35"/>
  <c r="I449" i="35"/>
  <c r="I249" i="8"/>
  <c r="D95" i="35"/>
  <c r="I95" i="35"/>
  <c r="I462" i="32"/>
  <c r="I460" i="32"/>
  <c r="I450" i="1"/>
  <c r="F60" i="1"/>
  <c r="I204" i="1"/>
  <c r="B48" i="1"/>
  <c r="I301" i="8"/>
  <c r="I89" i="35"/>
  <c r="I256" i="8"/>
  <c r="I282" i="8"/>
  <c r="H46" i="8"/>
  <c r="H20" i="8" s="1"/>
  <c r="I255" i="8"/>
  <c r="I308" i="8"/>
  <c r="I281" i="8"/>
  <c r="I411" i="8"/>
  <c r="I386" i="8"/>
  <c r="I202" i="8"/>
  <c r="G41" i="8"/>
  <c r="G15" i="8" s="1"/>
  <c r="I437" i="8"/>
  <c r="I332" i="8"/>
  <c r="I119" i="8" l="1"/>
  <c r="H41" i="8"/>
  <c r="H15" i="8" s="1"/>
  <c r="F72" i="34"/>
  <c r="I462" i="34"/>
  <c r="I228" i="8"/>
  <c r="F7" i="35"/>
  <c r="I59" i="35"/>
  <c r="I124" i="8"/>
  <c r="I72" i="1"/>
  <c r="F20" i="1"/>
  <c r="I48" i="1"/>
  <c r="I385" i="8"/>
  <c r="G46" i="8"/>
  <c r="G20" i="8" s="1"/>
  <c r="C46" i="8"/>
  <c r="C20" i="8" s="1"/>
  <c r="F7" i="8"/>
  <c r="I59" i="8"/>
  <c r="I59" i="1"/>
  <c r="F7" i="1"/>
  <c r="F7" i="34"/>
  <c r="I59" i="34"/>
  <c r="I171" i="8"/>
  <c r="I307" i="8"/>
  <c r="I60" i="1"/>
  <c r="I98" i="34"/>
  <c r="B20" i="34"/>
  <c r="I306" i="8"/>
  <c r="I197" i="8"/>
  <c r="I230" i="8"/>
  <c r="I358" i="8"/>
  <c r="I280" i="8"/>
  <c r="I436" i="8"/>
  <c r="I438" i="8"/>
  <c r="C41" i="8"/>
  <c r="C15" i="8" s="1"/>
  <c r="I254" i="8" l="1"/>
  <c r="E46" i="8"/>
  <c r="E20" i="8" s="1"/>
  <c r="D46" i="8"/>
  <c r="D20" i="8" s="1"/>
  <c r="I360" i="8"/>
  <c r="I72" i="34"/>
  <c r="F20" i="34"/>
  <c r="I20" i="34" s="1"/>
  <c r="E41" i="8"/>
  <c r="I384" i="8"/>
  <c r="I412" i="8"/>
  <c r="I150" i="8"/>
  <c r="I410" i="8"/>
  <c r="B46" i="8" l="1"/>
  <c r="B41" i="8"/>
  <c r="D41" i="8"/>
  <c r="D15" i="8" s="1"/>
  <c r="I46" i="8"/>
  <c r="B20" i="8"/>
  <c r="I20" i="8" s="1"/>
  <c r="I41" i="8" l="1"/>
  <c r="B15" i="8"/>
  <c r="I379" i="8"/>
  <c r="H47" i="8" l="1"/>
  <c r="G47" i="8"/>
  <c r="I333" i="8"/>
  <c r="E47" i="8"/>
  <c r="I151" i="8" l="1"/>
  <c r="I425" i="36"/>
  <c r="I436" i="36"/>
  <c r="I295" i="36" l="1"/>
  <c r="I269" i="36"/>
  <c r="I347" i="36"/>
  <c r="I217" i="36"/>
  <c r="E35" i="36"/>
  <c r="H35" i="36"/>
  <c r="I165" i="36"/>
  <c r="I399" i="36"/>
  <c r="I432" i="36"/>
  <c r="G35" i="36"/>
  <c r="I243" i="36"/>
  <c r="C35" i="36"/>
  <c r="I139" i="36" l="1"/>
  <c r="D35" i="36"/>
  <c r="I191" i="36"/>
  <c r="I373" i="36"/>
  <c r="I321" i="36"/>
  <c r="I275" i="36"/>
  <c r="I428" i="36" l="1"/>
  <c r="I427" i="36"/>
  <c r="B35" i="36"/>
  <c r="I431" i="36"/>
  <c r="I353" i="36"/>
  <c r="I197" i="36"/>
  <c r="I171" i="36"/>
  <c r="I145" i="36"/>
  <c r="H41" i="36"/>
  <c r="H15" i="36" s="1"/>
  <c r="C41" i="36"/>
  <c r="C15" i="36" s="1"/>
  <c r="I301" i="36"/>
  <c r="G41" i="36"/>
  <c r="G15" i="36" s="1"/>
  <c r="I223" i="36"/>
  <c r="I249" i="36"/>
  <c r="I379" i="36"/>
  <c r="E41" i="36" l="1"/>
  <c r="I405" i="36"/>
  <c r="I35" i="36"/>
  <c r="I119" i="36"/>
  <c r="D41" i="36"/>
  <c r="D15" i="36" s="1"/>
  <c r="I327" i="36"/>
  <c r="B41" i="36" l="1"/>
  <c r="B15" i="36"/>
  <c r="I41" i="36"/>
  <c r="I350" i="36" l="1"/>
  <c r="I402" i="36" l="1"/>
  <c r="I357" i="35"/>
  <c r="I376" i="36"/>
  <c r="I220" i="36"/>
  <c r="I201" i="35"/>
  <c r="I358" i="36"/>
  <c r="I306" i="36"/>
  <c r="H46" i="36"/>
  <c r="E46" i="36"/>
  <c r="G38" i="36"/>
  <c r="C38" i="36"/>
  <c r="G46" i="36"/>
  <c r="H38" i="36"/>
  <c r="I176" i="36"/>
  <c r="I383" i="35"/>
  <c r="I410" i="36"/>
  <c r="I253" i="35"/>
  <c r="I194" i="36" l="1"/>
  <c r="G42" i="36"/>
  <c r="E38" i="36"/>
  <c r="H42" i="36"/>
  <c r="I124" i="35"/>
  <c r="I202" i="36"/>
  <c r="I349" i="36"/>
  <c r="I142" i="36"/>
  <c r="I120" i="36"/>
  <c r="C46" i="36"/>
  <c r="D42" i="36"/>
  <c r="I175" i="35"/>
  <c r="I298" i="36"/>
  <c r="I409" i="35"/>
  <c r="C42" i="36"/>
  <c r="D46" i="36"/>
  <c r="I246" i="36"/>
  <c r="I149" i="35"/>
  <c r="I305" i="35"/>
  <c r="I150" i="36"/>
  <c r="I168" i="36"/>
  <c r="I254" i="36"/>
  <c r="I245" i="36"/>
  <c r="D38" i="36"/>
  <c r="I384" i="36"/>
  <c r="I332" i="36"/>
  <c r="I198" i="36"/>
  <c r="I272" i="35"/>
  <c r="C45" i="35"/>
  <c r="H45" i="35"/>
  <c r="H19" i="35" s="1"/>
  <c r="G37" i="36"/>
  <c r="I146" i="36"/>
  <c r="I280" i="35"/>
  <c r="I193" i="36"/>
  <c r="I406" i="36"/>
  <c r="I167" i="36"/>
  <c r="H37" i="36"/>
  <c r="I354" i="36"/>
  <c r="I172" i="36"/>
  <c r="G45" i="35"/>
  <c r="G19" i="35" s="1"/>
  <c r="I375" i="36"/>
  <c r="I324" i="36"/>
  <c r="I276" i="36" l="1"/>
  <c r="E42" i="36"/>
  <c r="I380" i="36"/>
  <c r="I435" i="35"/>
  <c r="I279" i="35"/>
  <c r="D45" i="35"/>
  <c r="D19" i="35" s="1"/>
  <c r="I302" i="36"/>
  <c r="B38" i="36"/>
  <c r="I227" i="35"/>
  <c r="I123" i="35"/>
  <c r="I250" i="36"/>
  <c r="E45" i="35"/>
  <c r="E19" i="35" s="1"/>
  <c r="E37" i="36"/>
  <c r="I331" i="35"/>
  <c r="I297" i="36"/>
  <c r="I401" i="36"/>
  <c r="I116" i="35"/>
  <c r="H47" i="36"/>
  <c r="G47" i="36"/>
  <c r="I219" i="36"/>
  <c r="I328" i="36"/>
  <c r="I224" i="36"/>
  <c r="I323" i="36"/>
  <c r="B42" i="36" l="1"/>
  <c r="C37" i="36"/>
  <c r="I141" i="36"/>
  <c r="B97" i="35"/>
  <c r="I591" i="35"/>
  <c r="D37" i="36"/>
  <c r="I38" i="36"/>
  <c r="C97" i="35"/>
  <c r="C19" i="35" s="1"/>
  <c r="C600" i="35"/>
  <c r="B37" i="36"/>
  <c r="B45" i="35"/>
  <c r="I228" i="36"/>
  <c r="B46" i="36"/>
  <c r="I42" i="36" l="1"/>
  <c r="B19" i="35"/>
  <c r="I19" i="35" s="1"/>
  <c r="I45" i="35"/>
  <c r="I37" i="36"/>
  <c r="I97" i="35"/>
  <c r="I382" i="36"/>
  <c r="I46" i="36"/>
  <c r="I408" i="36" l="1"/>
  <c r="I148" i="36"/>
  <c r="I304" i="36"/>
  <c r="I200" i="36"/>
  <c r="I174" i="36"/>
  <c r="I356" i="36"/>
  <c r="I252" i="36"/>
  <c r="I278" i="36"/>
  <c r="I226" i="36"/>
  <c r="I434" i="36"/>
  <c r="I330" i="36" l="1"/>
  <c r="E93" i="1" l="1"/>
  <c r="I587" i="1"/>
  <c r="C90" i="1"/>
  <c r="D90" i="1"/>
  <c r="B90" i="1" l="1"/>
  <c r="I90" i="1" s="1"/>
  <c r="I584" i="1"/>
  <c r="I93" i="1"/>
  <c r="E15" i="1"/>
  <c r="I15" i="1" s="1"/>
  <c r="I298" i="1" l="1"/>
  <c r="I272" i="1"/>
  <c r="I350" i="1"/>
  <c r="I376" i="1"/>
  <c r="I220" i="1"/>
  <c r="I194" i="1"/>
  <c r="I142" i="1"/>
  <c r="I402" i="1"/>
  <c r="I324" i="1"/>
  <c r="I428" i="1"/>
  <c r="D85" i="1" l="1"/>
  <c r="I246" i="1"/>
  <c r="I579" i="1"/>
  <c r="B85" i="1"/>
  <c r="I168" i="1"/>
  <c r="E38" i="1"/>
  <c r="E12" i="1" s="1"/>
  <c r="H38" i="1"/>
  <c r="H12" i="1" s="1"/>
  <c r="C38" i="1"/>
  <c r="C12" i="1" s="1"/>
  <c r="G38" i="1"/>
  <c r="G12" i="1" s="1"/>
  <c r="D38" i="1"/>
  <c r="D12" i="1" s="1"/>
  <c r="I85" i="1" l="1"/>
  <c r="I116" i="1"/>
  <c r="B38" i="1"/>
  <c r="I397" i="1"/>
  <c r="E33" i="1" l="1"/>
  <c r="I241" i="1"/>
  <c r="I189" i="1"/>
  <c r="I215" i="1"/>
  <c r="I163" i="1"/>
  <c r="I267" i="1"/>
  <c r="H33" i="1"/>
  <c r="I345" i="1"/>
  <c r="G33" i="1"/>
  <c r="I293" i="1"/>
  <c r="D33" i="1"/>
  <c r="B12" i="1"/>
  <c r="I12" i="1" s="1"/>
  <c r="I38" i="1"/>
  <c r="I423" i="1"/>
  <c r="I111" i="1"/>
  <c r="B33" i="1"/>
  <c r="C33" i="1"/>
  <c r="I137" i="1"/>
  <c r="I371" i="1"/>
  <c r="I319" i="1"/>
  <c r="C7" i="1" l="1"/>
  <c r="I33" i="1"/>
  <c r="B7" i="1"/>
  <c r="H7" i="1"/>
  <c r="G7" i="1"/>
  <c r="D7" i="1"/>
  <c r="E7" i="1"/>
  <c r="I7" i="1" l="1"/>
  <c r="I512" i="35" l="1"/>
  <c r="I511" i="34" l="1"/>
  <c r="F69" i="34"/>
  <c r="I511" i="32"/>
  <c r="F69" i="32"/>
  <c r="I512" i="36"/>
  <c r="I69" i="32" l="1"/>
  <c r="F17" i="32"/>
  <c r="I511" i="8"/>
  <c r="F69" i="8"/>
  <c r="I69" i="34"/>
  <c r="F17" i="34"/>
  <c r="I512" i="34" l="1"/>
  <c r="I69" i="8"/>
  <c r="F17" i="8"/>
  <c r="I486" i="1" l="1"/>
  <c r="F70" i="1"/>
  <c r="F18" i="1" l="1"/>
  <c r="I70" i="1"/>
  <c r="I282" i="32" l="1"/>
  <c r="I152" i="32"/>
  <c r="C86" i="32"/>
  <c r="H86" i="32"/>
  <c r="G86" i="32"/>
  <c r="E86" i="32"/>
  <c r="I632" i="32" l="1"/>
  <c r="I411" i="32"/>
  <c r="I333" i="32"/>
  <c r="I255" i="32"/>
  <c r="I438" i="32"/>
  <c r="I334" i="32"/>
  <c r="I412" i="32"/>
  <c r="I229" i="32"/>
  <c r="I281" i="32"/>
  <c r="I230" i="32"/>
  <c r="I308" i="32"/>
  <c r="G47" i="32"/>
  <c r="I256" i="32"/>
  <c r="I437" i="32"/>
  <c r="E47" i="32"/>
  <c r="H47" i="32"/>
  <c r="I178" i="32"/>
  <c r="I385" i="32"/>
  <c r="I386" i="32"/>
  <c r="I203" i="32" l="1"/>
  <c r="I307" i="32"/>
  <c r="I177" i="32"/>
  <c r="I126" i="32"/>
  <c r="I151" i="32"/>
  <c r="I125" i="32"/>
  <c r="I332" i="35" l="1"/>
  <c r="I358" i="35"/>
  <c r="I436" i="35"/>
  <c r="I202" i="35"/>
  <c r="I176" i="35"/>
  <c r="I306" i="35"/>
  <c r="I228" i="35" l="1"/>
  <c r="I384" i="35"/>
  <c r="I254" i="35"/>
  <c r="I410" i="35"/>
  <c r="B46" i="35"/>
  <c r="I345" i="35"/>
  <c r="D46" i="35"/>
  <c r="D20" i="35" s="1"/>
  <c r="G46" i="35"/>
  <c r="G20" i="35" s="1"/>
  <c r="H46" i="35"/>
  <c r="H20" i="35" s="1"/>
  <c r="C46" i="35"/>
  <c r="C20" i="35" s="1"/>
  <c r="E46" i="35"/>
  <c r="E20" i="35" s="1"/>
  <c r="I150" i="35" l="1"/>
  <c r="I293" i="35"/>
  <c r="B20" i="35"/>
  <c r="I46" i="35"/>
  <c r="I189" i="35"/>
  <c r="I241" i="35"/>
  <c r="I319" i="35"/>
  <c r="I423" i="35"/>
  <c r="I215" i="35"/>
  <c r="I267" i="35"/>
  <c r="I163" i="35"/>
  <c r="I350" i="35"/>
  <c r="I168" i="35"/>
  <c r="I220" i="35"/>
  <c r="I324" i="35"/>
  <c r="I402" i="35"/>
  <c r="I194" i="35"/>
  <c r="I298" i="35"/>
  <c r="I137" i="35" l="1"/>
  <c r="I397" i="35"/>
  <c r="I246" i="35"/>
  <c r="I428" i="35"/>
  <c r="I376" i="35"/>
  <c r="I145" i="35"/>
  <c r="H38" i="35"/>
  <c r="H12" i="35" s="1"/>
  <c r="I256" i="35"/>
  <c r="I197" i="35"/>
  <c r="I431" i="35"/>
  <c r="I405" i="35"/>
  <c r="E38" i="35"/>
  <c r="E12" i="35" s="1"/>
  <c r="G38" i="35"/>
  <c r="G12" i="35" s="1"/>
  <c r="I204" i="35"/>
  <c r="I353" i="35"/>
  <c r="C38" i="35"/>
  <c r="C12" i="35" s="1"/>
  <c r="G41" i="35"/>
  <c r="G15" i="35" s="1"/>
  <c r="I171" i="35"/>
  <c r="I308" i="35"/>
  <c r="I223" i="35"/>
  <c r="D38" i="35"/>
  <c r="D12" i="35" s="1"/>
  <c r="H41" i="35"/>
  <c r="H15" i="35" s="1"/>
  <c r="I327" i="35"/>
  <c r="I249" i="35" l="1"/>
  <c r="C41" i="35"/>
  <c r="C15" i="35" s="1"/>
  <c r="B38" i="35"/>
  <c r="I275" i="35"/>
  <c r="I379" i="35"/>
  <c r="I142" i="35"/>
  <c r="D41" i="35"/>
  <c r="D15" i="35" s="1"/>
  <c r="E33" i="35"/>
  <c r="E41" i="35"/>
  <c r="I119" i="35"/>
  <c r="I301" i="35"/>
  <c r="B41" i="35"/>
  <c r="G48" i="35"/>
  <c r="G22" i="35" s="1"/>
  <c r="E48" i="35"/>
  <c r="E22" i="35" s="1"/>
  <c r="C48" i="35"/>
  <c r="C22" i="35" s="1"/>
  <c r="I282" i="35"/>
  <c r="D48" i="35"/>
  <c r="H48" i="35"/>
  <c r="H22" i="35" s="1"/>
  <c r="H33" i="35" l="1"/>
  <c r="I488" i="35"/>
  <c r="F72" i="35"/>
  <c r="I38" i="35"/>
  <c r="B12" i="35"/>
  <c r="I12" i="35" s="1"/>
  <c r="I178" i="35"/>
  <c r="B48" i="35"/>
  <c r="E7" i="35"/>
  <c r="I371" i="35"/>
  <c r="B33" i="35"/>
  <c r="D33" i="35"/>
  <c r="B15" i="35"/>
  <c r="I41" i="35"/>
  <c r="C33" i="35"/>
  <c r="G33" i="35"/>
  <c r="I333" i="35"/>
  <c r="I255" i="35"/>
  <c r="I437" i="35"/>
  <c r="I307" i="35"/>
  <c r="I229" i="35"/>
  <c r="I177" i="35"/>
  <c r="I151" i="35" l="1"/>
  <c r="G7" i="35"/>
  <c r="F20" i="35"/>
  <c r="I20" i="35" s="1"/>
  <c r="I72" i="35"/>
  <c r="C7" i="35"/>
  <c r="I33" i="35"/>
  <c r="I48" i="35"/>
  <c r="I385" i="35"/>
  <c r="H7" i="35"/>
  <c r="I125" i="35"/>
  <c r="I203" i="35"/>
  <c r="I411" i="35"/>
  <c r="I596" i="35" l="1"/>
  <c r="B102" i="35"/>
  <c r="I595" i="35"/>
  <c r="I281" i="35"/>
  <c r="E93" i="35"/>
  <c r="I587" i="35"/>
  <c r="E600" i="35"/>
  <c r="E50" i="35"/>
  <c r="E24" i="35" s="1"/>
  <c r="D50" i="35"/>
  <c r="C50" i="35"/>
  <c r="C24" i="35" s="1"/>
  <c r="I93" i="35" l="1"/>
  <c r="E15" i="35"/>
  <c r="I15" i="35" s="1"/>
  <c r="I153" i="35"/>
  <c r="I283" i="35"/>
  <c r="I179" i="35"/>
  <c r="I309" i="35"/>
  <c r="I258" i="35"/>
  <c r="I257" i="35"/>
  <c r="I335" i="35"/>
  <c r="I413" i="35"/>
  <c r="I361" i="35"/>
  <c r="I439" i="35"/>
  <c r="I205" i="35"/>
  <c r="I231" i="35"/>
  <c r="I388" i="35"/>
  <c r="I387" i="35" l="1"/>
  <c r="I569" i="35"/>
  <c r="I232" i="35"/>
  <c r="I465" i="35"/>
  <c r="I544" i="35"/>
  <c r="I466" i="35"/>
  <c r="I518" i="35"/>
  <c r="I543" i="35"/>
  <c r="B49" i="35"/>
  <c r="I517" i="35"/>
  <c r="I570" i="35"/>
  <c r="I146" i="34"/>
  <c r="D49" i="35"/>
  <c r="G49" i="35"/>
  <c r="G23" i="35" s="1"/>
  <c r="E49" i="35"/>
  <c r="E23" i="35" s="1"/>
  <c r="C49" i="35"/>
  <c r="C23" i="35" s="1"/>
  <c r="I432" i="34"/>
  <c r="I434" i="34"/>
  <c r="I328" i="34"/>
  <c r="I198" i="34"/>
  <c r="I224" i="34"/>
  <c r="H49" i="35"/>
  <c r="H23" i="35" s="1"/>
  <c r="I172" i="34"/>
  <c r="I406" i="34"/>
  <c r="I408" i="34" l="1"/>
  <c r="I382" i="34"/>
  <c r="I252" i="34"/>
  <c r="I354" i="34"/>
  <c r="I302" i="34"/>
  <c r="I330" i="34"/>
  <c r="I200" i="34"/>
  <c r="F76" i="35"/>
  <c r="I148" i="34"/>
  <c r="I226" i="34"/>
  <c r="I174" i="34"/>
  <c r="I380" i="34"/>
  <c r="I49" i="35"/>
  <c r="I304" i="34"/>
  <c r="I127" i="35"/>
  <c r="I356" i="34"/>
  <c r="F75" i="35"/>
  <c r="I250" i="34"/>
  <c r="G44" i="34"/>
  <c r="D44" i="34"/>
  <c r="E44" i="34"/>
  <c r="G42" i="34"/>
  <c r="G16" i="34" s="1"/>
  <c r="H42" i="34"/>
  <c r="H16" i="34" s="1"/>
  <c r="E42" i="34"/>
  <c r="C42" i="34"/>
  <c r="H44" i="34"/>
  <c r="H47" i="35"/>
  <c r="C44" i="34"/>
  <c r="C18" i="34" s="1"/>
  <c r="E47" i="35"/>
  <c r="G47" i="35"/>
  <c r="D42" i="34"/>
  <c r="B42" i="34" l="1"/>
  <c r="I120" i="34"/>
  <c r="B50" i="35"/>
  <c r="I128" i="35"/>
  <c r="I75" i="35"/>
  <c r="F23" i="35"/>
  <c r="F24" i="35"/>
  <c r="I76" i="35"/>
  <c r="B44" i="34"/>
  <c r="I122" i="34"/>
  <c r="I220" i="34"/>
  <c r="I194" i="34"/>
  <c r="I428" i="34"/>
  <c r="I329" i="34"/>
  <c r="I173" i="34"/>
  <c r="I246" i="34"/>
  <c r="I142" i="34"/>
  <c r="I199" i="34"/>
  <c r="I350" i="34"/>
  <c r="I298" i="34"/>
  <c r="I355" i="34" l="1"/>
  <c r="I137" i="34"/>
  <c r="I225" i="34"/>
  <c r="I147" i="34"/>
  <c r="I319" i="34"/>
  <c r="I345" i="34"/>
  <c r="I433" i="34"/>
  <c r="B24" i="35"/>
  <c r="I50" i="35"/>
  <c r="I423" i="34"/>
  <c r="I324" i="34"/>
  <c r="I44" i="34"/>
  <c r="I163" i="34"/>
  <c r="I189" i="34"/>
  <c r="I42" i="34"/>
  <c r="I293" i="34"/>
  <c r="I168" i="34"/>
  <c r="I376" i="34"/>
  <c r="I215" i="34"/>
  <c r="I251" i="34"/>
  <c r="I267" i="34"/>
  <c r="I402" i="34"/>
  <c r="I381" i="34"/>
  <c r="I397" i="34"/>
  <c r="I241" i="34"/>
  <c r="I407" i="34"/>
  <c r="C38" i="34"/>
  <c r="D38" i="34"/>
  <c r="I197" i="34"/>
  <c r="I171" i="34"/>
  <c r="E38" i="34"/>
  <c r="E12" i="34" s="1"/>
  <c r="I223" i="34"/>
  <c r="I121" i="34"/>
  <c r="I327" i="34"/>
  <c r="I301" i="34"/>
  <c r="I405" i="34"/>
  <c r="I145" i="34"/>
  <c r="H38" i="34"/>
  <c r="H12" i="34" s="1"/>
  <c r="I431" i="34"/>
  <c r="I353" i="34"/>
  <c r="I167" i="34"/>
  <c r="G38" i="34"/>
  <c r="G12" i="34" s="1"/>
  <c r="I427" i="34"/>
  <c r="I193" i="34"/>
  <c r="I401" i="34"/>
  <c r="I275" i="34" l="1"/>
  <c r="I249" i="34"/>
  <c r="I379" i="34"/>
  <c r="I375" i="34"/>
  <c r="I141" i="34"/>
  <c r="I219" i="34"/>
  <c r="I349" i="34"/>
  <c r="I323" i="34"/>
  <c r="B38" i="34"/>
  <c r="I116" i="34"/>
  <c r="I245" i="34"/>
  <c r="I111" i="34"/>
  <c r="E41" i="34"/>
  <c r="H41" i="34"/>
  <c r="H15" i="34" s="1"/>
  <c r="I308" i="34"/>
  <c r="D41" i="34"/>
  <c r="D15" i="34" s="1"/>
  <c r="C41" i="34"/>
  <c r="C15" i="34" s="1"/>
  <c r="G41" i="34"/>
  <c r="G15" i="34" s="1"/>
  <c r="I178" i="34"/>
  <c r="I204" i="34" l="1"/>
  <c r="I282" i="34"/>
  <c r="I115" i="34"/>
  <c r="I38" i="34"/>
  <c r="I119" i="34"/>
  <c r="B41" i="34"/>
  <c r="I256" i="34"/>
  <c r="B43" i="34" l="1"/>
  <c r="C33" i="34"/>
  <c r="B33" i="34"/>
  <c r="D33" i="34"/>
  <c r="B15" i="34"/>
  <c r="I41" i="34"/>
  <c r="D95" i="34"/>
  <c r="C95" i="34"/>
  <c r="H43" i="34"/>
  <c r="H17" i="34" s="1"/>
  <c r="G43" i="34"/>
  <c r="G17" i="34" s="1"/>
  <c r="C43" i="34"/>
  <c r="E95" i="34"/>
  <c r="E43" i="34"/>
  <c r="D43" i="34"/>
  <c r="D17" i="34" s="1"/>
  <c r="C17" i="34" l="1"/>
  <c r="I303" i="34"/>
  <c r="E33" i="34"/>
  <c r="I371" i="34"/>
  <c r="E17" i="34"/>
  <c r="C7" i="34"/>
  <c r="B95" i="34"/>
  <c r="I95" i="34" s="1"/>
  <c r="I589" i="34"/>
  <c r="G33" i="34"/>
  <c r="H33" i="34"/>
  <c r="I43" i="34"/>
  <c r="E48" i="34"/>
  <c r="E22" i="34" s="1"/>
  <c r="H48" i="34"/>
  <c r="H22" i="34" s="1"/>
  <c r="C48" i="34"/>
  <c r="C22" i="34" s="1"/>
  <c r="G48" i="34"/>
  <c r="G22" i="34" s="1"/>
  <c r="I307" i="34"/>
  <c r="I33" i="34" l="1"/>
  <c r="H7" i="34"/>
  <c r="D48" i="34"/>
  <c r="G7" i="34"/>
  <c r="E7" i="34"/>
  <c r="B17" i="34"/>
  <c r="I17" i="34" s="1"/>
  <c r="B48" i="34"/>
  <c r="D100" i="34"/>
  <c r="I333" i="34" l="1"/>
  <c r="I48" i="34"/>
  <c r="D22" i="34"/>
  <c r="B100" i="34"/>
  <c r="I100" i="34" s="1"/>
  <c r="I594" i="34"/>
  <c r="I126" i="34"/>
  <c r="B22" i="34" l="1"/>
  <c r="I22" i="34" s="1"/>
  <c r="I385" i="34"/>
  <c r="G47" i="34"/>
  <c r="E47" i="34"/>
  <c r="H47" i="34"/>
  <c r="AI227" i="41" l="1"/>
  <c r="AI331" i="41"/>
  <c r="AI435" i="41"/>
  <c r="AI149" i="41"/>
  <c r="AI253" i="41"/>
  <c r="AI357" i="41"/>
  <c r="AI175" i="41"/>
  <c r="AI279" i="41"/>
  <c r="AI383" i="41"/>
  <c r="AI113" i="41"/>
  <c r="AI201" i="41"/>
  <c r="AI305" i="41"/>
  <c r="AI409" i="41"/>
  <c r="S383" i="41"/>
  <c r="W35" i="41"/>
  <c r="Z35" i="41"/>
  <c r="AI280" i="41"/>
  <c r="AF35" i="41" l="1"/>
  <c r="AD35" i="41"/>
  <c r="Y35" i="41"/>
  <c r="AI254" i="41"/>
  <c r="AI150" i="41"/>
  <c r="AH35" i="41"/>
  <c r="AC35" i="41"/>
  <c r="S305" i="41"/>
  <c r="S435" i="41"/>
  <c r="AI332" i="41"/>
  <c r="AG35" i="41"/>
  <c r="AE35" i="41"/>
  <c r="AA35" i="41"/>
  <c r="X35" i="41"/>
  <c r="Y46" i="41"/>
  <c r="AI436" i="41"/>
  <c r="AI228" i="41"/>
  <c r="AI347" i="41"/>
  <c r="AI243" i="41"/>
  <c r="Z46" i="41"/>
  <c r="AI124" i="41"/>
  <c r="V46" i="41"/>
  <c r="S357" i="41"/>
  <c r="S279" i="41"/>
  <c r="AI139" i="41"/>
  <c r="AI373" i="41"/>
  <c r="AI269" i="41"/>
  <c r="AI165" i="41"/>
  <c r="AA46" i="41"/>
  <c r="AI384" i="41"/>
  <c r="AI176" i="41"/>
  <c r="AI399" i="41"/>
  <c r="AI295" i="41"/>
  <c r="AI191" i="41"/>
  <c r="AH46" i="41"/>
  <c r="S253" i="41"/>
  <c r="S175" i="41"/>
  <c r="X46" i="41"/>
  <c r="AI410" i="41"/>
  <c r="AI306" i="41"/>
  <c r="AI202" i="41"/>
  <c r="W46" i="41"/>
  <c r="AD46" i="41"/>
  <c r="S409" i="41"/>
  <c r="S201" i="41"/>
  <c r="V35" i="41"/>
  <c r="AI35" i="41" s="1"/>
  <c r="AI358" i="41"/>
  <c r="S113" i="41"/>
  <c r="S227" i="41"/>
  <c r="AC46" i="41"/>
  <c r="AE46" i="41"/>
  <c r="S331" i="41"/>
  <c r="AI425" i="41"/>
  <c r="AI321" i="41"/>
  <c r="AI217" i="41"/>
  <c r="AG46" i="41"/>
  <c r="AF46" i="41"/>
  <c r="S149" i="41"/>
  <c r="S373" i="41"/>
  <c r="R46" i="41"/>
  <c r="I227" i="41"/>
  <c r="S176" i="41"/>
  <c r="S243" i="41"/>
  <c r="AI405" i="41"/>
  <c r="Y41" i="41"/>
  <c r="Y45" i="41"/>
  <c r="AA45" i="41"/>
  <c r="AC45" i="41"/>
  <c r="X45" i="41"/>
  <c r="AH45" i="41"/>
  <c r="W45" i="41"/>
  <c r="AE45" i="41"/>
  <c r="AG45" i="41"/>
  <c r="Z45" i="41"/>
  <c r="AD45" i="41"/>
  <c r="AF45" i="41"/>
  <c r="I409" i="41"/>
  <c r="I305" i="41"/>
  <c r="I435" i="41"/>
  <c r="AI398" i="41"/>
  <c r="S306" i="41" l="1"/>
  <c r="I175" i="41"/>
  <c r="AI171" i="41"/>
  <c r="AI145" i="41"/>
  <c r="AI249" i="41"/>
  <c r="AI275" i="41"/>
  <c r="Q35" i="41"/>
  <c r="N35" i="41"/>
  <c r="R35" i="41"/>
  <c r="O35" i="41"/>
  <c r="S191" i="41"/>
  <c r="M35" i="41"/>
  <c r="S165" i="41"/>
  <c r="AI46" i="41"/>
  <c r="AF41" i="41"/>
  <c r="AI223" i="41"/>
  <c r="AI431" i="41"/>
  <c r="AI197" i="41"/>
  <c r="S384" i="41"/>
  <c r="I383" i="41"/>
  <c r="S217" i="41"/>
  <c r="S425" i="41"/>
  <c r="S254" i="41"/>
  <c r="I149" i="41"/>
  <c r="AH41" i="41"/>
  <c r="AA41" i="41"/>
  <c r="S295" i="41"/>
  <c r="S436" i="41"/>
  <c r="I253" i="41"/>
  <c r="S269" i="41"/>
  <c r="S139" i="41"/>
  <c r="AE41" i="41"/>
  <c r="AI372" i="41"/>
  <c r="AG41" i="41"/>
  <c r="Z41" i="41"/>
  <c r="AI353" i="41"/>
  <c r="AI379" i="41"/>
  <c r="M46" i="41"/>
  <c r="S228" i="41"/>
  <c r="O46" i="41"/>
  <c r="AC41" i="41"/>
  <c r="V41" i="41"/>
  <c r="AI119" i="41"/>
  <c r="AI327" i="41"/>
  <c r="AI301" i="41"/>
  <c r="N46" i="41"/>
  <c r="S280" i="41"/>
  <c r="I279" i="41"/>
  <c r="I357" i="41"/>
  <c r="S321" i="41"/>
  <c r="S150" i="41"/>
  <c r="S358" i="41"/>
  <c r="I201" i="41"/>
  <c r="AI111" i="41"/>
  <c r="AD41" i="41"/>
  <c r="W41" i="41"/>
  <c r="I113" i="41"/>
  <c r="S347" i="41"/>
  <c r="Q46" i="41"/>
  <c r="L46" i="41"/>
  <c r="S124" i="41"/>
  <c r="L35" i="41"/>
  <c r="V45" i="41"/>
  <c r="AI45" i="41" s="1"/>
  <c r="AI123" i="41"/>
  <c r="X41" i="41"/>
  <c r="AI424" i="41"/>
  <c r="AI346" i="41"/>
  <c r="S399" i="41"/>
  <c r="S332" i="41"/>
  <c r="I331" i="41"/>
  <c r="S202" i="41"/>
  <c r="S410" i="41"/>
  <c r="Q45" i="41"/>
  <c r="M45" i="41"/>
  <c r="R45" i="41"/>
  <c r="N45" i="41"/>
  <c r="O45" i="41"/>
  <c r="I202" i="41" l="1"/>
  <c r="C35" i="41"/>
  <c r="H35" i="41"/>
  <c r="I321" i="41"/>
  <c r="I191" i="41"/>
  <c r="E35" i="41"/>
  <c r="G35" i="41"/>
  <c r="AI320" i="41"/>
  <c r="AH34" i="41"/>
  <c r="AI294" i="41"/>
  <c r="I306" i="41"/>
  <c r="I139" i="41"/>
  <c r="AI242" i="41"/>
  <c r="I280" i="41"/>
  <c r="D46" i="41"/>
  <c r="I373" i="41"/>
  <c r="H46" i="41"/>
  <c r="I243" i="41"/>
  <c r="AF34" i="41"/>
  <c r="Z34" i="41"/>
  <c r="AI268" i="41"/>
  <c r="AI190" i="41"/>
  <c r="S431" i="41"/>
  <c r="I228" i="41"/>
  <c r="C46" i="41"/>
  <c r="M41" i="41"/>
  <c r="M15" i="41" s="1"/>
  <c r="D35" i="41"/>
  <c r="S379" i="41"/>
  <c r="S46" i="41"/>
  <c r="AJ46" i="41" s="1"/>
  <c r="AC34" i="41"/>
  <c r="X34" i="41"/>
  <c r="I217" i="41"/>
  <c r="S424" i="41"/>
  <c r="S249" i="41"/>
  <c r="W34" i="41"/>
  <c r="Y34" i="41"/>
  <c r="I254" i="41"/>
  <c r="I425" i="41"/>
  <c r="I436" i="41"/>
  <c r="I399" i="41"/>
  <c r="S405" i="41"/>
  <c r="L45" i="41"/>
  <c r="S123" i="41"/>
  <c r="I165" i="41"/>
  <c r="S372" i="41"/>
  <c r="B35" i="41"/>
  <c r="V34" i="41"/>
  <c r="AI112" i="41"/>
  <c r="I410" i="41"/>
  <c r="AI216" i="41"/>
  <c r="S327" i="41"/>
  <c r="R41" i="41"/>
  <c r="R15" i="41" s="1"/>
  <c r="B46" i="41"/>
  <c r="I124" i="41"/>
  <c r="S145" i="41"/>
  <c r="S398" i="41"/>
  <c r="S35" i="41"/>
  <c r="AJ35" i="41" s="1"/>
  <c r="S111" i="41"/>
  <c r="AA34" i="41"/>
  <c r="I384" i="41"/>
  <c r="I295" i="41"/>
  <c r="S301" i="41"/>
  <c r="G46" i="41"/>
  <c r="I176" i="41"/>
  <c r="AE34" i="41"/>
  <c r="O41" i="41"/>
  <c r="AD34" i="41"/>
  <c r="I358" i="41"/>
  <c r="I150" i="41"/>
  <c r="AI138" i="41"/>
  <c r="AI164" i="41"/>
  <c r="S223" i="41"/>
  <c r="E46" i="41"/>
  <c r="I347" i="41"/>
  <c r="S275" i="41"/>
  <c r="S171" i="41"/>
  <c r="AI41" i="41"/>
  <c r="N41" i="41"/>
  <c r="N15" i="41" s="1"/>
  <c r="AG34" i="41"/>
  <c r="I269" i="41"/>
  <c r="I332" i="41"/>
  <c r="S197" i="41"/>
  <c r="L41" i="41"/>
  <c r="S119" i="41"/>
  <c r="Q41" i="41"/>
  <c r="Q15" i="41" s="1"/>
  <c r="S346" i="41"/>
  <c r="S353" i="41"/>
  <c r="E45" i="41"/>
  <c r="H45" i="41"/>
  <c r="D45" i="41"/>
  <c r="C45" i="41"/>
  <c r="G45" i="41"/>
  <c r="I431" i="41" l="1"/>
  <c r="I405" i="41"/>
  <c r="I379" i="41"/>
  <c r="D41" i="41"/>
  <c r="D15" i="41" s="1"/>
  <c r="I301" i="41"/>
  <c r="S164" i="41"/>
  <c r="S268" i="41"/>
  <c r="I353" i="41"/>
  <c r="I171" i="41"/>
  <c r="I372" i="41"/>
  <c r="W33" i="41"/>
  <c r="AF33" i="41"/>
  <c r="Z33" i="41"/>
  <c r="G41" i="41"/>
  <c r="G15" i="41" s="1"/>
  <c r="S216" i="41"/>
  <c r="E41" i="41"/>
  <c r="S320" i="41"/>
  <c r="S45" i="41"/>
  <c r="AJ45" i="41" s="1"/>
  <c r="AI397" i="41"/>
  <c r="AI345" i="41"/>
  <c r="AI267" i="41"/>
  <c r="AI293" i="41"/>
  <c r="AI215" i="41"/>
  <c r="AD33" i="41"/>
  <c r="AC33" i="41"/>
  <c r="I223" i="41"/>
  <c r="I35" i="41"/>
  <c r="AI319" i="41"/>
  <c r="I145" i="41"/>
  <c r="AI137" i="41"/>
  <c r="V33" i="41"/>
  <c r="AH33" i="41"/>
  <c r="I119" i="41"/>
  <c r="B41" i="41"/>
  <c r="S242" i="41"/>
  <c r="S138" i="41"/>
  <c r="I424" i="41"/>
  <c r="I327" i="41"/>
  <c r="Q34" i="41"/>
  <c r="L15" i="41"/>
  <c r="S41" i="41"/>
  <c r="AJ41" i="41" s="1"/>
  <c r="AI189" i="41"/>
  <c r="AE33" i="41"/>
  <c r="N34" i="41"/>
  <c r="AI34" i="41"/>
  <c r="AI423" i="41"/>
  <c r="I398" i="41"/>
  <c r="I275" i="41"/>
  <c r="AI371" i="41"/>
  <c r="X33" i="41"/>
  <c r="S190" i="41"/>
  <c r="S112" i="41"/>
  <c r="L34" i="41"/>
  <c r="Y33" i="41"/>
  <c r="C41" i="41"/>
  <c r="C15" i="41" s="1"/>
  <c r="AA33" i="41"/>
  <c r="B45" i="41"/>
  <c r="I123" i="41"/>
  <c r="I197" i="41"/>
  <c r="S294" i="41"/>
  <c r="R34" i="41"/>
  <c r="I249" i="41"/>
  <c r="I346" i="41"/>
  <c r="H41" i="41"/>
  <c r="H15" i="41" s="1"/>
  <c r="M34" i="41"/>
  <c r="I46" i="41"/>
  <c r="I111" i="41"/>
  <c r="AI163" i="41"/>
  <c r="AG33" i="41"/>
  <c r="AI241" i="41"/>
  <c r="O34" i="41"/>
  <c r="I138" i="41" l="1"/>
  <c r="I268" i="41"/>
  <c r="I164" i="41"/>
  <c r="I190" i="41"/>
  <c r="C34" i="41"/>
  <c r="I320" i="41"/>
  <c r="I294" i="41"/>
  <c r="O33" i="41"/>
  <c r="S397" i="41"/>
  <c r="S267" i="41"/>
  <c r="H34" i="41"/>
  <c r="S137" i="41"/>
  <c r="L33" i="41"/>
  <c r="S319" i="41"/>
  <c r="Q33" i="41"/>
  <c r="S241" i="41"/>
  <c r="AI33" i="41"/>
  <c r="S345" i="41"/>
  <c r="I45" i="41"/>
  <c r="S371" i="41"/>
  <c r="D34" i="41"/>
  <c r="N33" i="41"/>
  <c r="S163" i="41"/>
  <c r="S189" i="41"/>
  <c r="B34" i="41"/>
  <c r="I112" i="41"/>
  <c r="R33" i="41"/>
  <c r="I216" i="41"/>
  <c r="S423" i="41"/>
  <c r="M33" i="41"/>
  <c r="E34" i="41"/>
  <c r="S215" i="41"/>
  <c r="S293" i="41"/>
  <c r="G34" i="41"/>
  <c r="I242" i="41"/>
  <c r="S34" i="41"/>
  <c r="AJ34" i="41" s="1"/>
  <c r="I41" i="41"/>
  <c r="B15" i="41"/>
  <c r="C33" i="41" l="1"/>
  <c r="D33" i="41"/>
  <c r="G33" i="41"/>
  <c r="I215" i="41"/>
  <c r="I34" i="41"/>
  <c r="I345" i="41"/>
  <c r="I293" i="41"/>
  <c r="I319" i="41"/>
  <c r="I163" i="41"/>
  <c r="S33" i="41"/>
  <c r="I137" i="41"/>
  <c r="B33" i="41"/>
  <c r="I397" i="41"/>
  <c r="I241" i="41"/>
  <c r="I189" i="41"/>
  <c r="H33" i="41"/>
  <c r="I423" i="41"/>
  <c r="E33" i="41"/>
  <c r="I267" i="41"/>
  <c r="I371" i="41"/>
  <c r="AJ33" i="41" l="1"/>
  <c r="I33" i="41"/>
  <c r="AI253" i="43" l="1"/>
  <c r="AI383" i="43" l="1"/>
  <c r="AI409" i="43"/>
  <c r="AI357" i="43"/>
  <c r="AI201" i="43"/>
  <c r="AI331" i="43"/>
  <c r="AI175" i="43"/>
  <c r="AI305" i="43"/>
  <c r="AI435" i="43"/>
  <c r="AI279" i="43"/>
  <c r="AI227" i="43"/>
  <c r="AI149" i="43"/>
  <c r="Y45" i="43"/>
  <c r="X45" i="43"/>
  <c r="AA45" i="43"/>
  <c r="AC45" i="43"/>
  <c r="AG45" i="43"/>
  <c r="AH45" i="43"/>
  <c r="W45" i="43"/>
  <c r="Z45" i="43"/>
  <c r="AD45" i="43"/>
  <c r="AE45" i="43"/>
  <c r="AF45" i="43"/>
  <c r="AI410" i="43"/>
  <c r="AI150" i="43"/>
  <c r="AI243" i="43"/>
  <c r="AI280" i="43"/>
  <c r="AI332" i="43"/>
  <c r="AI388" i="43" l="1"/>
  <c r="AI165" i="43"/>
  <c r="AC50" i="43"/>
  <c r="Y50" i="43"/>
  <c r="AI206" i="43"/>
  <c r="S175" i="43"/>
  <c r="AI425" i="43"/>
  <c r="AI269" i="43"/>
  <c r="AI228" i="43"/>
  <c r="AH50" i="43"/>
  <c r="W50" i="43"/>
  <c r="S435" i="43"/>
  <c r="S331" i="43"/>
  <c r="AI321" i="43"/>
  <c r="AF50" i="43"/>
  <c r="AI440" i="43"/>
  <c r="AI373" i="43"/>
  <c r="AI217" i="43"/>
  <c r="AD50" i="43"/>
  <c r="AI232" i="43"/>
  <c r="S227" i="43"/>
  <c r="S305" i="43"/>
  <c r="S201" i="43"/>
  <c r="AI362" i="43"/>
  <c r="AI414" i="43"/>
  <c r="Z50" i="43"/>
  <c r="AI258" i="43"/>
  <c r="AI284" i="43"/>
  <c r="AI139" i="43"/>
  <c r="AI202" i="43"/>
  <c r="AI306" i="43"/>
  <c r="AI358" i="43"/>
  <c r="S253" i="43"/>
  <c r="V45" i="43"/>
  <c r="AI45" i="43" s="1"/>
  <c r="AI123" i="43"/>
  <c r="AI180" i="43"/>
  <c r="AI154" i="43"/>
  <c r="AI436" i="43"/>
  <c r="X50" i="43"/>
  <c r="AI310" i="43"/>
  <c r="S357" i="43"/>
  <c r="S383" i="43"/>
  <c r="AI336" i="43"/>
  <c r="AI254" i="43"/>
  <c r="AI176" i="43"/>
  <c r="AI384" i="43"/>
  <c r="AG50" i="43"/>
  <c r="AI128" i="43"/>
  <c r="V50" i="43"/>
  <c r="AI191" i="43"/>
  <c r="AI295" i="43"/>
  <c r="AI399" i="43"/>
  <c r="AE50" i="43"/>
  <c r="AA50" i="43"/>
  <c r="AI347" i="43"/>
  <c r="S149" i="43"/>
  <c r="S279" i="43"/>
  <c r="S409" i="43"/>
  <c r="R45" i="43"/>
  <c r="Q45" i="43"/>
  <c r="R50" i="43"/>
  <c r="N50" i="43"/>
  <c r="M50" i="43"/>
  <c r="I227" i="43"/>
  <c r="S321" i="43"/>
  <c r="S280" i="43"/>
  <c r="N45" i="43"/>
  <c r="O45" i="43"/>
  <c r="M45" i="43"/>
  <c r="Q50" i="43"/>
  <c r="O50" i="43"/>
  <c r="X46" i="43"/>
  <c r="Y46" i="43"/>
  <c r="Z46" i="43"/>
  <c r="AD46" i="43"/>
  <c r="AH46" i="43"/>
  <c r="AG46" i="43"/>
  <c r="W46" i="43"/>
  <c r="AA46" i="43"/>
  <c r="AC46" i="43"/>
  <c r="AF46" i="43"/>
  <c r="AE46" i="43"/>
  <c r="Z35" i="43"/>
  <c r="W35" i="43"/>
  <c r="AH35" i="43"/>
  <c r="AA35" i="43"/>
  <c r="X35" i="43"/>
  <c r="Y35" i="43"/>
  <c r="AG35" i="43"/>
  <c r="AD35" i="43"/>
  <c r="AE35" i="43"/>
  <c r="AF35" i="43"/>
  <c r="AC35" i="43"/>
  <c r="I253" i="43" l="1"/>
  <c r="S295" i="43"/>
  <c r="S217" i="43"/>
  <c r="S176" i="43"/>
  <c r="S373" i="43"/>
  <c r="S399" i="43"/>
  <c r="S332" i="43"/>
  <c r="I409" i="43"/>
  <c r="I279" i="43"/>
  <c r="AG49" i="43"/>
  <c r="AA49" i="43"/>
  <c r="I383" i="43"/>
  <c r="I175" i="43"/>
  <c r="S202" i="43"/>
  <c r="AI179" i="43"/>
  <c r="I331" i="43"/>
  <c r="I435" i="43"/>
  <c r="S347" i="43"/>
  <c r="AI309" i="43"/>
  <c r="X49" i="43"/>
  <c r="S128" i="43"/>
  <c r="AI361" i="43"/>
  <c r="S243" i="43"/>
  <c r="V35" i="43"/>
  <c r="AI35" i="43" s="1"/>
  <c r="AI113" i="43"/>
  <c r="W49" i="43"/>
  <c r="AI205" i="43"/>
  <c r="S191" i="43"/>
  <c r="AI153" i="43"/>
  <c r="AI387" i="43"/>
  <c r="Y49" i="43"/>
  <c r="Z49" i="43"/>
  <c r="S165" i="43"/>
  <c r="S410" i="43"/>
  <c r="S269" i="43"/>
  <c r="V46" i="43"/>
  <c r="AI46" i="43" s="1"/>
  <c r="AI124" i="43"/>
  <c r="S358" i="43"/>
  <c r="S436" i="43"/>
  <c r="AC49" i="43"/>
  <c r="AF49" i="43"/>
  <c r="AI413" i="43"/>
  <c r="AI50" i="43"/>
  <c r="AI257" i="43"/>
  <c r="S228" i="43"/>
  <c r="I357" i="43"/>
  <c r="AH49" i="43"/>
  <c r="AI127" i="43"/>
  <c r="V49" i="43"/>
  <c r="S425" i="43"/>
  <c r="S306" i="43"/>
  <c r="S139" i="43"/>
  <c r="AI231" i="43"/>
  <c r="AI335" i="43"/>
  <c r="AI439" i="43"/>
  <c r="I201" i="43"/>
  <c r="I305" i="43"/>
  <c r="I149" i="43"/>
  <c r="AI283" i="43"/>
  <c r="AE49" i="43"/>
  <c r="S150" i="43"/>
  <c r="AD49" i="43"/>
  <c r="S384" i="43"/>
  <c r="L45" i="43"/>
  <c r="S123" i="43"/>
  <c r="S254" i="43"/>
  <c r="N35" i="43"/>
  <c r="R46" i="43"/>
  <c r="O46" i="43"/>
  <c r="E45" i="43"/>
  <c r="G45" i="43"/>
  <c r="H45" i="43"/>
  <c r="Q35" i="43"/>
  <c r="N46" i="43"/>
  <c r="Q46" i="43"/>
  <c r="C45" i="43"/>
  <c r="R35" i="43"/>
  <c r="M35" i="43"/>
  <c r="O35" i="43"/>
  <c r="M46" i="43"/>
  <c r="I228" i="43"/>
  <c r="D45" i="43"/>
  <c r="I347" i="43"/>
  <c r="I243" i="43" l="1"/>
  <c r="AI168" i="43"/>
  <c r="AI353" i="43"/>
  <c r="AI301" i="43"/>
  <c r="AI190" i="43"/>
  <c r="AI138" i="43"/>
  <c r="S257" i="43"/>
  <c r="I176" i="43"/>
  <c r="AI268" i="43"/>
  <c r="AI327" i="43"/>
  <c r="AI298" i="43"/>
  <c r="I321" i="43"/>
  <c r="S205" i="43"/>
  <c r="S387" i="43"/>
  <c r="I332" i="43"/>
  <c r="AI401" i="43"/>
  <c r="AI375" i="43"/>
  <c r="AI323" i="43"/>
  <c r="S361" i="43"/>
  <c r="S127" i="43"/>
  <c r="L49" i="43"/>
  <c r="S309" i="43"/>
  <c r="AI194" i="43"/>
  <c r="S231" i="43"/>
  <c r="S413" i="43"/>
  <c r="S335" i="43"/>
  <c r="I217" i="43"/>
  <c r="I436" i="43"/>
  <c r="AI379" i="43"/>
  <c r="I165" i="43"/>
  <c r="N49" i="43"/>
  <c r="AI197" i="43"/>
  <c r="AI216" i="43"/>
  <c r="AI424" i="43"/>
  <c r="AI398" i="43"/>
  <c r="AI402" i="43"/>
  <c r="AI320" i="43"/>
  <c r="I191" i="43"/>
  <c r="I139" i="43"/>
  <c r="S45" i="43"/>
  <c r="AJ45" i="43" s="1"/>
  <c r="B45" i="43"/>
  <c r="I123" i="43"/>
  <c r="S283" i="43"/>
  <c r="AI171" i="43"/>
  <c r="AI141" i="43"/>
  <c r="AI249" i="43"/>
  <c r="AI427" i="43"/>
  <c r="AI193" i="43"/>
  <c r="AI49" i="43"/>
  <c r="AI405" i="43"/>
  <c r="I254" i="43"/>
  <c r="I399" i="43"/>
  <c r="AI297" i="43"/>
  <c r="AI271" i="43"/>
  <c r="AI219" i="43"/>
  <c r="AI245" i="43"/>
  <c r="AI346" i="43"/>
  <c r="AI142" i="43"/>
  <c r="I425" i="43"/>
  <c r="I410" i="43"/>
  <c r="Q49" i="43"/>
  <c r="AI272" i="43"/>
  <c r="S179" i="43"/>
  <c r="I202" i="43"/>
  <c r="I306" i="43"/>
  <c r="L35" i="43"/>
  <c r="S113" i="43"/>
  <c r="R49" i="43"/>
  <c r="I295" i="43"/>
  <c r="S439" i="43"/>
  <c r="L46" i="43"/>
  <c r="S124" i="43"/>
  <c r="AI350" i="43"/>
  <c r="AI431" i="43"/>
  <c r="AI246" i="43"/>
  <c r="AI324" i="43"/>
  <c r="I384" i="43"/>
  <c r="AI294" i="43"/>
  <c r="AI428" i="43"/>
  <c r="AI167" i="43"/>
  <c r="AI349" i="43"/>
  <c r="AI242" i="43"/>
  <c r="S153" i="43"/>
  <c r="O49" i="43"/>
  <c r="I280" i="43"/>
  <c r="I150" i="43"/>
  <c r="AI223" i="43"/>
  <c r="AI275" i="43"/>
  <c r="AI376" i="43"/>
  <c r="I269" i="43"/>
  <c r="M49" i="43"/>
  <c r="AI145" i="43"/>
  <c r="AI164" i="43"/>
  <c r="AI220" i="43"/>
  <c r="AI372" i="43"/>
  <c r="I373" i="43"/>
  <c r="I358" i="43"/>
  <c r="S401" i="43"/>
  <c r="S310" i="43"/>
  <c r="S180" i="43"/>
  <c r="C46" i="43"/>
  <c r="C35" i="43"/>
  <c r="H35" i="43"/>
  <c r="AA41" i="43"/>
  <c r="Z41" i="43"/>
  <c r="X41" i="43"/>
  <c r="AD41" i="43"/>
  <c r="AH41" i="43"/>
  <c r="AC41" i="43"/>
  <c r="W41" i="43"/>
  <c r="AG41" i="43"/>
  <c r="AF41" i="43"/>
  <c r="Y41" i="43"/>
  <c r="AE41" i="43"/>
  <c r="AC34" i="43"/>
  <c r="AD34" i="43"/>
  <c r="AF34" i="43"/>
  <c r="AH34" i="43"/>
  <c r="AE34" i="43"/>
  <c r="AG34" i="43"/>
  <c r="X34" i="43"/>
  <c r="W34" i="43"/>
  <c r="Y34" i="43"/>
  <c r="AA34" i="43"/>
  <c r="Z34" i="43"/>
  <c r="S232" i="43"/>
  <c r="G35" i="43"/>
  <c r="S206" i="43"/>
  <c r="S284" i="43"/>
  <c r="S440" i="43"/>
  <c r="D35" i="43"/>
  <c r="S219" i="43"/>
  <c r="S362" i="43"/>
  <c r="S294" i="43"/>
  <c r="S388" i="43"/>
  <c r="S258" i="43"/>
  <c r="E35" i="43"/>
  <c r="G46" i="43"/>
  <c r="D46" i="43"/>
  <c r="S414" i="43"/>
  <c r="I335" i="43"/>
  <c r="S336" i="43"/>
  <c r="E46" i="43"/>
  <c r="H46" i="43"/>
  <c r="AC38" i="43"/>
  <c r="AF38" i="43"/>
  <c r="AG38" i="43"/>
  <c r="AD38" i="43"/>
  <c r="X38" i="43"/>
  <c r="AH38" i="43"/>
  <c r="W38" i="43"/>
  <c r="AE38" i="43"/>
  <c r="AA38" i="43"/>
  <c r="Y38" i="43"/>
  <c r="Z38" i="43"/>
  <c r="Y37" i="43"/>
  <c r="Z37" i="43"/>
  <c r="X37" i="43"/>
  <c r="AH37" i="43"/>
  <c r="W37" i="43"/>
  <c r="AG37" i="43"/>
  <c r="AD37" i="43"/>
  <c r="AF37" i="43"/>
  <c r="AA37" i="43"/>
  <c r="AE37" i="43"/>
  <c r="AC37" i="43"/>
  <c r="I361" i="43" l="1"/>
  <c r="S171" i="43"/>
  <c r="S142" i="43"/>
  <c r="S168" i="43"/>
  <c r="S298" i="43"/>
  <c r="S346" i="43"/>
  <c r="S246" i="43"/>
  <c r="S249" i="43"/>
  <c r="AH33" i="43"/>
  <c r="H49" i="43"/>
  <c r="I257" i="43"/>
  <c r="S405" i="43"/>
  <c r="I439" i="43"/>
  <c r="X33" i="43"/>
  <c r="V41" i="43"/>
  <c r="AI41" i="43" s="1"/>
  <c r="AI119" i="43"/>
  <c r="AI126" i="43"/>
  <c r="AI267" i="43"/>
  <c r="S372" i="43"/>
  <c r="S220" i="43"/>
  <c r="S216" i="43"/>
  <c r="I309" i="43"/>
  <c r="S275" i="43"/>
  <c r="AI241" i="43"/>
  <c r="S154" i="43"/>
  <c r="L50" i="43"/>
  <c r="S242" i="43"/>
  <c r="I205" i="43"/>
  <c r="I231" i="43"/>
  <c r="AF33" i="43"/>
  <c r="S320" i="43"/>
  <c r="S268" i="43"/>
  <c r="S223" i="43"/>
  <c r="AI215" i="43"/>
  <c r="S327" i="43"/>
  <c r="I413" i="43"/>
  <c r="AI137" i="43"/>
  <c r="S427" i="43"/>
  <c r="S428" i="43"/>
  <c r="S431" i="43"/>
  <c r="Z33" i="43"/>
  <c r="V33" i="43"/>
  <c r="AI111" i="43"/>
  <c r="AI397" i="43"/>
  <c r="S424" i="43"/>
  <c r="S197" i="43"/>
  <c r="G49" i="43"/>
  <c r="S379" i="43"/>
  <c r="S35" i="43"/>
  <c r="AJ35" i="43" s="1"/>
  <c r="V37" i="43"/>
  <c r="AI37" i="43" s="1"/>
  <c r="AI115" i="43"/>
  <c r="AI293" i="43"/>
  <c r="S138" i="43"/>
  <c r="S271" i="43"/>
  <c r="AC33" i="43"/>
  <c r="C49" i="43"/>
  <c r="V38" i="43"/>
  <c r="AI38" i="43" s="1"/>
  <c r="AI116" i="43"/>
  <c r="I153" i="43"/>
  <c r="S376" i="43"/>
  <c r="S323" i="43"/>
  <c r="I283" i="43"/>
  <c r="B35" i="43"/>
  <c r="I113" i="43"/>
  <c r="Y33" i="43"/>
  <c r="AE33" i="43"/>
  <c r="V34" i="43"/>
  <c r="AI34" i="43" s="1"/>
  <c r="AI112" i="43"/>
  <c r="AI163" i="43"/>
  <c r="S402" i="43"/>
  <c r="S145" i="43"/>
  <c r="S301" i="43"/>
  <c r="I45" i="43"/>
  <c r="AI423" i="43"/>
  <c r="S353" i="43"/>
  <c r="I127" i="43"/>
  <c r="B49" i="43"/>
  <c r="S49" i="43"/>
  <c r="AJ49" i="43" s="1"/>
  <c r="AI319" i="43"/>
  <c r="S349" i="43"/>
  <c r="S167" i="43"/>
  <c r="S190" i="43"/>
  <c r="S375" i="43"/>
  <c r="S194" i="43"/>
  <c r="B46" i="43"/>
  <c r="I124" i="43"/>
  <c r="AG33" i="43"/>
  <c r="W33" i="43"/>
  <c r="AI345" i="43"/>
  <c r="S272" i="43"/>
  <c r="S297" i="43"/>
  <c r="AI371" i="43"/>
  <c r="AI189" i="43"/>
  <c r="I387" i="43"/>
  <c r="S193" i="43"/>
  <c r="S141" i="43"/>
  <c r="S245" i="43"/>
  <c r="S350" i="43"/>
  <c r="E49" i="43"/>
  <c r="AD33" i="43"/>
  <c r="AA33" i="43"/>
  <c r="I179" i="43"/>
  <c r="S398" i="43"/>
  <c r="S164" i="43"/>
  <c r="D49" i="43"/>
  <c r="S324" i="43"/>
  <c r="S46" i="43"/>
  <c r="AJ46" i="43" s="1"/>
  <c r="O37" i="43"/>
  <c r="N37" i="43"/>
  <c r="N38" i="43"/>
  <c r="R38" i="43"/>
  <c r="I294" i="43"/>
  <c r="N34" i="43"/>
  <c r="M34" i="43"/>
  <c r="Q34" i="43"/>
  <c r="R41" i="43"/>
  <c r="R15" i="43" s="1"/>
  <c r="N41" i="43"/>
  <c r="N15" i="43" s="1"/>
  <c r="C52" i="43"/>
  <c r="C26" i="43" s="1"/>
  <c r="G52" i="43"/>
  <c r="G26" i="43" s="1"/>
  <c r="R37" i="43"/>
  <c r="Q37" i="43"/>
  <c r="M37" i="43"/>
  <c r="M38" i="43"/>
  <c r="O38" i="43"/>
  <c r="Q38" i="43"/>
  <c r="H52" i="43"/>
  <c r="H26" i="43" s="1"/>
  <c r="E52" i="43"/>
  <c r="E26" i="43" s="1"/>
  <c r="O34" i="43"/>
  <c r="R34" i="43"/>
  <c r="M41" i="43"/>
  <c r="M15" i="43" s="1"/>
  <c r="Q41" i="43"/>
  <c r="Q15" i="43" s="1"/>
  <c r="O41" i="43"/>
  <c r="I258" i="43" l="1"/>
  <c r="I223" i="43"/>
  <c r="I427" i="43"/>
  <c r="I249" i="43"/>
  <c r="I362" i="43"/>
  <c r="I275" i="43"/>
  <c r="I219" i="43"/>
  <c r="I327" i="43"/>
  <c r="I336" i="43"/>
  <c r="H50" i="43"/>
  <c r="I298" i="43"/>
  <c r="I232" i="43"/>
  <c r="I284" i="43"/>
  <c r="I323" i="43"/>
  <c r="I141" i="43"/>
  <c r="I171" i="43"/>
  <c r="I197" i="43"/>
  <c r="I194" i="43"/>
  <c r="I353" i="43"/>
  <c r="I346" i="43"/>
  <c r="I138" i="43"/>
  <c r="I431" i="43"/>
  <c r="I246" i="43"/>
  <c r="I142" i="43"/>
  <c r="I190" i="43"/>
  <c r="S116" i="43"/>
  <c r="L38" i="43"/>
  <c r="I46" i="43"/>
  <c r="I379" i="43"/>
  <c r="I216" i="43"/>
  <c r="I402" i="43"/>
  <c r="I405" i="43"/>
  <c r="I388" i="43"/>
  <c r="I167" i="43"/>
  <c r="S137" i="43"/>
  <c r="S319" i="43"/>
  <c r="O33" i="43"/>
  <c r="L37" i="43"/>
  <c r="S115" i="43"/>
  <c r="S119" i="43"/>
  <c r="L41" i="43"/>
  <c r="L34" i="43"/>
  <c r="S112" i="43"/>
  <c r="R33" i="43"/>
  <c r="I440" i="43"/>
  <c r="B50" i="43"/>
  <c r="I154" i="43"/>
  <c r="B52" i="43"/>
  <c r="I130" i="43"/>
  <c r="D50" i="43"/>
  <c r="E50" i="43"/>
  <c r="I35" i="43"/>
  <c r="S267" i="43"/>
  <c r="I164" i="43"/>
  <c r="I401" i="43"/>
  <c r="Q33" i="43"/>
  <c r="S371" i="43"/>
  <c r="I301" i="43"/>
  <c r="N33" i="43"/>
  <c r="AI152" i="43"/>
  <c r="I375" i="43"/>
  <c r="S293" i="43"/>
  <c r="S111" i="43"/>
  <c r="L33" i="43"/>
  <c r="I320" i="43"/>
  <c r="I220" i="43"/>
  <c r="I193" i="43"/>
  <c r="I268" i="43"/>
  <c r="I272" i="43"/>
  <c r="S397" i="43"/>
  <c r="I271" i="43"/>
  <c r="S423" i="43"/>
  <c r="C50" i="43"/>
  <c r="AI33" i="43"/>
  <c r="S241" i="43"/>
  <c r="S345" i="43"/>
  <c r="G50" i="43"/>
  <c r="I310" i="43"/>
  <c r="I372" i="43"/>
  <c r="I206" i="43"/>
  <c r="I245" i="43"/>
  <c r="I297" i="43"/>
  <c r="I398" i="43"/>
  <c r="I350" i="43"/>
  <c r="I242" i="43"/>
  <c r="S189" i="43"/>
  <c r="I428" i="43"/>
  <c r="I168" i="43"/>
  <c r="S215" i="43"/>
  <c r="S126" i="43"/>
  <c r="I145" i="43"/>
  <c r="I180" i="43"/>
  <c r="S163" i="43"/>
  <c r="M33" i="43"/>
  <c r="I376" i="43"/>
  <c r="I324" i="43"/>
  <c r="I424" i="43"/>
  <c r="I349" i="43"/>
  <c r="I414" i="43"/>
  <c r="I49" i="43"/>
  <c r="S50" i="43"/>
  <c r="AJ50" i="43" s="1"/>
  <c r="E41" i="43"/>
  <c r="G38" i="43"/>
  <c r="C37" i="43"/>
  <c r="D41" i="43"/>
  <c r="D15" i="43" s="1"/>
  <c r="G34" i="43"/>
  <c r="C34" i="43"/>
  <c r="D37" i="43"/>
  <c r="E37" i="43"/>
  <c r="G41" i="43"/>
  <c r="G15" i="43" s="1"/>
  <c r="C41" i="43"/>
  <c r="C15" i="43" s="1"/>
  <c r="H34" i="43"/>
  <c r="E34" i="43"/>
  <c r="E38" i="43"/>
  <c r="C38" i="43"/>
  <c r="G37" i="43"/>
  <c r="H37" i="43"/>
  <c r="H41" i="43"/>
  <c r="H15" i="43" s="1"/>
  <c r="D34" i="43"/>
  <c r="H38" i="43"/>
  <c r="D38" i="43"/>
  <c r="I126" i="43" l="1"/>
  <c r="I241" i="43"/>
  <c r="G33" i="43"/>
  <c r="D33" i="43"/>
  <c r="S34" i="43"/>
  <c r="AJ34" i="43" s="1"/>
  <c r="I293" i="43"/>
  <c r="I267" i="43"/>
  <c r="I137" i="43"/>
  <c r="B37" i="43"/>
  <c r="I115" i="43"/>
  <c r="I345" i="43"/>
  <c r="H33" i="43"/>
  <c r="S33" i="43"/>
  <c r="I50" i="43"/>
  <c r="S38" i="43"/>
  <c r="AJ38" i="43" s="1"/>
  <c r="I319" i="43"/>
  <c r="B38" i="43"/>
  <c r="I116" i="43"/>
  <c r="I111" i="43"/>
  <c r="B33" i="43"/>
  <c r="C33" i="43"/>
  <c r="B41" i="43"/>
  <c r="I119" i="43"/>
  <c r="L15" i="43"/>
  <c r="S41" i="43"/>
  <c r="AJ41" i="43" s="1"/>
  <c r="I423" i="43"/>
  <c r="S152" i="43"/>
  <c r="E33" i="43"/>
  <c r="S37" i="43"/>
  <c r="AJ37" i="43" s="1"/>
  <c r="B34" i="43"/>
  <c r="I112" i="43"/>
  <c r="I215" i="43"/>
  <c r="I397" i="43"/>
  <c r="I189" i="43"/>
  <c r="I371" i="43"/>
  <c r="I163" i="43"/>
  <c r="B26" i="43"/>
  <c r="I26" i="43" s="1"/>
  <c r="I52" i="43"/>
  <c r="I37" i="43" l="1"/>
  <c r="I152" i="43"/>
  <c r="B15" i="43"/>
  <c r="I41" i="43"/>
  <c r="AJ33" i="43"/>
  <c r="I38" i="43"/>
  <c r="I34" i="43"/>
  <c r="I33" i="43"/>
  <c r="D100" i="35" l="1"/>
  <c r="D22" i="35" s="1"/>
  <c r="I594" i="35" l="1"/>
  <c r="B100" i="35"/>
  <c r="I100" i="35" l="1"/>
  <c r="B22" i="35"/>
  <c r="I22" i="35" s="1"/>
  <c r="H38" i="8" l="1"/>
  <c r="H12" i="8" s="1"/>
  <c r="I350" i="8"/>
  <c r="G38" i="8"/>
  <c r="G12" i="8" s="1"/>
  <c r="D38" i="8" l="1"/>
  <c r="D12" i="8" s="1"/>
  <c r="C90" i="8"/>
  <c r="I584" i="8"/>
  <c r="C38" i="8"/>
  <c r="I116" i="8"/>
  <c r="E38" i="8"/>
  <c r="E12" i="8" s="1"/>
  <c r="I298" i="8"/>
  <c r="I220" i="8"/>
  <c r="I272" i="8"/>
  <c r="I246" i="8"/>
  <c r="D90" i="8"/>
  <c r="I194" i="8"/>
  <c r="I142" i="8"/>
  <c r="I402" i="8" l="1"/>
  <c r="I324" i="8"/>
  <c r="C12" i="8"/>
  <c r="E93" i="8"/>
  <c r="I587" i="8"/>
  <c r="I168" i="8"/>
  <c r="I610" i="8"/>
  <c r="B90" i="8"/>
  <c r="I90" i="8" s="1"/>
  <c r="G86" i="8"/>
  <c r="I376" i="8"/>
  <c r="I428" i="8"/>
  <c r="D48" i="8"/>
  <c r="G48" i="8"/>
  <c r="G22" i="8" s="1"/>
  <c r="C48" i="8"/>
  <c r="C22" i="8" s="1"/>
  <c r="E48" i="8"/>
  <c r="E22" i="8" s="1"/>
  <c r="H48" i="8"/>
  <c r="H22" i="8" s="1"/>
  <c r="I93" i="8" l="1"/>
  <c r="E15" i="8"/>
  <c r="I15" i="8" s="1"/>
  <c r="C86" i="8"/>
  <c r="E86" i="8"/>
  <c r="B38" i="8"/>
  <c r="I605" i="8"/>
  <c r="I152" i="8"/>
  <c r="B48" i="8"/>
  <c r="H86" i="8"/>
  <c r="I632" i="8"/>
  <c r="I48" i="8" l="1"/>
  <c r="D85" i="8"/>
  <c r="I38" i="8"/>
  <c r="B12" i="8"/>
  <c r="I12" i="8" s="1"/>
  <c r="I345" i="8" l="1"/>
  <c r="I163" i="8"/>
  <c r="I267" i="8"/>
  <c r="I215" i="8"/>
  <c r="I423" i="8"/>
  <c r="I293" i="8"/>
  <c r="B85" i="8"/>
  <c r="I579" i="8"/>
  <c r="I397" i="8"/>
  <c r="I85" i="8" l="1"/>
  <c r="I137" i="8"/>
  <c r="I111" i="8"/>
  <c r="I319" i="8"/>
  <c r="I189" i="8"/>
  <c r="H33" i="8" l="1"/>
  <c r="G33" i="8"/>
  <c r="D33" i="8" l="1"/>
  <c r="I371" i="8"/>
  <c r="H7" i="8"/>
  <c r="G7" i="8"/>
  <c r="I241" i="8"/>
  <c r="B33" i="8"/>
  <c r="E33" i="8"/>
  <c r="C33" i="8"/>
  <c r="C7" i="8" l="1"/>
  <c r="E7" i="8"/>
  <c r="I33" i="8"/>
  <c r="B7" i="8"/>
  <c r="D7" i="8"/>
  <c r="I7" i="8" l="1"/>
  <c r="E93" i="32" l="1"/>
  <c r="I93" i="32" s="1"/>
  <c r="I587" i="32"/>
  <c r="I171" i="32" l="1"/>
  <c r="I405" i="32"/>
  <c r="H41" i="32"/>
  <c r="H15" i="32" s="1"/>
  <c r="I431" i="32"/>
  <c r="G41" i="32"/>
  <c r="G15" i="32" s="1"/>
  <c r="I197" i="32"/>
  <c r="C41" i="32"/>
  <c r="C15" i="32" s="1"/>
  <c r="I353" i="32"/>
  <c r="I327" i="32"/>
  <c r="I145" i="32"/>
  <c r="D41" i="32"/>
  <c r="D15" i="32" s="1"/>
  <c r="I249" i="32"/>
  <c r="I223" i="32"/>
  <c r="I301" i="32"/>
  <c r="E41" i="32" l="1"/>
  <c r="E15" i="32" s="1"/>
  <c r="I275" i="32"/>
  <c r="I119" i="32"/>
  <c r="I379" i="32"/>
  <c r="B41" i="32" l="1"/>
  <c r="B15" i="32" l="1"/>
  <c r="I15" i="32" s="1"/>
  <c r="I41" i="32"/>
  <c r="C85" i="32" l="1"/>
  <c r="H85" i="32"/>
  <c r="I631" i="32"/>
  <c r="G85" i="32"/>
  <c r="E85" i="32"/>
  <c r="I449" i="32" l="1"/>
  <c r="F59" i="32"/>
  <c r="I605" i="32"/>
  <c r="I59" i="32" l="1"/>
  <c r="F7" i="32"/>
  <c r="B48" i="32" l="1"/>
  <c r="H48" i="32"/>
  <c r="H22" i="32" s="1"/>
  <c r="G48" i="32"/>
  <c r="G22" i="32" s="1"/>
  <c r="C48" i="32"/>
  <c r="C22" i="32" s="1"/>
  <c r="E48" i="32"/>
  <c r="E22" i="32" s="1"/>
  <c r="D48" i="32"/>
  <c r="I48" i="32" l="1"/>
  <c r="I360" i="32"/>
  <c r="D85" i="32" l="1"/>
  <c r="I579" i="32"/>
  <c r="B85" i="32"/>
  <c r="I397" i="32" l="1"/>
  <c r="I163" i="32"/>
  <c r="I293" i="32"/>
  <c r="I267" i="32"/>
  <c r="I215" i="32"/>
  <c r="I319" i="32"/>
  <c r="I85" i="32"/>
  <c r="I423" i="32"/>
  <c r="I345" i="32"/>
  <c r="I137" i="32" l="1"/>
  <c r="I111" i="32"/>
  <c r="I189" i="32"/>
  <c r="G33" i="32"/>
  <c r="C33" i="32" l="1"/>
  <c r="H33" i="32"/>
  <c r="H7" i="32"/>
  <c r="C7" i="32"/>
  <c r="G7" i="32"/>
  <c r="I371" i="32"/>
  <c r="E33" i="32"/>
  <c r="I241" i="32"/>
  <c r="B33" i="32"/>
  <c r="E7" i="32" l="1"/>
  <c r="B7" i="32"/>
  <c r="D33" i="32"/>
  <c r="I33" i="32" s="1"/>
  <c r="D7" i="32" l="1"/>
  <c r="I7" i="32"/>
  <c r="I580" i="1" l="1"/>
  <c r="B86" i="1"/>
  <c r="D86" i="1"/>
  <c r="I138" i="1" l="1"/>
  <c r="E34" i="1"/>
  <c r="I190" i="1"/>
  <c r="C34" i="1"/>
  <c r="D34" i="1"/>
  <c r="G34" i="1"/>
  <c r="I164" i="1"/>
  <c r="H34" i="1"/>
  <c r="B34" i="1"/>
  <c r="I112" i="1"/>
  <c r="C8" i="1" l="1"/>
  <c r="B86" i="8"/>
  <c r="I606" i="8"/>
  <c r="E8" i="1"/>
  <c r="B8" i="1"/>
  <c r="I34" i="1"/>
  <c r="G8" i="1"/>
  <c r="H8" i="1"/>
  <c r="D8" i="1"/>
  <c r="I398" i="8" l="1"/>
  <c r="I372" i="8"/>
  <c r="G34" i="8"/>
  <c r="I294" i="8"/>
  <c r="I424" i="8"/>
  <c r="I450" i="8"/>
  <c r="I190" i="8"/>
  <c r="D34" i="8"/>
  <c r="C34" i="8"/>
  <c r="I164" i="8"/>
  <c r="I216" i="8"/>
  <c r="I346" i="8"/>
  <c r="E34" i="8"/>
  <c r="I320" i="8"/>
  <c r="I138" i="8"/>
  <c r="H34" i="8"/>
  <c r="I242" i="8"/>
  <c r="I268" i="8"/>
  <c r="I112" i="8"/>
  <c r="B34" i="8"/>
  <c r="D86" i="8" l="1"/>
  <c r="D8" i="8" s="1"/>
  <c r="I580" i="8"/>
  <c r="I554" i="8"/>
  <c r="B86" i="32"/>
  <c r="I580" i="32"/>
  <c r="C8" i="8"/>
  <c r="D86" i="32"/>
  <c r="H8" i="8"/>
  <c r="I34" i="8"/>
  <c r="B8" i="8"/>
  <c r="I502" i="8"/>
  <c r="E8" i="8"/>
  <c r="G8" i="8"/>
  <c r="I606" i="32"/>
  <c r="I216" i="32" l="1"/>
  <c r="I424" i="32"/>
  <c r="H34" i="32"/>
  <c r="I86" i="32"/>
  <c r="I528" i="8"/>
  <c r="I294" i="32"/>
  <c r="I138" i="32"/>
  <c r="I242" i="32"/>
  <c r="I268" i="32"/>
  <c r="I164" i="32"/>
  <c r="D34" i="32"/>
  <c r="I320" i="32"/>
  <c r="I372" i="32"/>
  <c r="I190" i="32"/>
  <c r="C34" i="32"/>
  <c r="I86" i="8"/>
  <c r="I346" i="32"/>
  <c r="E34" i="32"/>
  <c r="I112" i="32"/>
  <c r="I450" i="32"/>
  <c r="G34" i="32"/>
  <c r="B34" i="32"/>
  <c r="I398" i="32"/>
  <c r="F60" i="8"/>
  <c r="E8" i="32" l="1"/>
  <c r="I554" i="32"/>
  <c r="B8" i="32"/>
  <c r="I34" i="32"/>
  <c r="F60" i="32"/>
  <c r="H8" i="32"/>
  <c r="G8" i="32"/>
  <c r="I502" i="32"/>
  <c r="F8" i="8"/>
  <c r="I60" i="8"/>
  <c r="C8" i="32"/>
  <c r="D8" i="32"/>
  <c r="I528" i="32"/>
  <c r="I8" i="8" l="1"/>
  <c r="I60" i="32"/>
  <c r="F8" i="32"/>
  <c r="I8" i="32" s="1"/>
  <c r="B37" i="34" l="1"/>
  <c r="H37" i="34"/>
  <c r="H11" i="34" s="1"/>
  <c r="E37" i="34"/>
  <c r="G37" i="34"/>
  <c r="G11" i="34" s="1"/>
  <c r="D37" i="34"/>
  <c r="C37" i="34" l="1"/>
  <c r="I297" i="34"/>
  <c r="I37" i="34" l="1"/>
  <c r="I581" i="35" l="1"/>
  <c r="I581" i="34"/>
  <c r="I409" i="8"/>
  <c r="I331" i="8"/>
  <c r="C87" i="34"/>
  <c r="I607" i="34"/>
  <c r="G87" i="35"/>
  <c r="G87" i="34"/>
  <c r="H87" i="34"/>
  <c r="I305" i="8"/>
  <c r="I435" i="8"/>
  <c r="H87" i="35"/>
  <c r="E87" i="35"/>
  <c r="I201" i="8"/>
  <c r="C97" i="1"/>
  <c r="C87" i="35"/>
  <c r="I224" i="8"/>
  <c r="E87" i="34"/>
  <c r="C97" i="32"/>
  <c r="B97" i="1" l="1"/>
  <c r="I97" i="1" s="1"/>
  <c r="I591" i="1"/>
  <c r="I451" i="35"/>
  <c r="B97" i="8"/>
  <c r="B97" i="32"/>
  <c r="I97" i="32" s="1"/>
  <c r="I591" i="32"/>
  <c r="I607" i="35"/>
  <c r="I529" i="35"/>
  <c r="I149" i="8"/>
  <c r="I253" i="8"/>
  <c r="I451" i="34"/>
  <c r="I503" i="34"/>
  <c r="I383" i="8"/>
  <c r="D87" i="34"/>
  <c r="I555" i="34"/>
  <c r="I614" i="8"/>
  <c r="B87" i="34"/>
  <c r="I503" i="35"/>
  <c r="D87" i="35"/>
  <c r="I529" i="34"/>
  <c r="I555" i="35"/>
  <c r="I227" i="8"/>
  <c r="B87" i="35"/>
  <c r="I399" i="35"/>
  <c r="I243" i="34"/>
  <c r="D94" i="34"/>
  <c r="D16" i="34" s="1"/>
  <c r="C94" i="34"/>
  <c r="C16" i="34" s="1"/>
  <c r="I217" i="34"/>
  <c r="E35" i="35"/>
  <c r="E9" i="35" s="1"/>
  <c r="C90" i="34"/>
  <c r="C12" i="34" s="1"/>
  <c r="I347" i="35"/>
  <c r="I269" i="34"/>
  <c r="G35" i="34"/>
  <c r="G9" i="34" s="1"/>
  <c r="I139" i="34"/>
  <c r="E94" i="34"/>
  <c r="E16" i="34" s="1"/>
  <c r="I217" i="35"/>
  <c r="I165" i="34"/>
  <c r="D90" i="34"/>
  <c r="D12" i="34" s="1"/>
  <c r="H94" i="8"/>
  <c r="I321" i="34"/>
  <c r="I191" i="35"/>
  <c r="I243" i="35"/>
  <c r="G35" i="35"/>
  <c r="G9" i="35" s="1"/>
  <c r="H35" i="35"/>
  <c r="H9" i="35" s="1"/>
  <c r="I295" i="34"/>
  <c r="I606" i="34"/>
  <c r="I139" i="35"/>
  <c r="I269" i="35"/>
  <c r="I191" i="34"/>
  <c r="I165" i="35"/>
  <c r="H35" i="34"/>
  <c r="H9" i="34" s="1"/>
  <c r="I399" i="34"/>
  <c r="D35" i="34" l="1"/>
  <c r="I425" i="35"/>
  <c r="I113" i="35"/>
  <c r="E35" i="34"/>
  <c r="E9" i="34" s="1"/>
  <c r="I347" i="34"/>
  <c r="I295" i="35"/>
  <c r="I373" i="34"/>
  <c r="C35" i="34"/>
  <c r="C9" i="34" s="1"/>
  <c r="I425" i="34"/>
  <c r="F61" i="34"/>
  <c r="F9" i="34" s="1"/>
  <c r="D35" i="35"/>
  <c r="D9" i="35" s="1"/>
  <c r="I580" i="34"/>
  <c r="B86" i="34"/>
  <c r="I61" i="34"/>
  <c r="I357" i="8"/>
  <c r="I632" i="34"/>
  <c r="I484" i="1"/>
  <c r="I113" i="34"/>
  <c r="B35" i="34"/>
  <c r="I175" i="8"/>
  <c r="I633" i="34"/>
  <c r="H86" i="34"/>
  <c r="I87" i="35"/>
  <c r="I633" i="35"/>
  <c r="I588" i="34"/>
  <c r="B94" i="34"/>
  <c r="I482" i="1"/>
  <c r="F66" i="1"/>
  <c r="G86" i="34"/>
  <c r="D9" i="34"/>
  <c r="D86" i="34"/>
  <c r="G94" i="8"/>
  <c r="F61" i="35"/>
  <c r="I640" i="8"/>
  <c r="C35" i="35"/>
  <c r="C9" i="35" s="1"/>
  <c r="I321" i="35"/>
  <c r="I87" i="34"/>
  <c r="E86" i="34"/>
  <c r="C86" i="34"/>
  <c r="I373" i="35"/>
  <c r="B90" i="34"/>
  <c r="I584" i="34"/>
  <c r="I279" i="8"/>
  <c r="H184" i="34"/>
  <c r="H340" i="34"/>
  <c r="I172" i="8"/>
  <c r="C95" i="32"/>
  <c r="D94" i="32"/>
  <c r="H418" i="34"/>
  <c r="I614" i="1"/>
  <c r="I432" i="8"/>
  <c r="I354" i="8"/>
  <c r="H210" i="34"/>
  <c r="H314" i="34"/>
  <c r="E94" i="32"/>
  <c r="C94" i="32"/>
  <c r="H366" i="34"/>
  <c r="I251" i="8"/>
  <c r="I380" i="8"/>
  <c r="I250" i="8"/>
  <c r="H288" i="34"/>
  <c r="H236" i="34"/>
  <c r="H158" i="34"/>
  <c r="H262" i="34"/>
  <c r="D95" i="32"/>
  <c r="I198" i="8"/>
  <c r="H392" i="34"/>
  <c r="I146" i="8"/>
  <c r="H444" i="34"/>
  <c r="H94" i="1"/>
  <c r="G94" i="1"/>
  <c r="E95" i="32"/>
  <c r="I406" i="8"/>
  <c r="I112" i="34" l="1"/>
  <c r="I276" i="8"/>
  <c r="I268" i="34"/>
  <c r="F60" i="34"/>
  <c r="B34" i="34"/>
  <c r="B9" i="34"/>
  <c r="I9" i="34" s="1"/>
  <c r="I35" i="34"/>
  <c r="I458" i="1"/>
  <c r="E34" i="34"/>
  <c r="I242" i="34"/>
  <c r="I190" i="34"/>
  <c r="I328" i="8"/>
  <c r="D34" i="34"/>
  <c r="I355" i="8"/>
  <c r="I86" i="34"/>
  <c r="I562" i="1"/>
  <c r="I510" i="1"/>
  <c r="I588" i="1"/>
  <c r="B94" i="1"/>
  <c r="B45" i="8"/>
  <c r="I588" i="32"/>
  <c r="B94" i="32"/>
  <c r="I94" i="32" s="1"/>
  <c r="I199" i="8"/>
  <c r="C97" i="8"/>
  <c r="I97" i="8" s="1"/>
  <c r="I591" i="8"/>
  <c r="I216" i="34"/>
  <c r="I536" i="1"/>
  <c r="D85" i="34"/>
  <c r="I424" i="34"/>
  <c r="I605" i="34"/>
  <c r="I61" i="35"/>
  <c r="F9" i="35"/>
  <c r="I320" i="34"/>
  <c r="I66" i="1"/>
  <c r="F14" i="1"/>
  <c r="I589" i="8"/>
  <c r="H34" i="34"/>
  <c r="E94" i="1"/>
  <c r="C94" i="1"/>
  <c r="B94" i="8"/>
  <c r="I589" i="32"/>
  <c r="B95" i="32"/>
  <c r="I95" i="32" s="1"/>
  <c r="I164" i="34"/>
  <c r="C95" i="8"/>
  <c r="I450" i="34"/>
  <c r="I470" i="34" s="1"/>
  <c r="F470" i="34"/>
  <c r="I302" i="8"/>
  <c r="I90" i="34"/>
  <c r="B12" i="34"/>
  <c r="I12" i="34" s="1"/>
  <c r="C34" i="34"/>
  <c r="I94" i="34"/>
  <c r="B16" i="34"/>
  <c r="I398" i="34"/>
  <c r="G34" i="34"/>
  <c r="I346" i="34"/>
  <c r="I294" i="34"/>
  <c r="E93" i="34"/>
  <c r="I587" i="34"/>
  <c r="I579" i="34"/>
  <c r="B85" i="34"/>
  <c r="D94" i="1"/>
  <c r="I138" i="34"/>
  <c r="B35" i="35"/>
  <c r="C94" i="8"/>
  <c r="I409" i="32"/>
  <c r="C45" i="8"/>
  <c r="C19" i="8" s="1"/>
  <c r="G42" i="1"/>
  <c r="G16" i="1" s="1"/>
  <c r="D95" i="8"/>
  <c r="D45" i="8"/>
  <c r="D19" i="8" s="1"/>
  <c r="E45" i="8"/>
  <c r="E19" i="8" s="1"/>
  <c r="H42" i="1"/>
  <c r="H16" i="1" s="1"/>
  <c r="I224" i="1"/>
  <c r="I198" i="1"/>
  <c r="I277" i="8"/>
  <c r="G45" i="8"/>
  <c r="G19" i="8" s="1"/>
  <c r="E42" i="1"/>
  <c r="I172" i="1"/>
  <c r="I381" i="8"/>
  <c r="E94" i="8"/>
  <c r="I175" i="32"/>
  <c r="I147" i="8"/>
  <c r="I328" i="1"/>
  <c r="I253" i="32"/>
  <c r="I407" i="8"/>
  <c r="H45" i="8"/>
  <c r="H19" i="8" s="1"/>
  <c r="C45" i="32"/>
  <c r="C19" i="32" s="1"/>
  <c r="I432" i="1"/>
  <c r="I201" i="32"/>
  <c r="H45" i="32"/>
  <c r="H19" i="32" s="1"/>
  <c r="I354" i="1"/>
  <c r="I146" i="1"/>
  <c r="G45" i="32"/>
  <c r="G19" i="32" s="1"/>
  <c r="I383" i="32"/>
  <c r="I380" i="1"/>
  <c r="I433" i="8" l="1"/>
  <c r="I302" i="1"/>
  <c r="C42" i="1"/>
  <c r="I276" i="1"/>
  <c r="D42" i="1"/>
  <c r="D8" i="34"/>
  <c r="I484" i="34"/>
  <c r="F68" i="34"/>
  <c r="I85" i="34"/>
  <c r="B7" i="34"/>
  <c r="D7" i="34"/>
  <c r="C16" i="1"/>
  <c r="I222" i="1"/>
  <c r="E45" i="32"/>
  <c r="E19" i="32" s="1"/>
  <c r="G95" i="8"/>
  <c r="I227" i="32"/>
  <c r="E95" i="8"/>
  <c r="I303" i="8"/>
  <c r="F471" i="34"/>
  <c r="D471" i="34"/>
  <c r="I471" i="34"/>
  <c r="G471" i="34"/>
  <c r="H471" i="34"/>
  <c r="C471" i="34"/>
  <c r="B471" i="34"/>
  <c r="E471" i="34"/>
  <c r="I45" i="8"/>
  <c r="B19" i="8"/>
  <c r="I19" i="8" s="1"/>
  <c r="I435" i="32"/>
  <c r="I331" i="32"/>
  <c r="I554" i="34"/>
  <c r="I574" i="34" s="1"/>
  <c r="F574" i="34"/>
  <c r="I502" i="34"/>
  <c r="I522" i="34" s="1"/>
  <c r="F522" i="34"/>
  <c r="F68" i="1"/>
  <c r="I123" i="32"/>
  <c r="H95" i="8"/>
  <c r="C8" i="34"/>
  <c r="I615" i="8"/>
  <c r="B95" i="8"/>
  <c r="E16" i="1"/>
  <c r="G8" i="34"/>
  <c r="I250" i="1"/>
  <c r="I329" i="8"/>
  <c r="I279" i="32"/>
  <c r="H8" i="34"/>
  <c r="I406" i="1"/>
  <c r="F8" i="34"/>
  <c r="I60" i="34"/>
  <c r="I123" i="8"/>
  <c r="I372" i="34"/>
  <c r="I120" i="1"/>
  <c r="I305" i="32"/>
  <c r="B9" i="35"/>
  <c r="I9" i="35" s="1"/>
  <c r="I35" i="35"/>
  <c r="I34" i="34"/>
  <c r="B8" i="34"/>
  <c r="I93" i="34"/>
  <c r="E15" i="34"/>
  <c r="I15" i="34" s="1"/>
  <c r="D16" i="1"/>
  <c r="I149" i="32"/>
  <c r="D94" i="8"/>
  <c r="I94" i="8" s="1"/>
  <c r="E8" i="34"/>
  <c r="I528" i="34"/>
  <c r="I548" i="34" s="1"/>
  <c r="F548" i="34"/>
  <c r="E42" i="32"/>
  <c r="E16" i="32" s="1"/>
  <c r="I276" i="32"/>
  <c r="G95" i="1"/>
  <c r="I224" i="32"/>
  <c r="I432" i="32"/>
  <c r="H42" i="8"/>
  <c r="H16" i="8" s="1"/>
  <c r="G42" i="8"/>
  <c r="G16" i="8" s="1"/>
  <c r="H42" i="32"/>
  <c r="H16" i="32" s="1"/>
  <c r="G42" i="32"/>
  <c r="G16" i="32" s="1"/>
  <c r="I146" i="32"/>
  <c r="I250" i="32"/>
  <c r="I406" i="32"/>
  <c r="I380" i="32"/>
  <c r="I198" i="32"/>
  <c r="E42" i="8"/>
  <c r="E16" i="8" s="1"/>
  <c r="H43" i="8"/>
  <c r="G43" i="8"/>
  <c r="I615" i="1"/>
  <c r="C42" i="8"/>
  <c r="C16" i="8" s="1"/>
  <c r="D42" i="8"/>
  <c r="H95" i="1"/>
  <c r="I172" i="32"/>
  <c r="I225" i="8"/>
  <c r="E43" i="8"/>
  <c r="E17" i="8" s="1"/>
  <c r="B42" i="1" l="1"/>
  <c r="I354" i="32"/>
  <c r="C43" i="8"/>
  <c r="C17" i="8" s="1"/>
  <c r="D43" i="8"/>
  <c r="D17" i="8" s="1"/>
  <c r="C42" i="32"/>
  <c r="C16" i="32" s="1"/>
  <c r="D42" i="32"/>
  <c r="D16" i="32" s="1"/>
  <c r="G17" i="8"/>
  <c r="I641" i="8"/>
  <c r="C89" i="34"/>
  <c r="C600" i="34"/>
  <c r="D16" i="8"/>
  <c r="E89" i="34"/>
  <c r="F89" i="1"/>
  <c r="F11" i="1" s="1"/>
  <c r="I95" i="8"/>
  <c r="B45" i="32"/>
  <c r="D95" i="1"/>
  <c r="H17" i="8"/>
  <c r="I121" i="8"/>
  <c r="I8" i="34"/>
  <c r="D89" i="34"/>
  <c r="F575" i="34"/>
  <c r="I7" i="34"/>
  <c r="I68" i="1"/>
  <c r="G575" i="34"/>
  <c r="H575" i="34"/>
  <c r="D575" i="34"/>
  <c r="C575" i="34"/>
  <c r="E575" i="34"/>
  <c r="I575" i="34"/>
  <c r="B575" i="34"/>
  <c r="I120" i="8"/>
  <c r="B42" i="8"/>
  <c r="B95" i="1"/>
  <c r="I589" i="1"/>
  <c r="B16" i="1"/>
  <c r="I42" i="1"/>
  <c r="I120" i="32"/>
  <c r="C95" i="1"/>
  <c r="E95" i="1"/>
  <c r="F549" i="34"/>
  <c r="F523" i="34"/>
  <c r="D45" i="32"/>
  <c r="D19" i="32" s="1"/>
  <c r="B89" i="34"/>
  <c r="I583" i="34"/>
  <c r="I302" i="32"/>
  <c r="I328" i="32"/>
  <c r="G549" i="34"/>
  <c r="B549" i="34"/>
  <c r="H549" i="34"/>
  <c r="E549" i="34"/>
  <c r="I549" i="34"/>
  <c r="D549" i="34"/>
  <c r="C549" i="34"/>
  <c r="E523" i="34"/>
  <c r="I523" i="34"/>
  <c r="D523" i="34"/>
  <c r="C523" i="34"/>
  <c r="G523" i="34"/>
  <c r="B523" i="34"/>
  <c r="H523" i="34"/>
  <c r="I588" i="8"/>
  <c r="I68" i="34"/>
  <c r="F16" i="34"/>
  <c r="I16" i="34" s="1"/>
  <c r="H43" i="1"/>
  <c r="H17" i="1" s="1"/>
  <c r="I277" i="1"/>
  <c r="I199" i="1"/>
  <c r="C43" i="1"/>
  <c r="I225" i="1"/>
  <c r="E43" i="1"/>
  <c r="G43" i="1"/>
  <c r="G17" i="1" s="1"/>
  <c r="I251" i="1"/>
  <c r="C17" i="1" l="1"/>
  <c r="I357" i="32"/>
  <c r="B42" i="32"/>
  <c r="I407" i="1"/>
  <c r="I173" i="1"/>
  <c r="I173" i="8"/>
  <c r="B43" i="8"/>
  <c r="E17" i="1"/>
  <c r="D43" i="1"/>
  <c r="D17" i="1" s="1"/>
  <c r="I147" i="1"/>
  <c r="I42" i="32"/>
  <c r="B16" i="32"/>
  <c r="I459" i="1"/>
  <c r="I355" i="1"/>
  <c r="I641" i="1"/>
  <c r="D11" i="34"/>
  <c r="I45" i="32"/>
  <c r="B19" i="32"/>
  <c r="I19" i="32" s="1"/>
  <c r="I537" i="1"/>
  <c r="I303" i="1"/>
  <c r="I95" i="1"/>
  <c r="I89" i="34"/>
  <c r="B11" i="34"/>
  <c r="I563" i="1"/>
  <c r="I42" i="8"/>
  <c r="B16" i="8"/>
  <c r="I511" i="1"/>
  <c r="I121" i="1"/>
  <c r="I329" i="1"/>
  <c r="I433" i="1"/>
  <c r="C11" i="34"/>
  <c r="I381" i="1"/>
  <c r="E11" i="34"/>
  <c r="H37" i="8"/>
  <c r="I277" i="32"/>
  <c r="I609" i="8"/>
  <c r="G89" i="8"/>
  <c r="I199" i="32"/>
  <c r="I407" i="32"/>
  <c r="G37" i="8"/>
  <c r="G11" i="8" s="1"/>
  <c r="G43" i="32"/>
  <c r="G17" i="32" s="1"/>
  <c r="H89" i="1"/>
  <c r="H43" i="32"/>
  <c r="H17" i="32" s="1"/>
  <c r="G89" i="1"/>
  <c r="I173" i="32"/>
  <c r="I147" i="32"/>
  <c r="I329" i="32"/>
  <c r="D43" i="32" l="1"/>
  <c r="D17" i="32" s="1"/>
  <c r="B89" i="8"/>
  <c r="I251" i="32"/>
  <c r="I381" i="32"/>
  <c r="F69" i="1"/>
  <c r="D89" i="8"/>
  <c r="E37" i="8"/>
  <c r="I484" i="8"/>
  <c r="F68" i="8"/>
  <c r="I303" i="32"/>
  <c r="I433" i="32"/>
  <c r="I484" i="32"/>
  <c r="F68" i="32"/>
  <c r="F94" i="1"/>
  <c r="I640" i="1"/>
  <c r="E43" i="32"/>
  <c r="E17" i="32" s="1"/>
  <c r="I11" i="34"/>
  <c r="I43" i="8"/>
  <c r="B17" i="8"/>
  <c r="I17" i="8" s="1"/>
  <c r="I115" i="8"/>
  <c r="E89" i="8"/>
  <c r="I609" i="1"/>
  <c r="H89" i="8"/>
  <c r="H11" i="8" s="1"/>
  <c r="I355" i="32"/>
  <c r="I225" i="32"/>
  <c r="C43" i="32"/>
  <c r="C17" i="32" s="1"/>
  <c r="B43" i="1"/>
  <c r="G89" i="32"/>
  <c r="H89" i="32"/>
  <c r="I271" i="8"/>
  <c r="H37" i="1"/>
  <c r="H11" i="1" s="1"/>
  <c r="I167" i="8"/>
  <c r="I609" i="32"/>
  <c r="G37" i="1"/>
  <c r="G11" i="1" s="1"/>
  <c r="I349" i="8"/>
  <c r="I401" i="8" l="1"/>
  <c r="I115" i="1"/>
  <c r="D37" i="8"/>
  <c r="D11" i="8" s="1"/>
  <c r="I121" i="32"/>
  <c r="C37" i="8"/>
  <c r="I635" i="1"/>
  <c r="I323" i="8"/>
  <c r="E11" i="8"/>
  <c r="E89" i="1"/>
  <c r="E37" i="1"/>
  <c r="I219" i="8"/>
  <c r="C89" i="32"/>
  <c r="I94" i="1"/>
  <c r="F16" i="1"/>
  <c r="I16" i="1" s="1"/>
  <c r="B43" i="32"/>
  <c r="B89" i="1"/>
  <c r="I583" i="1"/>
  <c r="I375" i="8"/>
  <c r="C89" i="1"/>
  <c r="C600" i="1"/>
  <c r="I193" i="8"/>
  <c r="I245" i="8"/>
  <c r="I583" i="32"/>
  <c r="B89" i="32"/>
  <c r="I43" i="1"/>
  <c r="B17" i="1"/>
  <c r="F16" i="8"/>
  <c r="I16" i="8" s="1"/>
  <c r="I68" i="8"/>
  <c r="I69" i="1"/>
  <c r="F17" i="1"/>
  <c r="E89" i="32"/>
  <c r="I297" i="8"/>
  <c r="I427" i="8"/>
  <c r="I68" i="32"/>
  <c r="F16" i="32"/>
  <c r="I16" i="32" s="1"/>
  <c r="D89" i="1"/>
  <c r="I635" i="8"/>
  <c r="I375" i="1"/>
  <c r="H37" i="32"/>
  <c r="H11" i="32" s="1"/>
  <c r="I271" i="1"/>
  <c r="G37" i="32"/>
  <c r="G11" i="32" s="1"/>
  <c r="I167" i="1"/>
  <c r="I323" i="1"/>
  <c r="I17" i="1" l="1"/>
  <c r="C37" i="1"/>
  <c r="C11" i="1" s="1"/>
  <c r="I115" i="32"/>
  <c r="I635" i="32"/>
  <c r="I245" i="1"/>
  <c r="D37" i="1"/>
  <c r="D11" i="1" s="1"/>
  <c r="E11" i="1"/>
  <c r="I427" i="1"/>
  <c r="F105" i="1"/>
  <c r="I651" i="1"/>
  <c r="I349" i="1"/>
  <c r="D89" i="32"/>
  <c r="I89" i="32" s="1"/>
  <c r="I193" i="1"/>
  <c r="C89" i="8"/>
  <c r="C600" i="8"/>
  <c r="I583" i="8"/>
  <c r="B17" i="32"/>
  <c r="I17" i="32" s="1"/>
  <c r="I43" i="32"/>
  <c r="I141" i="8"/>
  <c r="B37" i="8"/>
  <c r="E37" i="32"/>
  <c r="E11" i="32" s="1"/>
  <c r="I297" i="1"/>
  <c r="I219" i="1"/>
  <c r="I401" i="1"/>
  <c r="I89" i="1"/>
  <c r="I167" i="32"/>
  <c r="I271" i="32"/>
  <c r="I323" i="32"/>
  <c r="I297" i="32"/>
  <c r="I427" i="32"/>
  <c r="I219" i="32" l="1"/>
  <c r="I349" i="32"/>
  <c r="D37" i="32"/>
  <c r="D11" i="32" s="1"/>
  <c r="C37" i="32"/>
  <c r="C11" i="32" s="1"/>
  <c r="I245" i="32"/>
  <c r="I141" i="1"/>
  <c r="B37" i="1"/>
  <c r="C11" i="8"/>
  <c r="I89" i="8"/>
  <c r="F27" i="1"/>
  <c r="I27" i="1" s="1"/>
  <c r="I105" i="1"/>
  <c r="I375" i="32"/>
  <c r="I37" i="8"/>
  <c r="B11" i="8"/>
  <c r="I401" i="32"/>
  <c r="I193" i="32"/>
  <c r="I141" i="32"/>
  <c r="I11" i="8" l="1"/>
  <c r="I37" i="1"/>
  <c r="B11" i="1"/>
  <c r="I11" i="1" s="1"/>
  <c r="B37" i="32"/>
  <c r="I37" i="32" l="1"/>
  <c r="B11" i="32"/>
  <c r="I11" i="32" s="1"/>
  <c r="D98" i="1" l="1"/>
  <c r="I592" i="1" l="1"/>
  <c r="B98" i="1"/>
  <c r="I98" i="1" s="1"/>
  <c r="D98" i="32"/>
  <c r="I592" i="32" l="1"/>
  <c r="B98" i="32"/>
  <c r="I98" i="32" s="1"/>
  <c r="I436" i="1"/>
  <c r="E46" i="1"/>
  <c r="E20" i="1" s="1"/>
  <c r="I306" i="32"/>
  <c r="H46" i="1"/>
  <c r="H20" i="1" s="1"/>
  <c r="I280" i="1"/>
  <c r="I410" i="1"/>
  <c r="I358" i="1"/>
  <c r="I228" i="1"/>
  <c r="H46" i="32"/>
  <c r="H20" i="32" s="1"/>
  <c r="G46" i="32"/>
  <c r="G20" i="32" s="1"/>
  <c r="G46" i="1"/>
  <c r="G20" i="1" s="1"/>
  <c r="I176" i="1"/>
  <c r="I306" i="1"/>
  <c r="I332" i="1"/>
  <c r="I202" i="1"/>
  <c r="C46" i="1" l="1"/>
  <c r="C20" i="1" s="1"/>
  <c r="D46" i="32"/>
  <c r="D20" i="32" s="1"/>
  <c r="E46" i="32"/>
  <c r="E20" i="32" s="1"/>
  <c r="I124" i="32"/>
  <c r="I124" i="1"/>
  <c r="I384" i="1"/>
  <c r="C46" i="32"/>
  <c r="C20" i="32" s="1"/>
  <c r="D46" i="1"/>
  <c r="D20" i="1" s="1"/>
  <c r="I150" i="1"/>
  <c r="I254" i="32"/>
  <c r="I384" i="32"/>
  <c r="I254" i="1"/>
  <c r="I358" i="32"/>
  <c r="I228" i="32"/>
  <c r="I436" i="32"/>
  <c r="I410" i="32"/>
  <c r="I176" i="32"/>
  <c r="I280" i="32"/>
  <c r="I202" i="32"/>
  <c r="I150" i="32" l="1"/>
  <c r="I332" i="32"/>
  <c r="B46" i="1"/>
  <c r="B46" i="32" l="1"/>
  <c r="B20" i="1"/>
  <c r="I20" i="1" s="1"/>
  <c r="I46" i="1"/>
  <c r="I488" i="32" l="1"/>
  <c r="F72" i="32"/>
  <c r="B20" i="32"/>
  <c r="I46" i="32"/>
  <c r="F20" i="32" l="1"/>
  <c r="I72" i="32"/>
  <c r="I20" i="32"/>
  <c r="D100" i="1" l="1"/>
  <c r="D22" i="1" s="1"/>
  <c r="B100" i="1" l="1"/>
  <c r="I594" i="1"/>
  <c r="B100" i="8"/>
  <c r="D100" i="8"/>
  <c r="D22" i="8" s="1"/>
  <c r="I594" i="8" l="1"/>
  <c r="I100" i="8"/>
  <c r="B22" i="8"/>
  <c r="I22" i="8" s="1"/>
  <c r="I100" i="1"/>
  <c r="B22" i="1"/>
  <c r="I22" i="1" s="1"/>
  <c r="D100" i="32"/>
  <c r="D22" i="32" s="1"/>
  <c r="B100" i="32" l="1"/>
  <c r="I594" i="32"/>
  <c r="I100" i="32" l="1"/>
  <c r="B22" i="32"/>
  <c r="I22" i="32" s="1"/>
  <c r="I610" i="32" l="1"/>
  <c r="I584" i="32" l="1"/>
  <c r="C600" i="32"/>
  <c r="E90" i="32"/>
  <c r="G90" i="32"/>
  <c r="G38" i="32"/>
  <c r="H90" i="32"/>
  <c r="H38" i="32"/>
  <c r="G12" i="32" l="1"/>
  <c r="H12" i="32"/>
  <c r="D90" i="32"/>
  <c r="I116" i="32"/>
  <c r="D38" i="32"/>
  <c r="E38" i="32"/>
  <c r="E12" i="32" s="1"/>
  <c r="C90" i="32"/>
  <c r="I272" i="32"/>
  <c r="I194" i="32"/>
  <c r="I220" i="32"/>
  <c r="I350" i="32"/>
  <c r="I376" i="32"/>
  <c r="I428" i="32"/>
  <c r="C38" i="32" l="1"/>
  <c r="C12" i="32" s="1"/>
  <c r="D12" i="32"/>
  <c r="I168" i="32"/>
  <c r="I402" i="32"/>
  <c r="I298" i="32"/>
  <c r="I581" i="8"/>
  <c r="I246" i="32"/>
  <c r="D87" i="8"/>
  <c r="G87" i="8"/>
  <c r="I324" i="32"/>
  <c r="I636" i="32"/>
  <c r="B90" i="32"/>
  <c r="I90" i="32" s="1"/>
  <c r="B87" i="8"/>
  <c r="I399" i="8" l="1"/>
  <c r="I113" i="8"/>
  <c r="I373" i="8"/>
  <c r="E87" i="8"/>
  <c r="I191" i="8"/>
  <c r="F61" i="8"/>
  <c r="I295" i="8"/>
  <c r="I165" i="8"/>
  <c r="I425" i="8"/>
  <c r="I139" i="8"/>
  <c r="H35" i="8"/>
  <c r="I269" i="8"/>
  <c r="H87" i="8"/>
  <c r="I321" i="8"/>
  <c r="I217" i="8"/>
  <c r="I347" i="8"/>
  <c r="C87" i="8"/>
  <c r="I607" i="8"/>
  <c r="C35" i="8"/>
  <c r="E35" i="8"/>
  <c r="I451" i="8"/>
  <c r="I470" i="8" s="1"/>
  <c r="F470" i="8"/>
  <c r="I633" i="8"/>
  <c r="I142" i="32"/>
  <c r="B38" i="32"/>
  <c r="B35" i="8"/>
  <c r="G35" i="8"/>
  <c r="I243" i="8"/>
  <c r="D35" i="8"/>
  <c r="I87" i="8" l="1"/>
  <c r="I477" i="1"/>
  <c r="H9" i="8"/>
  <c r="G9" i="8"/>
  <c r="D87" i="1"/>
  <c r="B87" i="32"/>
  <c r="I581" i="32"/>
  <c r="B9" i="8"/>
  <c r="I35" i="8"/>
  <c r="F471" i="8"/>
  <c r="C471" i="8"/>
  <c r="B471" i="8"/>
  <c r="I471" i="8"/>
  <c r="H471" i="8"/>
  <c r="G471" i="8"/>
  <c r="E471" i="8"/>
  <c r="D471" i="8"/>
  <c r="I555" i="8"/>
  <c r="I574" i="8" s="1"/>
  <c r="F574" i="8"/>
  <c r="C87" i="1"/>
  <c r="I38" i="32"/>
  <c r="B12" i="32"/>
  <c r="I12" i="32" s="1"/>
  <c r="I581" i="1"/>
  <c r="B87" i="1"/>
  <c r="G87" i="32"/>
  <c r="I633" i="1"/>
  <c r="D87" i="32"/>
  <c r="H87" i="1"/>
  <c r="I607" i="32"/>
  <c r="G87" i="1"/>
  <c r="E87" i="32"/>
  <c r="C87" i="32"/>
  <c r="D9" i="8"/>
  <c r="C9" i="8"/>
  <c r="I503" i="8"/>
  <c r="I522" i="8" s="1"/>
  <c r="F522" i="8"/>
  <c r="F523" i="8" s="1"/>
  <c r="I633" i="32"/>
  <c r="E9" i="8"/>
  <c r="I529" i="8"/>
  <c r="I548" i="8" s="1"/>
  <c r="F548" i="8"/>
  <c r="I61" i="8"/>
  <c r="F9" i="8"/>
  <c r="E87" i="1"/>
  <c r="I607" i="1"/>
  <c r="H87" i="32"/>
  <c r="I113" i="1" l="1"/>
  <c r="F549" i="8"/>
  <c r="I399" i="1"/>
  <c r="B35" i="1"/>
  <c r="B9" i="1"/>
  <c r="I425" i="1"/>
  <c r="E35" i="1"/>
  <c r="I139" i="32"/>
  <c r="C35" i="32"/>
  <c r="I217" i="1"/>
  <c r="I373" i="1"/>
  <c r="I87" i="1"/>
  <c r="F575" i="8"/>
  <c r="I87" i="32"/>
  <c r="I373" i="32"/>
  <c r="I347" i="1"/>
  <c r="I191" i="32"/>
  <c r="I451" i="32"/>
  <c r="C575" i="8"/>
  <c r="E575" i="8"/>
  <c r="H575" i="8"/>
  <c r="I575" i="8"/>
  <c r="D575" i="8"/>
  <c r="G575" i="8"/>
  <c r="B575" i="8"/>
  <c r="H35" i="32"/>
  <c r="I269" i="32"/>
  <c r="D35" i="1"/>
  <c r="I243" i="1"/>
  <c r="I217" i="32"/>
  <c r="B35" i="32"/>
  <c r="I113" i="32"/>
  <c r="I425" i="32"/>
  <c r="I295" i="32"/>
  <c r="G523" i="8"/>
  <c r="E523" i="8"/>
  <c r="H523" i="8"/>
  <c r="I523" i="8"/>
  <c r="B523" i="8"/>
  <c r="C523" i="8"/>
  <c r="D523" i="8"/>
  <c r="I321" i="32"/>
  <c r="I165" i="1"/>
  <c r="I165" i="32"/>
  <c r="I321" i="1"/>
  <c r="D35" i="32"/>
  <c r="I9" i="8"/>
  <c r="I269" i="1"/>
  <c r="G35" i="32"/>
  <c r="I243" i="32"/>
  <c r="C35" i="1"/>
  <c r="I451" i="1"/>
  <c r="I470" i="1" s="1"/>
  <c r="F470" i="1"/>
  <c r="F471" i="1" s="1"/>
  <c r="G35" i="1"/>
  <c r="I347" i="32"/>
  <c r="H549" i="8"/>
  <c r="B549" i="8"/>
  <c r="E549" i="8"/>
  <c r="G549" i="8"/>
  <c r="D549" i="8"/>
  <c r="C549" i="8"/>
  <c r="I549" i="8"/>
  <c r="I399" i="32"/>
  <c r="I139" i="1"/>
  <c r="H35" i="1"/>
  <c r="I295" i="1"/>
  <c r="E35" i="32"/>
  <c r="I191" i="1"/>
  <c r="F61" i="1" l="1"/>
  <c r="I35" i="1"/>
  <c r="I61" i="1"/>
  <c r="F9" i="1"/>
  <c r="C9" i="32"/>
  <c r="E9" i="32"/>
  <c r="G9" i="1"/>
  <c r="E9" i="1"/>
  <c r="B471" i="1"/>
  <c r="E471" i="1"/>
  <c r="C471" i="1"/>
  <c r="I471" i="1"/>
  <c r="H471" i="1"/>
  <c r="G471" i="1"/>
  <c r="D471" i="1"/>
  <c r="I555" i="1"/>
  <c r="I574" i="1" s="1"/>
  <c r="F574" i="1"/>
  <c r="F575" i="1" s="1"/>
  <c r="D9" i="32"/>
  <c r="I529" i="32"/>
  <c r="B9" i="32"/>
  <c r="I35" i="32"/>
  <c r="D9" i="1"/>
  <c r="I503" i="32"/>
  <c r="I503" i="1"/>
  <c r="I522" i="1" s="1"/>
  <c r="F522" i="1"/>
  <c r="H9" i="32"/>
  <c r="G9" i="32"/>
  <c r="I555" i="32"/>
  <c r="I574" i="32" s="1"/>
  <c r="F574" i="32"/>
  <c r="F575" i="32" s="1"/>
  <c r="F61" i="32"/>
  <c r="F86" i="1"/>
  <c r="I632" i="1"/>
  <c r="C9" i="1"/>
  <c r="I529" i="1"/>
  <c r="I548" i="1" s="1"/>
  <c r="F548" i="1"/>
  <c r="F549" i="1" s="1"/>
  <c r="H9" i="1"/>
  <c r="I61" i="32" l="1"/>
  <c r="F9" i="32"/>
  <c r="D575" i="32"/>
  <c r="G575" i="32"/>
  <c r="B575" i="32"/>
  <c r="H575" i="32"/>
  <c r="I575" i="32"/>
  <c r="E575" i="32"/>
  <c r="C575" i="32"/>
  <c r="B575" i="1"/>
  <c r="H575" i="1"/>
  <c r="E575" i="1"/>
  <c r="D575" i="1"/>
  <c r="G575" i="1"/>
  <c r="I575" i="1"/>
  <c r="C575" i="1"/>
  <c r="F8" i="1"/>
  <c r="I86" i="1"/>
  <c r="F523" i="1"/>
  <c r="D523" i="1"/>
  <c r="C523" i="1"/>
  <c r="I523" i="1"/>
  <c r="H523" i="1"/>
  <c r="G523" i="1"/>
  <c r="E523" i="1"/>
  <c r="B523" i="1"/>
  <c r="I549" i="1"/>
  <c r="B549" i="1"/>
  <c r="E549" i="1"/>
  <c r="D549" i="1"/>
  <c r="G549" i="1"/>
  <c r="C549" i="1"/>
  <c r="H549" i="1"/>
  <c r="I9" i="1"/>
  <c r="I9" i="32" l="1"/>
  <c r="I8" i="1"/>
  <c r="I605" i="35" l="1"/>
  <c r="D85" i="35" l="1"/>
  <c r="I579" i="35"/>
  <c r="B85" i="35"/>
  <c r="C86" i="35" l="1"/>
  <c r="I580" i="35"/>
  <c r="B86" i="35"/>
  <c r="E86" i="35"/>
  <c r="I85" i="35"/>
  <c r="B7" i="35"/>
  <c r="I606" i="35"/>
  <c r="H86" i="35"/>
  <c r="I632" i="35"/>
  <c r="D86" i="35"/>
  <c r="G86" i="35"/>
  <c r="D7" i="35"/>
  <c r="I398" i="35" l="1"/>
  <c r="I112" i="35"/>
  <c r="E34" i="35"/>
  <c r="I424" i="35"/>
  <c r="G34" i="35"/>
  <c r="G8" i="35" s="1"/>
  <c r="I372" i="35"/>
  <c r="I216" i="35"/>
  <c r="I86" i="35"/>
  <c r="I294" i="35"/>
  <c r="D34" i="35"/>
  <c r="I242" i="35"/>
  <c r="I346" i="35"/>
  <c r="H34" i="35"/>
  <c r="I138" i="35"/>
  <c r="I190" i="35"/>
  <c r="I450" i="35"/>
  <c r="I470" i="35" s="1"/>
  <c r="F470" i="35"/>
  <c r="B34" i="35"/>
  <c r="I7" i="35"/>
  <c r="I268" i="35"/>
  <c r="I320" i="35"/>
  <c r="I164" i="35"/>
  <c r="C34" i="35"/>
  <c r="I554" i="35"/>
  <c r="I574" i="35" s="1"/>
  <c r="F574" i="35"/>
  <c r="F60" i="35" l="1"/>
  <c r="F8" i="35"/>
  <c r="I60" i="35"/>
  <c r="H471" i="35"/>
  <c r="I471" i="35"/>
  <c r="E471" i="35"/>
  <c r="D471" i="35"/>
  <c r="C471" i="35"/>
  <c r="G471" i="35"/>
  <c r="B471" i="35"/>
  <c r="D8" i="35"/>
  <c r="I502" i="35"/>
  <c r="I522" i="35" s="1"/>
  <c r="F522" i="35"/>
  <c r="F523" i="35" s="1"/>
  <c r="I528" i="35"/>
  <c r="I548" i="35" s="1"/>
  <c r="F548" i="35"/>
  <c r="H8" i="35"/>
  <c r="E8" i="35"/>
  <c r="C8" i="35"/>
  <c r="F575" i="35"/>
  <c r="B8" i="35"/>
  <c r="I34" i="35"/>
  <c r="B575" i="35"/>
  <c r="G575" i="35"/>
  <c r="D575" i="35"/>
  <c r="E575" i="35"/>
  <c r="C575" i="35"/>
  <c r="H575" i="35"/>
  <c r="I575" i="35"/>
  <c r="F471" i="35"/>
  <c r="F549" i="35" l="1"/>
  <c r="I8" i="35"/>
  <c r="D549" i="35"/>
  <c r="H549" i="35"/>
  <c r="G549" i="35"/>
  <c r="I549" i="35"/>
  <c r="C549" i="35"/>
  <c r="B549" i="35"/>
  <c r="E549" i="35"/>
  <c r="G523" i="35"/>
  <c r="E523" i="35"/>
  <c r="H523" i="35"/>
  <c r="D523" i="35"/>
  <c r="I523" i="35"/>
  <c r="C523" i="35"/>
  <c r="B523" i="35"/>
  <c r="D600" i="3" l="1"/>
  <c r="D600" i="4"/>
  <c r="I596" i="3"/>
  <c r="I600" i="3" s="1"/>
  <c r="B600" i="3"/>
  <c r="B601" i="3" s="1"/>
  <c r="B600" i="5"/>
  <c r="I255" i="1"/>
  <c r="H47" i="1"/>
  <c r="I229" i="1"/>
  <c r="I411" i="1"/>
  <c r="I437" i="1"/>
  <c r="I333" i="1"/>
  <c r="I151" i="1"/>
  <c r="E47" i="1"/>
  <c r="G47" i="1"/>
  <c r="I307" i="1"/>
  <c r="I125" i="1" l="1"/>
  <c r="I593" i="55"/>
  <c r="I600" i="55" s="1"/>
  <c r="B600" i="55"/>
  <c r="B366" i="4"/>
  <c r="B50" i="4"/>
  <c r="D600" i="55"/>
  <c r="C601" i="3"/>
  <c r="F601" i="3"/>
  <c r="I601" i="3"/>
  <c r="H601" i="3"/>
  <c r="G601" i="3"/>
  <c r="E601" i="3"/>
  <c r="D600" i="51"/>
  <c r="I596" i="4"/>
  <c r="I600" i="4" s="1"/>
  <c r="B600" i="4"/>
  <c r="B601" i="4" s="1"/>
  <c r="I385" i="1"/>
  <c r="D600" i="47"/>
  <c r="I362" i="4"/>
  <c r="I366" i="4" s="1"/>
  <c r="I593" i="50"/>
  <c r="I600" i="50" s="1"/>
  <c r="B600" i="50"/>
  <c r="I593" i="51"/>
  <c r="I600" i="51" s="1"/>
  <c r="B600" i="51"/>
  <c r="I593" i="53"/>
  <c r="I600" i="53" s="1"/>
  <c r="B600" i="53"/>
  <c r="I593" i="48"/>
  <c r="I600" i="48" s="1"/>
  <c r="B600" i="48"/>
  <c r="I593" i="47"/>
  <c r="I600" i="47" s="1"/>
  <c r="B600" i="47"/>
  <c r="C366" i="4"/>
  <c r="C50" i="4"/>
  <c r="I177" i="1"/>
  <c r="D601" i="4"/>
  <c r="I593" i="46"/>
  <c r="I600" i="46" s="1"/>
  <c r="B600" i="46"/>
  <c r="I281" i="1"/>
  <c r="D600" i="52"/>
  <c r="D600" i="50"/>
  <c r="D600" i="46"/>
  <c r="D600" i="48"/>
  <c r="I593" i="52"/>
  <c r="I600" i="52" s="1"/>
  <c r="B99" i="52"/>
  <c r="B600" i="52"/>
  <c r="D600" i="53"/>
  <c r="D601" i="3"/>
  <c r="I203" i="1"/>
  <c r="C366" i="3"/>
  <c r="C50" i="3"/>
  <c r="B626" i="4"/>
  <c r="D47" i="34"/>
  <c r="D47" i="36"/>
  <c r="D47" i="35"/>
  <c r="D600" i="6" l="1"/>
  <c r="E367" i="4"/>
  <c r="F367" i="4"/>
  <c r="I367" i="4"/>
  <c r="G367" i="4"/>
  <c r="H367" i="4"/>
  <c r="B626" i="6"/>
  <c r="C47" i="8"/>
  <c r="S593" i="48"/>
  <c r="L600" i="48"/>
  <c r="N600" i="50"/>
  <c r="S593" i="55"/>
  <c r="S600" i="55" s="1"/>
  <c r="L600" i="55"/>
  <c r="I593" i="34"/>
  <c r="S593" i="47"/>
  <c r="L600" i="47"/>
  <c r="B47" i="36"/>
  <c r="I622" i="5"/>
  <c r="B626" i="5"/>
  <c r="N600" i="48"/>
  <c r="C54" i="3"/>
  <c r="E601" i="51"/>
  <c r="H601" i="51"/>
  <c r="C601" i="51"/>
  <c r="B601" i="51"/>
  <c r="D601" i="51"/>
  <c r="F601" i="51"/>
  <c r="G601" i="51"/>
  <c r="N600" i="47"/>
  <c r="D601" i="55"/>
  <c r="G601" i="55"/>
  <c r="B601" i="55"/>
  <c r="E601" i="55"/>
  <c r="C601" i="55"/>
  <c r="H601" i="55"/>
  <c r="F601" i="55"/>
  <c r="I362" i="5"/>
  <c r="I366" i="5" s="1"/>
  <c r="B366" i="5"/>
  <c r="B50" i="5"/>
  <c r="I593" i="35"/>
  <c r="I600" i="35" s="1"/>
  <c r="B600" i="35"/>
  <c r="B601" i="35" s="1"/>
  <c r="B47" i="32"/>
  <c r="D47" i="8"/>
  <c r="S593" i="52"/>
  <c r="L99" i="52"/>
  <c r="L600" i="52"/>
  <c r="D600" i="5"/>
  <c r="D601" i="5" s="1"/>
  <c r="I596" i="5"/>
  <c r="I600" i="5" s="1"/>
  <c r="D366" i="3"/>
  <c r="D50" i="3"/>
  <c r="C601" i="47"/>
  <c r="G601" i="47"/>
  <c r="F601" i="47"/>
  <c r="D601" i="47"/>
  <c r="B601" i="47"/>
  <c r="H601" i="47"/>
  <c r="E601" i="47"/>
  <c r="I362" i="3"/>
  <c r="I366" i="3" s="1"/>
  <c r="B366" i="3"/>
  <c r="B50" i="3"/>
  <c r="S593" i="51"/>
  <c r="L600" i="51"/>
  <c r="N600" i="52"/>
  <c r="D47" i="1"/>
  <c r="N600" i="55"/>
  <c r="B21" i="52"/>
  <c r="D601" i="48"/>
  <c r="E601" i="48"/>
  <c r="G601" i="48"/>
  <c r="C601" i="48"/>
  <c r="F601" i="48"/>
  <c r="B601" i="48"/>
  <c r="H601" i="48"/>
  <c r="B47" i="1"/>
  <c r="I622" i="3"/>
  <c r="B626" i="3"/>
  <c r="C366" i="5"/>
  <c r="C50" i="5"/>
  <c r="B47" i="35"/>
  <c r="I593" i="1"/>
  <c r="S593" i="46"/>
  <c r="L600" i="46"/>
  <c r="S593" i="50"/>
  <c r="S600" i="50" s="1"/>
  <c r="L600" i="50"/>
  <c r="D47" i="32"/>
  <c r="C601" i="52"/>
  <c r="G601" i="52"/>
  <c r="F601" i="52"/>
  <c r="D601" i="52"/>
  <c r="H601" i="52"/>
  <c r="B601" i="52"/>
  <c r="E601" i="52"/>
  <c r="C54" i="4"/>
  <c r="B601" i="50"/>
  <c r="E601" i="50"/>
  <c r="C601" i="50"/>
  <c r="G601" i="50"/>
  <c r="F601" i="50"/>
  <c r="D601" i="50"/>
  <c r="H601" i="50"/>
  <c r="F601" i="4"/>
  <c r="I601" i="4"/>
  <c r="H601" i="4"/>
  <c r="C601" i="4"/>
  <c r="G601" i="4"/>
  <c r="E601" i="4"/>
  <c r="B54" i="4"/>
  <c r="N600" i="46"/>
  <c r="D600" i="35"/>
  <c r="D601" i="35" s="1"/>
  <c r="S593" i="53"/>
  <c r="L600" i="53"/>
  <c r="I622" i="4"/>
  <c r="D366" i="5"/>
  <c r="D50" i="5"/>
  <c r="I596" i="6"/>
  <c r="I600" i="6" s="1"/>
  <c r="B600" i="6"/>
  <c r="B47" i="34"/>
  <c r="N600" i="51"/>
  <c r="N600" i="53"/>
  <c r="D601" i="46"/>
  <c r="G601" i="46"/>
  <c r="C601" i="46"/>
  <c r="H601" i="46"/>
  <c r="F601" i="46"/>
  <c r="E601" i="46"/>
  <c r="B601" i="46"/>
  <c r="C367" i="4"/>
  <c r="E601" i="53"/>
  <c r="D601" i="53"/>
  <c r="H601" i="53"/>
  <c r="C601" i="53"/>
  <c r="B601" i="53"/>
  <c r="F601" i="53"/>
  <c r="G601" i="53"/>
  <c r="D366" i="4"/>
  <c r="D367" i="4" s="1"/>
  <c r="D50" i="4"/>
  <c r="B367" i="4"/>
  <c r="D652" i="5"/>
  <c r="D652" i="3"/>
  <c r="D652" i="4"/>
  <c r="D652" i="6"/>
  <c r="C47" i="34"/>
  <c r="C47" i="36"/>
  <c r="C47" i="35"/>
  <c r="I622" i="6"/>
  <c r="B367" i="3" l="1"/>
  <c r="D367" i="3"/>
  <c r="B601" i="6"/>
  <c r="H102" i="5"/>
  <c r="H652" i="5"/>
  <c r="H367" i="5"/>
  <c r="I367" i="5"/>
  <c r="F367" i="5"/>
  <c r="G367" i="5"/>
  <c r="E367" i="5"/>
  <c r="D600" i="7"/>
  <c r="E102" i="4"/>
  <c r="E652" i="4"/>
  <c r="H102" i="4"/>
  <c r="H652" i="4"/>
  <c r="G102" i="3"/>
  <c r="G652" i="3"/>
  <c r="I601" i="46"/>
  <c r="I601" i="52"/>
  <c r="I50" i="3"/>
  <c r="B54" i="3"/>
  <c r="B601" i="5"/>
  <c r="I601" i="5"/>
  <c r="F601" i="5"/>
  <c r="C601" i="5"/>
  <c r="G601" i="5"/>
  <c r="H601" i="5"/>
  <c r="E601" i="5"/>
  <c r="F601" i="6"/>
  <c r="I601" i="6"/>
  <c r="G601" i="6"/>
  <c r="H601" i="6"/>
  <c r="C601" i="6"/>
  <c r="E601" i="6"/>
  <c r="I593" i="32"/>
  <c r="H102" i="7"/>
  <c r="H652" i="7"/>
  <c r="G102" i="6"/>
  <c r="G652" i="6"/>
  <c r="C102" i="6"/>
  <c r="C106" i="6" s="1"/>
  <c r="C652" i="6"/>
  <c r="I601" i="53"/>
  <c r="D54" i="5"/>
  <c r="Q601" i="50"/>
  <c r="M601" i="50"/>
  <c r="R601" i="50"/>
  <c r="L601" i="50"/>
  <c r="P601" i="50"/>
  <c r="N601" i="50"/>
  <c r="O601" i="50"/>
  <c r="C367" i="3"/>
  <c r="I367" i="3"/>
  <c r="F367" i="3"/>
  <c r="H367" i="3"/>
  <c r="G367" i="3"/>
  <c r="E367" i="3"/>
  <c r="D102" i="4"/>
  <c r="D102" i="5"/>
  <c r="R601" i="55"/>
  <c r="O601" i="55"/>
  <c r="P601" i="55"/>
  <c r="M601" i="55"/>
  <c r="N601" i="55"/>
  <c r="Q601" i="55"/>
  <c r="L601" i="55"/>
  <c r="C102" i="7"/>
  <c r="C106" i="7" s="1"/>
  <c r="C652" i="7"/>
  <c r="E102" i="6"/>
  <c r="E652" i="6"/>
  <c r="C102" i="5"/>
  <c r="C106" i="5" s="1"/>
  <c r="C652" i="5"/>
  <c r="D367" i="5"/>
  <c r="I47" i="35"/>
  <c r="C601" i="35"/>
  <c r="F601" i="35"/>
  <c r="I601" i="35"/>
  <c r="G601" i="35"/>
  <c r="H601" i="35"/>
  <c r="E601" i="35"/>
  <c r="G102" i="7"/>
  <c r="G652" i="7"/>
  <c r="G102" i="4"/>
  <c r="G652" i="4"/>
  <c r="C102" i="4"/>
  <c r="C652" i="4"/>
  <c r="H102" i="3"/>
  <c r="H652" i="3"/>
  <c r="I601" i="50"/>
  <c r="I359" i="35"/>
  <c r="L21" i="52"/>
  <c r="I601" i="55"/>
  <c r="I601" i="51"/>
  <c r="I362" i="6"/>
  <c r="I366" i="6" s="1"/>
  <c r="B366" i="6"/>
  <c r="B50" i="6"/>
  <c r="C47" i="1"/>
  <c r="C366" i="6"/>
  <c r="C50" i="6"/>
  <c r="C102" i="3"/>
  <c r="C652" i="3"/>
  <c r="E102" i="7"/>
  <c r="E652" i="7"/>
  <c r="I47" i="34"/>
  <c r="C54" i="5"/>
  <c r="I601" i="48"/>
  <c r="I601" i="47"/>
  <c r="I50" i="5"/>
  <c r="B54" i="5"/>
  <c r="D601" i="6"/>
  <c r="E102" i="5"/>
  <c r="E652" i="5"/>
  <c r="I596" i="7"/>
  <c r="I600" i="7" s="1"/>
  <c r="B600" i="7"/>
  <c r="E102" i="3"/>
  <c r="E652" i="3"/>
  <c r="D366" i="6"/>
  <c r="D367" i="6" s="1"/>
  <c r="D50" i="6"/>
  <c r="D652" i="7"/>
  <c r="H102" i="6"/>
  <c r="H652" i="6"/>
  <c r="G102" i="5"/>
  <c r="G652" i="5"/>
  <c r="D24" i="4"/>
  <c r="D54" i="4"/>
  <c r="I359" i="34"/>
  <c r="I50" i="4"/>
  <c r="D102" i="3"/>
  <c r="D24" i="3" s="1"/>
  <c r="C367" i="5"/>
  <c r="D54" i="3"/>
  <c r="B367" i="5"/>
  <c r="D102" i="6"/>
  <c r="D652" i="50"/>
  <c r="D652" i="48"/>
  <c r="D652" i="47"/>
  <c r="D652" i="46"/>
  <c r="C24" i="5" l="1"/>
  <c r="C28" i="5" s="1"/>
  <c r="B601" i="7"/>
  <c r="D601" i="7"/>
  <c r="B367" i="6"/>
  <c r="I362" i="7"/>
  <c r="I366" i="7" s="1"/>
  <c r="B366" i="7"/>
  <c r="B367" i="7" s="1"/>
  <c r="B50" i="7"/>
  <c r="H99" i="47"/>
  <c r="H652" i="47"/>
  <c r="G99" i="52"/>
  <c r="G21" i="52" s="1"/>
  <c r="G652" i="52"/>
  <c r="G99" i="53"/>
  <c r="G21" i="53" s="1"/>
  <c r="G652" i="53"/>
  <c r="D55" i="3"/>
  <c r="I359" i="8"/>
  <c r="B47" i="8"/>
  <c r="D24" i="6"/>
  <c r="D54" i="6"/>
  <c r="E24" i="5"/>
  <c r="I593" i="8"/>
  <c r="I619" i="34"/>
  <c r="I619" i="32"/>
  <c r="I648" i="4"/>
  <c r="I652" i="4" s="1"/>
  <c r="H653" i="4" s="1"/>
  <c r="B652" i="4"/>
  <c r="B102" i="4"/>
  <c r="C366" i="7"/>
  <c r="C367" i="7" s="1"/>
  <c r="C50" i="7"/>
  <c r="H99" i="46"/>
  <c r="H652" i="46"/>
  <c r="G99" i="48"/>
  <c r="G21" i="48" s="1"/>
  <c r="G652" i="48"/>
  <c r="G99" i="50"/>
  <c r="G21" i="50" s="1"/>
  <c r="G652" i="50"/>
  <c r="C99" i="51"/>
  <c r="C652" i="51"/>
  <c r="D652" i="55"/>
  <c r="D99" i="55"/>
  <c r="D21" i="55" s="1"/>
  <c r="S601" i="50"/>
  <c r="I648" i="3"/>
  <c r="I652" i="3" s="1"/>
  <c r="B652" i="3"/>
  <c r="B102" i="3"/>
  <c r="C99" i="47"/>
  <c r="C652" i="47"/>
  <c r="E24" i="7"/>
  <c r="I619" i="35"/>
  <c r="I648" i="5"/>
  <c r="I652" i="5" s="1"/>
  <c r="B652" i="5"/>
  <c r="B653" i="5" s="1"/>
  <c r="B102" i="5"/>
  <c r="I648" i="6"/>
  <c r="I652" i="6" s="1"/>
  <c r="H653" i="6" s="1"/>
  <c r="B652" i="6"/>
  <c r="B102" i="6"/>
  <c r="G99" i="46"/>
  <c r="G21" i="46" s="1"/>
  <c r="G652" i="46"/>
  <c r="C99" i="50"/>
  <c r="C652" i="50"/>
  <c r="D652" i="51"/>
  <c r="D99" i="51"/>
  <c r="D21" i="51" s="1"/>
  <c r="C99" i="52"/>
  <c r="C652" i="52"/>
  <c r="I645" i="52"/>
  <c r="I652" i="52" s="1"/>
  <c r="C99" i="55"/>
  <c r="C652" i="55"/>
  <c r="G24" i="5"/>
  <c r="E24" i="3"/>
  <c r="B24" i="6"/>
  <c r="I50" i="6"/>
  <c r="B54" i="6"/>
  <c r="G24" i="6"/>
  <c r="I54" i="3"/>
  <c r="B55" i="3" s="1"/>
  <c r="G24" i="3"/>
  <c r="I619" i="1"/>
  <c r="H99" i="53"/>
  <c r="H652" i="53"/>
  <c r="I54" i="4"/>
  <c r="C653" i="3"/>
  <c r="G24" i="7"/>
  <c r="D652" i="53"/>
  <c r="D99" i="53"/>
  <c r="D21" i="53" s="1"/>
  <c r="G653" i="5"/>
  <c r="C99" i="46"/>
  <c r="C652" i="46"/>
  <c r="C99" i="48"/>
  <c r="C652" i="48"/>
  <c r="H99" i="50"/>
  <c r="H652" i="50"/>
  <c r="H99" i="51"/>
  <c r="H652" i="51"/>
  <c r="D652" i="52"/>
  <c r="D99" i="52"/>
  <c r="D21" i="52" s="1"/>
  <c r="H99" i="52"/>
  <c r="H652" i="52"/>
  <c r="G99" i="55"/>
  <c r="G21" i="55" s="1"/>
  <c r="G652" i="55"/>
  <c r="H24" i="6"/>
  <c r="H28" i="6" s="1"/>
  <c r="H106" i="6"/>
  <c r="H601" i="7"/>
  <c r="I601" i="7"/>
  <c r="F601" i="7"/>
  <c r="C601" i="7"/>
  <c r="G601" i="7"/>
  <c r="E601" i="7"/>
  <c r="C106" i="3"/>
  <c r="C24" i="3"/>
  <c r="C28" i="3" s="1"/>
  <c r="H367" i="6"/>
  <c r="I367" i="6"/>
  <c r="F367" i="6"/>
  <c r="G367" i="6"/>
  <c r="E367" i="6"/>
  <c r="H24" i="3"/>
  <c r="H28" i="3" s="1"/>
  <c r="H106" i="3"/>
  <c r="C47" i="32"/>
  <c r="I359" i="32"/>
  <c r="H24" i="7"/>
  <c r="H28" i="7" s="1"/>
  <c r="H106" i="7"/>
  <c r="H24" i="4"/>
  <c r="H28" i="4" s="1"/>
  <c r="H106" i="4"/>
  <c r="H653" i="5"/>
  <c r="G653" i="3"/>
  <c r="I619" i="8"/>
  <c r="G99" i="47"/>
  <c r="G21" i="47" s="1"/>
  <c r="G652" i="47"/>
  <c r="C99" i="53"/>
  <c r="C652" i="53"/>
  <c r="I54" i="5"/>
  <c r="B55" i="5" s="1"/>
  <c r="C24" i="6"/>
  <c r="C28" i="6" s="1"/>
  <c r="C54" i="6"/>
  <c r="I359" i="1"/>
  <c r="D24" i="5"/>
  <c r="H24" i="5"/>
  <c r="H28" i="5" s="1"/>
  <c r="H106" i="5"/>
  <c r="G24" i="4"/>
  <c r="D366" i="7"/>
  <c r="D367" i="7" s="1"/>
  <c r="D50" i="7"/>
  <c r="H99" i="48"/>
  <c r="H652" i="48"/>
  <c r="G99" i="51"/>
  <c r="G21" i="51" s="1"/>
  <c r="G652" i="51"/>
  <c r="H99" i="55"/>
  <c r="H652" i="55"/>
  <c r="I648" i="7"/>
  <c r="I652" i="7" s="1"/>
  <c r="G653" i="7" s="1"/>
  <c r="B652" i="7"/>
  <c r="E653" i="5"/>
  <c r="C367" i="6"/>
  <c r="C106" i="4"/>
  <c r="C24" i="4"/>
  <c r="C28" i="4" s="1"/>
  <c r="I47" i="1"/>
  <c r="E24" i="6"/>
  <c r="S601" i="55"/>
  <c r="E24" i="4"/>
  <c r="N652" i="50"/>
  <c r="N652" i="48"/>
  <c r="N652" i="47"/>
  <c r="N652" i="46"/>
  <c r="H653" i="7" l="1"/>
  <c r="B653" i="6"/>
  <c r="G653" i="4"/>
  <c r="E653" i="6"/>
  <c r="D55" i="5"/>
  <c r="B653" i="3"/>
  <c r="C653" i="4"/>
  <c r="E653" i="7"/>
  <c r="C653" i="6"/>
  <c r="E653" i="4"/>
  <c r="B653" i="4"/>
  <c r="E99" i="32"/>
  <c r="E21" i="32" s="1"/>
  <c r="E652" i="32"/>
  <c r="M99" i="50"/>
  <c r="M652" i="50"/>
  <c r="M99" i="52"/>
  <c r="M652" i="52"/>
  <c r="S645" i="52"/>
  <c r="S652" i="52" s="1"/>
  <c r="H21" i="55"/>
  <c r="H28" i="55" s="1"/>
  <c r="H106" i="55"/>
  <c r="H653" i="52"/>
  <c r="D653" i="52"/>
  <c r="E653" i="52"/>
  <c r="F653" i="52"/>
  <c r="B653" i="52"/>
  <c r="G653" i="52"/>
  <c r="C653" i="52"/>
  <c r="C21" i="47"/>
  <c r="C106" i="47"/>
  <c r="I47" i="8"/>
  <c r="H21" i="47"/>
  <c r="H106" i="47"/>
  <c r="C99" i="35"/>
  <c r="C652" i="35"/>
  <c r="H99" i="35"/>
  <c r="H652" i="35"/>
  <c r="Q99" i="46"/>
  <c r="Q21" i="46" s="1"/>
  <c r="Q652" i="46"/>
  <c r="Q99" i="51"/>
  <c r="Q21" i="51" s="1"/>
  <c r="Q652" i="51"/>
  <c r="N652" i="55"/>
  <c r="N99" i="55"/>
  <c r="N21" i="55" s="1"/>
  <c r="C21" i="53"/>
  <c r="C106" i="53"/>
  <c r="H21" i="50"/>
  <c r="H28" i="50" s="1"/>
  <c r="H106" i="50"/>
  <c r="I102" i="6"/>
  <c r="B106" i="6"/>
  <c r="I102" i="3"/>
  <c r="B106" i="3"/>
  <c r="B24" i="3"/>
  <c r="F653" i="4"/>
  <c r="I653" i="4"/>
  <c r="D653" i="4"/>
  <c r="G99" i="1"/>
  <c r="G652" i="1"/>
  <c r="G99" i="35"/>
  <c r="G21" i="35" s="1"/>
  <c r="G652" i="35"/>
  <c r="N652" i="51"/>
  <c r="N99" i="51"/>
  <c r="N21" i="51" s="1"/>
  <c r="M99" i="53"/>
  <c r="M652" i="53"/>
  <c r="H21" i="52"/>
  <c r="H28" i="52" s="1"/>
  <c r="H106" i="52"/>
  <c r="C21" i="48"/>
  <c r="C106" i="48"/>
  <c r="C653" i="7"/>
  <c r="I653" i="6"/>
  <c r="F653" i="6"/>
  <c r="D653" i="6"/>
  <c r="F653" i="3"/>
  <c r="I653" i="3"/>
  <c r="D653" i="3"/>
  <c r="I50" i="7"/>
  <c r="B54" i="7"/>
  <c r="G99" i="32"/>
  <c r="G21" i="32" s="1"/>
  <c r="G652" i="32"/>
  <c r="G99" i="8"/>
  <c r="G652" i="8"/>
  <c r="C99" i="1"/>
  <c r="C652" i="1"/>
  <c r="M99" i="48"/>
  <c r="M652" i="48"/>
  <c r="C21" i="52"/>
  <c r="C106" i="52"/>
  <c r="I99" i="52"/>
  <c r="E99" i="8"/>
  <c r="E652" i="8"/>
  <c r="R99" i="46"/>
  <c r="R652" i="46"/>
  <c r="Q99" i="48"/>
  <c r="Q21" i="48" s="1"/>
  <c r="Q652" i="48"/>
  <c r="R99" i="51"/>
  <c r="R652" i="51"/>
  <c r="R99" i="55"/>
  <c r="R652" i="55"/>
  <c r="B653" i="7"/>
  <c r="H21" i="48"/>
  <c r="H28" i="48" s="1"/>
  <c r="H106" i="48"/>
  <c r="F55" i="5"/>
  <c r="I55" i="5"/>
  <c r="G55" i="5"/>
  <c r="H55" i="5"/>
  <c r="E55" i="5"/>
  <c r="C55" i="5"/>
  <c r="E653" i="3"/>
  <c r="I102" i="5"/>
  <c r="B106" i="5"/>
  <c r="B24" i="5"/>
  <c r="G653" i="6"/>
  <c r="H21" i="46"/>
  <c r="H28" i="46" s="1"/>
  <c r="H106" i="46"/>
  <c r="D102" i="7"/>
  <c r="D24" i="7" s="1"/>
  <c r="R99" i="47"/>
  <c r="R652" i="47"/>
  <c r="Q99" i="50"/>
  <c r="Q21" i="50" s="1"/>
  <c r="Q652" i="50"/>
  <c r="Q99" i="53"/>
  <c r="Q21" i="53" s="1"/>
  <c r="Q652" i="53"/>
  <c r="I653" i="7"/>
  <c r="F653" i="7"/>
  <c r="D54" i="7"/>
  <c r="C21" i="46"/>
  <c r="C28" i="46" s="1"/>
  <c r="C106" i="46"/>
  <c r="C24" i="7"/>
  <c r="C28" i="7" s="1"/>
  <c r="C54" i="7"/>
  <c r="H367" i="7"/>
  <c r="I367" i="7"/>
  <c r="F367" i="7"/>
  <c r="G367" i="7"/>
  <c r="E367" i="7"/>
  <c r="R99" i="50"/>
  <c r="R652" i="50"/>
  <c r="N652" i="52"/>
  <c r="N99" i="52"/>
  <c r="N21" i="52" s="1"/>
  <c r="Q99" i="52"/>
  <c r="Q21" i="52" s="1"/>
  <c r="Q652" i="52"/>
  <c r="M99" i="55"/>
  <c r="M652" i="55"/>
  <c r="H99" i="34"/>
  <c r="H21" i="34" s="1"/>
  <c r="H652" i="34"/>
  <c r="E99" i="35"/>
  <c r="E21" i="35" s="1"/>
  <c r="E652" i="35"/>
  <c r="H99" i="32"/>
  <c r="H21" i="32" s="1"/>
  <c r="H652" i="32"/>
  <c r="G99" i="34"/>
  <c r="G21" i="34" s="1"/>
  <c r="G652" i="34"/>
  <c r="C99" i="32"/>
  <c r="C106" i="32" s="1"/>
  <c r="C652" i="32"/>
  <c r="C99" i="34"/>
  <c r="C652" i="34"/>
  <c r="H99" i="1"/>
  <c r="H652" i="1"/>
  <c r="M99" i="46"/>
  <c r="M652" i="46"/>
  <c r="M99" i="51"/>
  <c r="M652" i="51"/>
  <c r="R99" i="53"/>
  <c r="R652" i="53"/>
  <c r="D653" i="7"/>
  <c r="C21" i="32"/>
  <c r="I47" i="32"/>
  <c r="H653" i="3"/>
  <c r="H21" i="53"/>
  <c r="H28" i="53" s="1"/>
  <c r="H106" i="53"/>
  <c r="I54" i="6"/>
  <c r="D55" i="6" s="1"/>
  <c r="C21" i="50"/>
  <c r="C106" i="50"/>
  <c r="C653" i="5"/>
  <c r="I653" i="5"/>
  <c r="F653" i="5"/>
  <c r="D653" i="5"/>
  <c r="C21" i="51"/>
  <c r="C106" i="51"/>
  <c r="Q99" i="47"/>
  <c r="Q21" i="47" s="1"/>
  <c r="Q652" i="47"/>
  <c r="N652" i="53"/>
  <c r="N99" i="53"/>
  <c r="N21" i="53" s="1"/>
  <c r="E99" i="1"/>
  <c r="E652" i="1"/>
  <c r="M99" i="47"/>
  <c r="M652" i="47"/>
  <c r="I55" i="4"/>
  <c r="F55" i="4"/>
  <c r="H55" i="4"/>
  <c r="G55" i="4"/>
  <c r="E55" i="4"/>
  <c r="B55" i="4"/>
  <c r="C55" i="4"/>
  <c r="E99" i="34"/>
  <c r="E652" i="34"/>
  <c r="R99" i="48"/>
  <c r="R652" i="48"/>
  <c r="R99" i="52"/>
  <c r="R652" i="52"/>
  <c r="Q99" i="55"/>
  <c r="Q21" i="55" s="1"/>
  <c r="Q652" i="55"/>
  <c r="D55" i="4"/>
  <c r="H21" i="51"/>
  <c r="H28" i="51" s="1"/>
  <c r="H106" i="51"/>
  <c r="I622" i="7"/>
  <c r="B626" i="7"/>
  <c r="B102" i="7"/>
  <c r="C55" i="3"/>
  <c r="I55" i="3"/>
  <c r="F55" i="3"/>
  <c r="H55" i="3"/>
  <c r="G55" i="3"/>
  <c r="E55" i="3"/>
  <c r="I24" i="6"/>
  <c r="B28" i="6"/>
  <c r="C21" i="55"/>
  <c r="C106" i="55"/>
  <c r="I102" i="4"/>
  <c r="B106" i="4"/>
  <c r="B24" i="4"/>
  <c r="R21" i="53" l="1"/>
  <c r="R28" i="53" s="1"/>
  <c r="R106" i="53"/>
  <c r="H21" i="1"/>
  <c r="R21" i="50"/>
  <c r="R28" i="50" s="1"/>
  <c r="R106" i="50"/>
  <c r="R21" i="55"/>
  <c r="R28" i="55" s="1"/>
  <c r="R106" i="55"/>
  <c r="E21" i="8"/>
  <c r="I24" i="3"/>
  <c r="B28" i="3"/>
  <c r="H99" i="8"/>
  <c r="H652" i="8"/>
  <c r="M21" i="47"/>
  <c r="M28" i="47" s="1"/>
  <c r="M106" i="47"/>
  <c r="G21" i="8"/>
  <c r="C106" i="35"/>
  <c r="C21" i="35"/>
  <c r="M21" i="52"/>
  <c r="M28" i="52" s="1"/>
  <c r="M106" i="52"/>
  <c r="S99" i="52"/>
  <c r="B55" i="6"/>
  <c r="I55" i="6"/>
  <c r="F55" i="6"/>
  <c r="H55" i="6"/>
  <c r="G55" i="6"/>
  <c r="E55" i="6"/>
  <c r="M21" i="55"/>
  <c r="M106" i="55"/>
  <c r="D652" i="8"/>
  <c r="D99" i="8"/>
  <c r="D21" i="8" s="1"/>
  <c r="E21" i="1"/>
  <c r="C28" i="52"/>
  <c r="I21" i="52"/>
  <c r="C55" i="6"/>
  <c r="M21" i="50"/>
  <c r="M28" i="50" s="1"/>
  <c r="M106" i="50"/>
  <c r="I645" i="1"/>
  <c r="B652" i="1"/>
  <c r="B99" i="1"/>
  <c r="G21" i="1"/>
  <c r="I645" i="35"/>
  <c r="I652" i="35" s="1"/>
  <c r="E653" i="35" s="1"/>
  <c r="B652" i="35"/>
  <c r="B99" i="35"/>
  <c r="R21" i="48"/>
  <c r="R28" i="48" s="1"/>
  <c r="R106" i="48"/>
  <c r="M21" i="46"/>
  <c r="M28" i="46" s="1"/>
  <c r="M106" i="46"/>
  <c r="M21" i="53"/>
  <c r="M106" i="53"/>
  <c r="H21" i="35"/>
  <c r="H106" i="35"/>
  <c r="I653" i="52"/>
  <c r="D652" i="32"/>
  <c r="D99" i="32"/>
  <c r="D21" i="32" s="1"/>
  <c r="R21" i="52"/>
  <c r="R28" i="52" s="1"/>
  <c r="R106" i="52"/>
  <c r="G653" i="32"/>
  <c r="I102" i="7"/>
  <c r="B106" i="7"/>
  <c r="D652" i="1"/>
  <c r="D99" i="1"/>
  <c r="D21" i="1" s="1"/>
  <c r="D652" i="35"/>
  <c r="D99" i="35"/>
  <c r="M21" i="48"/>
  <c r="M28" i="48" s="1"/>
  <c r="M106" i="48"/>
  <c r="B24" i="7"/>
  <c r="D652" i="34"/>
  <c r="D99" i="34"/>
  <c r="D21" i="34" s="1"/>
  <c r="M21" i="51"/>
  <c r="M28" i="51" s="1"/>
  <c r="M106" i="51"/>
  <c r="C99" i="8"/>
  <c r="C652" i="8"/>
  <c r="I645" i="8"/>
  <c r="I652" i="8" s="1"/>
  <c r="G653" i="8" s="1"/>
  <c r="B652" i="8"/>
  <c r="B99" i="8"/>
  <c r="I645" i="32"/>
  <c r="I652" i="32" s="1"/>
  <c r="C653" i="32" s="1"/>
  <c r="B652" i="32"/>
  <c r="B99" i="32"/>
  <c r="I645" i="34"/>
  <c r="I652" i="34" s="1"/>
  <c r="C653" i="34" s="1"/>
  <c r="B652" i="34"/>
  <c r="B99" i="34"/>
  <c r="R21" i="47"/>
  <c r="R106" i="47"/>
  <c r="R21" i="46"/>
  <c r="R28" i="46" s="1"/>
  <c r="R106" i="46"/>
  <c r="I54" i="7"/>
  <c r="I24" i="4"/>
  <c r="B28" i="4"/>
  <c r="C106" i="34"/>
  <c r="C21" i="34"/>
  <c r="R21" i="51"/>
  <c r="R28" i="51" s="1"/>
  <c r="R106" i="51"/>
  <c r="E21" i="34"/>
  <c r="I24" i="5"/>
  <c r="B28" i="5"/>
  <c r="E653" i="8"/>
  <c r="C106" i="1"/>
  <c r="C21" i="1"/>
  <c r="O653" i="52"/>
  <c r="R653" i="52"/>
  <c r="Q653" i="52"/>
  <c r="N653" i="52"/>
  <c r="M653" i="52"/>
  <c r="L653" i="52"/>
  <c r="P653" i="52"/>
  <c r="H653" i="34" l="1"/>
  <c r="E653" i="34"/>
  <c r="C653" i="35"/>
  <c r="D653" i="35"/>
  <c r="G653" i="34"/>
  <c r="E653" i="32"/>
  <c r="D653" i="34"/>
  <c r="H653" i="32"/>
  <c r="G653" i="35"/>
  <c r="I55" i="7"/>
  <c r="F55" i="7"/>
  <c r="H55" i="7"/>
  <c r="G55" i="7"/>
  <c r="E55" i="7"/>
  <c r="I99" i="8"/>
  <c r="B21" i="8"/>
  <c r="F101" i="1"/>
  <c r="I647" i="1"/>
  <c r="F652" i="1"/>
  <c r="B653" i="8"/>
  <c r="D21" i="35"/>
  <c r="I99" i="1"/>
  <c r="B21" i="1"/>
  <c r="I21" i="1" s="1"/>
  <c r="F104" i="1"/>
  <c r="I650" i="1"/>
  <c r="I99" i="34"/>
  <c r="B21" i="34"/>
  <c r="C55" i="7"/>
  <c r="I99" i="35"/>
  <c r="B21" i="35"/>
  <c r="I652" i="1"/>
  <c r="D653" i="1" s="1"/>
  <c r="B653" i="34"/>
  <c r="I653" i="34"/>
  <c r="F653" i="34"/>
  <c r="C106" i="8"/>
  <c r="C21" i="8"/>
  <c r="I24" i="7"/>
  <c r="B28" i="7"/>
  <c r="B55" i="7"/>
  <c r="C653" i="8"/>
  <c r="I653" i="8"/>
  <c r="F653" i="8"/>
  <c r="I99" i="32"/>
  <c r="B21" i="32"/>
  <c r="B653" i="35"/>
  <c r="I653" i="35"/>
  <c r="F653" i="35"/>
  <c r="B653" i="32"/>
  <c r="H653" i="35"/>
  <c r="H653" i="8"/>
  <c r="D653" i="8"/>
  <c r="S653" i="52"/>
  <c r="D653" i="32"/>
  <c r="I653" i="32"/>
  <c r="F653" i="32"/>
  <c r="D55" i="7"/>
  <c r="H21" i="8"/>
  <c r="I489" i="35" l="1"/>
  <c r="F73" i="35"/>
  <c r="I489" i="32"/>
  <c r="F73" i="32"/>
  <c r="I104" i="1"/>
  <c r="F26" i="1"/>
  <c r="I26" i="1" s="1"/>
  <c r="I489" i="8"/>
  <c r="F73" i="8"/>
  <c r="F653" i="1"/>
  <c r="I489" i="34"/>
  <c r="F73" i="34"/>
  <c r="I653" i="1"/>
  <c r="C653" i="1"/>
  <c r="H653" i="1"/>
  <c r="G653" i="1"/>
  <c r="E653" i="1"/>
  <c r="B653" i="1"/>
  <c r="F23" i="1"/>
  <c r="F106" i="1"/>
  <c r="I73" i="34" l="1"/>
  <c r="F21" i="34"/>
  <c r="I21" i="34" s="1"/>
  <c r="F21" i="32"/>
  <c r="I73" i="32"/>
  <c r="I73" i="35"/>
  <c r="F21" i="35"/>
  <c r="I21" i="35" s="1"/>
  <c r="F21" i="8"/>
  <c r="I73" i="8"/>
  <c r="I21" i="8" l="1"/>
  <c r="I21" i="32"/>
  <c r="E44" i="36" l="1"/>
  <c r="C44" i="36"/>
  <c r="G44" i="36"/>
  <c r="D44" i="36"/>
  <c r="H44" i="36"/>
  <c r="I122" i="36" l="1"/>
  <c r="B44" i="36"/>
  <c r="I406" i="35"/>
  <c r="I432" i="35"/>
  <c r="I354" i="35"/>
  <c r="I224" i="35"/>
  <c r="I172" i="35"/>
  <c r="I302" i="35"/>
  <c r="I328" i="35"/>
  <c r="I146" i="35"/>
  <c r="I198" i="35"/>
  <c r="I380" i="35" l="1"/>
  <c r="I250" i="35"/>
  <c r="I44" i="36"/>
  <c r="I276" i="35"/>
  <c r="G42" i="35"/>
  <c r="G16" i="35" s="1"/>
  <c r="H42" i="35"/>
  <c r="H16" i="35" s="1"/>
  <c r="E42" i="35"/>
  <c r="E16" i="35" s="1"/>
  <c r="C42" i="35"/>
  <c r="C16" i="35" s="1"/>
  <c r="D42" i="35"/>
  <c r="D16" i="35" s="1"/>
  <c r="B42" i="35" l="1"/>
  <c r="I120" i="35"/>
  <c r="B16" i="35" l="1"/>
  <c r="I42" i="35"/>
  <c r="I484" i="35" l="1"/>
  <c r="F68" i="35"/>
  <c r="F16" i="35" l="1"/>
  <c r="I16" i="35" s="1"/>
  <c r="I68" i="35"/>
  <c r="I219" i="35" l="1"/>
  <c r="I401" i="35"/>
  <c r="B37" i="35" l="1"/>
  <c r="I375" i="35"/>
  <c r="I115" i="35"/>
  <c r="B11" i="35"/>
  <c r="I349" i="35"/>
  <c r="I323" i="35"/>
  <c r="I167" i="35"/>
  <c r="C37" i="35"/>
  <c r="I193" i="35"/>
  <c r="G37" i="35"/>
  <c r="D37" i="35"/>
  <c r="E37" i="35"/>
  <c r="I141" i="35"/>
  <c r="I297" i="35"/>
  <c r="I245" i="35"/>
  <c r="H37" i="35"/>
  <c r="I271" i="35"/>
  <c r="I427" i="35"/>
  <c r="I408" i="35"/>
  <c r="I200" i="35"/>
  <c r="I278" i="35"/>
  <c r="I304" i="35" l="1"/>
  <c r="I434" i="35"/>
  <c r="I37" i="35"/>
  <c r="I356" i="35"/>
  <c r="I148" i="35"/>
  <c r="E11" i="35"/>
  <c r="I174" i="35"/>
  <c r="D11" i="35"/>
  <c r="I382" i="35"/>
  <c r="I226" i="35"/>
  <c r="H11" i="35"/>
  <c r="I330" i="35"/>
  <c r="I252" i="35"/>
  <c r="G11" i="35"/>
  <c r="C11" i="35"/>
  <c r="G44" i="35"/>
  <c r="H44" i="35"/>
  <c r="H18" i="35" s="1"/>
  <c r="C44" i="35"/>
  <c r="C18" i="35" s="1"/>
  <c r="D44" i="35"/>
  <c r="D18" i="35" s="1"/>
  <c r="E44" i="35"/>
  <c r="I11" i="35" l="1"/>
  <c r="B44" i="35"/>
  <c r="I122" i="35"/>
  <c r="I44" i="35" l="1"/>
  <c r="B18" i="35"/>
  <c r="I147" i="35" l="1"/>
  <c r="I381" i="35"/>
  <c r="I303" i="35" l="1"/>
  <c r="I199" i="35"/>
  <c r="I225" i="35"/>
  <c r="I277" i="35"/>
  <c r="I251" i="35"/>
  <c r="I433" i="35"/>
  <c r="G43" i="35"/>
  <c r="G17" i="35" s="1"/>
  <c r="E43" i="35"/>
  <c r="E17" i="35" s="1"/>
  <c r="C43" i="35"/>
  <c r="C17" i="35" s="1"/>
  <c r="I121" i="35"/>
  <c r="I173" i="35"/>
  <c r="I407" i="35"/>
  <c r="I329" i="35"/>
  <c r="H43" i="35"/>
  <c r="H17" i="35" s="1"/>
  <c r="B43" i="35"/>
  <c r="I355" i="35"/>
  <c r="D43" i="35" l="1"/>
  <c r="D17" i="35" s="1"/>
  <c r="I43" i="35"/>
  <c r="B17" i="35"/>
  <c r="I17" i="35" l="1"/>
  <c r="D96" i="34" l="1"/>
  <c r="D18" i="34" s="1"/>
  <c r="H96" i="34" l="1"/>
  <c r="H600" i="34"/>
  <c r="G600" i="34"/>
  <c r="B96" i="34"/>
  <c r="I590" i="34"/>
  <c r="B600" i="34"/>
  <c r="I409" i="1"/>
  <c r="I149" i="1"/>
  <c r="C45" i="1"/>
  <c r="C19" i="1" s="1"/>
  <c r="I201" i="1"/>
  <c r="G45" i="1"/>
  <c r="G19" i="1" s="1"/>
  <c r="E45" i="1"/>
  <c r="E19" i="1" s="1"/>
  <c r="I305" i="1"/>
  <c r="I435" i="1"/>
  <c r="H45" i="1"/>
  <c r="H19" i="1" s="1"/>
  <c r="I279" i="1"/>
  <c r="I253" i="1"/>
  <c r="I383" i="1"/>
  <c r="I331" i="1" l="1"/>
  <c r="I227" i="1"/>
  <c r="B18" i="34"/>
  <c r="I123" i="1"/>
  <c r="H18" i="34"/>
  <c r="H106" i="34"/>
  <c r="I175" i="1"/>
  <c r="D45" i="1" l="1"/>
  <c r="D19" i="1" s="1"/>
  <c r="B45" i="1"/>
  <c r="I357" i="1"/>
  <c r="I45" i="1" l="1"/>
  <c r="B19" i="1"/>
  <c r="I19" i="1" s="1"/>
  <c r="D96" i="1"/>
  <c r="D96" i="8"/>
  <c r="G600" i="8" l="1"/>
  <c r="G600" i="1"/>
  <c r="H96" i="1"/>
  <c r="H106" i="1" s="1"/>
  <c r="H600" i="1"/>
  <c r="B96" i="8"/>
  <c r="B600" i="8"/>
  <c r="H96" i="8"/>
  <c r="H106" i="8" s="1"/>
  <c r="H600" i="8"/>
  <c r="B96" i="1"/>
  <c r="I590" i="1"/>
  <c r="B600" i="1"/>
  <c r="I304" i="8"/>
  <c r="I408" i="8"/>
  <c r="I252" i="8" l="1"/>
  <c r="I356" i="8"/>
  <c r="I382" i="8"/>
  <c r="I434" i="8"/>
  <c r="I330" i="8"/>
  <c r="I148" i="8"/>
  <c r="I174" i="8"/>
  <c r="I278" i="8"/>
  <c r="I226" i="8"/>
  <c r="I200" i="8"/>
  <c r="D44" i="8"/>
  <c r="D18" i="8" s="1"/>
  <c r="E44" i="8"/>
  <c r="G44" i="8"/>
  <c r="H44" i="8"/>
  <c r="H18" i="8" s="1"/>
  <c r="C44" i="8"/>
  <c r="C18" i="8" s="1"/>
  <c r="I590" i="8" l="1"/>
  <c r="B44" i="8"/>
  <c r="I122" i="8"/>
  <c r="D96" i="32"/>
  <c r="I590" i="32" l="1"/>
  <c r="B96" i="32"/>
  <c r="B600" i="32"/>
  <c r="I122" i="1"/>
  <c r="H96" i="32"/>
  <c r="H106" i="32" s="1"/>
  <c r="H600" i="32"/>
  <c r="I122" i="32"/>
  <c r="B18" i="8"/>
  <c r="I44" i="8"/>
  <c r="G600" i="32"/>
  <c r="H44" i="1" l="1"/>
  <c r="H18" i="1" s="1"/>
  <c r="G44" i="1"/>
  <c r="I434" i="1"/>
  <c r="G44" i="32"/>
  <c r="B44" i="1"/>
  <c r="I148" i="32"/>
  <c r="I408" i="1"/>
  <c r="I304" i="1"/>
  <c r="I200" i="1"/>
  <c r="I278" i="1"/>
  <c r="I174" i="1"/>
  <c r="I330" i="1"/>
  <c r="I356" i="32"/>
  <c r="I278" i="32"/>
  <c r="I356" i="1"/>
  <c r="I174" i="32"/>
  <c r="I252" i="32"/>
  <c r="B44" i="32"/>
  <c r="I252" i="1"/>
  <c r="I226" i="1"/>
  <c r="H44" i="32"/>
  <c r="H18" i="32" s="1"/>
  <c r="E44" i="32" l="1"/>
  <c r="I382" i="1"/>
  <c r="D44" i="1"/>
  <c r="D18" i="1" s="1"/>
  <c r="I330" i="32"/>
  <c r="E44" i="1"/>
  <c r="C44" i="1"/>
  <c r="C18" i="1" s="1"/>
  <c r="I148" i="1"/>
  <c r="B18" i="1"/>
  <c r="I200" i="32"/>
  <c r="B18" i="32"/>
  <c r="I382" i="32"/>
  <c r="I304" i="32"/>
  <c r="D44" i="32"/>
  <c r="D18" i="32" s="1"/>
  <c r="I434" i="32"/>
  <c r="I408" i="32"/>
  <c r="C44" i="32"/>
  <c r="C18" i="32" s="1"/>
  <c r="I226" i="32"/>
  <c r="I566" i="42"/>
  <c r="I554" i="42"/>
  <c r="I488" i="42"/>
  <c r="I514" i="42"/>
  <c r="I502" i="42"/>
  <c r="I476" i="42"/>
  <c r="I44" i="1" l="1"/>
  <c r="I44" i="32"/>
  <c r="I540" i="42"/>
  <c r="I528" i="42"/>
  <c r="I510" i="42" l="1"/>
  <c r="I536" i="42"/>
  <c r="I562" i="42"/>
  <c r="I458" i="42" l="1"/>
  <c r="I508" i="42"/>
  <c r="I534" i="42"/>
  <c r="I456" i="42" l="1"/>
  <c r="AD38" i="41" l="1"/>
  <c r="AI324" i="41"/>
  <c r="AI298" i="41"/>
  <c r="AA38" i="41"/>
  <c r="AI142" i="41"/>
  <c r="AI116" i="41"/>
  <c r="V38" i="41"/>
  <c r="AF38" i="41"/>
  <c r="AI350" i="41"/>
  <c r="AI194" i="41"/>
  <c r="W38" i="41"/>
  <c r="X38" i="41"/>
  <c r="AI246" i="41"/>
  <c r="AI376" i="41"/>
  <c r="AE38" i="41"/>
  <c r="AH38" i="41"/>
  <c r="AI428" i="41"/>
  <c r="AI272" i="41"/>
  <c r="Z38" i="41"/>
  <c r="Y38" i="41"/>
  <c r="AG38" i="41"/>
  <c r="AI220" i="41"/>
  <c r="AI168" i="41"/>
  <c r="AC38" i="41"/>
  <c r="AI402" i="41"/>
  <c r="I507" i="42"/>
  <c r="I559" i="42"/>
  <c r="S298" i="41"/>
  <c r="S402" i="41" l="1"/>
  <c r="S142" i="41"/>
  <c r="S168" i="41"/>
  <c r="S350" i="41"/>
  <c r="R38" i="41"/>
  <c r="S428" i="41"/>
  <c r="N38" i="41"/>
  <c r="S246" i="41"/>
  <c r="M38" i="41"/>
  <c r="AI38" i="41"/>
  <c r="O38" i="41"/>
  <c r="I475" i="42"/>
  <c r="S272" i="41"/>
  <c r="S194" i="41"/>
  <c r="I527" i="42"/>
  <c r="S220" i="41"/>
  <c r="S376" i="41"/>
  <c r="S116" i="41"/>
  <c r="L38" i="41"/>
  <c r="Q38" i="41"/>
  <c r="I553" i="42"/>
  <c r="S324" i="41"/>
  <c r="I501" i="42"/>
  <c r="I402" i="41"/>
  <c r="I539" i="42"/>
  <c r="I513" i="42"/>
  <c r="I487" i="42"/>
  <c r="I565" i="42"/>
  <c r="I376" i="41"/>
  <c r="E38" i="41"/>
  <c r="I298" i="41"/>
  <c r="I350" i="41"/>
  <c r="I194" i="41" l="1"/>
  <c r="I142" i="41"/>
  <c r="I461" i="42"/>
  <c r="F71" i="42"/>
  <c r="I246" i="41"/>
  <c r="H38" i="41"/>
  <c r="AI115" i="41"/>
  <c r="I168" i="41"/>
  <c r="C38" i="41"/>
  <c r="I428" i="41"/>
  <c r="G38" i="41"/>
  <c r="I116" i="41"/>
  <c r="B38" i="41"/>
  <c r="D38" i="41"/>
  <c r="I324" i="41"/>
  <c r="I272" i="41"/>
  <c r="I220" i="41"/>
  <c r="S38" i="41"/>
  <c r="AJ38" i="41" s="1"/>
  <c r="I567" i="42"/>
  <c r="I515" i="42"/>
  <c r="P97" i="42"/>
  <c r="X37" i="41" l="1"/>
  <c r="V37" i="41"/>
  <c r="AH37" i="41"/>
  <c r="AA37" i="41"/>
  <c r="AD37" i="41"/>
  <c r="AI219" i="41"/>
  <c r="S115" i="41"/>
  <c r="Y37" i="41"/>
  <c r="I38" i="41"/>
  <c r="I71" i="42"/>
  <c r="F19" i="42"/>
  <c r="AI167" i="41"/>
  <c r="Z37" i="41"/>
  <c r="AE37" i="41"/>
  <c r="AI141" i="41"/>
  <c r="AI245" i="41"/>
  <c r="AI297" i="41"/>
  <c r="AC37" i="41"/>
  <c r="AI401" i="41"/>
  <c r="AI323" i="41"/>
  <c r="AI375" i="41"/>
  <c r="AI193" i="41"/>
  <c r="AI271" i="41"/>
  <c r="AF37" i="41"/>
  <c r="AG37" i="41"/>
  <c r="AI427" i="41"/>
  <c r="AI349" i="41"/>
  <c r="W37" i="41"/>
  <c r="M37" i="41" l="1"/>
  <c r="AI37" i="41"/>
  <c r="L37" i="41"/>
  <c r="O37" i="41"/>
  <c r="R37" i="41"/>
  <c r="Q37" i="41"/>
  <c r="S401" i="41"/>
  <c r="S219" i="41"/>
  <c r="S323" i="41"/>
  <c r="S193" i="41"/>
  <c r="S297" i="41"/>
  <c r="S167" i="41"/>
  <c r="I115" i="41"/>
  <c r="S375" i="41"/>
  <c r="N37" i="41"/>
  <c r="S271" i="41"/>
  <c r="S349" i="41"/>
  <c r="S427" i="41"/>
  <c r="S141" i="41"/>
  <c r="S245" i="41"/>
  <c r="I538" i="42"/>
  <c r="I564" i="42"/>
  <c r="H37" i="41" l="1"/>
  <c r="G37" i="41"/>
  <c r="B37" i="41"/>
  <c r="I167" i="41"/>
  <c r="I271" i="41"/>
  <c r="E37" i="41"/>
  <c r="I297" i="41"/>
  <c r="I193" i="41"/>
  <c r="D37" i="41"/>
  <c r="I323" i="41"/>
  <c r="I141" i="41"/>
  <c r="I245" i="41"/>
  <c r="C37" i="41"/>
  <c r="I375" i="41"/>
  <c r="I349" i="41"/>
  <c r="I219" i="41"/>
  <c r="I401" i="41"/>
  <c r="I427" i="41"/>
  <c r="S37" i="41"/>
  <c r="I37" i="41" l="1"/>
  <c r="AJ37" i="41"/>
  <c r="D91" i="32" l="1"/>
  <c r="I585" i="32"/>
  <c r="I600" i="32" s="1"/>
  <c r="D600" i="32"/>
  <c r="D601" i="32" s="1"/>
  <c r="E91" i="32"/>
  <c r="E600" i="32"/>
  <c r="E601" i="32" s="1"/>
  <c r="D91" i="34"/>
  <c r="I585" i="34"/>
  <c r="I600" i="34" s="1"/>
  <c r="D600" i="34"/>
  <c r="D601" i="34" s="1"/>
  <c r="E91" i="34"/>
  <c r="E600" i="34"/>
  <c r="E601" i="34" l="1"/>
  <c r="I91" i="34"/>
  <c r="I601" i="32"/>
  <c r="F601" i="32"/>
  <c r="C601" i="32"/>
  <c r="G601" i="32"/>
  <c r="H601" i="32"/>
  <c r="B601" i="32"/>
  <c r="I91" i="32"/>
  <c r="F601" i="34"/>
  <c r="I601" i="34"/>
  <c r="C601" i="34"/>
  <c r="G601" i="34"/>
  <c r="B601" i="34"/>
  <c r="H601" i="34"/>
  <c r="E91" i="1" l="1"/>
  <c r="E600" i="1"/>
  <c r="E91" i="8"/>
  <c r="E600" i="8"/>
  <c r="I455" i="32"/>
  <c r="I470" i="32" s="1"/>
  <c r="F470" i="32"/>
  <c r="D91" i="1"/>
  <c r="I91" i="1" s="1"/>
  <c r="I585" i="1"/>
  <c r="I600" i="1" s="1"/>
  <c r="D600" i="1"/>
  <c r="F471" i="32" l="1"/>
  <c r="D91" i="8"/>
  <c r="I91" i="8" s="1"/>
  <c r="I585" i="8"/>
  <c r="I600" i="8" s="1"/>
  <c r="D600" i="8"/>
  <c r="D601" i="8" s="1"/>
  <c r="B601" i="1"/>
  <c r="I601" i="1"/>
  <c r="F601" i="1"/>
  <c r="C601" i="1"/>
  <c r="G601" i="1"/>
  <c r="H601" i="1"/>
  <c r="I481" i="1"/>
  <c r="I496" i="1" s="1"/>
  <c r="F65" i="1"/>
  <c r="F496" i="1"/>
  <c r="F497" i="1" s="1"/>
  <c r="E601" i="1"/>
  <c r="E601" i="8"/>
  <c r="C471" i="32"/>
  <c r="D471" i="32"/>
  <c r="G471" i="32"/>
  <c r="H471" i="32"/>
  <c r="E471" i="32"/>
  <c r="B471" i="32"/>
  <c r="I471" i="32"/>
  <c r="I507" i="32"/>
  <c r="I522" i="32" s="1"/>
  <c r="F522" i="32"/>
  <c r="F523" i="32" s="1"/>
  <c r="I533" i="32"/>
  <c r="I548" i="32" s="1"/>
  <c r="F548" i="32"/>
  <c r="F549" i="32" s="1"/>
  <c r="D601" i="1"/>
  <c r="E236" i="1"/>
  <c r="H549" i="32" l="1"/>
  <c r="D549" i="32"/>
  <c r="E549" i="32"/>
  <c r="I549" i="32"/>
  <c r="C549" i="32"/>
  <c r="G549" i="32"/>
  <c r="B549" i="32"/>
  <c r="I65" i="1"/>
  <c r="F13" i="1"/>
  <c r="F28" i="1" s="1"/>
  <c r="F80" i="1"/>
  <c r="H523" i="32"/>
  <c r="I523" i="32"/>
  <c r="C523" i="32"/>
  <c r="B523" i="32"/>
  <c r="E523" i="32"/>
  <c r="G523" i="32"/>
  <c r="D523" i="32"/>
  <c r="D497" i="1"/>
  <c r="C497" i="1"/>
  <c r="B497" i="1"/>
  <c r="G497" i="1"/>
  <c r="I497" i="1"/>
  <c r="E497" i="1"/>
  <c r="H497" i="1"/>
  <c r="G601" i="8"/>
  <c r="I601" i="8"/>
  <c r="F601" i="8"/>
  <c r="C601" i="8"/>
  <c r="B601" i="8"/>
  <c r="H601" i="8"/>
  <c r="G236" i="1"/>
  <c r="D236" i="1"/>
  <c r="H236" i="1"/>
  <c r="C236" i="1"/>
  <c r="I221" i="1" l="1"/>
  <c r="I236" i="1" s="1"/>
  <c r="B236" i="1"/>
  <c r="F82" i="1"/>
  <c r="G237" i="1"/>
  <c r="I80" i="1"/>
  <c r="F81" i="1" s="1"/>
  <c r="B237" i="1" l="1"/>
  <c r="F237" i="1"/>
  <c r="I237" i="1"/>
  <c r="E237" i="1"/>
  <c r="G81" i="1"/>
  <c r="B81" i="1"/>
  <c r="C81" i="1"/>
  <c r="I82" i="1"/>
  <c r="I81" i="1"/>
  <c r="H81" i="1"/>
  <c r="D81" i="1"/>
  <c r="E81" i="1"/>
  <c r="C237" i="1"/>
  <c r="D237" i="1"/>
  <c r="H237" i="1"/>
  <c r="I569" i="42" l="1"/>
  <c r="I570" i="42"/>
  <c r="I491" i="42"/>
  <c r="I492" i="42"/>
  <c r="I517" i="42"/>
  <c r="I518" i="42"/>
  <c r="I544" i="42"/>
  <c r="I543" i="42"/>
  <c r="I466" i="42" l="1"/>
  <c r="F76" i="42"/>
  <c r="I465" i="42"/>
  <c r="F75" i="42"/>
  <c r="P101" i="42"/>
  <c r="P23" i="42" s="1"/>
  <c r="P102" i="42"/>
  <c r="P24" i="42" s="1"/>
  <c r="F23" i="42" l="1"/>
  <c r="I75" i="42"/>
  <c r="F24" i="42"/>
  <c r="I76" i="42"/>
  <c r="AE45" i="42" l="1"/>
  <c r="AA45" i="42"/>
  <c r="AI175" i="42" l="1"/>
  <c r="AI409" i="42"/>
  <c r="Z45" i="42"/>
  <c r="AI383" i="42"/>
  <c r="Y45" i="42"/>
  <c r="AC45" i="42"/>
  <c r="AI201" i="42"/>
  <c r="AI253" i="42"/>
  <c r="AG45" i="42"/>
  <c r="W45" i="42"/>
  <c r="AI435" i="42"/>
  <c r="V45" i="42"/>
  <c r="AI123" i="42"/>
  <c r="AI279" i="42"/>
  <c r="AF45" i="42"/>
  <c r="X45" i="42"/>
  <c r="AI357" i="42"/>
  <c r="AI305" i="42"/>
  <c r="AI227" i="42"/>
  <c r="AI149" i="42"/>
  <c r="AI331" i="42"/>
  <c r="AD45" i="42"/>
  <c r="AH45" i="42"/>
  <c r="S253" i="42"/>
  <c r="AF49" i="42"/>
  <c r="AI306" i="42"/>
  <c r="AI179" i="42"/>
  <c r="S409" i="42"/>
  <c r="AI384" i="42"/>
  <c r="AG46" i="42"/>
  <c r="S435" i="42" l="1"/>
  <c r="AI202" i="42"/>
  <c r="AI361" i="42"/>
  <c r="Z49" i="42"/>
  <c r="S383" i="42"/>
  <c r="AF46" i="42"/>
  <c r="S357" i="42"/>
  <c r="AH46" i="42"/>
  <c r="AI153" i="42"/>
  <c r="AI358" i="42"/>
  <c r="AI205" i="42"/>
  <c r="AI257" i="42"/>
  <c r="AI309" i="42"/>
  <c r="AI387" i="42"/>
  <c r="W49" i="42"/>
  <c r="AI332" i="42"/>
  <c r="O45" i="42"/>
  <c r="AA46" i="42"/>
  <c r="V49" i="42"/>
  <c r="AI127" i="42"/>
  <c r="V46" i="42"/>
  <c r="AI124" i="42"/>
  <c r="AI283" i="42"/>
  <c r="AG49" i="42"/>
  <c r="Y49" i="42"/>
  <c r="S149" i="42"/>
  <c r="S279" i="42"/>
  <c r="R45" i="42"/>
  <c r="AI436" i="42"/>
  <c r="AI228" i="42"/>
  <c r="AE49" i="42"/>
  <c r="AA49" i="42"/>
  <c r="AI176" i="42"/>
  <c r="S201" i="42"/>
  <c r="AI45" i="42"/>
  <c r="AI410" i="42"/>
  <c r="X46" i="42"/>
  <c r="Z46" i="42"/>
  <c r="S175" i="42"/>
  <c r="AI413" i="42"/>
  <c r="AI439" i="42"/>
  <c r="X49" i="42"/>
  <c r="AH49" i="42"/>
  <c r="S305" i="42"/>
  <c r="Q45" i="42"/>
  <c r="AI150" i="42"/>
  <c r="AE46" i="42"/>
  <c r="W46" i="42"/>
  <c r="AD46" i="42"/>
  <c r="N45" i="42"/>
  <c r="AI335" i="42"/>
  <c r="AD49" i="42"/>
  <c r="S227" i="42"/>
  <c r="S331" i="42"/>
  <c r="M45" i="42"/>
  <c r="AI254" i="42"/>
  <c r="Y46" i="42"/>
  <c r="AC46" i="42"/>
  <c r="AI231" i="42"/>
  <c r="AC49" i="42"/>
  <c r="AI280" i="42"/>
  <c r="S123" i="42"/>
  <c r="L45" i="42"/>
  <c r="AE52" i="42"/>
  <c r="AD52" i="42"/>
  <c r="AF52" i="42"/>
  <c r="Z52" i="42"/>
  <c r="O49" i="42"/>
  <c r="AA52" i="42"/>
  <c r="I331" i="42"/>
  <c r="S387" i="42"/>
  <c r="AI440" i="42"/>
  <c r="AG52" i="42"/>
  <c r="X52" i="42"/>
  <c r="AC52" i="42"/>
  <c r="W52" i="42"/>
  <c r="Y52" i="42"/>
  <c r="M49" i="42"/>
  <c r="AH52" i="42"/>
  <c r="I149" i="42"/>
  <c r="AI206" i="42" l="1"/>
  <c r="Q49" i="42"/>
  <c r="I279" i="42"/>
  <c r="S439" i="42"/>
  <c r="S413" i="42"/>
  <c r="S153" i="42"/>
  <c r="I357" i="42"/>
  <c r="I201" i="42"/>
  <c r="I435" i="42"/>
  <c r="S150" i="42"/>
  <c r="G45" i="42"/>
  <c r="N46" i="42"/>
  <c r="S309" i="42"/>
  <c r="S205" i="42"/>
  <c r="V50" i="42"/>
  <c r="AI154" i="42"/>
  <c r="I383" i="42"/>
  <c r="I227" i="42"/>
  <c r="N49" i="42"/>
  <c r="S202" i="42"/>
  <c r="D45" i="42"/>
  <c r="S436" i="42"/>
  <c r="R46" i="42"/>
  <c r="AI46" i="42"/>
  <c r="S332" i="42"/>
  <c r="AI310" i="42"/>
  <c r="Y50" i="42"/>
  <c r="V52" i="42"/>
  <c r="AI52" i="42" s="1"/>
  <c r="AI130" i="42"/>
  <c r="AI336" i="42"/>
  <c r="S228" i="42"/>
  <c r="AI49" i="42"/>
  <c r="AI258" i="42"/>
  <c r="L49" i="42"/>
  <c r="S127" i="42"/>
  <c r="X50" i="42"/>
  <c r="S254" i="42"/>
  <c r="AC50" i="42"/>
  <c r="AD50" i="42"/>
  <c r="Z50" i="42"/>
  <c r="I305" i="42"/>
  <c r="S283" i="42"/>
  <c r="S257" i="42"/>
  <c r="S231" i="42"/>
  <c r="M46" i="42"/>
  <c r="S176" i="42"/>
  <c r="S361" i="42"/>
  <c r="AF50" i="42"/>
  <c r="AI180" i="42"/>
  <c r="I409" i="42"/>
  <c r="Q46" i="42"/>
  <c r="AE50" i="42"/>
  <c r="B45" i="42"/>
  <c r="I123" i="42"/>
  <c r="S124" i="42"/>
  <c r="L46" i="42"/>
  <c r="S335" i="42"/>
  <c r="H45" i="42"/>
  <c r="S280" i="42"/>
  <c r="E45" i="42"/>
  <c r="AI414" i="42"/>
  <c r="AI388" i="42"/>
  <c r="AI284" i="42"/>
  <c r="AI232" i="42"/>
  <c r="S358" i="42"/>
  <c r="I175" i="42"/>
  <c r="R49" i="42"/>
  <c r="S410" i="42"/>
  <c r="O46" i="42"/>
  <c r="C45" i="42"/>
  <c r="I253" i="42"/>
  <c r="AI362" i="42"/>
  <c r="S306" i="42"/>
  <c r="AA50" i="42"/>
  <c r="S179" i="42"/>
  <c r="S384" i="42"/>
  <c r="W50" i="42"/>
  <c r="AH50" i="42"/>
  <c r="AG50" i="42"/>
  <c r="S45" i="42"/>
  <c r="AJ45" i="42" s="1"/>
  <c r="M52" i="42"/>
  <c r="M26" i="42" s="1"/>
  <c r="Q52" i="42"/>
  <c r="Q26" i="42" s="1"/>
  <c r="I358" i="42"/>
  <c r="N52" i="42"/>
  <c r="N26" i="42" s="1"/>
  <c r="O52" i="42"/>
  <c r="O26" i="42" s="1"/>
  <c r="R52" i="42"/>
  <c r="R26" i="42" s="1"/>
  <c r="S232" i="42" l="1"/>
  <c r="I254" i="42"/>
  <c r="S336" i="42"/>
  <c r="S284" i="42"/>
  <c r="I384" i="42"/>
  <c r="Q50" i="42"/>
  <c r="AI275" i="42"/>
  <c r="AI353" i="42"/>
  <c r="S310" i="42"/>
  <c r="I335" i="42"/>
  <c r="I231" i="42"/>
  <c r="I410" i="42"/>
  <c r="AD41" i="42"/>
  <c r="G49" i="42"/>
  <c r="H49" i="42"/>
  <c r="I283" i="42"/>
  <c r="I436" i="42"/>
  <c r="D49" i="42"/>
  <c r="AA41" i="42"/>
  <c r="AI431" i="42"/>
  <c r="I153" i="42"/>
  <c r="I280" i="42"/>
  <c r="I205" i="42"/>
  <c r="I309" i="42"/>
  <c r="S440" i="42"/>
  <c r="I124" i="42"/>
  <c r="B46" i="42"/>
  <c r="S49" i="42"/>
  <c r="AJ49" i="42" s="1"/>
  <c r="C46" i="42"/>
  <c r="S362" i="42"/>
  <c r="X41" i="42"/>
  <c r="AI145" i="42"/>
  <c r="AI405" i="42"/>
  <c r="AI223" i="42"/>
  <c r="AI197" i="42"/>
  <c r="D46" i="42"/>
  <c r="I387" i="42"/>
  <c r="I413" i="42"/>
  <c r="V41" i="42"/>
  <c r="AI119" i="42"/>
  <c r="S206" i="42"/>
  <c r="I202" i="42"/>
  <c r="L50" i="42"/>
  <c r="S154" i="42"/>
  <c r="I332" i="42"/>
  <c r="H46" i="42"/>
  <c r="S180" i="42"/>
  <c r="I361" i="42"/>
  <c r="W41" i="42"/>
  <c r="AF41" i="42"/>
  <c r="AI379" i="42"/>
  <c r="AI301" i="42"/>
  <c r="S388" i="42"/>
  <c r="S46" i="42"/>
  <c r="AJ46" i="42" s="1"/>
  <c r="S130" i="42"/>
  <c r="L52" i="42"/>
  <c r="E46" i="42"/>
  <c r="O50" i="42"/>
  <c r="B49" i="42"/>
  <c r="I127" i="42"/>
  <c r="I179" i="42"/>
  <c r="I306" i="42"/>
  <c r="AH41" i="42"/>
  <c r="AC41" i="42"/>
  <c r="AI249" i="42"/>
  <c r="AI327" i="42"/>
  <c r="I257" i="42"/>
  <c r="S414" i="42"/>
  <c r="AI50" i="42"/>
  <c r="G46" i="42"/>
  <c r="E49" i="42"/>
  <c r="I228" i="42"/>
  <c r="N50" i="42"/>
  <c r="Z41" i="42"/>
  <c r="Y41" i="42"/>
  <c r="AI171" i="42"/>
  <c r="M50" i="42"/>
  <c r="S258" i="42"/>
  <c r="I439" i="42"/>
  <c r="I150" i="42"/>
  <c r="I176" i="42"/>
  <c r="R50" i="42"/>
  <c r="AG41" i="42"/>
  <c r="AE41" i="42"/>
  <c r="C49" i="42"/>
  <c r="I45" i="42"/>
  <c r="D52" i="42"/>
  <c r="D26" i="42" s="1"/>
  <c r="H52" i="42"/>
  <c r="H26" i="42" s="1"/>
  <c r="E52" i="42"/>
  <c r="E26" i="42" s="1"/>
  <c r="I180" i="42"/>
  <c r="G52" i="42"/>
  <c r="G26" i="42" s="1"/>
  <c r="C52" i="42"/>
  <c r="C26" i="42" s="1"/>
  <c r="I414" i="42" l="1"/>
  <c r="S379" i="42"/>
  <c r="M41" i="42"/>
  <c r="M15" i="42" s="1"/>
  <c r="D50" i="42"/>
  <c r="B50" i="42"/>
  <c r="I154" i="42"/>
  <c r="S50" i="42"/>
  <c r="AJ50" i="42" s="1"/>
  <c r="S353" i="42"/>
  <c r="S249" i="42"/>
  <c r="I440" i="42"/>
  <c r="S145" i="42"/>
  <c r="I46" i="42"/>
  <c r="S223" i="42"/>
  <c r="Q41" i="42"/>
  <c r="Q15" i="42" s="1"/>
  <c r="I362" i="42"/>
  <c r="I336" i="42"/>
  <c r="C50" i="42"/>
  <c r="I310" i="42"/>
  <c r="O41" i="42"/>
  <c r="AI41" i="42"/>
  <c r="L26" i="42"/>
  <c r="S26" i="42" s="1"/>
  <c r="S52" i="42"/>
  <c r="AJ52" i="42" s="1"/>
  <c r="S171" i="42"/>
  <c r="B52" i="42"/>
  <c r="I130" i="42"/>
  <c r="S301" i="42"/>
  <c r="S119" i="42"/>
  <c r="L41" i="42"/>
  <c r="G50" i="42"/>
  <c r="H50" i="42"/>
  <c r="R41" i="42"/>
  <c r="R15" i="42" s="1"/>
  <c r="I258" i="42"/>
  <c r="S327" i="42"/>
  <c r="I232" i="42"/>
  <c r="S431" i="42"/>
  <c r="I388" i="42"/>
  <c r="I206" i="42"/>
  <c r="S197" i="42"/>
  <c r="S275" i="42"/>
  <c r="N41" i="42"/>
  <c r="N15" i="42" s="1"/>
  <c r="S405" i="42"/>
  <c r="I284" i="42"/>
  <c r="E50" i="42"/>
  <c r="I49" i="42"/>
  <c r="I405" i="42" l="1"/>
  <c r="I223" i="42"/>
  <c r="I327" i="42"/>
  <c r="E41" i="42"/>
  <c r="D41" i="42"/>
  <c r="D15" i="42" s="1"/>
  <c r="I171" i="42"/>
  <c r="I275" i="42"/>
  <c r="I119" i="42"/>
  <c r="B41" i="42"/>
  <c r="I379" i="42"/>
  <c r="I301" i="42"/>
  <c r="H41" i="42"/>
  <c r="H15" i="42" s="1"/>
  <c r="I353" i="42"/>
  <c r="C41" i="42"/>
  <c r="C15" i="42" s="1"/>
  <c r="I249" i="42"/>
  <c r="L15" i="42"/>
  <c r="S41" i="42"/>
  <c r="AJ41" i="42" s="1"/>
  <c r="I52" i="42"/>
  <c r="B26" i="42"/>
  <c r="I26" i="42" s="1"/>
  <c r="G41" i="42"/>
  <c r="G15" i="42" s="1"/>
  <c r="I197" i="42"/>
  <c r="I145" i="42"/>
  <c r="I431" i="42"/>
  <c r="I50" i="42"/>
  <c r="AI164" i="42" l="1"/>
  <c r="AI242" i="42"/>
  <c r="AG38" i="42"/>
  <c r="AI216" i="42"/>
  <c r="AI245" i="42"/>
  <c r="AI142" i="42"/>
  <c r="AI268" i="42"/>
  <c r="AI294" i="42"/>
  <c r="AI141" i="42"/>
  <c r="AA38" i="42"/>
  <c r="AD37" i="42"/>
  <c r="AH37" i="42"/>
  <c r="AI293" i="42"/>
  <c r="Y38" i="42"/>
  <c r="AF38" i="42"/>
  <c r="X33" i="42"/>
  <c r="AI267" i="42"/>
  <c r="AI220" i="42"/>
  <c r="AI167" i="42"/>
  <c r="AA37" i="42"/>
  <c r="AI246" i="42"/>
  <c r="AI350" i="42"/>
  <c r="AI219" i="42"/>
  <c r="AD33" i="42"/>
  <c r="AI428" i="42"/>
  <c r="AI189" i="42"/>
  <c r="AE38" i="42"/>
  <c r="AA33" i="42"/>
  <c r="AF33" i="42"/>
  <c r="AI423" i="42"/>
  <c r="AI375" i="42"/>
  <c r="AI319" i="42"/>
  <c r="AI271" i="42"/>
  <c r="V37" i="42"/>
  <c r="AI115" i="42"/>
  <c r="AI298" i="42"/>
  <c r="AI111" i="42"/>
  <c r="V33" i="42"/>
  <c r="V38" i="42"/>
  <c r="AI116" i="42"/>
  <c r="W33" i="42"/>
  <c r="Z33" i="42"/>
  <c r="AI371" i="42"/>
  <c r="AI324" i="42"/>
  <c r="Z37" i="42"/>
  <c r="AI424" i="42"/>
  <c r="AH33" i="42"/>
  <c r="AI297" i="42"/>
  <c r="AC38" i="42"/>
  <c r="AE33" i="42"/>
  <c r="Y33" i="42"/>
  <c r="AI241" i="42"/>
  <c r="AI272" i="42"/>
  <c r="AI346" i="42"/>
  <c r="AI215" i="42"/>
  <c r="AI427" i="42"/>
  <c r="AI193" i="42"/>
  <c r="AI372" i="42"/>
  <c r="Y37" i="42"/>
  <c r="AC37" i="42"/>
  <c r="AI137" i="42"/>
  <c r="AI323" i="42"/>
  <c r="I41" i="42"/>
  <c r="B15" i="42"/>
  <c r="AI397" i="42"/>
  <c r="AD38" i="42"/>
  <c r="AI320" i="42"/>
  <c r="AI163" i="42"/>
  <c r="AE37" i="42"/>
  <c r="W38" i="42"/>
  <c r="AH38" i="42"/>
  <c r="AG33" i="42"/>
  <c r="AI190" i="42"/>
  <c r="AI402" i="42"/>
  <c r="AI138" i="42"/>
  <c r="AI401" i="42"/>
  <c r="AI398" i="42"/>
  <c r="AG37" i="42"/>
  <c r="W37" i="42"/>
  <c r="AI168" i="42"/>
  <c r="AI349" i="42"/>
  <c r="AI345" i="42"/>
  <c r="AI194" i="42"/>
  <c r="X38" i="42"/>
  <c r="Z38" i="42"/>
  <c r="AC33" i="42"/>
  <c r="AI376" i="42"/>
  <c r="AF37" i="42"/>
  <c r="X37" i="42"/>
  <c r="S402" i="42"/>
  <c r="AA34" i="42"/>
  <c r="AC34" i="42"/>
  <c r="AH34" i="42"/>
  <c r="AD34" i="42"/>
  <c r="AF34" i="42"/>
  <c r="AG34" i="42"/>
  <c r="W34" i="42"/>
  <c r="X34" i="42"/>
  <c r="AE34" i="42"/>
  <c r="Z34" i="42"/>
  <c r="Y34" i="42"/>
  <c r="S349" i="42" l="1"/>
  <c r="S193" i="42"/>
  <c r="S298" i="42"/>
  <c r="S375" i="42"/>
  <c r="S320" i="42"/>
  <c r="S397" i="42"/>
  <c r="S141" i="42"/>
  <c r="S319" i="42"/>
  <c r="M33" i="42"/>
  <c r="O33" i="42"/>
  <c r="S246" i="42"/>
  <c r="R37" i="42"/>
  <c r="S324" i="42"/>
  <c r="S268" i="42"/>
  <c r="N37" i="42"/>
  <c r="S272" i="42"/>
  <c r="R38" i="42"/>
  <c r="AI33" i="42"/>
  <c r="S294" i="42"/>
  <c r="S242" i="42"/>
  <c r="S371" i="42"/>
  <c r="S194" i="42"/>
  <c r="S372" i="42"/>
  <c r="S427" i="42"/>
  <c r="S241" i="42"/>
  <c r="Q33" i="42"/>
  <c r="AI38" i="42"/>
  <c r="S350" i="42"/>
  <c r="N33" i="42"/>
  <c r="R33" i="42"/>
  <c r="S142" i="42"/>
  <c r="S401" i="42"/>
  <c r="S297" i="42"/>
  <c r="S189" i="42"/>
  <c r="S167" i="42"/>
  <c r="S220" i="42"/>
  <c r="N38" i="42"/>
  <c r="V34" i="42"/>
  <c r="AI34" i="42" s="1"/>
  <c r="AI112" i="42"/>
  <c r="L38" i="42"/>
  <c r="S116" i="42"/>
  <c r="Q37" i="42"/>
  <c r="S398" i="42"/>
  <c r="S323" i="42"/>
  <c r="S190" i="42"/>
  <c r="O38" i="42"/>
  <c r="S168" i="42"/>
  <c r="S293" i="42"/>
  <c r="S271" i="42"/>
  <c r="S423" i="42"/>
  <c r="AI37" i="42"/>
  <c r="S164" i="42"/>
  <c r="M37" i="42"/>
  <c r="S219" i="42"/>
  <c r="S137" i="42"/>
  <c r="S163" i="42"/>
  <c r="S111" i="42"/>
  <c r="L33" i="42"/>
  <c r="L37" i="42"/>
  <c r="S115" i="42"/>
  <c r="S245" i="42"/>
  <c r="S345" i="42"/>
  <c r="S376" i="42"/>
  <c r="S267" i="42"/>
  <c r="M38" i="42"/>
  <c r="S428" i="42"/>
  <c r="O37" i="42"/>
  <c r="S216" i="42"/>
  <c r="S138" i="42"/>
  <c r="S424" i="42"/>
  <c r="S215" i="42"/>
  <c r="S346" i="42"/>
  <c r="Q38" i="42"/>
  <c r="I298" i="42"/>
  <c r="R34" i="42"/>
  <c r="O34" i="42"/>
  <c r="I324" i="42"/>
  <c r="M34" i="42"/>
  <c r="N34" i="42"/>
  <c r="Q34" i="42"/>
  <c r="I320" i="42"/>
  <c r="I194" i="42"/>
  <c r="I349" i="42" l="1"/>
  <c r="I294" i="42"/>
  <c r="I398" i="42"/>
  <c r="I219" i="42"/>
  <c r="I375" i="42"/>
  <c r="I424" i="42"/>
  <c r="I216" i="42"/>
  <c r="I401" i="42"/>
  <c r="I271" i="42"/>
  <c r="I220" i="42"/>
  <c r="I245" i="42"/>
  <c r="I371" i="42"/>
  <c r="H38" i="42"/>
  <c r="I193" i="42"/>
  <c r="E38" i="42"/>
  <c r="I190" i="42"/>
  <c r="G37" i="42"/>
  <c r="E33" i="42"/>
  <c r="I241" i="42"/>
  <c r="I268" i="42"/>
  <c r="I397" i="42"/>
  <c r="I428" i="42"/>
  <c r="I267" i="42"/>
  <c r="I141" i="42"/>
  <c r="G33" i="42"/>
  <c r="I293" i="42"/>
  <c r="I116" i="42"/>
  <c r="B38" i="42"/>
  <c r="L34" i="42"/>
  <c r="S112" i="42"/>
  <c r="H37" i="42"/>
  <c r="I168" i="42"/>
  <c r="I242" i="42"/>
  <c r="I163" i="42"/>
  <c r="C37" i="42"/>
  <c r="S33" i="42"/>
  <c r="I423" i="42"/>
  <c r="S37" i="42"/>
  <c r="AJ37" i="42" s="1"/>
  <c r="C33" i="42"/>
  <c r="I376" i="42"/>
  <c r="I189" i="42"/>
  <c r="I142" i="42"/>
  <c r="C38" i="42"/>
  <c r="I323" i="42"/>
  <c r="S38" i="42"/>
  <c r="AJ38" i="42" s="1"/>
  <c r="I137" i="42"/>
  <c r="I372" i="42"/>
  <c r="I111" i="42"/>
  <c r="B33" i="42"/>
  <c r="I272" i="42"/>
  <c r="D37" i="42"/>
  <c r="I164" i="42"/>
  <c r="H33" i="42"/>
  <c r="I427" i="42"/>
  <c r="AI152" i="42"/>
  <c r="I215" i="42"/>
  <c r="I319" i="42"/>
  <c r="D33" i="42"/>
  <c r="I297" i="42"/>
  <c r="I138" i="42"/>
  <c r="B37" i="42"/>
  <c r="I115" i="42"/>
  <c r="I345" i="42"/>
  <c r="G38" i="42"/>
  <c r="I346" i="42"/>
  <c r="I167" i="42"/>
  <c r="I402" i="42"/>
  <c r="E37" i="42"/>
  <c r="I350" i="42"/>
  <c r="D38" i="42"/>
  <c r="I246" i="42"/>
  <c r="G34" i="42"/>
  <c r="E34" i="42"/>
  <c r="D34" i="42"/>
  <c r="C34" i="42"/>
  <c r="H34" i="42"/>
  <c r="I555" i="42" l="1"/>
  <c r="S34" i="42"/>
  <c r="AJ34" i="42" s="1"/>
  <c r="I529" i="42"/>
  <c r="B34" i="42"/>
  <c r="I112" i="42"/>
  <c r="I451" i="42"/>
  <c r="F61" i="42"/>
  <c r="I37" i="42"/>
  <c r="I33" i="42"/>
  <c r="I38" i="42"/>
  <c r="S152" i="42"/>
  <c r="AJ33" i="42"/>
  <c r="I477" i="42"/>
  <c r="I503" i="42"/>
  <c r="P87" i="42"/>
  <c r="P9" i="42" s="1"/>
  <c r="W35" i="42" l="1"/>
  <c r="I152" i="42"/>
  <c r="AI217" i="42"/>
  <c r="AF35" i="42"/>
  <c r="AD35" i="42"/>
  <c r="AI191" i="42"/>
  <c r="AI399" i="42"/>
  <c r="X35" i="42"/>
  <c r="I34" i="42"/>
  <c r="AI425" i="42"/>
  <c r="Z35" i="42"/>
  <c r="AH35" i="42"/>
  <c r="AI373" i="42"/>
  <c r="AA35" i="42"/>
  <c r="AI295" i="42"/>
  <c r="F9" i="42"/>
  <c r="I61" i="42"/>
  <c r="AC35" i="42"/>
  <c r="AI321" i="42"/>
  <c r="AI347" i="42"/>
  <c r="AE35" i="42"/>
  <c r="AG35" i="42"/>
  <c r="AI243" i="42"/>
  <c r="AI269" i="42"/>
  <c r="V35" i="42"/>
  <c r="AI113" i="42"/>
  <c r="Y35" i="42"/>
  <c r="AI165" i="42"/>
  <c r="AI139" i="42"/>
  <c r="S217" i="42" l="1"/>
  <c r="S139" i="42"/>
  <c r="Q35" i="42"/>
  <c r="S321" i="42"/>
  <c r="S269" i="42"/>
  <c r="R35" i="42"/>
  <c r="S373" i="42"/>
  <c r="S399" i="42"/>
  <c r="S191" i="42"/>
  <c r="M35" i="42"/>
  <c r="S347" i="42"/>
  <c r="S165" i="42"/>
  <c r="S113" i="42"/>
  <c r="L35" i="42"/>
  <c r="AI35" i="42"/>
  <c r="S425" i="42"/>
  <c r="N35" i="42"/>
  <c r="S295" i="42"/>
  <c r="S243" i="42"/>
  <c r="O35" i="42"/>
  <c r="D35" i="42" l="1"/>
  <c r="I425" i="42"/>
  <c r="S35" i="42"/>
  <c r="I191" i="42"/>
  <c r="I243" i="42"/>
  <c r="I321" i="42"/>
  <c r="I295" i="42"/>
  <c r="B35" i="42"/>
  <c r="I113" i="42"/>
  <c r="I165" i="42"/>
  <c r="H35" i="42"/>
  <c r="E35" i="42"/>
  <c r="I347" i="42"/>
  <c r="I217" i="42"/>
  <c r="I269" i="42"/>
  <c r="G35" i="42"/>
  <c r="C35" i="42"/>
  <c r="I139" i="42"/>
  <c r="I373" i="42"/>
  <c r="I399" i="42"/>
  <c r="I35" i="42" l="1"/>
  <c r="AJ35" i="42"/>
  <c r="I568" i="36" l="1"/>
  <c r="I542" i="36"/>
  <c r="I516" i="36"/>
  <c r="I464" i="36"/>
  <c r="I126" i="36" l="1"/>
  <c r="F74" i="36"/>
  <c r="I619" i="36"/>
  <c r="I74" i="36" l="1"/>
  <c r="F22" i="36"/>
  <c r="I111" i="36"/>
  <c r="G91" i="36" l="1"/>
  <c r="C91" i="36"/>
  <c r="H91" i="36"/>
  <c r="I450" i="36" l="1"/>
  <c r="F652" i="36"/>
  <c r="F91" i="36"/>
  <c r="F106" i="36" s="1"/>
  <c r="I637" i="36"/>
  <c r="B91" i="36"/>
  <c r="I112" i="36" l="1"/>
  <c r="I502" i="36" l="1"/>
  <c r="F60" i="36"/>
  <c r="I528" i="36"/>
  <c r="I554" i="36"/>
  <c r="I60" i="36" l="1"/>
  <c r="F8" i="36"/>
  <c r="H86" i="36" l="1"/>
  <c r="C86" i="36"/>
  <c r="E86" i="36"/>
  <c r="G86" i="36"/>
  <c r="I632" i="36" l="1"/>
  <c r="I618" i="36" l="1"/>
  <c r="I610" i="36"/>
  <c r="I592" i="36" l="1"/>
  <c r="I614" i="36"/>
  <c r="I606" i="36"/>
  <c r="I609" i="36"/>
  <c r="I607" i="36" l="1"/>
  <c r="I513" i="36" l="1"/>
  <c r="I591" i="36"/>
  <c r="I461" i="36"/>
  <c r="I539" i="36"/>
  <c r="I565" i="36"/>
  <c r="I357" i="36"/>
  <c r="I305" i="36"/>
  <c r="I331" i="36"/>
  <c r="G45" i="36"/>
  <c r="C45" i="36"/>
  <c r="I279" i="36"/>
  <c r="I383" i="36"/>
  <c r="E45" i="36"/>
  <c r="H45" i="36"/>
  <c r="I201" i="36"/>
  <c r="I253" i="36"/>
  <c r="D45" i="36" l="1"/>
  <c r="I227" i="36"/>
  <c r="I123" i="36"/>
  <c r="F71" i="36"/>
  <c r="I617" i="36"/>
  <c r="I435" i="36"/>
  <c r="I409" i="36"/>
  <c r="I175" i="36"/>
  <c r="I71" i="36" l="1"/>
  <c r="F19" i="36"/>
  <c r="I149" i="36"/>
  <c r="B45" i="36"/>
  <c r="I45" i="36" l="1"/>
  <c r="I593" i="36"/>
  <c r="H89" i="36" l="1"/>
  <c r="H11" i="36" s="1"/>
  <c r="G97" i="36"/>
  <c r="G19" i="36" s="1"/>
  <c r="D99" i="36"/>
  <c r="D21" i="36" s="1"/>
  <c r="H99" i="36"/>
  <c r="H21" i="36" s="1"/>
  <c r="E87" i="36"/>
  <c r="E9" i="36" s="1"/>
  <c r="G90" i="36"/>
  <c r="G12" i="36" s="1"/>
  <c r="C97" i="36"/>
  <c r="C19" i="36" s="1"/>
  <c r="C99" i="36"/>
  <c r="C21" i="36" s="1"/>
  <c r="E99" i="36"/>
  <c r="D98" i="36"/>
  <c r="D20" i="36" s="1"/>
  <c r="E98" i="36"/>
  <c r="E20" i="36" s="1"/>
  <c r="H98" i="36"/>
  <c r="H20" i="36" s="1"/>
  <c r="H97" i="36"/>
  <c r="H19" i="36" s="1"/>
  <c r="H90" i="36"/>
  <c r="H12" i="36" s="1"/>
  <c r="D97" i="36"/>
  <c r="D19" i="36" s="1"/>
  <c r="G99" i="36"/>
  <c r="G21" i="36" s="1"/>
  <c r="C98" i="36"/>
  <c r="C20" i="36" s="1"/>
  <c r="G98" i="36"/>
  <c r="G20" i="36" s="1"/>
  <c r="C96" i="36"/>
  <c r="C18" i="36" s="1"/>
  <c r="G87" i="36"/>
  <c r="G9" i="36" s="1"/>
  <c r="H94" i="36"/>
  <c r="H16" i="36" s="1"/>
  <c r="G89" i="36"/>
  <c r="G11" i="36" s="1"/>
  <c r="E90" i="36"/>
  <c r="E12" i="36" s="1"/>
  <c r="E97" i="36"/>
  <c r="E19" i="36" s="1"/>
  <c r="H87" i="36"/>
  <c r="H9" i="36" s="1"/>
  <c r="D87" i="36"/>
  <c r="D9" i="36" s="1"/>
  <c r="C87" i="36"/>
  <c r="C9" i="36" s="1"/>
  <c r="G94" i="36"/>
  <c r="G16" i="36" s="1"/>
  <c r="C85" i="36" l="1"/>
  <c r="H85" i="36"/>
  <c r="I633" i="36"/>
  <c r="E85" i="36"/>
  <c r="I635" i="36"/>
  <c r="I643" i="36"/>
  <c r="B97" i="36"/>
  <c r="I631" i="36"/>
  <c r="I644" i="36"/>
  <c r="B98" i="36"/>
  <c r="G85" i="36"/>
  <c r="I640" i="36"/>
  <c r="I642" i="36"/>
  <c r="I636" i="36" l="1"/>
  <c r="I462" i="36"/>
  <c r="I97" i="36"/>
  <c r="B19" i="36"/>
  <c r="I19" i="36" s="1"/>
  <c r="I98" i="36"/>
  <c r="B20" i="36"/>
  <c r="I488" i="36" l="1"/>
  <c r="F72" i="36"/>
  <c r="I72" i="36" l="1"/>
  <c r="F20" i="36"/>
  <c r="I20" i="36" s="1"/>
  <c r="I424" i="36"/>
  <c r="I164" i="36"/>
  <c r="I294" i="36"/>
  <c r="I216" i="36"/>
  <c r="I268" i="36"/>
  <c r="I398" i="36"/>
  <c r="I190" i="36"/>
  <c r="I346" i="36"/>
  <c r="I242" i="36"/>
  <c r="I320" i="36"/>
  <c r="I372" i="36" l="1"/>
  <c r="H34" i="36"/>
  <c r="H8" i="36" s="1"/>
  <c r="D34" i="36"/>
  <c r="E34" i="36"/>
  <c r="E8" i="36" s="1"/>
  <c r="C34" i="36"/>
  <c r="C8" i="36" s="1"/>
  <c r="G34" i="36"/>
  <c r="G8" i="36" s="1"/>
  <c r="I138" i="36" l="1"/>
  <c r="B34" i="36"/>
  <c r="I423" i="36"/>
  <c r="I345" i="36"/>
  <c r="I267" i="36" l="1"/>
  <c r="I241" i="36"/>
  <c r="I163" i="36"/>
  <c r="I319" i="36"/>
  <c r="I293" i="36"/>
  <c r="I397" i="36"/>
  <c r="I189" i="36"/>
  <c r="I215" i="36"/>
  <c r="I34" i="36"/>
  <c r="I334" i="36"/>
  <c r="I256" i="36"/>
  <c r="C48" i="36"/>
  <c r="C22" i="36" s="1"/>
  <c r="I308" i="36"/>
  <c r="I178" i="36"/>
  <c r="I204" i="36"/>
  <c r="I282" i="36"/>
  <c r="I438" i="36"/>
  <c r="I230" i="36"/>
  <c r="I360" i="36"/>
  <c r="I386" i="36"/>
  <c r="I137" i="36" l="1"/>
  <c r="H48" i="36"/>
  <c r="H22" i="36" s="1"/>
  <c r="G48" i="36"/>
  <c r="G22" i="36" s="1"/>
  <c r="E48" i="36"/>
  <c r="E22" i="36" s="1"/>
  <c r="D48" i="36"/>
  <c r="I412" i="36"/>
  <c r="E33" i="36" l="1"/>
  <c r="I152" i="36"/>
  <c r="B48" i="36"/>
  <c r="I48" i="36" l="1"/>
  <c r="G33" i="36"/>
  <c r="D33" i="36"/>
  <c r="E7" i="36"/>
  <c r="C33" i="36"/>
  <c r="I371" i="36"/>
  <c r="B33" i="36"/>
  <c r="H33" i="36"/>
  <c r="H7" i="36" l="1"/>
  <c r="G7" i="36"/>
  <c r="C7" i="36"/>
  <c r="I33" i="36"/>
  <c r="I449" i="36" l="1"/>
  <c r="F59" i="36"/>
  <c r="I485" i="36" l="1"/>
  <c r="F7" i="36"/>
  <c r="I59" i="36"/>
  <c r="I407" i="36" l="1"/>
  <c r="I199" i="36"/>
  <c r="I433" i="36"/>
  <c r="I251" i="36"/>
  <c r="I173" i="36" l="1"/>
  <c r="I615" i="36"/>
  <c r="I277" i="36"/>
  <c r="I355" i="36"/>
  <c r="E43" i="36"/>
  <c r="I641" i="36"/>
  <c r="H95" i="36"/>
  <c r="I225" i="36"/>
  <c r="I303" i="36"/>
  <c r="D43" i="36"/>
  <c r="I147" i="36"/>
  <c r="I121" i="36"/>
  <c r="B43" i="36"/>
  <c r="G95" i="36"/>
  <c r="G43" i="36"/>
  <c r="G17" i="36" s="1"/>
  <c r="H43" i="36"/>
  <c r="I563" i="36" l="1"/>
  <c r="H17" i="36"/>
  <c r="I329" i="36"/>
  <c r="I381" i="36"/>
  <c r="I537" i="36"/>
  <c r="C43" i="36"/>
  <c r="I43" i="36" l="1"/>
  <c r="I511" i="36" l="1"/>
  <c r="F69" i="36"/>
  <c r="E92" i="36"/>
  <c r="E91" i="36"/>
  <c r="I69" i="36" l="1"/>
  <c r="F17" i="36"/>
  <c r="D91" i="36"/>
  <c r="I91" i="36" s="1"/>
  <c r="I585" i="36"/>
  <c r="D92" i="36"/>
  <c r="I92" i="36" s="1"/>
  <c r="I586" i="36"/>
  <c r="E93" i="36" l="1"/>
  <c r="I587" i="36"/>
  <c r="I93" i="36" l="1"/>
  <c r="E15" i="36"/>
  <c r="I15" i="36" s="1"/>
  <c r="D100" i="36" l="1"/>
  <c r="D22" i="36" s="1"/>
  <c r="I594" i="36" l="1"/>
  <c r="B100" i="36"/>
  <c r="I100" i="36" l="1"/>
  <c r="B22" i="36"/>
  <c r="I22" i="36" s="1"/>
  <c r="I605" i="36" l="1"/>
  <c r="I579" i="36"/>
  <c r="B85" i="36"/>
  <c r="D85" i="36"/>
  <c r="D96" i="36"/>
  <c r="D18" i="36" s="1"/>
  <c r="G600" i="36" l="1"/>
  <c r="D7" i="36"/>
  <c r="I85" i="36"/>
  <c r="B7" i="36"/>
  <c r="I590" i="36"/>
  <c r="B96" i="36"/>
  <c r="H96" i="36"/>
  <c r="H600" i="36"/>
  <c r="D90" i="36"/>
  <c r="D12" i="36" s="1"/>
  <c r="C90" i="36"/>
  <c r="C12" i="36" s="1"/>
  <c r="D95" i="36"/>
  <c r="D17" i="36" s="1"/>
  <c r="E95" i="36"/>
  <c r="E17" i="36" s="1"/>
  <c r="C95" i="36"/>
  <c r="C17" i="36" s="1"/>
  <c r="I7" i="36" l="1"/>
  <c r="H18" i="36"/>
  <c r="I584" i="36"/>
  <c r="B90" i="36"/>
  <c r="I589" i="36"/>
  <c r="B95" i="36"/>
  <c r="B18" i="36"/>
  <c r="C94" i="36"/>
  <c r="C16" i="36" s="1"/>
  <c r="D94" i="36"/>
  <c r="D16" i="36" s="1"/>
  <c r="E94" i="36"/>
  <c r="E16" i="36" s="1"/>
  <c r="I90" i="36" l="1"/>
  <c r="B12" i="36"/>
  <c r="I12" i="36" s="1"/>
  <c r="I588" i="36"/>
  <c r="B94" i="36"/>
  <c r="I580" i="36"/>
  <c r="B86" i="36"/>
  <c r="I95" i="36"/>
  <c r="B17" i="36"/>
  <c r="I17" i="36" s="1"/>
  <c r="D86" i="36"/>
  <c r="D89" i="36"/>
  <c r="D11" i="36" s="1"/>
  <c r="C89" i="36" l="1"/>
  <c r="C600" i="36"/>
  <c r="I583" i="36"/>
  <c r="B89" i="36"/>
  <c r="D600" i="36"/>
  <c r="I94" i="36"/>
  <c r="B16" i="36"/>
  <c r="D8" i="36"/>
  <c r="I86" i="36"/>
  <c r="B8" i="36"/>
  <c r="E89" i="36"/>
  <c r="E600" i="36"/>
  <c r="E11" i="36" l="1"/>
  <c r="I89" i="36"/>
  <c r="B11" i="36"/>
  <c r="I11" i="36" s="1"/>
  <c r="I8" i="36"/>
  <c r="I581" i="36"/>
  <c r="B87" i="36"/>
  <c r="C11" i="36"/>
  <c r="I87" i="36" l="1"/>
  <c r="B9" i="36"/>
  <c r="D50" i="36"/>
  <c r="C50" i="36"/>
  <c r="E50" i="36"/>
  <c r="I596" i="36" l="1"/>
  <c r="I484" i="36"/>
  <c r="F68" i="36"/>
  <c r="I595" i="36"/>
  <c r="I600" i="36" s="1"/>
  <c r="B600" i="36"/>
  <c r="I9" i="36"/>
  <c r="B102" i="36"/>
  <c r="H102" i="36"/>
  <c r="H24" i="36" s="1"/>
  <c r="G102" i="36"/>
  <c r="G24" i="36" s="1"/>
  <c r="E102" i="36"/>
  <c r="E24" i="36" s="1"/>
  <c r="I388" i="36"/>
  <c r="D652" i="36"/>
  <c r="C102" i="36"/>
  <c r="C24" i="36" s="1"/>
  <c r="B601" i="36" l="1"/>
  <c r="D49" i="36"/>
  <c r="I335" i="36"/>
  <c r="I361" i="36"/>
  <c r="I231" i="36"/>
  <c r="I413" i="36"/>
  <c r="G101" i="36"/>
  <c r="G652" i="36"/>
  <c r="C49" i="36"/>
  <c r="I439" i="36"/>
  <c r="E101" i="36"/>
  <c r="E652" i="36"/>
  <c r="I153" i="36"/>
  <c r="I258" i="36"/>
  <c r="I309" i="36"/>
  <c r="I205" i="36"/>
  <c r="I283" i="36"/>
  <c r="I465" i="36"/>
  <c r="I470" i="36" s="1"/>
  <c r="F470" i="36"/>
  <c r="I648" i="36"/>
  <c r="I466" i="36"/>
  <c r="I570" i="36"/>
  <c r="I544" i="36"/>
  <c r="I179" i="36"/>
  <c r="I257" i="36"/>
  <c r="I127" i="36"/>
  <c r="B49" i="36"/>
  <c r="C101" i="36"/>
  <c r="C106" i="36" s="1"/>
  <c r="C652" i="36"/>
  <c r="H49" i="36"/>
  <c r="E49" i="36"/>
  <c r="E23" i="36" s="1"/>
  <c r="I232" i="36"/>
  <c r="F16" i="36"/>
  <c r="I16" i="36" s="1"/>
  <c r="I68" i="36"/>
  <c r="I387" i="36"/>
  <c r="H101" i="36"/>
  <c r="H106" i="36" s="1"/>
  <c r="H652" i="36"/>
  <c r="I518" i="36"/>
  <c r="G49" i="36"/>
  <c r="G23" i="36" s="1"/>
  <c r="I647" i="36"/>
  <c r="F601" i="36"/>
  <c r="I601" i="36"/>
  <c r="H601" i="36"/>
  <c r="G601" i="36"/>
  <c r="E601" i="36"/>
  <c r="C601" i="36"/>
  <c r="D601" i="36"/>
  <c r="H23" i="36" l="1"/>
  <c r="F76" i="36"/>
  <c r="C23" i="36"/>
  <c r="I543" i="36"/>
  <c r="I548" i="36" s="1"/>
  <c r="F548" i="36"/>
  <c r="F549" i="36" s="1"/>
  <c r="I517" i="36"/>
  <c r="I522" i="36" s="1"/>
  <c r="F522" i="36"/>
  <c r="I569" i="36"/>
  <c r="I574" i="36" s="1"/>
  <c r="F574" i="36"/>
  <c r="F575" i="36" s="1"/>
  <c r="I471" i="36"/>
  <c r="C471" i="36"/>
  <c r="D471" i="36"/>
  <c r="E471" i="36"/>
  <c r="H471" i="36"/>
  <c r="B471" i="36"/>
  <c r="G471" i="36"/>
  <c r="I128" i="36"/>
  <c r="B50" i="36"/>
  <c r="I49" i="36"/>
  <c r="F471" i="36"/>
  <c r="I76" i="36"/>
  <c r="F24" i="36"/>
  <c r="F75" i="36"/>
  <c r="F523" i="36" l="1"/>
  <c r="H575" i="36"/>
  <c r="D575" i="36"/>
  <c r="I575" i="36"/>
  <c r="G575" i="36"/>
  <c r="E575" i="36"/>
  <c r="C575" i="36"/>
  <c r="B575" i="36"/>
  <c r="B523" i="36"/>
  <c r="H523" i="36"/>
  <c r="D523" i="36"/>
  <c r="C523" i="36"/>
  <c r="I523" i="36"/>
  <c r="G523" i="36"/>
  <c r="E523" i="36"/>
  <c r="F23" i="36"/>
  <c r="I75" i="36"/>
  <c r="B24" i="36"/>
  <c r="I50" i="36"/>
  <c r="E549" i="36"/>
  <c r="B549" i="36"/>
  <c r="H549" i="36"/>
  <c r="G549" i="36"/>
  <c r="D549" i="36"/>
  <c r="C549" i="36"/>
  <c r="I549" i="36"/>
  <c r="I568" i="43" l="1"/>
  <c r="I516" i="43"/>
  <c r="I490" i="43"/>
  <c r="I542" i="43"/>
  <c r="I464" i="43" l="1"/>
  <c r="F74" i="43"/>
  <c r="H86" i="43"/>
  <c r="H8" i="43" s="1"/>
  <c r="E86" i="43"/>
  <c r="E8" i="43" s="1"/>
  <c r="G86" i="43"/>
  <c r="G8" i="43" s="1"/>
  <c r="C86" i="43"/>
  <c r="C8" i="43" s="1"/>
  <c r="P100" i="43"/>
  <c r="P22" i="43" s="1"/>
  <c r="E98" i="43"/>
  <c r="E20" i="43" s="1"/>
  <c r="C98" i="43"/>
  <c r="C20" i="43" s="1"/>
  <c r="G98" i="43"/>
  <c r="G20" i="43" s="1"/>
  <c r="H98" i="43"/>
  <c r="H20" i="43" s="1"/>
  <c r="F22" i="43" l="1"/>
  <c r="I74" i="43"/>
  <c r="Q98" i="43"/>
  <c r="Q20" i="43" s="1"/>
  <c r="I644" i="43"/>
  <c r="M86" i="43"/>
  <c r="M8" i="43" s="1"/>
  <c r="Q86" i="43"/>
  <c r="Q8" i="43" s="1"/>
  <c r="O86" i="43"/>
  <c r="O8" i="43" s="1"/>
  <c r="R98" i="43"/>
  <c r="R20" i="43" s="1"/>
  <c r="M98" i="43"/>
  <c r="M20" i="43" s="1"/>
  <c r="O98" i="43"/>
  <c r="O20" i="43" s="1"/>
  <c r="I632" i="43"/>
  <c r="R86" i="43"/>
  <c r="R8" i="43" s="1"/>
  <c r="S632" i="43" l="1"/>
  <c r="S644" i="43"/>
  <c r="C101" i="43" l="1"/>
  <c r="C23" i="43" s="1"/>
  <c r="C102" i="43"/>
  <c r="C24" i="43" s="1"/>
  <c r="H102" i="43"/>
  <c r="H24" i="43" s="1"/>
  <c r="H101" i="43"/>
  <c r="H23" i="43" s="1"/>
  <c r="G102" i="43"/>
  <c r="G24" i="43" s="1"/>
  <c r="G101" i="43"/>
  <c r="G23" i="43" s="1"/>
  <c r="E102" i="43"/>
  <c r="E24" i="43" s="1"/>
  <c r="E101" i="43"/>
  <c r="E23" i="43" s="1"/>
  <c r="I647" i="43" l="1"/>
  <c r="I648" i="43"/>
  <c r="I560" i="43"/>
  <c r="O102" i="43"/>
  <c r="O24" i="43" s="1"/>
  <c r="Q102" i="43"/>
  <c r="Q24" i="43" s="1"/>
  <c r="R102" i="43"/>
  <c r="R24" i="43" s="1"/>
  <c r="M102" i="43"/>
  <c r="M24" i="43" s="1"/>
  <c r="H91" i="43"/>
  <c r="G91" i="43"/>
  <c r="C91" i="43"/>
  <c r="O101" i="43"/>
  <c r="O23" i="43" s="1"/>
  <c r="Q101" i="43"/>
  <c r="Q23" i="43" s="1"/>
  <c r="R101" i="43"/>
  <c r="R23" i="43" s="1"/>
  <c r="M101" i="43"/>
  <c r="M23" i="43" s="1"/>
  <c r="S647" i="43" l="1"/>
  <c r="S648" i="43"/>
  <c r="R91" i="43"/>
  <c r="C99" i="43"/>
  <c r="G99" i="43"/>
  <c r="H99" i="43"/>
  <c r="M91" i="43"/>
  <c r="Q91" i="43"/>
  <c r="F91" i="43" l="1"/>
  <c r="F106" i="43" s="1"/>
  <c r="F652" i="43"/>
  <c r="I637" i="43"/>
  <c r="B91" i="43"/>
  <c r="R99" i="43"/>
  <c r="Q99" i="43"/>
  <c r="M99" i="43"/>
  <c r="S637" i="43" l="1"/>
  <c r="L91" i="43"/>
  <c r="P91" i="43"/>
  <c r="P652" i="43"/>
  <c r="I561" i="43" l="1"/>
  <c r="F67" i="43"/>
  <c r="P93" i="43"/>
  <c r="F15" i="43" l="1"/>
  <c r="I67" i="43"/>
  <c r="I537" i="43" l="1"/>
  <c r="I459" i="43" l="1"/>
  <c r="I563" i="43"/>
  <c r="I574" i="43" s="1"/>
  <c r="F574" i="43"/>
  <c r="F575" i="43" s="1"/>
  <c r="G575" i="43" l="1"/>
  <c r="E575" i="43"/>
  <c r="D575" i="43"/>
  <c r="H575" i="43"/>
  <c r="B575" i="43"/>
  <c r="I575" i="43" s="1"/>
  <c r="C575" i="43"/>
  <c r="F59" i="43" l="1"/>
  <c r="I449" i="43"/>
  <c r="P85" i="43" l="1"/>
  <c r="P7" i="43" s="1"/>
  <c r="F7" i="43"/>
  <c r="I59" i="43"/>
  <c r="I460" i="43" l="1"/>
  <c r="F60" i="43" l="1"/>
  <c r="I450" i="43"/>
  <c r="F72" i="43"/>
  <c r="I462" i="43"/>
  <c r="H94" i="43"/>
  <c r="G94" i="43"/>
  <c r="P98" i="43"/>
  <c r="G95" i="43"/>
  <c r="H95" i="43"/>
  <c r="G89" i="43"/>
  <c r="G11" i="43" s="1"/>
  <c r="H89" i="43"/>
  <c r="H11" i="43" s="1"/>
  <c r="E90" i="43"/>
  <c r="E12" i="43" s="1"/>
  <c r="G90" i="43"/>
  <c r="G12" i="43" s="1"/>
  <c r="H90" i="43"/>
  <c r="H12" i="43" s="1"/>
  <c r="H97" i="43"/>
  <c r="H19" i="43" s="1"/>
  <c r="E97" i="43"/>
  <c r="E19" i="43" s="1"/>
  <c r="G97" i="43"/>
  <c r="G19" i="43" s="1"/>
  <c r="C96" i="43"/>
  <c r="E87" i="43"/>
  <c r="E9" i="43" s="1"/>
  <c r="G87" i="43"/>
  <c r="G9" i="43" s="1"/>
  <c r="C87" i="43"/>
  <c r="C9" i="43" s="1"/>
  <c r="H87" i="43"/>
  <c r="H9" i="43" s="1"/>
  <c r="F20" i="43" l="1"/>
  <c r="I72" i="43"/>
  <c r="P86" i="43"/>
  <c r="P8" i="43" s="1"/>
  <c r="F8" i="43"/>
  <c r="I60" i="43"/>
  <c r="R87" i="43"/>
  <c r="R9" i="43" s="1"/>
  <c r="M87" i="43"/>
  <c r="M9" i="43" s="1"/>
  <c r="I633" i="43"/>
  <c r="I642" i="43"/>
  <c r="D652" i="43"/>
  <c r="I643" i="43"/>
  <c r="Q97" i="43"/>
  <c r="Q19" i="43" s="1"/>
  <c r="R97" i="43"/>
  <c r="R19" i="43" s="1"/>
  <c r="R90" i="43"/>
  <c r="R12" i="43" s="1"/>
  <c r="I636" i="43"/>
  <c r="O90" i="43"/>
  <c r="O12" i="43" s="1"/>
  <c r="I635" i="43"/>
  <c r="R89" i="43"/>
  <c r="R11" i="43" s="1"/>
  <c r="I641" i="43"/>
  <c r="R95" i="43"/>
  <c r="Q94" i="43"/>
  <c r="Q87" i="43"/>
  <c r="Q9" i="43" s="1"/>
  <c r="O87" i="43"/>
  <c r="O9" i="43" s="1"/>
  <c r="M96" i="43"/>
  <c r="O97" i="43"/>
  <c r="O19" i="43" s="1"/>
  <c r="Q90" i="43"/>
  <c r="Q12" i="43" s="1"/>
  <c r="Q89" i="43"/>
  <c r="Q11" i="43" s="1"/>
  <c r="Q95" i="43"/>
  <c r="I640" i="43"/>
  <c r="R94" i="43"/>
  <c r="H652" i="43" l="1"/>
  <c r="H85" i="43"/>
  <c r="C652" i="43"/>
  <c r="C85" i="43"/>
  <c r="I592" i="43"/>
  <c r="I631" i="43"/>
  <c r="E652" i="43"/>
  <c r="E85" i="43"/>
  <c r="G652" i="43"/>
  <c r="G85" i="43"/>
  <c r="S635" i="43"/>
  <c r="S636" i="43"/>
  <c r="S643" i="43"/>
  <c r="N652" i="43"/>
  <c r="S640" i="43"/>
  <c r="S641" i="43"/>
  <c r="S642" i="43"/>
  <c r="S633" i="43"/>
  <c r="S631" i="43" l="1"/>
  <c r="Q652" i="43"/>
  <c r="Q85" i="43"/>
  <c r="S592" i="43"/>
  <c r="C7" i="43"/>
  <c r="O652" i="43"/>
  <c r="O85" i="43"/>
  <c r="I511" i="43"/>
  <c r="E7" i="43"/>
  <c r="M652" i="43"/>
  <c r="M85" i="43"/>
  <c r="G7" i="43"/>
  <c r="R652" i="43"/>
  <c r="R85" i="43"/>
  <c r="H7" i="43"/>
  <c r="M7" i="43" l="1"/>
  <c r="R7" i="43"/>
  <c r="Q7" i="43"/>
  <c r="P95" i="43"/>
  <c r="O7" i="43"/>
  <c r="I512" i="43" l="1"/>
  <c r="I522" i="43" s="1"/>
  <c r="F522" i="43"/>
  <c r="B523" i="43" l="1"/>
  <c r="F523" i="43"/>
  <c r="H523" i="43"/>
  <c r="G523" i="43"/>
  <c r="D523" i="43"/>
  <c r="C523" i="43"/>
  <c r="E523" i="43"/>
  <c r="I523" i="43" l="1"/>
  <c r="C97" i="43"/>
  <c r="C19" i="43" s="1"/>
  <c r="AI434" i="43"/>
  <c r="Z44" i="43"/>
  <c r="AF44" i="43"/>
  <c r="AH44" i="43"/>
  <c r="AA44" i="43"/>
  <c r="AI382" i="43" l="1"/>
  <c r="AC44" i="43"/>
  <c r="W44" i="43"/>
  <c r="AI278" i="43"/>
  <c r="AD44" i="43"/>
  <c r="AI252" i="43"/>
  <c r="AI408" i="43"/>
  <c r="AI148" i="43"/>
  <c r="AI226" i="43"/>
  <c r="AI304" i="43"/>
  <c r="AE44" i="43"/>
  <c r="Y44" i="43"/>
  <c r="X44" i="43"/>
  <c r="AI330" i="43"/>
  <c r="AI356" i="43"/>
  <c r="AI200" i="43"/>
  <c r="AG44" i="43"/>
  <c r="V44" i="43"/>
  <c r="AI122" i="43"/>
  <c r="AI174" i="43"/>
  <c r="M97" i="43"/>
  <c r="M19" i="43" s="1"/>
  <c r="AI198" i="43" l="1"/>
  <c r="AI172" i="43"/>
  <c r="AI354" i="43"/>
  <c r="S200" i="43"/>
  <c r="AI224" i="43"/>
  <c r="S174" i="43"/>
  <c r="AI380" i="43"/>
  <c r="AI406" i="43"/>
  <c r="L44" i="43"/>
  <c r="S122" i="43"/>
  <c r="S408" i="43"/>
  <c r="S382" i="43"/>
  <c r="R44" i="43"/>
  <c r="AI250" i="43"/>
  <c r="S356" i="43"/>
  <c r="M44" i="43"/>
  <c r="M18" i="43" s="1"/>
  <c r="S304" i="43"/>
  <c r="Q44" i="43"/>
  <c r="N44" i="43"/>
  <c r="AI146" i="43"/>
  <c r="I596" i="43"/>
  <c r="S434" i="43"/>
  <c r="S330" i="43"/>
  <c r="AI44" i="43"/>
  <c r="I595" i="43"/>
  <c r="S226" i="43"/>
  <c r="O44" i="43"/>
  <c r="AI276" i="43"/>
  <c r="I591" i="43"/>
  <c r="AI302" i="43"/>
  <c r="AI432" i="43"/>
  <c r="S252" i="43"/>
  <c r="S148" i="43"/>
  <c r="S278" i="43"/>
  <c r="I382" i="43" l="1"/>
  <c r="S146" i="43"/>
  <c r="S406" i="43"/>
  <c r="S354" i="43"/>
  <c r="AD42" i="43"/>
  <c r="Y42" i="43"/>
  <c r="I330" i="43"/>
  <c r="D44" i="43"/>
  <c r="I200" i="43"/>
  <c r="I434" i="43"/>
  <c r="I408" i="43"/>
  <c r="S198" i="43"/>
  <c r="S276" i="43"/>
  <c r="W42" i="43"/>
  <c r="G44" i="43"/>
  <c r="C44" i="43"/>
  <c r="C18" i="43" s="1"/>
  <c r="S250" i="43"/>
  <c r="S595" i="43"/>
  <c r="S302" i="43"/>
  <c r="Z42" i="43"/>
  <c r="AG42" i="43"/>
  <c r="X42" i="43"/>
  <c r="S591" i="43"/>
  <c r="H44" i="43"/>
  <c r="S596" i="43"/>
  <c r="AE42" i="43"/>
  <c r="V42" i="43"/>
  <c r="AI120" i="43"/>
  <c r="I226" i="43"/>
  <c r="I148" i="43"/>
  <c r="S172" i="43"/>
  <c r="AA42" i="43"/>
  <c r="AF42" i="43"/>
  <c r="I174" i="43"/>
  <c r="S44" i="43"/>
  <c r="AJ44" i="43" s="1"/>
  <c r="S380" i="43"/>
  <c r="B44" i="43"/>
  <c r="I122" i="43"/>
  <c r="AC42" i="43"/>
  <c r="I252" i="43"/>
  <c r="AI328" i="43"/>
  <c r="I356" i="43"/>
  <c r="I304" i="43"/>
  <c r="S432" i="43"/>
  <c r="I278" i="43"/>
  <c r="AH42" i="43"/>
  <c r="E44" i="43"/>
  <c r="S224" i="43"/>
  <c r="Q42" i="43"/>
  <c r="Q16" i="43" s="1"/>
  <c r="R42" i="43"/>
  <c r="R16" i="43" s="1"/>
  <c r="I432" i="43"/>
  <c r="W48" i="43" l="1"/>
  <c r="W43" i="43"/>
  <c r="N42" i="43"/>
  <c r="AI303" i="43"/>
  <c r="I250" i="43"/>
  <c r="I380" i="43"/>
  <c r="AA43" i="43"/>
  <c r="AI308" i="43"/>
  <c r="AI204" i="43"/>
  <c r="M42" i="43"/>
  <c r="O42" i="43"/>
  <c r="AI256" i="43"/>
  <c r="AI334" i="43"/>
  <c r="I172" i="43"/>
  <c r="AI230" i="43"/>
  <c r="AI42" i="43"/>
  <c r="AI438" i="43"/>
  <c r="L42" i="43"/>
  <c r="S120" i="43"/>
  <c r="I44" i="43"/>
  <c r="AD48" i="43"/>
  <c r="AD43" i="43"/>
  <c r="AI381" i="43"/>
  <c r="AH43" i="43"/>
  <c r="AI355" i="43"/>
  <c r="AI225" i="43"/>
  <c r="I224" i="43"/>
  <c r="AA48" i="43"/>
  <c r="AC48" i="43"/>
  <c r="AG48" i="43"/>
  <c r="AC43" i="43"/>
  <c r="V43" i="43"/>
  <c r="AI121" i="43"/>
  <c r="AI386" i="43"/>
  <c r="I276" i="43"/>
  <c r="I146" i="43"/>
  <c r="AI329" i="43"/>
  <c r="AF48" i="43"/>
  <c r="AE48" i="43"/>
  <c r="AF43" i="43"/>
  <c r="AE43" i="43"/>
  <c r="I354" i="43"/>
  <c r="AI251" i="43"/>
  <c r="AI147" i="43"/>
  <c r="AI199" i="43"/>
  <c r="AI282" i="43"/>
  <c r="AI277" i="43"/>
  <c r="AH48" i="43"/>
  <c r="X48" i="43"/>
  <c r="Y48" i="43"/>
  <c r="X43" i="43"/>
  <c r="Y43" i="43"/>
  <c r="I302" i="43"/>
  <c r="S328" i="43"/>
  <c r="AI173" i="43"/>
  <c r="AI178" i="43"/>
  <c r="V48" i="43"/>
  <c r="Z48" i="43"/>
  <c r="AG43" i="43"/>
  <c r="Z43" i="43"/>
  <c r="AI412" i="43"/>
  <c r="AI360" i="43"/>
  <c r="AI407" i="43"/>
  <c r="AI433" i="43"/>
  <c r="I198" i="43"/>
  <c r="I406" i="43"/>
  <c r="E42" i="43"/>
  <c r="S225" i="43"/>
  <c r="D42" i="43"/>
  <c r="S147" i="43"/>
  <c r="S199" i="43"/>
  <c r="S334" i="43" l="1"/>
  <c r="N48" i="43"/>
  <c r="C42" i="43"/>
  <c r="S386" i="43"/>
  <c r="M43" i="43"/>
  <c r="S355" i="43"/>
  <c r="H42" i="43"/>
  <c r="H16" i="43" s="1"/>
  <c r="S381" i="43"/>
  <c r="S433" i="43"/>
  <c r="S303" i="43"/>
  <c r="G42" i="43"/>
  <c r="G16" i="43" s="1"/>
  <c r="M48" i="43"/>
  <c r="M22" i="43" s="1"/>
  <c r="S173" i="43"/>
  <c r="S178" i="43"/>
  <c r="L48" i="43"/>
  <c r="I328" i="43"/>
  <c r="S121" i="43"/>
  <c r="L43" i="43"/>
  <c r="O48" i="43"/>
  <c r="O22" i="43" s="1"/>
  <c r="S277" i="43"/>
  <c r="R43" i="43"/>
  <c r="R17" i="43" s="1"/>
  <c r="S256" i="43"/>
  <c r="S438" i="43"/>
  <c r="O43" i="43"/>
  <c r="N43" i="43"/>
  <c r="S251" i="43"/>
  <c r="R48" i="43"/>
  <c r="R22" i="43" s="1"/>
  <c r="S308" i="43"/>
  <c r="Q48" i="43"/>
  <c r="Q22" i="43" s="1"/>
  <c r="AI48" i="43"/>
  <c r="S407" i="43"/>
  <c r="S360" i="43"/>
  <c r="S204" i="43"/>
  <c r="B42" i="43"/>
  <c r="I120" i="43"/>
  <c r="S230" i="43"/>
  <c r="S412" i="43"/>
  <c r="S329" i="43"/>
  <c r="Q43" i="43"/>
  <c r="Q17" i="43" s="1"/>
  <c r="S282" i="43"/>
  <c r="AI43" i="43"/>
  <c r="S42" i="43"/>
  <c r="AJ42" i="43" s="1"/>
  <c r="I277" i="43" l="1"/>
  <c r="I173" i="43"/>
  <c r="I251" i="43"/>
  <c r="D48" i="43"/>
  <c r="I360" i="43"/>
  <c r="I230" i="43"/>
  <c r="I329" i="43"/>
  <c r="G48" i="43"/>
  <c r="G22" i="43" s="1"/>
  <c r="I355" i="43"/>
  <c r="I204" i="43"/>
  <c r="I412" i="43"/>
  <c r="I282" i="43"/>
  <c r="I438" i="43"/>
  <c r="D43" i="43"/>
  <c r="I303" i="43"/>
  <c r="I121" i="43"/>
  <c r="B43" i="43"/>
  <c r="I334" i="43"/>
  <c r="I407" i="43"/>
  <c r="E48" i="43"/>
  <c r="E22" i="43" s="1"/>
  <c r="I386" i="43"/>
  <c r="I42" i="43"/>
  <c r="S43" i="43"/>
  <c r="AJ43" i="43" s="1"/>
  <c r="H48" i="43"/>
  <c r="H22" i="43" s="1"/>
  <c r="I381" i="43"/>
  <c r="C43" i="43"/>
  <c r="E43" i="43"/>
  <c r="I225" i="43"/>
  <c r="I433" i="43"/>
  <c r="I178" i="43"/>
  <c r="B48" i="43"/>
  <c r="I147" i="43"/>
  <c r="C48" i="43"/>
  <c r="C22" i="43" s="1"/>
  <c r="H43" i="43"/>
  <c r="H17" i="43" s="1"/>
  <c r="I199" i="43"/>
  <c r="I308" i="43"/>
  <c r="G43" i="43"/>
  <c r="G17" i="43" s="1"/>
  <c r="I256" i="43"/>
  <c r="S48" i="43"/>
  <c r="AJ48" i="43" s="1"/>
  <c r="I48" i="43" l="1"/>
  <c r="I43" i="43"/>
  <c r="I486" i="43" l="1"/>
  <c r="F70" i="43"/>
  <c r="F18" i="43" l="1"/>
  <c r="I70" i="43"/>
  <c r="I579" i="43" l="1"/>
  <c r="S579" i="43" l="1"/>
  <c r="E94" i="43" l="1"/>
  <c r="E16" i="43" s="1"/>
  <c r="C94" i="43"/>
  <c r="C16" i="43" s="1"/>
  <c r="O94" i="43" l="1"/>
  <c r="O16" i="43" s="1"/>
  <c r="M94" i="43"/>
  <c r="M16" i="43" s="1"/>
  <c r="I588" i="43" l="1"/>
  <c r="S588" i="43" l="1"/>
  <c r="E93" i="43"/>
  <c r="I587" i="43"/>
  <c r="O93" i="43" l="1"/>
  <c r="S587" i="43"/>
  <c r="I93" i="43"/>
  <c r="E15" i="43"/>
  <c r="I15" i="43" s="1"/>
  <c r="E92" i="43"/>
  <c r="E91" i="43"/>
  <c r="Y39" i="43" l="1"/>
  <c r="W39" i="43"/>
  <c r="AI221" i="43"/>
  <c r="I533" i="43"/>
  <c r="AF39" i="43"/>
  <c r="AI247" i="43"/>
  <c r="AE39" i="43"/>
  <c r="AI299" i="43"/>
  <c r="AG39" i="43"/>
  <c r="Z39" i="43"/>
  <c r="AI429" i="43"/>
  <c r="AI273" i="43"/>
  <c r="AI143" i="43"/>
  <c r="AI169" i="43"/>
  <c r="AC39" i="43"/>
  <c r="I455" i="43"/>
  <c r="AA39" i="43"/>
  <c r="AI351" i="43"/>
  <c r="X39" i="43"/>
  <c r="AI195" i="43"/>
  <c r="AI377" i="43"/>
  <c r="AH39" i="43"/>
  <c r="AI325" i="43"/>
  <c r="AI403" i="43"/>
  <c r="V39" i="43"/>
  <c r="AI117" i="43"/>
  <c r="AD39" i="43"/>
  <c r="D92" i="43"/>
  <c r="I92" i="43" s="1"/>
  <c r="I586" i="43"/>
  <c r="S93" i="43"/>
  <c r="O15" i="43"/>
  <c r="I541" i="43"/>
  <c r="F470" i="43"/>
  <c r="AG418" i="43"/>
  <c r="O92" i="43"/>
  <c r="O91" i="43"/>
  <c r="AI411" i="43" l="1"/>
  <c r="AI203" i="43"/>
  <c r="AI39" i="43"/>
  <c r="AH47" i="43"/>
  <c r="L39" i="43"/>
  <c r="S117" i="43"/>
  <c r="S403" i="43"/>
  <c r="AI307" i="43"/>
  <c r="S429" i="43"/>
  <c r="S377" i="43"/>
  <c r="O39" i="43"/>
  <c r="AA47" i="43"/>
  <c r="N92" i="43"/>
  <c r="S92" i="43" s="1"/>
  <c r="S586" i="43"/>
  <c r="S325" i="43"/>
  <c r="AD47" i="43"/>
  <c r="AI359" i="43"/>
  <c r="S195" i="43"/>
  <c r="AI333" i="43"/>
  <c r="AI255" i="43"/>
  <c r="AI177" i="43"/>
  <c r="AI151" i="43"/>
  <c r="W47" i="43"/>
  <c r="D91" i="43"/>
  <c r="I91" i="43" s="1"/>
  <c r="I585" i="43"/>
  <c r="R39" i="43"/>
  <c r="X47" i="43"/>
  <c r="AF47" i="43"/>
  <c r="S273" i="43"/>
  <c r="S351" i="43"/>
  <c r="S299" i="43"/>
  <c r="Q39" i="43"/>
  <c r="AI385" i="43"/>
  <c r="AC47" i="43"/>
  <c r="AG47" i="43"/>
  <c r="S221" i="43"/>
  <c r="AI437" i="43"/>
  <c r="S247" i="43"/>
  <c r="AI125" i="43"/>
  <c r="V47" i="43"/>
  <c r="Z47" i="43"/>
  <c r="M39" i="43"/>
  <c r="S169" i="43"/>
  <c r="S143" i="43"/>
  <c r="I463" i="43"/>
  <c r="I470" i="43" s="1"/>
  <c r="AI281" i="43"/>
  <c r="N39" i="43"/>
  <c r="AI229" i="43"/>
  <c r="Y47" i="43"/>
  <c r="AE47" i="43"/>
  <c r="I548" i="43"/>
  <c r="F548" i="43"/>
  <c r="S177" i="43" l="1"/>
  <c r="S255" i="43"/>
  <c r="Q47" i="43"/>
  <c r="Q21" i="43" s="1"/>
  <c r="S437" i="43"/>
  <c r="M47" i="43"/>
  <c r="M21" i="43" s="1"/>
  <c r="I403" i="43"/>
  <c r="E39" i="43"/>
  <c r="I429" i="43"/>
  <c r="S151" i="43"/>
  <c r="I325" i="43"/>
  <c r="C471" i="43"/>
  <c r="D471" i="43"/>
  <c r="E471" i="43"/>
  <c r="H471" i="43"/>
  <c r="G471" i="43"/>
  <c r="B471" i="43"/>
  <c r="F471" i="43"/>
  <c r="L13" i="43"/>
  <c r="S39" i="43"/>
  <c r="C39" i="43"/>
  <c r="I143" i="43"/>
  <c r="AI47" i="43"/>
  <c r="S203" i="43"/>
  <c r="P67" i="43"/>
  <c r="S483" i="43"/>
  <c r="S359" i="43"/>
  <c r="N47" i="43"/>
  <c r="G39" i="43"/>
  <c r="S281" i="43"/>
  <c r="S385" i="43"/>
  <c r="I195" i="43"/>
  <c r="S307" i="43"/>
  <c r="O13" i="43"/>
  <c r="I351" i="43"/>
  <c r="S333" i="43"/>
  <c r="I485" i="43"/>
  <c r="F69" i="43"/>
  <c r="B39" i="43"/>
  <c r="I117" i="43"/>
  <c r="D39" i="43"/>
  <c r="I481" i="43"/>
  <c r="F65" i="43"/>
  <c r="G549" i="43"/>
  <c r="H549" i="43"/>
  <c r="C549" i="43"/>
  <c r="E549" i="43"/>
  <c r="F549" i="43"/>
  <c r="B549" i="43"/>
  <c r="D549" i="43"/>
  <c r="S125" i="43"/>
  <c r="L47" i="43"/>
  <c r="I169" i="43"/>
  <c r="I299" i="43"/>
  <c r="R47" i="43"/>
  <c r="R21" i="43" s="1"/>
  <c r="S411" i="43"/>
  <c r="H39" i="43"/>
  <c r="I247" i="43"/>
  <c r="O47" i="43"/>
  <c r="O21" i="43" s="1"/>
  <c r="Q13" i="43"/>
  <c r="N91" i="43"/>
  <c r="S91" i="43" s="1"/>
  <c r="S585" i="43"/>
  <c r="I221" i="43"/>
  <c r="R13" i="43"/>
  <c r="S229" i="43"/>
  <c r="I273" i="43"/>
  <c r="I377" i="43"/>
  <c r="M13" i="43"/>
  <c r="N13" i="43" l="1"/>
  <c r="D47" i="43"/>
  <c r="G47" i="43"/>
  <c r="G21" i="43" s="1"/>
  <c r="I229" i="43"/>
  <c r="I437" i="43"/>
  <c r="I333" i="43"/>
  <c r="I39" i="43"/>
  <c r="B13" i="43"/>
  <c r="AJ39" i="43"/>
  <c r="I281" i="43"/>
  <c r="S47" i="43"/>
  <c r="AJ47" i="43" s="1"/>
  <c r="I69" i="43"/>
  <c r="F17" i="43"/>
  <c r="I471" i="43"/>
  <c r="D13" i="43"/>
  <c r="I489" i="43"/>
  <c r="F73" i="43"/>
  <c r="I177" i="43"/>
  <c r="F13" i="43"/>
  <c r="I65" i="43"/>
  <c r="I307" i="43"/>
  <c r="I255" i="43"/>
  <c r="C47" i="43"/>
  <c r="C21" i="43" s="1"/>
  <c r="I203" i="43"/>
  <c r="S67" i="43"/>
  <c r="P15" i="43"/>
  <c r="S15" i="43" s="1"/>
  <c r="T15" i="43" s="1"/>
  <c r="C13" i="43"/>
  <c r="H13" i="43"/>
  <c r="B47" i="43"/>
  <c r="I125" i="43"/>
  <c r="E47" i="43"/>
  <c r="E21" i="43" s="1"/>
  <c r="H47" i="43"/>
  <c r="H21" i="43" s="1"/>
  <c r="I359" i="43"/>
  <c r="I385" i="43"/>
  <c r="I549" i="43"/>
  <c r="G13" i="43"/>
  <c r="I151" i="43"/>
  <c r="I411" i="43"/>
  <c r="E13" i="43"/>
  <c r="I13" i="43" l="1"/>
  <c r="I73" i="43"/>
  <c r="F21" i="43"/>
  <c r="I47" i="43"/>
  <c r="AD132" i="43" l="1"/>
  <c r="AE132" i="43"/>
  <c r="AH132" i="43"/>
  <c r="Z132" i="43"/>
  <c r="Y132" i="43"/>
  <c r="AI118" i="43"/>
  <c r="V132" i="43"/>
  <c r="AA132" i="43"/>
  <c r="X132" i="43"/>
  <c r="I482" i="43"/>
  <c r="I496" i="43" s="1"/>
  <c r="F66" i="43"/>
  <c r="F496" i="43"/>
  <c r="W132" i="43"/>
  <c r="AG132" i="43"/>
  <c r="AF132" i="43"/>
  <c r="AC132" i="43"/>
  <c r="AG366" i="43"/>
  <c r="AC366" i="43"/>
  <c r="AA366" i="43"/>
  <c r="X366" i="43"/>
  <c r="W366" i="43"/>
  <c r="Y366" i="43"/>
  <c r="Z366" i="43"/>
  <c r="AF366" i="43"/>
  <c r="AE366" i="43"/>
  <c r="AH366" i="43"/>
  <c r="AD366" i="43"/>
  <c r="AA210" i="43"/>
  <c r="Z210" i="43"/>
  <c r="AG210" i="43"/>
  <c r="AH210" i="43"/>
  <c r="X210" i="43"/>
  <c r="AF210" i="43"/>
  <c r="Y210" i="43"/>
  <c r="AE210" i="43"/>
  <c r="W210" i="43"/>
  <c r="AC210" i="43"/>
  <c r="AD210" i="43"/>
  <c r="Z314" i="43"/>
  <c r="Y314" i="43"/>
  <c r="AA314" i="43"/>
  <c r="X314" i="43"/>
  <c r="W314" i="43"/>
  <c r="AG314" i="43"/>
  <c r="AE314" i="43"/>
  <c r="AC314" i="43"/>
  <c r="AH314" i="43"/>
  <c r="AD314" i="43"/>
  <c r="AF314" i="43"/>
  <c r="AC184" i="43"/>
  <c r="AD184" i="43"/>
  <c r="Y184" i="43"/>
  <c r="AE184" i="43"/>
  <c r="W184" i="43"/>
  <c r="AH184" i="43"/>
  <c r="X184" i="43"/>
  <c r="AF184" i="43"/>
  <c r="AA184" i="43"/>
  <c r="Z184" i="43"/>
  <c r="AG184" i="43"/>
  <c r="AG392" i="43"/>
  <c r="AA392" i="43"/>
  <c r="Y392" i="43"/>
  <c r="X392" i="43"/>
  <c r="AC392" i="43"/>
  <c r="AH392" i="43"/>
  <c r="W392" i="43"/>
  <c r="Z392" i="43"/>
  <c r="AE392" i="43"/>
  <c r="AF392" i="43"/>
  <c r="AD392" i="43"/>
  <c r="AF418" i="43"/>
  <c r="AH418" i="43"/>
  <c r="X418" i="43"/>
  <c r="AA418" i="43"/>
  <c r="Z418" i="43"/>
  <c r="AC418" i="43"/>
  <c r="AD418" i="43"/>
  <c r="AE418" i="43"/>
  <c r="W418" i="43"/>
  <c r="Y418" i="43"/>
  <c r="W340" i="43"/>
  <c r="Y340" i="43"/>
  <c r="AE340" i="43"/>
  <c r="AD340" i="43"/>
  <c r="AC340" i="43"/>
  <c r="Z340" i="43"/>
  <c r="AG340" i="43"/>
  <c r="AA340" i="43"/>
  <c r="X340" i="43"/>
  <c r="AF340" i="43"/>
  <c r="AH340" i="43"/>
  <c r="Y262" i="43"/>
  <c r="AE262" i="43"/>
  <c r="W262" i="43"/>
  <c r="AC262" i="43"/>
  <c r="AD262" i="43"/>
  <c r="AA262" i="43"/>
  <c r="Z262" i="43"/>
  <c r="AG262" i="43"/>
  <c r="AH262" i="43"/>
  <c r="X262" i="43"/>
  <c r="AF262" i="43"/>
  <c r="Z444" i="43"/>
  <c r="W444" i="43"/>
  <c r="AF444" i="43"/>
  <c r="Y444" i="43"/>
  <c r="AC444" i="43"/>
  <c r="AH444" i="43"/>
  <c r="X444" i="43"/>
  <c r="AD444" i="43"/>
  <c r="AG444" i="43"/>
  <c r="AA444" i="43"/>
  <c r="AE444" i="43"/>
  <c r="AC288" i="43"/>
  <c r="W288" i="43"/>
  <c r="AG288" i="43"/>
  <c r="Z288" i="43"/>
  <c r="AH288" i="43"/>
  <c r="AF288" i="43"/>
  <c r="AD288" i="43"/>
  <c r="AE288" i="43"/>
  <c r="AA288" i="43"/>
  <c r="X288" i="43"/>
  <c r="Y288" i="43"/>
  <c r="Z236" i="43"/>
  <c r="W236" i="43"/>
  <c r="AF236" i="43"/>
  <c r="Y236" i="43"/>
  <c r="AC236" i="43"/>
  <c r="AH236" i="43"/>
  <c r="X236" i="43"/>
  <c r="AD236" i="43"/>
  <c r="AG236" i="43"/>
  <c r="AA236" i="43"/>
  <c r="AE236" i="43"/>
  <c r="AE158" i="43"/>
  <c r="AG158" i="43"/>
  <c r="AA158" i="43"/>
  <c r="AD158" i="43"/>
  <c r="X158" i="43"/>
  <c r="AC158" i="43"/>
  <c r="AH158" i="43"/>
  <c r="Y158" i="43"/>
  <c r="W158" i="43"/>
  <c r="AF158" i="43"/>
  <c r="Z158" i="43"/>
  <c r="V40" i="43" l="1"/>
  <c r="V54" i="43"/>
  <c r="X40" i="43"/>
  <c r="X54" i="43" s="1"/>
  <c r="Q132" i="43"/>
  <c r="AG40" i="43"/>
  <c r="AG54" i="43" s="1"/>
  <c r="Z40" i="43"/>
  <c r="Z54" i="43" s="1"/>
  <c r="AI274" i="43"/>
  <c r="V288" i="43"/>
  <c r="O132" i="43"/>
  <c r="W40" i="43"/>
  <c r="W54" i="43" s="1"/>
  <c r="AI132" i="43"/>
  <c r="AH40" i="43"/>
  <c r="AH54" i="43" s="1"/>
  <c r="AI196" i="43"/>
  <c r="V210" i="43"/>
  <c r="AI144" i="43"/>
  <c r="V158" i="43"/>
  <c r="AI404" i="43"/>
  <c r="V418" i="43"/>
  <c r="AI170" i="43"/>
  <c r="V184" i="43"/>
  <c r="AI184" i="43" s="1"/>
  <c r="AE185" i="43" s="1"/>
  <c r="AI300" i="43"/>
  <c r="V314" i="43"/>
  <c r="M132" i="43"/>
  <c r="AC40" i="43"/>
  <c r="AC54" i="43" s="1"/>
  <c r="F14" i="43"/>
  <c r="F28" i="43" s="1"/>
  <c r="I66" i="43"/>
  <c r="I80" i="43" s="1"/>
  <c r="F80" i="43"/>
  <c r="AE40" i="43"/>
  <c r="AE54" i="43" s="1"/>
  <c r="AA40" i="43"/>
  <c r="AA54" i="43" s="1"/>
  <c r="AI378" i="43"/>
  <c r="V392" i="43"/>
  <c r="AI392" i="43" s="1"/>
  <c r="W393" i="43" s="1"/>
  <c r="S118" i="43"/>
  <c r="S132" i="43" s="1"/>
  <c r="L132" i="43"/>
  <c r="H497" i="43"/>
  <c r="G497" i="43"/>
  <c r="F497" i="43"/>
  <c r="B497" i="43"/>
  <c r="C497" i="43"/>
  <c r="D497" i="43"/>
  <c r="E497" i="43"/>
  <c r="AI326" i="43"/>
  <c r="V340" i="43"/>
  <c r="R132" i="43"/>
  <c r="AI222" i="43"/>
  <c r="V236" i="43"/>
  <c r="AI430" i="43"/>
  <c r="V444" i="43"/>
  <c r="AI248" i="43"/>
  <c r="V262" i="43"/>
  <c r="AI352" i="43"/>
  <c r="V366" i="43"/>
  <c r="AI366" i="43" s="1"/>
  <c r="AE367" i="43" s="1"/>
  <c r="N132" i="43"/>
  <c r="AF40" i="43"/>
  <c r="AF54" i="43" s="1"/>
  <c r="Y40" i="43"/>
  <c r="Y54" i="43" s="1"/>
  <c r="AD40" i="43"/>
  <c r="AD54" i="43" s="1"/>
  <c r="N158" i="43"/>
  <c r="M236" i="43"/>
  <c r="M288" i="43"/>
  <c r="O288" i="43"/>
  <c r="M444" i="43"/>
  <c r="R262" i="43"/>
  <c r="N262" i="43"/>
  <c r="Q340" i="43"/>
  <c r="M340" i="43"/>
  <c r="O418" i="43"/>
  <c r="Q418" i="43"/>
  <c r="R418" i="43"/>
  <c r="M392" i="43"/>
  <c r="N184" i="43"/>
  <c r="R184" i="43"/>
  <c r="O314" i="43"/>
  <c r="N314" i="43"/>
  <c r="M210" i="43"/>
  <c r="Q210" i="43"/>
  <c r="O210" i="43"/>
  <c r="N366" i="43"/>
  <c r="O366" i="43"/>
  <c r="R158" i="43"/>
  <c r="M158" i="43"/>
  <c r="Q158" i="43"/>
  <c r="O158" i="43"/>
  <c r="O236" i="43"/>
  <c r="Q236" i="43"/>
  <c r="R236" i="43"/>
  <c r="N236" i="43"/>
  <c r="Q288" i="43"/>
  <c r="R288" i="43"/>
  <c r="N288" i="43"/>
  <c r="O444" i="43"/>
  <c r="Q444" i="43"/>
  <c r="R444" i="43"/>
  <c r="N444" i="43"/>
  <c r="Q262" i="43"/>
  <c r="O262" i="43"/>
  <c r="M262" i="43"/>
  <c r="R340" i="43"/>
  <c r="O340" i="43"/>
  <c r="N340" i="43"/>
  <c r="M418" i="43"/>
  <c r="N418" i="43"/>
  <c r="R392" i="43"/>
  <c r="N392" i="43"/>
  <c r="Q392" i="43"/>
  <c r="O392" i="43"/>
  <c r="O184" i="43"/>
  <c r="Q184" i="43"/>
  <c r="M184" i="43"/>
  <c r="R314" i="43"/>
  <c r="Q314" i="43"/>
  <c r="M314" i="43"/>
  <c r="R210" i="43"/>
  <c r="N210" i="43"/>
  <c r="R366" i="43"/>
  <c r="M366" i="43"/>
  <c r="Q366" i="43"/>
  <c r="AH393" i="43" l="1"/>
  <c r="X185" i="43"/>
  <c r="AA367" i="43"/>
  <c r="X393" i="43"/>
  <c r="AG393" i="43"/>
  <c r="AH185" i="43"/>
  <c r="Z185" i="43"/>
  <c r="AH367" i="43"/>
  <c r="Y393" i="43"/>
  <c r="Y185" i="43"/>
  <c r="AG185" i="43"/>
  <c r="AI418" i="43"/>
  <c r="V419" i="43"/>
  <c r="AI444" i="43"/>
  <c r="H81" i="43"/>
  <c r="E81" i="43"/>
  <c r="G81" i="43"/>
  <c r="D81" i="43"/>
  <c r="C81" i="43"/>
  <c r="B81" i="43"/>
  <c r="F81" i="43"/>
  <c r="AI314" i="43"/>
  <c r="V315" i="43" s="1"/>
  <c r="Y367" i="43"/>
  <c r="G132" i="43"/>
  <c r="S352" i="43"/>
  <c r="S366" i="43" s="1"/>
  <c r="L366" i="43"/>
  <c r="S274" i="43"/>
  <c r="S288" i="43" s="1"/>
  <c r="L288" i="43"/>
  <c r="S248" i="43"/>
  <c r="S262" i="43" s="1"/>
  <c r="L262" i="43"/>
  <c r="S430" i="43"/>
  <c r="S444" i="43" s="1"/>
  <c r="L444" i="43"/>
  <c r="S222" i="43"/>
  <c r="S236" i="43" s="1"/>
  <c r="L236" i="43"/>
  <c r="P133" i="43"/>
  <c r="Q133" i="43"/>
  <c r="M133" i="43"/>
  <c r="O133" i="43"/>
  <c r="L133" i="43"/>
  <c r="N133" i="43"/>
  <c r="R133" i="43"/>
  <c r="V393" i="43"/>
  <c r="AB393" i="43"/>
  <c r="V185" i="43"/>
  <c r="AB185" i="43"/>
  <c r="AI210" i="43"/>
  <c r="V211" i="43" s="1"/>
  <c r="O40" i="43"/>
  <c r="Q40" i="43"/>
  <c r="AE393" i="43"/>
  <c r="C132" i="43"/>
  <c r="R40" i="43"/>
  <c r="S378" i="43"/>
  <c r="S392" i="43" s="1"/>
  <c r="L392" i="43"/>
  <c r="E132" i="43"/>
  <c r="N40" i="43"/>
  <c r="AD393" i="43"/>
  <c r="AI340" i="43"/>
  <c r="V341" i="43"/>
  <c r="X367" i="43"/>
  <c r="AF367" i="43"/>
  <c r="Z367" i="43"/>
  <c r="AG367" i="43"/>
  <c r="S170" i="43"/>
  <c r="S184" i="43" s="1"/>
  <c r="L184" i="43"/>
  <c r="AI158" i="43"/>
  <c r="V159" i="43"/>
  <c r="S326" i="43"/>
  <c r="S340" i="43" s="1"/>
  <c r="L340" i="43"/>
  <c r="S144" i="43"/>
  <c r="S158" i="43" s="1"/>
  <c r="L158" i="43"/>
  <c r="AI236" i="43"/>
  <c r="V237" i="43" s="1"/>
  <c r="I497" i="43"/>
  <c r="AD367" i="43"/>
  <c r="W185" i="43"/>
  <c r="M40" i="43"/>
  <c r="AF185" i="43"/>
  <c r="Z393" i="43"/>
  <c r="AA393" i="43"/>
  <c r="AI288" i="43"/>
  <c r="V289" i="43" s="1"/>
  <c r="D132" i="43"/>
  <c r="L40" i="43"/>
  <c r="S196" i="43"/>
  <c r="S210" i="43" s="1"/>
  <c r="L210" i="43"/>
  <c r="H132" i="43"/>
  <c r="S300" i="43"/>
  <c r="S314" i="43" s="1"/>
  <c r="L314" i="43"/>
  <c r="S404" i="43"/>
  <c r="S418" i="43" s="1"/>
  <c r="L418" i="43"/>
  <c r="V367" i="43"/>
  <c r="AB367" i="43"/>
  <c r="AI262" i="43"/>
  <c r="V263" i="43" s="1"/>
  <c r="W367" i="43"/>
  <c r="AC393" i="43"/>
  <c r="AC185" i="43"/>
  <c r="AI40" i="43"/>
  <c r="I118" i="43"/>
  <c r="I132" i="43" s="1"/>
  <c r="B132" i="43"/>
  <c r="AF393" i="43"/>
  <c r="AA185" i="43"/>
  <c r="AD185" i="43"/>
  <c r="AC367" i="43"/>
  <c r="AI54" i="43"/>
  <c r="AG55" i="43" s="1"/>
  <c r="G366" i="43"/>
  <c r="C366" i="43"/>
  <c r="H366" i="43"/>
  <c r="D210" i="43"/>
  <c r="H210" i="43"/>
  <c r="C314" i="43"/>
  <c r="G314" i="43"/>
  <c r="H314" i="43"/>
  <c r="C184" i="43"/>
  <c r="G184" i="43"/>
  <c r="E184" i="43"/>
  <c r="E392" i="43"/>
  <c r="G392" i="43"/>
  <c r="D392" i="43"/>
  <c r="H392" i="43"/>
  <c r="D418" i="43"/>
  <c r="D340" i="43"/>
  <c r="E340" i="43"/>
  <c r="H340" i="43"/>
  <c r="C262" i="43"/>
  <c r="E262" i="43"/>
  <c r="G262" i="43"/>
  <c r="D444" i="43"/>
  <c r="H444" i="43"/>
  <c r="G444" i="43"/>
  <c r="E444" i="43"/>
  <c r="D288" i="43"/>
  <c r="H288" i="43"/>
  <c r="G288" i="43"/>
  <c r="D236" i="43"/>
  <c r="H236" i="43"/>
  <c r="G236" i="43"/>
  <c r="E236" i="43"/>
  <c r="E158" i="43"/>
  <c r="G158" i="43"/>
  <c r="C158" i="43"/>
  <c r="H158" i="43"/>
  <c r="E210" i="43"/>
  <c r="G210" i="43"/>
  <c r="C210" i="43"/>
  <c r="D314" i="43"/>
  <c r="E314" i="43"/>
  <c r="H184" i="43"/>
  <c r="D184" i="43"/>
  <c r="C392" i="43"/>
  <c r="H418" i="43"/>
  <c r="G418" i="43"/>
  <c r="E418" i="43"/>
  <c r="E288" i="43"/>
  <c r="C288" i="43"/>
  <c r="C236" i="43"/>
  <c r="D158" i="43"/>
  <c r="C418" i="43"/>
  <c r="E366" i="43"/>
  <c r="D366" i="43"/>
  <c r="C340" i="43"/>
  <c r="G340" i="43"/>
  <c r="D262" i="43"/>
  <c r="H262" i="43"/>
  <c r="C444" i="43"/>
  <c r="V55" i="43" l="1"/>
  <c r="AE55" i="43"/>
  <c r="S133" i="43"/>
  <c r="X55" i="43"/>
  <c r="AF55" i="43"/>
  <c r="AH55" i="43"/>
  <c r="L14" i="43"/>
  <c r="S40" i="43"/>
  <c r="L54" i="43"/>
  <c r="P159" i="43"/>
  <c r="R159" i="43"/>
  <c r="N159" i="43"/>
  <c r="M159" i="43"/>
  <c r="L159" i="43"/>
  <c r="Q159" i="43"/>
  <c r="O159" i="43"/>
  <c r="E40" i="43"/>
  <c r="O14" i="43"/>
  <c r="O54" i="43"/>
  <c r="Q237" i="43"/>
  <c r="L237" i="43"/>
  <c r="P237" i="43"/>
  <c r="R237" i="43"/>
  <c r="N237" i="43"/>
  <c r="O237" i="43"/>
  <c r="M237" i="43"/>
  <c r="AC445" i="43"/>
  <c r="AB445" i="43"/>
  <c r="AE445" i="43"/>
  <c r="AA445" i="43"/>
  <c r="Y445" i="43"/>
  <c r="AF445" i="43"/>
  <c r="AG445" i="43"/>
  <c r="X445" i="43"/>
  <c r="W445" i="43"/>
  <c r="AD445" i="43"/>
  <c r="Z445" i="43"/>
  <c r="AH445" i="43"/>
  <c r="I430" i="43"/>
  <c r="I444" i="43" s="1"/>
  <c r="B444" i="43"/>
  <c r="I326" i="43"/>
  <c r="I340" i="43" s="1"/>
  <c r="B340" i="43"/>
  <c r="N419" i="43"/>
  <c r="L419" i="43"/>
  <c r="O419" i="43"/>
  <c r="R419" i="43"/>
  <c r="M419" i="43"/>
  <c r="P419" i="43"/>
  <c r="Q419" i="43"/>
  <c r="M14" i="43"/>
  <c r="M54" i="43"/>
  <c r="O367" i="43"/>
  <c r="Q367" i="43"/>
  <c r="L367" i="43"/>
  <c r="R367" i="43"/>
  <c r="N367" i="43"/>
  <c r="P367" i="43"/>
  <c r="M367" i="43"/>
  <c r="I81" i="43"/>
  <c r="Y55" i="43"/>
  <c r="I590" i="43"/>
  <c r="I170" i="43"/>
  <c r="I184" i="43" s="1"/>
  <c r="B184" i="43"/>
  <c r="AG211" i="43"/>
  <c r="AB211" i="43"/>
  <c r="AA211" i="43"/>
  <c r="X211" i="43"/>
  <c r="AE211" i="43"/>
  <c r="Z211" i="43"/>
  <c r="AC211" i="43"/>
  <c r="AD211" i="43"/>
  <c r="AH211" i="43"/>
  <c r="AF211" i="43"/>
  <c r="W211" i="43"/>
  <c r="Y211" i="43"/>
  <c r="I196" i="43"/>
  <c r="I210" i="43" s="1"/>
  <c r="B210" i="43"/>
  <c r="L315" i="43"/>
  <c r="O315" i="43"/>
  <c r="Q315" i="43"/>
  <c r="P315" i="43"/>
  <c r="N315" i="43"/>
  <c r="R315" i="43"/>
  <c r="M315" i="43"/>
  <c r="D40" i="43"/>
  <c r="R14" i="43"/>
  <c r="R54" i="43"/>
  <c r="G40" i="43"/>
  <c r="Z55" i="43"/>
  <c r="I222" i="43"/>
  <c r="I236" i="43" s="1"/>
  <c r="B236" i="43"/>
  <c r="I248" i="43"/>
  <c r="I262" i="43" s="1"/>
  <c r="B262" i="43"/>
  <c r="I300" i="43"/>
  <c r="I314" i="43" s="1"/>
  <c r="B314" i="43"/>
  <c r="AB159" i="43"/>
  <c r="AA159" i="43"/>
  <c r="AH159" i="43"/>
  <c r="AE159" i="43"/>
  <c r="AD159" i="43"/>
  <c r="X159" i="43"/>
  <c r="W159" i="43"/>
  <c r="AG159" i="43"/>
  <c r="Y159" i="43"/>
  <c r="AC159" i="43"/>
  <c r="AF159" i="43"/>
  <c r="Z159" i="43"/>
  <c r="AG341" i="43"/>
  <c r="AB341" i="43"/>
  <c r="AA341" i="43"/>
  <c r="W341" i="43"/>
  <c r="Y341" i="43"/>
  <c r="AC341" i="43"/>
  <c r="AH341" i="43"/>
  <c r="AF341" i="43"/>
  <c r="AD341" i="43"/>
  <c r="AE341" i="43"/>
  <c r="X341" i="43"/>
  <c r="Z341" i="43"/>
  <c r="AI185" i="43"/>
  <c r="N263" i="43"/>
  <c r="Q263" i="43"/>
  <c r="R263" i="43"/>
  <c r="P263" i="43"/>
  <c r="L263" i="43"/>
  <c r="O263" i="43"/>
  <c r="M263" i="43"/>
  <c r="I144" i="43"/>
  <c r="I158" i="43" s="1"/>
  <c r="B158" i="43"/>
  <c r="R445" i="43"/>
  <c r="N445" i="43"/>
  <c r="M445" i="43"/>
  <c r="O445" i="43"/>
  <c r="L445" i="43"/>
  <c r="Q445" i="43"/>
  <c r="P445" i="43"/>
  <c r="I404" i="43"/>
  <c r="I418" i="43" s="1"/>
  <c r="B418" i="43"/>
  <c r="H96" i="43"/>
  <c r="H600" i="43"/>
  <c r="I378" i="43"/>
  <c r="I392" i="43" s="1"/>
  <c r="B392" i="43"/>
  <c r="W55" i="43"/>
  <c r="AB55" i="43"/>
  <c r="B40" i="43"/>
  <c r="W263" i="43"/>
  <c r="AB263" i="43"/>
  <c r="AH263" i="43"/>
  <c r="AE263" i="43"/>
  <c r="X263" i="43"/>
  <c r="AG263" i="43"/>
  <c r="Z263" i="43"/>
  <c r="AA263" i="43"/>
  <c r="AD263" i="43"/>
  <c r="Y263" i="43"/>
  <c r="AC263" i="43"/>
  <c r="AF263" i="43"/>
  <c r="H40" i="43"/>
  <c r="AE289" i="43"/>
  <c r="AB289" i="43"/>
  <c r="AH289" i="43"/>
  <c r="AC289" i="43"/>
  <c r="Y289" i="43"/>
  <c r="AA289" i="43"/>
  <c r="Z289" i="43"/>
  <c r="AG289" i="43"/>
  <c r="W289" i="43"/>
  <c r="AD289" i="43"/>
  <c r="AF289" i="43"/>
  <c r="X289" i="43"/>
  <c r="C40" i="43"/>
  <c r="AC55" i="43"/>
  <c r="W419" i="43"/>
  <c r="AB419" i="43"/>
  <c r="AG419" i="43"/>
  <c r="AF419" i="43"/>
  <c r="X419" i="43"/>
  <c r="AD419" i="43"/>
  <c r="AC419" i="43"/>
  <c r="Z419" i="43"/>
  <c r="AA419" i="43"/>
  <c r="Y419" i="43"/>
  <c r="AE419" i="43"/>
  <c r="AH419" i="43"/>
  <c r="I352" i="43"/>
  <c r="I366" i="43" s="1"/>
  <c r="B366" i="43"/>
  <c r="I274" i="43"/>
  <c r="I288" i="43" s="1"/>
  <c r="B288" i="43"/>
  <c r="M341" i="43"/>
  <c r="L341" i="43"/>
  <c r="O341" i="43"/>
  <c r="N341" i="43"/>
  <c r="Q341" i="43"/>
  <c r="P341" i="43"/>
  <c r="R341" i="43"/>
  <c r="C133" i="43"/>
  <c r="G133" i="43"/>
  <c r="H133" i="43"/>
  <c r="B133" i="43"/>
  <c r="F133" i="43"/>
  <c r="E133" i="43"/>
  <c r="D133" i="43"/>
  <c r="AE237" i="43"/>
  <c r="AB237" i="43"/>
  <c r="X237" i="43"/>
  <c r="AA237" i="43"/>
  <c r="AD237" i="43"/>
  <c r="AC237" i="43"/>
  <c r="Z237" i="43"/>
  <c r="AH237" i="43"/>
  <c r="Y237" i="43"/>
  <c r="AF237" i="43"/>
  <c r="AG237" i="43"/>
  <c r="W237" i="43"/>
  <c r="O185" i="43"/>
  <c r="P185" i="43"/>
  <c r="N185" i="43"/>
  <c r="M185" i="43"/>
  <c r="Q185" i="43"/>
  <c r="L185" i="43"/>
  <c r="R185" i="43"/>
  <c r="N14" i="43"/>
  <c r="N54" i="43"/>
  <c r="AA55" i="43"/>
  <c r="N393" i="43"/>
  <c r="Q393" i="43"/>
  <c r="M393" i="43"/>
  <c r="P393" i="43"/>
  <c r="L393" i="43"/>
  <c r="O393" i="43"/>
  <c r="R393" i="43"/>
  <c r="G600" i="43"/>
  <c r="AI367" i="43"/>
  <c r="R211" i="43"/>
  <c r="Q211" i="43"/>
  <c r="M211" i="43"/>
  <c r="O211" i="43"/>
  <c r="P211" i="43"/>
  <c r="L211" i="43"/>
  <c r="N211" i="43"/>
  <c r="Q14" i="43"/>
  <c r="Q54" i="43"/>
  <c r="AI393" i="43"/>
  <c r="P289" i="43"/>
  <c r="R289" i="43"/>
  <c r="O289" i="43"/>
  <c r="Q289" i="43"/>
  <c r="N289" i="43"/>
  <c r="L289" i="43"/>
  <c r="M289" i="43"/>
  <c r="AD315" i="43"/>
  <c r="AB315" i="43"/>
  <c r="Z315" i="43"/>
  <c r="X315" i="43"/>
  <c r="AE315" i="43"/>
  <c r="AG315" i="43"/>
  <c r="Y315" i="43"/>
  <c r="W315" i="43"/>
  <c r="AH315" i="43"/>
  <c r="AA315" i="43"/>
  <c r="AC315" i="43"/>
  <c r="AF315" i="43"/>
  <c r="V445" i="43"/>
  <c r="AD55" i="43"/>
  <c r="AI445" i="43" l="1"/>
  <c r="S211" i="43"/>
  <c r="AI289" i="43"/>
  <c r="S289" i="43"/>
  <c r="AI55" i="43"/>
  <c r="AI237" i="43"/>
  <c r="AI419" i="43"/>
  <c r="S263" i="43"/>
  <c r="S237" i="43"/>
  <c r="AI159" i="43"/>
  <c r="AI341" i="43"/>
  <c r="AI315" i="43"/>
  <c r="AI263" i="43"/>
  <c r="AI211" i="43"/>
  <c r="F289" i="43"/>
  <c r="H289" i="43"/>
  <c r="G289" i="43"/>
  <c r="E289" i="43"/>
  <c r="B289" i="43"/>
  <c r="C289" i="43"/>
  <c r="D289" i="43"/>
  <c r="C14" i="43"/>
  <c r="C54" i="43"/>
  <c r="R96" i="43"/>
  <c r="R600" i="43"/>
  <c r="H106" i="43"/>
  <c r="H18" i="43"/>
  <c r="G14" i="43"/>
  <c r="G54" i="43"/>
  <c r="S419" i="43"/>
  <c r="B14" i="43"/>
  <c r="I40" i="43"/>
  <c r="I54" i="43" s="1"/>
  <c r="B54" i="43"/>
  <c r="G419" i="43"/>
  <c r="E419" i="43"/>
  <c r="C419" i="43"/>
  <c r="B419" i="43"/>
  <c r="D419" i="43"/>
  <c r="H419" i="43"/>
  <c r="F419" i="43"/>
  <c r="C315" i="43"/>
  <c r="G315" i="43"/>
  <c r="D315" i="43"/>
  <c r="H315" i="43"/>
  <c r="F315" i="43"/>
  <c r="B315" i="43"/>
  <c r="E315" i="43"/>
  <c r="I133" i="43"/>
  <c r="D159" i="43"/>
  <c r="B159" i="43"/>
  <c r="F159" i="43"/>
  <c r="E159" i="43"/>
  <c r="G159" i="43"/>
  <c r="C159" i="43"/>
  <c r="H159" i="43"/>
  <c r="D341" i="43"/>
  <c r="G341" i="43"/>
  <c r="E341" i="43"/>
  <c r="H341" i="43"/>
  <c r="C341" i="43"/>
  <c r="B341" i="43"/>
  <c r="F341" i="43"/>
  <c r="E14" i="43"/>
  <c r="E54" i="43"/>
  <c r="C367" i="43"/>
  <c r="F367" i="43"/>
  <c r="D367" i="43"/>
  <c r="B367" i="43"/>
  <c r="H367" i="43"/>
  <c r="G367" i="43"/>
  <c r="E367" i="43"/>
  <c r="S393" i="43"/>
  <c r="S341" i="43"/>
  <c r="B263" i="43"/>
  <c r="G263" i="43"/>
  <c r="F263" i="43"/>
  <c r="D263" i="43"/>
  <c r="C263" i="43"/>
  <c r="E263" i="43"/>
  <c r="H263" i="43"/>
  <c r="S315" i="43"/>
  <c r="AJ40" i="43"/>
  <c r="S54" i="43"/>
  <c r="H14" i="43"/>
  <c r="H54" i="43"/>
  <c r="S445" i="43"/>
  <c r="D14" i="43"/>
  <c r="D54" i="43"/>
  <c r="E185" i="43"/>
  <c r="G185" i="43"/>
  <c r="F185" i="43"/>
  <c r="H185" i="43"/>
  <c r="B185" i="43"/>
  <c r="D185" i="43"/>
  <c r="C185" i="43"/>
  <c r="E445" i="43"/>
  <c r="C445" i="43"/>
  <c r="H445" i="43"/>
  <c r="G445" i="43"/>
  <c r="B445" i="43"/>
  <c r="D445" i="43"/>
  <c r="F445" i="43"/>
  <c r="Q600" i="43"/>
  <c r="S185" i="43"/>
  <c r="E393" i="43"/>
  <c r="G393" i="43"/>
  <c r="B393" i="43"/>
  <c r="F393" i="43"/>
  <c r="C393" i="43"/>
  <c r="H393" i="43"/>
  <c r="D393" i="43"/>
  <c r="E237" i="43"/>
  <c r="F237" i="43"/>
  <c r="H237" i="43"/>
  <c r="C237" i="43"/>
  <c r="B237" i="43"/>
  <c r="D237" i="43"/>
  <c r="G237" i="43"/>
  <c r="B211" i="43"/>
  <c r="D211" i="43"/>
  <c r="C211" i="43"/>
  <c r="G211" i="43"/>
  <c r="F211" i="43"/>
  <c r="H211" i="43"/>
  <c r="E211" i="43"/>
  <c r="S367" i="43"/>
  <c r="S159" i="43"/>
  <c r="I393" i="43" l="1"/>
  <c r="I445" i="43"/>
  <c r="H28" i="43"/>
  <c r="I315" i="43"/>
  <c r="N55" i="43"/>
  <c r="O55" i="43"/>
  <c r="AJ54" i="43"/>
  <c r="M55" i="43"/>
  <c r="P55" i="43"/>
  <c r="R55" i="43"/>
  <c r="L55" i="43"/>
  <c r="Q55" i="43"/>
  <c r="I341" i="43"/>
  <c r="I419" i="43"/>
  <c r="I263" i="43"/>
  <c r="I289" i="43"/>
  <c r="I211" i="43"/>
  <c r="I159" i="43"/>
  <c r="E55" i="43"/>
  <c r="C55" i="43"/>
  <c r="F55" i="43"/>
  <c r="H55" i="43"/>
  <c r="D55" i="43"/>
  <c r="G55" i="43"/>
  <c r="B55" i="43"/>
  <c r="R106" i="43"/>
  <c r="R18" i="43"/>
  <c r="R28" i="43" s="1"/>
  <c r="I367" i="43"/>
  <c r="I237" i="43"/>
  <c r="I185" i="43"/>
  <c r="I14" i="43"/>
  <c r="S55" i="43" l="1"/>
  <c r="AJ55" i="43" s="1"/>
  <c r="I55" i="43"/>
  <c r="C90" i="43" l="1"/>
  <c r="C12" i="43" s="1"/>
  <c r="I584" i="43" l="1"/>
  <c r="M90" i="43"/>
  <c r="M12" i="43" s="1"/>
  <c r="S584" i="43" l="1"/>
  <c r="I583" i="43" l="1"/>
  <c r="C89" i="43"/>
  <c r="E89" i="43"/>
  <c r="O89" i="43" l="1"/>
  <c r="E11" i="43"/>
  <c r="C11" i="43"/>
  <c r="M89" i="43"/>
  <c r="S583" i="43"/>
  <c r="M11" i="43" l="1"/>
  <c r="O11" i="43"/>
  <c r="D100" i="43"/>
  <c r="D22" i="43" s="1"/>
  <c r="N100" i="43" l="1"/>
  <c r="N22" i="43" s="1"/>
  <c r="I594" i="43" l="1"/>
  <c r="B100" i="43"/>
  <c r="E95" i="43"/>
  <c r="E600" i="43"/>
  <c r="I589" i="43"/>
  <c r="C95" i="43"/>
  <c r="C600" i="43"/>
  <c r="O95" i="43" l="1"/>
  <c r="O600" i="43"/>
  <c r="S594" i="43"/>
  <c r="L100" i="43"/>
  <c r="E17" i="43"/>
  <c r="M95" i="43"/>
  <c r="M600" i="43"/>
  <c r="S589" i="43"/>
  <c r="I100" i="43"/>
  <c r="B22" i="43"/>
  <c r="I22" i="43" s="1"/>
  <c r="C17" i="43"/>
  <c r="C28" i="43" s="1"/>
  <c r="C106" i="43"/>
  <c r="M17" i="43" l="1"/>
  <c r="M28" i="43" s="1"/>
  <c r="M106" i="43"/>
  <c r="S100" i="43"/>
  <c r="L22" i="43"/>
  <c r="S22" i="43" s="1"/>
  <c r="T22" i="43" s="1"/>
  <c r="O17" i="43"/>
  <c r="I490" i="42" l="1"/>
  <c r="I542" i="42"/>
  <c r="I516" i="42"/>
  <c r="I568" i="42"/>
  <c r="I464" i="42" l="1"/>
  <c r="F74" i="42"/>
  <c r="P100" i="42"/>
  <c r="P22" i="42" s="1"/>
  <c r="F22" i="42" l="1"/>
  <c r="I74" i="42"/>
  <c r="I560" i="42" l="1"/>
  <c r="G91" i="42" l="1"/>
  <c r="C91" i="42"/>
  <c r="H91" i="42"/>
  <c r="M91" i="42" l="1"/>
  <c r="Q91" i="42"/>
  <c r="R91" i="42"/>
  <c r="F91" i="42" l="1"/>
  <c r="F106" i="42" s="1"/>
  <c r="F652" i="42"/>
  <c r="I637" i="42"/>
  <c r="B91" i="42"/>
  <c r="S637" i="42" l="1"/>
  <c r="L91" i="42"/>
  <c r="P91" i="42"/>
  <c r="P652" i="42"/>
  <c r="I537" i="42" l="1"/>
  <c r="I563" i="42"/>
  <c r="I459" i="42" l="1"/>
  <c r="I561" i="42" l="1"/>
  <c r="I574" i="42" s="1"/>
  <c r="F67" i="42"/>
  <c r="F574" i="42"/>
  <c r="P93" i="42"/>
  <c r="F15" i="42" l="1"/>
  <c r="I67" i="42"/>
  <c r="D575" i="42"/>
  <c r="G575" i="42"/>
  <c r="C575" i="42"/>
  <c r="F575" i="42"/>
  <c r="E575" i="42"/>
  <c r="H575" i="42"/>
  <c r="B575" i="42"/>
  <c r="I575" i="42" l="1"/>
  <c r="G99" i="42"/>
  <c r="C99" i="42"/>
  <c r="H99" i="42"/>
  <c r="M99" i="42" l="1"/>
  <c r="R99" i="42"/>
  <c r="Q99" i="42"/>
  <c r="H86" i="42"/>
  <c r="H8" i="42" s="1"/>
  <c r="C86" i="42"/>
  <c r="C8" i="42" s="1"/>
  <c r="E86" i="42"/>
  <c r="E8" i="42" s="1"/>
  <c r="G86" i="42"/>
  <c r="G8" i="42" s="1"/>
  <c r="O86" i="42" l="1"/>
  <c r="O8" i="42" s="1"/>
  <c r="R86" i="42"/>
  <c r="R8" i="42" s="1"/>
  <c r="Q86" i="42"/>
  <c r="Q8" i="42" s="1"/>
  <c r="M86" i="42"/>
  <c r="M8" i="42" s="1"/>
  <c r="I632" i="42"/>
  <c r="S632" i="42" l="1"/>
  <c r="I592" i="42" l="1"/>
  <c r="C102" i="42" l="1"/>
  <c r="C24" i="42" s="1"/>
  <c r="C101" i="42"/>
  <c r="C23" i="42" s="1"/>
  <c r="H102" i="42"/>
  <c r="H24" i="42" s="1"/>
  <c r="H101" i="42"/>
  <c r="H23" i="42" s="1"/>
  <c r="I647" i="42"/>
  <c r="G102" i="42"/>
  <c r="G24" i="42" s="1"/>
  <c r="G101" i="42"/>
  <c r="G23" i="42" s="1"/>
  <c r="E101" i="42"/>
  <c r="E23" i="42" s="1"/>
  <c r="E102" i="42"/>
  <c r="E24" i="42" s="1"/>
  <c r="I648" i="42" l="1"/>
  <c r="O102" i="42"/>
  <c r="O24" i="42" s="1"/>
  <c r="R102" i="42"/>
  <c r="R24" i="42" s="1"/>
  <c r="M102" i="42"/>
  <c r="M24" i="42" s="1"/>
  <c r="Q101" i="42"/>
  <c r="Q23" i="42" s="1"/>
  <c r="O101" i="42"/>
  <c r="O23" i="42" s="1"/>
  <c r="Q102" i="42"/>
  <c r="Q24" i="42" s="1"/>
  <c r="R101" i="42"/>
  <c r="R23" i="42" s="1"/>
  <c r="M101" i="42"/>
  <c r="M23" i="42" s="1"/>
  <c r="S647" i="42" l="1"/>
  <c r="S648" i="42"/>
  <c r="F59" i="42" l="1"/>
  <c r="I449" i="42"/>
  <c r="I462" i="42" l="1"/>
  <c r="F72" i="42"/>
  <c r="P85" i="42"/>
  <c r="P7" i="42" s="1"/>
  <c r="F60" i="42"/>
  <c r="I450" i="42"/>
  <c r="F7" i="42"/>
  <c r="I59" i="42"/>
  <c r="G94" i="42"/>
  <c r="H94" i="42"/>
  <c r="G87" i="42"/>
  <c r="G9" i="42" s="1"/>
  <c r="H87" i="42"/>
  <c r="H9" i="42" s="1"/>
  <c r="E87" i="42"/>
  <c r="E9" i="42" s="1"/>
  <c r="C87" i="42"/>
  <c r="C9" i="42" s="1"/>
  <c r="H95" i="42"/>
  <c r="G95" i="42"/>
  <c r="C96" i="42"/>
  <c r="H97" i="42"/>
  <c r="H19" i="42" s="1"/>
  <c r="E97" i="42"/>
  <c r="E19" i="42" s="1"/>
  <c r="G97" i="42"/>
  <c r="G19" i="42" s="1"/>
  <c r="C98" i="42"/>
  <c r="C20" i="42" s="1"/>
  <c r="H98" i="42"/>
  <c r="H20" i="42" s="1"/>
  <c r="G98" i="42"/>
  <c r="G20" i="42" s="1"/>
  <c r="E98" i="42"/>
  <c r="E20" i="42" s="1"/>
  <c r="E90" i="42"/>
  <c r="E12" i="42" s="1"/>
  <c r="G90" i="42"/>
  <c r="G12" i="42" s="1"/>
  <c r="H90" i="42"/>
  <c r="H12" i="42" s="1"/>
  <c r="G89" i="42"/>
  <c r="G11" i="42" s="1"/>
  <c r="H89" i="42"/>
  <c r="H11" i="42" s="1"/>
  <c r="P86" i="42"/>
  <c r="P8" i="42" s="1"/>
  <c r="P98" i="42" l="1"/>
  <c r="S592" i="42"/>
  <c r="I460" i="42"/>
  <c r="F20" i="42"/>
  <c r="I72" i="42"/>
  <c r="I60" i="42"/>
  <c r="F8" i="42"/>
  <c r="Q89" i="42"/>
  <c r="Q11" i="42" s="1"/>
  <c r="I636" i="42"/>
  <c r="Q98" i="42"/>
  <c r="Q20" i="42" s="1"/>
  <c r="R98" i="42"/>
  <c r="R20" i="42" s="1"/>
  <c r="Q97" i="42"/>
  <c r="Q19" i="42" s="1"/>
  <c r="I643" i="42"/>
  <c r="R97" i="42"/>
  <c r="R19" i="42" s="1"/>
  <c r="R95" i="42"/>
  <c r="O87" i="42"/>
  <c r="O9" i="42" s="1"/>
  <c r="R87" i="42"/>
  <c r="R9" i="42" s="1"/>
  <c r="Q87" i="42"/>
  <c r="Q9" i="42" s="1"/>
  <c r="I640" i="42"/>
  <c r="I635" i="42"/>
  <c r="R89" i="42"/>
  <c r="R11" i="42" s="1"/>
  <c r="R90" i="42"/>
  <c r="R12" i="42" s="1"/>
  <c r="Q90" i="42"/>
  <c r="Q12" i="42" s="1"/>
  <c r="O90" i="42"/>
  <c r="O12" i="42" s="1"/>
  <c r="O98" i="42"/>
  <c r="O20" i="42" s="1"/>
  <c r="I644" i="42"/>
  <c r="M98" i="42"/>
  <c r="M20" i="42" s="1"/>
  <c r="O97" i="42"/>
  <c r="O19" i="42" s="1"/>
  <c r="D652" i="42"/>
  <c r="I642" i="42"/>
  <c r="M96" i="42"/>
  <c r="Q95" i="42"/>
  <c r="I641" i="42"/>
  <c r="M87" i="42"/>
  <c r="M9" i="42" s="1"/>
  <c r="I633" i="42"/>
  <c r="R94" i="42"/>
  <c r="Q94" i="42"/>
  <c r="C652" i="42" l="1"/>
  <c r="C85" i="42"/>
  <c r="I511" i="42"/>
  <c r="I631" i="42"/>
  <c r="E652" i="42"/>
  <c r="E85" i="42"/>
  <c r="G652" i="42"/>
  <c r="G85" i="42"/>
  <c r="H652" i="42"/>
  <c r="H85" i="42"/>
  <c r="S642" i="42"/>
  <c r="N652" i="42"/>
  <c r="S635" i="42"/>
  <c r="S643" i="42"/>
  <c r="S636" i="42"/>
  <c r="S633" i="42"/>
  <c r="S641" i="42"/>
  <c r="S644" i="42"/>
  <c r="S640" i="42"/>
  <c r="E7" i="42" l="1"/>
  <c r="S631" i="42"/>
  <c r="R652" i="42"/>
  <c r="R85" i="42"/>
  <c r="Q652" i="42"/>
  <c r="Q85" i="42"/>
  <c r="H7" i="42"/>
  <c r="P95" i="42"/>
  <c r="O652" i="42"/>
  <c r="O85" i="42"/>
  <c r="M652" i="42"/>
  <c r="M85" i="42"/>
  <c r="G7" i="42"/>
  <c r="C7" i="42"/>
  <c r="Q7" i="42" l="1"/>
  <c r="O7" i="42"/>
  <c r="R7" i="42"/>
  <c r="I512" i="42"/>
  <c r="I522" i="42" s="1"/>
  <c r="F522" i="42"/>
  <c r="M7" i="42"/>
  <c r="E523" i="42" l="1"/>
  <c r="H523" i="42"/>
  <c r="D523" i="42"/>
  <c r="B523" i="42"/>
  <c r="C523" i="42"/>
  <c r="G523" i="42"/>
  <c r="F523" i="42"/>
  <c r="I523" i="42" l="1"/>
  <c r="C97" i="42"/>
  <c r="C19" i="42" s="1"/>
  <c r="M97" i="42" l="1"/>
  <c r="M19" i="42" s="1"/>
  <c r="AI146" i="42" l="1"/>
  <c r="AI354" i="42"/>
  <c r="AE42" i="42"/>
  <c r="I591" i="42"/>
  <c r="AI250" i="42"/>
  <c r="AI276" i="42"/>
  <c r="AI198" i="42"/>
  <c r="AH42" i="42"/>
  <c r="Z42" i="42"/>
  <c r="AF42" i="42"/>
  <c r="AD42" i="42"/>
  <c r="AI432" i="42"/>
  <c r="AI172" i="42"/>
  <c r="AA42" i="42"/>
  <c r="Y42" i="42"/>
  <c r="AI328" i="42"/>
  <c r="AI302" i="42"/>
  <c r="V42" i="42"/>
  <c r="AI120" i="42"/>
  <c r="AC42" i="42"/>
  <c r="AI406" i="42"/>
  <c r="AG42" i="42"/>
  <c r="AI380" i="42"/>
  <c r="AI224" i="42"/>
  <c r="W42" i="42"/>
  <c r="X42" i="42"/>
  <c r="S224" i="42"/>
  <c r="AI148" i="42"/>
  <c r="AE44" i="42"/>
  <c r="AA44" i="42" l="1"/>
  <c r="S406" i="42"/>
  <c r="AI304" i="42"/>
  <c r="S354" i="42"/>
  <c r="O42" i="42"/>
  <c r="V44" i="42"/>
  <c r="AI122" i="42"/>
  <c r="AI356" i="42"/>
  <c r="AI226" i="42"/>
  <c r="AI434" i="42"/>
  <c r="AI174" i="42"/>
  <c r="S250" i="42"/>
  <c r="S198" i="42"/>
  <c r="L42" i="42"/>
  <c r="S120" i="42"/>
  <c r="Z44" i="42"/>
  <c r="AI252" i="42"/>
  <c r="S172" i="42"/>
  <c r="S276" i="42"/>
  <c r="S432" i="42"/>
  <c r="R42" i="42"/>
  <c r="R16" i="42" s="1"/>
  <c r="AI42" i="42"/>
  <c r="AH44" i="42"/>
  <c r="AC44" i="42"/>
  <c r="S380" i="42"/>
  <c r="AI278" i="42"/>
  <c r="X44" i="42"/>
  <c r="W44" i="42"/>
  <c r="AI408" i="42"/>
  <c r="M42" i="42"/>
  <c r="N42" i="42"/>
  <c r="S591" i="42"/>
  <c r="AI330" i="42"/>
  <c r="S302" i="42"/>
  <c r="AF44" i="42"/>
  <c r="AG44" i="42"/>
  <c r="AI382" i="42"/>
  <c r="S146" i="42"/>
  <c r="AI200" i="42"/>
  <c r="AD44" i="42"/>
  <c r="Y44" i="42"/>
  <c r="Q42" i="42"/>
  <c r="Q16" i="42" s="1"/>
  <c r="S328" i="42"/>
  <c r="I406" i="42" l="1"/>
  <c r="H42" i="42"/>
  <c r="H16" i="42" s="1"/>
  <c r="I224" i="42"/>
  <c r="S226" i="42"/>
  <c r="I172" i="42"/>
  <c r="I250" i="42"/>
  <c r="I276" i="42"/>
  <c r="S278" i="42"/>
  <c r="S148" i="42"/>
  <c r="I328" i="42"/>
  <c r="I198" i="42"/>
  <c r="S434" i="42"/>
  <c r="C42" i="42"/>
  <c r="I146" i="42"/>
  <c r="E42" i="42"/>
  <c r="S408" i="42"/>
  <c r="AI44" i="42"/>
  <c r="O44" i="42"/>
  <c r="I380" i="42"/>
  <c r="S252" i="42"/>
  <c r="L44" i="42"/>
  <c r="S122" i="42"/>
  <c r="R44" i="42"/>
  <c r="G42" i="42"/>
  <c r="G16" i="42" s="1"/>
  <c r="S356" i="42"/>
  <c r="Q44" i="42"/>
  <c r="N44" i="42"/>
  <c r="S304" i="42"/>
  <c r="B42" i="42"/>
  <c r="I120" i="42"/>
  <c r="D42" i="42"/>
  <c r="M44" i="42"/>
  <c r="M18" i="42" s="1"/>
  <c r="S382" i="42"/>
  <c r="S330" i="42"/>
  <c r="I432" i="42"/>
  <c r="S200" i="42"/>
  <c r="I354" i="42"/>
  <c r="S42" i="42"/>
  <c r="AJ42" i="42" s="1"/>
  <c r="I302" i="42"/>
  <c r="S174" i="42"/>
  <c r="AD48" i="42" l="1"/>
  <c r="Z43" i="42"/>
  <c r="AI178" i="42"/>
  <c r="AI282" i="42"/>
  <c r="AI308" i="42"/>
  <c r="I174" i="42"/>
  <c r="AE48" i="42"/>
  <c r="AI204" i="42"/>
  <c r="AI225" i="42"/>
  <c r="AI407" i="42"/>
  <c r="AI355" i="42"/>
  <c r="I148" i="42"/>
  <c r="H44" i="42"/>
  <c r="AH43" i="42"/>
  <c r="B44" i="42"/>
  <c r="I122" i="42"/>
  <c r="AI386" i="42"/>
  <c r="W48" i="42"/>
  <c r="AA43" i="42"/>
  <c r="AF43" i="42"/>
  <c r="AI334" i="42"/>
  <c r="AI173" i="42"/>
  <c r="AI329" i="42"/>
  <c r="I278" i="42"/>
  <c r="E44" i="42"/>
  <c r="Z48" i="42"/>
  <c r="V43" i="42"/>
  <c r="AI121" i="42"/>
  <c r="Y43" i="42"/>
  <c r="I382" i="42"/>
  <c r="I252" i="42"/>
  <c r="I200" i="42"/>
  <c r="AC48" i="42"/>
  <c r="AG48" i="42"/>
  <c r="D44" i="42"/>
  <c r="AG43" i="42"/>
  <c r="AI256" i="42"/>
  <c r="I304" i="42"/>
  <c r="I226" i="42"/>
  <c r="AE43" i="42"/>
  <c r="Y48" i="42"/>
  <c r="AI381" i="42"/>
  <c r="AD43" i="42"/>
  <c r="AI230" i="42"/>
  <c r="AI303" i="42"/>
  <c r="I408" i="42"/>
  <c r="AI251" i="42"/>
  <c r="W43" i="42"/>
  <c r="I330" i="42"/>
  <c r="AH48" i="42"/>
  <c r="AF48" i="42"/>
  <c r="X48" i="42"/>
  <c r="I356" i="42"/>
  <c r="AC43" i="42"/>
  <c r="AI412" i="42"/>
  <c r="AI360" i="42"/>
  <c r="G44" i="42"/>
  <c r="C44" i="42"/>
  <c r="C18" i="42" s="1"/>
  <c r="AI126" i="42"/>
  <c r="V48" i="42"/>
  <c r="AA48" i="42"/>
  <c r="AI277" i="42"/>
  <c r="I434" i="42"/>
  <c r="X43" i="42"/>
  <c r="AI438" i="42"/>
  <c r="AI199" i="42"/>
  <c r="AI433" i="42"/>
  <c r="AI147" i="42"/>
  <c r="I42" i="42"/>
  <c r="S44" i="42"/>
  <c r="AJ44" i="42" s="1"/>
  <c r="S329" i="42" l="1"/>
  <c r="S282" i="42"/>
  <c r="S277" i="42"/>
  <c r="S407" i="42"/>
  <c r="S412" i="42"/>
  <c r="S147" i="42"/>
  <c r="S334" i="42"/>
  <c r="S256" i="42"/>
  <c r="S204" i="42"/>
  <c r="S433" i="42"/>
  <c r="S438" i="42"/>
  <c r="R43" i="42"/>
  <c r="R17" i="42" s="1"/>
  <c r="S381" i="42"/>
  <c r="S360" i="42"/>
  <c r="L48" i="42"/>
  <c r="S126" i="42"/>
  <c r="Q43" i="42"/>
  <c r="Q17" i="42" s="1"/>
  <c r="O48" i="42"/>
  <c r="O22" i="42" s="1"/>
  <c r="S386" i="42"/>
  <c r="S308" i="42"/>
  <c r="S178" i="42"/>
  <c r="Q48" i="42"/>
  <c r="Q22" i="42" s="1"/>
  <c r="AI48" i="42"/>
  <c r="M48" i="42"/>
  <c r="M22" i="42" s="1"/>
  <c r="N43" i="42"/>
  <c r="S251" i="42"/>
  <c r="S173" i="42"/>
  <c r="S230" i="42"/>
  <c r="L43" i="42"/>
  <c r="S121" i="42"/>
  <c r="S303" i="42"/>
  <c r="M43" i="42"/>
  <c r="N48" i="42"/>
  <c r="R48" i="42"/>
  <c r="R22" i="42" s="1"/>
  <c r="I44" i="42"/>
  <c r="S199" i="42"/>
  <c r="O43" i="42"/>
  <c r="S355" i="42"/>
  <c r="S225" i="42"/>
  <c r="AI43" i="42"/>
  <c r="I438" i="42"/>
  <c r="I407" i="42"/>
  <c r="I386" i="42"/>
  <c r="I433" i="42" l="1"/>
  <c r="D43" i="42"/>
  <c r="I355" i="42"/>
  <c r="I147" i="42"/>
  <c r="C43" i="42"/>
  <c r="I256" i="42"/>
  <c r="I412" i="42"/>
  <c r="I334" i="42"/>
  <c r="C48" i="42"/>
  <c r="C22" i="42" s="1"/>
  <c r="H48" i="42"/>
  <c r="H22" i="42" s="1"/>
  <c r="G43" i="42"/>
  <c r="G17" i="42" s="1"/>
  <c r="I199" i="42"/>
  <c r="S48" i="42"/>
  <c r="AJ48" i="42" s="1"/>
  <c r="I282" i="42"/>
  <c r="H43" i="42"/>
  <c r="H17" i="42" s="1"/>
  <c r="S43" i="42"/>
  <c r="AJ43" i="42" s="1"/>
  <c r="E48" i="42"/>
  <c r="E22" i="42" s="1"/>
  <c r="I360" i="42"/>
  <c r="I308" i="42"/>
  <c r="D48" i="42"/>
  <c r="I230" i="42"/>
  <c r="G48" i="42"/>
  <c r="G22" i="42" s="1"/>
  <c r="I126" i="42"/>
  <c r="B48" i="42"/>
  <c r="I303" i="42"/>
  <c r="I277" i="42"/>
  <c r="I173" i="42"/>
  <c r="I251" i="42"/>
  <c r="E43" i="42"/>
  <c r="I329" i="42"/>
  <c r="I204" i="42"/>
  <c r="I381" i="42"/>
  <c r="I225" i="42"/>
  <c r="I178" i="42"/>
  <c r="I121" i="42"/>
  <c r="B43" i="42"/>
  <c r="I48" i="42" l="1"/>
  <c r="I486" i="42"/>
  <c r="F70" i="42"/>
  <c r="I43" i="42"/>
  <c r="F18" i="42" l="1"/>
  <c r="I70" i="42"/>
  <c r="I579" i="42" l="1"/>
  <c r="S579" i="42" l="1"/>
  <c r="C94" i="42" l="1"/>
  <c r="C16" i="42" s="1"/>
  <c r="E94" i="42"/>
  <c r="E16" i="42" s="1"/>
  <c r="E93" i="42" l="1"/>
  <c r="I587" i="42"/>
  <c r="M94" i="42"/>
  <c r="M16" i="42" s="1"/>
  <c r="O94" i="42"/>
  <c r="O16" i="42" s="1"/>
  <c r="I588" i="42" l="1"/>
  <c r="O93" i="42"/>
  <c r="S587" i="42"/>
  <c r="I93" i="42"/>
  <c r="E15" i="42"/>
  <c r="I15" i="42" s="1"/>
  <c r="S588" i="42" l="1"/>
  <c r="S93" i="42"/>
  <c r="O15" i="42"/>
  <c r="C90" i="42"/>
  <c r="C12" i="42" s="1"/>
  <c r="I584" i="42" l="1"/>
  <c r="E92" i="42"/>
  <c r="M90" i="42"/>
  <c r="M12" i="42" s="1"/>
  <c r="E91" i="42"/>
  <c r="AI377" i="42" l="1"/>
  <c r="AI273" i="42"/>
  <c r="S584" i="42"/>
  <c r="W39" i="42"/>
  <c r="AI299" i="42"/>
  <c r="AI143" i="42"/>
  <c r="V39" i="42"/>
  <c r="AI117" i="42"/>
  <c r="D92" i="42"/>
  <c r="I92" i="42" s="1"/>
  <c r="I586" i="42"/>
  <c r="AH39" i="42"/>
  <c r="AF39" i="42"/>
  <c r="AI351" i="42"/>
  <c r="P67" i="42"/>
  <c r="S483" i="42"/>
  <c r="AI247" i="42"/>
  <c r="AI429" i="42"/>
  <c r="AI221" i="42"/>
  <c r="I455" i="42"/>
  <c r="AA39" i="42"/>
  <c r="AG39" i="42"/>
  <c r="I533" i="42"/>
  <c r="AE39" i="42"/>
  <c r="Z39" i="42"/>
  <c r="AI169" i="42"/>
  <c r="X39" i="42"/>
  <c r="AI325" i="42"/>
  <c r="Y39" i="42"/>
  <c r="AD39" i="42"/>
  <c r="AI403" i="42"/>
  <c r="AC39" i="42"/>
  <c r="AI195" i="42"/>
  <c r="F470" i="42"/>
  <c r="I541" i="42"/>
  <c r="O91" i="42"/>
  <c r="O92" i="42"/>
  <c r="AG418" i="42"/>
  <c r="AF132" i="42"/>
  <c r="Y132" i="42"/>
  <c r="AH132" i="42" l="1"/>
  <c r="Z132" i="42"/>
  <c r="AI281" i="42"/>
  <c r="AI359" i="42"/>
  <c r="I548" i="42"/>
  <c r="E549" i="42" s="1"/>
  <c r="W184" i="42"/>
  <c r="N39" i="42"/>
  <c r="N92" i="42"/>
  <c r="S92" i="42" s="1"/>
  <c r="S586" i="42"/>
  <c r="AI229" i="42"/>
  <c r="AH47" i="42"/>
  <c r="M39" i="42"/>
  <c r="S221" i="42"/>
  <c r="S325" i="42"/>
  <c r="I482" i="42"/>
  <c r="F66" i="42"/>
  <c r="AC47" i="42"/>
  <c r="Z47" i="42"/>
  <c r="AI177" i="42"/>
  <c r="I463" i="42"/>
  <c r="I470" i="42" s="1"/>
  <c r="AD132" i="42"/>
  <c r="V47" i="42"/>
  <c r="AI125" i="42"/>
  <c r="B549" i="42"/>
  <c r="C549" i="42"/>
  <c r="H549" i="42"/>
  <c r="D549" i="42"/>
  <c r="AI437" i="42"/>
  <c r="Y47" i="42"/>
  <c r="X47" i="42"/>
  <c r="S273" i="42"/>
  <c r="S169" i="42"/>
  <c r="F548" i="42"/>
  <c r="F549" i="42" s="1"/>
  <c r="S67" i="42"/>
  <c r="P15" i="42"/>
  <c r="S15" i="42" s="1"/>
  <c r="T15" i="42" s="1"/>
  <c r="R39" i="42"/>
  <c r="AI118" i="42"/>
  <c r="AI255" i="42"/>
  <c r="AI385" i="42"/>
  <c r="AA47" i="42"/>
  <c r="W47" i="42"/>
  <c r="S247" i="42"/>
  <c r="AI151" i="42"/>
  <c r="AI333" i="42"/>
  <c r="S403" i="42"/>
  <c r="AC132" i="42"/>
  <c r="AG132" i="42"/>
  <c r="V132" i="42"/>
  <c r="S351" i="42"/>
  <c r="S299" i="42"/>
  <c r="AE132" i="42"/>
  <c r="AI307" i="42"/>
  <c r="AE47" i="42"/>
  <c r="AG47" i="42"/>
  <c r="Q39" i="42"/>
  <c r="S429" i="42"/>
  <c r="AI411" i="42"/>
  <c r="AI203" i="42"/>
  <c r="AD47" i="42"/>
  <c r="AF47" i="42"/>
  <c r="S143" i="42"/>
  <c r="L39" i="42"/>
  <c r="S117" i="42"/>
  <c r="D91" i="42"/>
  <c r="I91" i="42" s="1"/>
  <c r="I585" i="42"/>
  <c r="S377" i="42"/>
  <c r="S195" i="42"/>
  <c r="X132" i="42"/>
  <c r="AA132" i="42"/>
  <c r="AI39" i="42"/>
  <c r="W132" i="42"/>
  <c r="AH444" i="42"/>
  <c r="AC444" i="42"/>
  <c r="AD444" i="42"/>
  <c r="Y444" i="42"/>
  <c r="AE444" i="42"/>
  <c r="X444" i="42"/>
  <c r="AF444" i="42"/>
  <c r="AA444" i="42"/>
  <c r="AG444" i="42"/>
  <c r="Z444" i="42"/>
  <c r="W444" i="42"/>
  <c r="AD340" i="42"/>
  <c r="X340" i="42"/>
  <c r="AC340" i="42"/>
  <c r="AA340" i="42"/>
  <c r="AG340" i="42"/>
  <c r="Z340" i="42"/>
  <c r="AE340" i="42"/>
  <c r="AF340" i="42"/>
  <c r="Y340" i="42"/>
  <c r="W340" i="42"/>
  <c r="AH340" i="42"/>
  <c r="AD210" i="42"/>
  <c r="W210" i="42"/>
  <c r="AH210" i="42"/>
  <c r="X210" i="42"/>
  <c r="Z210" i="42"/>
  <c r="AF210" i="42"/>
  <c r="AC210" i="42"/>
  <c r="AA210" i="42"/>
  <c r="AG210" i="42"/>
  <c r="Y210" i="42"/>
  <c r="AE210" i="42"/>
  <c r="Y158" i="42"/>
  <c r="AE158" i="42"/>
  <c r="W158" i="42"/>
  <c r="AC158" i="42"/>
  <c r="AD158" i="42"/>
  <c r="AF158" i="42"/>
  <c r="AA158" i="42"/>
  <c r="Z158" i="42"/>
  <c r="X158" i="42"/>
  <c r="AH158" i="42"/>
  <c r="W288" i="42"/>
  <c r="AC288" i="42"/>
  <c r="AA288" i="42"/>
  <c r="X288" i="42"/>
  <c r="AH288" i="42"/>
  <c r="AE288" i="42"/>
  <c r="Y288" i="42"/>
  <c r="AF288" i="42"/>
  <c r="Z288" i="42"/>
  <c r="AD288" i="42"/>
  <c r="AG288" i="42"/>
  <c r="W314" i="42"/>
  <c r="AH314" i="42"/>
  <c r="Z314" i="42"/>
  <c r="AG314" i="42"/>
  <c r="AD314" i="42"/>
  <c r="AE314" i="42"/>
  <c r="AC314" i="42"/>
  <c r="X314" i="42"/>
  <c r="AA314" i="42"/>
  <c r="Y314" i="42"/>
  <c r="AF314" i="42"/>
  <c r="AC262" i="42"/>
  <c r="AA262" i="42"/>
  <c r="Z262" i="42"/>
  <c r="AG262" i="42"/>
  <c r="AD262" i="42"/>
  <c r="AF262" i="42"/>
  <c r="X262" i="42"/>
  <c r="AE262" i="42"/>
  <c r="AH262" i="42"/>
  <c r="Y262" i="42"/>
  <c r="AH418" i="42"/>
  <c r="AC418" i="42"/>
  <c r="AD418" i="42"/>
  <c r="Y418" i="42"/>
  <c r="AE418" i="42"/>
  <c r="X418" i="42"/>
  <c r="AF418" i="42"/>
  <c r="AA418" i="42"/>
  <c r="Z418" i="42"/>
  <c r="W418" i="42"/>
  <c r="AG366" i="42"/>
  <c r="AD366" i="42"/>
  <c r="W366" i="42"/>
  <c r="AH366" i="42"/>
  <c r="Z366" i="42"/>
  <c r="AA366" i="42"/>
  <c r="Y366" i="42"/>
  <c r="AF366" i="42"/>
  <c r="AE366" i="42"/>
  <c r="AC366" i="42"/>
  <c r="X366" i="42"/>
  <c r="Y184" i="42"/>
  <c r="AE184" i="42"/>
  <c r="Z184" i="42"/>
  <c r="AH184" i="42"/>
  <c r="AA184" i="42"/>
  <c r="AG184" i="42"/>
  <c r="AD184" i="42"/>
  <c r="AC184" i="42"/>
  <c r="X184" i="42"/>
  <c r="AF184" i="42"/>
  <c r="AF236" i="42"/>
  <c r="AD236" i="42"/>
  <c r="W236" i="42"/>
  <c r="Z236" i="42"/>
  <c r="X236" i="42"/>
  <c r="AG236" i="42"/>
  <c r="AE236" i="42"/>
  <c r="AC236" i="42"/>
  <c r="AH236" i="42"/>
  <c r="AA236" i="42"/>
  <c r="Y236" i="42"/>
  <c r="O132" i="42"/>
  <c r="M132" i="42"/>
  <c r="S281" i="42"/>
  <c r="AF392" i="42"/>
  <c r="AE392" i="42"/>
  <c r="Y392" i="42"/>
  <c r="Z392" i="42"/>
  <c r="AD392" i="42"/>
  <c r="AG392" i="42"/>
  <c r="AA392" i="42"/>
  <c r="X392" i="42"/>
  <c r="AC392" i="42"/>
  <c r="AH392" i="42"/>
  <c r="W392" i="42"/>
  <c r="R47" i="42" l="1"/>
  <c r="R21" i="42" s="1"/>
  <c r="N132" i="42"/>
  <c r="G549" i="42"/>
  <c r="AG40" i="42"/>
  <c r="AG54" i="42" s="1"/>
  <c r="AG158" i="42"/>
  <c r="W40" i="42"/>
  <c r="W54" i="42" s="1"/>
  <c r="S437" i="42"/>
  <c r="O39" i="42"/>
  <c r="S39" i="42" s="1"/>
  <c r="X40" i="42"/>
  <c r="X54" i="42" s="1"/>
  <c r="AE40" i="42"/>
  <c r="AE54" i="42" s="1"/>
  <c r="AA289" i="42"/>
  <c r="N392" i="42"/>
  <c r="I403" i="42"/>
  <c r="I169" i="42"/>
  <c r="I273" i="42"/>
  <c r="AI196" i="42"/>
  <c r="V210" i="42"/>
  <c r="AI430" i="42"/>
  <c r="V444" i="42"/>
  <c r="AI444" i="42" s="1"/>
  <c r="AD445" i="42" s="1"/>
  <c r="C39" i="42"/>
  <c r="Q13" i="42"/>
  <c r="R132" i="42"/>
  <c r="I549" i="42"/>
  <c r="AD40" i="42"/>
  <c r="AD54" i="42" s="1"/>
  <c r="I429" i="42"/>
  <c r="N47" i="42"/>
  <c r="S411" i="42"/>
  <c r="AI300" i="42"/>
  <c r="V314" i="42"/>
  <c r="AI274" i="42"/>
  <c r="V288" i="42"/>
  <c r="AI288" i="42" s="1"/>
  <c r="X289" i="42" s="1"/>
  <c r="M47" i="42"/>
  <c r="M21" i="42" s="1"/>
  <c r="L13" i="42"/>
  <c r="Z40" i="42"/>
  <c r="Z54" i="42" s="1"/>
  <c r="R13" i="42"/>
  <c r="E471" i="42"/>
  <c r="H471" i="42"/>
  <c r="F471" i="42"/>
  <c r="B471" i="42"/>
  <c r="C471" i="42"/>
  <c r="G471" i="42"/>
  <c r="D471" i="42"/>
  <c r="I66" i="42"/>
  <c r="F14" i="42"/>
  <c r="AC40" i="42"/>
  <c r="AC54" i="42" s="1"/>
  <c r="W262" i="42"/>
  <c r="I484" i="42"/>
  <c r="F68" i="42"/>
  <c r="O47" i="42"/>
  <c r="O21" i="42" s="1"/>
  <c r="AI248" i="42"/>
  <c r="V262" i="42"/>
  <c r="S177" i="42"/>
  <c r="AI326" i="42"/>
  <c r="V340" i="42"/>
  <c r="B39" i="42"/>
  <c r="I117" i="42"/>
  <c r="S255" i="42"/>
  <c r="AI132" i="42"/>
  <c r="M13" i="42"/>
  <c r="AF40" i="42"/>
  <c r="AF54" i="42" s="1"/>
  <c r="I351" i="42"/>
  <c r="G39" i="42"/>
  <c r="S151" i="42"/>
  <c r="AI378" i="42"/>
  <c r="V392" i="42"/>
  <c r="H39" i="42"/>
  <c r="I195" i="42"/>
  <c r="AI144" i="42"/>
  <c r="V158" i="42"/>
  <c r="N91" i="42"/>
  <c r="S91" i="42" s="1"/>
  <c r="S585" i="42"/>
  <c r="Q47" i="42"/>
  <c r="Q21" i="42" s="1"/>
  <c r="Y40" i="42"/>
  <c r="Y54" i="42" s="1"/>
  <c r="AI47" i="42"/>
  <c r="I247" i="42"/>
  <c r="AI222" i="42"/>
  <c r="V236" i="42"/>
  <c r="I299" i="42"/>
  <c r="S229" i="42"/>
  <c r="AG289" i="42"/>
  <c r="S333" i="42"/>
  <c r="S359" i="42"/>
  <c r="I325" i="42"/>
  <c r="I221" i="42"/>
  <c r="S385" i="42"/>
  <c r="S307" i="42"/>
  <c r="AI352" i="42"/>
  <c r="V366" i="42"/>
  <c r="I377" i="42"/>
  <c r="E39" i="42"/>
  <c r="S118" i="42"/>
  <c r="AH40" i="42"/>
  <c r="AH54" i="42" s="1"/>
  <c r="V40" i="42"/>
  <c r="AI404" i="42"/>
  <c r="V418" i="42"/>
  <c r="D39" i="42"/>
  <c r="I143" i="42"/>
  <c r="S203" i="42"/>
  <c r="I485" i="42"/>
  <c r="F69" i="42"/>
  <c r="AI170" i="42"/>
  <c r="V184" i="42"/>
  <c r="S125" i="42"/>
  <c r="S132" i="42" s="1"/>
  <c r="L47" i="42"/>
  <c r="I481" i="42"/>
  <c r="F65" i="42"/>
  <c r="L132" i="42"/>
  <c r="Q132" i="42"/>
  <c r="AA40" i="42"/>
  <c r="AA54" i="42" s="1"/>
  <c r="O392" i="42"/>
  <c r="M236" i="42"/>
  <c r="N236" i="42"/>
  <c r="R184" i="42"/>
  <c r="Q366" i="42"/>
  <c r="M366" i="42"/>
  <c r="N366" i="42"/>
  <c r="R418" i="42"/>
  <c r="M262" i="42"/>
  <c r="Q262" i="42"/>
  <c r="O262" i="42"/>
  <c r="R314" i="42"/>
  <c r="O314" i="42"/>
  <c r="N288" i="42"/>
  <c r="M288" i="42"/>
  <c r="O288" i="42"/>
  <c r="M210" i="42"/>
  <c r="O210" i="42"/>
  <c r="R210" i="42"/>
  <c r="Q210" i="42"/>
  <c r="R340" i="42"/>
  <c r="N340" i="42"/>
  <c r="O340" i="42"/>
  <c r="Q340" i="42"/>
  <c r="R444" i="42"/>
  <c r="Q392" i="42"/>
  <c r="M392" i="42"/>
  <c r="R392" i="42"/>
  <c r="H132" i="42"/>
  <c r="O236" i="42"/>
  <c r="Q236" i="42"/>
  <c r="R236" i="42"/>
  <c r="Q184" i="42"/>
  <c r="O184" i="42"/>
  <c r="N184" i="42"/>
  <c r="M184" i="42"/>
  <c r="R366" i="42"/>
  <c r="O366" i="42"/>
  <c r="N418" i="42"/>
  <c r="O418" i="42"/>
  <c r="Q418" i="42"/>
  <c r="M418" i="42"/>
  <c r="R262" i="42"/>
  <c r="N262" i="42"/>
  <c r="M314" i="42"/>
  <c r="Q314" i="42"/>
  <c r="N314" i="42"/>
  <c r="R288" i="42"/>
  <c r="Q288" i="42"/>
  <c r="R158" i="42"/>
  <c r="M158" i="42"/>
  <c r="N210" i="42"/>
  <c r="N444" i="42"/>
  <c r="O444" i="42"/>
  <c r="Q444" i="42"/>
  <c r="M444" i="42"/>
  <c r="Z289" i="42" l="1"/>
  <c r="O13" i="42"/>
  <c r="G132" i="42"/>
  <c r="B132" i="42"/>
  <c r="W289" i="42"/>
  <c r="D132" i="42"/>
  <c r="L40" i="42"/>
  <c r="L54" i="42" s="1"/>
  <c r="I307" i="42"/>
  <c r="Y445" i="42"/>
  <c r="N40" i="42"/>
  <c r="AC289" i="42"/>
  <c r="Q40" i="42"/>
  <c r="Q54" i="42" s="1"/>
  <c r="Y289" i="42"/>
  <c r="O40" i="42"/>
  <c r="O14" i="42" s="1"/>
  <c r="M40" i="42"/>
  <c r="M14" i="42" s="1"/>
  <c r="L14" i="42"/>
  <c r="Q133" i="42"/>
  <c r="L133" i="42"/>
  <c r="R133" i="42"/>
  <c r="N133" i="42"/>
  <c r="O133" i="42"/>
  <c r="P133" i="42"/>
  <c r="M133" i="42"/>
  <c r="M54" i="42"/>
  <c r="N14" i="42"/>
  <c r="N54" i="42"/>
  <c r="S47" i="42"/>
  <c r="AJ47" i="42" s="1"/>
  <c r="V445" i="42"/>
  <c r="AB445" i="42"/>
  <c r="G47" i="42"/>
  <c r="G21" i="42" s="1"/>
  <c r="S222" i="42"/>
  <c r="S236" i="42" s="1"/>
  <c r="L236" i="42"/>
  <c r="D47" i="42"/>
  <c r="C47" i="42"/>
  <c r="C21" i="42" s="1"/>
  <c r="H47" i="42"/>
  <c r="H21" i="42" s="1"/>
  <c r="I385" i="42"/>
  <c r="I359" i="42"/>
  <c r="AI184" i="42"/>
  <c r="V185" i="42" s="1"/>
  <c r="AA445" i="42"/>
  <c r="H13" i="42"/>
  <c r="AI340" i="42"/>
  <c r="V341" i="42" s="1"/>
  <c r="AI314" i="42"/>
  <c r="V315" i="42" s="1"/>
  <c r="AD289" i="42"/>
  <c r="G13" i="42"/>
  <c r="M340" i="42"/>
  <c r="B47" i="42"/>
  <c r="I125" i="42"/>
  <c r="S326" i="42"/>
  <c r="S340" i="42" s="1"/>
  <c r="L340" i="42"/>
  <c r="S274" i="42"/>
  <c r="S288" i="42" s="1"/>
  <c r="L288" i="42"/>
  <c r="S300" i="42"/>
  <c r="S314" i="42" s="1"/>
  <c r="L314" i="42"/>
  <c r="AI158" i="42"/>
  <c r="V159" i="42" s="1"/>
  <c r="R40" i="42"/>
  <c r="N13" i="42"/>
  <c r="I471" i="42"/>
  <c r="AI210" i="42"/>
  <c r="V211" i="42" s="1"/>
  <c r="AC445" i="42"/>
  <c r="AF289" i="42"/>
  <c r="I255" i="42"/>
  <c r="I151" i="42"/>
  <c r="I69" i="42"/>
  <c r="F17" i="42"/>
  <c r="AI236" i="42"/>
  <c r="V237" i="42" s="1"/>
  <c r="AJ39" i="42"/>
  <c r="AG445" i="42"/>
  <c r="O158" i="42"/>
  <c r="AH289" i="42"/>
  <c r="S378" i="42"/>
  <c r="S392" i="42" s="1"/>
  <c r="L392" i="42"/>
  <c r="S144" i="42"/>
  <c r="S158" i="42" s="1"/>
  <c r="L158" i="42"/>
  <c r="H96" i="42"/>
  <c r="H600" i="42"/>
  <c r="I489" i="42"/>
  <c r="I496" i="42" s="1"/>
  <c r="F73" i="42"/>
  <c r="I333" i="42"/>
  <c r="I411" i="42"/>
  <c r="I229" i="42"/>
  <c r="F13" i="42"/>
  <c r="I65" i="42"/>
  <c r="D13" i="42"/>
  <c r="AE445" i="42"/>
  <c r="X445" i="42"/>
  <c r="Q158" i="42"/>
  <c r="AF445" i="42"/>
  <c r="I118" i="42"/>
  <c r="AI418" i="42"/>
  <c r="V419" i="42" s="1"/>
  <c r="S196" i="42"/>
  <c r="S210" i="42" s="1"/>
  <c r="L210" i="42"/>
  <c r="S404" i="42"/>
  <c r="S418" i="42" s="1"/>
  <c r="L418" i="42"/>
  <c r="S430" i="42"/>
  <c r="S444" i="42" s="1"/>
  <c r="L444" i="42"/>
  <c r="G600" i="42"/>
  <c r="I583" i="42"/>
  <c r="S170" i="42"/>
  <c r="S184" i="42" s="1"/>
  <c r="L184" i="42"/>
  <c r="C89" i="42"/>
  <c r="I281" i="42"/>
  <c r="I177" i="42"/>
  <c r="F496" i="42"/>
  <c r="E132" i="42"/>
  <c r="AI392" i="42"/>
  <c r="V393" i="42" s="1"/>
  <c r="I68" i="42"/>
  <c r="F16" i="42"/>
  <c r="C132" i="42"/>
  <c r="W445" i="42"/>
  <c r="N158" i="42"/>
  <c r="S248" i="42"/>
  <c r="S262" i="42" s="1"/>
  <c r="L262" i="42"/>
  <c r="S352" i="42"/>
  <c r="S366" i="42" s="1"/>
  <c r="L366" i="42"/>
  <c r="E47" i="42"/>
  <c r="E21" i="42" s="1"/>
  <c r="I590" i="42"/>
  <c r="E89" i="42"/>
  <c r="I203" i="42"/>
  <c r="I437" i="42"/>
  <c r="AI40" i="42"/>
  <c r="V54" i="42"/>
  <c r="E13" i="42"/>
  <c r="AI366" i="42"/>
  <c r="V367" i="42" s="1"/>
  <c r="B13" i="42"/>
  <c r="I39" i="42"/>
  <c r="AI262" i="42"/>
  <c r="W263" i="42" s="1"/>
  <c r="V289" i="42"/>
  <c r="AB289" i="42"/>
  <c r="C13" i="42"/>
  <c r="AE289" i="42"/>
  <c r="Z445" i="42"/>
  <c r="AH445" i="42"/>
  <c r="C444" i="42"/>
  <c r="G444" i="42"/>
  <c r="E444" i="42"/>
  <c r="D444" i="42"/>
  <c r="C340" i="42"/>
  <c r="D210" i="42"/>
  <c r="C158" i="42"/>
  <c r="H158" i="42"/>
  <c r="G288" i="42"/>
  <c r="H288" i="42"/>
  <c r="D314" i="42"/>
  <c r="G314" i="42"/>
  <c r="C314" i="42"/>
  <c r="D262" i="42"/>
  <c r="H262" i="42"/>
  <c r="C418" i="42"/>
  <c r="G418" i="42"/>
  <c r="E418" i="42"/>
  <c r="D418" i="42"/>
  <c r="E366" i="42"/>
  <c r="H366" i="42"/>
  <c r="C184" i="42"/>
  <c r="D184" i="42"/>
  <c r="E184" i="42"/>
  <c r="G184" i="42"/>
  <c r="H236" i="42"/>
  <c r="G236" i="42"/>
  <c r="E236" i="42"/>
  <c r="H444" i="42"/>
  <c r="G340" i="42"/>
  <c r="E340" i="42"/>
  <c r="D340" i="42"/>
  <c r="H340" i="42"/>
  <c r="G210" i="42"/>
  <c r="H210" i="42"/>
  <c r="E210" i="42"/>
  <c r="C210" i="42"/>
  <c r="D158" i="42"/>
  <c r="E288" i="42"/>
  <c r="C288" i="42"/>
  <c r="D288" i="42"/>
  <c r="E314" i="42"/>
  <c r="H314" i="42"/>
  <c r="E262" i="42"/>
  <c r="G262" i="42"/>
  <c r="C262" i="42"/>
  <c r="H418" i="42"/>
  <c r="D366" i="42"/>
  <c r="C366" i="42"/>
  <c r="G366" i="42"/>
  <c r="H184" i="42"/>
  <c r="D236" i="42"/>
  <c r="C236" i="42"/>
  <c r="D392" i="42"/>
  <c r="E392" i="42"/>
  <c r="H392" i="42"/>
  <c r="C392" i="42"/>
  <c r="G392" i="42"/>
  <c r="O54" i="42" l="1"/>
  <c r="Q14" i="42"/>
  <c r="D40" i="42"/>
  <c r="D14" i="42" s="1"/>
  <c r="E40" i="42"/>
  <c r="I13" i="42"/>
  <c r="G40" i="42"/>
  <c r="G54" i="42" s="1"/>
  <c r="V263" i="42"/>
  <c r="I132" i="42"/>
  <c r="B133" i="42" s="1"/>
  <c r="S133" i="42"/>
  <c r="R237" i="42"/>
  <c r="Q237" i="42"/>
  <c r="M237" i="42"/>
  <c r="P237" i="42"/>
  <c r="O237" i="42"/>
  <c r="N237" i="42"/>
  <c r="L237" i="42"/>
  <c r="N159" i="42"/>
  <c r="R159" i="42"/>
  <c r="Q159" i="42"/>
  <c r="O159" i="42"/>
  <c r="M159" i="42"/>
  <c r="P159" i="42"/>
  <c r="L159" i="42"/>
  <c r="E14" i="42"/>
  <c r="E54" i="42"/>
  <c r="O315" i="42"/>
  <c r="N315" i="42"/>
  <c r="L315" i="42"/>
  <c r="R315" i="42"/>
  <c r="Q315" i="42"/>
  <c r="M315" i="42"/>
  <c r="P315" i="42"/>
  <c r="I352" i="42"/>
  <c r="I366" i="42" s="1"/>
  <c r="B366" i="42"/>
  <c r="AE315" i="42"/>
  <c r="AB315" i="42"/>
  <c r="W315" i="42"/>
  <c r="AI315" i="42" s="1"/>
  <c r="Y315" i="42"/>
  <c r="AF315" i="42"/>
  <c r="AH315" i="42"/>
  <c r="Z315" i="42"/>
  <c r="AD315" i="42"/>
  <c r="AA315" i="42"/>
  <c r="AC315" i="42"/>
  <c r="AG315" i="42"/>
  <c r="X315" i="42"/>
  <c r="I196" i="42"/>
  <c r="I210" i="42" s="1"/>
  <c r="B210" i="42"/>
  <c r="S583" i="42"/>
  <c r="I144" i="42"/>
  <c r="I158" i="42" s="1"/>
  <c r="B158" i="42"/>
  <c r="I404" i="42"/>
  <c r="I418" i="42" s="1"/>
  <c r="B418" i="42"/>
  <c r="AI289" i="42"/>
  <c r="C40" i="42"/>
  <c r="F21" i="42"/>
  <c r="F28" i="42" s="1"/>
  <c r="I73" i="42"/>
  <c r="I80" i="42" s="1"/>
  <c r="G158" i="42"/>
  <c r="E158" i="42"/>
  <c r="L211" i="42"/>
  <c r="N211" i="42"/>
  <c r="O211" i="42"/>
  <c r="R211" i="42"/>
  <c r="P211" i="42"/>
  <c r="Q211" i="42"/>
  <c r="M211" i="42"/>
  <c r="AH367" i="42"/>
  <c r="AB367" i="42"/>
  <c r="W367" i="42"/>
  <c r="AI367" i="42" s="1"/>
  <c r="Y367" i="42"/>
  <c r="AD367" i="42"/>
  <c r="AG367" i="42"/>
  <c r="Z367" i="42"/>
  <c r="AA367" i="42"/>
  <c r="AC367" i="42"/>
  <c r="X367" i="42"/>
  <c r="AF367" i="42"/>
  <c r="AE367" i="42"/>
  <c r="C11" i="42"/>
  <c r="W237" i="42"/>
  <c r="AB237" i="42"/>
  <c r="X237" i="42"/>
  <c r="AH237" i="42"/>
  <c r="AC237" i="42"/>
  <c r="AD237" i="42"/>
  <c r="AF237" i="42"/>
  <c r="AA237" i="42"/>
  <c r="Z237" i="42"/>
  <c r="AG237" i="42"/>
  <c r="AE237" i="42"/>
  <c r="Y237" i="42"/>
  <c r="Y185" i="42"/>
  <c r="AB185" i="42"/>
  <c r="AC185" i="42"/>
  <c r="AA185" i="42"/>
  <c r="AG185" i="42"/>
  <c r="AF185" i="42"/>
  <c r="AD185" i="42"/>
  <c r="AH185" i="42"/>
  <c r="AE185" i="42"/>
  <c r="X185" i="42"/>
  <c r="Z185" i="42"/>
  <c r="W185" i="42"/>
  <c r="AC393" i="42"/>
  <c r="AB393" i="42"/>
  <c r="X393" i="42"/>
  <c r="AE393" i="42"/>
  <c r="AF393" i="42"/>
  <c r="AH393" i="42"/>
  <c r="Y393" i="42"/>
  <c r="AG393" i="42"/>
  <c r="W393" i="42"/>
  <c r="AA393" i="42"/>
  <c r="AD393" i="42"/>
  <c r="Z393" i="42"/>
  <c r="M185" i="42"/>
  <c r="Q185" i="42"/>
  <c r="P185" i="42"/>
  <c r="O185" i="42"/>
  <c r="L185" i="42"/>
  <c r="N185" i="42"/>
  <c r="R185" i="42"/>
  <c r="H40" i="42"/>
  <c r="B40" i="42"/>
  <c r="F497" i="42"/>
  <c r="C497" i="42"/>
  <c r="D497" i="42"/>
  <c r="H497" i="42"/>
  <c r="B497" i="42"/>
  <c r="G497" i="42"/>
  <c r="E497" i="42"/>
  <c r="AG211" i="42"/>
  <c r="AB211" i="42"/>
  <c r="X211" i="42"/>
  <c r="AH211" i="42"/>
  <c r="AA211" i="42"/>
  <c r="Y211" i="42"/>
  <c r="AF211" i="42"/>
  <c r="AC211" i="42"/>
  <c r="W211" i="42"/>
  <c r="AD211" i="42"/>
  <c r="AE211" i="42"/>
  <c r="Z211" i="42"/>
  <c r="AI445" i="42"/>
  <c r="R14" i="42"/>
  <c r="R54" i="42"/>
  <c r="E11" i="42"/>
  <c r="O445" i="42"/>
  <c r="R445" i="42"/>
  <c r="Q445" i="42"/>
  <c r="P445" i="42"/>
  <c r="N445" i="42"/>
  <c r="M445" i="42"/>
  <c r="L445" i="42"/>
  <c r="I47" i="42"/>
  <c r="O89" i="42"/>
  <c r="I248" i="42"/>
  <c r="I262" i="42" s="1"/>
  <c r="B262" i="42"/>
  <c r="I300" i="42"/>
  <c r="I314" i="42" s="1"/>
  <c r="B314" i="42"/>
  <c r="I274" i="42"/>
  <c r="I288" i="42" s="1"/>
  <c r="B288" i="42"/>
  <c r="I326" i="42"/>
  <c r="I340" i="42" s="1"/>
  <c r="B340" i="42"/>
  <c r="I430" i="42"/>
  <c r="I444" i="42" s="1"/>
  <c r="B444" i="42"/>
  <c r="X263" i="42"/>
  <c r="AB263" i="42"/>
  <c r="Y263" i="42"/>
  <c r="AH263" i="42"/>
  <c r="AC263" i="42"/>
  <c r="AD263" i="42"/>
  <c r="AF263" i="42"/>
  <c r="AE263" i="42"/>
  <c r="AG263" i="42"/>
  <c r="AA263" i="42"/>
  <c r="Z263" i="42"/>
  <c r="AI54" i="42"/>
  <c r="V55" i="42" s="1"/>
  <c r="N263" i="42"/>
  <c r="R263" i="42"/>
  <c r="L263" i="42"/>
  <c r="O263" i="42"/>
  <c r="M263" i="42"/>
  <c r="Q263" i="42"/>
  <c r="P263" i="42"/>
  <c r="F80" i="42"/>
  <c r="AE341" i="42"/>
  <c r="AB341" i="42"/>
  <c r="AC341" i="42"/>
  <c r="W341" i="42"/>
  <c r="Z341" i="42"/>
  <c r="Y341" i="42"/>
  <c r="AH341" i="42"/>
  <c r="AD341" i="42"/>
  <c r="AF341" i="42"/>
  <c r="X341" i="42"/>
  <c r="AG341" i="42"/>
  <c r="AA341" i="42"/>
  <c r="P341" i="42"/>
  <c r="N341" i="42"/>
  <c r="R341" i="42"/>
  <c r="Q341" i="42"/>
  <c r="O341" i="42"/>
  <c r="L341" i="42"/>
  <c r="M341" i="42"/>
  <c r="N367" i="42"/>
  <c r="L367" i="42"/>
  <c r="R367" i="42"/>
  <c r="Q367" i="42"/>
  <c r="O367" i="42"/>
  <c r="P367" i="42"/>
  <c r="M367" i="42"/>
  <c r="AD419" i="42"/>
  <c r="AB419" i="42"/>
  <c r="AG419" i="42"/>
  <c r="AA419" i="42"/>
  <c r="AE419" i="42"/>
  <c r="Z419" i="42"/>
  <c r="W419" i="42"/>
  <c r="AF419" i="42"/>
  <c r="Y419" i="42"/>
  <c r="X419" i="42"/>
  <c r="AH419" i="42"/>
  <c r="AC419" i="42"/>
  <c r="M393" i="42"/>
  <c r="O393" i="42"/>
  <c r="R393" i="42"/>
  <c r="L393" i="42"/>
  <c r="Q393" i="42"/>
  <c r="P393" i="42"/>
  <c r="N393" i="42"/>
  <c r="AE159" i="42"/>
  <c r="AB159" i="42"/>
  <c r="AH159" i="42"/>
  <c r="AD159" i="42"/>
  <c r="AC159" i="42"/>
  <c r="Y159" i="42"/>
  <c r="AF159" i="42"/>
  <c r="X159" i="42"/>
  <c r="Z159" i="42"/>
  <c r="W159" i="42"/>
  <c r="AA159" i="42"/>
  <c r="AG159" i="42"/>
  <c r="R96" i="42"/>
  <c r="R600" i="42"/>
  <c r="I378" i="42"/>
  <c r="I392" i="42" s="1"/>
  <c r="B392" i="42"/>
  <c r="Q600" i="42"/>
  <c r="O419" i="42"/>
  <c r="P419" i="42"/>
  <c r="L419" i="42"/>
  <c r="M419" i="42"/>
  <c r="Q419" i="42"/>
  <c r="N419" i="42"/>
  <c r="R419" i="42"/>
  <c r="H106" i="42"/>
  <c r="H18" i="42"/>
  <c r="P289" i="42"/>
  <c r="R289" i="42"/>
  <c r="N289" i="42"/>
  <c r="L289" i="42"/>
  <c r="Q289" i="42"/>
  <c r="O289" i="42"/>
  <c r="M289" i="42"/>
  <c r="S40" i="42"/>
  <c r="S54" i="42" s="1"/>
  <c r="M89" i="42"/>
  <c r="I170" i="42"/>
  <c r="I184" i="42" s="1"/>
  <c r="B184" i="42"/>
  <c r="I222" i="42"/>
  <c r="I236" i="42" s="1"/>
  <c r="B236" i="42"/>
  <c r="S315" i="42" l="1"/>
  <c r="D54" i="42"/>
  <c r="G14" i="42"/>
  <c r="AI341" i="42"/>
  <c r="AI185" i="42"/>
  <c r="D133" i="42"/>
  <c r="I133" i="42" s="1"/>
  <c r="C133" i="42"/>
  <c r="AI211" i="42"/>
  <c r="AI159" i="42"/>
  <c r="AI263" i="42"/>
  <c r="E133" i="42"/>
  <c r="AI419" i="42"/>
  <c r="H133" i="42"/>
  <c r="G133" i="42"/>
  <c r="F133" i="42"/>
  <c r="S185" i="42"/>
  <c r="AI393" i="42"/>
  <c r="AI237" i="42"/>
  <c r="Q55" i="42"/>
  <c r="R55" i="42"/>
  <c r="P55" i="42"/>
  <c r="M55" i="42"/>
  <c r="L55" i="42"/>
  <c r="AJ54" i="42"/>
  <c r="O55" i="42"/>
  <c r="N55" i="42"/>
  <c r="E159" i="42"/>
  <c r="B159" i="42"/>
  <c r="D159" i="42"/>
  <c r="G159" i="42"/>
  <c r="F159" i="42"/>
  <c r="H159" i="42"/>
  <c r="C159" i="42"/>
  <c r="AJ40" i="42"/>
  <c r="C341" i="42"/>
  <c r="G341" i="42"/>
  <c r="F341" i="42"/>
  <c r="B341" i="42"/>
  <c r="E341" i="42"/>
  <c r="D341" i="42"/>
  <c r="H341" i="42"/>
  <c r="O11" i="42"/>
  <c r="H81" i="42"/>
  <c r="E81" i="42"/>
  <c r="B81" i="42"/>
  <c r="C81" i="42"/>
  <c r="G81" i="42"/>
  <c r="F81" i="42"/>
  <c r="D81" i="42"/>
  <c r="F237" i="42"/>
  <c r="B237" i="42"/>
  <c r="D237" i="42"/>
  <c r="H237" i="42"/>
  <c r="E237" i="42"/>
  <c r="C237" i="42"/>
  <c r="G237" i="42"/>
  <c r="B289" i="42"/>
  <c r="H289" i="42"/>
  <c r="C289" i="42"/>
  <c r="E289" i="42"/>
  <c r="D289" i="42"/>
  <c r="F289" i="42"/>
  <c r="G289" i="42"/>
  <c r="C14" i="42"/>
  <c r="C54" i="42"/>
  <c r="F367" i="42"/>
  <c r="G367" i="42"/>
  <c r="E367" i="42"/>
  <c r="C367" i="42"/>
  <c r="D367" i="42"/>
  <c r="B367" i="42"/>
  <c r="H367" i="42"/>
  <c r="AG55" i="42"/>
  <c r="AB55" i="42"/>
  <c r="X55" i="42"/>
  <c r="AE55" i="42"/>
  <c r="W55" i="42"/>
  <c r="AF55" i="42"/>
  <c r="AH55" i="42"/>
  <c r="Z55" i="42"/>
  <c r="AD55" i="42"/>
  <c r="Y55" i="42"/>
  <c r="AA55" i="42"/>
  <c r="AC55" i="42"/>
  <c r="S289" i="42"/>
  <c r="S367" i="42"/>
  <c r="S445" i="42"/>
  <c r="B14" i="42"/>
  <c r="I40" i="42"/>
  <c r="I54" i="42" s="1"/>
  <c r="B54" i="42"/>
  <c r="D185" i="42"/>
  <c r="E185" i="42"/>
  <c r="C185" i="42"/>
  <c r="B185" i="42"/>
  <c r="G185" i="42"/>
  <c r="H185" i="42"/>
  <c r="F185" i="42"/>
  <c r="D393" i="42"/>
  <c r="G393" i="42"/>
  <c r="H393" i="42"/>
  <c r="B393" i="42"/>
  <c r="F393" i="42"/>
  <c r="E393" i="42"/>
  <c r="C393" i="42"/>
  <c r="G315" i="42"/>
  <c r="D315" i="42"/>
  <c r="E315" i="42"/>
  <c r="C315" i="42"/>
  <c r="H315" i="42"/>
  <c r="F315" i="42"/>
  <c r="B315" i="42"/>
  <c r="H14" i="42"/>
  <c r="H28" i="42" s="1"/>
  <c r="H54" i="42"/>
  <c r="S159" i="42"/>
  <c r="S419" i="42"/>
  <c r="S263" i="42"/>
  <c r="S211" i="42"/>
  <c r="C419" i="42"/>
  <c r="B419" i="42"/>
  <c r="E419" i="42"/>
  <c r="G419" i="42"/>
  <c r="F419" i="42"/>
  <c r="D419" i="42"/>
  <c r="H419" i="42"/>
  <c r="E211" i="42"/>
  <c r="D211" i="42"/>
  <c r="C211" i="42"/>
  <c r="H211" i="42"/>
  <c r="F211" i="42"/>
  <c r="B211" i="42"/>
  <c r="G211" i="42"/>
  <c r="M11" i="42"/>
  <c r="R106" i="42"/>
  <c r="R18" i="42"/>
  <c r="R28" i="42" s="1"/>
  <c r="S393" i="42"/>
  <c r="S341" i="42"/>
  <c r="G445" i="42"/>
  <c r="F445" i="42"/>
  <c r="D445" i="42"/>
  <c r="B445" i="42"/>
  <c r="C445" i="42"/>
  <c r="E445" i="42"/>
  <c r="H445" i="42"/>
  <c r="H263" i="42"/>
  <c r="C263" i="42"/>
  <c r="F263" i="42"/>
  <c r="D263" i="42"/>
  <c r="E263" i="42"/>
  <c r="B263" i="42"/>
  <c r="G263" i="42"/>
  <c r="I497" i="42"/>
  <c r="S237" i="42"/>
  <c r="I263" i="42" l="1"/>
  <c r="AI55" i="42"/>
  <c r="I445" i="42"/>
  <c r="I315" i="42"/>
  <c r="I367" i="42"/>
  <c r="I393" i="42"/>
  <c r="I81" i="42"/>
  <c r="I341" i="42"/>
  <c r="I211" i="42"/>
  <c r="I14" i="42"/>
  <c r="S55" i="42"/>
  <c r="AJ55" i="42" s="1"/>
  <c r="I237" i="42"/>
  <c r="I159" i="42"/>
  <c r="I185" i="42"/>
  <c r="I419" i="42"/>
  <c r="F55" i="42"/>
  <c r="D55" i="42"/>
  <c r="C55" i="42"/>
  <c r="H55" i="42"/>
  <c r="E55" i="42"/>
  <c r="B55" i="42"/>
  <c r="G55" i="42"/>
  <c r="I289" i="42"/>
  <c r="I55" i="42" l="1"/>
  <c r="D100" i="42"/>
  <c r="D22" i="42" s="1"/>
  <c r="N100" i="42" l="1"/>
  <c r="N22" i="42" s="1"/>
  <c r="B100" i="42" l="1"/>
  <c r="I594" i="42"/>
  <c r="E95" i="42" l="1"/>
  <c r="E600" i="42"/>
  <c r="I100" i="42"/>
  <c r="B22" i="42"/>
  <c r="I22" i="42" s="1"/>
  <c r="C95" i="42"/>
  <c r="C600" i="42"/>
  <c r="I589" i="42"/>
  <c r="L100" i="42"/>
  <c r="S594" i="42"/>
  <c r="C17" i="42" l="1"/>
  <c r="C28" i="42" s="1"/>
  <c r="C106" i="42"/>
  <c r="S100" i="42"/>
  <c r="L22" i="42"/>
  <c r="S22" i="42" s="1"/>
  <c r="T22" i="42" s="1"/>
  <c r="E17" i="42"/>
  <c r="M95" i="42"/>
  <c r="M600" i="42"/>
  <c r="O95" i="42"/>
  <c r="O600" i="42"/>
  <c r="S589" i="42"/>
  <c r="M17" i="42" l="1"/>
  <c r="M28" i="42" s="1"/>
  <c r="M106" i="42"/>
  <c r="O17" i="42"/>
  <c r="I596" i="42" l="1"/>
  <c r="I595" i="42"/>
  <c r="S595" i="42" l="1"/>
  <c r="S596" i="42"/>
  <c r="I516" i="41" l="1"/>
  <c r="I568" i="41"/>
  <c r="I490" i="41"/>
  <c r="I542" i="41"/>
  <c r="I464" i="41" l="1"/>
  <c r="F74" i="41"/>
  <c r="P100" i="41"/>
  <c r="P22" i="41" s="1"/>
  <c r="F22" i="41" l="1"/>
  <c r="I74" i="41"/>
  <c r="I570" i="41" l="1"/>
  <c r="I569" i="41"/>
  <c r="I517" i="41"/>
  <c r="I518" i="41"/>
  <c r="I491" i="41" l="1"/>
  <c r="I492" i="41"/>
  <c r="I543" i="41"/>
  <c r="I544" i="41"/>
  <c r="X50" i="41" l="1"/>
  <c r="AI388" i="41"/>
  <c r="AH50" i="41"/>
  <c r="AI284" i="41"/>
  <c r="I466" i="41"/>
  <c r="F76" i="41"/>
  <c r="AI310" i="41"/>
  <c r="AI128" i="41"/>
  <c r="V50" i="41"/>
  <c r="AD50" i="41"/>
  <c r="I465" i="41"/>
  <c r="F75" i="41"/>
  <c r="AI180" i="41"/>
  <c r="AI362" i="41"/>
  <c r="AI154" i="41"/>
  <c r="W50" i="41"/>
  <c r="Z50" i="41"/>
  <c r="AI336" i="41"/>
  <c r="AI258" i="41"/>
  <c r="AI206" i="41"/>
  <c r="AA50" i="41"/>
  <c r="AE50" i="41"/>
  <c r="Y50" i="41"/>
  <c r="AI414" i="41"/>
  <c r="AC50" i="41"/>
  <c r="AF50" i="41"/>
  <c r="AI232" i="41"/>
  <c r="AI440" i="41"/>
  <c r="AG50" i="41"/>
  <c r="I564" i="41"/>
  <c r="P102" i="41"/>
  <c r="P24" i="41" s="1"/>
  <c r="I538" i="41"/>
  <c r="P101" i="41"/>
  <c r="P23" i="41" s="1"/>
  <c r="AD49" i="41" l="1"/>
  <c r="AI309" i="41"/>
  <c r="AC49" i="41"/>
  <c r="AI50" i="41"/>
  <c r="AA49" i="41"/>
  <c r="Z49" i="41"/>
  <c r="S128" i="41"/>
  <c r="AI205" i="41"/>
  <c r="AI153" i="41"/>
  <c r="AI127" i="41"/>
  <c r="V49" i="41"/>
  <c r="AI335" i="41"/>
  <c r="W49" i="41"/>
  <c r="F24" i="41"/>
  <c r="I76" i="41"/>
  <c r="AI387" i="41"/>
  <c r="X49" i="41"/>
  <c r="AI231" i="41"/>
  <c r="AI361" i="41"/>
  <c r="AI413" i="41"/>
  <c r="AE49" i="41"/>
  <c r="I75" i="41"/>
  <c r="F23" i="41"/>
  <c r="AI283" i="41"/>
  <c r="Y49" i="41"/>
  <c r="AH49" i="41"/>
  <c r="AI257" i="41"/>
  <c r="AI439" i="41"/>
  <c r="AI179" i="41"/>
  <c r="AF49" i="41"/>
  <c r="AG49" i="41"/>
  <c r="S335" i="41" l="1"/>
  <c r="I128" i="41"/>
  <c r="N49" i="41"/>
  <c r="L49" i="41"/>
  <c r="S127" i="41"/>
  <c r="S309" i="41"/>
  <c r="S413" i="41"/>
  <c r="O49" i="41"/>
  <c r="S205" i="41"/>
  <c r="S387" i="41"/>
  <c r="S361" i="41"/>
  <c r="S283" i="41"/>
  <c r="AI49" i="41"/>
  <c r="R52" i="41"/>
  <c r="R26" i="41" s="1"/>
  <c r="H91" i="41"/>
  <c r="C91" i="41"/>
  <c r="G91" i="41"/>
  <c r="M52" i="41"/>
  <c r="M26" i="41" s="1"/>
  <c r="Q52" i="41"/>
  <c r="Q26" i="41" s="1"/>
  <c r="N52" i="41"/>
  <c r="N26" i="41" s="1"/>
  <c r="O52" i="41"/>
  <c r="O26" i="41" s="1"/>
  <c r="I283" i="41" l="1"/>
  <c r="R49" i="41"/>
  <c r="S153" i="41"/>
  <c r="I361" i="41"/>
  <c r="I205" i="41"/>
  <c r="I439" i="41"/>
  <c r="S179" i="41"/>
  <c r="S257" i="41"/>
  <c r="C49" i="41"/>
  <c r="S231" i="41"/>
  <c r="S439" i="41"/>
  <c r="S130" i="41"/>
  <c r="L52" i="41"/>
  <c r="S440" i="41"/>
  <c r="S310" i="41"/>
  <c r="E49" i="41"/>
  <c r="S154" i="41"/>
  <c r="L50" i="41"/>
  <c r="I153" i="41"/>
  <c r="S414" i="41"/>
  <c r="B49" i="41"/>
  <c r="I127" i="41"/>
  <c r="I560" i="41"/>
  <c r="S336" i="41"/>
  <c r="I231" i="41"/>
  <c r="I413" i="41"/>
  <c r="M49" i="41"/>
  <c r="N50" i="41"/>
  <c r="I309" i="41"/>
  <c r="D49" i="41"/>
  <c r="I387" i="41"/>
  <c r="S284" i="41"/>
  <c r="Q49" i="41"/>
  <c r="S232" i="41"/>
  <c r="G49" i="41"/>
  <c r="I335" i="41"/>
  <c r="O50" i="41"/>
  <c r="S180" i="41"/>
  <c r="S388" i="41"/>
  <c r="I179" i="41"/>
  <c r="S362" i="41"/>
  <c r="H49" i="41"/>
  <c r="I257" i="41"/>
  <c r="S206" i="41"/>
  <c r="G52" i="41"/>
  <c r="G26" i="41" s="1"/>
  <c r="C52" i="41"/>
  <c r="C26" i="41" s="1"/>
  <c r="E52" i="41"/>
  <c r="E26" i="41" s="1"/>
  <c r="D52" i="41"/>
  <c r="D26" i="41" s="1"/>
  <c r="I362" i="41"/>
  <c r="Q91" i="41"/>
  <c r="M91" i="41"/>
  <c r="R91" i="41"/>
  <c r="H52" i="41"/>
  <c r="H26" i="41" s="1"/>
  <c r="I258" i="41"/>
  <c r="I440" i="41"/>
  <c r="I388" i="41" l="1"/>
  <c r="Q50" i="41"/>
  <c r="R50" i="41"/>
  <c r="I206" i="41"/>
  <c r="H50" i="41"/>
  <c r="S49" i="41"/>
  <c r="AJ49" i="41" s="1"/>
  <c r="C50" i="41"/>
  <c r="G50" i="41"/>
  <c r="S258" i="41"/>
  <c r="M50" i="41"/>
  <c r="F91" i="41"/>
  <c r="F106" i="41" s="1"/>
  <c r="F652" i="41"/>
  <c r="S52" i="41"/>
  <c r="AJ52" i="41" s="1"/>
  <c r="L26" i="41"/>
  <c r="S26" i="41" s="1"/>
  <c r="I49" i="41"/>
  <c r="E50" i="41"/>
  <c r="I154" i="41"/>
  <c r="B50" i="41"/>
  <c r="I336" i="41"/>
  <c r="I232" i="41"/>
  <c r="I180" i="41"/>
  <c r="I414" i="41"/>
  <c r="D50" i="41"/>
  <c r="B52" i="41"/>
  <c r="I130" i="41"/>
  <c r="I284" i="41"/>
  <c r="I637" i="41"/>
  <c r="B91" i="41"/>
  <c r="I310" i="41"/>
  <c r="S50" i="41" l="1"/>
  <c r="AJ50" i="41" s="1"/>
  <c r="I50" i="41"/>
  <c r="S637" i="41"/>
  <c r="L91" i="41"/>
  <c r="P652" i="41"/>
  <c r="P91" i="41"/>
  <c r="B26" i="41"/>
  <c r="I26" i="41" s="1"/>
  <c r="I52" i="41"/>
  <c r="I537" i="41" l="1"/>
  <c r="I563" i="41"/>
  <c r="I459" i="41" l="1"/>
  <c r="I561" i="41" l="1"/>
  <c r="I574" i="41" s="1"/>
  <c r="F67" i="41"/>
  <c r="F574" i="41"/>
  <c r="P93" i="41"/>
  <c r="I67" i="41" l="1"/>
  <c r="F15" i="41"/>
  <c r="F575" i="41"/>
  <c r="B575" i="41"/>
  <c r="G575" i="41"/>
  <c r="D575" i="41"/>
  <c r="E575" i="41"/>
  <c r="C575" i="41"/>
  <c r="H575" i="41"/>
  <c r="I575" i="41" l="1"/>
  <c r="E98" i="41"/>
  <c r="E20" i="41" s="1"/>
  <c r="H98" i="41"/>
  <c r="H20" i="41" s="1"/>
  <c r="C98" i="41"/>
  <c r="C20" i="41" s="1"/>
  <c r="G98" i="41"/>
  <c r="G20" i="41" s="1"/>
  <c r="M98" i="41" l="1"/>
  <c r="M20" i="41" s="1"/>
  <c r="O98" i="41"/>
  <c r="O20" i="41" s="1"/>
  <c r="Q98" i="41"/>
  <c r="Q20" i="41" s="1"/>
  <c r="R98" i="41"/>
  <c r="R20" i="41" s="1"/>
  <c r="I644" i="41"/>
  <c r="C99" i="41"/>
  <c r="H99" i="41"/>
  <c r="G99" i="41"/>
  <c r="M99" i="41" l="1"/>
  <c r="Q99" i="41"/>
  <c r="R99" i="41"/>
  <c r="S644" i="41"/>
  <c r="E86" i="41"/>
  <c r="E8" i="41" s="1"/>
  <c r="G86" i="41"/>
  <c r="G8" i="41" s="1"/>
  <c r="H86" i="41"/>
  <c r="H8" i="41" s="1"/>
  <c r="C86" i="41"/>
  <c r="C8" i="41" s="1"/>
  <c r="R86" i="41" l="1"/>
  <c r="R8" i="41" s="1"/>
  <c r="I632" i="41"/>
  <c r="M86" i="41"/>
  <c r="M8" i="41" s="1"/>
  <c r="Q86" i="41"/>
  <c r="Q8" i="41" s="1"/>
  <c r="O86" i="41"/>
  <c r="O8" i="41" s="1"/>
  <c r="S632" i="41" l="1"/>
  <c r="H101" i="41" l="1"/>
  <c r="H23" i="41" s="1"/>
  <c r="H102" i="41"/>
  <c r="H24" i="41" s="1"/>
  <c r="C101" i="41"/>
  <c r="C23" i="41" s="1"/>
  <c r="C102" i="41"/>
  <c r="C24" i="41" s="1"/>
  <c r="G102" i="41"/>
  <c r="G24" i="41" s="1"/>
  <c r="G101" i="41"/>
  <c r="G23" i="41" s="1"/>
  <c r="E101" i="41"/>
  <c r="E23" i="41" s="1"/>
  <c r="E102" i="41"/>
  <c r="E24" i="41" s="1"/>
  <c r="I647" i="41" l="1"/>
  <c r="I648" i="41"/>
  <c r="O101" i="41"/>
  <c r="O23" i="41" s="1"/>
  <c r="Q102" i="41"/>
  <c r="Q24" i="41" s="1"/>
  <c r="M101" i="41"/>
  <c r="M23" i="41" s="1"/>
  <c r="R101" i="41"/>
  <c r="R23" i="41" s="1"/>
  <c r="O102" i="41"/>
  <c r="O24" i="41" s="1"/>
  <c r="Q101" i="41"/>
  <c r="Q23" i="41" s="1"/>
  <c r="M102" i="41"/>
  <c r="M24" i="41" s="1"/>
  <c r="R102" i="41"/>
  <c r="R24" i="41" s="1"/>
  <c r="S647" i="41" l="1"/>
  <c r="S648" i="41"/>
  <c r="I595" i="41" l="1"/>
  <c r="I596" i="41"/>
  <c r="S596" i="41" l="1"/>
  <c r="S595" i="41"/>
  <c r="F60" i="41" l="1"/>
  <c r="I450" i="41"/>
  <c r="I462" i="41"/>
  <c r="F72" i="41"/>
  <c r="I449" i="41"/>
  <c r="F59" i="41"/>
  <c r="G94" i="41"/>
  <c r="H94" i="41"/>
  <c r="P98" i="41"/>
  <c r="C96" i="41"/>
  <c r="P86" i="41"/>
  <c r="P8" i="41" s="1"/>
  <c r="G97" i="41"/>
  <c r="G19" i="41" s="1"/>
  <c r="H97" i="41"/>
  <c r="H19" i="41" s="1"/>
  <c r="E97" i="41"/>
  <c r="E19" i="41" s="1"/>
  <c r="G87" i="41"/>
  <c r="G9" i="41" s="1"/>
  <c r="H87" i="41"/>
  <c r="H9" i="41" s="1"/>
  <c r="C87" i="41"/>
  <c r="C9" i="41" s="1"/>
  <c r="E87" i="41"/>
  <c r="E9" i="41" s="1"/>
  <c r="G95" i="41"/>
  <c r="H95" i="41"/>
  <c r="P85" i="41" l="1"/>
  <c r="P7" i="41" s="1"/>
  <c r="F20" i="41"/>
  <c r="I72" i="41"/>
  <c r="I460" i="41"/>
  <c r="F7" i="41"/>
  <c r="I59" i="41"/>
  <c r="F8" i="41"/>
  <c r="I60" i="41"/>
  <c r="Q95" i="41"/>
  <c r="O87" i="41"/>
  <c r="O9" i="41" s="1"/>
  <c r="R87" i="41"/>
  <c r="R9" i="41" s="1"/>
  <c r="Q87" i="41"/>
  <c r="Q9" i="41" s="1"/>
  <c r="R97" i="41"/>
  <c r="R19" i="41" s="1"/>
  <c r="I643" i="41"/>
  <c r="I642" i="41"/>
  <c r="Q94" i="41"/>
  <c r="I640" i="41"/>
  <c r="I641" i="41"/>
  <c r="R95" i="41"/>
  <c r="M87" i="41"/>
  <c r="M9" i="41" s="1"/>
  <c r="I633" i="41"/>
  <c r="O97" i="41"/>
  <c r="O19" i="41" s="1"/>
  <c r="Q97" i="41"/>
  <c r="Q19" i="41" s="1"/>
  <c r="M96" i="41"/>
  <c r="R94" i="41"/>
  <c r="G85" i="41" l="1"/>
  <c r="I631" i="41"/>
  <c r="E85" i="41"/>
  <c r="H85" i="41"/>
  <c r="I592" i="41"/>
  <c r="C85" i="41"/>
  <c r="S641" i="41"/>
  <c r="S640" i="41"/>
  <c r="S642" i="41"/>
  <c r="S633" i="41"/>
  <c r="S643" i="41"/>
  <c r="Q85" i="41" l="1"/>
  <c r="C7" i="41"/>
  <c r="E7" i="41"/>
  <c r="S631" i="41"/>
  <c r="H7" i="41"/>
  <c r="G7" i="41"/>
  <c r="R85" i="41"/>
  <c r="S592" i="41"/>
  <c r="O85" i="41"/>
  <c r="M85" i="41"/>
  <c r="I512" i="41"/>
  <c r="R7" i="41" l="1"/>
  <c r="M7" i="41"/>
  <c r="O7" i="41"/>
  <c r="I511" i="41"/>
  <c r="I522" i="41" s="1"/>
  <c r="F522" i="41"/>
  <c r="Q7" i="41"/>
  <c r="G523" i="41" l="1"/>
  <c r="B523" i="41"/>
  <c r="F523" i="41"/>
  <c r="C523" i="41"/>
  <c r="D523" i="41"/>
  <c r="E523" i="41"/>
  <c r="H523" i="41"/>
  <c r="P95" i="41"/>
  <c r="I523" i="41" l="1"/>
  <c r="AI146" i="41"/>
  <c r="AI328" i="41"/>
  <c r="C97" i="41"/>
  <c r="C19" i="41" s="1"/>
  <c r="X42" i="41" l="1"/>
  <c r="AI276" i="41"/>
  <c r="AE42" i="41"/>
  <c r="Z42" i="41"/>
  <c r="AD42" i="41"/>
  <c r="AI432" i="41"/>
  <c r="AI224" i="41"/>
  <c r="AI250" i="41"/>
  <c r="AI302" i="41"/>
  <c r="AG42" i="41"/>
  <c r="AF42" i="41"/>
  <c r="AI354" i="41"/>
  <c r="AI406" i="41"/>
  <c r="AI198" i="41"/>
  <c r="Y42" i="41"/>
  <c r="AI120" i="41"/>
  <c r="V42" i="41"/>
  <c r="AI380" i="41"/>
  <c r="AI172" i="41"/>
  <c r="AA42" i="41"/>
  <c r="AC42" i="41"/>
  <c r="W42" i="41"/>
  <c r="AH42" i="41"/>
  <c r="M97" i="41"/>
  <c r="M19" i="41" s="1"/>
  <c r="S302" i="41" l="1"/>
  <c r="AI42" i="41"/>
  <c r="M42" i="41"/>
  <c r="O42" i="41"/>
  <c r="S328" i="41"/>
  <c r="S432" i="41"/>
  <c r="S198" i="41"/>
  <c r="S172" i="41"/>
  <c r="S406" i="41"/>
  <c r="R42" i="41"/>
  <c r="R16" i="41" s="1"/>
  <c r="S380" i="41"/>
  <c r="I591" i="41"/>
  <c r="L42" i="41"/>
  <c r="S120" i="41"/>
  <c r="S146" i="41"/>
  <c r="S276" i="41"/>
  <c r="S354" i="41"/>
  <c r="Q42" i="41"/>
  <c r="Q16" i="41" s="1"/>
  <c r="S250" i="41"/>
  <c r="N42" i="41"/>
  <c r="S224" i="41"/>
  <c r="AI407" i="41" l="1"/>
  <c r="I172" i="41"/>
  <c r="AI148" i="41"/>
  <c r="AD44" i="41"/>
  <c r="AI334" i="41"/>
  <c r="AI225" i="41"/>
  <c r="AI277" i="41"/>
  <c r="I224" i="41"/>
  <c r="G42" i="41"/>
  <c r="G16" i="41" s="1"/>
  <c r="D42" i="41"/>
  <c r="I302" i="41"/>
  <c r="I146" i="41"/>
  <c r="Z44" i="41"/>
  <c r="AI200" i="41"/>
  <c r="AI356" i="41"/>
  <c r="I250" i="41"/>
  <c r="H42" i="41"/>
  <c r="H16" i="41" s="1"/>
  <c r="C42" i="41"/>
  <c r="AI355" i="41"/>
  <c r="AI230" i="41"/>
  <c r="Y44" i="41"/>
  <c r="AI174" i="41"/>
  <c r="AI278" i="41"/>
  <c r="I380" i="41"/>
  <c r="I354" i="41"/>
  <c r="AG44" i="41"/>
  <c r="AC44" i="41"/>
  <c r="AI386" i="41"/>
  <c r="AI256" i="41"/>
  <c r="AI282" i="41"/>
  <c r="AI438" i="41"/>
  <c r="AI433" i="41"/>
  <c r="I276" i="41"/>
  <c r="B42" i="41"/>
  <c r="I120" i="41"/>
  <c r="AI226" i="41"/>
  <c r="AI152" i="41"/>
  <c r="AI381" i="41"/>
  <c r="AA44" i="41"/>
  <c r="AH44" i="41"/>
  <c r="AI408" i="41"/>
  <c r="AI204" i="41"/>
  <c r="AI173" i="41"/>
  <c r="E42" i="41"/>
  <c r="I406" i="41"/>
  <c r="S591" i="41"/>
  <c r="AI382" i="41"/>
  <c r="AI199" i="41"/>
  <c r="W44" i="41"/>
  <c r="AI178" i="41"/>
  <c r="AE44" i="41"/>
  <c r="AF44" i="41"/>
  <c r="AI434" i="41"/>
  <c r="AI330" i="41"/>
  <c r="I198" i="41"/>
  <c r="AI304" i="41"/>
  <c r="AI252" i="41"/>
  <c r="AI412" i="41"/>
  <c r="AI329" i="41"/>
  <c r="AI308" i="41"/>
  <c r="X44" i="41"/>
  <c r="AI122" i="41"/>
  <c r="V44" i="41"/>
  <c r="AI251" i="41"/>
  <c r="I432" i="41"/>
  <c r="I328" i="41"/>
  <c r="AI360" i="41"/>
  <c r="AI147" i="41"/>
  <c r="AI303" i="41"/>
  <c r="S42" i="41"/>
  <c r="AJ42" i="41" s="1"/>
  <c r="S282" i="41"/>
  <c r="X48" i="41"/>
  <c r="AG48" i="41"/>
  <c r="W48" i="41"/>
  <c r="AA48" i="41"/>
  <c r="AF48" i="41"/>
  <c r="Z48" i="41"/>
  <c r="AC48" i="41"/>
  <c r="Y48" i="41"/>
  <c r="AD48" i="41"/>
  <c r="AH48" i="41"/>
  <c r="AE48" i="41"/>
  <c r="S174" i="41"/>
  <c r="S278" i="41"/>
  <c r="S407" i="41"/>
  <c r="S199" i="41"/>
  <c r="AC43" i="41"/>
  <c r="AF43" i="41"/>
  <c r="W43" i="41"/>
  <c r="X43" i="41"/>
  <c r="AD43" i="41"/>
  <c r="AG43" i="41"/>
  <c r="AA43" i="41"/>
  <c r="AE43" i="41"/>
  <c r="AH43" i="41"/>
  <c r="Y43" i="41"/>
  <c r="Z43" i="41"/>
  <c r="S147" i="41" l="1"/>
  <c r="S200" i="41"/>
  <c r="S412" i="41"/>
  <c r="S178" i="41"/>
  <c r="S256" i="41"/>
  <c r="V48" i="41"/>
  <c r="AI48" i="41" s="1"/>
  <c r="AI126" i="41"/>
  <c r="S355" i="41"/>
  <c r="S173" i="41"/>
  <c r="S408" i="41"/>
  <c r="L44" i="41"/>
  <c r="S122" i="41"/>
  <c r="S360" i="41"/>
  <c r="S251" i="41"/>
  <c r="O44" i="41"/>
  <c r="S308" i="41"/>
  <c r="S277" i="41"/>
  <c r="S386" i="41"/>
  <c r="V43" i="41"/>
  <c r="AI43" i="41" s="1"/>
  <c r="AI121" i="41"/>
  <c r="S381" i="41"/>
  <c r="S252" i="41"/>
  <c r="S433" i="41"/>
  <c r="S334" i="41"/>
  <c r="S330" i="41"/>
  <c r="AI44" i="41"/>
  <c r="S382" i="41"/>
  <c r="Q44" i="41"/>
  <c r="S329" i="41"/>
  <c r="S226" i="41"/>
  <c r="S225" i="41"/>
  <c r="S434" i="41"/>
  <c r="I42" i="41"/>
  <c r="S204" i="41"/>
  <c r="M44" i="41"/>
  <c r="M18" i="41" s="1"/>
  <c r="S148" i="41"/>
  <c r="S152" i="41"/>
  <c r="S304" i="41"/>
  <c r="S230" i="41"/>
  <c r="S303" i="41"/>
  <c r="S356" i="41"/>
  <c r="N44" i="41"/>
  <c r="S438" i="41"/>
  <c r="R44" i="41"/>
  <c r="M43" i="41"/>
  <c r="R48" i="41"/>
  <c r="R22" i="41" s="1"/>
  <c r="Q48" i="41"/>
  <c r="Q22" i="41" s="1"/>
  <c r="N43" i="41"/>
  <c r="O43" i="41"/>
  <c r="Q43" i="41"/>
  <c r="Q17" i="41" s="1"/>
  <c r="R43" i="41"/>
  <c r="R17" i="41" s="1"/>
  <c r="I278" i="41"/>
  <c r="M48" i="41"/>
  <c r="M22" i="41" s="1"/>
  <c r="N48" i="41"/>
  <c r="O48" i="41"/>
  <c r="O22" i="41" s="1"/>
  <c r="I334" i="41"/>
  <c r="I433" i="41" l="1"/>
  <c r="I382" i="41"/>
  <c r="I386" i="41"/>
  <c r="I303" i="41"/>
  <c r="I438" i="41"/>
  <c r="I226" i="41"/>
  <c r="C44" i="41"/>
  <c r="C18" i="41" s="1"/>
  <c r="I199" i="41"/>
  <c r="I174" i="41"/>
  <c r="I355" i="41"/>
  <c r="I282" i="41"/>
  <c r="I256" i="41"/>
  <c r="I178" i="41"/>
  <c r="I356" i="41"/>
  <c r="H44" i="41"/>
  <c r="I408" i="41"/>
  <c r="I147" i="41"/>
  <c r="I230" i="41"/>
  <c r="I152" i="41"/>
  <c r="I200" i="41"/>
  <c r="I308" i="41"/>
  <c r="I434" i="41"/>
  <c r="I329" i="41"/>
  <c r="I148" i="41"/>
  <c r="I173" i="41"/>
  <c r="I304" i="41"/>
  <c r="I330" i="41"/>
  <c r="I381" i="41"/>
  <c r="S121" i="41"/>
  <c r="L43" i="41"/>
  <c r="G44" i="41"/>
  <c r="I252" i="41"/>
  <c r="I204" i="41"/>
  <c r="S44" i="41"/>
  <c r="AJ44" i="41" s="1"/>
  <c r="I225" i="41"/>
  <c r="I277" i="41"/>
  <c r="E44" i="41"/>
  <c r="I412" i="41"/>
  <c r="I360" i="41"/>
  <c r="S126" i="41"/>
  <c r="L48" i="41"/>
  <c r="D44" i="41"/>
  <c r="I251" i="41"/>
  <c r="B44" i="41"/>
  <c r="I122" i="41"/>
  <c r="I407" i="41"/>
  <c r="I486" i="41"/>
  <c r="F70" i="41"/>
  <c r="E48" i="41"/>
  <c r="E22" i="41" s="1"/>
  <c r="H43" i="41"/>
  <c r="H17" i="41" s="1"/>
  <c r="D43" i="41"/>
  <c r="C43" i="41"/>
  <c r="D48" i="41"/>
  <c r="C48" i="41"/>
  <c r="C22" i="41" s="1"/>
  <c r="G43" i="41"/>
  <c r="G17" i="41" s="1"/>
  <c r="E43" i="41"/>
  <c r="G48" i="41"/>
  <c r="G22" i="41" s="1"/>
  <c r="H48" i="41"/>
  <c r="H22" i="41" s="1"/>
  <c r="S43" i="41" l="1"/>
  <c r="AJ43" i="41" s="1"/>
  <c r="B48" i="41"/>
  <c r="I126" i="41"/>
  <c r="B43" i="41"/>
  <c r="I121" i="41"/>
  <c r="I44" i="41"/>
  <c r="F18" i="41"/>
  <c r="I70" i="41"/>
  <c r="S48" i="41"/>
  <c r="AJ48" i="41" s="1"/>
  <c r="I43" i="41" l="1"/>
  <c r="I48" i="41"/>
  <c r="E93" i="41" l="1"/>
  <c r="I587" i="41"/>
  <c r="O93" i="41" l="1"/>
  <c r="S587" i="41"/>
  <c r="I93" i="41"/>
  <c r="E15" i="41"/>
  <c r="I15" i="41" s="1"/>
  <c r="S93" i="41" l="1"/>
  <c r="O15" i="41"/>
  <c r="C94" i="41" l="1"/>
  <c r="C16" i="41" s="1"/>
  <c r="E94" i="41"/>
  <c r="E16" i="41" s="1"/>
  <c r="P67" i="41" l="1"/>
  <c r="S483" i="41"/>
  <c r="M94" i="41"/>
  <c r="M16" i="41" s="1"/>
  <c r="O94" i="41"/>
  <c r="O16" i="41" s="1"/>
  <c r="S67" i="41" l="1"/>
  <c r="P15" i="41"/>
  <c r="S15" i="41" s="1"/>
  <c r="T15" i="41" s="1"/>
  <c r="I588" i="41"/>
  <c r="E91" i="41"/>
  <c r="Y39" i="41" l="1"/>
  <c r="AE39" i="41"/>
  <c r="AC39" i="41"/>
  <c r="AI169" i="41"/>
  <c r="AI351" i="41"/>
  <c r="AI325" i="41"/>
  <c r="AI377" i="41"/>
  <c r="AA39" i="41"/>
  <c r="AG39" i="41"/>
  <c r="AI195" i="41"/>
  <c r="Z39" i="41"/>
  <c r="AF39" i="41"/>
  <c r="AI403" i="41"/>
  <c r="AI143" i="41"/>
  <c r="I455" i="41"/>
  <c r="X39" i="41"/>
  <c r="AI221" i="41"/>
  <c r="AI299" i="41"/>
  <c r="AI429" i="41"/>
  <c r="I533" i="41"/>
  <c r="AI273" i="41"/>
  <c r="AD39" i="41"/>
  <c r="AH39" i="41"/>
  <c r="AI247" i="41"/>
  <c r="AI117" i="41"/>
  <c r="V39" i="41"/>
  <c r="S588" i="41"/>
  <c r="W39" i="41"/>
  <c r="F470" i="41"/>
  <c r="AG418" i="41"/>
  <c r="O91" i="41"/>
  <c r="I541" i="41"/>
  <c r="I548" i="41" l="1"/>
  <c r="AD47" i="41"/>
  <c r="W47" i="41"/>
  <c r="X47" i="41"/>
  <c r="D91" i="41"/>
  <c r="I91" i="41" s="1"/>
  <c r="I585" i="41"/>
  <c r="S403" i="41"/>
  <c r="S273" i="41"/>
  <c r="AI177" i="41"/>
  <c r="Y47" i="41"/>
  <c r="S143" i="41"/>
  <c r="M39" i="41"/>
  <c r="S247" i="41"/>
  <c r="AE47" i="41"/>
  <c r="AI333" i="41"/>
  <c r="S117" i="41"/>
  <c r="L39" i="41"/>
  <c r="AI229" i="41"/>
  <c r="S429" i="41"/>
  <c r="R39" i="41"/>
  <c r="S351" i="41"/>
  <c r="Q39" i="41"/>
  <c r="AI203" i="41"/>
  <c r="AA47" i="41"/>
  <c r="AI255" i="41"/>
  <c r="S325" i="41"/>
  <c r="B549" i="41"/>
  <c r="E549" i="41"/>
  <c r="D549" i="41"/>
  <c r="H549" i="41"/>
  <c r="G549" i="41"/>
  <c r="C549" i="41"/>
  <c r="S221" i="41"/>
  <c r="S195" i="41"/>
  <c r="S169" i="41"/>
  <c r="AI359" i="41"/>
  <c r="AF47" i="41"/>
  <c r="AI385" i="41"/>
  <c r="AH47" i="41"/>
  <c r="AI307" i="41"/>
  <c r="AI125" i="41"/>
  <c r="V47" i="41"/>
  <c r="Z47" i="41"/>
  <c r="AI151" i="41"/>
  <c r="I481" i="41"/>
  <c r="AI281" i="41"/>
  <c r="S299" i="41"/>
  <c r="I579" i="41"/>
  <c r="F548" i="41"/>
  <c r="F549" i="41" s="1"/>
  <c r="S377" i="41"/>
  <c r="AC47" i="41"/>
  <c r="AG47" i="41"/>
  <c r="AI437" i="41"/>
  <c r="N39" i="41"/>
  <c r="AI411" i="41"/>
  <c r="O39" i="41"/>
  <c r="I463" i="41"/>
  <c r="I470" i="41" s="1"/>
  <c r="AI39" i="41"/>
  <c r="F65" i="41"/>
  <c r="M47" i="41"/>
  <c r="M21" i="41" s="1"/>
  <c r="S255" i="41" l="1"/>
  <c r="S281" i="41"/>
  <c r="S437" i="41"/>
  <c r="AI47" i="41"/>
  <c r="S333" i="41"/>
  <c r="O13" i="41"/>
  <c r="I273" i="41"/>
  <c r="S385" i="41"/>
  <c r="I169" i="41"/>
  <c r="S151" i="41"/>
  <c r="S307" i="41"/>
  <c r="S39" i="41"/>
  <c r="L13" i="41"/>
  <c r="I195" i="41"/>
  <c r="I403" i="41"/>
  <c r="I247" i="41"/>
  <c r="G39" i="41"/>
  <c r="S411" i="41"/>
  <c r="N91" i="41"/>
  <c r="S91" i="41" s="1"/>
  <c r="S585" i="41"/>
  <c r="Q47" i="41"/>
  <c r="Q21" i="41" s="1"/>
  <c r="C39" i="41"/>
  <c r="N47" i="41"/>
  <c r="I485" i="41"/>
  <c r="F69" i="41"/>
  <c r="B39" i="41"/>
  <c r="I117" i="41"/>
  <c r="F13" i="41"/>
  <c r="I65" i="41"/>
  <c r="S177" i="41"/>
  <c r="I325" i="41"/>
  <c r="R47" i="41"/>
  <c r="R21" i="41" s="1"/>
  <c r="I549" i="41"/>
  <c r="S203" i="41"/>
  <c r="D39" i="41"/>
  <c r="R13" i="41"/>
  <c r="B471" i="41"/>
  <c r="D471" i="41"/>
  <c r="H471" i="41"/>
  <c r="F471" i="41"/>
  <c r="E471" i="41"/>
  <c r="G471" i="41"/>
  <c r="C471" i="41"/>
  <c r="E39" i="41"/>
  <c r="I299" i="41"/>
  <c r="S359" i="41"/>
  <c r="I377" i="41"/>
  <c r="I221" i="41"/>
  <c r="I429" i="41"/>
  <c r="S579" i="41"/>
  <c r="H39" i="41"/>
  <c r="O47" i="41"/>
  <c r="O21" i="41" s="1"/>
  <c r="I484" i="41"/>
  <c r="F68" i="41"/>
  <c r="S229" i="41"/>
  <c r="I143" i="41"/>
  <c r="M13" i="41"/>
  <c r="I351" i="41"/>
  <c r="S125" i="41"/>
  <c r="L47" i="41"/>
  <c r="Q13" i="41"/>
  <c r="I385" i="41"/>
  <c r="I333" i="41" l="1"/>
  <c r="I471" i="41"/>
  <c r="I411" i="41"/>
  <c r="G47" i="41"/>
  <c r="G21" i="41" s="1"/>
  <c r="B47" i="41"/>
  <c r="I125" i="41"/>
  <c r="I255" i="41"/>
  <c r="E13" i="41"/>
  <c r="H13" i="41"/>
  <c r="F17" i="41"/>
  <c r="I69" i="41"/>
  <c r="AJ39" i="41"/>
  <c r="C13" i="41"/>
  <c r="D47" i="41"/>
  <c r="I229" i="41"/>
  <c r="I177" i="41"/>
  <c r="D13" i="41"/>
  <c r="G13" i="41"/>
  <c r="I437" i="41"/>
  <c r="I489" i="41"/>
  <c r="F73" i="41"/>
  <c r="I307" i="41"/>
  <c r="H47" i="41"/>
  <c r="H21" i="41" s="1"/>
  <c r="E47" i="41"/>
  <c r="E21" i="41" s="1"/>
  <c r="I151" i="41"/>
  <c r="N13" i="41"/>
  <c r="F16" i="41"/>
  <c r="I68" i="41"/>
  <c r="I359" i="41"/>
  <c r="B13" i="41"/>
  <c r="I39" i="41"/>
  <c r="C47" i="41"/>
  <c r="C21" i="41" s="1"/>
  <c r="I203" i="41"/>
  <c r="I281" i="41"/>
  <c r="S47" i="41"/>
  <c r="AJ47" i="41" s="1"/>
  <c r="I13" i="41" l="1"/>
  <c r="I47" i="41"/>
  <c r="F21" i="41"/>
  <c r="I73" i="41"/>
  <c r="H96" i="41" l="1"/>
  <c r="H18" i="41" s="1"/>
  <c r="H600" i="41"/>
  <c r="I590" i="41"/>
  <c r="G600" i="41"/>
  <c r="R96" i="41" l="1"/>
  <c r="R18" i="41" s="1"/>
  <c r="R600" i="41"/>
  <c r="Q600" i="41"/>
  <c r="E92" i="41"/>
  <c r="D92" i="41" l="1"/>
  <c r="I92" i="41" s="1"/>
  <c r="I586" i="41"/>
  <c r="O92" i="41"/>
  <c r="AA392" i="41"/>
  <c r="Y392" i="41"/>
  <c r="Z392" i="41"/>
  <c r="X392" i="41"/>
  <c r="AG392" i="41"/>
  <c r="W392" i="41"/>
  <c r="AH392" i="41"/>
  <c r="AE392" i="41"/>
  <c r="AC392" i="41"/>
  <c r="AF392" i="41"/>
  <c r="AD392" i="41"/>
  <c r="AA314" i="41"/>
  <c r="Y314" i="41"/>
  <c r="Z314" i="41"/>
  <c r="X314" i="41"/>
  <c r="AG314" i="41"/>
  <c r="W314" i="41"/>
  <c r="AH314" i="41"/>
  <c r="AE314" i="41"/>
  <c r="AC314" i="41"/>
  <c r="AF314" i="41"/>
  <c r="AD314" i="41"/>
  <c r="Y288" i="41"/>
  <c r="AC288" i="41"/>
  <c r="W288" i="41"/>
  <c r="AD288" i="41"/>
  <c r="X288" i="41"/>
  <c r="AE288" i="41"/>
  <c r="AA288" i="41"/>
  <c r="AH288" i="41"/>
  <c r="AG288" i="41"/>
  <c r="Z288" i="41"/>
  <c r="AF288" i="41"/>
  <c r="AF262" i="41"/>
  <c r="X262" i="41"/>
  <c r="AG262" i="41"/>
  <c r="AA262" i="41"/>
  <c r="AH262" i="41"/>
  <c r="Z262" i="41"/>
  <c r="AC262" i="41"/>
  <c r="W262" i="41"/>
  <c r="AD262" i="41"/>
  <c r="AE262" i="41"/>
  <c r="Y262" i="41"/>
  <c r="AC340" i="41"/>
  <c r="W340" i="41"/>
  <c r="AD340" i="41"/>
  <c r="AE340" i="41"/>
  <c r="Y340" i="41"/>
  <c r="AF340" i="41"/>
  <c r="X340" i="41"/>
  <c r="AG340" i="41"/>
  <c r="AA340" i="41"/>
  <c r="AH340" i="41"/>
  <c r="Z340" i="41"/>
  <c r="AF184" i="41"/>
  <c r="X184" i="41"/>
  <c r="AG184" i="41"/>
  <c r="AA184" i="41"/>
  <c r="AH184" i="41"/>
  <c r="Z184" i="41"/>
  <c r="AC184" i="41"/>
  <c r="W184" i="41"/>
  <c r="AD184" i="41"/>
  <c r="AE184" i="41"/>
  <c r="Y184" i="41"/>
  <c r="AC418" i="41"/>
  <c r="W418" i="41"/>
  <c r="AD418" i="41"/>
  <c r="AE418" i="41"/>
  <c r="Y418" i="41"/>
  <c r="AF418" i="41"/>
  <c r="X418" i="41"/>
  <c r="AA418" i="41"/>
  <c r="AH418" i="41"/>
  <c r="Z418" i="41"/>
  <c r="AC158" i="41"/>
  <c r="W158" i="41"/>
  <c r="AD158" i="41"/>
  <c r="AE158" i="41"/>
  <c r="Y158" i="41"/>
  <c r="AF158" i="41"/>
  <c r="X158" i="41"/>
  <c r="AG158" i="41"/>
  <c r="AA158" i="41"/>
  <c r="AH158" i="41"/>
  <c r="Z158" i="41"/>
  <c r="AE366" i="41"/>
  <c r="Y366" i="41"/>
  <c r="AC366" i="41"/>
  <c r="W366" i="41"/>
  <c r="AD366" i="41"/>
  <c r="AA366" i="41"/>
  <c r="AH366" i="41"/>
  <c r="Z366" i="41"/>
  <c r="AF366" i="41"/>
  <c r="X366" i="41"/>
  <c r="AG366" i="41"/>
  <c r="AE236" i="41"/>
  <c r="AA236" i="41"/>
  <c r="AH236" i="41"/>
  <c r="AF236" i="41"/>
  <c r="AC236" i="41"/>
  <c r="AG236" i="41"/>
  <c r="Z236" i="41"/>
  <c r="Y236" i="41"/>
  <c r="W236" i="41"/>
  <c r="AD236" i="41"/>
  <c r="X236" i="41"/>
  <c r="AE444" i="41"/>
  <c r="AA444" i="41"/>
  <c r="AH444" i="41"/>
  <c r="AF444" i="41"/>
  <c r="AC444" i="41"/>
  <c r="AG444" i="41"/>
  <c r="Z444" i="41"/>
  <c r="Y444" i="41"/>
  <c r="W444" i="41"/>
  <c r="AD444" i="41"/>
  <c r="X444" i="41"/>
  <c r="X210" i="41"/>
  <c r="AG210" i="41"/>
  <c r="W210" i="41"/>
  <c r="AA210" i="41"/>
  <c r="Y210" i="41"/>
  <c r="Z210" i="41"/>
  <c r="AC210" i="41"/>
  <c r="AF210" i="41"/>
  <c r="AD210" i="41"/>
  <c r="AH210" i="41"/>
  <c r="AE210" i="41"/>
  <c r="AI144" i="41" l="1"/>
  <c r="V158" i="41"/>
  <c r="AI378" i="41"/>
  <c r="V392" i="41"/>
  <c r="AI392" i="41" s="1"/>
  <c r="AD393" i="41" s="1"/>
  <c r="AI222" i="41"/>
  <c r="V236" i="41"/>
  <c r="AI236" i="41" s="1"/>
  <c r="X237" i="41" s="1"/>
  <c r="AA40" i="41"/>
  <c r="AA54" i="41" s="1"/>
  <c r="AA132" i="41"/>
  <c r="Z40" i="41"/>
  <c r="Z54" i="41" s="1"/>
  <c r="Z132" i="41"/>
  <c r="AD40" i="41"/>
  <c r="AD54" i="41" s="1"/>
  <c r="AD132" i="41"/>
  <c r="W40" i="41"/>
  <c r="W54" i="41" s="1"/>
  <c r="W132" i="41"/>
  <c r="AH40" i="41"/>
  <c r="AH54" i="41" s="1"/>
  <c r="AH132" i="41"/>
  <c r="V40" i="41"/>
  <c r="AI118" i="41"/>
  <c r="V132" i="41"/>
  <c r="AE40" i="41"/>
  <c r="AE54" i="41" s="1"/>
  <c r="AE132" i="41"/>
  <c r="AI404" i="41"/>
  <c r="V418" i="41"/>
  <c r="AI418" i="41" s="1"/>
  <c r="AE419" i="41" s="1"/>
  <c r="AI326" i="41"/>
  <c r="V340" i="41"/>
  <c r="AI340" i="41" s="1"/>
  <c r="AE341" i="41" s="1"/>
  <c r="AI300" i="41"/>
  <c r="V314" i="41"/>
  <c r="AI314" i="41" s="1"/>
  <c r="X315" i="41" s="1"/>
  <c r="X393" i="41"/>
  <c r="X40" i="41"/>
  <c r="X54" i="41" s="1"/>
  <c r="X132" i="41"/>
  <c r="AG40" i="41"/>
  <c r="AG54" i="41" s="1"/>
  <c r="AG132" i="41"/>
  <c r="AI196" i="41"/>
  <c r="V210" i="41"/>
  <c r="AI430" i="41"/>
  <c r="V444" i="41"/>
  <c r="AD237" i="41"/>
  <c r="Y40" i="41"/>
  <c r="Y54" i="41" s="1"/>
  <c r="Y132" i="41"/>
  <c r="AH341" i="41"/>
  <c r="AD341" i="41"/>
  <c r="AI274" i="41"/>
  <c r="V288" i="41"/>
  <c r="AG237" i="41"/>
  <c r="AI170" i="41"/>
  <c r="V184" i="41"/>
  <c r="AI184" i="41" s="1"/>
  <c r="Z185" i="41" s="1"/>
  <c r="AI248" i="41"/>
  <c r="V262" i="41"/>
  <c r="N92" i="41"/>
  <c r="S92" i="41" s="1"/>
  <c r="S586" i="41"/>
  <c r="AA237" i="41"/>
  <c r="AF40" i="41"/>
  <c r="AF54" i="41" s="1"/>
  <c r="AF132" i="41"/>
  <c r="AA341" i="41"/>
  <c r="W341" i="41"/>
  <c r="Y237" i="41"/>
  <c r="AC40" i="41"/>
  <c r="AC54" i="41" s="1"/>
  <c r="AC132" i="41"/>
  <c r="AI352" i="41"/>
  <c r="V366" i="41"/>
  <c r="AC419" i="41"/>
  <c r="AG341" i="41"/>
  <c r="AC341" i="41"/>
  <c r="AG315" i="41"/>
  <c r="R210" i="41"/>
  <c r="N210" i="41"/>
  <c r="O210" i="41"/>
  <c r="Q444" i="41"/>
  <c r="N444" i="41"/>
  <c r="R444" i="41"/>
  <c r="O444" i="41"/>
  <c r="Q236" i="41"/>
  <c r="N236" i="41"/>
  <c r="R236" i="41"/>
  <c r="O236" i="41"/>
  <c r="R366" i="41"/>
  <c r="N158" i="41"/>
  <c r="O158" i="41"/>
  <c r="Q158" i="41"/>
  <c r="M158" i="41"/>
  <c r="N418" i="41"/>
  <c r="O418" i="41"/>
  <c r="Q418" i="41"/>
  <c r="M418" i="41"/>
  <c r="M184" i="41"/>
  <c r="N184" i="41"/>
  <c r="O184" i="41"/>
  <c r="Q184" i="41"/>
  <c r="N340" i="41"/>
  <c r="O340" i="41"/>
  <c r="Q340" i="41"/>
  <c r="M340" i="41"/>
  <c r="M262" i="41"/>
  <c r="N262" i="41"/>
  <c r="O262" i="41"/>
  <c r="Q262" i="41"/>
  <c r="R288" i="41"/>
  <c r="O288" i="41"/>
  <c r="Q288" i="41"/>
  <c r="Q314" i="41"/>
  <c r="M314" i="41"/>
  <c r="Q392" i="41"/>
  <c r="M392" i="41"/>
  <c r="C95" i="41"/>
  <c r="C17" i="41" s="1"/>
  <c r="E95" i="41"/>
  <c r="E17" i="41" s="1"/>
  <c r="D100" i="41"/>
  <c r="D22" i="41" s="1"/>
  <c r="M210" i="41"/>
  <c r="Q210" i="41"/>
  <c r="M444" i="41"/>
  <c r="M236" i="41"/>
  <c r="Q366" i="41"/>
  <c r="N366" i="41"/>
  <c r="O366" i="41"/>
  <c r="M366" i="41"/>
  <c r="R158" i="41"/>
  <c r="R418" i="41"/>
  <c r="R184" i="41"/>
  <c r="R340" i="41"/>
  <c r="R262" i="41"/>
  <c r="N288" i="41"/>
  <c r="M288" i="41"/>
  <c r="R314" i="41"/>
  <c r="N314" i="41"/>
  <c r="O314" i="41"/>
  <c r="R392" i="41"/>
  <c r="N392" i="41"/>
  <c r="O392" i="41"/>
  <c r="Z237" i="41" l="1"/>
  <c r="W237" i="41"/>
  <c r="AH237" i="41"/>
  <c r="W419" i="41"/>
  <c r="AA419" i="41"/>
  <c r="AD419" i="41"/>
  <c r="AC237" i="41"/>
  <c r="AH419" i="41"/>
  <c r="AE237" i="41"/>
  <c r="W185" i="41"/>
  <c r="AH185" i="41"/>
  <c r="AC393" i="41"/>
  <c r="Z315" i="41"/>
  <c r="AF393" i="41"/>
  <c r="X185" i="41"/>
  <c r="AF237" i="41"/>
  <c r="AA315" i="41"/>
  <c r="AA185" i="41"/>
  <c r="AC185" i="41"/>
  <c r="AA393" i="41"/>
  <c r="Z341" i="41"/>
  <c r="Y341" i="41"/>
  <c r="S274" i="41"/>
  <c r="S288" i="41" s="1"/>
  <c r="L288" i="41"/>
  <c r="M40" i="41"/>
  <c r="M132" i="41"/>
  <c r="S378" i="41"/>
  <c r="S392" i="41" s="1"/>
  <c r="L392" i="41"/>
  <c r="S326" i="41"/>
  <c r="S340" i="41" s="1"/>
  <c r="L340" i="41"/>
  <c r="S170" i="41"/>
  <c r="S184" i="41" s="1"/>
  <c r="L184" i="41"/>
  <c r="AE393" i="41"/>
  <c r="Y393" i="41"/>
  <c r="AI262" i="41"/>
  <c r="V263" i="41" s="1"/>
  <c r="Z393" i="41"/>
  <c r="Y315" i="41"/>
  <c r="AI132" i="41"/>
  <c r="AE315" i="41"/>
  <c r="AF315" i="41"/>
  <c r="X341" i="41"/>
  <c r="AI366" i="41"/>
  <c r="V367" i="41"/>
  <c r="W315" i="41"/>
  <c r="V185" i="41"/>
  <c r="AB185" i="41"/>
  <c r="AH315" i="41"/>
  <c r="V419" i="41"/>
  <c r="AB419" i="41"/>
  <c r="AG419" i="41"/>
  <c r="AI40" i="41"/>
  <c r="V54" i="41"/>
  <c r="AC315" i="41"/>
  <c r="Y185" i="41"/>
  <c r="S222" i="41"/>
  <c r="S236" i="41" s="1"/>
  <c r="L236" i="41"/>
  <c r="N40" i="41"/>
  <c r="N132" i="41"/>
  <c r="S430" i="41"/>
  <c r="S444" i="41" s="1"/>
  <c r="L444" i="41"/>
  <c r="S196" i="41"/>
  <c r="S210" i="41" s="1"/>
  <c r="L210" i="41"/>
  <c r="L40" i="41"/>
  <c r="S118" i="41"/>
  <c r="S132" i="41" s="1"/>
  <c r="L132" i="41"/>
  <c r="AI288" i="41"/>
  <c r="V289" i="41" s="1"/>
  <c r="AI444" i="41"/>
  <c r="V445" i="41" s="1"/>
  <c r="AF341" i="41"/>
  <c r="AI158" i="41"/>
  <c r="V159" i="41"/>
  <c r="V315" i="41"/>
  <c r="AB315" i="41"/>
  <c r="O40" i="41"/>
  <c r="O132" i="41"/>
  <c r="I482" i="41"/>
  <c r="I496" i="41" s="1"/>
  <c r="F66" i="41"/>
  <c r="F496" i="41"/>
  <c r="S248" i="41"/>
  <c r="S262" i="41" s="1"/>
  <c r="L262" i="41"/>
  <c r="S404" i="41"/>
  <c r="S418" i="41" s="1"/>
  <c r="L418" i="41"/>
  <c r="Y419" i="41"/>
  <c r="X419" i="41"/>
  <c r="Z419" i="41"/>
  <c r="AG185" i="41"/>
  <c r="AD315" i="41"/>
  <c r="Q40" i="41"/>
  <c r="Q132" i="41"/>
  <c r="V393" i="41"/>
  <c r="AB393" i="41"/>
  <c r="AI210" i="41"/>
  <c r="V211" i="41" s="1"/>
  <c r="AF185" i="41"/>
  <c r="AE185" i="41"/>
  <c r="V237" i="41"/>
  <c r="AB237" i="41"/>
  <c r="S352" i="41"/>
  <c r="S366" i="41" s="1"/>
  <c r="L366" i="41"/>
  <c r="S300" i="41"/>
  <c r="S314" i="41" s="1"/>
  <c r="L314" i="41"/>
  <c r="S144" i="41"/>
  <c r="S158" i="41" s="1"/>
  <c r="L158" i="41"/>
  <c r="R40" i="41"/>
  <c r="R132" i="41"/>
  <c r="V341" i="41"/>
  <c r="AB341" i="41"/>
  <c r="W393" i="41"/>
  <c r="AG393" i="41"/>
  <c r="AD185" i="41"/>
  <c r="AH393" i="41"/>
  <c r="AF419" i="41"/>
  <c r="E392" i="41"/>
  <c r="D392" i="41"/>
  <c r="H392" i="41"/>
  <c r="E314" i="41"/>
  <c r="D314" i="41"/>
  <c r="H314" i="41"/>
  <c r="C288" i="41"/>
  <c r="D288" i="41"/>
  <c r="H262" i="41"/>
  <c r="H340" i="41"/>
  <c r="H184" i="41"/>
  <c r="H418" i="41"/>
  <c r="H158" i="41"/>
  <c r="C366" i="41"/>
  <c r="E366" i="41"/>
  <c r="D366" i="41"/>
  <c r="G366" i="41"/>
  <c r="C444" i="41"/>
  <c r="G210" i="41"/>
  <c r="C210" i="41"/>
  <c r="O95" i="41"/>
  <c r="O17" i="41" s="1"/>
  <c r="M95" i="41"/>
  <c r="M17" i="41" s="1"/>
  <c r="E236" i="41"/>
  <c r="H236" i="41"/>
  <c r="D236" i="41"/>
  <c r="G236" i="41"/>
  <c r="E444" i="41"/>
  <c r="H444" i="41"/>
  <c r="D444" i="41"/>
  <c r="G444" i="41"/>
  <c r="E210" i="41"/>
  <c r="D210" i="41"/>
  <c r="H210" i="41"/>
  <c r="C236" i="41"/>
  <c r="N100" i="41"/>
  <c r="N22" i="41" s="1"/>
  <c r="C392" i="41"/>
  <c r="G392" i="41"/>
  <c r="C314" i="41"/>
  <c r="G314" i="41"/>
  <c r="G288" i="41"/>
  <c r="E288" i="41"/>
  <c r="H288" i="41"/>
  <c r="G262" i="41"/>
  <c r="E262" i="41"/>
  <c r="D262" i="41"/>
  <c r="C262" i="41"/>
  <c r="C340" i="41"/>
  <c r="G340" i="41"/>
  <c r="E340" i="41"/>
  <c r="D340" i="41"/>
  <c r="G184" i="41"/>
  <c r="E184" i="41"/>
  <c r="D184" i="41"/>
  <c r="C184" i="41"/>
  <c r="C418" i="41"/>
  <c r="G418" i="41"/>
  <c r="E418" i="41"/>
  <c r="D418" i="41"/>
  <c r="C158" i="41"/>
  <c r="G158" i="41"/>
  <c r="E158" i="41"/>
  <c r="D158" i="41"/>
  <c r="H366" i="41"/>
  <c r="AI341" i="41" l="1"/>
  <c r="AI237" i="41"/>
  <c r="AI315" i="41"/>
  <c r="I274" i="41"/>
  <c r="I288" i="41" s="1"/>
  <c r="B288" i="41"/>
  <c r="R263" i="41"/>
  <c r="O263" i="41"/>
  <c r="N263" i="41"/>
  <c r="Q263" i="41"/>
  <c r="M263" i="41"/>
  <c r="P263" i="41"/>
  <c r="L263" i="41"/>
  <c r="N14" i="41"/>
  <c r="N54" i="41"/>
  <c r="L341" i="41"/>
  <c r="N341" i="41"/>
  <c r="O341" i="41"/>
  <c r="Q341" i="41"/>
  <c r="R341" i="41"/>
  <c r="M341" i="41"/>
  <c r="P341" i="41"/>
  <c r="I170" i="41"/>
  <c r="I184" i="41" s="1"/>
  <c r="B184" i="41"/>
  <c r="N315" i="41"/>
  <c r="R315" i="41"/>
  <c r="Q315" i="41"/>
  <c r="P315" i="41"/>
  <c r="M315" i="41"/>
  <c r="L315" i="41"/>
  <c r="O315" i="41"/>
  <c r="AC211" i="41"/>
  <c r="AB211" i="41"/>
  <c r="AF211" i="41"/>
  <c r="AA211" i="41"/>
  <c r="W211" i="41"/>
  <c r="Y211" i="41"/>
  <c r="Z211" i="41"/>
  <c r="AH211" i="41"/>
  <c r="AD211" i="41"/>
  <c r="AG211" i="41"/>
  <c r="X211" i="41"/>
  <c r="AE211" i="41"/>
  <c r="AH159" i="41"/>
  <c r="AB159" i="41"/>
  <c r="Z159" i="41"/>
  <c r="X159" i="41"/>
  <c r="AA159" i="41"/>
  <c r="AF159" i="41"/>
  <c r="W159" i="41"/>
  <c r="Y159" i="41"/>
  <c r="AG159" i="41"/>
  <c r="AE159" i="41"/>
  <c r="AC159" i="41"/>
  <c r="AD159" i="41"/>
  <c r="O133" i="41"/>
  <c r="M133" i="41"/>
  <c r="R133" i="41"/>
  <c r="N133" i="41"/>
  <c r="P133" i="41"/>
  <c r="Q133" i="41"/>
  <c r="L133" i="41"/>
  <c r="AD367" i="41"/>
  <c r="AB367" i="41"/>
  <c r="AC367" i="41"/>
  <c r="X367" i="41"/>
  <c r="AH367" i="41"/>
  <c r="Y367" i="41"/>
  <c r="AF367" i="41"/>
  <c r="Z367" i="41"/>
  <c r="AE367" i="41"/>
  <c r="W367" i="41"/>
  <c r="AA367" i="41"/>
  <c r="AG367" i="41"/>
  <c r="H40" i="41"/>
  <c r="H132" i="41"/>
  <c r="P393" i="41"/>
  <c r="Q393" i="41"/>
  <c r="L393" i="41"/>
  <c r="M393" i="41"/>
  <c r="R393" i="41"/>
  <c r="N393" i="41"/>
  <c r="O393" i="41"/>
  <c r="I378" i="41"/>
  <c r="I392" i="41" s="1"/>
  <c r="B392" i="41"/>
  <c r="I118" i="41"/>
  <c r="I132" i="41" s="1"/>
  <c r="B40" i="41"/>
  <c r="B132" i="41"/>
  <c r="I248" i="41"/>
  <c r="I262" i="41" s="1"/>
  <c r="B262" i="41"/>
  <c r="M367" i="41"/>
  <c r="O367" i="41"/>
  <c r="L367" i="41"/>
  <c r="N367" i="41"/>
  <c r="P367" i="41"/>
  <c r="R367" i="41"/>
  <c r="Q367" i="41"/>
  <c r="AI393" i="41"/>
  <c r="F497" i="41"/>
  <c r="H497" i="41"/>
  <c r="B497" i="41"/>
  <c r="D497" i="41"/>
  <c r="G497" i="41"/>
  <c r="C497" i="41"/>
  <c r="E497" i="41"/>
  <c r="Q237" i="41"/>
  <c r="R237" i="41"/>
  <c r="P237" i="41"/>
  <c r="M237" i="41"/>
  <c r="L237" i="41"/>
  <c r="O237" i="41"/>
  <c r="N237" i="41"/>
  <c r="AI419" i="41"/>
  <c r="I196" i="41"/>
  <c r="I210" i="41" s="1"/>
  <c r="B210" i="41"/>
  <c r="G40" i="41"/>
  <c r="G132" i="41"/>
  <c r="I66" i="41"/>
  <c r="I80" i="41" s="1"/>
  <c r="F14" i="41"/>
  <c r="F28" i="41" s="1"/>
  <c r="F80" i="41"/>
  <c r="I222" i="41"/>
  <c r="I236" i="41" s="1"/>
  <c r="B236" i="41"/>
  <c r="O211" i="41"/>
  <c r="R211" i="41"/>
  <c r="P211" i="41"/>
  <c r="N211" i="41"/>
  <c r="L211" i="41"/>
  <c r="M211" i="41"/>
  <c r="Q211" i="41"/>
  <c r="I144" i="41"/>
  <c r="I158" i="41" s="1"/>
  <c r="B158" i="41"/>
  <c r="I300" i="41"/>
  <c r="I314" i="41" s="1"/>
  <c r="B314" i="41"/>
  <c r="E40" i="41"/>
  <c r="E132" i="41"/>
  <c r="R14" i="41"/>
  <c r="R54" i="41"/>
  <c r="Q14" i="41"/>
  <c r="Q54" i="41"/>
  <c r="O14" i="41"/>
  <c r="O54" i="41"/>
  <c r="AE445" i="41"/>
  <c r="AB445" i="41"/>
  <c r="W445" i="41"/>
  <c r="AF445" i="41"/>
  <c r="AG445" i="41"/>
  <c r="AC445" i="41"/>
  <c r="AA445" i="41"/>
  <c r="Z445" i="41"/>
  <c r="AD445" i="41"/>
  <c r="Y445" i="41"/>
  <c r="AH445" i="41"/>
  <c r="X445" i="41"/>
  <c r="M14" i="41"/>
  <c r="M54" i="41"/>
  <c r="I589" i="41"/>
  <c r="C40" i="41"/>
  <c r="C132" i="41"/>
  <c r="I594" i="41"/>
  <c r="B100" i="41"/>
  <c r="I430" i="41"/>
  <c r="I444" i="41" s="1"/>
  <c r="B444" i="41"/>
  <c r="Q419" i="41"/>
  <c r="M419" i="41"/>
  <c r="N419" i="41"/>
  <c r="P419" i="41"/>
  <c r="L419" i="41"/>
  <c r="R419" i="41"/>
  <c r="O419" i="41"/>
  <c r="Q445" i="41"/>
  <c r="O445" i="41"/>
  <c r="M445" i="41"/>
  <c r="P445" i="41"/>
  <c r="R445" i="41"/>
  <c r="N445" i="41"/>
  <c r="L445" i="41"/>
  <c r="AI185" i="41"/>
  <c r="P185" i="41"/>
  <c r="O185" i="41"/>
  <c r="R185" i="41"/>
  <c r="L185" i="41"/>
  <c r="N185" i="41"/>
  <c r="Q185" i="41"/>
  <c r="M185" i="41"/>
  <c r="I352" i="41"/>
  <c r="I366" i="41" s="1"/>
  <c r="B366" i="41"/>
  <c r="L14" i="41"/>
  <c r="S40" i="41"/>
  <c r="L54" i="41"/>
  <c r="AG263" i="41"/>
  <c r="AB263" i="41"/>
  <c r="AA263" i="41"/>
  <c r="AC263" i="41"/>
  <c r="W263" i="41"/>
  <c r="Z263" i="41"/>
  <c r="X263" i="41"/>
  <c r="AH263" i="41"/>
  <c r="AD263" i="41"/>
  <c r="AE263" i="41"/>
  <c r="AF263" i="41"/>
  <c r="Y263" i="41"/>
  <c r="I326" i="41"/>
  <c r="I340" i="41" s="1"/>
  <c r="B340" i="41"/>
  <c r="D40" i="41"/>
  <c r="D132" i="41"/>
  <c r="I404" i="41"/>
  <c r="I418" i="41" s="1"/>
  <c r="B418" i="41"/>
  <c r="P159" i="41"/>
  <c r="O159" i="41"/>
  <c r="R159" i="41"/>
  <c r="Q159" i="41"/>
  <c r="M159" i="41"/>
  <c r="L159" i="41"/>
  <c r="N159" i="41"/>
  <c r="AG289" i="41"/>
  <c r="AB289" i="41"/>
  <c r="AA289" i="41"/>
  <c r="Z289" i="41"/>
  <c r="AF289" i="41"/>
  <c r="AE289" i="41"/>
  <c r="AD289" i="41"/>
  <c r="W289" i="41"/>
  <c r="AC289" i="41"/>
  <c r="AH289" i="41"/>
  <c r="Y289" i="41"/>
  <c r="X289" i="41"/>
  <c r="AI54" i="41"/>
  <c r="V55" i="41"/>
  <c r="O289" i="41"/>
  <c r="L289" i="41"/>
  <c r="R289" i="41"/>
  <c r="N289" i="41"/>
  <c r="M289" i="41"/>
  <c r="P289" i="41"/>
  <c r="Q289" i="41"/>
  <c r="AI445" i="41" l="1"/>
  <c r="AI367" i="41"/>
  <c r="AI263" i="41"/>
  <c r="AI289" i="41"/>
  <c r="I497" i="41"/>
  <c r="S367" i="41"/>
  <c r="AI159" i="41"/>
  <c r="AI211" i="41"/>
  <c r="AJ40" i="41"/>
  <c r="S54" i="41"/>
  <c r="S589" i="41"/>
  <c r="AH55" i="41"/>
  <c r="AB55" i="41"/>
  <c r="Y55" i="41"/>
  <c r="AA55" i="41"/>
  <c r="AF55" i="41"/>
  <c r="Z55" i="41"/>
  <c r="AG55" i="41"/>
  <c r="AC55" i="41"/>
  <c r="AD55" i="41"/>
  <c r="AE55" i="41"/>
  <c r="W55" i="41"/>
  <c r="X55" i="41"/>
  <c r="B315" i="41"/>
  <c r="G315" i="41"/>
  <c r="E315" i="41"/>
  <c r="C315" i="41"/>
  <c r="H315" i="41"/>
  <c r="F315" i="41"/>
  <c r="D315" i="41"/>
  <c r="G14" i="41"/>
  <c r="G54" i="41"/>
  <c r="C393" i="41"/>
  <c r="B393" i="41"/>
  <c r="E393" i="41"/>
  <c r="D393" i="41"/>
  <c r="H393" i="41"/>
  <c r="G393" i="41"/>
  <c r="F393" i="41"/>
  <c r="H14" i="41"/>
  <c r="H54" i="41"/>
  <c r="H367" i="41"/>
  <c r="C367" i="41"/>
  <c r="B367" i="41"/>
  <c r="F367" i="41"/>
  <c r="G367" i="41"/>
  <c r="E367" i="41"/>
  <c r="D367" i="41"/>
  <c r="D445" i="41"/>
  <c r="F445" i="41"/>
  <c r="B445" i="41"/>
  <c r="C445" i="41"/>
  <c r="H445" i="41"/>
  <c r="G445" i="41"/>
  <c r="E445" i="41"/>
  <c r="C159" i="41"/>
  <c r="G159" i="41"/>
  <c r="B159" i="41"/>
  <c r="F159" i="41"/>
  <c r="D159" i="41"/>
  <c r="E159" i="41"/>
  <c r="H159" i="41"/>
  <c r="G211" i="41"/>
  <c r="H211" i="41"/>
  <c r="F211" i="41"/>
  <c r="E211" i="41"/>
  <c r="B211" i="41"/>
  <c r="C211" i="41"/>
  <c r="D211" i="41"/>
  <c r="S263" i="41"/>
  <c r="C341" i="41"/>
  <c r="G341" i="41"/>
  <c r="F341" i="41"/>
  <c r="D341" i="41"/>
  <c r="H341" i="41"/>
  <c r="B341" i="41"/>
  <c r="E341" i="41"/>
  <c r="L100" i="41"/>
  <c r="S594" i="41"/>
  <c r="S445" i="41"/>
  <c r="I100" i="41"/>
  <c r="B22" i="41"/>
  <c r="I22" i="41" s="1"/>
  <c r="C237" i="41"/>
  <c r="H237" i="41"/>
  <c r="F237" i="41"/>
  <c r="B237" i="41"/>
  <c r="E237" i="41"/>
  <c r="G237" i="41"/>
  <c r="D237" i="41"/>
  <c r="E263" i="41"/>
  <c r="D263" i="41"/>
  <c r="H263" i="41"/>
  <c r="C263" i="41"/>
  <c r="B263" i="41"/>
  <c r="F263" i="41"/>
  <c r="G263" i="41"/>
  <c r="D289" i="41"/>
  <c r="B289" i="41"/>
  <c r="C289" i="41"/>
  <c r="G289" i="41"/>
  <c r="H289" i="41"/>
  <c r="F289" i="41"/>
  <c r="E289" i="41"/>
  <c r="S419" i="41"/>
  <c r="D14" i="41"/>
  <c r="D54" i="41"/>
  <c r="S289" i="41"/>
  <c r="E419" i="41"/>
  <c r="B419" i="41"/>
  <c r="G419" i="41"/>
  <c r="C419" i="41"/>
  <c r="H419" i="41"/>
  <c r="D419" i="41"/>
  <c r="F419" i="41"/>
  <c r="S211" i="41"/>
  <c r="B14" i="41"/>
  <c r="I40" i="41"/>
  <c r="I54" i="41" s="1"/>
  <c r="B54" i="41"/>
  <c r="S393" i="41"/>
  <c r="G185" i="41"/>
  <c r="F185" i="41"/>
  <c r="E185" i="41"/>
  <c r="D185" i="41"/>
  <c r="C185" i="41"/>
  <c r="B185" i="41"/>
  <c r="H185" i="41"/>
  <c r="S341" i="41"/>
  <c r="S159" i="41"/>
  <c r="S185" i="41"/>
  <c r="C14" i="41"/>
  <c r="C54" i="41"/>
  <c r="E14" i="41"/>
  <c r="E54" i="41"/>
  <c r="B81" i="41"/>
  <c r="D81" i="41"/>
  <c r="F81" i="41"/>
  <c r="G81" i="41"/>
  <c r="H81" i="41"/>
  <c r="E81" i="41"/>
  <c r="C81" i="41"/>
  <c r="S237" i="41"/>
  <c r="F133" i="41"/>
  <c r="B133" i="41"/>
  <c r="C133" i="41"/>
  <c r="H133" i="41"/>
  <c r="D133" i="41"/>
  <c r="E133" i="41"/>
  <c r="G133" i="41"/>
  <c r="S133" i="41"/>
  <c r="S315" i="41"/>
  <c r="AI55" i="41" l="1"/>
  <c r="I81" i="41"/>
  <c r="I14" i="41"/>
  <c r="I185" i="41"/>
  <c r="B55" i="41"/>
  <c r="G55" i="41"/>
  <c r="F55" i="41"/>
  <c r="H55" i="41"/>
  <c r="E55" i="41"/>
  <c r="C55" i="41"/>
  <c r="D55" i="41"/>
  <c r="I419" i="41"/>
  <c r="I263" i="41"/>
  <c r="I237" i="41"/>
  <c r="S100" i="41"/>
  <c r="L22" i="41"/>
  <c r="S22" i="41" s="1"/>
  <c r="T22" i="41" s="1"/>
  <c r="I159" i="41"/>
  <c r="I341" i="41"/>
  <c r="I211" i="41"/>
  <c r="I367" i="41"/>
  <c r="I445" i="41"/>
  <c r="I289" i="41"/>
  <c r="I393" i="41"/>
  <c r="N55" i="41"/>
  <c r="AJ54" i="41"/>
  <c r="R55" i="41"/>
  <c r="M55" i="41"/>
  <c r="O55" i="41"/>
  <c r="P55" i="41"/>
  <c r="L55" i="41"/>
  <c r="Q55" i="41"/>
  <c r="I133" i="41"/>
  <c r="I315" i="41"/>
  <c r="S55" i="41" l="1"/>
  <c r="AJ55" i="41" s="1"/>
  <c r="I55" i="41"/>
  <c r="I584" i="41" l="1"/>
  <c r="H90" i="41"/>
  <c r="H12" i="41" s="1"/>
  <c r="I636" i="41"/>
  <c r="C90" i="41"/>
  <c r="C12" i="41" s="1"/>
  <c r="G90" i="41"/>
  <c r="G12" i="41" s="1"/>
  <c r="E90" i="41"/>
  <c r="E12" i="41" s="1"/>
  <c r="S584" i="41" l="1"/>
  <c r="R90" i="41"/>
  <c r="R12" i="41" s="1"/>
  <c r="O90" i="41"/>
  <c r="O12" i="41" s="1"/>
  <c r="Q90" i="41"/>
  <c r="Q12" i="41" s="1"/>
  <c r="M90" i="41" l="1"/>
  <c r="M12" i="41" s="1"/>
  <c r="S636" i="41" l="1"/>
  <c r="C600" i="41" l="1"/>
  <c r="E600" i="41"/>
  <c r="I583" i="41"/>
  <c r="O600" i="41" l="1"/>
  <c r="S583" i="41"/>
  <c r="M600" i="41"/>
  <c r="D652" i="41"/>
  <c r="H89" i="41" l="1"/>
  <c r="H652" i="41"/>
  <c r="C652" i="41"/>
  <c r="C89" i="41"/>
  <c r="E652" i="41"/>
  <c r="E89" i="41"/>
  <c r="I635" i="41"/>
  <c r="G89" i="41"/>
  <c r="G652" i="41"/>
  <c r="N652" i="41"/>
  <c r="O652" i="41" l="1"/>
  <c r="O89" i="41"/>
  <c r="C11" i="41"/>
  <c r="C28" i="41" s="1"/>
  <c r="C106" i="41"/>
  <c r="M652" i="41"/>
  <c r="M89" i="41"/>
  <c r="R89" i="41"/>
  <c r="R652" i="41"/>
  <c r="E11" i="41"/>
  <c r="Q89" i="41"/>
  <c r="Q652" i="41"/>
  <c r="S635" i="41"/>
  <c r="G11" i="41"/>
  <c r="H11" i="41"/>
  <c r="H28" i="41" s="1"/>
  <c r="H106" i="41"/>
  <c r="R11" i="41" l="1"/>
  <c r="R28" i="41" s="1"/>
  <c r="R106" i="41"/>
  <c r="M11" i="41"/>
  <c r="M28" i="41" s="1"/>
  <c r="M106" i="41"/>
  <c r="Q11" i="41"/>
  <c r="O11" i="41"/>
  <c r="AI230" i="40" l="1"/>
  <c r="S230" i="40" l="1"/>
  <c r="I230" i="40"/>
  <c r="D600" i="41" l="1"/>
  <c r="I580" i="41"/>
  <c r="N600" i="41" l="1"/>
  <c r="I503" i="40"/>
  <c r="D600" i="43"/>
  <c r="I477" i="40"/>
  <c r="I580" i="42"/>
  <c r="D600" i="42"/>
  <c r="I593" i="41"/>
  <c r="I593" i="42"/>
  <c r="I529" i="40"/>
  <c r="I555" i="40"/>
  <c r="I593" i="43"/>
  <c r="S580" i="41"/>
  <c r="I580" i="43"/>
  <c r="I451" i="40"/>
  <c r="F61" i="40"/>
  <c r="P87" i="40"/>
  <c r="P9" i="40" s="1"/>
  <c r="S580" i="43" l="1"/>
  <c r="S593" i="43"/>
  <c r="S593" i="41"/>
  <c r="S593" i="42"/>
  <c r="N600" i="42"/>
  <c r="F9" i="40"/>
  <c r="I61" i="40"/>
  <c r="N600" i="43"/>
  <c r="S580" i="42"/>
  <c r="I560" i="40"/>
  <c r="I581" i="43" l="1"/>
  <c r="I600" i="43" s="1"/>
  <c r="B600" i="43"/>
  <c r="I581" i="42"/>
  <c r="I600" i="42" s="1"/>
  <c r="B600" i="42"/>
  <c r="I581" i="41"/>
  <c r="I600" i="41" s="1"/>
  <c r="B600" i="41"/>
  <c r="E601" i="42" l="1"/>
  <c r="C601" i="42"/>
  <c r="G601" i="42"/>
  <c r="H601" i="42"/>
  <c r="D601" i="42"/>
  <c r="B601" i="42"/>
  <c r="F601" i="42"/>
  <c r="S581" i="43"/>
  <c r="L600" i="43"/>
  <c r="C601" i="41"/>
  <c r="F601" i="41"/>
  <c r="D601" i="41"/>
  <c r="B601" i="41"/>
  <c r="H601" i="41"/>
  <c r="G601" i="41"/>
  <c r="E601" i="41"/>
  <c r="S581" i="42"/>
  <c r="L600" i="42"/>
  <c r="S581" i="41"/>
  <c r="L600" i="41"/>
  <c r="G601" i="43"/>
  <c r="C601" i="43"/>
  <c r="H601" i="43"/>
  <c r="B601" i="43"/>
  <c r="F601" i="43"/>
  <c r="D601" i="43"/>
  <c r="E601" i="43"/>
  <c r="I601" i="42" l="1"/>
  <c r="I601" i="41"/>
  <c r="I601" i="43"/>
  <c r="I561" i="40" l="1"/>
  <c r="F67" i="40"/>
  <c r="P93" i="40"/>
  <c r="F15" i="40" l="1"/>
  <c r="I67" i="40"/>
  <c r="I559" i="40" l="1"/>
  <c r="I507" i="40"/>
  <c r="H91" i="40" l="1"/>
  <c r="C91" i="40"/>
  <c r="G91" i="40"/>
  <c r="M91" i="40" l="1"/>
  <c r="R91" i="40"/>
  <c r="Q91" i="40"/>
  <c r="F91" i="40" l="1"/>
  <c r="F106" i="40" s="1"/>
  <c r="F652" i="40"/>
  <c r="I637" i="40"/>
  <c r="B91" i="40"/>
  <c r="P91" i="40" l="1"/>
  <c r="P652" i="40"/>
  <c r="S637" i="40"/>
  <c r="L91" i="40"/>
  <c r="I515" i="40" l="1"/>
  <c r="I567" i="40"/>
  <c r="I564" i="40" l="1"/>
  <c r="I538" i="40"/>
  <c r="C96" i="40" l="1"/>
  <c r="I642" i="40" l="1"/>
  <c r="M96" i="40"/>
  <c r="S642" i="40" l="1"/>
  <c r="G86" i="40" l="1"/>
  <c r="E86" i="40"/>
  <c r="H86" i="40"/>
  <c r="C86" i="40"/>
  <c r="I632" i="40" l="1"/>
  <c r="R86" i="40"/>
  <c r="Q86" i="40"/>
  <c r="M86" i="40"/>
  <c r="O86" i="40"/>
  <c r="S632" i="40" l="1"/>
  <c r="H102" i="40" l="1"/>
  <c r="H101" i="40"/>
  <c r="C102" i="40"/>
  <c r="C101" i="40"/>
  <c r="G102" i="40"/>
  <c r="G101" i="40"/>
  <c r="E101" i="40"/>
  <c r="E102" i="40"/>
  <c r="I647" i="40" l="1"/>
  <c r="I648" i="40"/>
  <c r="O102" i="40"/>
  <c r="Q101" i="40"/>
  <c r="M101" i="40"/>
  <c r="R101" i="40"/>
  <c r="O101" i="40"/>
  <c r="Q102" i="40"/>
  <c r="M102" i="40"/>
  <c r="R102" i="40"/>
  <c r="S648" i="40" l="1"/>
  <c r="S647" i="40"/>
  <c r="I512" i="40" l="1"/>
  <c r="I460" i="40" l="1"/>
  <c r="F72" i="40" l="1"/>
  <c r="I462" i="40"/>
  <c r="I450" i="40"/>
  <c r="F60" i="40"/>
  <c r="F59" i="40"/>
  <c r="I449" i="40"/>
  <c r="H98" i="40"/>
  <c r="C98" i="40"/>
  <c r="E98" i="40"/>
  <c r="G98" i="40"/>
  <c r="H94" i="40"/>
  <c r="G94" i="40"/>
  <c r="P86" i="40"/>
  <c r="P8" i="40" s="1"/>
  <c r="P98" i="40"/>
  <c r="G89" i="40"/>
  <c r="H89" i="40"/>
  <c r="C87" i="40"/>
  <c r="E87" i="40"/>
  <c r="H87" i="40"/>
  <c r="G87" i="40"/>
  <c r="H90" i="40"/>
  <c r="G90" i="40"/>
  <c r="E90" i="40"/>
  <c r="F7" i="40" l="1"/>
  <c r="I59" i="40"/>
  <c r="F8" i="40"/>
  <c r="I60" i="40"/>
  <c r="P85" i="40"/>
  <c r="P7" i="40" s="1"/>
  <c r="I72" i="40"/>
  <c r="F20" i="40"/>
  <c r="O90" i="40"/>
  <c r="I636" i="40"/>
  <c r="R90" i="40"/>
  <c r="I633" i="40"/>
  <c r="M87" i="40"/>
  <c r="R89" i="40"/>
  <c r="C99" i="40"/>
  <c r="G99" i="40"/>
  <c r="H99" i="40"/>
  <c r="R94" i="40"/>
  <c r="I640" i="40"/>
  <c r="Q98" i="40"/>
  <c r="R98" i="40"/>
  <c r="Q90" i="40"/>
  <c r="Q87" i="40"/>
  <c r="R87" i="40"/>
  <c r="O87" i="40"/>
  <c r="Q89" i="40"/>
  <c r="I635" i="40"/>
  <c r="Q94" i="40"/>
  <c r="I644" i="40"/>
  <c r="O98" i="40"/>
  <c r="M98" i="40"/>
  <c r="E85" i="40" l="1"/>
  <c r="H85" i="40"/>
  <c r="G85" i="40"/>
  <c r="I592" i="40"/>
  <c r="C85" i="40"/>
  <c r="I631" i="40"/>
  <c r="R99" i="40"/>
  <c r="M99" i="40"/>
  <c r="S633" i="40"/>
  <c r="S644" i="40"/>
  <c r="S635" i="40"/>
  <c r="S640" i="40"/>
  <c r="Q99" i="40"/>
  <c r="S636" i="40"/>
  <c r="O85" i="40" l="1"/>
  <c r="Q85" i="40"/>
  <c r="S592" i="40"/>
  <c r="R85" i="40"/>
  <c r="M85" i="40"/>
  <c r="S631" i="40"/>
  <c r="I565" i="40" l="1"/>
  <c r="I513" i="40"/>
  <c r="I539" i="40"/>
  <c r="I487" i="40"/>
  <c r="I461" i="40" l="1"/>
  <c r="F71" i="40"/>
  <c r="AI227" i="40"/>
  <c r="P97" i="40"/>
  <c r="AI409" i="40"/>
  <c r="V45" i="40" l="1"/>
  <c r="AI123" i="40"/>
  <c r="AE45" i="40"/>
  <c r="AI331" i="40"/>
  <c r="AI201" i="40"/>
  <c r="AH45" i="40"/>
  <c r="AI279" i="40"/>
  <c r="X45" i="40"/>
  <c r="AG45" i="40"/>
  <c r="AI383" i="40"/>
  <c r="AA45" i="40"/>
  <c r="Y45" i="40"/>
  <c r="W45" i="40"/>
  <c r="AF45" i="40"/>
  <c r="AI357" i="40"/>
  <c r="Z45" i="40"/>
  <c r="AI175" i="40"/>
  <c r="AI149" i="40"/>
  <c r="AD45" i="40"/>
  <c r="F19" i="40"/>
  <c r="I71" i="40"/>
  <c r="AI435" i="40"/>
  <c r="AI253" i="40"/>
  <c r="AC45" i="40"/>
  <c r="AI305" i="40"/>
  <c r="C97" i="40"/>
  <c r="H97" i="40"/>
  <c r="E97" i="40"/>
  <c r="G97" i="40"/>
  <c r="S409" i="40" l="1"/>
  <c r="S201" i="40"/>
  <c r="S279" i="40"/>
  <c r="S175" i="40"/>
  <c r="S357" i="40"/>
  <c r="S253" i="40"/>
  <c r="Q45" i="40"/>
  <c r="S435" i="40"/>
  <c r="N45" i="40"/>
  <c r="O45" i="40"/>
  <c r="S227" i="40"/>
  <c r="L45" i="40"/>
  <c r="S123" i="40"/>
  <c r="S305" i="40"/>
  <c r="S331" i="40"/>
  <c r="R45" i="40"/>
  <c r="S149" i="40"/>
  <c r="I591" i="40"/>
  <c r="M45" i="40"/>
  <c r="S383" i="40"/>
  <c r="AI45" i="40"/>
  <c r="M97" i="40"/>
  <c r="M19" i="40" s="1"/>
  <c r="Q97" i="40"/>
  <c r="I643" i="40"/>
  <c r="O97" i="40"/>
  <c r="R97" i="40"/>
  <c r="I383" i="40" l="1"/>
  <c r="I201" i="40"/>
  <c r="G45" i="40"/>
  <c r="G19" i="40" s="1"/>
  <c r="C45" i="40"/>
  <c r="C19" i="40" s="1"/>
  <c r="I279" i="40"/>
  <c r="I409" i="40"/>
  <c r="I435" i="40"/>
  <c r="E45" i="40"/>
  <c r="E19" i="40" s="1"/>
  <c r="I175" i="40"/>
  <c r="S45" i="40"/>
  <c r="AJ45" i="40" s="1"/>
  <c r="D45" i="40"/>
  <c r="O19" i="40"/>
  <c r="R19" i="40"/>
  <c r="H45" i="40"/>
  <c r="H19" i="40" s="1"/>
  <c r="I253" i="40"/>
  <c r="S591" i="40"/>
  <c r="I149" i="40"/>
  <c r="I305" i="40"/>
  <c r="Q19" i="40"/>
  <c r="I227" i="40"/>
  <c r="I123" i="40"/>
  <c r="B45" i="40"/>
  <c r="I357" i="40"/>
  <c r="I331" i="40"/>
  <c r="S643" i="40"/>
  <c r="I45" i="40" l="1"/>
  <c r="X35" i="40" l="1"/>
  <c r="AI202" i="40"/>
  <c r="AI410" i="40"/>
  <c r="AI332" i="40"/>
  <c r="AI217" i="40"/>
  <c r="AF35" i="40"/>
  <c r="AI347" i="40"/>
  <c r="Z35" i="40"/>
  <c r="W35" i="40"/>
  <c r="AI254" i="40"/>
  <c r="AI165" i="40"/>
  <c r="AI191" i="40"/>
  <c r="AI295" i="40"/>
  <c r="AC35" i="40"/>
  <c r="AI306" i="40"/>
  <c r="AI321" i="40"/>
  <c r="AI176" i="40"/>
  <c r="AI280" i="40"/>
  <c r="AI243" i="40"/>
  <c r="AE35" i="40"/>
  <c r="AI139" i="40"/>
  <c r="AI269" i="40"/>
  <c r="AI373" i="40"/>
  <c r="AI384" i="40"/>
  <c r="AA35" i="40"/>
  <c r="AI150" i="40"/>
  <c r="AI228" i="40"/>
  <c r="AI436" i="40"/>
  <c r="AD35" i="40"/>
  <c r="AI358" i="40"/>
  <c r="AI425" i="40"/>
  <c r="AI113" i="40"/>
  <c r="V35" i="40"/>
  <c r="Y35" i="40"/>
  <c r="AG35" i="40"/>
  <c r="AH35" i="40"/>
  <c r="AI399" i="40"/>
  <c r="S373" i="40"/>
  <c r="AH46" i="40"/>
  <c r="AE46" i="40"/>
  <c r="AG46" i="40"/>
  <c r="AD46" i="40"/>
  <c r="AA46" i="40"/>
  <c r="W46" i="40"/>
  <c r="X46" i="40"/>
  <c r="Z46" i="40"/>
  <c r="AF46" i="40"/>
  <c r="AC46" i="40"/>
  <c r="Y46" i="40"/>
  <c r="AI354" i="40" l="1"/>
  <c r="AI146" i="40"/>
  <c r="AF42" i="40"/>
  <c r="S399" i="40"/>
  <c r="S321" i="40"/>
  <c r="S384" i="40"/>
  <c r="M35" i="40"/>
  <c r="M9" i="40" s="1"/>
  <c r="S410" i="40"/>
  <c r="S217" i="40"/>
  <c r="S269" i="40"/>
  <c r="AI276" i="40"/>
  <c r="AI172" i="40"/>
  <c r="AH42" i="40"/>
  <c r="X42" i="40"/>
  <c r="S295" i="40"/>
  <c r="S280" i="40"/>
  <c r="S150" i="40"/>
  <c r="S332" i="40"/>
  <c r="AI198" i="40"/>
  <c r="AE42" i="40"/>
  <c r="S228" i="40"/>
  <c r="S165" i="40"/>
  <c r="O35" i="40"/>
  <c r="O9" i="40" s="1"/>
  <c r="L35" i="40"/>
  <c r="S113" i="40"/>
  <c r="AI432" i="40"/>
  <c r="AI120" i="40"/>
  <c r="V42" i="40"/>
  <c r="V46" i="40"/>
  <c r="AI46" i="40" s="1"/>
  <c r="AI124" i="40"/>
  <c r="S243" i="40"/>
  <c r="S347" i="40"/>
  <c r="S358" i="40"/>
  <c r="R35" i="40"/>
  <c r="R9" i="40" s="1"/>
  <c r="AI302" i="40"/>
  <c r="AI328" i="40"/>
  <c r="AI250" i="40"/>
  <c r="AI380" i="40"/>
  <c r="AA42" i="40"/>
  <c r="S191" i="40"/>
  <c r="S176" i="40"/>
  <c r="AC42" i="40"/>
  <c r="Y42" i="40"/>
  <c r="AG42" i="40"/>
  <c r="S306" i="40"/>
  <c r="N35" i="40"/>
  <c r="S425" i="40"/>
  <c r="S202" i="40"/>
  <c r="AI35" i="40"/>
  <c r="W42" i="40"/>
  <c r="AI406" i="40"/>
  <c r="AI224" i="40"/>
  <c r="Z42" i="40"/>
  <c r="AD42" i="40"/>
  <c r="S436" i="40"/>
  <c r="S254" i="40"/>
  <c r="S139" i="40"/>
  <c r="Q35" i="40"/>
  <c r="Q9" i="40" s="1"/>
  <c r="S276" i="40"/>
  <c r="M46" i="40"/>
  <c r="M20" i="40" s="1"/>
  <c r="R46" i="40"/>
  <c r="R20" i="40" s="1"/>
  <c r="Q46" i="40"/>
  <c r="Q20" i="40" s="1"/>
  <c r="O46" i="40"/>
  <c r="O20" i="40" s="1"/>
  <c r="I191" i="40"/>
  <c r="I176" i="40"/>
  <c r="E35" i="40"/>
  <c r="E9" i="40" s="1"/>
  <c r="I269" i="40"/>
  <c r="G35" i="40"/>
  <c r="G9" i="40" s="1"/>
  <c r="M42" i="40"/>
  <c r="N46" i="40"/>
  <c r="I347" i="40"/>
  <c r="I332" i="40" l="1"/>
  <c r="I280" i="40"/>
  <c r="I425" i="40"/>
  <c r="AI379" i="40"/>
  <c r="S328" i="40"/>
  <c r="I165" i="40"/>
  <c r="L42" i="40"/>
  <c r="S120" i="40"/>
  <c r="O42" i="40"/>
  <c r="I202" i="40"/>
  <c r="I217" i="40"/>
  <c r="AI301" i="40"/>
  <c r="I436" i="40"/>
  <c r="S302" i="40"/>
  <c r="I321" i="40"/>
  <c r="S432" i="40"/>
  <c r="S198" i="40"/>
  <c r="I358" i="40"/>
  <c r="H35" i="40"/>
  <c r="H9" i="40" s="1"/>
  <c r="S146" i="40"/>
  <c r="I373" i="40"/>
  <c r="AI353" i="40"/>
  <c r="AI327" i="40"/>
  <c r="I150" i="40"/>
  <c r="I228" i="40"/>
  <c r="I295" i="40"/>
  <c r="S172" i="40"/>
  <c r="S406" i="40"/>
  <c r="N42" i="40"/>
  <c r="S35" i="40"/>
  <c r="AJ35" i="40" s="1"/>
  <c r="I243" i="40"/>
  <c r="S354" i="40"/>
  <c r="AI405" i="40"/>
  <c r="S380" i="40"/>
  <c r="S124" i="40"/>
  <c r="L46" i="40"/>
  <c r="I410" i="40"/>
  <c r="D35" i="40"/>
  <c r="AI275" i="40"/>
  <c r="C35" i="40"/>
  <c r="C9" i="40" s="1"/>
  <c r="I306" i="40"/>
  <c r="I399" i="40"/>
  <c r="R42" i="40"/>
  <c r="R16" i="40" s="1"/>
  <c r="I113" i="40"/>
  <c r="B35" i="40"/>
  <c r="S250" i="40"/>
  <c r="AI42" i="40"/>
  <c r="AI431" i="40"/>
  <c r="I384" i="40"/>
  <c r="I139" i="40"/>
  <c r="I254" i="40"/>
  <c r="Q42" i="40"/>
  <c r="Q16" i="40" s="1"/>
  <c r="S224" i="40"/>
  <c r="D46" i="40"/>
  <c r="G46" i="40"/>
  <c r="G20" i="40" s="1"/>
  <c r="H46" i="40"/>
  <c r="H20" i="40" s="1"/>
  <c r="E46" i="40"/>
  <c r="E20" i="40" s="1"/>
  <c r="C46" i="40"/>
  <c r="C20" i="40" s="1"/>
  <c r="AI145" i="40" l="1"/>
  <c r="AI197" i="40"/>
  <c r="I380" i="40"/>
  <c r="I172" i="40"/>
  <c r="I276" i="40"/>
  <c r="AA41" i="40"/>
  <c r="I198" i="40"/>
  <c r="I146" i="40"/>
  <c r="I35" i="40"/>
  <c r="Z41" i="40"/>
  <c r="I302" i="40"/>
  <c r="S46" i="40"/>
  <c r="AJ46" i="40" s="1"/>
  <c r="AE41" i="40"/>
  <c r="I224" i="40"/>
  <c r="S353" i="40"/>
  <c r="I354" i="40"/>
  <c r="B46" i="40"/>
  <c r="I124" i="40"/>
  <c r="S327" i="40"/>
  <c r="AI119" i="40"/>
  <c r="V41" i="40"/>
  <c r="Y41" i="40"/>
  <c r="I250" i="40"/>
  <c r="G42" i="40"/>
  <c r="G16" i="40" s="1"/>
  <c r="I328" i="40"/>
  <c r="AF41" i="40"/>
  <c r="X41" i="40"/>
  <c r="D42" i="40"/>
  <c r="S379" i="40"/>
  <c r="I432" i="40"/>
  <c r="B42" i="40"/>
  <c r="I120" i="40"/>
  <c r="AI223" i="40"/>
  <c r="S405" i="40"/>
  <c r="AC41" i="40"/>
  <c r="W41" i="40"/>
  <c r="AG41" i="40"/>
  <c r="AH41" i="40"/>
  <c r="AI249" i="40"/>
  <c r="C42" i="40"/>
  <c r="H42" i="40"/>
  <c r="H16" i="40" s="1"/>
  <c r="S431" i="40"/>
  <c r="S301" i="40"/>
  <c r="AD41" i="40"/>
  <c r="AI171" i="40"/>
  <c r="I406" i="40"/>
  <c r="E42" i="40"/>
  <c r="S275" i="40"/>
  <c r="S42" i="40"/>
  <c r="AJ42" i="40" s="1"/>
  <c r="I431" i="40" l="1"/>
  <c r="I405" i="40"/>
  <c r="Q41" i="40"/>
  <c r="Q15" i="40" s="1"/>
  <c r="I379" i="40"/>
  <c r="S197" i="40"/>
  <c r="S223" i="40"/>
  <c r="I327" i="40"/>
  <c r="I301" i="40"/>
  <c r="M41" i="40"/>
  <c r="M15" i="40" s="1"/>
  <c r="AI41" i="40"/>
  <c r="O41" i="40"/>
  <c r="S171" i="40"/>
  <c r="I46" i="40"/>
  <c r="R41" i="40"/>
  <c r="R15" i="40" s="1"/>
  <c r="S249" i="40"/>
  <c r="N41" i="40"/>
  <c r="N15" i="40" s="1"/>
  <c r="I275" i="40"/>
  <c r="I353" i="40"/>
  <c r="S119" i="40"/>
  <c r="L41" i="40"/>
  <c r="S145" i="40"/>
  <c r="I42" i="40"/>
  <c r="E41" i="40" l="1"/>
  <c r="I197" i="40"/>
  <c r="H41" i="40"/>
  <c r="H15" i="40" s="1"/>
  <c r="I249" i="40"/>
  <c r="G41" i="40"/>
  <c r="G15" i="40" s="1"/>
  <c r="I171" i="40"/>
  <c r="I223" i="40"/>
  <c r="L15" i="40"/>
  <c r="S41" i="40"/>
  <c r="AJ41" i="40" s="1"/>
  <c r="E93" i="40"/>
  <c r="I93" i="40" s="1"/>
  <c r="I587" i="40"/>
  <c r="I145" i="40"/>
  <c r="D41" i="40"/>
  <c r="D15" i="40" s="1"/>
  <c r="C41" i="40"/>
  <c r="C15" i="40" s="1"/>
  <c r="I119" i="40"/>
  <c r="B41" i="40"/>
  <c r="B15" i="40" l="1"/>
  <c r="I41" i="40"/>
  <c r="O93" i="40"/>
  <c r="S587" i="40"/>
  <c r="E15" i="40"/>
  <c r="S93" i="40" l="1"/>
  <c r="O15" i="40"/>
  <c r="I15" i="40"/>
  <c r="E94" i="40" l="1"/>
  <c r="E16" i="40" s="1"/>
  <c r="C94" i="40"/>
  <c r="C16" i="40" s="1"/>
  <c r="I491" i="40"/>
  <c r="I492" i="40"/>
  <c r="I518" i="40"/>
  <c r="I517" i="40"/>
  <c r="I543" i="40"/>
  <c r="I544" i="40"/>
  <c r="I569" i="40"/>
  <c r="I570" i="40"/>
  <c r="AC50" i="40" l="1"/>
  <c r="AI310" i="40"/>
  <c r="AF50" i="40"/>
  <c r="AI414" i="40"/>
  <c r="AE50" i="40"/>
  <c r="AI258" i="40"/>
  <c r="AH50" i="40"/>
  <c r="AI154" i="40"/>
  <c r="AI180" i="40"/>
  <c r="X50" i="40"/>
  <c r="AG50" i="40"/>
  <c r="AI440" i="40"/>
  <c r="AI336" i="40"/>
  <c r="I596" i="40"/>
  <c r="AI388" i="40"/>
  <c r="AA50" i="40"/>
  <c r="W50" i="40"/>
  <c r="I595" i="40"/>
  <c r="AI206" i="40"/>
  <c r="Z50" i="40"/>
  <c r="V50" i="40"/>
  <c r="AI128" i="40"/>
  <c r="I465" i="40"/>
  <c r="F75" i="40"/>
  <c r="P67" i="40"/>
  <c r="S483" i="40"/>
  <c r="AI284" i="40"/>
  <c r="AD50" i="40"/>
  <c r="Y50" i="40"/>
  <c r="I466" i="40"/>
  <c r="F76" i="40"/>
  <c r="AI232" i="40"/>
  <c r="AI362" i="40"/>
  <c r="P101" i="40"/>
  <c r="P23" i="40" s="1"/>
  <c r="O94" i="40"/>
  <c r="O16" i="40" s="1"/>
  <c r="P102" i="40"/>
  <c r="P24" i="40" s="1"/>
  <c r="M94" i="40"/>
  <c r="M16" i="40" s="1"/>
  <c r="Z49" i="40" l="1"/>
  <c r="AI361" i="40"/>
  <c r="AI413" i="40"/>
  <c r="AI439" i="40"/>
  <c r="AI50" i="40"/>
  <c r="S595" i="40"/>
  <c r="AH49" i="40"/>
  <c r="AA49" i="40"/>
  <c r="S596" i="40"/>
  <c r="AG49" i="40"/>
  <c r="Y49" i="40"/>
  <c r="AI283" i="40"/>
  <c r="AI257" i="40"/>
  <c r="AI309" i="40"/>
  <c r="AE49" i="40"/>
  <c r="AC49" i="40"/>
  <c r="V49" i="40"/>
  <c r="AI127" i="40"/>
  <c r="S67" i="40"/>
  <c r="P15" i="40"/>
  <c r="S15" i="40" s="1"/>
  <c r="T15" i="40" s="1"/>
  <c r="W49" i="40"/>
  <c r="AD49" i="40"/>
  <c r="F23" i="40"/>
  <c r="I75" i="40"/>
  <c r="AI231" i="40"/>
  <c r="AF49" i="40"/>
  <c r="AI335" i="40"/>
  <c r="AI153" i="40"/>
  <c r="F24" i="40"/>
  <c r="I76" i="40"/>
  <c r="S128" i="40"/>
  <c r="AI205" i="40"/>
  <c r="AI179" i="40"/>
  <c r="X49" i="40"/>
  <c r="I588" i="40"/>
  <c r="AI387" i="40"/>
  <c r="O49" i="40" l="1"/>
  <c r="O23" i="40" s="1"/>
  <c r="AI49" i="40"/>
  <c r="S588" i="40"/>
  <c r="S361" i="40"/>
  <c r="S231" i="40"/>
  <c r="I128" i="40"/>
  <c r="S205" i="40"/>
  <c r="S179" i="40"/>
  <c r="L49" i="40"/>
  <c r="S127" i="40"/>
  <c r="S335" i="40"/>
  <c r="N52" i="40"/>
  <c r="N26" i="40" s="1"/>
  <c r="R52" i="40"/>
  <c r="R26" i="40" s="1"/>
  <c r="M52" i="40"/>
  <c r="M26" i="40" s="1"/>
  <c r="O52" i="40"/>
  <c r="O26" i="40" s="1"/>
  <c r="Q52" i="40"/>
  <c r="Q26" i="40" s="1"/>
  <c r="S153" i="40" l="1"/>
  <c r="S387" i="40"/>
  <c r="S413" i="40"/>
  <c r="Q49" i="40"/>
  <c r="Q23" i="40" s="1"/>
  <c r="S414" i="40"/>
  <c r="S336" i="40"/>
  <c r="I413" i="40"/>
  <c r="I283" i="40"/>
  <c r="S439" i="40"/>
  <c r="S283" i="40"/>
  <c r="I153" i="40"/>
  <c r="N49" i="40"/>
  <c r="R49" i="40"/>
  <c r="R23" i="40" s="1"/>
  <c r="S309" i="40"/>
  <c r="S284" i="40"/>
  <c r="C49" i="40"/>
  <c r="C23" i="40" s="1"/>
  <c r="I361" i="40"/>
  <c r="L52" i="40"/>
  <c r="S130" i="40"/>
  <c r="S206" i="40"/>
  <c r="E49" i="40"/>
  <c r="E23" i="40" s="1"/>
  <c r="I257" i="40"/>
  <c r="O50" i="40"/>
  <c r="O24" i="40" s="1"/>
  <c r="S257" i="40"/>
  <c r="G49" i="40"/>
  <c r="G23" i="40" s="1"/>
  <c r="I335" i="40"/>
  <c r="S388" i="40"/>
  <c r="S440" i="40"/>
  <c r="S180" i="40"/>
  <c r="I231" i="40"/>
  <c r="I439" i="40"/>
  <c r="I127" i="40"/>
  <c r="B49" i="40"/>
  <c r="I387" i="40"/>
  <c r="S258" i="40"/>
  <c r="M49" i="40"/>
  <c r="M23" i="40" s="1"/>
  <c r="N50" i="40"/>
  <c r="S362" i="40"/>
  <c r="D49" i="40"/>
  <c r="S232" i="40"/>
  <c r="I309" i="40"/>
  <c r="S154" i="40"/>
  <c r="I179" i="40"/>
  <c r="H49" i="40"/>
  <c r="H23" i="40" s="1"/>
  <c r="L50" i="40"/>
  <c r="I205" i="40"/>
  <c r="S310" i="40"/>
  <c r="G52" i="40"/>
  <c r="G26" i="40" s="1"/>
  <c r="H52" i="40"/>
  <c r="H26" i="40" s="1"/>
  <c r="D52" i="40"/>
  <c r="D26" i="40" s="1"/>
  <c r="E52" i="40"/>
  <c r="E26" i="40" s="1"/>
  <c r="C52" i="40"/>
  <c r="C26" i="40" s="1"/>
  <c r="I414" i="40"/>
  <c r="I180" i="40" l="1"/>
  <c r="I362" i="40"/>
  <c r="I388" i="40"/>
  <c r="G50" i="40"/>
  <c r="G24" i="40" s="1"/>
  <c r="I310" i="40"/>
  <c r="I49" i="40"/>
  <c r="I258" i="40"/>
  <c r="I154" i="40"/>
  <c r="B50" i="40"/>
  <c r="I232" i="40"/>
  <c r="I206" i="40"/>
  <c r="I336" i="40"/>
  <c r="L26" i="40"/>
  <c r="S26" i="40" s="1"/>
  <c r="S52" i="40"/>
  <c r="AJ52" i="40" s="1"/>
  <c r="I440" i="40"/>
  <c r="D50" i="40"/>
  <c r="R50" i="40"/>
  <c r="R24" i="40" s="1"/>
  <c r="E50" i="40"/>
  <c r="E24" i="40" s="1"/>
  <c r="B52" i="40"/>
  <c r="I130" i="40"/>
  <c r="I284" i="40"/>
  <c r="M50" i="40"/>
  <c r="M24" i="40" s="1"/>
  <c r="H50" i="40"/>
  <c r="H24" i="40" s="1"/>
  <c r="C50" i="40"/>
  <c r="C24" i="40" s="1"/>
  <c r="Q50" i="40"/>
  <c r="Q24" i="40" s="1"/>
  <c r="S49" i="40"/>
  <c r="AJ49" i="40" s="1"/>
  <c r="I50" i="40" l="1"/>
  <c r="B26" i="40"/>
  <c r="I26" i="40" s="1"/>
  <c r="I52" i="40"/>
  <c r="S50" i="40"/>
  <c r="AJ50" i="40" s="1"/>
  <c r="AC38" i="40" l="1"/>
  <c r="AG38" i="40"/>
  <c r="AI376" i="40"/>
  <c r="AI190" i="40"/>
  <c r="AI168" i="40"/>
  <c r="AI372" i="40"/>
  <c r="AI242" i="40"/>
  <c r="AA38" i="40"/>
  <c r="AF38" i="40"/>
  <c r="AI298" i="40"/>
  <c r="AI142" i="40"/>
  <c r="AI324" i="40"/>
  <c r="AI402" i="40"/>
  <c r="V38" i="40"/>
  <c r="AI116" i="40"/>
  <c r="Z38" i="40"/>
  <c r="AI268" i="40"/>
  <c r="AI189" i="40"/>
  <c r="AI345" i="40"/>
  <c r="AI216" i="40"/>
  <c r="AI371" i="40"/>
  <c r="AI138" i="40"/>
  <c r="Y38" i="40"/>
  <c r="AD38" i="40"/>
  <c r="AI267" i="40"/>
  <c r="AI320" i="40"/>
  <c r="AE38" i="40"/>
  <c r="AI246" i="40"/>
  <c r="AI215" i="40"/>
  <c r="AI294" i="40"/>
  <c r="X38" i="40"/>
  <c r="AI137" i="40"/>
  <c r="AI319" i="40"/>
  <c r="AI164" i="40"/>
  <c r="AI423" i="40"/>
  <c r="AI272" i="40"/>
  <c r="AI350" i="40"/>
  <c r="AH38" i="40"/>
  <c r="AI194" i="40"/>
  <c r="AI428" i="40"/>
  <c r="AI346" i="40"/>
  <c r="AI424" i="40"/>
  <c r="AI111" i="40"/>
  <c r="W38" i="40"/>
  <c r="AI220" i="40"/>
  <c r="AI397" i="40"/>
  <c r="AI398" i="40"/>
  <c r="AI163" i="40"/>
  <c r="AI293" i="40"/>
  <c r="S398" i="40"/>
  <c r="S372" i="40"/>
  <c r="AI152" i="40"/>
  <c r="AE37" i="40"/>
  <c r="AA34" i="40"/>
  <c r="AG34" i="40"/>
  <c r="W34" i="40"/>
  <c r="AC34" i="40"/>
  <c r="AH34" i="40"/>
  <c r="X34" i="40"/>
  <c r="AD34" i="40"/>
  <c r="AE34" i="40"/>
  <c r="AF34" i="40"/>
  <c r="Y34" i="40"/>
  <c r="Z34" i="40"/>
  <c r="AI245" i="40"/>
  <c r="S190" i="40" l="1"/>
  <c r="S268" i="40"/>
  <c r="S272" i="40"/>
  <c r="S242" i="40"/>
  <c r="V34" i="40"/>
  <c r="AI34" i="40" s="1"/>
  <c r="AI112" i="40"/>
  <c r="S189" i="40"/>
  <c r="AF37" i="40"/>
  <c r="S168" i="40"/>
  <c r="S376" i="40"/>
  <c r="AI375" i="40"/>
  <c r="S163" i="40"/>
  <c r="S423" i="40"/>
  <c r="S267" i="40"/>
  <c r="Q38" i="40"/>
  <c r="Q12" i="40" s="1"/>
  <c r="S111" i="40"/>
  <c r="S397" i="40"/>
  <c r="AG37" i="40"/>
  <c r="X37" i="40"/>
  <c r="AI219" i="40"/>
  <c r="S428" i="40"/>
  <c r="S194" i="40"/>
  <c r="S246" i="40"/>
  <c r="S138" i="40"/>
  <c r="S293" i="40"/>
  <c r="S345" i="40"/>
  <c r="M38" i="40"/>
  <c r="S215" i="40"/>
  <c r="Y37" i="40"/>
  <c r="V37" i="40"/>
  <c r="AI115" i="40"/>
  <c r="AI412" i="40"/>
  <c r="S424" i="40"/>
  <c r="S294" i="40"/>
  <c r="S402" i="40"/>
  <c r="S371" i="40"/>
  <c r="S298" i="40"/>
  <c r="S164" i="40"/>
  <c r="S137" i="40"/>
  <c r="AI38" i="40"/>
  <c r="AI401" i="40"/>
  <c r="W37" i="40"/>
  <c r="Z37" i="40"/>
  <c r="AI427" i="40"/>
  <c r="AI297" i="40"/>
  <c r="R38" i="40"/>
  <c r="R12" i="40" s="1"/>
  <c r="AI323" i="40"/>
  <c r="S220" i="40"/>
  <c r="L38" i="40"/>
  <c r="S116" i="40"/>
  <c r="AD37" i="40"/>
  <c r="AI141" i="40"/>
  <c r="AI349" i="40"/>
  <c r="AI167" i="40"/>
  <c r="AI193" i="40"/>
  <c r="AA37" i="40"/>
  <c r="AC37" i="40"/>
  <c r="S324" i="40"/>
  <c r="S142" i="40"/>
  <c r="S320" i="40"/>
  <c r="S319" i="40"/>
  <c r="AI271" i="40"/>
  <c r="AH37" i="40"/>
  <c r="S346" i="40"/>
  <c r="S350" i="40"/>
  <c r="O38" i="40"/>
  <c r="O12" i="40" s="1"/>
  <c r="S216" i="40"/>
  <c r="N38" i="40"/>
  <c r="S193" i="40"/>
  <c r="M34" i="40"/>
  <c r="M8" i="40" s="1"/>
  <c r="Q34" i="40"/>
  <c r="Q8" i="40" s="1"/>
  <c r="O34" i="40"/>
  <c r="O8" i="40" s="1"/>
  <c r="I372" i="40"/>
  <c r="I324" i="40"/>
  <c r="I320" i="40"/>
  <c r="S271" i="40"/>
  <c r="S349" i="40"/>
  <c r="N34" i="40"/>
  <c r="R34" i="40"/>
  <c r="R8" i="40" s="1"/>
  <c r="Q37" i="40"/>
  <c r="Q11" i="40" s="1"/>
  <c r="S297" i="40"/>
  <c r="I346" i="40"/>
  <c r="I168" i="40"/>
  <c r="I350" i="40"/>
  <c r="I246" i="40"/>
  <c r="I216" i="40"/>
  <c r="I268" i="40"/>
  <c r="N37" i="40" l="1"/>
  <c r="I398" i="40"/>
  <c r="AI256" i="40"/>
  <c r="I164" i="40"/>
  <c r="I242" i="40"/>
  <c r="S427" i="40"/>
  <c r="S245" i="40"/>
  <c r="AI37" i="40"/>
  <c r="AD33" i="40"/>
  <c r="S375" i="40"/>
  <c r="I190" i="40"/>
  <c r="B38" i="40"/>
  <c r="I116" i="40"/>
  <c r="D38" i="40"/>
  <c r="AI438" i="40"/>
  <c r="AI282" i="40"/>
  <c r="I194" i="40"/>
  <c r="S141" i="40"/>
  <c r="AI308" i="40"/>
  <c r="L37" i="40"/>
  <c r="S115" i="40"/>
  <c r="I220" i="40"/>
  <c r="I371" i="40"/>
  <c r="AI204" i="40"/>
  <c r="AI360" i="40"/>
  <c r="AI334" i="40"/>
  <c r="I402" i="40"/>
  <c r="S401" i="40"/>
  <c r="L34" i="40"/>
  <c r="S112" i="40"/>
  <c r="I189" i="40"/>
  <c r="I215" i="40"/>
  <c r="I293" i="40"/>
  <c r="I376" i="40"/>
  <c r="C38" i="40"/>
  <c r="S412" i="40"/>
  <c r="O37" i="40"/>
  <c r="S167" i="40"/>
  <c r="AA33" i="40"/>
  <c r="AI241" i="40"/>
  <c r="V33" i="40"/>
  <c r="I397" i="40"/>
  <c r="S219" i="40"/>
  <c r="R37" i="40"/>
  <c r="R11" i="40" s="1"/>
  <c r="I345" i="40"/>
  <c r="I298" i="40"/>
  <c r="I142" i="40"/>
  <c r="AG33" i="40"/>
  <c r="X33" i="40"/>
  <c r="I272" i="40"/>
  <c r="AE33" i="40"/>
  <c r="AC33" i="40"/>
  <c r="I163" i="40"/>
  <c r="Y33" i="40"/>
  <c r="AF33" i="40"/>
  <c r="I267" i="40"/>
  <c r="E38" i="40"/>
  <c r="E12" i="40" s="1"/>
  <c r="I428" i="40"/>
  <c r="I111" i="40"/>
  <c r="G38" i="40"/>
  <c r="G12" i="40" s="1"/>
  <c r="I137" i="40"/>
  <c r="I319" i="40"/>
  <c r="I424" i="40"/>
  <c r="M37" i="40"/>
  <c r="S38" i="40"/>
  <c r="AJ38" i="40" s="1"/>
  <c r="W33" i="40"/>
  <c r="S323" i="40"/>
  <c r="AH33" i="40"/>
  <c r="Z33" i="40"/>
  <c r="AI386" i="40"/>
  <c r="I423" i="40"/>
  <c r="I138" i="40"/>
  <c r="H38" i="40"/>
  <c r="H12" i="40" s="1"/>
  <c r="I294" i="40"/>
  <c r="S152" i="40"/>
  <c r="E34" i="40"/>
  <c r="E8" i="40" s="1"/>
  <c r="G34" i="40"/>
  <c r="G8" i="40" s="1"/>
  <c r="H34" i="40"/>
  <c r="H8" i="40" s="1"/>
  <c r="D34" i="40"/>
  <c r="AE48" i="40"/>
  <c r="X48" i="40"/>
  <c r="AG48" i="40"/>
  <c r="AC48" i="40"/>
  <c r="AA48" i="40"/>
  <c r="C34" i="40"/>
  <c r="C8" i="40" s="1"/>
  <c r="W48" i="40" l="1"/>
  <c r="I167" i="40"/>
  <c r="AI178" i="40"/>
  <c r="I193" i="40"/>
  <c r="I375" i="40"/>
  <c r="Y48" i="40"/>
  <c r="I141" i="40"/>
  <c r="S438" i="40"/>
  <c r="AH48" i="40"/>
  <c r="I323" i="40"/>
  <c r="S241" i="40"/>
  <c r="L33" i="40"/>
  <c r="I245" i="40"/>
  <c r="E37" i="40"/>
  <c r="I271" i="40"/>
  <c r="N33" i="40"/>
  <c r="I115" i="40"/>
  <c r="B37" i="40"/>
  <c r="S256" i="40"/>
  <c r="O33" i="40"/>
  <c r="S308" i="40"/>
  <c r="AF48" i="40"/>
  <c r="Z48" i="40"/>
  <c r="Q33" i="40"/>
  <c r="I427" i="40"/>
  <c r="AI33" i="40"/>
  <c r="G37" i="40"/>
  <c r="G11" i="40" s="1"/>
  <c r="V48" i="40"/>
  <c r="AI126" i="40"/>
  <c r="H37" i="40"/>
  <c r="H11" i="40" s="1"/>
  <c r="B34" i="40"/>
  <c r="I112" i="40"/>
  <c r="S282" i="40"/>
  <c r="S204" i="40"/>
  <c r="I152" i="40"/>
  <c r="S334" i="40"/>
  <c r="I349" i="40"/>
  <c r="AD48" i="40"/>
  <c r="D37" i="40"/>
  <c r="M33" i="40"/>
  <c r="I412" i="40"/>
  <c r="I219" i="40"/>
  <c r="S386" i="40"/>
  <c r="S34" i="40"/>
  <c r="AJ34" i="40" s="1"/>
  <c r="S37" i="40"/>
  <c r="AJ37" i="40" s="1"/>
  <c r="I401" i="40"/>
  <c r="S360" i="40"/>
  <c r="I297" i="40"/>
  <c r="R33" i="40"/>
  <c r="R7" i="40" s="1"/>
  <c r="C37" i="40"/>
  <c r="I38" i="40"/>
  <c r="N48" i="40"/>
  <c r="I308" i="40"/>
  <c r="Q48" i="40" l="1"/>
  <c r="Q22" i="40" s="1"/>
  <c r="I282" i="40"/>
  <c r="AI48" i="40"/>
  <c r="O48" i="40"/>
  <c r="O22" i="40" s="1"/>
  <c r="I256" i="40"/>
  <c r="I334" i="40"/>
  <c r="M7" i="40"/>
  <c r="E33" i="40"/>
  <c r="S178" i="40"/>
  <c r="Q7" i="40"/>
  <c r="C33" i="40"/>
  <c r="I34" i="40"/>
  <c r="I204" i="40"/>
  <c r="S33" i="40"/>
  <c r="S126" i="40"/>
  <c r="L48" i="40"/>
  <c r="G33" i="40"/>
  <c r="I386" i="40"/>
  <c r="I37" i="40"/>
  <c r="O7" i="40"/>
  <c r="R48" i="40"/>
  <c r="R22" i="40" s="1"/>
  <c r="M48" i="40"/>
  <c r="M22" i="40" s="1"/>
  <c r="I438" i="40"/>
  <c r="H33" i="40"/>
  <c r="D33" i="40"/>
  <c r="I241" i="40"/>
  <c r="B33" i="40"/>
  <c r="I360" i="40"/>
  <c r="G48" i="40"/>
  <c r="G22" i="40" s="1"/>
  <c r="E48" i="40"/>
  <c r="E22" i="40" s="1"/>
  <c r="H48" i="40" l="1"/>
  <c r="H22" i="40" s="1"/>
  <c r="I178" i="40"/>
  <c r="H7" i="40"/>
  <c r="AJ33" i="40"/>
  <c r="E7" i="40"/>
  <c r="I33" i="40"/>
  <c r="G7" i="40"/>
  <c r="C48" i="40"/>
  <c r="C22" i="40" s="1"/>
  <c r="D48" i="40"/>
  <c r="S48" i="40"/>
  <c r="AJ48" i="40" s="1"/>
  <c r="C7" i="40"/>
  <c r="I126" i="40"/>
  <c r="B48" i="40"/>
  <c r="I48" i="40" l="1"/>
  <c r="C90" i="40"/>
  <c r="C12" i="40" s="1"/>
  <c r="I584" i="40" l="1"/>
  <c r="M90" i="40"/>
  <c r="M12" i="40" s="1"/>
  <c r="S584" i="40" l="1"/>
  <c r="I537" i="40" l="1"/>
  <c r="I459" i="40" l="1"/>
  <c r="I485" i="40"/>
  <c r="AF43" i="40" l="1"/>
  <c r="X43" i="40"/>
  <c r="AI199" i="40"/>
  <c r="W43" i="40"/>
  <c r="AI433" i="40"/>
  <c r="AI329" i="40"/>
  <c r="Y43" i="40"/>
  <c r="AI225" i="40"/>
  <c r="AI407" i="40"/>
  <c r="Z43" i="40"/>
  <c r="I511" i="40"/>
  <c r="I522" i="40" s="1"/>
  <c r="F522" i="40"/>
  <c r="AI251" i="40"/>
  <c r="AD43" i="40"/>
  <c r="AI303" i="40"/>
  <c r="I563" i="40"/>
  <c r="I574" i="40" s="1"/>
  <c r="F574" i="40"/>
  <c r="AC43" i="40"/>
  <c r="AH43" i="40"/>
  <c r="AI147" i="40"/>
  <c r="AA43" i="40"/>
  <c r="AE43" i="40"/>
  <c r="AI173" i="40"/>
  <c r="F69" i="40"/>
  <c r="AI381" i="40"/>
  <c r="AG43" i="40"/>
  <c r="AI121" i="40"/>
  <c r="V43" i="40"/>
  <c r="AI277" i="40"/>
  <c r="AI355" i="40"/>
  <c r="S173" i="40" l="1"/>
  <c r="S381" i="40"/>
  <c r="N43" i="40"/>
  <c r="S407" i="40"/>
  <c r="S355" i="40"/>
  <c r="S199" i="40"/>
  <c r="S251" i="40"/>
  <c r="AI43" i="40"/>
  <c r="S329" i="40"/>
  <c r="Q43" i="40"/>
  <c r="I69" i="40"/>
  <c r="F17" i="40"/>
  <c r="B575" i="40"/>
  <c r="C575" i="40"/>
  <c r="H575" i="40"/>
  <c r="D575" i="40"/>
  <c r="F575" i="40"/>
  <c r="G575" i="40"/>
  <c r="E575" i="40"/>
  <c r="E523" i="40"/>
  <c r="H523" i="40"/>
  <c r="G523" i="40"/>
  <c r="D523" i="40"/>
  <c r="C523" i="40"/>
  <c r="B523" i="40"/>
  <c r="F523" i="40"/>
  <c r="M43" i="40"/>
  <c r="S225" i="40"/>
  <c r="S277" i="40"/>
  <c r="L43" i="40"/>
  <c r="S121" i="40"/>
  <c r="S433" i="40"/>
  <c r="R43" i="40"/>
  <c r="S147" i="40"/>
  <c r="S303" i="40"/>
  <c r="O43" i="40"/>
  <c r="I147" i="40"/>
  <c r="I355" i="40" l="1"/>
  <c r="I277" i="40"/>
  <c r="I433" i="40"/>
  <c r="D43" i="40"/>
  <c r="I173" i="40"/>
  <c r="I523" i="40"/>
  <c r="I225" i="40"/>
  <c r="I329" i="40"/>
  <c r="P95" i="40"/>
  <c r="S43" i="40"/>
  <c r="AJ43" i="40" s="1"/>
  <c r="I381" i="40"/>
  <c r="C43" i="40"/>
  <c r="I575" i="40"/>
  <c r="H43" i="40"/>
  <c r="G43" i="40"/>
  <c r="I407" i="40"/>
  <c r="I199" i="40"/>
  <c r="I251" i="40"/>
  <c r="I121" i="40"/>
  <c r="B43" i="40"/>
  <c r="I303" i="40"/>
  <c r="E43" i="40"/>
  <c r="D652" i="40"/>
  <c r="E652" i="40"/>
  <c r="C652" i="40"/>
  <c r="I641" i="40" l="1"/>
  <c r="H95" i="40"/>
  <c r="H17" i="40" s="1"/>
  <c r="H652" i="40"/>
  <c r="I43" i="40"/>
  <c r="G95" i="40"/>
  <c r="G17" i="40" s="1"/>
  <c r="G652" i="40"/>
  <c r="N652" i="40"/>
  <c r="M652" i="40"/>
  <c r="O652" i="40"/>
  <c r="S641" i="40" l="1"/>
  <c r="R95" i="40"/>
  <c r="R652" i="40"/>
  <c r="I486" i="40"/>
  <c r="F70" i="40"/>
  <c r="Q95" i="40"/>
  <c r="Q652" i="40"/>
  <c r="F18" i="40" l="1"/>
  <c r="I70" i="40"/>
  <c r="R17" i="40"/>
  <c r="Q17" i="40"/>
  <c r="I580" i="40" l="1"/>
  <c r="S580" i="40" l="1"/>
  <c r="E89" i="40" l="1"/>
  <c r="I581" i="40"/>
  <c r="I583" i="40" l="1"/>
  <c r="E11" i="40"/>
  <c r="C89" i="40"/>
  <c r="S581" i="40"/>
  <c r="O89" i="40"/>
  <c r="C11" i="40" l="1"/>
  <c r="S583" i="40"/>
  <c r="O11" i="40"/>
  <c r="M89" i="40"/>
  <c r="D100" i="40"/>
  <c r="D22" i="40" s="1"/>
  <c r="M11" i="40" l="1"/>
  <c r="N100" i="40"/>
  <c r="N22" i="40" s="1"/>
  <c r="B100" i="40" l="1"/>
  <c r="I594" i="40"/>
  <c r="L100" i="40" l="1"/>
  <c r="S594" i="40"/>
  <c r="I100" i="40"/>
  <c r="B22" i="40"/>
  <c r="I22" i="40" s="1"/>
  <c r="S100" i="40" l="1"/>
  <c r="L22" i="40"/>
  <c r="S22" i="40" s="1"/>
  <c r="T22" i="40" s="1"/>
  <c r="E95" i="40" l="1"/>
  <c r="E17" i="40" s="1"/>
  <c r="O95" i="40" l="1"/>
  <c r="O17" i="40" s="1"/>
  <c r="C95" i="40" l="1"/>
  <c r="C600" i="40"/>
  <c r="I589" i="40"/>
  <c r="S589" i="40" l="1"/>
  <c r="M95" i="40"/>
  <c r="M600" i="40"/>
  <c r="C17" i="40"/>
  <c r="C106" i="40"/>
  <c r="M17" i="40" l="1"/>
  <c r="M106" i="40"/>
  <c r="E91" i="40" l="1"/>
  <c r="AA39" i="40"/>
  <c r="AI403" i="40"/>
  <c r="X39" i="40"/>
  <c r="AI247" i="40"/>
  <c r="AI169" i="40"/>
  <c r="I533" i="40"/>
  <c r="V39" i="40"/>
  <c r="AI117" i="40"/>
  <c r="AI195" i="40"/>
  <c r="AF39" i="40"/>
  <c r="AI299" i="40"/>
  <c r="I455" i="40"/>
  <c r="Y39" i="40"/>
  <c r="W39" i="40"/>
  <c r="AE39" i="40"/>
  <c r="AI325" i="40"/>
  <c r="AG39" i="40"/>
  <c r="AD39" i="40"/>
  <c r="AI429" i="40"/>
  <c r="AI351" i="40"/>
  <c r="AI221" i="40"/>
  <c r="AI273" i="40"/>
  <c r="AI143" i="40"/>
  <c r="Z39" i="40"/>
  <c r="AI377" i="40"/>
  <c r="AH39" i="40"/>
  <c r="AC39" i="40"/>
  <c r="I541" i="40"/>
  <c r="I548" i="40" s="1"/>
  <c r="AI229" i="40"/>
  <c r="AI437" i="40" l="1"/>
  <c r="AI125" i="40"/>
  <c r="V47" i="40"/>
  <c r="S143" i="40"/>
  <c r="S195" i="40"/>
  <c r="AF47" i="40"/>
  <c r="X47" i="40"/>
  <c r="I463" i="40"/>
  <c r="I470" i="40" s="1"/>
  <c r="AI411" i="40"/>
  <c r="C549" i="40"/>
  <c r="D549" i="40"/>
  <c r="H549" i="40"/>
  <c r="B549" i="40"/>
  <c r="G549" i="40"/>
  <c r="E549" i="40"/>
  <c r="AI307" i="40"/>
  <c r="Y47" i="40"/>
  <c r="AD47" i="40"/>
  <c r="F548" i="40"/>
  <c r="F549" i="40" s="1"/>
  <c r="W47" i="40"/>
  <c r="AI177" i="40"/>
  <c r="AI255" i="40"/>
  <c r="AI281" i="40"/>
  <c r="S273" i="40"/>
  <c r="S221" i="40"/>
  <c r="S247" i="40"/>
  <c r="AA47" i="40"/>
  <c r="AH47" i="40"/>
  <c r="M39" i="40"/>
  <c r="S429" i="40"/>
  <c r="AI333" i="40"/>
  <c r="AI359" i="40"/>
  <c r="AC47" i="40"/>
  <c r="D91" i="40"/>
  <c r="I91" i="40" s="1"/>
  <c r="I585" i="40"/>
  <c r="S169" i="40"/>
  <c r="S299" i="40"/>
  <c r="AI39" i="40"/>
  <c r="AI385" i="40"/>
  <c r="S403" i="40"/>
  <c r="AI203" i="40"/>
  <c r="L39" i="40"/>
  <c r="S117" i="40"/>
  <c r="AE47" i="40"/>
  <c r="S325" i="40"/>
  <c r="O39" i="40"/>
  <c r="F470" i="40"/>
  <c r="Q39" i="40"/>
  <c r="N39" i="40"/>
  <c r="Z47" i="40"/>
  <c r="AI151" i="40"/>
  <c r="O91" i="40"/>
  <c r="S351" i="40"/>
  <c r="R39" i="40"/>
  <c r="R13" i="40" s="1"/>
  <c r="AG47" i="40"/>
  <c r="I489" i="40"/>
  <c r="S255" i="40" l="1"/>
  <c r="M47" i="40"/>
  <c r="M21" i="40" s="1"/>
  <c r="N47" i="40"/>
  <c r="I403" i="40"/>
  <c r="H39" i="40"/>
  <c r="I481" i="40"/>
  <c r="F65" i="40"/>
  <c r="S39" i="40"/>
  <c r="L13" i="40"/>
  <c r="E39" i="40"/>
  <c r="I429" i="40"/>
  <c r="R47" i="40"/>
  <c r="R21" i="40" s="1"/>
  <c r="I549" i="40"/>
  <c r="F73" i="40"/>
  <c r="I195" i="40"/>
  <c r="S281" i="40"/>
  <c r="C39" i="40"/>
  <c r="S385" i="40"/>
  <c r="S177" i="40"/>
  <c r="I377" i="40"/>
  <c r="I117" i="40"/>
  <c r="B39" i="40"/>
  <c r="O47" i="40"/>
  <c r="O21" i="40" s="1"/>
  <c r="S307" i="40"/>
  <c r="S359" i="40"/>
  <c r="S151" i="40"/>
  <c r="M13" i="40"/>
  <c r="I143" i="40"/>
  <c r="Q13" i="40"/>
  <c r="I221" i="40"/>
  <c r="I273" i="40"/>
  <c r="S333" i="40"/>
  <c r="S411" i="40"/>
  <c r="S125" i="40"/>
  <c r="L47" i="40"/>
  <c r="I351" i="40"/>
  <c r="G471" i="40"/>
  <c r="B471" i="40"/>
  <c r="F471" i="40"/>
  <c r="C471" i="40"/>
  <c r="H471" i="40"/>
  <c r="E471" i="40"/>
  <c r="D471" i="40"/>
  <c r="I325" i="40"/>
  <c r="D39" i="40"/>
  <c r="I299" i="40"/>
  <c r="I169" i="40"/>
  <c r="I247" i="40"/>
  <c r="I593" i="40"/>
  <c r="S437" i="40"/>
  <c r="Q47" i="40"/>
  <c r="Q21" i="40" s="1"/>
  <c r="G39" i="40"/>
  <c r="S203" i="40"/>
  <c r="O13" i="40"/>
  <c r="S377" i="40"/>
  <c r="N91" i="40"/>
  <c r="S91" i="40" s="1"/>
  <c r="S585" i="40"/>
  <c r="S229" i="40"/>
  <c r="I484" i="40"/>
  <c r="F68" i="40"/>
  <c r="AI47" i="40"/>
  <c r="I411" i="40" l="1"/>
  <c r="I229" i="40"/>
  <c r="C47" i="40"/>
  <c r="C21" i="40" s="1"/>
  <c r="AD40" i="40"/>
  <c r="AF40" i="40"/>
  <c r="AC40" i="40"/>
  <c r="AI144" i="40"/>
  <c r="E47" i="40"/>
  <c r="E21" i="40" s="1"/>
  <c r="G47" i="40"/>
  <c r="G21" i="40" s="1"/>
  <c r="D47" i="40"/>
  <c r="I255" i="40"/>
  <c r="C13" i="40"/>
  <c r="H13" i="40"/>
  <c r="AI274" i="40"/>
  <c r="H47" i="40"/>
  <c r="H21" i="40" s="1"/>
  <c r="B47" i="40"/>
  <c r="I125" i="40"/>
  <c r="AI404" i="40"/>
  <c r="I203" i="40"/>
  <c r="D13" i="40"/>
  <c r="S47" i="40"/>
  <c r="AJ47" i="40" s="1"/>
  <c r="E13" i="40"/>
  <c r="Z40" i="40"/>
  <c r="AI378" i="40"/>
  <c r="AI352" i="40"/>
  <c r="AI326" i="40"/>
  <c r="I333" i="40"/>
  <c r="I151" i="40"/>
  <c r="I177" i="40"/>
  <c r="I579" i="40"/>
  <c r="AI430" i="40"/>
  <c r="E92" i="40"/>
  <c r="I359" i="40"/>
  <c r="I385" i="40"/>
  <c r="G13" i="40"/>
  <c r="F21" i="40"/>
  <c r="I73" i="40"/>
  <c r="AJ39" i="40"/>
  <c r="D92" i="40"/>
  <c r="I586" i="40"/>
  <c r="AE40" i="40"/>
  <c r="AI196" i="40"/>
  <c r="AI222" i="40"/>
  <c r="AI248" i="40"/>
  <c r="AI170" i="40"/>
  <c r="AG40" i="40"/>
  <c r="AA40" i="40"/>
  <c r="X40" i="40"/>
  <c r="AH40" i="40"/>
  <c r="Y40" i="40"/>
  <c r="V40" i="40"/>
  <c r="AI118" i="40"/>
  <c r="S593" i="40"/>
  <c r="N13" i="40"/>
  <c r="I471" i="40"/>
  <c r="I65" i="40"/>
  <c r="F13" i="40"/>
  <c r="W40" i="40"/>
  <c r="AI300" i="40"/>
  <c r="I437" i="40"/>
  <c r="I307" i="40"/>
  <c r="I281" i="40"/>
  <c r="F16" i="40"/>
  <c r="I68" i="40"/>
  <c r="B13" i="40"/>
  <c r="I39" i="40"/>
  <c r="N92" i="40" l="1"/>
  <c r="S586" i="40"/>
  <c r="R40" i="40"/>
  <c r="R14" i="40" s="1"/>
  <c r="S170" i="40"/>
  <c r="N40" i="40"/>
  <c r="AI40" i="40"/>
  <c r="O40" i="40"/>
  <c r="I47" i="40"/>
  <c r="S274" i="40"/>
  <c r="S430" i="40"/>
  <c r="S222" i="40"/>
  <c r="I13" i="40"/>
  <c r="S378" i="40"/>
  <c r="I482" i="40"/>
  <c r="I496" i="40" s="1"/>
  <c r="F66" i="40"/>
  <c r="F496" i="40"/>
  <c r="S404" i="40"/>
  <c r="S352" i="40"/>
  <c r="S579" i="40"/>
  <c r="S248" i="40"/>
  <c r="L40" i="40"/>
  <c r="S118" i="40"/>
  <c r="S300" i="40"/>
  <c r="M40" i="40"/>
  <c r="I92" i="40"/>
  <c r="O92" i="40"/>
  <c r="S144" i="40"/>
  <c r="Q40" i="40"/>
  <c r="S326" i="40"/>
  <c r="S196" i="40"/>
  <c r="S92" i="40" l="1"/>
  <c r="I352" i="40"/>
  <c r="I66" i="40"/>
  <c r="I80" i="40" s="1"/>
  <c r="F14" i="40"/>
  <c r="F28" i="40" s="1"/>
  <c r="F80" i="40"/>
  <c r="I378" i="40"/>
  <c r="M14" i="40"/>
  <c r="C497" i="40"/>
  <c r="G497" i="40"/>
  <c r="B497" i="40"/>
  <c r="E497" i="40"/>
  <c r="D497" i="40"/>
  <c r="F497" i="40"/>
  <c r="H497" i="40"/>
  <c r="I274" i="40"/>
  <c r="I404" i="40"/>
  <c r="I300" i="40"/>
  <c r="L14" i="40"/>
  <c r="S40" i="40"/>
  <c r="I170" i="40"/>
  <c r="I144" i="40"/>
  <c r="Q14" i="40"/>
  <c r="O14" i="40"/>
  <c r="H40" i="40"/>
  <c r="I248" i="40"/>
  <c r="E40" i="40"/>
  <c r="B40" i="40"/>
  <c r="I118" i="40"/>
  <c r="I196" i="40"/>
  <c r="I430" i="40"/>
  <c r="D40" i="40"/>
  <c r="I222" i="40"/>
  <c r="I326" i="40"/>
  <c r="C40" i="40"/>
  <c r="G40" i="40"/>
  <c r="N14" i="40"/>
  <c r="I497" i="40" l="1"/>
  <c r="Z132" i="40"/>
  <c r="H14" i="40"/>
  <c r="AJ40" i="40"/>
  <c r="Y132" i="40"/>
  <c r="AA132" i="40"/>
  <c r="I40" i="40"/>
  <c r="B14" i="40"/>
  <c r="E81" i="40"/>
  <c r="F81" i="40"/>
  <c r="C81" i="40"/>
  <c r="H81" i="40"/>
  <c r="D81" i="40"/>
  <c r="B81" i="40"/>
  <c r="G81" i="40"/>
  <c r="AH132" i="40"/>
  <c r="C14" i="40"/>
  <c r="E14" i="40"/>
  <c r="X132" i="40"/>
  <c r="D14" i="40"/>
  <c r="AG132" i="40"/>
  <c r="AI122" i="40"/>
  <c r="V132" i="40"/>
  <c r="AC132" i="40"/>
  <c r="AF132" i="40"/>
  <c r="AD132" i="40"/>
  <c r="W132" i="40"/>
  <c r="AE132" i="40"/>
  <c r="G14" i="40"/>
  <c r="AA314" i="40"/>
  <c r="AD314" i="40"/>
  <c r="AG314" i="40"/>
  <c r="AF314" i="40"/>
  <c r="W314" i="40"/>
  <c r="X314" i="40"/>
  <c r="AC314" i="40"/>
  <c r="Z314" i="40"/>
  <c r="AH314" i="40"/>
  <c r="AE314" i="40"/>
  <c r="Y314" i="40"/>
  <c r="AE158" i="40"/>
  <c r="AF158" i="40"/>
  <c r="Y158" i="40"/>
  <c r="AG158" i="40"/>
  <c r="AC158" i="40"/>
  <c r="AH158" i="40"/>
  <c r="X158" i="40"/>
  <c r="W158" i="40"/>
  <c r="AD158" i="40"/>
  <c r="AA158" i="40"/>
  <c r="Z158" i="40"/>
  <c r="AD392" i="40"/>
  <c r="W392" i="40"/>
  <c r="AA392" i="40"/>
  <c r="Z392" i="40"/>
  <c r="AC392" i="40"/>
  <c r="AE392" i="40"/>
  <c r="AF392" i="40"/>
  <c r="AG392" i="40"/>
  <c r="Y392" i="40"/>
  <c r="X392" i="40"/>
  <c r="AH392" i="40"/>
  <c r="Y418" i="40"/>
  <c r="AD418" i="40"/>
  <c r="AA418" i="40"/>
  <c r="AH418" i="40"/>
  <c r="AE418" i="40"/>
  <c r="X418" i="40"/>
  <c r="AF418" i="40"/>
  <c r="AC418" i="40"/>
  <c r="Z418" i="40"/>
  <c r="AG418" i="40"/>
  <c r="W418" i="40"/>
  <c r="Y210" i="40"/>
  <c r="AA210" i="40"/>
  <c r="AG210" i="40"/>
  <c r="AH210" i="40"/>
  <c r="W210" i="40"/>
  <c r="AD210" i="40"/>
  <c r="AF210" i="40"/>
  <c r="AC210" i="40"/>
  <c r="AE210" i="40"/>
  <c r="X210" i="40"/>
  <c r="Z210" i="40"/>
  <c r="AF288" i="40"/>
  <c r="W288" i="40"/>
  <c r="X288" i="40"/>
  <c r="AA288" i="40"/>
  <c r="AD288" i="40"/>
  <c r="AG288" i="40"/>
  <c r="AE288" i="40"/>
  <c r="Y288" i="40"/>
  <c r="AC288" i="40"/>
  <c r="Z288" i="40"/>
  <c r="AH288" i="40"/>
  <c r="AC236" i="40"/>
  <c r="X236" i="40"/>
  <c r="W236" i="40"/>
  <c r="AD236" i="40"/>
  <c r="AA236" i="40"/>
  <c r="Z236" i="40"/>
  <c r="AH236" i="40"/>
  <c r="AE236" i="40"/>
  <c r="AF236" i="40"/>
  <c r="Y236" i="40"/>
  <c r="AG236" i="40"/>
  <c r="AE444" i="40"/>
  <c r="AG444" i="40"/>
  <c r="AF444" i="40"/>
  <c r="Y444" i="40"/>
  <c r="AH444" i="40"/>
  <c r="Z444" i="40"/>
  <c r="AC444" i="40"/>
  <c r="W444" i="40"/>
  <c r="AD444" i="40"/>
  <c r="AA444" i="40"/>
  <c r="X444" i="40"/>
  <c r="AD366" i="40"/>
  <c r="AC366" i="40"/>
  <c r="AF366" i="40"/>
  <c r="AE366" i="40"/>
  <c r="X366" i="40"/>
  <c r="Y366" i="40"/>
  <c r="Z366" i="40"/>
  <c r="AA366" i="40"/>
  <c r="AG366" i="40"/>
  <c r="AH366" i="40"/>
  <c r="W366" i="40"/>
  <c r="W340" i="40"/>
  <c r="X340" i="40"/>
  <c r="AH340" i="40"/>
  <c r="AG340" i="40"/>
  <c r="AF340" i="40"/>
  <c r="AE340" i="40"/>
  <c r="AC340" i="40"/>
  <c r="Z340" i="40"/>
  <c r="AA340" i="40"/>
  <c r="AD340" i="40"/>
  <c r="Y340" i="40"/>
  <c r="AG262" i="40"/>
  <c r="W262" i="40"/>
  <c r="AA262" i="40"/>
  <c r="Z262" i="40"/>
  <c r="AH262" i="40"/>
  <c r="AF262" i="40"/>
  <c r="Y262" i="40"/>
  <c r="X262" i="40"/>
  <c r="AC262" i="40"/>
  <c r="AD262" i="40"/>
  <c r="AE262" i="40"/>
  <c r="AH184" i="40"/>
  <c r="AE184" i="40"/>
  <c r="W184" i="40"/>
  <c r="X184" i="40"/>
  <c r="Y184" i="40"/>
  <c r="AD184" i="40"/>
  <c r="AC184" i="40"/>
  <c r="Z184" i="40"/>
  <c r="AG184" i="40"/>
  <c r="AF184" i="40"/>
  <c r="AA184" i="40"/>
  <c r="Y44" i="40" l="1"/>
  <c r="Y54" i="40" s="1"/>
  <c r="R132" i="40"/>
  <c r="M132" i="40"/>
  <c r="AD44" i="40"/>
  <c r="AD54" i="40" s="1"/>
  <c r="O132" i="40"/>
  <c r="AF44" i="40"/>
  <c r="AF54" i="40" s="1"/>
  <c r="S122" i="40"/>
  <c r="S132" i="40" s="1"/>
  <c r="L132" i="40"/>
  <c r="AI226" i="40"/>
  <c r="V236" i="40"/>
  <c r="AH44" i="40"/>
  <c r="AH54" i="40" s="1"/>
  <c r="I14" i="40"/>
  <c r="AI174" i="40"/>
  <c r="V184" i="40"/>
  <c r="AI278" i="40"/>
  <c r="V288" i="40"/>
  <c r="AG44" i="40"/>
  <c r="AG54" i="40" s="1"/>
  <c r="AI252" i="40"/>
  <c r="V262" i="40"/>
  <c r="AI356" i="40"/>
  <c r="V366" i="40"/>
  <c r="AI366" i="40" s="1"/>
  <c r="W367" i="40" s="1"/>
  <c r="Q132" i="40"/>
  <c r="AI200" i="40"/>
  <c r="V210" i="40"/>
  <c r="AI210" i="40" s="1"/>
  <c r="AF211" i="40" s="1"/>
  <c r="AE44" i="40"/>
  <c r="AE54" i="40" s="1"/>
  <c r="AC44" i="40"/>
  <c r="AC54" i="40" s="1"/>
  <c r="AI330" i="40"/>
  <c r="V340" i="40"/>
  <c r="AI434" i="40"/>
  <c r="V444" i="40"/>
  <c r="AI444" i="40" s="1"/>
  <c r="Z445" i="40" s="1"/>
  <c r="N132" i="40"/>
  <c r="Z211" i="40"/>
  <c r="AH211" i="40"/>
  <c r="AI408" i="40"/>
  <c r="V418" i="40"/>
  <c r="AI304" i="40"/>
  <c r="V314" i="40"/>
  <c r="AI132" i="40"/>
  <c r="X44" i="40"/>
  <c r="X54" i="40" s="1"/>
  <c r="I81" i="40"/>
  <c r="X211" i="40"/>
  <c r="AG211" i="40"/>
  <c r="AI382" i="40"/>
  <c r="V392" i="40"/>
  <c r="AI392" i="40" s="1"/>
  <c r="X393" i="40" s="1"/>
  <c r="AI148" i="40"/>
  <c r="V158" i="40"/>
  <c r="W44" i="40"/>
  <c r="W54" i="40" s="1"/>
  <c r="V44" i="40"/>
  <c r="AA44" i="40"/>
  <c r="AA54" i="40" s="1"/>
  <c r="Z44" i="40"/>
  <c r="Z54" i="40" s="1"/>
  <c r="O184" i="40"/>
  <c r="M184" i="40"/>
  <c r="M262" i="40"/>
  <c r="O262" i="40"/>
  <c r="N340" i="40"/>
  <c r="Q340" i="40"/>
  <c r="O366" i="40"/>
  <c r="M366" i="40"/>
  <c r="Q444" i="40"/>
  <c r="N236" i="40"/>
  <c r="Q236" i="40"/>
  <c r="M288" i="40"/>
  <c r="O288" i="40"/>
  <c r="Q210" i="40"/>
  <c r="M210" i="40"/>
  <c r="R418" i="40"/>
  <c r="O418" i="40"/>
  <c r="M418" i="40"/>
  <c r="Q392" i="40"/>
  <c r="N392" i="40"/>
  <c r="O158" i="40"/>
  <c r="M158" i="40"/>
  <c r="M314" i="40"/>
  <c r="O314" i="40"/>
  <c r="R184" i="40"/>
  <c r="N184" i="40"/>
  <c r="Q184" i="40"/>
  <c r="Q262" i="40"/>
  <c r="R262" i="40"/>
  <c r="N262" i="40"/>
  <c r="M340" i="40"/>
  <c r="O340" i="40"/>
  <c r="R340" i="40"/>
  <c r="N366" i="40"/>
  <c r="Q366" i="40"/>
  <c r="R366" i="40"/>
  <c r="O444" i="40"/>
  <c r="N444" i="40"/>
  <c r="M444" i="40"/>
  <c r="R444" i="40"/>
  <c r="M236" i="40"/>
  <c r="R236" i="40"/>
  <c r="O236" i="40"/>
  <c r="N288" i="40"/>
  <c r="Q288" i="40"/>
  <c r="R288" i="40"/>
  <c r="N210" i="40"/>
  <c r="R210" i="40"/>
  <c r="O210" i="40"/>
  <c r="N418" i="40"/>
  <c r="Q418" i="40"/>
  <c r="M392" i="40"/>
  <c r="R392" i="40"/>
  <c r="O392" i="40"/>
  <c r="N158" i="40"/>
  <c r="Q158" i="40"/>
  <c r="R158" i="40"/>
  <c r="N314" i="40"/>
  <c r="Q314" i="40"/>
  <c r="R314" i="40"/>
  <c r="AG367" i="40" l="1"/>
  <c r="AD211" i="40"/>
  <c r="W445" i="40"/>
  <c r="AE445" i="40"/>
  <c r="AF445" i="40"/>
  <c r="W211" i="40"/>
  <c r="AA445" i="40"/>
  <c r="X445" i="40"/>
  <c r="AA367" i="40"/>
  <c r="Y445" i="40"/>
  <c r="S226" i="40"/>
  <c r="S236" i="40" s="1"/>
  <c r="L236" i="40"/>
  <c r="V393" i="40"/>
  <c r="AB393" i="40"/>
  <c r="V367" i="40"/>
  <c r="AB367" i="40"/>
  <c r="E132" i="40"/>
  <c r="S304" i="40"/>
  <c r="S314" i="40" s="1"/>
  <c r="L314" i="40"/>
  <c r="S408" i="40"/>
  <c r="S418" i="40" s="1"/>
  <c r="L418" i="40"/>
  <c r="S278" i="40"/>
  <c r="S288" i="40" s="1"/>
  <c r="L288" i="40"/>
  <c r="S356" i="40"/>
  <c r="S366" i="40" s="1"/>
  <c r="L366" i="40"/>
  <c r="S252" i="40"/>
  <c r="S262" i="40" s="1"/>
  <c r="L262" i="40"/>
  <c r="S174" i="40"/>
  <c r="S184" i="40" s="1"/>
  <c r="L184" i="40"/>
  <c r="G132" i="40"/>
  <c r="AI314" i="40"/>
  <c r="V315" i="40"/>
  <c r="V211" i="40"/>
  <c r="AB211" i="40"/>
  <c r="AD367" i="40"/>
  <c r="AE367" i="40"/>
  <c r="R44" i="40"/>
  <c r="AI44" i="40"/>
  <c r="V54" i="40"/>
  <c r="AI262" i="40"/>
  <c r="V263" i="40" s="1"/>
  <c r="C132" i="40"/>
  <c r="S148" i="40"/>
  <c r="S158" i="40" s="1"/>
  <c r="L158" i="40"/>
  <c r="I122" i="40"/>
  <c r="I132" i="40" s="1"/>
  <c r="B132" i="40"/>
  <c r="Z367" i="40"/>
  <c r="AG393" i="40"/>
  <c r="N44" i="40"/>
  <c r="AF393" i="40"/>
  <c r="AD393" i="40"/>
  <c r="AI236" i="40"/>
  <c r="V237" i="40"/>
  <c r="L44" i="40"/>
  <c r="O44" i="40"/>
  <c r="W393" i="40"/>
  <c r="AA393" i="40"/>
  <c r="AI340" i="40"/>
  <c r="V341" i="40" s="1"/>
  <c r="Q44" i="40"/>
  <c r="AI288" i="40"/>
  <c r="V289" i="40" s="1"/>
  <c r="Q133" i="40"/>
  <c r="L133" i="40"/>
  <c r="S133" i="40" s="1"/>
  <c r="M133" i="40"/>
  <c r="O133" i="40"/>
  <c r="P133" i="40"/>
  <c r="R133" i="40"/>
  <c r="N133" i="40"/>
  <c r="Y393" i="40"/>
  <c r="AG445" i="40"/>
  <c r="S434" i="40"/>
  <c r="S444" i="40" s="1"/>
  <c r="L444" i="40"/>
  <c r="S200" i="40"/>
  <c r="S210" i="40" s="1"/>
  <c r="L210" i="40"/>
  <c r="D132" i="40"/>
  <c r="AH393" i="40"/>
  <c r="AC393" i="40"/>
  <c r="AH445" i="40"/>
  <c r="AC445" i="40"/>
  <c r="AD445" i="40"/>
  <c r="H132" i="40"/>
  <c r="S330" i="40"/>
  <c r="S340" i="40" s="1"/>
  <c r="L340" i="40"/>
  <c r="AI158" i="40"/>
  <c r="V159" i="40" s="1"/>
  <c r="AI418" i="40"/>
  <c r="V419" i="40" s="1"/>
  <c r="Z393" i="40"/>
  <c r="X367" i="40"/>
  <c r="AC367" i="40"/>
  <c r="AA211" i="40"/>
  <c r="Y367" i="40"/>
  <c r="AC211" i="40"/>
  <c r="S382" i="40"/>
  <c r="S392" i="40" s="1"/>
  <c r="L392" i="40"/>
  <c r="V445" i="40"/>
  <c r="AB445" i="40"/>
  <c r="Y211" i="40"/>
  <c r="AI184" i="40"/>
  <c r="V185" i="40" s="1"/>
  <c r="AH367" i="40"/>
  <c r="AE393" i="40"/>
  <c r="AF367" i="40"/>
  <c r="M44" i="40"/>
  <c r="AE211" i="40"/>
  <c r="H314" i="40"/>
  <c r="G314" i="40"/>
  <c r="D314" i="40"/>
  <c r="D418" i="40"/>
  <c r="E210" i="40"/>
  <c r="H210" i="40"/>
  <c r="D210" i="40"/>
  <c r="D288" i="40"/>
  <c r="E236" i="40"/>
  <c r="H236" i="40"/>
  <c r="C236" i="40"/>
  <c r="H444" i="40"/>
  <c r="C444" i="40"/>
  <c r="D444" i="40"/>
  <c r="E444" i="40"/>
  <c r="H366" i="40"/>
  <c r="G366" i="40"/>
  <c r="D366" i="40"/>
  <c r="D262" i="40"/>
  <c r="H262" i="40"/>
  <c r="G262" i="40"/>
  <c r="E158" i="40"/>
  <c r="G210" i="40"/>
  <c r="E262" i="40"/>
  <c r="C262" i="40"/>
  <c r="C184" i="40"/>
  <c r="E184" i="40"/>
  <c r="H158" i="40"/>
  <c r="G158" i="40"/>
  <c r="D158" i="40"/>
  <c r="E392" i="40"/>
  <c r="H392" i="40"/>
  <c r="C392" i="40"/>
  <c r="G418" i="40"/>
  <c r="H288" i="40"/>
  <c r="G288" i="40"/>
  <c r="H340" i="40"/>
  <c r="E340" i="40"/>
  <c r="C340" i="40"/>
  <c r="G184" i="40"/>
  <c r="D184" i="40"/>
  <c r="H184" i="40"/>
  <c r="E314" i="40"/>
  <c r="C314" i="40"/>
  <c r="C158" i="40"/>
  <c r="D392" i="40"/>
  <c r="G392" i="40"/>
  <c r="C418" i="40"/>
  <c r="E418" i="40"/>
  <c r="H418" i="40"/>
  <c r="C210" i="40"/>
  <c r="E288" i="40"/>
  <c r="C288" i="40"/>
  <c r="G236" i="40"/>
  <c r="D236" i="40"/>
  <c r="G444" i="40"/>
  <c r="C366" i="40"/>
  <c r="E366" i="40"/>
  <c r="G340" i="40"/>
  <c r="D340" i="40"/>
  <c r="AI445" i="40" l="1"/>
  <c r="AI367" i="40"/>
  <c r="M18" i="40"/>
  <c r="M28" i="40" s="1"/>
  <c r="M54" i="40"/>
  <c r="R54" i="40"/>
  <c r="P367" i="40"/>
  <c r="R367" i="40"/>
  <c r="N367" i="40"/>
  <c r="L367" i="40"/>
  <c r="Q367" i="40"/>
  <c r="O367" i="40"/>
  <c r="M367" i="40"/>
  <c r="E44" i="40"/>
  <c r="I252" i="40"/>
  <c r="I262" i="40" s="1"/>
  <c r="B262" i="40"/>
  <c r="I200" i="40"/>
  <c r="I210" i="40" s="1"/>
  <c r="B210" i="40"/>
  <c r="H44" i="40"/>
  <c r="N54" i="40"/>
  <c r="P159" i="40"/>
  <c r="M159" i="40"/>
  <c r="N159" i="40"/>
  <c r="R159" i="40"/>
  <c r="Q159" i="40"/>
  <c r="L159" i="40"/>
  <c r="O159" i="40"/>
  <c r="O393" i="40"/>
  <c r="N393" i="40"/>
  <c r="M393" i="40"/>
  <c r="R393" i="40"/>
  <c r="Q393" i="40"/>
  <c r="L393" i="40"/>
  <c r="P393" i="40"/>
  <c r="L289" i="40"/>
  <c r="M289" i="40"/>
  <c r="R289" i="40"/>
  <c r="P289" i="40"/>
  <c r="O289" i="40"/>
  <c r="N289" i="40"/>
  <c r="Q289" i="40"/>
  <c r="I434" i="40"/>
  <c r="I444" i="40" s="1"/>
  <c r="B444" i="40"/>
  <c r="I382" i="40"/>
  <c r="I392" i="40" s="1"/>
  <c r="B392" i="40"/>
  <c r="I226" i="40"/>
  <c r="I236" i="40" s="1"/>
  <c r="B236" i="40"/>
  <c r="AC289" i="40"/>
  <c r="AB289" i="40"/>
  <c r="AF289" i="40"/>
  <c r="Z289" i="40"/>
  <c r="X289" i="40"/>
  <c r="AD289" i="40"/>
  <c r="AH289" i="40"/>
  <c r="AA289" i="40"/>
  <c r="AE289" i="40"/>
  <c r="W289" i="40"/>
  <c r="AG289" i="40"/>
  <c r="Y289" i="40"/>
  <c r="L54" i="40"/>
  <c r="S44" i="40"/>
  <c r="C44" i="40"/>
  <c r="AE419" i="40"/>
  <c r="AB419" i="40"/>
  <c r="Z419" i="40"/>
  <c r="AH419" i="40"/>
  <c r="Y419" i="40"/>
  <c r="AD419" i="40"/>
  <c r="X419" i="40"/>
  <c r="W419" i="40"/>
  <c r="AF419" i="40"/>
  <c r="AG419" i="40"/>
  <c r="AA419" i="40"/>
  <c r="AC419" i="40"/>
  <c r="G44" i="40"/>
  <c r="N211" i="40"/>
  <c r="P211" i="40"/>
  <c r="Q211" i="40"/>
  <c r="L211" i="40"/>
  <c r="M211" i="40"/>
  <c r="O211" i="40"/>
  <c r="R211" i="40"/>
  <c r="Q54" i="40"/>
  <c r="O185" i="40"/>
  <c r="R185" i="40"/>
  <c r="L185" i="40"/>
  <c r="N185" i="40"/>
  <c r="M185" i="40"/>
  <c r="P185" i="40"/>
  <c r="Q185" i="40"/>
  <c r="Q419" i="40"/>
  <c r="R419" i="40"/>
  <c r="P419" i="40"/>
  <c r="N419" i="40"/>
  <c r="M419" i="40"/>
  <c r="L419" i="40"/>
  <c r="O419" i="40"/>
  <c r="AI393" i="40"/>
  <c r="I148" i="40"/>
  <c r="I158" i="40" s="1"/>
  <c r="B158" i="40"/>
  <c r="W185" i="40"/>
  <c r="AB185" i="40"/>
  <c r="AA185" i="40"/>
  <c r="AE185" i="40"/>
  <c r="X185" i="40"/>
  <c r="AH185" i="40"/>
  <c r="AC185" i="40"/>
  <c r="Z185" i="40"/>
  <c r="AD185" i="40"/>
  <c r="AG185" i="40"/>
  <c r="Y185" i="40"/>
  <c r="AF185" i="40"/>
  <c r="AF159" i="40"/>
  <c r="AB159" i="40"/>
  <c r="AA159" i="40"/>
  <c r="AC159" i="40"/>
  <c r="Y159" i="40"/>
  <c r="W159" i="40"/>
  <c r="AD159" i="40"/>
  <c r="AE159" i="40"/>
  <c r="AH159" i="40"/>
  <c r="X159" i="40"/>
  <c r="AG159" i="40"/>
  <c r="Z159" i="40"/>
  <c r="AG237" i="40"/>
  <c r="AB237" i="40"/>
  <c r="AF237" i="40"/>
  <c r="AC237" i="40"/>
  <c r="AE237" i="40"/>
  <c r="Y237" i="40"/>
  <c r="AA237" i="40"/>
  <c r="W237" i="40"/>
  <c r="X237" i="40"/>
  <c r="Z237" i="40"/>
  <c r="AD237" i="40"/>
  <c r="AH237" i="40"/>
  <c r="AE263" i="40"/>
  <c r="AB263" i="40"/>
  <c r="Y263" i="40"/>
  <c r="AF263" i="40"/>
  <c r="X263" i="40"/>
  <c r="AA263" i="40"/>
  <c r="AG263" i="40"/>
  <c r="AD263" i="40"/>
  <c r="AH263" i="40"/>
  <c r="Z263" i="40"/>
  <c r="AC263" i="40"/>
  <c r="W263" i="40"/>
  <c r="AI211" i="40"/>
  <c r="O54" i="40"/>
  <c r="I408" i="40"/>
  <c r="I418" i="40" s="1"/>
  <c r="B418" i="40"/>
  <c r="I304" i="40"/>
  <c r="I314" i="40" s="1"/>
  <c r="B314" i="40"/>
  <c r="I356" i="40"/>
  <c r="I366" i="40" s="1"/>
  <c r="B366" i="40"/>
  <c r="I278" i="40"/>
  <c r="I288" i="40" s="1"/>
  <c r="B288" i="40"/>
  <c r="AC341" i="40"/>
  <c r="AB341" i="40"/>
  <c r="W341" i="40"/>
  <c r="X341" i="40"/>
  <c r="AE341" i="40"/>
  <c r="Z341" i="40"/>
  <c r="Y341" i="40"/>
  <c r="AH341" i="40"/>
  <c r="AF341" i="40"/>
  <c r="AG341" i="40"/>
  <c r="AD341" i="40"/>
  <c r="AA341" i="40"/>
  <c r="B44" i="40"/>
  <c r="AI54" i="40"/>
  <c r="V55" i="40" s="1"/>
  <c r="R263" i="40"/>
  <c r="N263" i="40"/>
  <c r="P263" i="40"/>
  <c r="Q263" i="40"/>
  <c r="L263" i="40"/>
  <c r="O263" i="40"/>
  <c r="M263" i="40"/>
  <c r="L315" i="40"/>
  <c r="Q315" i="40"/>
  <c r="N315" i="40"/>
  <c r="R315" i="40"/>
  <c r="M315" i="40"/>
  <c r="O315" i="40"/>
  <c r="P315" i="40"/>
  <c r="D44" i="40"/>
  <c r="I330" i="40"/>
  <c r="I340" i="40" s="1"/>
  <c r="B340" i="40"/>
  <c r="I174" i="40"/>
  <c r="I184" i="40" s="1"/>
  <c r="B184" i="40"/>
  <c r="Q341" i="40"/>
  <c r="R341" i="40"/>
  <c r="P341" i="40"/>
  <c r="O341" i="40"/>
  <c r="M341" i="40"/>
  <c r="L341" i="40"/>
  <c r="N341" i="40"/>
  <c r="P445" i="40"/>
  <c r="N445" i="40"/>
  <c r="Q445" i="40"/>
  <c r="O445" i="40"/>
  <c r="L445" i="40"/>
  <c r="M445" i="40"/>
  <c r="R445" i="40"/>
  <c r="E133" i="40"/>
  <c r="B133" i="40"/>
  <c r="G133" i="40"/>
  <c r="H133" i="40"/>
  <c r="D133" i="40"/>
  <c r="F133" i="40"/>
  <c r="C133" i="40"/>
  <c r="W315" i="40"/>
  <c r="AB315" i="40"/>
  <c r="AH315" i="40"/>
  <c r="Z315" i="40"/>
  <c r="AA315" i="40"/>
  <c r="Y315" i="40"/>
  <c r="AC315" i="40"/>
  <c r="AG315" i="40"/>
  <c r="X315" i="40"/>
  <c r="AE315" i="40"/>
  <c r="AD315" i="40"/>
  <c r="AF315" i="40"/>
  <c r="N237" i="40"/>
  <c r="L237" i="40"/>
  <c r="M237" i="40"/>
  <c r="P237" i="40"/>
  <c r="Q237" i="40"/>
  <c r="R237" i="40"/>
  <c r="O237" i="40"/>
  <c r="AI289" i="40" l="1"/>
  <c r="AI341" i="40"/>
  <c r="AI185" i="40"/>
  <c r="AI315" i="40"/>
  <c r="S341" i="40"/>
  <c r="AI159" i="40"/>
  <c r="AI419" i="40"/>
  <c r="AI263" i="40"/>
  <c r="AI237" i="40"/>
  <c r="G419" i="40"/>
  <c r="F419" i="40"/>
  <c r="D419" i="40"/>
  <c r="E419" i="40"/>
  <c r="C419" i="40"/>
  <c r="B419" i="40"/>
  <c r="H419" i="40"/>
  <c r="F211" i="40"/>
  <c r="C211" i="40"/>
  <c r="D211" i="40"/>
  <c r="E211" i="40"/>
  <c r="B211" i="40"/>
  <c r="G211" i="40"/>
  <c r="H211" i="40"/>
  <c r="E341" i="40"/>
  <c r="H341" i="40"/>
  <c r="D341" i="40"/>
  <c r="G341" i="40"/>
  <c r="F341" i="40"/>
  <c r="C341" i="40"/>
  <c r="B341" i="40"/>
  <c r="S315" i="40"/>
  <c r="S419" i="40"/>
  <c r="C18" i="40"/>
  <c r="C28" i="40" s="1"/>
  <c r="C54" i="40"/>
  <c r="E600" i="40"/>
  <c r="G600" i="40"/>
  <c r="G237" i="40"/>
  <c r="B237" i="40"/>
  <c r="C237" i="40"/>
  <c r="E237" i="40"/>
  <c r="D237" i="40"/>
  <c r="H237" i="40"/>
  <c r="F237" i="40"/>
  <c r="H96" i="40"/>
  <c r="H106" i="40" s="1"/>
  <c r="H600" i="40"/>
  <c r="S237" i="40"/>
  <c r="AB55" i="40"/>
  <c r="AE55" i="40"/>
  <c r="AG55" i="40"/>
  <c r="AC55" i="40"/>
  <c r="Z55" i="40"/>
  <c r="AH55" i="40"/>
  <c r="W55" i="40"/>
  <c r="X55" i="40"/>
  <c r="AF55" i="40"/>
  <c r="AD55" i="40"/>
  <c r="AA55" i="40"/>
  <c r="Y55" i="40"/>
  <c r="S185" i="40"/>
  <c r="G54" i="40"/>
  <c r="AJ44" i="40"/>
  <c r="S54" i="40"/>
  <c r="E54" i="40"/>
  <c r="D54" i="40"/>
  <c r="S263" i="40"/>
  <c r="B54" i="40"/>
  <c r="I44" i="40"/>
  <c r="I54" i="40" s="1"/>
  <c r="C367" i="40"/>
  <c r="F367" i="40"/>
  <c r="B367" i="40"/>
  <c r="D367" i="40"/>
  <c r="H367" i="40"/>
  <c r="G367" i="40"/>
  <c r="E367" i="40"/>
  <c r="C393" i="40"/>
  <c r="G393" i="40"/>
  <c r="B393" i="40"/>
  <c r="H393" i="40"/>
  <c r="D393" i="40"/>
  <c r="E393" i="40"/>
  <c r="F393" i="40"/>
  <c r="H289" i="40"/>
  <c r="B289" i="40"/>
  <c r="F289" i="40"/>
  <c r="D289" i="40"/>
  <c r="E289" i="40"/>
  <c r="C289" i="40"/>
  <c r="G289" i="40"/>
  <c r="S211" i="40"/>
  <c r="S289" i="40"/>
  <c r="I590" i="40"/>
  <c r="I600" i="40" s="1"/>
  <c r="B600" i="40"/>
  <c r="S445" i="40"/>
  <c r="D600" i="40"/>
  <c r="I133" i="40"/>
  <c r="C315" i="40"/>
  <c r="H315" i="40"/>
  <c r="D315" i="40"/>
  <c r="B315" i="40"/>
  <c r="F315" i="40"/>
  <c r="G315" i="40"/>
  <c r="E315" i="40"/>
  <c r="D159" i="40"/>
  <c r="G159" i="40"/>
  <c r="B159" i="40"/>
  <c r="C159" i="40"/>
  <c r="F159" i="40"/>
  <c r="E159" i="40"/>
  <c r="H159" i="40"/>
  <c r="D445" i="40"/>
  <c r="B445" i="40"/>
  <c r="F445" i="40"/>
  <c r="C445" i="40"/>
  <c r="H445" i="40"/>
  <c r="G445" i="40"/>
  <c r="E445" i="40"/>
  <c r="S159" i="40"/>
  <c r="H18" i="40"/>
  <c r="H28" i="40" s="1"/>
  <c r="H54" i="40"/>
  <c r="B263" i="40"/>
  <c r="F263" i="40"/>
  <c r="E263" i="40"/>
  <c r="G263" i="40"/>
  <c r="C263" i="40"/>
  <c r="H263" i="40"/>
  <c r="D263" i="40"/>
  <c r="G185" i="40"/>
  <c r="B185" i="40"/>
  <c r="C185" i="40"/>
  <c r="H185" i="40"/>
  <c r="E185" i="40"/>
  <c r="D185" i="40"/>
  <c r="F185" i="40"/>
  <c r="S393" i="40"/>
  <c r="S367" i="40"/>
  <c r="I263" i="40" l="1"/>
  <c r="I419" i="40"/>
  <c r="AI55" i="40"/>
  <c r="I185" i="40"/>
  <c r="I289" i="40"/>
  <c r="P55" i="40"/>
  <c r="M55" i="40"/>
  <c r="R55" i="40"/>
  <c r="O55" i="40"/>
  <c r="L55" i="40"/>
  <c r="Q55" i="40"/>
  <c r="AJ54" i="40"/>
  <c r="N55" i="40"/>
  <c r="O600" i="40"/>
  <c r="Q600" i="40"/>
  <c r="I445" i="40"/>
  <c r="H55" i="40"/>
  <c r="G55" i="40"/>
  <c r="D55" i="40"/>
  <c r="C55" i="40"/>
  <c r="E55" i="40"/>
  <c r="F55" i="40"/>
  <c r="B55" i="40"/>
  <c r="I237" i="40"/>
  <c r="I341" i="40"/>
  <c r="L600" i="40"/>
  <c r="I211" i="40"/>
  <c r="I315" i="40"/>
  <c r="I367" i="40"/>
  <c r="G601" i="40"/>
  <c r="H601" i="40"/>
  <c r="F601" i="40"/>
  <c r="C601" i="40"/>
  <c r="D601" i="40"/>
  <c r="E601" i="40"/>
  <c r="B601" i="40"/>
  <c r="I393" i="40"/>
  <c r="N600" i="40"/>
  <c r="R96" i="40"/>
  <c r="R600" i="40"/>
  <c r="I159" i="40"/>
  <c r="S55" i="40" l="1"/>
  <c r="AJ55" i="40" s="1"/>
  <c r="R106" i="40"/>
  <c r="R18" i="40"/>
  <c r="R28" i="40" s="1"/>
  <c r="I55" i="40"/>
  <c r="I601" i="40"/>
  <c r="I645" i="36" l="1"/>
  <c r="I652" i="36" s="1"/>
  <c r="B99" i="36"/>
  <c r="B652" i="36"/>
  <c r="B653" i="36" s="1"/>
  <c r="I99" i="36" l="1"/>
  <c r="B21" i="36"/>
  <c r="G653" i="36"/>
  <c r="I653" i="36"/>
  <c r="F653" i="36"/>
  <c r="D653" i="36"/>
  <c r="E653" i="36"/>
  <c r="H653" i="36"/>
  <c r="C653" i="36"/>
  <c r="I645" i="43" l="1"/>
  <c r="I652" i="43" s="1"/>
  <c r="B652" i="43"/>
  <c r="S645" i="43" l="1"/>
  <c r="S652" i="43" s="1"/>
  <c r="L652" i="43"/>
  <c r="C653" i="43"/>
  <c r="H653" i="43"/>
  <c r="B653" i="43"/>
  <c r="E653" i="43"/>
  <c r="D653" i="43"/>
  <c r="F653" i="43"/>
  <c r="G653" i="43"/>
  <c r="I653" i="43" l="1"/>
  <c r="P653" i="43"/>
  <c r="R653" i="43"/>
  <c r="N653" i="43"/>
  <c r="O653" i="43"/>
  <c r="L653" i="43"/>
  <c r="M653" i="43"/>
  <c r="Q653" i="43"/>
  <c r="S653" i="43" l="1"/>
  <c r="I645" i="42" l="1"/>
  <c r="I652" i="42" s="1"/>
  <c r="B652" i="42"/>
  <c r="S645" i="42" l="1"/>
  <c r="S652" i="42" s="1"/>
  <c r="L652" i="42"/>
  <c r="H653" i="42"/>
  <c r="E653" i="42"/>
  <c r="D653" i="42"/>
  <c r="F653" i="42"/>
  <c r="G653" i="42"/>
  <c r="C653" i="42"/>
  <c r="B653" i="42"/>
  <c r="I653" i="42" l="1"/>
  <c r="P653" i="42"/>
  <c r="L653" i="42"/>
  <c r="O653" i="42"/>
  <c r="R653" i="42"/>
  <c r="M653" i="42"/>
  <c r="N653" i="42"/>
  <c r="Q653" i="42"/>
  <c r="S653" i="42" l="1"/>
  <c r="I645" i="41" l="1"/>
  <c r="I652" i="41" s="1"/>
  <c r="B652" i="41"/>
  <c r="S645" i="41" l="1"/>
  <c r="S652" i="41" s="1"/>
  <c r="L652" i="41"/>
  <c r="H653" i="41"/>
  <c r="E653" i="41"/>
  <c r="G653" i="41"/>
  <c r="C653" i="41"/>
  <c r="B653" i="41"/>
  <c r="I653" i="41" s="1"/>
  <c r="F653" i="41"/>
  <c r="D653" i="41"/>
  <c r="P653" i="41" l="1"/>
  <c r="O653" i="41"/>
  <c r="R653" i="41"/>
  <c r="Q653" i="41"/>
  <c r="N653" i="41"/>
  <c r="L653" i="41"/>
  <c r="M653" i="41"/>
  <c r="S653" i="41" l="1"/>
  <c r="I645" i="40" l="1"/>
  <c r="I652" i="40" s="1"/>
  <c r="B652" i="40"/>
  <c r="S645" i="40" l="1"/>
  <c r="S652" i="40" s="1"/>
  <c r="L652" i="40"/>
  <c r="B653" i="40"/>
  <c r="H653" i="40"/>
  <c r="D653" i="40"/>
  <c r="C653" i="40"/>
  <c r="G653" i="40"/>
  <c r="E653" i="40"/>
  <c r="F653" i="40"/>
  <c r="I653" i="40" l="1"/>
  <c r="R653" i="40"/>
  <c r="Q653" i="40"/>
  <c r="M653" i="40"/>
  <c r="P653" i="40"/>
  <c r="L653" i="40"/>
  <c r="N653" i="40"/>
  <c r="O653" i="40"/>
  <c r="S653" i="40" l="1"/>
  <c r="P68" i="43" l="1"/>
  <c r="S484" i="43"/>
  <c r="P16" i="43" l="1"/>
  <c r="S68" i="43"/>
  <c r="P96" i="41" l="1"/>
  <c r="P106" i="41" s="1"/>
  <c r="P600" i="41"/>
  <c r="S590" i="41"/>
  <c r="S600" i="41" s="1"/>
  <c r="P601" i="41" l="1"/>
  <c r="O601" i="41"/>
  <c r="Q601" i="41"/>
  <c r="R601" i="41"/>
  <c r="M601" i="41"/>
  <c r="N601" i="41"/>
  <c r="L601" i="41"/>
  <c r="S601" i="41" s="1"/>
  <c r="P96" i="43" l="1"/>
  <c r="P106" i="43" s="1"/>
  <c r="P600" i="43"/>
  <c r="S590" i="43"/>
  <c r="S600" i="43" s="1"/>
  <c r="N601" i="43" l="1"/>
  <c r="L601" i="43"/>
  <c r="M601" i="43"/>
  <c r="O601" i="43"/>
  <c r="Q601" i="43"/>
  <c r="P601" i="43"/>
  <c r="R601" i="43"/>
  <c r="S601" i="43" l="1"/>
  <c r="AF37" i="47" l="1"/>
  <c r="AF54" i="47" s="1"/>
  <c r="AF132" i="47"/>
  <c r="R37" i="47" l="1"/>
  <c r="R132" i="47"/>
  <c r="H37" i="47" l="1"/>
  <c r="H132" i="47"/>
  <c r="R11" i="47"/>
  <c r="R28" i="47" s="1"/>
  <c r="R54" i="47"/>
  <c r="H11" i="47" l="1"/>
  <c r="H28" i="47" s="1"/>
  <c r="H54" i="47"/>
  <c r="V37" i="47" l="1"/>
  <c r="AI115" i="47"/>
  <c r="V132" i="47"/>
  <c r="AI132" i="47" s="1"/>
  <c r="AG37" i="47"/>
  <c r="AG54" i="47" s="1"/>
  <c r="AG132" i="47"/>
  <c r="N37" i="47" l="1"/>
  <c r="N54" i="47" s="1"/>
  <c r="N132" i="47"/>
  <c r="L37" i="47"/>
  <c r="S115" i="47"/>
  <c r="L132" i="47"/>
  <c r="AI37" i="47"/>
  <c r="V54" i="47"/>
  <c r="AJ115" i="47" l="1"/>
  <c r="S132" i="47"/>
  <c r="S37" i="47"/>
  <c r="L54" i="47"/>
  <c r="AI54" i="47"/>
  <c r="V55" i="47" s="1"/>
  <c r="D37" i="47"/>
  <c r="D54" i="47" s="1"/>
  <c r="D132" i="47"/>
  <c r="B37" i="47"/>
  <c r="I115" i="47"/>
  <c r="I132" i="47" s="1"/>
  <c r="B132" i="47"/>
  <c r="AB55" i="47" l="1"/>
  <c r="AA55" i="47"/>
  <c r="Y55" i="47"/>
  <c r="X55" i="47"/>
  <c r="Z55" i="47"/>
  <c r="AC55" i="47"/>
  <c r="AD55" i="47"/>
  <c r="AH55" i="47"/>
  <c r="W55" i="47"/>
  <c r="AE55" i="47"/>
  <c r="AF55" i="47"/>
  <c r="AG55" i="47"/>
  <c r="H133" i="47"/>
  <c r="B133" i="47"/>
  <c r="D133" i="47"/>
  <c r="G133" i="47"/>
  <c r="E133" i="47"/>
  <c r="C133" i="47"/>
  <c r="F133" i="47"/>
  <c r="AJ37" i="47"/>
  <c r="S54" i="47"/>
  <c r="I37" i="47"/>
  <c r="B54" i="47"/>
  <c r="L133" i="47"/>
  <c r="R133" i="47"/>
  <c r="T132" i="47"/>
  <c r="N133" i="47"/>
  <c r="M133" i="47"/>
  <c r="Q133" i="47"/>
  <c r="AJ132" i="47"/>
  <c r="P133" i="47"/>
  <c r="O133" i="47"/>
  <c r="AI55" i="47" l="1"/>
  <c r="I133" i="47"/>
  <c r="T54" i="47"/>
  <c r="Q55" i="47"/>
  <c r="N55" i="47"/>
  <c r="M55" i="47"/>
  <c r="R55" i="47"/>
  <c r="O55" i="47"/>
  <c r="L55" i="47"/>
  <c r="P55" i="47"/>
  <c r="AJ54" i="47"/>
  <c r="S133" i="47"/>
  <c r="AJ133" i="47" s="1"/>
  <c r="S55" i="47" l="1"/>
  <c r="AJ55" i="47" s="1"/>
  <c r="P96" i="42" l="1"/>
  <c r="P106" i="42" s="1"/>
  <c r="P600" i="42"/>
  <c r="S590" i="42"/>
  <c r="S600" i="42" s="1"/>
  <c r="R601" i="42" l="1"/>
  <c r="L601" i="42"/>
  <c r="O601" i="42"/>
  <c r="Q601" i="42"/>
  <c r="M601" i="42"/>
  <c r="P601" i="42"/>
  <c r="N601" i="42"/>
  <c r="S601" i="42" l="1"/>
  <c r="D158" i="34" l="1"/>
  <c r="D210" i="34"/>
  <c r="D366" i="34"/>
  <c r="I404" i="34"/>
  <c r="C40" i="34" l="1"/>
  <c r="C14" i="34" s="1"/>
  <c r="H40" i="34"/>
  <c r="H14" i="34" s="1"/>
  <c r="D40" i="34"/>
  <c r="D14" i="34" s="1"/>
  <c r="G40" i="34"/>
  <c r="G14" i="34" s="1"/>
  <c r="B40" i="34" l="1"/>
  <c r="I118" i="34"/>
  <c r="I274" i="34" l="1"/>
  <c r="B14" i="34"/>
  <c r="I326" i="34"/>
  <c r="I222" i="34"/>
  <c r="I378" i="34"/>
  <c r="I248" i="34"/>
  <c r="I430" i="34"/>
  <c r="I170" i="34"/>
  <c r="I300" i="34"/>
  <c r="G314" i="34"/>
  <c r="D314" i="34"/>
  <c r="C340" i="34"/>
  <c r="C288" i="34"/>
  <c r="G262" i="34"/>
  <c r="C444" i="34"/>
  <c r="G236" i="34"/>
  <c r="G392" i="34"/>
  <c r="G184" i="34"/>
  <c r="D236" i="34"/>
  <c r="C314" i="34"/>
  <c r="G288" i="34"/>
  <c r="G158" i="34"/>
  <c r="D184" i="34"/>
  <c r="C262" i="34"/>
  <c r="C236" i="34"/>
  <c r="C418" i="34"/>
  <c r="D418" i="34"/>
  <c r="C392" i="34"/>
  <c r="C210" i="34"/>
  <c r="C158" i="34"/>
  <c r="C184" i="34"/>
  <c r="G418" i="34"/>
  <c r="D340" i="34"/>
  <c r="D392" i="34"/>
  <c r="D288" i="34"/>
  <c r="G210" i="34"/>
  <c r="G366" i="34"/>
  <c r="D444" i="34"/>
  <c r="G444" i="34"/>
  <c r="C366" i="34"/>
  <c r="D262" i="34"/>
  <c r="G340" i="34"/>
  <c r="B444" i="34" l="1"/>
  <c r="G39" i="34"/>
  <c r="G132" i="34"/>
  <c r="E40" i="34"/>
  <c r="D39" i="34"/>
  <c r="D132" i="34"/>
  <c r="B340" i="34"/>
  <c r="B288" i="34"/>
  <c r="B39" i="34"/>
  <c r="B132" i="34"/>
  <c r="B236" i="34"/>
  <c r="B262" i="34"/>
  <c r="B314" i="34"/>
  <c r="H39" i="34"/>
  <c r="H132" i="34"/>
  <c r="E158" i="34"/>
  <c r="I144" i="34"/>
  <c r="B418" i="34"/>
  <c r="C39" i="34"/>
  <c r="C132" i="34"/>
  <c r="I351" i="34"/>
  <c r="I366" i="34" s="1"/>
  <c r="C367" i="34" s="1"/>
  <c r="B366" i="34"/>
  <c r="E210" i="34"/>
  <c r="I196" i="34"/>
  <c r="I143" i="34"/>
  <c r="I158" i="34" s="1"/>
  <c r="G159" i="34" s="1"/>
  <c r="B158" i="34"/>
  <c r="I195" i="34"/>
  <c r="B210" i="34"/>
  <c r="B392" i="34"/>
  <c r="E366" i="34"/>
  <c r="I352" i="34"/>
  <c r="B184" i="34"/>
  <c r="E418" i="34"/>
  <c r="E184" i="34"/>
  <c r="E314" i="34"/>
  <c r="E262" i="34"/>
  <c r="E444" i="34"/>
  <c r="E288" i="34"/>
  <c r="E340" i="34"/>
  <c r="E367" i="34" l="1"/>
  <c r="B367" i="34"/>
  <c r="I210" i="34"/>
  <c r="D211" i="34" s="1"/>
  <c r="I169" i="34"/>
  <c r="I184" i="34" s="1"/>
  <c r="G185" i="34" s="1"/>
  <c r="G211" i="34"/>
  <c r="I211" i="34"/>
  <c r="F211" i="34"/>
  <c r="H211" i="34"/>
  <c r="E159" i="34"/>
  <c r="D13" i="34"/>
  <c r="D54" i="34"/>
  <c r="E39" i="34"/>
  <c r="I39" i="34" s="1"/>
  <c r="B159" i="34"/>
  <c r="G367" i="34"/>
  <c r="F367" i="34"/>
  <c r="I367" i="34"/>
  <c r="H367" i="34"/>
  <c r="D367" i="34"/>
  <c r="I247" i="34"/>
  <c r="I262" i="34" s="1"/>
  <c r="B263" i="34" s="1"/>
  <c r="I273" i="34"/>
  <c r="I288" i="34" s="1"/>
  <c r="E14" i="34"/>
  <c r="I40" i="34"/>
  <c r="D159" i="34"/>
  <c r="I159" i="34"/>
  <c r="F159" i="34"/>
  <c r="H159" i="34"/>
  <c r="C211" i="34"/>
  <c r="C13" i="34"/>
  <c r="C28" i="34" s="1"/>
  <c r="C54" i="34"/>
  <c r="C159" i="34"/>
  <c r="G13" i="34"/>
  <c r="G54" i="34"/>
  <c r="B185" i="34"/>
  <c r="F185" i="34"/>
  <c r="I185" i="34"/>
  <c r="C185" i="34"/>
  <c r="D185" i="34"/>
  <c r="I325" i="34"/>
  <c r="I340" i="34" s="1"/>
  <c r="B341" i="34" s="1"/>
  <c r="E132" i="34"/>
  <c r="E185" i="34"/>
  <c r="I403" i="34"/>
  <c r="I418" i="34" s="1"/>
  <c r="E419" i="34" s="1"/>
  <c r="H13" i="34"/>
  <c r="H28" i="34" s="1"/>
  <c r="H54" i="34"/>
  <c r="I299" i="34"/>
  <c r="I314" i="34" s="1"/>
  <c r="I117" i="34"/>
  <c r="I132" i="34" s="1"/>
  <c r="H133" i="34" s="1"/>
  <c r="B211" i="34"/>
  <c r="E211" i="34"/>
  <c r="B13" i="34"/>
  <c r="B54" i="34"/>
  <c r="I429" i="34"/>
  <c r="I444" i="34" s="1"/>
  <c r="E445" i="34" s="1"/>
  <c r="G133" i="34" l="1"/>
  <c r="D133" i="34"/>
  <c r="B133" i="34"/>
  <c r="H185" i="34"/>
  <c r="E133" i="34"/>
  <c r="I54" i="34"/>
  <c r="D55" i="34" s="1"/>
  <c r="B55" i="34"/>
  <c r="H315" i="34"/>
  <c r="I315" i="34"/>
  <c r="F315" i="34"/>
  <c r="C315" i="34"/>
  <c r="D315" i="34"/>
  <c r="G315" i="34"/>
  <c r="E289" i="34"/>
  <c r="F289" i="34"/>
  <c r="I289" i="34"/>
  <c r="H289" i="34"/>
  <c r="G289" i="34"/>
  <c r="D289" i="34"/>
  <c r="C289" i="34"/>
  <c r="D341" i="34"/>
  <c r="I341" i="34"/>
  <c r="F341" i="34"/>
  <c r="H341" i="34"/>
  <c r="G341" i="34"/>
  <c r="C341" i="34"/>
  <c r="H419" i="34"/>
  <c r="I419" i="34"/>
  <c r="F419" i="34"/>
  <c r="C419" i="34"/>
  <c r="G419" i="34"/>
  <c r="D419" i="34"/>
  <c r="I263" i="34"/>
  <c r="F263" i="34"/>
  <c r="H263" i="34"/>
  <c r="D263" i="34"/>
  <c r="C263" i="34"/>
  <c r="G263" i="34"/>
  <c r="B315" i="34"/>
  <c r="E236" i="34"/>
  <c r="I221" i="34"/>
  <c r="I236" i="34" s="1"/>
  <c r="I482" i="34"/>
  <c r="F66" i="34"/>
  <c r="E392" i="34"/>
  <c r="I377" i="34"/>
  <c r="I392" i="34" s="1"/>
  <c r="I445" i="34"/>
  <c r="F445" i="34"/>
  <c r="H445" i="34"/>
  <c r="D445" i="34"/>
  <c r="C445" i="34"/>
  <c r="G445" i="34"/>
  <c r="B445" i="34"/>
  <c r="B419" i="34"/>
  <c r="E263" i="34"/>
  <c r="E13" i="34"/>
  <c r="E54" i="34"/>
  <c r="E55" i="34" s="1"/>
  <c r="C133" i="34"/>
  <c r="I133" i="34"/>
  <c r="F133" i="34"/>
  <c r="E341" i="34"/>
  <c r="G55" i="34"/>
  <c r="B289" i="34"/>
  <c r="E315" i="34"/>
  <c r="E393" i="34" l="1"/>
  <c r="H55" i="34"/>
  <c r="C55" i="34"/>
  <c r="D237" i="34"/>
  <c r="F237" i="34"/>
  <c r="I237" i="34"/>
  <c r="H237" i="34"/>
  <c r="C237" i="34"/>
  <c r="G237" i="34"/>
  <c r="B237" i="34"/>
  <c r="I393" i="34"/>
  <c r="F393" i="34"/>
  <c r="H393" i="34"/>
  <c r="D393" i="34"/>
  <c r="C393" i="34"/>
  <c r="G393" i="34"/>
  <c r="B393" i="34"/>
  <c r="E237" i="34"/>
  <c r="F14" i="34"/>
  <c r="I14" i="34" s="1"/>
  <c r="I66" i="34"/>
  <c r="F55" i="34"/>
  <c r="I55" i="34"/>
  <c r="I481" i="34" l="1"/>
  <c r="F65" i="34"/>
  <c r="D366" i="36"/>
  <c r="D158" i="36"/>
  <c r="D210" i="36"/>
  <c r="I404" i="36" l="1"/>
  <c r="F13" i="34"/>
  <c r="I65" i="34"/>
  <c r="I13" i="34" l="1"/>
  <c r="I430" i="36"/>
  <c r="I274" i="36"/>
  <c r="H366" i="36"/>
  <c r="I170" i="36"/>
  <c r="I144" i="36"/>
  <c r="I378" i="36"/>
  <c r="I248" i="36"/>
  <c r="H210" i="36"/>
  <c r="I300" i="36"/>
  <c r="I222" i="36"/>
  <c r="I118" i="36" l="1"/>
  <c r="B40" i="36"/>
  <c r="B132" i="36"/>
  <c r="D40" i="36"/>
  <c r="D14" i="36" s="1"/>
  <c r="D132" i="36"/>
  <c r="G40" i="36"/>
  <c r="G14" i="36" s="1"/>
  <c r="G132" i="36"/>
  <c r="I196" i="36"/>
  <c r="C40" i="36"/>
  <c r="C14" i="36" s="1"/>
  <c r="C132" i="36"/>
  <c r="H40" i="36"/>
  <c r="H14" i="36" s="1"/>
  <c r="H132" i="36"/>
  <c r="B14" i="36" l="1"/>
  <c r="E40" i="36" l="1"/>
  <c r="I326" i="36"/>
  <c r="I352" i="36"/>
  <c r="I482" i="36" l="1"/>
  <c r="F66" i="36"/>
  <c r="E14" i="36"/>
  <c r="I40" i="36"/>
  <c r="I66" i="36" l="1"/>
  <c r="F14" i="36"/>
  <c r="I14" i="36" s="1"/>
  <c r="G392" i="36" l="1"/>
  <c r="C210" i="36"/>
  <c r="C288" i="36"/>
  <c r="I281" i="36"/>
  <c r="H262" i="36"/>
  <c r="C314" i="36"/>
  <c r="I385" i="36"/>
  <c r="I411" i="36"/>
  <c r="H392" i="36"/>
  <c r="D236" i="36"/>
  <c r="I437" i="36"/>
  <c r="C444" i="36"/>
  <c r="G444" i="36"/>
  <c r="H418" i="36"/>
  <c r="E418" i="36"/>
  <c r="D288" i="36"/>
  <c r="G262" i="36"/>
  <c r="E392" i="36"/>
  <c r="G236" i="36"/>
  <c r="H444" i="36"/>
  <c r="D340" i="36"/>
  <c r="C184" i="36"/>
  <c r="H184" i="36"/>
  <c r="G418" i="36"/>
  <c r="D418" i="36"/>
  <c r="C418" i="36"/>
  <c r="E288" i="36"/>
  <c r="I255" i="36"/>
  <c r="D262" i="36"/>
  <c r="C262" i="36"/>
  <c r="G314" i="36"/>
  <c r="C392" i="36"/>
  <c r="C366" i="36"/>
  <c r="I333" i="36"/>
  <c r="G288" i="36"/>
  <c r="G210" i="36"/>
  <c r="H236" i="36"/>
  <c r="C340" i="36"/>
  <c r="G184" i="36"/>
  <c r="D392" i="36"/>
  <c r="I229" i="36"/>
  <c r="D444" i="36"/>
  <c r="G340" i="36"/>
  <c r="I177" i="36"/>
  <c r="H288" i="36"/>
  <c r="I307" i="36"/>
  <c r="D314" i="36"/>
  <c r="H314" i="36"/>
  <c r="C236" i="36"/>
  <c r="G366" i="36"/>
  <c r="H340" i="36"/>
  <c r="E314" i="36" l="1"/>
  <c r="E47" i="36"/>
  <c r="I125" i="36"/>
  <c r="I132" i="36" s="1"/>
  <c r="E132" i="36"/>
  <c r="I203" i="36"/>
  <c r="E210" i="36"/>
  <c r="I221" i="36"/>
  <c r="I236" i="36" s="1"/>
  <c r="H237" i="36" s="1"/>
  <c r="B236" i="36"/>
  <c r="B237" i="36" s="1"/>
  <c r="I377" i="36"/>
  <c r="I392" i="36" s="1"/>
  <c r="B392" i="36"/>
  <c r="B393" i="36" s="1"/>
  <c r="E444" i="36"/>
  <c r="I351" i="36"/>
  <c r="B366" i="36"/>
  <c r="I247" i="36"/>
  <c r="I262" i="36" s="1"/>
  <c r="C263" i="36" s="1"/>
  <c r="B262" i="36"/>
  <c r="I143" i="36"/>
  <c r="B39" i="36"/>
  <c r="B158" i="36"/>
  <c r="G393" i="36"/>
  <c r="I151" i="36"/>
  <c r="E158" i="36"/>
  <c r="C39" i="36"/>
  <c r="C158" i="36"/>
  <c r="E184" i="36"/>
  <c r="I169" i="36"/>
  <c r="I184" i="36" s="1"/>
  <c r="C185" i="36" s="1"/>
  <c r="B184" i="36"/>
  <c r="G39" i="36"/>
  <c r="G158" i="36"/>
  <c r="I273" i="36"/>
  <c r="I288" i="36" s="1"/>
  <c r="H289" i="36" s="1"/>
  <c r="B288" i="36"/>
  <c r="E262" i="36"/>
  <c r="B340" i="36"/>
  <c r="H39" i="36"/>
  <c r="H158" i="36"/>
  <c r="E236" i="36"/>
  <c r="E237" i="36" s="1"/>
  <c r="I429" i="36"/>
  <c r="I444" i="36" s="1"/>
  <c r="B444" i="36"/>
  <c r="H393" i="36"/>
  <c r="I299" i="36"/>
  <c r="I314" i="36" s="1"/>
  <c r="E315" i="36" s="1"/>
  <c r="B314" i="36"/>
  <c r="I195" i="36"/>
  <c r="B210" i="36"/>
  <c r="I403" i="36"/>
  <c r="I418" i="36" s="1"/>
  <c r="C419" i="36" s="1"/>
  <c r="B418" i="36"/>
  <c r="B419" i="36" s="1"/>
  <c r="D39" i="36"/>
  <c r="D184" i="36"/>
  <c r="D185" i="36" s="1"/>
  <c r="H315" i="36"/>
  <c r="I359" i="36"/>
  <c r="E366" i="36"/>
  <c r="E393" i="36"/>
  <c r="B289" i="36" l="1"/>
  <c r="I366" i="36"/>
  <c r="G367" i="36" s="1"/>
  <c r="E419" i="36"/>
  <c r="E263" i="36"/>
  <c r="D419" i="36"/>
  <c r="D289" i="36"/>
  <c r="G263" i="36"/>
  <c r="H263" i="36"/>
  <c r="H419" i="36"/>
  <c r="I210" i="36"/>
  <c r="F211" i="36" s="1"/>
  <c r="B263" i="36"/>
  <c r="G445" i="36"/>
  <c r="F445" i="36"/>
  <c r="I445" i="36"/>
  <c r="D133" i="36"/>
  <c r="F133" i="36"/>
  <c r="I133" i="36"/>
  <c r="C133" i="36"/>
  <c r="B133" i="36"/>
  <c r="G133" i="36"/>
  <c r="H133" i="36"/>
  <c r="B315" i="36"/>
  <c r="G289" i="36"/>
  <c r="F289" i="36"/>
  <c r="I289" i="36"/>
  <c r="B185" i="36"/>
  <c r="I185" i="36"/>
  <c r="F185" i="36"/>
  <c r="B367" i="36"/>
  <c r="I393" i="36"/>
  <c r="F393" i="36"/>
  <c r="E21" i="36"/>
  <c r="I47" i="36"/>
  <c r="C445" i="36"/>
  <c r="D13" i="36"/>
  <c r="D54" i="36"/>
  <c r="C13" i="36"/>
  <c r="C28" i="36" s="1"/>
  <c r="C54" i="36"/>
  <c r="B13" i="36"/>
  <c r="B54" i="36"/>
  <c r="D393" i="36"/>
  <c r="H367" i="36"/>
  <c r="F367" i="36"/>
  <c r="I367" i="36"/>
  <c r="D367" i="36"/>
  <c r="H13" i="36"/>
  <c r="H28" i="36" s="1"/>
  <c r="H54" i="36"/>
  <c r="G419" i="36"/>
  <c r="E185" i="36"/>
  <c r="D445" i="36"/>
  <c r="I158" i="36"/>
  <c r="C237" i="36"/>
  <c r="F237" i="36"/>
  <c r="I237" i="36"/>
  <c r="G315" i="36"/>
  <c r="F315" i="36"/>
  <c r="I315" i="36"/>
  <c r="D315" i="36"/>
  <c r="I419" i="36"/>
  <c r="F419" i="36"/>
  <c r="C367" i="36"/>
  <c r="C315" i="36"/>
  <c r="H445" i="36"/>
  <c r="E367" i="36"/>
  <c r="G13" i="36"/>
  <c r="G54" i="36"/>
  <c r="C393" i="36"/>
  <c r="D263" i="36"/>
  <c r="I263" i="36"/>
  <c r="F263" i="36"/>
  <c r="E445" i="36"/>
  <c r="H185" i="36"/>
  <c r="B211" i="36"/>
  <c r="B445" i="36"/>
  <c r="G185" i="36"/>
  <c r="D237" i="36"/>
  <c r="E159" i="36"/>
  <c r="G237" i="36"/>
  <c r="C289" i="36"/>
  <c r="E133" i="36"/>
  <c r="E289" i="36"/>
  <c r="G211" i="36" l="1"/>
  <c r="H211" i="36"/>
  <c r="E211" i="36"/>
  <c r="D211" i="36"/>
  <c r="C211" i="36"/>
  <c r="I211" i="36"/>
  <c r="C159" i="36"/>
  <c r="I159" i="36"/>
  <c r="F159" i="36"/>
  <c r="D159" i="36"/>
  <c r="H159" i="36"/>
  <c r="G159" i="36"/>
  <c r="E340" i="36"/>
  <c r="I325" i="36"/>
  <c r="I340" i="36" s="1"/>
  <c r="E39" i="36"/>
  <c r="I481" i="36"/>
  <c r="F65" i="36"/>
  <c r="I489" i="36"/>
  <c r="F73" i="36"/>
  <c r="B159" i="36"/>
  <c r="E13" i="36" l="1"/>
  <c r="E54" i="36"/>
  <c r="I39" i="36"/>
  <c r="F13" i="36"/>
  <c r="I65" i="36"/>
  <c r="E341" i="36"/>
  <c r="I341" i="36"/>
  <c r="F341" i="36"/>
  <c r="G341" i="36"/>
  <c r="D341" i="36"/>
  <c r="H341" i="36"/>
  <c r="C341" i="36"/>
  <c r="B341" i="36"/>
  <c r="I73" i="36"/>
  <c r="F21" i="36"/>
  <c r="I21" i="36" s="1"/>
  <c r="I54" i="36" l="1"/>
  <c r="I13" i="36"/>
  <c r="F55" i="36" l="1"/>
  <c r="I55" i="36"/>
  <c r="B55" i="36"/>
  <c r="C55" i="36"/>
  <c r="H55" i="36"/>
  <c r="D55" i="36"/>
  <c r="G55" i="36"/>
  <c r="E55" i="36"/>
  <c r="D158" i="1" l="1"/>
  <c r="I404" i="8" l="1"/>
  <c r="I404" i="1"/>
  <c r="D210" i="8"/>
  <c r="D366" i="1"/>
  <c r="D366" i="8"/>
  <c r="D210" i="1"/>
  <c r="D158" i="8" l="1"/>
  <c r="C418" i="35" l="1"/>
  <c r="G40" i="1"/>
  <c r="G14" i="1" s="1"/>
  <c r="G40" i="8"/>
  <c r="G14" i="8" s="1"/>
  <c r="H40" i="8"/>
  <c r="H14" i="8" s="1"/>
  <c r="C40" i="8"/>
  <c r="C14" i="8" s="1"/>
  <c r="C40" i="1"/>
  <c r="C14" i="1" s="1"/>
  <c r="D40" i="8"/>
  <c r="D14" i="8" s="1"/>
  <c r="B40" i="1" l="1"/>
  <c r="B40" i="8"/>
  <c r="E210" i="1"/>
  <c r="H184" i="8"/>
  <c r="H340" i="8"/>
  <c r="C236" i="8"/>
  <c r="G314" i="8"/>
  <c r="D314" i="8"/>
  <c r="H158" i="1"/>
  <c r="C210" i="1"/>
  <c r="G210" i="1"/>
  <c r="D444" i="1"/>
  <c r="G314" i="1"/>
  <c r="H288" i="8"/>
  <c r="C210" i="8"/>
  <c r="C418" i="8"/>
  <c r="C444" i="8"/>
  <c r="H418" i="1"/>
  <c r="G288" i="1"/>
  <c r="H262" i="8"/>
  <c r="D184" i="8"/>
  <c r="C184" i="1"/>
  <c r="H210" i="1"/>
  <c r="G262" i="1"/>
  <c r="H40" i="1"/>
  <c r="H14" i="1" s="1"/>
  <c r="E366" i="1"/>
  <c r="G444" i="8"/>
  <c r="H340" i="1"/>
  <c r="D262" i="8"/>
  <c r="C184" i="8"/>
  <c r="H236" i="8"/>
  <c r="G236" i="8"/>
  <c r="G158" i="8"/>
  <c r="D184" i="1"/>
  <c r="G184" i="1"/>
  <c r="G366" i="8"/>
  <c r="G392" i="1"/>
  <c r="D288" i="1"/>
  <c r="D418" i="35"/>
  <c r="H392" i="8"/>
  <c r="C158" i="8"/>
  <c r="G444" i="1"/>
  <c r="C262" i="1"/>
  <c r="D314" i="1"/>
  <c r="C314" i="1"/>
  <c r="C288" i="8"/>
  <c r="H210" i="8"/>
  <c r="H444" i="8"/>
  <c r="D340" i="1"/>
  <c r="H392" i="1"/>
  <c r="D418" i="1"/>
  <c r="D40" i="1"/>
  <c r="D14" i="1" s="1"/>
  <c r="G262" i="8"/>
  <c r="G184" i="8"/>
  <c r="D340" i="8"/>
  <c r="C314" i="8"/>
  <c r="G392" i="8"/>
  <c r="D392" i="8"/>
  <c r="H184" i="1"/>
  <c r="C158" i="1"/>
  <c r="G158" i="1"/>
  <c r="G418" i="8"/>
  <c r="G340" i="1"/>
  <c r="D392" i="1"/>
  <c r="E158" i="1"/>
  <c r="C262" i="8"/>
  <c r="C340" i="8"/>
  <c r="D236" i="8"/>
  <c r="H314" i="8"/>
  <c r="H158" i="8"/>
  <c r="D262" i="1"/>
  <c r="G288" i="8"/>
  <c r="D288" i="8"/>
  <c r="C392" i="8"/>
  <c r="C444" i="1"/>
  <c r="H262" i="1"/>
  <c r="H314" i="1"/>
  <c r="H366" i="8"/>
  <c r="C366" i="8"/>
  <c r="G210" i="8"/>
  <c r="H418" i="8"/>
  <c r="D444" i="8"/>
  <c r="C418" i="1"/>
  <c r="G366" i="1"/>
  <c r="H288" i="1"/>
  <c r="G340" i="8"/>
  <c r="H444" i="1"/>
  <c r="D418" i="8"/>
  <c r="C340" i="1"/>
  <c r="C392" i="1"/>
  <c r="G418" i="1"/>
  <c r="H366" i="1"/>
  <c r="C366" i="1"/>
  <c r="C288" i="1"/>
  <c r="I352" i="1" l="1"/>
  <c r="I247" i="8"/>
  <c r="B262" i="8"/>
  <c r="I143" i="35"/>
  <c r="B288" i="8"/>
  <c r="B236" i="8"/>
  <c r="I248" i="1"/>
  <c r="B314" i="8"/>
  <c r="B39" i="8"/>
  <c r="B132" i="8"/>
  <c r="B418" i="35"/>
  <c r="H39" i="8"/>
  <c r="H132" i="8"/>
  <c r="C39" i="35"/>
  <c r="C39" i="8"/>
  <c r="C132" i="8"/>
  <c r="D39" i="8"/>
  <c r="D132" i="8"/>
  <c r="B39" i="35"/>
  <c r="I326" i="8"/>
  <c r="I430" i="1"/>
  <c r="I378" i="1"/>
  <c r="B340" i="8"/>
  <c r="B262" i="1"/>
  <c r="I143" i="8"/>
  <c r="B158" i="8"/>
  <c r="I222" i="8"/>
  <c r="I274" i="1"/>
  <c r="B39" i="1"/>
  <c r="B132" i="1"/>
  <c r="I195" i="8"/>
  <c r="B210" i="8"/>
  <c r="B314" i="1"/>
  <c r="B288" i="1"/>
  <c r="I144" i="1"/>
  <c r="I118" i="8"/>
  <c r="B184" i="8"/>
  <c r="B444" i="1"/>
  <c r="I351" i="35"/>
  <c r="I351" i="1"/>
  <c r="I366" i="1" s="1"/>
  <c r="B366" i="1"/>
  <c r="G39" i="35"/>
  <c r="B418" i="8"/>
  <c r="I351" i="8"/>
  <c r="B366" i="8"/>
  <c r="B184" i="1"/>
  <c r="B392" i="1"/>
  <c r="I195" i="1"/>
  <c r="B210" i="1"/>
  <c r="I195" i="35"/>
  <c r="B14" i="8"/>
  <c r="I274" i="8"/>
  <c r="G39" i="1"/>
  <c r="G132" i="1"/>
  <c r="C39" i="1"/>
  <c r="C132" i="1"/>
  <c r="I326" i="1"/>
  <c r="B14" i="1"/>
  <c r="H39" i="35"/>
  <c r="B444" i="8"/>
  <c r="D39" i="1"/>
  <c r="D132" i="1"/>
  <c r="B340" i="1"/>
  <c r="I430" i="8"/>
  <c r="I300" i="1"/>
  <c r="G39" i="8"/>
  <c r="G132" i="8"/>
  <c r="I300" i="8"/>
  <c r="B418" i="1"/>
  <c r="I143" i="1"/>
  <c r="B158" i="1"/>
  <c r="I170" i="8"/>
  <c r="I378" i="8"/>
  <c r="B392" i="8"/>
  <c r="D39" i="35"/>
  <c r="I170" i="1"/>
  <c r="I196" i="1"/>
  <c r="E418" i="8"/>
  <c r="E444" i="8"/>
  <c r="E392" i="8"/>
  <c r="E418" i="1"/>
  <c r="E236" i="8"/>
  <c r="I117" i="8"/>
  <c r="I299" i="1"/>
  <c r="I325" i="35"/>
  <c r="E418" i="35"/>
  <c r="E444" i="1"/>
  <c r="E288" i="8" l="1"/>
  <c r="I403" i="35"/>
  <c r="I314" i="1"/>
  <c r="I315" i="1" s="1"/>
  <c r="I132" i="8"/>
  <c r="I133" i="8" s="1"/>
  <c r="E262" i="1"/>
  <c r="E314" i="8"/>
  <c r="I429" i="1"/>
  <c r="I444" i="1" s="1"/>
  <c r="I445" i="1" s="1"/>
  <c r="I299" i="8"/>
  <c r="I314" i="8" s="1"/>
  <c r="B315" i="8" s="1"/>
  <c r="F315" i="1"/>
  <c r="G315" i="1"/>
  <c r="C315" i="1"/>
  <c r="H315" i="1"/>
  <c r="D315" i="1"/>
  <c r="H133" i="8"/>
  <c r="I158" i="1"/>
  <c r="D13" i="1"/>
  <c r="D54" i="1"/>
  <c r="B315" i="1"/>
  <c r="E158" i="8"/>
  <c r="I144" i="8"/>
  <c r="B13" i="35"/>
  <c r="H39" i="1"/>
  <c r="H132" i="1"/>
  <c r="E40" i="1"/>
  <c r="I210" i="1"/>
  <c r="I247" i="1"/>
  <c r="I262" i="1" s="1"/>
  <c r="E262" i="8"/>
  <c r="I248" i="8"/>
  <c r="I262" i="8" s="1"/>
  <c r="G133" i="8"/>
  <c r="I429" i="8"/>
  <c r="I444" i="8" s="1"/>
  <c r="E210" i="8"/>
  <c r="I196" i="8"/>
  <c r="I210" i="8" s="1"/>
  <c r="D133" i="8"/>
  <c r="B133" i="8"/>
  <c r="B367" i="1"/>
  <c r="I367" i="1"/>
  <c r="F367" i="1"/>
  <c r="D367" i="1"/>
  <c r="I158" i="8"/>
  <c r="B159" i="8" s="1"/>
  <c r="D13" i="35"/>
  <c r="I403" i="1"/>
  <c r="I418" i="1" s="1"/>
  <c r="B419" i="1" s="1"/>
  <c r="G13" i="8"/>
  <c r="G54" i="8"/>
  <c r="D13" i="8"/>
  <c r="D54" i="8"/>
  <c r="I118" i="1"/>
  <c r="I273" i="8"/>
  <c r="I288" i="8" s="1"/>
  <c r="E289" i="8" s="1"/>
  <c r="C13" i="1"/>
  <c r="C28" i="1" s="1"/>
  <c r="C54" i="1"/>
  <c r="E367" i="1"/>
  <c r="C13" i="35"/>
  <c r="E39" i="8"/>
  <c r="I39" i="8" s="1"/>
  <c r="E366" i="8"/>
  <c r="I352" i="8"/>
  <c r="I366" i="8" s="1"/>
  <c r="C367" i="1"/>
  <c r="H13" i="35"/>
  <c r="G13" i="1"/>
  <c r="G54" i="1"/>
  <c r="I403" i="8"/>
  <c r="I418" i="8" s="1"/>
  <c r="E419" i="8" s="1"/>
  <c r="C133" i="8"/>
  <c r="B13" i="8"/>
  <c r="B54" i="8"/>
  <c r="E40" i="8"/>
  <c r="E132" i="8"/>
  <c r="E133" i="8" s="1"/>
  <c r="E445" i="8"/>
  <c r="I377" i="8"/>
  <c r="I392" i="8" s="1"/>
  <c r="E393" i="8" s="1"/>
  <c r="H367" i="1"/>
  <c r="C13" i="8"/>
  <c r="C28" i="8" s="1"/>
  <c r="C54" i="8"/>
  <c r="H13" i="8"/>
  <c r="H28" i="8" s="1"/>
  <c r="H54" i="8"/>
  <c r="I221" i="8"/>
  <c r="I236" i="8" s="1"/>
  <c r="E237" i="8" s="1"/>
  <c r="B13" i="1"/>
  <c r="B54" i="1"/>
  <c r="E314" i="1"/>
  <c r="E315" i="1" s="1"/>
  <c r="G13" i="35"/>
  <c r="G367" i="1"/>
  <c r="E263" i="1" l="1"/>
  <c r="C445" i="1"/>
  <c r="F133" i="8"/>
  <c r="E445" i="1"/>
  <c r="C315" i="8"/>
  <c r="H445" i="1"/>
  <c r="B263" i="1"/>
  <c r="H315" i="8"/>
  <c r="G445" i="1"/>
  <c r="G315" i="8"/>
  <c r="B445" i="1"/>
  <c r="D315" i="8"/>
  <c r="E315" i="8"/>
  <c r="F315" i="8"/>
  <c r="D445" i="1"/>
  <c r="F445" i="1"/>
  <c r="I315" i="8"/>
  <c r="E367" i="8"/>
  <c r="F367" i="8"/>
  <c r="I367" i="8"/>
  <c r="D367" i="8"/>
  <c r="C367" i="8"/>
  <c r="H367" i="8"/>
  <c r="G367" i="8"/>
  <c r="B367" i="8"/>
  <c r="B263" i="8"/>
  <c r="I263" i="8"/>
  <c r="F263" i="8"/>
  <c r="H263" i="8"/>
  <c r="G263" i="8"/>
  <c r="D263" i="8"/>
  <c r="C263" i="8"/>
  <c r="C445" i="8"/>
  <c r="I445" i="8"/>
  <c r="F445" i="8"/>
  <c r="D445" i="8"/>
  <c r="H445" i="8"/>
  <c r="G445" i="8"/>
  <c r="I211" i="8"/>
  <c r="F211" i="8"/>
  <c r="D211" i="8"/>
  <c r="H211" i="8"/>
  <c r="G211" i="8"/>
  <c r="C211" i="8"/>
  <c r="I299" i="35"/>
  <c r="B445" i="8"/>
  <c r="E419" i="1"/>
  <c r="F419" i="1"/>
  <c r="I419" i="1"/>
  <c r="G419" i="1"/>
  <c r="H419" i="1"/>
  <c r="D419" i="1"/>
  <c r="C419" i="1"/>
  <c r="H13" i="1"/>
  <c r="H28" i="1" s="1"/>
  <c r="H54" i="1"/>
  <c r="E340" i="8"/>
  <c r="I325" i="8"/>
  <c r="I340" i="8" s="1"/>
  <c r="I273" i="35"/>
  <c r="B211" i="1"/>
  <c r="I211" i="1"/>
  <c r="F211" i="1"/>
  <c r="D211" i="1"/>
  <c r="C211" i="1"/>
  <c r="G211" i="1"/>
  <c r="H211" i="1"/>
  <c r="E211" i="1"/>
  <c r="B211" i="8"/>
  <c r="I221" i="35"/>
  <c r="I247" i="35"/>
  <c r="E39" i="35"/>
  <c r="I117" i="35"/>
  <c r="E39" i="1"/>
  <c r="E132" i="1"/>
  <c r="I117" i="1"/>
  <c r="I132" i="1" s="1"/>
  <c r="H133" i="1" s="1"/>
  <c r="B393" i="8"/>
  <c r="E211" i="8"/>
  <c r="E340" i="1"/>
  <c r="I325" i="1"/>
  <c r="I340" i="1" s="1"/>
  <c r="E159" i="8"/>
  <c r="C159" i="1"/>
  <c r="F159" i="1"/>
  <c r="I159" i="1"/>
  <c r="D159" i="1"/>
  <c r="E159" i="1"/>
  <c r="H159" i="1"/>
  <c r="G159" i="1"/>
  <c r="B159" i="1"/>
  <c r="G237" i="8"/>
  <c r="I237" i="8"/>
  <c r="F237" i="8"/>
  <c r="D237" i="8"/>
  <c r="C237" i="8"/>
  <c r="H237" i="8"/>
  <c r="E13" i="8"/>
  <c r="E54" i="8"/>
  <c r="I419" i="8"/>
  <c r="F419" i="8"/>
  <c r="G419" i="8"/>
  <c r="H419" i="8"/>
  <c r="C419" i="8"/>
  <c r="D419" i="8"/>
  <c r="B419" i="8"/>
  <c r="I169" i="35"/>
  <c r="E263" i="8"/>
  <c r="I377" i="35"/>
  <c r="E392" i="1"/>
  <c r="I377" i="1"/>
  <c r="I392" i="1" s="1"/>
  <c r="I159" i="8"/>
  <c r="F159" i="8"/>
  <c r="D159" i="8"/>
  <c r="G159" i="8"/>
  <c r="C159" i="8"/>
  <c r="H159" i="8"/>
  <c r="E288" i="1"/>
  <c r="I273" i="1"/>
  <c r="I288" i="1" s="1"/>
  <c r="I482" i="8"/>
  <c r="F66" i="8"/>
  <c r="E14" i="8"/>
  <c r="I40" i="8"/>
  <c r="E184" i="1"/>
  <c r="E185" i="1" s="1"/>
  <c r="I169" i="1"/>
  <c r="I184" i="1" s="1"/>
  <c r="C393" i="8"/>
  <c r="F393" i="8"/>
  <c r="I393" i="8"/>
  <c r="D393" i="8"/>
  <c r="G393" i="8"/>
  <c r="H393" i="8"/>
  <c r="B237" i="8"/>
  <c r="E184" i="8"/>
  <c r="I169" i="8"/>
  <c r="I184" i="8" s="1"/>
  <c r="B289" i="8"/>
  <c r="F289" i="8"/>
  <c r="I289" i="8"/>
  <c r="H289" i="8"/>
  <c r="D289" i="8"/>
  <c r="G289" i="8"/>
  <c r="C289" i="8"/>
  <c r="I429" i="35"/>
  <c r="C263" i="1"/>
  <c r="F263" i="1"/>
  <c r="I263" i="1"/>
  <c r="D263" i="1"/>
  <c r="G263" i="1"/>
  <c r="H263" i="1"/>
  <c r="E14" i="1"/>
  <c r="I14" i="1" s="1"/>
  <c r="I40" i="1"/>
  <c r="B341" i="1" l="1"/>
  <c r="F341" i="1"/>
  <c r="I341" i="1"/>
  <c r="H341" i="1"/>
  <c r="D341" i="1"/>
  <c r="G341" i="1"/>
  <c r="C341" i="1"/>
  <c r="H185" i="1"/>
  <c r="I185" i="1"/>
  <c r="F185" i="1"/>
  <c r="D185" i="1"/>
  <c r="C185" i="1"/>
  <c r="G185" i="1"/>
  <c r="B185" i="1"/>
  <c r="F14" i="8"/>
  <c r="I14" i="8" s="1"/>
  <c r="I66" i="8"/>
  <c r="E341" i="1"/>
  <c r="I481" i="8"/>
  <c r="F65" i="8"/>
  <c r="H341" i="8"/>
  <c r="F341" i="8"/>
  <c r="I341" i="8"/>
  <c r="C341" i="8"/>
  <c r="G341" i="8"/>
  <c r="D341" i="8"/>
  <c r="B341" i="8"/>
  <c r="B289" i="1"/>
  <c r="F289" i="1"/>
  <c r="I289" i="1"/>
  <c r="C289" i="1"/>
  <c r="D289" i="1"/>
  <c r="G289" i="1"/>
  <c r="H289" i="1"/>
  <c r="I54" i="8"/>
  <c r="E55" i="8" s="1"/>
  <c r="E341" i="8"/>
  <c r="E13" i="35"/>
  <c r="I39" i="35"/>
  <c r="E289" i="1"/>
  <c r="G393" i="1"/>
  <c r="I393" i="1"/>
  <c r="F393" i="1"/>
  <c r="H393" i="1"/>
  <c r="D393" i="1"/>
  <c r="C393" i="1"/>
  <c r="B393" i="1"/>
  <c r="I185" i="8"/>
  <c r="F185" i="8"/>
  <c r="D185" i="8"/>
  <c r="H185" i="8"/>
  <c r="G185" i="8"/>
  <c r="C185" i="8"/>
  <c r="B185" i="8"/>
  <c r="E393" i="1"/>
  <c r="B133" i="1"/>
  <c r="I133" i="1"/>
  <c r="F133" i="1"/>
  <c r="G133" i="1"/>
  <c r="D133" i="1"/>
  <c r="C133" i="1"/>
  <c r="I481" i="35"/>
  <c r="F65" i="35"/>
  <c r="E185" i="8"/>
  <c r="E133" i="1"/>
  <c r="E13" i="1"/>
  <c r="E54" i="1"/>
  <c r="I39" i="1"/>
  <c r="I65" i="8" l="1"/>
  <c r="F13" i="8"/>
  <c r="I65" i="35"/>
  <c r="F13" i="35"/>
  <c r="I13" i="35"/>
  <c r="I54" i="1"/>
  <c r="E55" i="1" s="1"/>
  <c r="I13" i="1"/>
  <c r="C55" i="8"/>
  <c r="F55" i="8"/>
  <c r="I55" i="8"/>
  <c r="D55" i="8"/>
  <c r="H55" i="8"/>
  <c r="G55" i="8"/>
  <c r="B55" i="8"/>
  <c r="F55" i="1" l="1"/>
  <c r="I55" i="1"/>
  <c r="D55" i="1"/>
  <c r="B55" i="1"/>
  <c r="C55" i="1"/>
  <c r="G55" i="1"/>
  <c r="H55" i="1"/>
  <c r="I13" i="8"/>
  <c r="D210" i="32" l="1"/>
  <c r="D158" i="32" l="1"/>
  <c r="D366" i="32"/>
  <c r="I404" i="32"/>
  <c r="G158" i="32" l="1"/>
  <c r="G392" i="32"/>
  <c r="C392" i="32"/>
  <c r="H418" i="32"/>
  <c r="D418" i="32"/>
  <c r="D40" i="32"/>
  <c r="D14" i="32" s="1"/>
  <c r="G236" i="32"/>
  <c r="H236" i="32"/>
  <c r="G288" i="32"/>
  <c r="C444" i="32"/>
  <c r="H158" i="32"/>
  <c r="C158" i="32"/>
  <c r="D392" i="32"/>
  <c r="D236" i="32"/>
  <c r="C288" i="32"/>
  <c r="D184" i="32"/>
  <c r="C340" i="32"/>
  <c r="H392" i="32"/>
  <c r="G40" i="32"/>
  <c r="G14" i="32" s="1"/>
  <c r="H262" i="32"/>
  <c r="G184" i="32"/>
  <c r="G210" i="32"/>
  <c r="C236" i="32"/>
  <c r="D262" i="32"/>
  <c r="C210" i="32"/>
  <c r="H40" i="32"/>
  <c r="H14" i="32" s="1"/>
  <c r="H288" i="32"/>
  <c r="G262" i="32"/>
  <c r="G340" i="32"/>
  <c r="C418" i="32"/>
  <c r="G314" i="32"/>
  <c r="H314" i="32"/>
  <c r="D444" i="32"/>
  <c r="C366" i="32"/>
  <c r="C262" i="32"/>
  <c r="H184" i="32"/>
  <c r="C184" i="32"/>
  <c r="H340" i="32"/>
  <c r="D340" i="32"/>
  <c r="D314" i="32"/>
  <c r="C314" i="32"/>
  <c r="G444" i="32"/>
  <c r="H444" i="32"/>
  <c r="G366" i="32"/>
  <c r="H366" i="32"/>
  <c r="H210" i="32"/>
  <c r="G418" i="32"/>
  <c r="C40" i="32"/>
  <c r="C14" i="32" s="1"/>
  <c r="D288" i="32"/>
  <c r="B314" i="32" l="1"/>
  <c r="B392" i="32"/>
  <c r="B184" i="32"/>
  <c r="G39" i="32"/>
  <c r="G132" i="32"/>
  <c r="I351" i="32"/>
  <c r="B366" i="32"/>
  <c r="D39" i="32"/>
  <c r="D132" i="32"/>
  <c r="B418" i="32"/>
  <c r="H39" i="32"/>
  <c r="H132" i="32"/>
  <c r="B40" i="32"/>
  <c r="B340" i="32"/>
  <c r="B288" i="32"/>
  <c r="B39" i="32"/>
  <c r="B132" i="32"/>
  <c r="B236" i="32"/>
  <c r="B444" i="32"/>
  <c r="I143" i="32"/>
  <c r="B158" i="32"/>
  <c r="I195" i="32"/>
  <c r="B210" i="32"/>
  <c r="B262" i="32"/>
  <c r="C39" i="32"/>
  <c r="C132" i="32"/>
  <c r="E418" i="32"/>
  <c r="I221" i="32"/>
  <c r="E210" i="32"/>
  <c r="I378" i="32" l="1"/>
  <c r="B13" i="32"/>
  <c r="B54" i="32"/>
  <c r="B14" i="32"/>
  <c r="H13" i="32"/>
  <c r="H28" i="32" s="1"/>
  <c r="H54" i="32"/>
  <c r="I222" i="32"/>
  <c r="I430" i="32"/>
  <c r="I169" i="32"/>
  <c r="E236" i="32"/>
  <c r="E237" i="32" s="1"/>
  <c r="I248" i="32"/>
  <c r="E132" i="32"/>
  <c r="I196" i="32"/>
  <c r="I403" i="32"/>
  <c r="I418" i="32" s="1"/>
  <c r="E419" i="32" s="1"/>
  <c r="I236" i="32"/>
  <c r="B237" i="32" s="1"/>
  <c r="I326" i="32"/>
  <c r="G13" i="32"/>
  <c r="G54" i="32"/>
  <c r="I274" i="32"/>
  <c r="I170" i="32"/>
  <c r="I210" i="32"/>
  <c r="B211" i="32" s="1"/>
  <c r="D13" i="32"/>
  <c r="D54" i="32"/>
  <c r="C13" i="32"/>
  <c r="C28" i="32" s="1"/>
  <c r="C54" i="32"/>
  <c r="I300" i="32"/>
  <c r="I117" i="32"/>
  <c r="I118" i="32"/>
  <c r="E40" i="32" l="1"/>
  <c r="E184" i="32"/>
  <c r="I184" i="32"/>
  <c r="B185" i="32" s="1"/>
  <c r="E211" i="32"/>
  <c r="E14" i="32"/>
  <c r="I40" i="32"/>
  <c r="C211" i="32"/>
  <c r="I211" i="32"/>
  <c r="F211" i="32"/>
  <c r="D211" i="32"/>
  <c r="H211" i="32"/>
  <c r="G211" i="32"/>
  <c r="E185" i="32"/>
  <c r="H185" i="32"/>
  <c r="C185" i="32"/>
  <c r="D185" i="32"/>
  <c r="G185" i="32"/>
  <c r="E340" i="32"/>
  <c r="I325" i="32"/>
  <c r="I340" i="32" s="1"/>
  <c r="E314" i="32"/>
  <c r="I299" i="32"/>
  <c r="I314" i="32" s="1"/>
  <c r="E392" i="32"/>
  <c r="I377" i="32"/>
  <c r="I392" i="32" s="1"/>
  <c r="E158" i="32"/>
  <c r="I144" i="32"/>
  <c r="I158" i="32" s="1"/>
  <c r="E39" i="32"/>
  <c r="E444" i="32"/>
  <c r="I429" i="32"/>
  <c r="I444" i="32" s="1"/>
  <c r="E366" i="32"/>
  <c r="I352" i="32"/>
  <c r="I366" i="32" s="1"/>
  <c r="E288" i="32"/>
  <c r="I273" i="32"/>
  <c r="I288" i="32" s="1"/>
  <c r="E262" i="32"/>
  <c r="I247" i="32"/>
  <c r="I262" i="32" s="1"/>
  <c r="B419" i="32"/>
  <c r="F419" i="32"/>
  <c r="I419" i="32"/>
  <c r="D419" i="32"/>
  <c r="H419" i="32"/>
  <c r="C419" i="32"/>
  <c r="G419" i="32"/>
  <c r="I132" i="32"/>
  <c r="D237" i="32"/>
  <c r="I237" i="32"/>
  <c r="F237" i="32"/>
  <c r="H237" i="32"/>
  <c r="C237" i="32"/>
  <c r="G237" i="32"/>
  <c r="I185" i="32" l="1"/>
  <c r="F185" i="32"/>
  <c r="E445" i="32"/>
  <c r="E289" i="32"/>
  <c r="B315" i="32"/>
  <c r="F315" i="32"/>
  <c r="I315" i="32"/>
  <c r="C315" i="32"/>
  <c r="G315" i="32"/>
  <c r="H315" i="32"/>
  <c r="D315" i="32"/>
  <c r="I482" i="32"/>
  <c r="F66" i="32"/>
  <c r="G289" i="32"/>
  <c r="F289" i="32"/>
  <c r="I289" i="32"/>
  <c r="C289" i="32"/>
  <c r="D289" i="32"/>
  <c r="H289" i="32"/>
  <c r="B289" i="32"/>
  <c r="E315" i="32"/>
  <c r="G367" i="32"/>
  <c r="I367" i="32"/>
  <c r="F367" i="32"/>
  <c r="D367" i="32"/>
  <c r="H367" i="32"/>
  <c r="C367" i="32"/>
  <c r="B367" i="32"/>
  <c r="E159" i="32"/>
  <c r="I159" i="32"/>
  <c r="F159" i="32"/>
  <c r="D159" i="32"/>
  <c r="G159" i="32"/>
  <c r="C159" i="32"/>
  <c r="H159" i="32"/>
  <c r="B159" i="32"/>
  <c r="E341" i="32"/>
  <c r="I341" i="32"/>
  <c r="F341" i="32"/>
  <c r="C341" i="32"/>
  <c r="H341" i="32"/>
  <c r="D341" i="32"/>
  <c r="G341" i="32"/>
  <c r="B341" i="32"/>
  <c r="E367" i="32"/>
  <c r="E13" i="32"/>
  <c r="E54" i="32"/>
  <c r="I39" i="32"/>
  <c r="E393" i="32"/>
  <c r="F393" i="32"/>
  <c r="I393" i="32"/>
  <c r="G393" i="32"/>
  <c r="D393" i="32"/>
  <c r="C393" i="32"/>
  <c r="H393" i="32"/>
  <c r="B393" i="32"/>
  <c r="I481" i="32"/>
  <c r="F65" i="32"/>
  <c r="E133" i="32"/>
  <c r="I133" i="32"/>
  <c r="F133" i="32"/>
  <c r="B133" i="32"/>
  <c r="C133" i="32"/>
  <c r="H133" i="32"/>
  <c r="G133" i="32"/>
  <c r="D133" i="32"/>
  <c r="D263" i="32"/>
  <c r="F263" i="32"/>
  <c r="I263" i="32"/>
  <c r="G263" i="32"/>
  <c r="H263" i="32"/>
  <c r="C263" i="32"/>
  <c r="B263" i="32"/>
  <c r="E263" i="32"/>
  <c r="C445" i="32"/>
  <c r="F445" i="32"/>
  <c r="I445" i="32"/>
  <c r="H445" i="32"/>
  <c r="G445" i="32"/>
  <c r="D445" i="32"/>
  <c r="B445" i="32"/>
  <c r="I65" i="32" l="1"/>
  <c r="F13" i="32"/>
  <c r="I54" i="32"/>
  <c r="E55" i="32" s="1"/>
  <c r="I66" i="32"/>
  <c r="F14" i="32"/>
  <c r="I14" i="32" s="1"/>
  <c r="I55" i="32" l="1"/>
  <c r="F55" i="32"/>
  <c r="D55" i="32"/>
  <c r="C55" i="32"/>
  <c r="B55" i="32"/>
  <c r="G55" i="32"/>
  <c r="H55" i="32"/>
  <c r="I13" i="32"/>
  <c r="P66" i="43" l="1"/>
  <c r="S482" i="43"/>
  <c r="P66" i="41"/>
  <c r="S482" i="41"/>
  <c r="P66" i="40"/>
  <c r="S482" i="40"/>
  <c r="P66" i="42"/>
  <c r="S482" i="42"/>
  <c r="D444" i="35"/>
  <c r="D314" i="35"/>
  <c r="D366" i="35"/>
  <c r="C392" i="35"/>
  <c r="G392" i="35"/>
  <c r="H288" i="35"/>
  <c r="G210" i="35"/>
  <c r="D340" i="35"/>
  <c r="G444" i="35"/>
  <c r="H418" i="35"/>
  <c r="D184" i="35"/>
  <c r="C314" i="35"/>
  <c r="H314" i="35"/>
  <c r="G314" i="35"/>
  <c r="G366" i="35"/>
  <c r="C262" i="35"/>
  <c r="H262" i="35"/>
  <c r="G262" i="35"/>
  <c r="D288" i="35"/>
  <c r="G288" i="35"/>
  <c r="H210" i="35"/>
  <c r="C210" i="35"/>
  <c r="D262" i="35"/>
  <c r="C288" i="35"/>
  <c r="D236" i="35"/>
  <c r="D210" i="35"/>
  <c r="G236" i="35"/>
  <c r="C236" i="35"/>
  <c r="H236" i="35"/>
  <c r="D392" i="35"/>
  <c r="H392" i="35"/>
  <c r="G340" i="35"/>
  <c r="C340" i="35"/>
  <c r="H340" i="35"/>
  <c r="H444" i="35"/>
  <c r="C444" i="35"/>
  <c r="G158" i="35"/>
  <c r="H158" i="35"/>
  <c r="D158" i="35"/>
  <c r="C158" i="35"/>
  <c r="C184" i="35"/>
  <c r="G184" i="35"/>
  <c r="H184" i="35"/>
  <c r="H366" i="35"/>
  <c r="C366" i="35"/>
  <c r="B184" i="35" l="1"/>
  <c r="D40" i="35"/>
  <c r="D132" i="35"/>
  <c r="P14" i="42"/>
  <c r="S14" i="42" s="1"/>
  <c r="T14" i="42" s="1"/>
  <c r="S66" i="42"/>
  <c r="B340" i="35"/>
  <c r="G40" i="35"/>
  <c r="G132" i="35"/>
  <c r="P14" i="40"/>
  <c r="S14" i="40" s="1"/>
  <c r="T14" i="40" s="1"/>
  <c r="S66" i="40"/>
  <c r="B210" i="35"/>
  <c r="B392" i="35"/>
  <c r="B158" i="35"/>
  <c r="C40" i="35"/>
  <c r="C132" i="35"/>
  <c r="B366" i="35"/>
  <c r="B288" i="35"/>
  <c r="P14" i="41"/>
  <c r="S14" i="41" s="1"/>
  <c r="T14" i="41" s="1"/>
  <c r="S66" i="41"/>
  <c r="B40" i="35"/>
  <c r="B132" i="35"/>
  <c r="B262" i="35"/>
  <c r="B236" i="35"/>
  <c r="H40" i="35"/>
  <c r="H132" i="35"/>
  <c r="I404" i="35"/>
  <c r="I418" i="35" s="1"/>
  <c r="G418" i="35"/>
  <c r="B314" i="35"/>
  <c r="B444" i="35"/>
  <c r="P14" i="43"/>
  <c r="S14" i="43" s="1"/>
  <c r="T14" i="43" s="1"/>
  <c r="S66" i="43"/>
  <c r="E392" i="35"/>
  <c r="E210" i="35"/>
  <c r="E340" i="35"/>
  <c r="E288" i="35"/>
  <c r="E184" i="35"/>
  <c r="E366" i="35"/>
  <c r="E314" i="35"/>
  <c r="I300" i="35" l="1"/>
  <c r="I314" i="35" s="1"/>
  <c r="G419" i="35"/>
  <c r="I378" i="35"/>
  <c r="I392" i="35" s="1"/>
  <c r="H393" i="35" s="1"/>
  <c r="I274" i="35"/>
  <c r="I288" i="35" s="1"/>
  <c r="I289" i="35" s="1"/>
  <c r="H315" i="35"/>
  <c r="I315" i="35"/>
  <c r="F315" i="35"/>
  <c r="D14" i="35"/>
  <c r="D54" i="35"/>
  <c r="E367" i="35"/>
  <c r="D289" i="35"/>
  <c r="G393" i="35"/>
  <c r="C14" i="35"/>
  <c r="C28" i="35" s="1"/>
  <c r="C54" i="35"/>
  <c r="B393" i="35"/>
  <c r="G14" i="35"/>
  <c r="G54" i="35"/>
  <c r="E393" i="35"/>
  <c r="D419" i="35"/>
  <c r="F419" i="35"/>
  <c r="I419" i="35"/>
  <c r="C419" i="35"/>
  <c r="B419" i="35"/>
  <c r="E419" i="35"/>
  <c r="I352" i="35"/>
  <c r="I366" i="35" s="1"/>
  <c r="I326" i="35"/>
  <c r="I340" i="35" s="1"/>
  <c r="E341" i="35" s="1"/>
  <c r="B14" i="35"/>
  <c r="B54" i="35"/>
  <c r="I196" i="35"/>
  <c r="I210" i="35" s="1"/>
  <c r="E211" i="35" s="1"/>
  <c r="H419" i="35"/>
  <c r="I170" i="35"/>
  <c r="I184" i="35" s="1"/>
  <c r="E185" i="35" s="1"/>
  <c r="C289" i="35"/>
  <c r="D393" i="35"/>
  <c r="D315" i="35"/>
  <c r="H289" i="35"/>
  <c r="E315" i="35"/>
  <c r="G315" i="35"/>
  <c r="C315" i="35"/>
  <c r="C393" i="35"/>
  <c r="F393" i="35"/>
  <c r="I393" i="35"/>
  <c r="E289" i="35"/>
  <c r="B315" i="35"/>
  <c r="H14" i="35"/>
  <c r="H28" i="35" s="1"/>
  <c r="H54" i="35"/>
  <c r="B289" i="35"/>
  <c r="F289" i="35" l="1"/>
  <c r="G289" i="35"/>
  <c r="B341" i="35"/>
  <c r="E262" i="35"/>
  <c r="I248" i="35"/>
  <c r="I262" i="35" s="1"/>
  <c r="H367" i="35"/>
  <c r="I367" i="35"/>
  <c r="F367" i="35"/>
  <c r="C367" i="35"/>
  <c r="D367" i="35"/>
  <c r="G367" i="35"/>
  <c r="E236" i="35"/>
  <c r="I222" i="35"/>
  <c r="I236" i="35" s="1"/>
  <c r="E40" i="35"/>
  <c r="E132" i="35"/>
  <c r="I118" i="35"/>
  <c r="I132" i="35" s="1"/>
  <c r="C185" i="35"/>
  <c r="F185" i="35"/>
  <c r="I185" i="35"/>
  <c r="G185" i="35"/>
  <c r="D185" i="35"/>
  <c r="H185" i="35"/>
  <c r="E444" i="35"/>
  <c r="I430" i="35"/>
  <c r="I444" i="35" s="1"/>
  <c r="B211" i="35"/>
  <c r="F211" i="35"/>
  <c r="I211" i="35"/>
  <c r="H211" i="35"/>
  <c r="D211" i="35"/>
  <c r="G211" i="35"/>
  <c r="C211" i="35"/>
  <c r="B367" i="35"/>
  <c r="B185" i="35"/>
  <c r="E158" i="35"/>
  <c r="I144" i="35"/>
  <c r="I158" i="35" s="1"/>
  <c r="G341" i="35"/>
  <c r="F341" i="35"/>
  <c r="I341" i="35"/>
  <c r="D341" i="35"/>
  <c r="H341" i="35"/>
  <c r="C341" i="35"/>
  <c r="E133" i="35" l="1"/>
  <c r="E159" i="35"/>
  <c r="B133" i="35"/>
  <c r="I133" i="35"/>
  <c r="F133" i="35"/>
  <c r="C133" i="35"/>
  <c r="D133" i="35"/>
  <c r="G133" i="35"/>
  <c r="H133" i="35"/>
  <c r="C445" i="35"/>
  <c r="I445" i="35"/>
  <c r="F445" i="35"/>
  <c r="H445" i="35"/>
  <c r="D445" i="35"/>
  <c r="G445" i="35"/>
  <c r="B445" i="35"/>
  <c r="E14" i="35"/>
  <c r="E54" i="35"/>
  <c r="I40" i="35"/>
  <c r="E445" i="35"/>
  <c r="H237" i="35"/>
  <c r="F237" i="35"/>
  <c r="I237" i="35"/>
  <c r="D237" i="35"/>
  <c r="G237" i="35"/>
  <c r="C237" i="35"/>
  <c r="B237" i="35"/>
  <c r="E237" i="35"/>
  <c r="E263" i="35"/>
  <c r="I263" i="35"/>
  <c r="F263" i="35"/>
  <c r="C263" i="35"/>
  <c r="G263" i="35"/>
  <c r="H263" i="35"/>
  <c r="D263" i="35"/>
  <c r="B263" i="35"/>
  <c r="I482" i="35"/>
  <c r="F66" i="35"/>
  <c r="H159" i="35"/>
  <c r="I159" i="35"/>
  <c r="F159" i="35"/>
  <c r="G159" i="35"/>
  <c r="C159" i="35"/>
  <c r="D159" i="35"/>
  <c r="B159" i="35"/>
  <c r="I66" i="35" l="1"/>
  <c r="F14" i="35"/>
  <c r="I14" i="35" s="1"/>
  <c r="I54" i="35"/>
  <c r="E55" i="35"/>
  <c r="I55" i="35" l="1"/>
  <c r="F55" i="35"/>
  <c r="B55" i="35"/>
  <c r="G55" i="35"/>
  <c r="D55" i="35"/>
  <c r="C55" i="35"/>
  <c r="H55" i="35"/>
  <c r="P65" i="41" l="1"/>
  <c r="S481" i="41"/>
  <c r="P65" i="43"/>
  <c r="S481" i="43"/>
  <c r="P65" i="42"/>
  <c r="S481" i="42"/>
  <c r="P13" i="42" l="1"/>
  <c r="S65" i="42"/>
  <c r="P13" i="43"/>
  <c r="S65" i="43"/>
  <c r="P13" i="41"/>
  <c r="S65" i="41"/>
  <c r="S13" i="43" l="1"/>
  <c r="T13" i="43" s="1"/>
  <c r="S13" i="41"/>
  <c r="T13" i="41" s="1"/>
  <c r="S13" i="42"/>
  <c r="T13" i="42" s="1"/>
  <c r="P96" i="40" l="1"/>
  <c r="P106" i="40" s="1"/>
  <c r="P600" i="40"/>
  <c r="S590" i="40"/>
  <c r="S600" i="40" s="1"/>
  <c r="N601" i="40" l="1"/>
  <c r="Q601" i="40"/>
  <c r="L601" i="40"/>
  <c r="P601" i="40"/>
  <c r="M601" i="40"/>
  <c r="O601" i="40"/>
  <c r="R601" i="40"/>
  <c r="S601" i="40" l="1"/>
  <c r="P65" i="40" l="1"/>
  <c r="S481" i="40"/>
  <c r="S65" i="40" l="1"/>
  <c r="P13" i="40"/>
  <c r="S13" i="40" l="1"/>
  <c r="T13" i="40" s="1"/>
  <c r="I645" i="46" l="1"/>
  <c r="I652" i="46" s="1"/>
  <c r="B652" i="46"/>
  <c r="S645" i="46" l="1"/>
  <c r="S652" i="46" s="1"/>
  <c r="L652" i="46"/>
  <c r="D653" i="46"/>
  <c r="B653" i="46"/>
  <c r="G653" i="46"/>
  <c r="H653" i="46"/>
  <c r="F653" i="46"/>
  <c r="C653" i="46"/>
  <c r="E653" i="46"/>
  <c r="I653" i="46" l="1"/>
  <c r="R653" i="46"/>
  <c r="M653" i="46"/>
  <c r="P653" i="46"/>
  <c r="N653" i="46"/>
  <c r="Q653" i="46"/>
  <c r="O653" i="46"/>
  <c r="L653" i="46"/>
  <c r="S653" i="46" s="1"/>
  <c r="I645" i="48" l="1"/>
  <c r="I652" i="48" s="1"/>
  <c r="B652" i="48"/>
  <c r="S645" i="48" l="1"/>
  <c r="S652" i="48" s="1"/>
  <c r="L652" i="48"/>
  <c r="H653" i="48"/>
  <c r="B653" i="48"/>
  <c r="F653" i="48"/>
  <c r="E653" i="48"/>
  <c r="D653" i="48"/>
  <c r="G653" i="48"/>
  <c r="C653" i="48"/>
  <c r="I653" i="48" l="1"/>
  <c r="P653" i="48"/>
  <c r="R653" i="48"/>
  <c r="Q653" i="48"/>
  <c r="L653" i="48"/>
  <c r="N653" i="48"/>
  <c r="O653" i="48"/>
  <c r="M653" i="48"/>
  <c r="S653" i="48" l="1"/>
  <c r="D94" i="50" l="1"/>
  <c r="D16" i="50" s="1"/>
  <c r="D87" i="50"/>
  <c r="D9" i="50" s="1"/>
  <c r="AF619" i="50"/>
  <c r="AF614" i="50"/>
  <c r="D99" i="50"/>
  <c r="D21" i="50" s="1"/>
  <c r="AF609" i="50"/>
  <c r="D95" i="50"/>
  <c r="D17" i="50" s="1"/>
  <c r="D89" i="50"/>
  <c r="D11" i="50" s="1"/>
  <c r="D98" i="50"/>
  <c r="D20" i="50" s="1"/>
  <c r="D90" i="50"/>
  <c r="D12" i="50" s="1"/>
  <c r="D97" i="50"/>
  <c r="D19" i="50" s="1"/>
  <c r="AF618" i="50" l="1"/>
  <c r="AF606" i="50"/>
  <c r="AF605" i="50"/>
  <c r="AF610" i="50"/>
  <c r="AF607" i="50"/>
  <c r="AF617" i="50"/>
  <c r="AF622" i="50"/>
  <c r="AF615" i="50"/>
  <c r="D86" i="50"/>
  <c r="D8" i="50" s="1"/>
  <c r="D102" i="50"/>
  <c r="D24" i="50" s="1"/>
  <c r="D101" i="50"/>
  <c r="D23" i="50" s="1"/>
  <c r="N89" i="50"/>
  <c r="N11" i="50" s="1"/>
  <c r="N99" i="50"/>
  <c r="N21" i="50" s="1"/>
  <c r="N95" i="50"/>
  <c r="N17" i="50" s="1"/>
  <c r="N87" i="50"/>
  <c r="N9" i="50" s="1"/>
  <c r="N97" i="50"/>
  <c r="N19" i="50" s="1"/>
  <c r="N90" i="50"/>
  <c r="N12" i="50" s="1"/>
  <c r="N98" i="50"/>
  <c r="N20" i="50" s="1"/>
  <c r="AF621" i="50"/>
  <c r="N94" i="50"/>
  <c r="N16" i="50" s="1"/>
  <c r="D85" i="50" l="1"/>
  <c r="I621" i="50"/>
  <c r="B101" i="50"/>
  <c r="I607" i="50"/>
  <c r="B87" i="50"/>
  <c r="I619" i="50"/>
  <c r="I622" i="50"/>
  <c r="B102" i="50"/>
  <c r="I610" i="50"/>
  <c r="B90" i="50"/>
  <c r="I606" i="50"/>
  <c r="B86" i="50"/>
  <c r="I615" i="50"/>
  <c r="B95" i="50"/>
  <c r="I618" i="50"/>
  <c r="B98" i="50"/>
  <c r="I605" i="50"/>
  <c r="B85" i="50"/>
  <c r="I609" i="50"/>
  <c r="B89" i="50"/>
  <c r="I617" i="50"/>
  <c r="B97" i="50"/>
  <c r="I614" i="50"/>
  <c r="B94" i="50"/>
  <c r="N86" i="50"/>
  <c r="N8" i="50" s="1"/>
  <c r="N102" i="50"/>
  <c r="N24" i="50" s="1"/>
  <c r="D87" i="48"/>
  <c r="D9" i="48" s="1"/>
  <c r="D90" i="48"/>
  <c r="D12" i="48" s="1"/>
  <c r="D89" i="48"/>
  <c r="D11" i="48" s="1"/>
  <c r="D94" i="48"/>
  <c r="D16" i="48" s="1"/>
  <c r="D97" i="48"/>
  <c r="D19" i="48" s="1"/>
  <c r="N101" i="50"/>
  <c r="N23" i="50" s="1"/>
  <c r="AF617" i="48"/>
  <c r="D99" i="48"/>
  <c r="D21" i="48" s="1"/>
  <c r="D98" i="48"/>
  <c r="D20" i="48" s="1"/>
  <c r="AF610" i="48"/>
  <c r="AF615" i="48"/>
  <c r="AF618" i="48"/>
  <c r="D95" i="48"/>
  <c r="D17" i="48" s="1"/>
  <c r="AF609" i="48"/>
  <c r="AF607" i="48"/>
  <c r="AF614" i="48"/>
  <c r="AF606" i="48" l="1"/>
  <c r="S614" i="50"/>
  <c r="AG614" i="50" s="1"/>
  <c r="L94" i="50"/>
  <c r="S618" i="50"/>
  <c r="AG618" i="50" s="1"/>
  <c r="L98" i="50"/>
  <c r="I95" i="50"/>
  <c r="B17" i="50"/>
  <c r="I17" i="50" s="1"/>
  <c r="S606" i="50"/>
  <c r="AG606" i="50" s="1"/>
  <c r="L86" i="50"/>
  <c r="S609" i="50"/>
  <c r="AG609" i="50" s="1"/>
  <c r="L89" i="50"/>
  <c r="S610" i="50"/>
  <c r="AG610" i="50" s="1"/>
  <c r="L90" i="50"/>
  <c r="I94" i="50"/>
  <c r="B16" i="50"/>
  <c r="I85" i="50"/>
  <c r="B7" i="50"/>
  <c r="I90" i="50"/>
  <c r="B12" i="50"/>
  <c r="I12" i="50" s="1"/>
  <c r="I101" i="50"/>
  <c r="B23" i="50"/>
  <c r="I23" i="50" s="1"/>
  <c r="I87" i="50"/>
  <c r="B9" i="50"/>
  <c r="I9" i="50" s="1"/>
  <c r="AF622" i="48"/>
  <c r="S605" i="50"/>
  <c r="L85" i="50"/>
  <c r="N85" i="50"/>
  <c r="AF605" i="48"/>
  <c r="S621" i="50"/>
  <c r="AG621" i="50" s="1"/>
  <c r="L101" i="50"/>
  <c r="I97" i="50"/>
  <c r="B19" i="50"/>
  <c r="I19" i="50" s="1"/>
  <c r="I86" i="50"/>
  <c r="B8" i="50"/>
  <c r="I8" i="50" s="1"/>
  <c r="S615" i="50"/>
  <c r="AG615" i="50" s="1"/>
  <c r="L95" i="50"/>
  <c r="S622" i="50"/>
  <c r="AG622" i="50" s="1"/>
  <c r="L102" i="50"/>
  <c r="I98" i="50"/>
  <c r="B20" i="50"/>
  <c r="I20" i="50" s="1"/>
  <c r="I102" i="50"/>
  <c r="B24" i="50"/>
  <c r="I24" i="50" s="1"/>
  <c r="D7" i="50"/>
  <c r="S617" i="50"/>
  <c r="AG617" i="50" s="1"/>
  <c r="L97" i="50"/>
  <c r="AF619" i="48"/>
  <c r="S607" i="50"/>
  <c r="AG607" i="50" s="1"/>
  <c r="L87" i="50"/>
  <c r="S619" i="50"/>
  <c r="AG619" i="50" s="1"/>
  <c r="I89" i="50"/>
  <c r="B11" i="50"/>
  <c r="I11" i="50" s="1"/>
  <c r="D86" i="48"/>
  <c r="D8" i="48" s="1"/>
  <c r="AF621" i="48"/>
  <c r="N95" i="48"/>
  <c r="N17" i="48" s="1"/>
  <c r="N98" i="48"/>
  <c r="N20" i="48" s="1"/>
  <c r="N94" i="48"/>
  <c r="N16" i="48" s="1"/>
  <c r="N87" i="48"/>
  <c r="N9" i="48" s="1"/>
  <c r="D102" i="48"/>
  <c r="D24" i="48" s="1"/>
  <c r="D101" i="48"/>
  <c r="D23" i="48" s="1"/>
  <c r="N99" i="48"/>
  <c r="N21" i="48" s="1"/>
  <c r="N90" i="48"/>
  <c r="N12" i="48" s="1"/>
  <c r="N97" i="48"/>
  <c r="N19" i="48" s="1"/>
  <c r="N89" i="48"/>
  <c r="N11" i="48" s="1"/>
  <c r="S95" i="50" l="1"/>
  <c r="L17" i="50"/>
  <c r="S86" i="50"/>
  <c r="L8" i="50"/>
  <c r="S8" i="50" s="1"/>
  <c r="T8" i="50" s="1"/>
  <c r="I610" i="48"/>
  <c r="B90" i="48"/>
  <c r="S87" i="50"/>
  <c r="L9" i="50"/>
  <c r="S9" i="50" s="1"/>
  <c r="T9" i="50" s="1"/>
  <c r="N7" i="50"/>
  <c r="I621" i="48"/>
  <c r="B101" i="48"/>
  <c r="I619" i="48"/>
  <c r="B99" i="48"/>
  <c r="S90" i="50"/>
  <c r="L12" i="50"/>
  <c r="S12" i="50" s="1"/>
  <c r="T12" i="50" s="1"/>
  <c r="S98" i="50"/>
  <c r="L20" i="50"/>
  <c r="S20" i="50" s="1"/>
  <c r="T20" i="50" s="1"/>
  <c r="D85" i="48"/>
  <c r="S85" i="50"/>
  <c r="L7" i="50"/>
  <c r="I605" i="48"/>
  <c r="B85" i="48"/>
  <c r="I622" i="48"/>
  <c r="B102" i="48"/>
  <c r="I609" i="48"/>
  <c r="B89" i="48"/>
  <c r="I615" i="48"/>
  <c r="B95" i="48"/>
  <c r="I607" i="48"/>
  <c r="B87" i="48"/>
  <c r="S97" i="50"/>
  <c r="L19" i="50"/>
  <c r="S19" i="50" s="1"/>
  <c r="T19" i="50" s="1"/>
  <c r="S102" i="50"/>
  <c r="L24" i="50"/>
  <c r="S24" i="50" s="1"/>
  <c r="T24" i="50" s="1"/>
  <c r="S89" i="50"/>
  <c r="L11" i="50"/>
  <c r="S11" i="50" s="1"/>
  <c r="T11" i="50" s="1"/>
  <c r="S94" i="50"/>
  <c r="L16" i="50"/>
  <c r="I614" i="48"/>
  <c r="B94" i="48"/>
  <c r="I618" i="48"/>
  <c r="B98" i="48"/>
  <c r="I617" i="48"/>
  <c r="B97" i="48"/>
  <c r="I606" i="48"/>
  <c r="B86" i="48"/>
  <c r="S101" i="50"/>
  <c r="L23" i="50"/>
  <c r="S23" i="50" s="1"/>
  <c r="T23" i="50" s="1"/>
  <c r="AG605" i="50"/>
  <c r="I7" i="50"/>
  <c r="N86" i="48"/>
  <c r="N8" i="48" s="1"/>
  <c r="N101" i="48"/>
  <c r="N23" i="48" s="1"/>
  <c r="N102" i="48"/>
  <c r="N24" i="48" s="1"/>
  <c r="S607" i="48" l="1"/>
  <c r="AG607" i="48" s="1"/>
  <c r="L87" i="48"/>
  <c r="S7" i="50"/>
  <c r="S618" i="48"/>
  <c r="AG618" i="48" s="1"/>
  <c r="L98" i="48"/>
  <c r="S617" i="48"/>
  <c r="AG617" i="48" s="1"/>
  <c r="L97" i="48"/>
  <c r="S619" i="48"/>
  <c r="AG619" i="48" s="1"/>
  <c r="L99" i="48"/>
  <c r="I98" i="48"/>
  <c r="B20" i="48"/>
  <c r="I20" i="48" s="1"/>
  <c r="I89" i="48"/>
  <c r="B11" i="48"/>
  <c r="I11" i="48" s="1"/>
  <c r="I99" i="48"/>
  <c r="B21" i="48"/>
  <c r="I21" i="48" s="1"/>
  <c r="I90" i="48"/>
  <c r="B12" i="48"/>
  <c r="I12" i="48" s="1"/>
  <c r="S605" i="48"/>
  <c r="L85" i="48"/>
  <c r="I94" i="48"/>
  <c r="B16" i="48"/>
  <c r="I102" i="48"/>
  <c r="B24" i="48"/>
  <c r="I24" i="48" s="1"/>
  <c r="D7" i="48"/>
  <c r="I101" i="48"/>
  <c r="B23" i="48"/>
  <c r="I23" i="48" s="1"/>
  <c r="S610" i="48"/>
  <c r="AG610" i="48" s="1"/>
  <c r="L90" i="48"/>
  <c r="S609" i="48"/>
  <c r="AG609" i="48" s="1"/>
  <c r="L89" i="48"/>
  <c r="N85" i="48"/>
  <c r="S615" i="48"/>
  <c r="AG615" i="48" s="1"/>
  <c r="L95" i="48"/>
  <c r="I86" i="48"/>
  <c r="B8" i="48"/>
  <c r="I8" i="48" s="1"/>
  <c r="I87" i="48"/>
  <c r="B9" i="48"/>
  <c r="I9" i="48" s="1"/>
  <c r="I85" i="48"/>
  <c r="B7" i="48"/>
  <c r="S614" i="48"/>
  <c r="AG614" i="48" s="1"/>
  <c r="L94" i="48"/>
  <c r="S621" i="48"/>
  <c r="AG621" i="48" s="1"/>
  <c r="L101" i="48"/>
  <c r="S606" i="48"/>
  <c r="AG606" i="48" s="1"/>
  <c r="L86" i="48"/>
  <c r="S622" i="48"/>
  <c r="AG622" i="48" s="1"/>
  <c r="L102" i="48"/>
  <c r="I97" i="48"/>
  <c r="B19" i="48"/>
  <c r="I19" i="48" s="1"/>
  <c r="I95" i="48"/>
  <c r="B17" i="48"/>
  <c r="I17" i="48" s="1"/>
  <c r="S97" i="48" l="1"/>
  <c r="L19" i="48"/>
  <c r="S19" i="48" s="1"/>
  <c r="T19" i="48" s="1"/>
  <c r="S90" i="48"/>
  <c r="L12" i="48"/>
  <c r="S12" i="48" s="1"/>
  <c r="T12" i="48" s="1"/>
  <c r="S95" i="48"/>
  <c r="L17" i="48"/>
  <c r="S85" i="48"/>
  <c r="L7" i="48"/>
  <c r="S98" i="48"/>
  <c r="L20" i="48"/>
  <c r="S20" i="48" s="1"/>
  <c r="T20" i="48" s="1"/>
  <c r="S102" i="48"/>
  <c r="L24" i="48"/>
  <c r="S24" i="48" s="1"/>
  <c r="T24" i="48" s="1"/>
  <c r="I7" i="48"/>
  <c r="S101" i="48"/>
  <c r="L23" i="48"/>
  <c r="S23" i="48" s="1"/>
  <c r="T23" i="48" s="1"/>
  <c r="S94" i="48"/>
  <c r="L16" i="48"/>
  <c r="N7" i="48"/>
  <c r="AG605" i="48"/>
  <c r="T7" i="50"/>
  <c r="S86" i="48"/>
  <c r="L8" i="48"/>
  <c r="S8" i="48" s="1"/>
  <c r="T8" i="48" s="1"/>
  <c r="S99" i="48"/>
  <c r="L21" i="48"/>
  <c r="S87" i="48"/>
  <c r="L9" i="48"/>
  <c r="S9" i="48" s="1"/>
  <c r="T9" i="48" s="1"/>
  <c r="S89" i="48"/>
  <c r="L11" i="48"/>
  <c r="S11" i="48" s="1"/>
  <c r="T11" i="48" s="1"/>
  <c r="S7" i="48" l="1"/>
  <c r="T7" i="48" l="1"/>
  <c r="D98" i="47" l="1"/>
  <c r="D20" i="47" s="1"/>
  <c r="D89" i="47"/>
  <c r="D11" i="47" s="1"/>
  <c r="D95" i="47"/>
  <c r="D17" i="47" s="1"/>
  <c r="D87" i="47"/>
  <c r="D9" i="47" s="1"/>
  <c r="D94" i="47"/>
  <c r="D16" i="47" s="1"/>
  <c r="AF607" i="47"/>
  <c r="D99" i="47"/>
  <c r="D21" i="47" s="1"/>
  <c r="D97" i="47"/>
  <c r="D19" i="47" s="1"/>
  <c r="D90" i="47"/>
  <c r="D12" i="47" s="1"/>
  <c r="AF606" i="47" l="1"/>
  <c r="AF622" i="47"/>
  <c r="AF618" i="47"/>
  <c r="I354" i="50"/>
  <c r="I366" i="50" s="1"/>
  <c r="C366" i="50"/>
  <c r="C42" i="50"/>
  <c r="AF617" i="47"/>
  <c r="AF615" i="47"/>
  <c r="AF619" i="47"/>
  <c r="AF610" i="47"/>
  <c r="AF609" i="47"/>
  <c r="AF614" i="47"/>
  <c r="AF605" i="47"/>
  <c r="D86" i="47"/>
  <c r="D8" i="47" s="1"/>
  <c r="N86" i="47"/>
  <c r="N8" i="47" s="1"/>
  <c r="N90" i="47"/>
  <c r="N12" i="47" s="1"/>
  <c r="N97" i="47"/>
  <c r="N19" i="47" s="1"/>
  <c r="N99" i="47"/>
  <c r="N21" i="47" s="1"/>
  <c r="N94" i="47"/>
  <c r="N16" i="47" s="1"/>
  <c r="D102" i="47"/>
  <c r="D24" i="47" s="1"/>
  <c r="D101" i="47"/>
  <c r="D23" i="47" s="1"/>
  <c r="N98" i="47"/>
  <c r="N20" i="47" s="1"/>
  <c r="N95" i="47"/>
  <c r="N17" i="47" s="1"/>
  <c r="N87" i="47"/>
  <c r="N9" i="47" s="1"/>
  <c r="N89" i="47"/>
  <c r="N11" i="47" s="1"/>
  <c r="AF621" i="47" l="1"/>
  <c r="I605" i="47"/>
  <c r="B85" i="47"/>
  <c r="I622" i="47"/>
  <c r="B102" i="47"/>
  <c r="I615" i="47"/>
  <c r="B95" i="47"/>
  <c r="I621" i="47"/>
  <c r="B101" i="47"/>
  <c r="C16" i="50"/>
  <c r="C54" i="50"/>
  <c r="I42" i="50"/>
  <c r="I54" i="50" s="1"/>
  <c r="I618" i="47"/>
  <c r="B98" i="47"/>
  <c r="I610" i="47"/>
  <c r="B90" i="47"/>
  <c r="I617" i="47"/>
  <c r="B97" i="47"/>
  <c r="D85" i="47"/>
  <c r="I606" i="47"/>
  <c r="B86" i="47"/>
  <c r="I619" i="47"/>
  <c r="D367" i="50"/>
  <c r="C367" i="50"/>
  <c r="F367" i="50"/>
  <c r="B367" i="50"/>
  <c r="H367" i="50"/>
  <c r="E367" i="50"/>
  <c r="G367" i="50"/>
  <c r="I607" i="47"/>
  <c r="B87" i="47"/>
  <c r="I609" i="47"/>
  <c r="B89" i="47"/>
  <c r="I614" i="47"/>
  <c r="B94" i="47"/>
  <c r="N101" i="47"/>
  <c r="N23" i="47" s="1"/>
  <c r="N102" i="47"/>
  <c r="N24" i="47" s="1"/>
  <c r="I95" i="47" l="1"/>
  <c r="B17" i="47"/>
  <c r="I17" i="47" s="1"/>
  <c r="S609" i="47"/>
  <c r="AG609" i="47" s="1"/>
  <c r="L89" i="47"/>
  <c r="S622" i="47"/>
  <c r="AG622" i="47" s="1"/>
  <c r="L102" i="47"/>
  <c r="S606" i="47"/>
  <c r="AG606" i="47" s="1"/>
  <c r="L86" i="47"/>
  <c r="S617" i="47"/>
  <c r="AG617" i="47" s="1"/>
  <c r="L97" i="47"/>
  <c r="I86" i="47"/>
  <c r="B8" i="47"/>
  <c r="I8" i="47" s="1"/>
  <c r="I98" i="47"/>
  <c r="B20" i="47"/>
  <c r="I20" i="47" s="1"/>
  <c r="I102" i="47"/>
  <c r="B24" i="47"/>
  <c r="I24" i="47" s="1"/>
  <c r="I367" i="50"/>
  <c r="D7" i="47"/>
  <c r="D55" i="50"/>
  <c r="G55" i="50"/>
  <c r="E55" i="50"/>
  <c r="B55" i="50"/>
  <c r="C55" i="50"/>
  <c r="H55" i="50"/>
  <c r="F55" i="50"/>
  <c r="S621" i="47"/>
  <c r="AG621" i="47" s="1"/>
  <c r="L101" i="47"/>
  <c r="S619" i="47"/>
  <c r="AG619" i="47" s="1"/>
  <c r="I89" i="47"/>
  <c r="B11" i="47"/>
  <c r="I11" i="47" s="1"/>
  <c r="I94" i="47"/>
  <c r="B16" i="47"/>
  <c r="S615" i="47"/>
  <c r="AG615" i="47" s="1"/>
  <c r="L95" i="47"/>
  <c r="S605" i="47"/>
  <c r="L85" i="47"/>
  <c r="I97" i="47"/>
  <c r="B19" i="47"/>
  <c r="I19" i="47" s="1"/>
  <c r="C28" i="50"/>
  <c r="I16" i="50"/>
  <c r="I85" i="47"/>
  <c r="B7" i="47"/>
  <c r="S607" i="47"/>
  <c r="AG607" i="47" s="1"/>
  <c r="L87" i="47"/>
  <c r="S484" i="50"/>
  <c r="P68" i="50"/>
  <c r="S610" i="47"/>
  <c r="AG610" i="47" s="1"/>
  <c r="L90" i="47"/>
  <c r="N85" i="47"/>
  <c r="I87" i="47"/>
  <c r="B9" i="47"/>
  <c r="I9" i="47" s="1"/>
  <c r="I101" i="47"/>
  <c r="B23" i="47"/>
  <c r="I23" i="47" s="1"/>
  <c r="S614" i="47"/>
  <c r="AG614" i="47" s="1"/>
  <c r="L94" i="47"/>
  <c r="S618" i="47"/>
  <c r="AG618" i="47" s="1"/>
  <c r="L98" i="47"/>
  <c r="P69" i="50"/>
  <c r="S485" i="50"/>
  <c r="I90" i="47"/>
  <c r="B12" i="47"/>
  <c r="I12" i="47" s="1"/>
  <c r="S87" i="47" l="1"/>
  <c r="L9" i="47"/>
  <c r="S9" i="47" s="1"/>
  <c r="T9" i="47" s="1"/>
  <c r="S86" i="47"/>
  <c r="L8" i="47"/>
  <c r="S8" i="47" s="1"/>
  <c r="T8" i="47" s="1"/>
  <c r="S69" i="50"/>
  <c r="P17" i="50"/>
  <c r="S17" i="50" s="1"/>
  <c r="T17" i="50" s="1"/>
  <c r="S85" i="47"/>
  <c r="L7" i="47"/>
  <c r="I55" i="50"/>
  <c r="S98" i="47"/>
  <c r="L20" i="47"/>
  <c r="S20" i="47" s="1"/>
  <c r="T20" i="47" s="1"/>
  <c r="AG605" i="47"/>
  <c r="N7" i="47"/>
  <c r="S94" i="47"/>
  <c r="L16" i="47"/>
  <c r="S16" i="47" s="1"/>
  <c r="S90" i="47"/>
  <c r="L12" i="47"/>
  <c r="S12" i="47" s="1"/>
  <c r="T12" i="47" s="1"/>
  <c r="S95" i="47"/>
  <c r="L17" i="47"/>
  <c r="S101" i="47"/>
  <c r="L23" i="47"/>
  <c r="S23" i="47" s="1"/>
  <c r="T23" i="47" s="1"/>
  <c r="S89" i="47"/>
  <c r="L11" i="47"/>
  <c r="S11" i="47" s="1"/>
  <c r="T11" i="47" s="1"/>
  <c r="S102" i="47"/>
  <c r="L24" i="47"/>
  <c r="S24" i="47" s="1"/>
  <c r="T24" i="47" s="1"/>
  <c r="P16" i="50"/>
  <c r="S16" i="50" s="1"/>
  <c r="T16" i="50" s="1"/>
  <c r="S68" i="50"/>
  <c r="S97" i="47"/>
  <c r="L19" i="47"/>
  <c r="S19" i="47" s="1"/>
  <c r="T19" i="47" s="1"/>
  <c r="I7" i="47"/>
  <c r="D99" i="46"/>
  <c r="D21" i="46" s="1"/>
  <c r="D90" i="46"/>
  <c r="D12" i="46" s="1"/>
  <c r="D94" i="46"/>
  <c r="D16" i="46" s="1"/>
  <c r="D89" i="46"/>
  <c r="D11" i="46" s="1"/>
  <c r="D87" i="46"/>
  <c r="D9" i="46" s="1"/>
  <c r="AF615" i="46"/>
  <c r="D95" i="46"/>
  <c r="D17" i="46" s="1"/>
  <c r="AF614" i="46"/>
  <c r="D97" i="46"/>
  <c r="D19" i="46" s="1"/>
  <c r="D98" i="46"/>
  <c r="D20" i="46" s="1"/>
  <c r="AF619" i="46" l="1"/>
  <c r="AF618" i="46"/>
  <c r="AF610" i="46"/>
  <c r="AF622" i="46"/>
  <c r="AF617" i="46"/>
  <c r="AF607" i="46"/>
  <c r="AF605" i="46"/>
  <c r="AF609" i="46"/>
  <c r="AF606" i="46"/>
  <c r="S7" i="47"/>
  <c r="D86" i="46"/>
  <c r="D8" i="46" s="1"/>
  <c r="D90" i="40"/>
  <c r="D12" i="40" s="1"/>
  <c r="D95" i="41"/>
  <c r="D17" i="41" s="1"/>
  <c r="N98" i="46"/>
  <c r="N20" i="46" s="1"/>
  <c r="D95" i="43"/>
  <c r="D17" i="43" s="1"/>
  <c r="D99" i="43"/>
  <c r="D21" i="43" s="1"/>
  <c r="D87" i="40"/>
  <c r="D9" i="40" s="1"/>
  <c r="D95" i="40"/>
  <c r="D17" i="40" s="1"/>
  <c r="D87" i="43"/>
  <c r="D9" i="43" s="1"/>
  <c r="D87" i="41"/>
  <c r="D9" i="41" s="1"/>
  <c r="N97" i="46"/>
  <c r="N19" i="46" s="1"/>
  <c r="D101" i="46"/>
  <c r="D23" i="46" s="1"/>
  <c r="D102" i="46"/>
  <c r="D24" i="46" s="1"/>
  <c r="D94" i="43"/>
  <c r="D16" i="43" s="1"/>
  <c r="N89" i="46"/>
  <c r="N11" i="46" s="1"/>
  <c r="AF610" i="40"/>
  <c r="N94" i="46"/>
  <c r="N16" i="46" s="1"/>
  <c r="N87" i="46"/>
  <c r="N9" i="46" s="1"/>
  <c r="D90" i="43"/>
  <c r="D12" i="43" s="1"/>
  <c r="D99" i="41"/>
  <c r="D21" i="41" s="1"/>
  <c r="D89" i="42"/>
  <c r="D11" i="42" s="1"/>
  <c r="AF607" i="40"/>
  <c r="AF609" i="42"/>
  <c r="D97" i="41"/>
  <c r="D19" i="41" s="1"/>
  <c r="D89" i="40"/>
  <c r="D11" i="40" s="1"/>
  <c r="D99" i="42"/>
  <c r="D21" i="42" s="1"/>
  <c r="D95" i="42"/>
  <c r="D17" i="42" s="1"/>
  <c r="AF615" i="41"/>
  <c r="D98" i="43"/>
  <c r="D20" i="43" s="1"/>
  <c r="D90" i="42"/>
  <c r="D12" i="42" s="1"/>
  <c r="AF617" i="41"/>
  <c r="D89" i="43"/>
  <c r="D11" i="43" s="1"/>
  <c r="D98" i="40"/>
  <c r="D20" i="40" s="1"/>
  <c r="D94" i="41"/>
  <c r="D16" i="41" s="1"/>
  <c r="N95" i="46"/>
  <c r="N17" i="46" s="1"/>
  <c r="D98" i="42"/>
  <c r="D20" i="42" s="1"/>
  <c r="D97" i="42"/>
  <c r="D19" i="42" s="1"/>
  <c r="D97" i="40"/>
  <c r="D19" i="40" s="1"/>
  <c r="D98" i="41"/>
  <c r="D20" i="41" s="1"/>
  <c r="D87" i="42"/>
  <c r="D9" i="42" s="1"/>
  <c r="D94" i="42"/>
  <c r="D16" i="42" s="1"/>
  <c r="D97" i="43"/>
  <c r="D19" i="43" s="1"/>
  <c r="N90" i="46"/>
  <c r="N12" i="46" s="1"/>
  <c r="AF619" i="43"/>
  <c r="N99" i="46"/>
  <c r="N21" i="46" s="1"/>
  <c r="D90" i="41"/>
  <c r="D12" i="41" s="1"/>
  <c r="AF614" i="41"/>
  <c r="AF619" i="41"/>
  <c r="D94" i="40"/>
  <c r="D16" i="40" s="1"/>
  <c r="D89" i="41"/>
  <c r="D11" i="41" s="1"/>
  <c r="D99" i="40"/>
  <c r="D21" i="40" s="1"/>
  <c r="AF617" i="40" l="1"/>
  <c r="AF614" i="43"/>
  <c r="AF607" i="43"/>
  <c r="AF606" i="40"/>
  <c r="AF621" i="46"/>
  <c r="AF610" i="41"/>
  <c r="AF618" i="42"/>
  <c r="AF609" i="40"/>
  <c r="AF615" i="40"/>
  <c r="AF609" i="41"/>
  <c r="AF622" i="42"/>
  <c r="AF617" i="43"/>
  <c r="T7" i="47"/>
  <c r="AF606" i="41"/>
  <c r="AF615" i="42"/>
  <c r="I606" i="46"/>
  <c r="B86" i="46"/>
  <c r="AF622" i="40"/>
  <c r="AF605" i="41"/>
  <c r="AF618" i="43"/>
  <c r="I614" i="46"/>
  <c r="B94" i="46"/>
  <c r="AF617" i="42"/>
  <c r="AF614" i="42"/>
  <c r="I622" i="46"/>
  <c r="B102" i="46"/>
  <c r="AF610" i="43"/>
  <c r="I618" i="46"/>
  <c r="B98" i="46"/>
  <c r="G626" i="4"/>
  <c r="G105" i="4"/>
  <c r="I609" i="46"/>
  <c r="B89" i="46"/>
  <c r="I619" i="46"/>
  <c r="B99" i="46"/>
  <c r="AF622" i="41"/>
  <c r="AF607" i="42"/>
  <c r="AF622" i="43"/>
  <c r="AF610" i="42"/>
  <c r="AF615" i="43"/>
  <c r="AF614" i="40"/>
  <c r="AF619" i="42"/>
  <c r="AF609" i="43"/>
  <c r="I621" i="46"/>
  <c r="B101" i="46"/>
  <c r="AF605" i="40"/>
  <c r="AF605" i="42"/>
  <c r="I607" i="46"/>
  <c r="B87" i="46"/>
  <c r="I615" i="46"/>
  <c r="B95" i="46"/>
  <c r="AF605" i="43"/>
  <c r="D85" i="46"/>
  <c r="AF619" i="40"/>
  <c r="I605" i="46"/>
  <c r="B85" i="46"/>
  <c r="I610" i="46"/>
  <c r="B90" i="46"/>
  <c r="AF618" i="40"/>
  <c r="I617" i="46"/>
  <c r="B97" i="46"/>
  <c r="AF606" i="42"/>
  <c r="AF606" i="43"/>
  <c r="AF618" i="41"/>
  <c r="AF607" i="41"/>
  <c r="N86" i="46"/>
  <c r="N8" i="46" s="1"/>
  <c r="D86" i="42"/>
  <c r="D8" i="42" s="1"/>
  <c r="D86" i="40"/>
  <c r="D8" i="40" s="1"/>
  <c r="D86" i="41"/>
  <c r="D8" i="41" s="1"/>
  <c r="N102" i="46"/>
  <c r="N24" i="46" s="1"/>
  <c r="D101" i="40"/>
  <c r="D23" i="40" s="1"/>
  <c r="D102" i="40"/>
  <c r="D24" i="40" s="1"/>
  <c r="N87" i="42"/>
  <c r="N9" i="42" s="1"/>
  <c r="AF621" i="42"/>
  <c r="N89" i="43"/>
  <c r="N11" i="43" s="1"/>
  <c r="N87" i="43"/>
  <c r="N9" i="43" s="1"/>
  <c r="N99" i="43"/>
  <c r="N21" i="43" s="1"/>
  <c r="N95" i="41"/>
  <c r="N17" i="41" s="1"/>
  <c r="N98" i="40"/>
  <c r="N20" i="40" s="1"/>
  <c r="N97" i="40"/>
  <c r="N19" i="40" s="1"/>
  <c r="D102" i="42"/>
  <c r="D24" i="42" s="1"/>
  <c r="D101" i="42"/>
  <c r="D23" i="42" s="1"/>
  <c r="N90" i="42"/>
  <c r="N12" i="42" s="1"/>
  <c r="N95" i="42"/>
  <c r="N17" i="42" s="1"/>
  <c r="N99" i="41"/>
  <c r="N21" i="41" s="1"/>
  <c r="N87" i="41"/>
  <c r="N9" i="41" s="1"/>
  <c r="N87" i="40"/>
  <c r="N9" i="40" s="1"/>
  <c r="N95" i="43"/>
  <c r="N17" i="43" s="1"/>
  <c r="N89" i="41"/>
  <c r="N11" i="41" s="1"/>
  <c r="N97" i="43"/>
  <c r="N19" i="43" s="1"/>
  <c r="N98" i="41"/>
  <c r="N20" i="41" s="1"/>
  <c r="N98" i="43"/>
  <c r="N20" i="43" s="1"/>
  <c r="D101" i="43"/>
  <c r="D23" i="43" s="1"/>
  <c r="D102" i="43"/>
  <c r="D24" i="43" s="1"/>
  <c r="N94" i="43"/>
  <c r="N16" i="43" s="1"/>
  <c r="N99" i="40"/>
  <c r="N21" i="40" s="1"/>
  <c r="N97" i="42"/>
  <c r="N19" i="42" s="1"/>
  <c r="N101" i="46"/>
  <c r="N23" i="46" s="1"/>
  <c r="N94" i="40"/>
  <c r="N16" i="40" s="1"/>
  <c r="N94" i="41"/>
  <c r="N16" i="41" s="1"/>
  <c r="N89" i="42"/>
  <c r="N11" i="42" s="1"/>
  <c r="N90" i="43"/>
  <c r="N12" i="43" s="1"/>
  <c r="N90" i="40"/>
  <c r="N12" i="40" s="1"/>
  <c r="N98" i="42"/>
  <c r="N20" i="42" s="1"/>
  <c r="N99" i="42"/>
  <c r="N21" i="42" s="1"/>
  <c r="N90" i="41"/>
  <c r="N12" i="41" s="1"/>
  <c r="N94" i="42"/>
  <c r="N16" i="42" s="1"/>
  <c r="D102" i="41"/>
  <c r="D24" i="41" s="1"/>
  <c r="D101" i="41"/>
  <c r="D23" i="41" s="1"/>
  <c r="N89" i="40"/>
  <c r="N11" i="40" s="1"/>
  <c r="N97" i="41"/>
  <c r="N19" i="41" s="1"/>
  <c r="N95" i="40"/>
  <c r="N17" i="40" s="1"/>
  <c r="AF621" i="40" l="1"/>
  <c r="I625" i="4"/>
  <c r="E626" i="4"/>
  <c r="E105" i="4"/>
  <c r="S607" i="46"/>
  <c r="AG607" i="46" s="1"/>
  <c r="L87" i="46"/>
  <c r="I614" i="42"/>
  <c r="B94" i="42"/>
  <c r="I607" i="43"/>
  <c r="B87" i="43"/>
  <c r="I606" i="42"/>
  <c r="B86" i="42"/>
  <c r="I618" i="41"/>
  <c r="B98" i="41"/>
  <c r="S606" i="46"/>
  <c r="AG606" i="46" s="1"/>
  <c r="L86" i="46"/>
  <c r="I615" i="41"/>
  <c r="B95" i="41"/>
  <c r="I625" i="7"/>
  <c r="I97" i="46"/>
  <c r="B19" i="46"/>
  <c r="I19" i="46" s="1"/>
  <c r="I98" i="46"/>
  <c r="B20" i="46"/>
  <c r="I20" i="46" s="1"/>
  <c r="E626" i="7"/>
  <c r="E105" i="7"/>
  <c r="S619" i="46"/>
  <c r="AG619" i="46" s="1"/>
  <c r="L99" i="46"/>
  <c r="I610" i="41"/>
  <c r="B90" i="41"/>
  <c r="S614" i="46"/>
  <c r="AG614" i="46" s="1"/>
  <c r="L94" i="46"/>
  <c r="I621" i="40"/>
  <c r="B101" i="40"/>
  <c r="I605" i="43"/>
  <c r="B85" i="43"/>
  <c r="I606" i="40"/>
  <c r="B86" i="40"/>
  <c r="I618" i="43"/>
  <c r="B98" i="43"/>
  <c r="I605" i="40"/>
  <c r="B85" i="40"/>
  <c r="I607" i="40"/>
  <c r="B87" i="40"/>
  <c r="I614" i="41"/>
  <c r="B94" i="41"/>
  <c r="S605" i="46"/>
  <c r="L85" i="46"/>
  <c r="D85" i="40"/>
  <c r="D85" i="41"/>
  <c r="I619" i="41"/>
  <c r="B99" i="41"/>
  <c r="D7" i="46"/>
  <c r="I621" i="42"/>
  <c r="B101" i="42"/>
  <c r="I615" i="43"/>
  <c r="B95" i="43"/>
  <c r="I609" i="40"/>
  <c r="B89" i="40"/>
  <c r="I619" i="40"/>
  <c r="B99" i="40"/>
  <c r="I610" i="43"/>
  <c r="B90" i="43"/>
  <c r="I615" i="40"/>
  <c r="B95" i="40"/>
  <c r="N85" i="46"/>
  <c r="I90" i="46"/>
  <c r="B12" i="46"/>
  <c r="I12" i="46" s="1"/>
  <c r="I102" i="46"/>
  <c r="B24" i="46"/>
  <c r="I24" i="46" s="1"/>
  <c r="E626" i="6"/>
  <c r="E105" i="6"/>
  <c r="S618" i="46"/>
  <c r="AG618" i="46" s="1"/>
  <c r="L98" i="46"/>
  <c r="I622" i="42"/>
  <c r="B102" i="42"/>
  <c r="I618" i="40"/>
  <c r="B98" i="40"/>
  <c r="I606" i="41"/>
  <c r="B86" i="41"/>
  <c r="I614" i="43"/>
  <c r="B94" i="43"/>
  <c r="I615" i="42"/>
  <c r="B95" i="42"/>
  <c r="I619" i="43"/>
  <c r="B99" i="43"/>
  <c r="I609" i="43"/>
  <c r="B89" i="43"/>
  <c r="I609" i="42"/>
  <c r="B89" i="42"/>
  <c r="I617" i="40"/>
  <c r="B97" i="40"/>
  <c r="S615" i="46"/>
  <c r="AG615" i="46" s="1"/>
  <c r="L95" i="46"/>
  <c r="I89" i="46"/>
  <c r="B11" i="46"/>
  <c r="I11" i="46" s="1"/>
  <c r="D85" i="43"/>
  <c r="I99" i="46"/>
  <c r="B21" i="46"/>
  <c r="I21" i="46" s="1"/>
  <c r="I625" i="5"/>
  <c r="E626" i="5"/>
  <c r="E105" i="5"/>
  <c r="G626" i="5"/>
  <c r="G105" i="5"/>
  <c r="I621" i="41"/>
  <c r="B101" i="41"/>
  <c r="I607" i="42"/>
  <c r="B87" i="42"/>
  <c r="S621" i="46"/>
  <c r="AG621" i="46" s="1"/>
  <c r="L101" i="46"/>
  <c r="AF621" i="43"/>
  <c r="S617" i="46"/>
  <c r="AG617" i="46" s="1"/>
  <c r="L97" i="46"/>
  <c r="I607" i="41"/>
  <c r="B87" i="41"/>
  <c r="B86" i="43"/>
  <c r="I85" i="46"/>
  <c r="B7" i="46"/>
  <c r="I95" i="46"/>
  <c r="B17" i="46"/>
  <c r="I17" i="46" s="1"/>
  <c r="I86" i="46"/>
  <c r="B8" i="46"/>
  <c r="I8" i="46" s="1"/>
  <c r="I617" i="43"/>
  <c r="B97" i="43"/>
  <c r="I619" i="42"/>
  <c r="B99" i="42"/>
  <c r="I622" i="40"/>
  <c r="B102" i="40"/>
  <c r="I605" i="41"/>
  <c r="B85" i="41"/>
  <c r="I614" i="40"/>
  <c r="B94" i="40"/>
  <c r="I610" i="40"/>
  <c r="B90" i="40"/>
  <c r="N86" i="43"/>
  <c r="N8" i="43" s="1"/>
  <c r="D86" i="43"/>
  <c r="D8" i="43" s="1"/>
  <c r="I625" i="3"/>
  <c r="E626" i="3"/>
  <c r="E105" i="3"/>
  <c r="I622" i="41"/>
  <c r="B102" i="41"/>
  <c r="S622" i="46"/>
  <c r="AG622" i="46" s="1"/>
  <c r="L102" i="46"/>
  <c r="S609" i="46"/>
  <c r="AG609" i="46" s="1"/>
  <c r="L89" i="46"/>
  <c r="I605" i="42"/>
  <c r="B85" i="42"/>
  <c r="I622" i="43"/>
  <c r="B102" i="43"/>
  <c r="I101" i="46"/>
  <c r="B23" i="46"/>
  <c r="I23" i="46" s="1"/>
  <c r="G27" i="4"/>
  <c r="G28" i="4" s="1"/>
  <c r="G106" i="4"/>
  <c r="G626" i="3"/>
  <c r="G105" i="3"/>
  <c r="I610" i="42"/>
  <c r="B90" i="42"/>
  <c r="S610" i="46"/>
  <c r="AG610" i="46" s="1"/>
  <c r="L90" i="46"/>
  <c r="I617" i="41"/>
  <c r="B97" i="41"/>
  <c r="D85" i="42"/>
  <c r="I618" i="42"/>
  <c r="B98" i="42"/>
  <c r="I609" i="41"/>
  <c r="B89" i="41"/>
  <c r="AF621" i="41"/>
  <c r="I617" i="42"/>
  <c r="B97" i="42"/>
  <c r="I621" i="43"/>
  <c r="B101" i="43"/>
  <c r="I625" i="6"/>
  <c r="I87" i="46"/>
  <c r="B9" i="46"/>
  <c r="I9" i="46" s="1"/>
  <c r="I94" i="46"/>
  <c r="B16" i="46"/>
  <c r="I16" i="46" s="1"/>
  <c r="N86" i="42"/>
  <c r="N8" i="42" s="1"/>
  <c r="N86" i="40"/>
  <c r="N8" i="40" s="1"/>
  <c r="N86" i="41"/>
  <c r="N8" i="41" s="1"/>
  <c r="N102" i="41"/>
  <c r="N24" i="41" s="1"/>
  <c r="N101" i="40"/>
  <c r="N23" i="40" s="1"/>
  <c r="N101" i="42"/>
  <c r="N23" i="42" s="1"/>
  <c r="N102" i="43"/>
  <c r="N24" i="43" s="1"/>
  <c r="N102" i="42"/>
  <c r="N24" i="42" s="1"/>
  <c r="N101" i="41"/>
  <c r="N23" i="41" s="1"/>
  <c r="N102" i="40"/>
  <c r="N24" i="40" s="1"/>
  <c r="N101" i="43"/>
  <c r="N23" i="43" s="1"/>
  <c r="I606" i="43" l="1"/>
  <c r="S614" i="43"/>
  <c r="AG614" i="43" s="1"/>
  <c r="L94" i="43"/>
  <c r="S614" i="41"/>
  <c r="AG614" i="41" s="1"/>
  <c r="L94" i="41"/>
  <c r="D7" i="42"/>
  <c r="I89" i="43"/>
  <c r="B11" i="43"/>
  <c r="I11" i="43" s="1"/>
  <c r="I86" i="41"/>
  <c r="B8" i="41"/>
  <c r="I8" i="41" s="1"/>
  <c r="E27" i="6"/>
  <c r="E106" i="6"/>
  <c r="I94" i="41"/>
  <c r="B16" i="41"/>
  <c r="I16" i="41" s="1"/>
  <c r="S94" i="46"/>
  <c r="L16" i="46"/>
  <c r="S621" i="41"/>
  <c r="AG621" i="41" s="1"/>
  <c r="L101" i="41"/>
  <c r="S614" i="40"/>
  <c r="AG614" i="40" s="1"/>
  <c r="L94" i="40"/>
  <c r="S614" i="42"/>
  <c r="AG614" i="42" s="1"/>
  <c r="L94" i="42"/>
  <c r="S615" i="43"/>
  <c r="AG615" i="43" s="1"/>
  <c r="L95" i="43"/>
  <c r="S607" i="40"/>
  <c r="AG607" i="40" s="1"/>
  <c r="L87" i="40"/>
  <c r="I97" i="42"/>
  <c r="B19" i="42"/>
  <c r="I19" i="42" s="1"/>
  <c r="E27" i="3"/>
  <c r="I105" i="3"/>
  <c r="E106" i="3"/>
  <c r="I97" i="43"/>
  <c r="B19" i="43"/>
  <c r="I19" i="43" s="1"/>
  <c r="S101" i="46"/>
  <c r="L23" i="46"/>
  <c r="S23" i="46" s="1"/>
  <c r="T23" i="46" s="1"/>
  <c r="E27" i="5"/>
  <c r="I105" i="5"/>
  <c r="E106" i="5"/>
  <c r="I95" i="40"/>
  <c r="B17" i="40"/>
  <c r="I17" i="40" s="1"/>
  <c r="I95" i="43"/>
  <c r="B17" i="43"/>
  <c r="I17" i="43" s="1"/>
  <c r="D7" i="41"/>
  <c r="I86" i="40"/>
  <c r="B8" i="40"/>
  <c r="I8" i="40" s="1"/>
  <c r="S86" i="46"/>
  <c r="L8" i="46"/>
  <c r="S8" i="46" s="1"/>
  <c r="T8" i="46" s="1"/>
  <c r="I94" i="42"/>
  <c r="B16" i="42"/>
  <c r="I16" i="42" s="1"/>
  <c r="I94" i="40"/>
  <c r="B16" i="40"/>
  <c r="I16" i="40" s="1"/>
  <c r="I87" i="40"/>
  <c r="B9" i="40"/>
  <c r="I9" i="40" s="1"/>
  <c r="S618" i="42"/>
  <c r="AG618" i="42" s="1"/>
  <c r="L98" i="42"/>
  <c r="S606" i="42"/>
  <c r="AG606" i="42" s="1"/>
  <c r="L86" i="42"/>
  <c r="S617" i="43"/>
  <c r="AG617" i="43" s="1"/>
  <c r="L97" i="43"/>
  <c r="S622" i="41"/>
  <c r="AG622" i="41" s="1"/>
  <c r="L102" i="41"/>
  <c r="S617" i="40"/>
  <c r="AG617" i="40" s="1"/>
  <c r="L97" i="40"/>
  <c r="S619" i="40"/>
  <c r="AG619" i="40" s="1"/>
  <c r="L99" i="40"/>
  <c r="S609" i="42"/>
  <c r="AG609" i="42" s="1"/>
  <c r="L89" i="42"/>
  <c r="S607" i="43"/>
  <c r="AG607" i="43" s="1"/>
  <c r="L87" i="43"/>
  <c r="S622" i="42"/>
  <c r="AG622" i="42" s="1"/>
  <c r="L102" i="42"/>
  <c r="N85" i="43"/>
  <c r="N85" i="40"/>
  <c r="S89" i="46"/>
  <c r="L11" i="46"/>
  <c r="S11" i="46" s="1"/>
  <c r="T11" i="46" s="1"/>
  <c r="I87" i="42"/>
  <c r="B9" i="42"/>
  <c r="I9" i="42" s="1"/>
  <c r="I90" i="43"/>
  <c r="B12" i="43"/>
  <c r="I12" i="43" s="1"/>
  <c r="I101" i="42"/>
  <c r="B23" i="42"/>
  <c r="I23" i="42" s="1"/>
  <c r="D7" i="40"/>
  <c r="I85" i="43"/>
  <c r="B7" i="43"/>
  <c r="I98" i="41"/>
  <c r="B20" i="41"/>
  <c r="I20" i="41" s="1"/>
  <c r="S87" i="46"/>
  <c r="L9" i="46"/>
  <c r="S9" i="46" s="1"/>
  <c r="T9" i="46" s="1"/>
  <c r="I97" i="41"/>
  <c r="B19" i="41"/>
  <c r="I19" i="41" s="1"/>
  <c r="I85" i="41"/>
  <c r="B7" i="41"/>
  <c r="S95" i="46"/>
  <c r="L17" i="46"/>
  <c r="S609" i="40"/>
  <c r="AG609" i="40" s="1"/>
  <c r="L89" i="40"/>
  <c r="S606" i="43"/>
  <c r="AG606" i="43" s="1"/>
  <c r="L86" i="43"/>
  <c r="S605" i="40"/>
  <c r="L85" i="40"/>
  <c r="S615" i="42"/>
  <c r="AG615" i="42" s="1"/>
  <c r="L95" i="42"/>
  <c r="S618" i="40"/>
  <c r="AG618" i="40" s="1"/>
  <c r="L98" i="40"/>
  <c r="S619" i="42"/>
  <c r="AG619" i="42" s="1"/>
  <c r="L99" i="42"/>
  <c r="S609" i="43"/>
  <c r="AG609" i="43" s="1"/>
  <c r="L89" i="43"/>
  <c r="S617" i="41"/>
  <c r="AG617" i="41" s="1"/>
  <c r="L97" i="41"/>
  <c r="I89" i="41"/>
  <c r="B11" i="41"/>
  <c r="I11" i="41" s="1"/>
  <c r="S90" i="46"/>
  <c r="L12" i="46"/>
  <c r="S12" i="46" s="1"/>
  <c r="T12" i="46" s="1"/>
  <c r="I87" i="41"/>
  <c r="B9" i="41"/>
  <c r="I9" i="41" s="1"/>
  <c r="I97" i="40"/>
  <c r="B19" i="40"/>
  <c r="I19" i="40" s="1"/>
  <c r="I95" i="42"/>
  <c r="B17" i="42"/>
  <c r="I17" i="42" s="1"/>
  <c r="I102" i="42"/>
  <c r="B24" i="42"/>
  <c r="I24" i="42" s="1"/>
  <c r="I85" i="40"/>
  <c r="B7" i="40"/>
  <c r="S99" i="46"/>
  <c r="L21" i="46"/>
  <c r="S622" i="43"/>
  <c r="AG622" i="43" s="1"/>
  <c r="L102" i="43"/>
  <c r="N85" i="41"/>
  <c r="I85" i="42"/>
  <c r="B7" i="42"/>
  <c r="S615" i="40"/>
  <c r="AG615" i="40" s="1"/>
  <c r="L95" i="40"/>
  <c r="S605" i="41"/>
  <c r="L85" i="41"/>
  <c r="S618" i="43"/>
  <c r="AG618" i="43" s="1"/>
  <c r="L98" i="43"/>
  <c r="I86" i="43"/>
  <c r="B8" i="43"/>
  <c r="I8" i="43" s="1"/>
  <c r="I98" i="40"/>
  <c r="B20" i="40"/>
  <c r="I20" i="40" s="1"/>
  <c r="I90" i="41"/>
  <c r="B12" i="41"/>
  <c r="I12" i="41" s="1"/>
  <c r="S617" i="42"/>
  <c r="AG617" i="42" s="1"/>
  <c r="L97" i="42"/>
  <c r="S621" i="42"/>
  <c r="AG621" i="42" s="1"/>
  <c r="L101" i="42"/>
  <c r="S606" i="40"/>
  <c r="AG606" i="40" s="1"/>
  <c r="L86" i="40"/>
  <c r="N85" i="42"/>
  <c r="S610" i="40"/>
  <c r="AG610" i="40" s="1"/>
  <c r="L90" i="40"/>
  <c r="S610" i="42"/>
  <c r="AG610" i="42" s="1"/>
  <c r="L90" i="42"/>
  <c r="S605" i="42"/>
  <c r="L85" i="42"/>
  <c r="S605" i="43"/>
  <c r="L85" i="43"/>
  <c r="S607" i="42"/>
  <c r="AG607" i="42" s="1"/>
  <c r="L87" i="42"/>
  <c r="S618" i="41"/>
  <c r="AG618" i="41" s="1"/>
  <c r="L98" i="41"/>
  <c r="G626" i="6"/>
  <c r="G105" i="6"/>
  <c r="I105" i="6" s="1"/>
  <c r="S102" i="46"/>
  <c r="L24" i="46"/>
  <c r="S24" i="46" s="1"/>
  <c r="T24" i="46" s="1"/>
  <c r="I102" i="40"/>
  <c r="B24" i="40"/>
  <c r="I24" i="40" s="1"/>
  <c r="I101" i="41"/>
  <c r="B23" i="41"/>
  <c r="I23" i="41" s="1"/>
  <c r="I99" i="40"/>
  <c r="B21" i="40"/>
  <c r="I21" i="40" s="1"/>
  <c r="S85" i="46"/>
  <c r="L7" i="46"/>
  <c r="G626" i="7"/>
  <c r="G105" i="7"/>
  <c r="I86" i="42"/>
  <c r="B8" i="42"/>
  <c r="I8" i="42" s="1"/>
  <c r="E27" i="4"/>
  <c r="I105" i="4"/>
  <c r="E106" i="4"/>
  <c r="G27" i="3"/>
  <c r="G28" i="3" s="1"/>
  <c r="G106" i="3"/>
  <c r="I99" i="43"/>
  <c r="B21" i="43"/>
  <c r="I21" i="43" s="1"/>
  <c r="S606" i="41"/>
  <c r="AG606" i="41" s="1"/>
  <c r="L86" i="41"/>
  <c r="S619" i="41"/>
  <c r="AG619" i="41" s="1"/>
  <c r="L99" i="41"/>
  <c r="S615" i="41"/>
  <c r="AG615" i="41" s="1"/>
  <c r="L95" i="41"/>
  <c r="S610" i="41"/>
  <c r="AG610" i="41" s="1"/>
  <c r="L90" i="41"/>
  <c r="S621" i="40"/>
  <c r="AG621" i="40" s="1"/>
  <c r="L101" i="40"/>
  <c r="S609" i="41"/>
  <c r="AG609" i="41" s="1"/>
  <c r="L89" i="41"/>
  <c r="I98" i="42"/>
  <c r="B20" i="42"/>
  <c r="I20" i="42" s="1"/>
  <c r="I90" i="42"/>
  <c r="B12" i="42"/>
  <c r="I12" i="42" s="1"/>
  <c r="I102" i="43"/>
  <c r="B24" i="43"/>
  <c r="I24" i="43" s="1"/>
  <c r="I90" i="40"/>
  <c r="B12" i="40"/>
  <c r="I12" i="40" s="1"/>
  <c r="S97" i="46"/>
  <c r="L19" i="46"/>
  <c r="S19" i="46" s="1"/>
  <c r="T19" i="46" s="1"/>
  <c r="D7" i="43"/>
  <c r="I89" i="42"/>
  <c r="B11" i="42"/>
  <c r="I11" i="42" s="1"/>
  <c r="I94" i="43"/>
  <c r="B16" i="43"/>
  <c r="I16" i="43" s="1"/>
  <c r="S98" i="46"/>
  <c r="L20" i="46"/>
  <c r="S20" i="46" s="1"/>
  <c r="T20" i="46" s="1"/>
  <c r="I101" i="40"/>
  <c r="B23" i="40"/>
  <c r="I23" i="40" s="1"/>
  <c r="E27" i="7"/>
  <c r="I105" i="7"/>
  <c r="E106" i="7"/>
  <c r="S622" i="40"/>
  <c r="AG622" i="40" s="1"/>
  <c r="L102" i="40"/>
  <c r="S607" i="41"/>
  <c r="AG607" i="41" s="1"/>
  <c r="L87" i="41"/>
  <c r="S619" i="43"/>
  <c r="AG619" i="43" s="1"/>
  <c r="L99" i="43"/>
  <c r="S621" i="43"/>
  <c r="AG621" i="43" s="1"/>
  <c r="L101" i="43"/>
  <c r="S610" i="43"/>
  <c r="AG610" i="43" s="1"/>
  <c r="L90" i="43"/>
  <c r="I101" i="43"/>
  <c r="B23" i="43"/>
  <c r="I23" i="43" s="1"/>
  <c r="I102" i="41"/>
  <c r="B24" i="41"/>
  <c r="I24" i="41" s="1"/>
  <c r="I99" i="42"/>
  <c r="B21" i="42"/>
  <c r="I21" i="42" s="1"/>
  <c r="I7" i="46"/>
  <c r="G27" i="5"/>
  <c r="G28" i="5" s="1"/>
  <c r="G106" i="5"/>
  <c r="N7" i="46"/>
  <c r="I89" i="40"/>
  <c r="B11" i="40"/>
  <c r="I11" i="40" s="1"/>
  <c r="I99" i="41"/>
  <c r="B21" i="41"/>
  <c r="I21" i="41" s="1"/>
  <c r="AG605" i="46"/>
  <c r="I98" i="43"/>
  <c r="B20" i="43"/>
  <c r="I20" i="43" s="1"/>
  <c r="I95" i="41"/>
  <c r="B17" i="41"/>
  <c r="I17" i="41" s="1"/>
  <c r="I87" i="43"/>
  <c r="B9" i="43"/>
  <c r="I9" i="43" s="1"/>
  <c r="S101" i="43" l="1"/>
  <c r="L23" i="43"/>
  <c r="S23" i="43" s="1"/>
  <c r="T23" i="43" s="1"/>
  <c r="S87" i="42"/>
  <c r="L9" i="42"/>
  <c r="S9" i="42" s="1"/>
  <c r="T9" i="42" s="1"/>
  <c r="S90" i="42"/>
  <c r="L12" i="42"/>
  <c r="S12" i="42" s="1"/>
  <c r="T12" i="42" s="1"/>
  <c r="S101" i="42"/>
  <c r="L23" i="42"/>
  <c r="S23" i="42" s="1"/>
  <c r="T23" i="42" s="1"/>
  <c r="S89" i="40"/>
  <c r="L11" i="40"/>
  <c r="S11" i="40" s="1"/>
  <c r="T11" i="40" s="1"/>
  <c r="I27" i="5"/>
  <c r="E28" i="5"/>
  <c r="S89" i="41"/>
  <c r="L11" i="41"/>
  <c r="S11" i="41" s="1"/>
  <c r="T11" i="41" s="1"/>
  <c r="S99" i="41"/>
  <c r="L21" i="41"/>
  <c r="S7" i="46"/>
  <c r="I7" i="42"/>
  <c r="S97" i="41"/>
  <c r="L19" i="41"/>
  <c r="S95" i="42"/>
  <c r="L17" i="42"/>
  <c r="S102" i="42"/>
  <c r="L24" i="42"/>
  <c r="S24" i="42" s="1"/>
  <c r="T24" i="42" s="1"/>
  <c r="S97" i="40"/>
  <c r="L19" i="40"/>
  <c r="S98" i="42"/>
  <c r="L20" i="42"/>
  <c r="S94" i="40"/>
  <c r="L16" i="40"/>
  <c r="S101" i="40"/>
  <c r="L23" i="40"/>
  <c r="S23" i="40" s="1"/>
  <c r="T23" i="40" s="1"/>
  <c r="S86" i="41"/>
  <c r="L8" i="41"/>
  <c r="S8" i="41" s="1"/>
  <c r="T8" i="41" s="1"/>
  <c r="S89" i="43"/>
  <c r="L11" i="43"/>
  <c r="S11" i="43" s="1"/>
  <c r="T11" i="43" s="1"/>
  <c r="S85" i="40"/>
  <c r="L7" i="40"/>
  <c r="S87" i="43"/>
  <c r="L9" i="43"/>
  <c r="S9" i="43" s="1"/>
  <c r="T9" i="43" s="1"/>
  <c r="S102" i="41"/>
  <c r="L24" i="41"/>
  <c r="S24" i="41" s="1"/>
  <c r="T24" i="41" s="1"/>
  <c r="S87" i="40"/>
  <c r="L9" i="40"/>
  <c r="S9" i="40" s="1"/>
  <c r="T9" i="40" s="1"/>
  <c r="S101" i="41"/>
  <c r="L23" i="41"/>
  <c r="S23" i="41" s="1"/>
  <c r="T23" i="41" s="1"/>
  <c r="S99" i="43"/>
  <c r="L21" i="43"/>
  <c r="S97" i="42"/>
  <c r="L19" i="42"/>
  <c r="E28" i="7"/>
  <c r="I27" i="4"/>
  <c r="E28" i="4"/>
  <c r="G27" i="6"/>
  <c r="G28" i="6" s="1"/>
  <c r="G106" i="6"/>
  <c r="AG605" i="43"/>
  <c r="N7" i="42"/>
  <c r="S85" i="41"/>
  <c r="L7" i="41"/>
  <c r="N7" i="41"/>
  <c r="I7" i="41"/>
  <c r="I27" i="6"/>
  <c r="E28" i="6"/>
  <c r="S94" i="41"/>
  <c r="L16" i="41"/>
  <c r="S90" i="40"/>
  <c r="L12" i="40"/>
  <c r="S12" i="40" s="1"/>
  <c r="T12" i="40" s="1"/>
  <c r="I7" i="40"/>
  <c r="S87" i="41"/>
  <c r="L9" i="41"/>
  <c r="S9" i="41" s="1"/>
  <c r="T9" i="41" s="1"/>
  <c r="S90" i="41"/>
  <c r="L12" i="41"/>
  <c r="S12" i="41" s="1"/>
  <c r="T12" i="41" s="1"/>
  <c r="S85" i="42"/>
  <c r="L7" i="42"/>
  <c r="S99" i="42"/>
  <c r="L21" i="42"/>
  <c r="AG605" i="40"/>
  <c r="I7" i="43"/>
  <c r="N7" i="40"/>
  <c r="S89" i="42"/>
  <c r="L11" i="42"/>
  <c r="S11" i="42" s="1"/>
  <c r="T11" i="42" s="1"/>
  <c r="S97" i="43"/>
  <c r="L19" i="43"/>
  <c r="S95" i="43"/>
  <c r="L17" i="43"/>
  <c r="S90" i="43"/>
  <c r="L12" i="43"/>
  <c r="S12" i="43" s="1"/>
  <c r="T12" i="43" s="1"/>
  <c r="S98" i="41"/>
  <c r="L20" i="41"/>
  <c r="S86" i="40"/>
  <c r="L8" i="40"/>
  <c r="S8" i="40" s="1"/>
  <c r="T8" i="40" s="1"/>
  <c r="AG605" i="41"/>
  <c r="S102" i="43"/>
  <c r="L24" i="43"/>
  <c r="S24" i="43" s="1"/>
  <c r="T24" i="43" s="1"/>
  <c r="S86" i="43"/>
  <c r="L8" i="43"/>
  <c r="S8" i="43" s="1"/>
  <c r="T8" i="43" s="1"/>
  <c r="S94" i="43"/>
  <c r="L16" i="43"/>
  <c r="S16" i="43" s="1"/>
  <c r="T16" i="43" s="1"/>
  <c r="S85" i="43"/>
  <c r="L7" i="43"/>
  <c r="S98" i="43"/>
  <c r="L20" i="43"/>
  <c r="S102" i="40"/>
  <c r="L24" i="40"/>
  <c r="S24" i="40" s="1"/>
  <c r="T24" i="40" s="1"/>
  <c r="S95" i="41"/>
  <c r="L17" i="41"/>
  <c r="G27" i="7"/>
  <c r="G28" i="7" s="1"/>
  <c r="G106" i="7"/>
  <c r="AG605" i="42"/>
  <c r="S95" i="40"/>
  <c r="L17" i="40"/>
  <c r="S98" i="40"/>
  <c r="L20" i="40"/>
  <c r="N7" i="43"/>
  <c r="S99" i="40"/>
  <c r="L21" i="40"/>
  <c r="S86" i="42"/>
  <c r="L8" i="42"/>
  <c r="S8" i="42" s="1"/>
  <c r="T8" i="42" s="1"/>
  <c r="I27" i="3"/>
  <c r="E28" i="3"/>
  <c r="S94" i="42"/>
  <c r="L16" i="42"/>
  <c r="P68" i="42" l="1"/>
  <c r="S484" i="42"/>
  <c r="S7" i="42"/>
  <c r="S7" i="40"/>
  <c r="P69" i="43"/>
  <c r="S485" i="43"/>
  <c r="P69" i="41"/>
  <c r="S485" i="41"/>
  <c r="P71" i="41"/>
  <c r="S487" i="41"/>
  <c r="I27" i="7"/>
  <c r="P72" i="40"/>
  <c r="S488" i="40"/>
  <c r="P73" i="40"/>
  <c r="S489" i="40"/>
  <c r="P71" i="40"/>
  <c r="S487" i="40"/>
  <c r="P68" i="40"/>
  <c r="S484" i="40"/>
  <c r="P73" i="42"/>
  <c r="S489" i="42"/>
  <c r="P71" i="43"/>
  <c r="S487" i="43"/>
  <c r="P71" i="42"/>
  <c r="S487" i="42"/>
  <c r="T7" i="46"/>
  <c r="P72" i="42"/>
  <c r="S488" i="42"/>
  <c r="P73" i="43"/>
  <c r="S489" i="43"/>
  <c r="P68" i="41"/>
  <c r="S484" i="41"/>
  <c r="S7" i="43"/>
  <c r="S7" i="41"/>
  <c r="P69" i="42"/>
  <c r="S485" i="42"/>
  <c r="P73" i="41"/>
  <c r="S489" i="41"/>
  <c r="P72" i="43"/>
  <c r="S488" i="43"/>
  <c r="P69" i="40"/>
  <c r="S485" i="40"/>
  <c r="P72" i="41"/>
  <c r="S488" i="41"/>
  <c r="P21" i="41" l="1"/>
  <c r="S21" i="41" s="1"/>
  <c r="T21" i="41" s="1"/>
  <c r="S73" i="41"/>
  <c r="S73" i="43"/>
  <c r="P21" i="43"/>
  <c r="T7" i="40"/>
  <c r="P17" i="42"/>
  <c r="S17" i="42" s="1"/>
  <c r="T17" i="42" s="1"/>
  <c r="S69" i="42"/>
  <c r="T7" i="43"/>
  <c r="P21" i="40"/>
  <c r="S21" i="40" s="1"/>
  <c r="T21" i="40" s="1"/>
  <c r="S73" i="40"/>
  <c r="S72" i="42"/>
  <c r="P20" i="42"/>
  <c r="S20" i="42" s="1"/>
  <c r="T20" i="42" s="1"/>
  <c r="S71" i="42"/>
  <c r="P19" i="42"/>
  <c r="S19" i="42" s="1"/>
  <c r="T19" i="42" s="1"/>
  <c r="S72" i="40"/>
  <c r="P20" i="40"/>
  <c r="S20" i="40" s="1"/>
  <c r="T20" i="40" s="1"/>
  <c r="P17" i="41"/>
  <c r="S17" i="41" s="1"/>
  <c r="T17" i="41" s="1"/>
  <c r="S69" i="41"/>
  <c r="T7" i="42"/>
  <c r="T7" i="41"/>
  <c r="S72" i="41"/>
  <c r="P20" i="41"/>
  <c r="S20" i="41" s="1"/>
  <c r="T20" i="41" s="1"/>
  <c r="P21" i="42"/>
  <c r="S21" i="42" s="1"/>
  <c r="T21" i="42" s="1"/>
  <c r="S73" i="42"/>
  <c r="S71" i="41"/>
  <c r="P19" i="41"/>
  <c r="S19" i="41" s="1"/>
  <c r="T19" i="41" s="1"/>
  <c r="S71" i="43"/>
  <c r="P19" i="43"/>
  <c r="S19" i="43" s="1"/>
  <c r="T19" i="43" s="1"/>
  <c r="P16" i="40"/>
  <c r="S68" i="40"/>
  <c r="S71" i="40"/>
  <c r="P19" i="40"/>
  <c r="S19" i="40" s="1"/>
  <c r="T19" i="40" s="1"/>
  <c r="P17" i="40"/>
  <c r="S17" i="40" s="1"/>
  <c r="T17" i="40" s="1"/>
  <c r="S69" i="40"/>
  <c r="S72" i="43"/>
  <c r="P20" i="43"/>
  <c r="S20" i="43" s="1"/>
  <c r="T20" i="43" s="1"/>
  <c r="P16" i="41"/>
  <c r="S68" i="41"/>
  <c r="P17" i="43"/>
  <c r="S17" i="43" s="1"/>
  <c r="T17" i="43" s="1"/>
  <c r="S69" i="43"/>
  <c r="P16" i="42"/>
  <c r="S68" i="42"/>
  <c r="S16" i="42" l="1"/>
  <c r="S21" i="43"/>
  <c r="T21" i="43" s="1"/>
  <c r="S16" i="40"/>
  <c r="S16" i="41"/>
  <c r="T16" i="42" l="1"/>
  <c r="T16" i="41"/>
  <c r="T16" i="40"/>
  <c r="G626" i="1" l="1"/>
  <c r="G96" i="1"/>
  <c r="E626" i="8"/>
  <c r="E96" i="8"/>
  <c r="I616" i="1"/>
  <c r="E626" i="1"/>
  <c r="E96" i="1"/>
  <c r="I616" i="8"/>
  <c r="I96" i="1" l="1"/>
  <c r="E18" i="1"/>
  <c r="E106" i="1"/>
  <c r="I96" i="8"/>
  <c r="E18" i="8"/>
  <c r="E106" i="8"/>
  <c r="G106" i="1"/>
  <c r="G18" i="1"/>
  <c r="G28" i="1" s="1"/>
  <c r="G626" i="8"/>
  <c r="G96" i="8"/>
  <c r="E28" i="8" l="1"/>
  <c r="G626" i="32"/>
  <c r="G96" i="32"/>
  <c r="I616" i="32"/>
  <c r="E626" i="32"/>
  <c r="E96" i="32"/>
  <c r="G106" i="8"/>
  <c r="G18" i="8"/>
  <c r="G28" i="8" s="1"/>
  <c r="I18" i="1"/>
  <c r="E28" i="1"/>
  <c r="E626" i="35" l="1"/>
  <c r="E96" i="35"/>
  <c r="G626" i="34"/>
  <c r="G96" i="34"/>
  <c r="G106" i="32"/>
  <c r="G18" i="32"/>
  <c r="G28" i="32" s="1"/>
  <c r="I96" i="32"/>
  <c r="E18" i="32"/>
  <c r="E106" i="32"/>
  <c r="I616" i="34"/>
  <c r="E626" i="34"/>
  <c r="E96" i="34"/>
  <c r="G18" i="34" l="1"/>
  <c r="G28" i="34" s="1"/>
  <c r="G106" i="34"/>
  <c r="E18" i="34"/>
  <c r="I96" i="34"/>
  <c r="E106" i="34"/>
  <c r="I623" i="7"/>
  <c r="I626" i="7" s="1"/>
  <c r="D103" i="7"/>
  <c r="D626" i="7"/>
  <c r="E106" i="35"/>
  <c r="E18" i="35"/>
  <c r="I486" i="8"/>
  <c r="I496" i="8" s="1"/>
  <c r="F70" i="8"/>
  <c r="F496" i="8"/>
  <c r="I486" i="32"/>
  <c r="I496" i="32" s="1"/>
  <c r="F70" i="32"/>
  <c r="F496" i="32"/>
  <c r="F497" i="32" s="1"/>
  <c r="E28" i="32"/>
  <c r="F497" i="8" l="1"/>
  <c r="D25" i="7"/>
  <c r="D106" i="7"/>
  <c r="I103" i="7"/>
  <c r="B101" i="34"/>
  <c r="B626" i="34"/>
  <c r="B626" i="36"/>
  <c r="B101" i="36"/>
  <c r="B101" i="35"/>
  <c r="B626" i="35"/>
  <c r="I70" i="8"/>
  <c r="F18" i="8"/>
  <c r="F80" i="8"/>
  <c r="B627" i="7"/>
  <c r="I627" i="7"/>
  <c r="F627" i="7"/>
  <c r="H627" i="7"/>
  <c r="C627" i="7"/>
  <c r="E627" i="7"/>
  <c r="G627" i="7"/>
  <c r="I623" i="6"/>
  <c r="I626" i="6" s="1"/>
  <c r="D103" i="6"/>
  <c r="D626" i="6"/>
  <c r="E28" i="35"/>
  <c r="D497" i="8"/>
  <c r="I497" i="8"/>
  <c r="B497" i="8"/>
  <c r="G497" i="8"/>
  <c r="H497" i="8"/>
  <c r="E497" i="8"/>
  <c r="C497" i="8"/>
  <c r="B101" i="1"/>
  <c r="B626" i="1"/>
  <c r="E28" i="34"/>
  <c r="I623" i="5"/>
  <c r="I626" i="5" s="1"/>
  <c r="D103" i="5"/>
  <c r="D626" i="5"/>
  <c r="B101" i="8"/>
  <c r="B626" i="8"/>
  <c r="B101" i="32"/>
  <c r="B626" i="32"/>
  <c r="I623" i="3"/>
  <c r="I626" i="3" s="1"/>
  <c r="D103" i="3"/>
  <c r="D626" i="3"/>
  <c r="I486" i="34"/>
  <c r="I496" i="34" s="1"/>
  <c r="F70" i="34"/>
  <c r="F496" i="34"/>
  <c r="I616" i="36"/>
  <c r="E626" i="36"/>
  <c r="E96" i="36"/>
  <c r="F18" i="32"/>
  <c r="I70" i="32"/>
  <c r="F80" i="32"/>
  <c r="I623" i="4"/>
  <c r="I626" i="4" s="1"/>
  <c r="D103" i="4"/>
  <c r="D626" i="4"/>
  <c r="G626" i="36"/>
  <c r="G96" i="36"/>
  <c r="C497" i="32"/>
  <c r="D497" i="32"/>
  <c r="B497" i="32"/>
  <c r="I497" i="32"/>
  <c r="E497" i="32"/>
  <c r="G497" i="32"/>
  <c r="H497" i="32"/>
  <c r="D627" i="7"/>
  <c r="G626" i="35"/>
  <c r="G96" i="35"/>
  <c r="I616" i="35"/>
  <c r="F497" i="34" l="1"/>
  <c r="D627" i="6"/>
  <c r="D627" i="4"/>
  <c r="I622" i="32"/>
  <c r="D102" i="32"/>
  <c r="G18" i="36"/>
  <c r="G28" i="36" s="1"/>
  <c r="G106" i="36"/>
  <c r="E18" i="36"/>
  <c r="I96" i="36"/>
  <c r="E106" i="36"/>
  <c r="I627" i="3"/>
  <c r="F627" i="3"/>
  <c r="H627" i="3"/>
  <c r="C627" i="3"/>
  <c r="B627" i="3"/>
  <c r="E627" i="3"/>
  <c r="G627" i="3"/>
  <c r="D25" i="5"/>
  <c r="I103" i="5"/>
  <c r="D106" i="5"/>
  <c r="F82" i="8"/>
  <c r="I486" i="35"/>
  <c r="I496" i="35" s="1"/>
  <c r="F70" i="35"/>
  <c r="F496" i="35"/>
  <c r="D627" i="5"/>
  <c r="I627" i="5"/>
  <c r="F627" i="5"/>
  <c r="H627" i="5"/>
  <c r="C627" i="5"/>
  <c r="B627" i="5"/>
  <c r="E627" i="5"/>
  <c r="G627" i="5"/>
  <c r="F28" i="8"/>
  <c r="I18" i="8"/>
  <c r="I80" i="8"/>
  <c r="I622" i="36"/>
  <c r="D102" i="36"/>
  <c r="D25" i="4"/>
  <c r="I103" i="4"/>
  <c r="D106" i="4"/>
  <c r="D101" i="1"/>
  <c r="I101" i="1" s="1"/>
  <c r="D626" i="1"/>
  <c r="I622" i="35"/>
  <c r="D102" i="35"/>
  <c r="D101" i="35"/>
  <c r="D626" i="35"/>
  <c r="C627" i="4"/>
  <c r="I627" i="4"/>
  <c r="F627" i="4"/>
  <c r="H627" i="4"/>
  <c r="B627" i="4"/>
  <c r="G627" i="4"/>
  <c r="E627" i="4"/>
  <c r="I70" i="34"/>
  <c r="F18" i="34"/>
  <c r="F80" i="34"/>
  <c r="I101" i="35"/>
  <c r="B23" i="35"/>
  <c r="B106" i="35"/>
  <c r="I106" i="7"/>
  <c r="I622" i="34"/>
  <c r="D102" i="34"/>
  <c r="F82" i="32"/>
  <c r="C497" i="34"/>
  <c r="G497" i="34"/>
  <c r="H497" i="34"/>
  <c r="D497" i="34"/>
  <c r="B497" i="34"/>
  <c r="E497" i="34"/>
  <c r="I497" i="34"/>
  <c r="B23" i="8"/>
  <c r="B106" i="8"/>
  <c r="I621" i="35"/>
  <c r="I626" i="35" s="1"/>
  <c r="D107" i="7"/>
  <c r="B23" i="32"/>
  <c r="B106" i="32"/>
  <c r="B23" i="34"/>
  <c r="B106" i="34"/>
  <c r="G106" i="35"/>
  <c r="G18" i="35"/>
  <c r="G28" i="35" s="1"/>
  <c r="I96" i="35"/>
  <c r="I80" i="32"/>
  <c r="F81" i="32" s="1"/>
  <c r="D627" i="3"/>
  <c r="B23" i="1"/>
  <c r="B106" i="1"/>
  <c r="D25" i="6"/>
  <c r="I103" i="6"/>
  <c r="D106" i="6"/>
  <c r="B23" i="36"/>
  <c r="B106" i="36"/>
  <c r="D28" i="7"/>
  <c r="I25" i="7"/>
  <c r="F28" i="32"/>
  <c r="I18" i="32"/>
  <c r="D25" i="3"/>
  <c r="I103" i="3"/>
  <c r="D106" i="3"/>
  <c r="I621" i="1"/>
  <c r="I626" i="1" s="1"/>
  <c r="F627" i="6"/>
  <c r="I627" i="6"/>
  <c r="H627" i="6"/>
  <c r="C627" i="6"/>
  <c r="B627" i="6"/>
  <c r="E627" i="6"/>
  <c r="G627" i="6"/>
  <c r="B627" i="35" l="1"/>
  <c r="G627" i="35"/>
  <c r="F497" i="35"/>
  <c r="D627" i="1"/>
  <c r="I102" i="35"/>
  <c r="D24" i="35"/>
  <c r="I24" i="35" s="1"/>
  <c r="D24" i="36"/>
  <c r="I24" i="36" s="1"/>
  <c r="I102" i="36"/>
  <c r="I106" i="5"/>
  <c r="B28" i="8"/>
  <c r="I102" i="34"/>
  <c r="D24" i="34"/>
  <c r="I24" i="34" s="1"/>
  <c r="B28" i="35"/>
  <c r="I25" i="5"/>
  <c r="D28" i="5"/>
  <c r="B28" i="34"/>
  <c r="E627" i="1"/>
  <c r="I627" i="1"/>
  <c r="F627" i="1"/>
  <c r="H627" i="1"/>
  <c r="C627" i="1"/>
  <c r="G627" i="1"/>
  <c r="I25" i="6"/>
  <c r="D28" i="6"/>
  <c r="B28" i="32"/>
  <c r="D23" i="1"/>
  <c r="D28" i="1" s="1"/>
  <c r="D106" i="1"/>
  <c r="I70" i="35"/>
  <c r="F18" i="35"/>
  <c r="F80" i="35"/>
  <c r="E28" i="36"/>
  <c r="I28" i="7"/>
  <c r="H627" i="35"/>
  <c r="I627" i="35"/>
  <c r="F627" i="35"/>
  <c r="C627" i="35"/>
  <c r="E627" i="35"/>
  <c r="F82" i="34"/>
  <c r="I106" i="4"/>
  <c r="D107" i="4" s="1"/>
  <c r="I497" i="35"/>
  <c r="B497" i="35"/>
  <c r="G497" i="35"/>
  <c r="D497" i="35"/>
  <c r="E497" i="35"/>
  <c r="H497" i="35"/>
  <c r="C497" i="35"/>
  <c r="D101" i="8"/>
  <c r="D626" i="8"/>
  <c r="I621" i="8"/>
  <c r="I626" i="8" s="1"/>
  <c r="I106" i="35"/>
  <c r="E81" i="8"/>
  <c r="H81" i="8"/>
  <c r="B81" i="8"/>
  <c r="C81" i="8"/>
  <c r="I82" i="8"/>
  <c r="G81" i="8"/>
  <c r="I81" i="8"/>
  <c r="D81" i="8"/>
  <c r="I622" i="8"/>
  <c r="D102" i="8"/>
  <c r="I106" i="3"/>
  <c r="D107" i="3" s="1"/>
  <c r="D29" i="7"/>
  <c r="I23" i="1"/>
  <c r="B28" i="1"/>
  <c r="D101" i="36"/>
  <c r="D626" i="36"/>
  <c r="I621" i="36"/>
  <c r="I626" i="36" s="1"/>
  <c r="D101" i="34"/>
  <c r="D626" i="34"/>
  <c r="I621" i="34"/>
  <c r="I626" i="34" s="1"/>
  <c r="F28" i="34"/>
  <c r="I18" i="34"/>
  <c r="I25" i="4"/>
  <c r="D28" i="4"/>
  <c r="F81" i="8"/>
  <c r="I106" i="6"/>
  <c r="I25" i="3"/>
  <c r="D28" i="3"/>
  <c r="I106" i="1"/>
  <c r="B107" i="1" s="1"/>
  <c r="I107" i="7"/>
  <c r="F107" i="7"/>
  <c r="C107" i="7"/>
  <c r="H107" i="7"/>
  <c r="B107" i="7"/>
  <c r="E107" i="7"/>
  <c r="G107" i="7"/>
  <c r="I80" i="34"/>
  <c r="F81" i="34" s="1"/>
  <c r="D627" i="35"/>
  <c r="I102" i="32"/>
  <c r="D24" i="32"/>
  <c r="I24" i="32" s="1"/>
  <c r="B81" i="32"/>
  <c r="G81" i="32"/>
  <c r="I81" i="32"/>
  <c r="H81" i="32"/>
  <c r="E81" i="32"/>
  <c r="C81" i="32"/>
  <c r="D81" i="32"/>
  <c r="I82" i="32"/>
  <c r="B28" i="36"/>
  <c r="B627" i="1"/>
  <c r="D101" i="32"/>
  <c r="D626" i="32"/>
  <c r="I621" i="32"/>
  <c r="I626" i="32" s="1"/>
  <c r="D23" i="35"/>
  <c r="D28" i="35" s="1"/>
  <c r="D106" i="35"/>
  <c r="I622" i="1"/>
  <c r="D102" i="1"/>
  <c r="D627" i="32" l="1"/>
  <c r="D627" i="34"/>
  <c r="D107" i="35"/>
  <c r="D23" i="32"/>
  <c r="D106" i="32"/>
  <c r="I101" i="32"/>
  <c r="I28" i="1"/>
  <c r="B29" i="1" s="1"/>
  <c r="I107" i="5"/>
  <c r="F107" i="5"/>
  <c r="C107" i="5"/>
  <c r="H107" i="5"/>
  <c r="B107" i="5"/>
  <c r="G107" i="5"/>
  <c r="E107" i="5"/>
  <c r="D107" i="5"/>
  <c r="F627" i="34"/>
  <c r="I627" i="34"/>
  <c r="H627" i="34"/>
  <c r="C627" i="34"/>
  <c r="E627" i="34"/>
  <c r="G627" i="34"/>
  <c r="B627" i="34"/>
  <c r="I107" i="35"/>
  <c r="F107" i="35"/>
  <c r="C107" i="35"/>
  <c r="H107" i="35"/>
  <c r="E107" i="35"/>
  <c r="I29" i="7"/>
  <c r="F29" i="7"/>
  <c r="H29" i="7"/>
  <c r="C29" i="7"/>
  <c r="B29" i="7"/>
  <c r="E29" i="7"/>
  <c r="G29" i="7"/>
  <c r="B2" i="57"/>
  <c r="I23" i="35"/>
  <c r="F82" i="35"/>
  <c r="I28" i="3"/>
  <c r="D23" i="34"/>
  <c r="D106" i="34"/>
  <c r="I101" i="34"/>
  <c r="E627" i="8"/>
  <c r="I627" i="8"/>
  <c r="F627" i="8"/>
  <c r="H627" i="8"/>
  <c r="C627" i="8"/>
  <c r="G627" i="8"/>
  <c r="B627" i="8"/>
  <c r="F28" i="35"/>
  <c r="I18" i="35"/>
  <c r="D24" i="1"/>
  <c r="I24" i="1" s="1"/>
  <c r="I102" i="1"/>
  <c r="I107" i="3"/>
  <c r="F107" i="3"/>
  <c r="H107" i="3"/>
  <c r="C107" i="3"/>
  <c r="B107" i="3"/>
  <c r="G107" i="3"/>
  <c r="E107" i="3"/>
  <c r="I627" i="36"/>
  <c r="F627" i="36"/>
  <c r="H627" i="36"/>
  <c r="C627" i="36"/>
  <c r="B627" i="36"/>
  <c r="G627" i="36"/>
  <c r="E627" i="36"/>
  <c r="D24" i="8"/>
  <c r="I24" i="8" s="1"/>
  <c r="I102" i="8"/>
  <c r="D627" i="8"/>
  <c r="I80" i="35"/>
  <c r="I28" i="6"/>
  <c r="D29" i="6" s="1"/>
  <c r="C81" i="34"/>
  <c r="B81" i="34"/>
  <c r="I81" i="34"/>
  <c r="I82" i="34"/>
  <c r="H81" i="34"/>
  <c r="G81" i="34"/>
  <c r="E81" i="34"/>
  <c r="D81" i="34"/>
  <c r="D627" i="36"/>
  <c r="D23" i="8"/>
  <c r="D106" i="8"/>
  <c r="I101" i="8"/>
  <c r="I486" i="36"/>
  <c r="I496" i="36" s="1"/>
  <c r="F70" i="36"/>
  <c r="F496" i="36"/>
  <c r="H627" i="32"/>
  <c r="I627" i="32"/>
  <c r="F627" i="32"/>
  <c r="C627" i="32"/>
  <c r="G627" i="32"/>
  <c r="E627" i="32"/>
  <c r="B627" i="32"/>
  <c r="I107" i="6"/>
  <c r="F107" i="6"/>
  <c r="C107" i="6"/>
  <c r="H107" i="6"/>
  <c r="B107" i="6"/>
  <c r="E107" i="6"/>
  <c r="G107" i="6"/>
  <c r="I28" i="4"/>
  <c r="D29" i="4" s="1"/>
  <c r="D106" i="36"/>
  <c r="D23" i="36"/>
  <c r="I101" i="36"/>
  <c r="I107" i="4"/>
  <c r="F107" i="4"/>
  <c r="H107" i="4"/>
  <c r="C107" i="4"/>
  <c r="B107" i="4"/>
  <c r="G107" i="4"/>
  <c r="E107" i="4"/>
  <c r="D107" i="1"/>
  <c r="D29" i="5"/>
  <c r="D107" i="6"/>
  <c r="B107" i="35"/>
  <c r="I107" i="1"/>
  <c r="C107" i="1"/>
  <c r="F107" i="1"/>
  <c r="H107" i="1"/>
  <c r="G107" i="1"/>
  <c r="E107" i="1"/>
  <c r="G107" i="35"/>
  <c r="I28" i="5"/>
  <c r="F497" i="36" l="1"/>
  <c r="D29" i="1"/>
  <c r="F18" i="36"/>
  <c r="I70" i="36"/>
  <c r="F80" i="36"/>
  <c r="D28" i="34"/>
  <c r="I23" i="34"/>
  <c r="I106" i="36"/>
  <c r="I29" i="3"/>
  <c r="F29" i="3"/>
  <c r="H29" i="3"/>
  <c r="C29" i="3"/>
  <c r="B29" i="3"/>
  <c r="G29" i="3"/>
  <c r="E29" i="3"/>
  <c r="B6" i="57"/>
  <c r="D28" i="36"/>
  <c r="I23" i="36"/>
  <c r="G497" i="36"/>
  <c r="I497" i="36"/>
  <c r="D497" i="36"/>
  <c r="B497" i="36"/>
  <c r="E497" i="36"/>
  <c r="H497" i="36"/>
  <c r="C497" i="36"/>
  <c r="I29" i="1"/>
  <c r="J28" i="1"/>
  <c r="B8" i="57" s="1"/>
  <c r="F29" i="1"/>
  <c r="C29" i="1"/>
  <c r="H29" i="1"/>
  <c r="G29" i="1"/>
  <c r="E29" i="1"/>
  <c r="D107" i="36"/>
  <c r="I106" i="8"/>
  <c r="B81" i="35"/>
  <c r="E81" i="35"/>
  <c r="I82" i="35"/>
  <c r="H81" i="35"/>
  <c r="I81" i="35"/>
  <c r="D81" i="35"/>
  <c r="G81" i="35"/>
  <c r="C81" i="35"/>
  <c r="D29" i="3"/>
  <c r="F29" i="4"/>
  <c r="I29" i="4"/>
  <c r="C29" i="4"/>
  <c r="H29" i="4"/>
  <c r="B29" i="4"/>
  <c r="G29" i="4"/>
  <c r="E29" i="4"/>
  <c r="B5" i="57"/>
  <c r="D107" i="8"/>
  <c r="F81" i="35"/>
  <c r="I106" i="32"/>
  <c r="D28" i="8"/>
  <c r="I23" i="8"/>
  <c r="D107" i="32"/>
  <c r="B3" i="57"/>
  <c r="I29" i="6"/>
  <c r="F29" i="6"/>
  <c r="H29" i="6"/>
  <c r="C29" i="6"/>
  <c r="B29" i="6"/>
  <c r="G29" i="6"/>
  <c r="E29" i="6"/>
  <c r="F29" i="5"/>
  <c r="I29" i="5"/>
  <c r="C29" i="5"/>
  <c r="H29" i="5"/>
  <c r="B29" i="5"/>
  <c r="G29" i="5"/>
  <c r="E29" i="5"/>
  <c r="B4" i="57"/>
  <c r="I106" i="34"/>
  <c r="I28" i="35"/>
  <c r="D28" i="32"/>
  <c r="I23" i="32"/>
  <c r="I28" i="34" l="1"/>
  <c r="D29" i="34"/>
  <c r="J28" i="35"/>
  <c r="B12" i="57" s="1"/>
  <c r="I29" i="35"/>
  <c r="C29" i="35"/>
  <c r="H29" i="35"/>
  <c r="E29" i="35"/>
  <c r="G29" i="35"/>
  <c r="B29" i="35"/>
  <c r="D29" i="35"/>
  <c r="I28" i="8"/>
  <c r="D29" i="8"/>
  <c r="I107" i="8"/>
  <c r="F107" i="8"/>
  <c r="C107" i="8"/>
  <c r="H107" i="8"/>
  <c r="E107" i="8"/>
  <c r="G107" i="8"/>
  <c r="B107" i="8"/>
  <c r="I80" i="36"/>
  <c r="F81" i="36" s="1"/>
  <c r="I107" i="34"/>
  <c r="F107" i="34"/>
  <c r="C107" i="34"/>
  <c r="H107" i="34"/>
  <c r="G107" i="34"/>
  <c r="E107" i="34"/>
  <c r="B107" i="34"/>
  <c r="F28" i="36"/>
  <c r="I18" i="36"/>
  <c r="I28" i="32"/>
  <c r="D29" i="32" s="1"/>
  <c r="I107" i="32"/>
  <c r="F107" i="32"/>
  <c r="C107" i="32"/>
  <c r="H107" i="32"/>
  <c r="E107" i="32"/>
  <c r="G107" i="32"/>
  <c r="B107" i="32"/>
  <c r="F82" i="36"/>
  <c r="F29" i="35"/>
  <c r="E107" i="36"/>
  <c r="I107" i="36"/>
  <c r="F107" i="36"/>
  <c r="H107" i="36"/>
  <c r="C107" i="36"/>
  <c r="G107" i="36"/>
  <c r="B107" i="36"/>
  <c r="D107" i="34"/>
  <c r="I28" i="36" l="1"/>
  <c r="D81" i="36"/>
  <c r="E81" i="36"/>
  <c r="I82" i="36"/>
  <c r="H81" i="36"/>
  <c r="C81" i="36"/>
  <c r="G81" i="36"/>
  <c r="I81" i="36"/>
  <c r="B81" i="36"/>
  <c r="J28" i="32"/>
  <c r="B10" i="57" s="1"/>
  <c r="I29" i="32"/>
  <c r="C29" i="32"/>
  <c r="H29" i="32"/>
  <c r="G29" i="32"/>
  <c r="E29" i="32"/>
  <c r="F29" i="32"/>
  <c r="B29" i="32"/>
  <c r="G29" i="34"/>
  <c r="J28" i="34"/>
  <c r="B11" i="57" s="1"/>
  <c r="I29" i="34"/>
  <c r="C29" i="34"/>
  <c r="H29" i="34"/>
  <c r="E29" i="34"/>
  <c r="F29" i="34"/>
  <c r="B29" i="34"/>
  <c r="J28" i="8"/>
  <c r="B9" i="57" s="1"/>
  <c r="I29" i="8"/>
  <c r="H29" i="8"/>
  <c r="C29" i="8"/>
  <c r="E29" i="8"/>
  <c r="G29" i="8"/>
  <c r="F29" i="8"/>
  <c r="B29" i="8"/>
  <c r="I29" i="36" l="1"/>
  <c r="J28" i="36"/>
  <c r="B13" i="57" s="1"/>
  <c r="C29" i="36"/>
  <c r="H29" i="36"/>
  <c r="G29" i="36"/>
  <c r="B29" i="36"/>
  <c r="E29" i="36"/>
  <c r="D29" i="36"/>
  <c r="F29" i="36"/>
  <c r="C366" i="47" l="1"/>
  <c r="C42" i="47"/>
  <c r="I354" i="47"/>
  <c r="I366" i="47" s="1"/>
  <c r="E367" i="47" l="1"/>
  <c r="H367" i="47"/>
  <c r="C367" i="47"/>
  <c r="D367" i="47"/>
  <c r="F367" i="47"/>
  <c r="B367" i="47"/>
  <c r="G367" i="47"/>
  <c r="C16" i="47"/>
  <c r="C54" i="47"/>
  <c r="I42" i="47"/>
  <c r="I54" i="47" s="1"/>
  <c r="C28" i="47" l="1"/>
  <c r="I16" i="47"/>
  <c r="T16" i="47" s="1"/>
  <c r="P96" i="47"/>
  <c r="P600" i="47"/>
  <c r="S590" i="47"/>
  <c r="S600" i="47" s="1"/>
  <c r="P69" i="47"/>
  <c r="S485" i="47"/>
  <c r="G55" i="47"/>
  <c r="H55" i="47"/>
  <c r="E55" i="47"/>
  <c r="B55" i="47"/>
  <c r="D55" i="47"/>
  <c r="F55" i="47"/>
  <c r="C55" i="47"/>
  <c r="I367" i="47"/>
  <c r="N601" i="47" l="1"/>
  <c r="L601" i="47"/>
  <c r="O601" i="47"/>
  <c r="R601" i="47"/>
  <c r="M601" i="47"/>
  <c r="P601" i="47"/>
  <c r="Q601" i="47"/>
  <c r="P17" i="47"/>
  <c r="S17" i="47" s="1"/>
  <c r="T17" i="47" s="1"/>
  <c r="S69" i="47"/>
  <c r="I55" i="47"/>
  <c r="P18" i="47"/>
  <c r="P106" i="47"/>
  <c r="S601" i="47" l="1"/>
  <c r="P68" i="46" l="1"/>
  <c r="S484" i="46"/>
  <c r="S485" i="46"/>
  <c r="P69" i="46"/>
  <c r="P17" i="46" l="1"/>
  <c r="S17" i="46" s="1"/>
  <c r="T17" i="46" s="1"/>
  <c r="S69" i="46"/>
  <c r="P96" i="46"/>
  <c r="P106" i="46" s="1"/>
  <c r="P600" i="46"/>
  <c r="S590" i="46"/>
  <c r="S600" i="46" s="1"/>
  <c r="S68" i="46"/>
  <c r="P16" i="46"/>
  <c r="S16" i="46" s="1"/>
  <c r="T16" i="46" s="1"/>
  <c r="N601" i="46" l="1"/>
  <c r="M601" i="46"/>
  <c r="P601" i="46"/>
  <c r="O601" i="46"/>
  <c r="Q601" i="46"/>
  <c r="L601" i="46"/>
  <c r="S601" i="46" s="1"/>
  <c r="R601" i="46"/>
  <c r="S486" i="46"/>
  <c r="P70" i="46"/>
  <c r="P18" i="46" l="1"/>
  <c r="S70" i="46"/>
  <c r="P66" i="46" l="1"/>
  <c r="S482" i="46"/>
  <c r="P496" i="46"/>
  <c r="P73" i="46" l="1"/>
  <c r="S489" i="46"/>
  <c r="S496" i="46" s="1"/>
  <c r="P14" i="46"/>
  <c r="S66" i="46"/>
  <c r="P80" i="46"/>
  <c r="O497" i="46" l="1"/>
  <c r="R497" i="46"/>
  <c r="M497" i="46"/>
  <c r="P497" i="46"/>
  <c r="N497" i="46"/>
  <c r="L497" i="46"/>
  <c r="Q497" i="46"/>
  <c r="S80" i="46"/>
  <c r="S14" i="46"/>
  <c r="P21" i="46"/>
  <c r="S21" i="46" s="1"/>
  <c r="T21" i="46" s="1"/>
  <c r="S73" i="46"/>
  <c r="N81" i="46" l="1"/>
  <c r="Q81" i="46"/>
  <c r="M81" i="46"/>
  <c r="P81" i="46"/>
  <c r="O81" i="46"/>
  <c r="L81" i="46"/>
  <c r="R81" i="46"/>
  <c r="S497" i="46"/>
  <c r="P28" i="46"/>
  <c r="T14" i="46"/>
  <c r="S81" i="46" l="1"/>
  <c r="I645" i="47" l="1"/>
  <c r="I652" i="47" s="1"/>
  <c r="B652" i="47"/>
  <c r="B99" i="47"/>
  <c r="S645" i="47" l="1"/>
  <c r="S652" i="47" s="1"/>
  <c r="L652" i="47"/>
  <c r="L99" i="47"/>
  <c r="I99" i="47"/>
  <c r="B21" i="47"/>
  <c r="I21" i="47" s="1"/>
  <c r="F653" i="47"/>
  <c r="E653" i="47"/>
  <c r="D653" i="47"/>
  <c r="B653" i="47"/>
  <c r="G653" i="47"/>
  <c r="C653" i="47"/>
  <c r="H653" i="47"/>
  <c r="S99" i="47" l="1"/>
  <c r="L21" i="47"/>
  <c r="I653" i="47"/>
  <c r="N653" i="47"/>
  <c r="O653" i="47"/>
  <c r="R653" i="47"/>
  <c r="Q653" i="47"/>
  <c r="M653" i="47"/>
  <c r="L653" i="47"/>
  <c r="P653" i="47"/>
  <c r="S653" i="47" l="1"/>
  <c r="P66" i="47" l="1"/>
  <c r="S482" i="47"/>
  <c r="P14" i="47" l="1"/>
  <c r="S14" i="47" s="1"/>
  <c r="T14" i="47" s="1"/>
  <c r="S66" i="47"/>
  <c r="P65" i="47" l="1"/>
  <c r="S481" i="47"/>
  <c r="S489" i="47" l="1"/>
  <c r="P73" i="47"/>
  <c r="P496" i="47"/>
  <c r="S496" i="47"/>
  <c r="P13" i="47"/>
  <c r="S65" i="47"/>
  <c r="P80" i="47"/>
  <c r="M497" i="47" l="1"/>
  <c r="Q497" i="47"/>
  <c r="P497" i="47"/>
  <c r="O497" i="47"/>
  <c r="N497" i="47"/>
  <c r="R497" i="47"/>
  <c r="L497" i="47"/>
  <c r="S497" i="47" s="1"/>
  <c r="S13" i="47"/>
  <c r="P21" i="47"/>
  <c r="S21" i="47" s="1"/>
  <c r="T21" i="47" s="1"/>
  <c r="S73" i="47"/>
  <c r="S80" i="47" s="1"/>
  <c r="R81" i="47" l="1"/>
  <c r="M81" i="47"/>
  <c r="P81" i="47"/>
  <c r="L81" i="47"/>
  <c r="O81" i="47"/>
  <c r="Q81" i="47"/>
  <c r="N81" i="47"/>
  <c r="P28" i="47"/>
  <c r="T13" i="47"/>
  <c r="S81" i="47" l="1"/>
  <c r="S485" i="51" l="1"/>
  <c r="P69" i="51"/>
  <c r="I354" i="51" l="1"/>
  <c r="I366" i="51" s="1"/>
  <c r="C366" i="51"/>
  <c r="C42" i="51"/>
  <c r="S69" i="51"/>
  <c r="P17" i="51"/>
  <c r="S17" i="51" s="1"/>
  <c r="T17" i="51" s="1"/>
  <c r="C16" i="51" l="1"/>
  <c r="I42" i="51"/>
  <c r="I54" i="51" s="1"/>
  <c r="C54" i="51"/>
  <c r="G367" i="51"/>
  <c r="D367" i="51"/>
  <c r="F367" i="51"/>
  <c r="H367" i="51"/>
  <c r="C367" i="51"/>
  <c r="E367" i="51"/>
  <c r="B367" i="51"/>
  <c r="E55" i="51" l="1"/>
  <c r="B55" i="51"/>
  <c r="F55" i="51"/>
  <c r="G55" i="51"/>
  <c r="D55" i="51"/>
  <c r="C55" i="51"/>
  <c r="H55" i="51"/>
  <c r="I367" i="51"/>
  <c r="I16" i="51"/>
  <c r="C28" i="51"/>
  <c r="I55" i="51" l="1"/>
  <c r="P96" i="51" l="1"/>
  <c r="P106" i="51" s="1"/>
  <c r="P600" i="51"/>
  <c r="S590" i="51"/>
  <c r="S600" i="51" s="1"/>
  <c r="M601" i="51" l="1"/>
  <c r="L601" i="51"/>
  <c r="R601" i="51"/>
  <c r="Q601" i="51"/>
  <c r="P601" i="51"/>
  <c r="N601" i="51"/>
  <c r="O601" i="51"/>
  <c r="P70" i="51"/>
  <c r="S486" i="51"/>
  <c r="S601" i="51" l="1"/>
  <c r="P18" i="51"/>
  <c r="S70" i="51"/>
  <c r="S484" i="51" l="1"/>
  <c r="P68" i="51"/>
  <c r="S68" i="51" l="1"/>
  <c r="P16" i="51"/>
  <c r="S16" i="51" s="1"/>
  <c r="T16" i="51" s="1"/>
  <c r="P66" i="51" l="1"/>
  <c r="S482" i="51"/>
  <c r="S66" i="51" l="1"/>
  <c r="P14" i="51"/>
  <c r="S14" i="51" s="1"/>
  <c r="T14" i="51" s="1"/>
  <c r="I645" i="51" l="1"/>
  <c r="I652" i="51" s="1"/>
  <c r="B652" i="51"/>
  <c r="B99" i="51"/>
  <c r="I99" i="51" l="1"/>
  <c r="B21" i="51"/>
  <c r="I21" i="51" s="1"/>
  <c r="S645" i="51"/>
  <c r="S652" i="51" s="1"/>
  <c r="L652" i="51"/>
  <c r="L99" i="51"/>
  <c r="G653" i="51"/>
  <c r="F653" i="51"/>
  <c r="E653" i="51"/>
  <c r="C653" i="51"/>
  <c r="B653" i="51"/>
  <c r="H653" i="51"/>
  <c r="D653" i="51"/>
  <c r="S99" i="51" l="1"/>
  <c r="L21" i="51"/>
  <c r="N653" i="51"/>
  <c r="M653" i="51"/>
  <c r="Q653" i="51"/>
  <c r="L653" i="51"/>
  <c r="R653" i="51"/>
  <c r="O653" i="51"/>
  <c r="P653" i="51"/>
  <c r="I653" i="51"/>
  <c r="S653" i="51" l="1"/>
  <c r="S481" i="51" l="1"/>
  <c r="P496" i="51"/>
  <c r="P65" i="51"/>
  <c r="S489" i="51"/>
  <c r="P73" i="51"/>
  <c r="S73" i="51" l="1"/>
  <c r="P21" i="51"/>
  <c r="S21" i="51" s="1"/>
  <c r="T21" i="51" s="1"/>
  <c r="P80" i="51"/>
  <c r="P13" i="51"/>
  <c r="S65" i="51"/>
  <c r="S80" i="51" s="1"/>
  <c r="S496" i="51"/>
  <c r="P28" i="51" l="1"/>
  <c r="S13" i="51"/>
  <c r="P81" i="51"/>
  <c r="O81" i="51"/>
  <c r="L81" i="51"/>
  <c r="R81" i="51"/>
  <c r="N81" i="51"/>
  <c r="M81" i="51"/>
  <c r="Q81" i="51"/>
  <c r="O497" i="51"/>
  <c r="M497" i="51"/>
  <c r="R497" i="51"/>
  <c r="Q497" i="51"/>
  <c r="L497" i="51"/>
  <c r="N497" i="51"/>
  <c r="P497" i="51"/>
  <c r="S497" i="51" l="1"/>
  <c r="S81" i="51"/>
  <c r="T13" i="51"/>
  <c r="S482" i="52" l="1"/>
  <c r="P66" i="52"/>
  <c r="P14" i="52" l="1"/>
  <c r="S14" i="52" s="1"/>
  <c r="T14" i="52" s="1"/>
  <c r="S66" i="52"/>
  <c r="S489" i="52" l="1"/>
  <c r="P73" i="52"/>
  <c r="S481" i="52"/>
  <c r="P65" i="52"/>
  <c r="S65" i="52" l="1"/>
  <c r="P13" i="52"/>
  <c r="S73" i="52"/>
  <c r="P21" i="52"/>
  <c r="S21" i="52" s="1"/>
  <c r="T21" i="52" s="1"/>
  <c r="S13" i="52" l="1"/>
  <c r="T13" i="52" l="1"/>
  <c r="C42" i="48" l="1"/>
  <c r="C366" i="48"/>
  <c r="I354" i="48"/>
  <c r="I366" i="48" s="1"/>
  <c r="S484" i="48"/>
  <c r="P68" i="48"/>
  <c r="S68" i="48" l="1"/>
  <c r="P16" i="48"/>
  <c r="S16" i="48" s="1"/>
  <c r="P69" i="48"/>
  <c r="S485" i="48"/>
  <c r="E367" i="48"/>
  <c r="C367" i="48"/>
  <c r="D367" i="48"/>
  <c r="B367" i="48"/>
  <c r="F367" i="48"/>
  <c r="H367" i="48"/>
  <c r="G367" i="48"/>
  <c r="P96" i="48"/>
  <c r="P106" i="48" s="1"/>
  <c r="P600" i="48"/>
  <c r="S590" i="48"/>
  <c r="S600" i="48" s="1"/>
  <c r="C16" i="48"/>
  <c r="I42" i="48"/>
  <c r="I54" i="48" s="1"/>
  <c r="C54" i="48"/>
  <c r="I367" i="48" l="1"/>
  <c r="D55" i="48"/>
  <c r="G55" i="48"/>
  <c r="C55" i="48"/>
  <c r="H55" i="48"/>
  <c r="E55" i="48"/>
  <c r="F55" i="48"/>
  <c r="B55" i="48"/>
  <c r="C28" i="48"/>
  <c r="I16" i="48"/>
  <c r="P70" i="48"/>
  <c r="S486" i="48"/>
  <c r="S69" i="48"/>
  <c r="P17" i="48"/>
  <c r="S17" i="48" s="1"/>
  <c r="T17" i="48" s="1"/>
  <c r="R601" i="48"/>
  <c r="P601" i="48"/>
  <c r="O601" i="48"/>
  <c r="L601" i="48"/>
  <c r="Q601" i="48"/>
  <c r="M601" i="48"/>
  <c r="N601" i="48"/>
  <c r="T16" i="48"/>
  <c r="I55" i="48" l="1"/>
  <c r="P18" i="48"/>
  <c r="S70" i="48"/>
  <c r="S601" i="48"/>
  <c r="P65" i="48" l="1"/>
  <c r="S481" i="48"/>
  <c r="P13" i="48" l="1"/>
  <c r="S65" i="48"/>
  <c r="S13" i="48" l="1"/>
  <c r="T13" i="48" l="1"/>
  <c r="P73" i="48" l="1"/>
  <c r="S489" i="48"/>
  <c r="S482" i="48"/>
  <c r="P66" i="48"/>
  <c r="P496" i="48"/>
  <c r="S66" i="48" l="1"/>
  <c r="P14" i="48"/>
  <c r="P80" i="48"/>
  <c r="S496" i="48"/>
  <c r="P21" i="48"/>
  <c r="S21" i="48" s="1"/>
  <c r="T21" i="48" s="1"/>
  <c r="S73" i="48"/>
  <c r="S80" i="48" s="1"/>
  <c r="P497" i="48" l="1"/>
  <c r="O497" i="48"/>
  <c r="N497" i="48"/>
  <c r="R497" i="48"/>
  <c r="L497" i="48"/>
  <c r="M497" i="48"/>
  <c r="Q497" i="48"/>
  <c r="Q81" i="48"/>
  <c r="R81" i="48"/>
  <c r="N81" i="48"/>
  <c r="M81" i="48"/>
  <c r="O81" i="48"/>
  <c r="P81" i="48"/>
  <c r="L81" i="48"/>
  <c r="S14" i="48"/>
  <c r="P28" i="48"/>
  <c r="S81" i="48" l="1"/>
  <c r="T14" i="48"/>
  <c r="S497" i="48"/>
  <c r="P66" i="50" l="1"/>
  <c r="S482" i="50"/>
  <c r="S66" i="50" l="1"/>
  <c r="P14" i="50"/>
  <c r="S14" i="50" s="1"/>
  <c r="T14" i="50" s="1"/>
  <c r="I645" i="50" l="1"/>
  <c r="I652" i="50" s="1"/>
  <c r="B652" i="50"/>
  <c r="B99" i="50"/>
  <c r="I99" i="50" l="1"/>
  <c r="B21" i="50"/>
  <c r="I21" i="50" s="1"/>
  <c r="S481" i="50"/>
  <c r="P65" i="50"/>
  <c r="S645" i="50"/>
  <c r="S652" i="50" s="1"/>
  <c r="L652" i="50"/>
  <c r="L99" i="50"/>
  <c r="G653" i="50"/>
  <c r="D653" i="50"/>
  <c r="B653" i="50"/>
  <c r="H653" i="50"/>
  <c r="F653" i="50"/>
  <c r="C653" i="50"/>
  <c r="E653" i="50"/>
  <c r="S99" i="50" l="1"/>
  <c r="L21" i="50"/>
  <c r="S65" i="50"/>
  <c r="P13" i="50"/>
  <c r="I653" i="50"/>
  <c r="Q653" i="50"/>
  <c r="P653" i="50"/>
  <c r="M653" i="50"/>
  <c r="R653" i="50"/>
  <c r="O653" i="50"/>
  <c r="L653" i="50"/>
  <c r="N653" i="50"/>
  <c r="S653" i="50" l="1"/>
  <c r="S13" i="50"/>
  <c r="P73" i="50"/>
  <c r="S489" i="50"/>
  <c r="S496" i="50" s="1"/>
  <c r="P496" i="50"/>
  <c r="P497" i="50" l="1"/>
  <c r="Q497" i="50"/>
  <c r="M497" i="50"/>
  <c r="L497" i="50"/>
  <c r="O497" i="50"/>
  <c r="R497" i="50"/>
  <c r="N497" i="50"/>
  <c r="S73" i="50"/>
  <c r="S80" i="50" s="1"/>
  <c r="P21" i="50"/>
  <c r="P80" i="50"/>
  <c r="T13" i="50"/>
  <c r="Q81" i="50" l="1"/>
  <c r="M81" i="50"/>
  <c r="O81" i="50"/>
  <c r="L81" i="50"/>
  <c r="N81" i="50"/>
  <c r="P81" i="50"/>
  <c r="R81" i="50"/>
  <c r="S497" i="50"/>
  <c r="S21" i="50"/>
  <c r="T21" i="50" s="1"/>
  <c r="P28" i="50"/>
  <c r="S81" i="50" l="1"/>
  <c r="AI430" i="55"/>
  <c r="AI274" i="55"/>
  <c r="AI196" i="55"/>
  <c r="AI144" i="55"/>
  <c r="AI222" i="55"/>
  <c r="AI170" i="55"/>
  <c r="AI378" i="55"/>
  <c r="AI300" i="55"/>
  <c r="AI326" i="55"/>
  <c r="AI248" i="55"/>
  <c r="AI404" i="55"/>
  <c r="AI352" i="55"/>
  <c r="AB40" i="55" l="1"/>
  <c r="AI40" i="55" s="1"/>
  <c r="AI118" i="55"/>
  <c r="S404" i="55" l="1"/>
  <c r="AJ404" i="55" s="1"/>
  <c r="S118" i="55"/>
  <c r="AJ118" i="55" s="1"/>
  <c r="S430" i="55"/>
  <c r="AJ430" i="55" s="1"/>
  <c r="S170" i="55"/>
  <c r="AJ170" i="55" s="1"/>
  <c r="S326" i="55"/>
  <c r="AJ326" i="55" s="1"/>
  <c r="S248" i="55"/>
  <c r="AJ248" i="55" s="1"/>
  <c r="S352" i="55"/>
  <c r="AJ352" i="55" s="1"/>
  <c r="S274" i="55"/>
  <c r="AJ274" i="55" s="1"/>
  <c r="S300" i="55"/>
  <c r="AJ300" i="55" s="1"/>
  <c r="S378" i="55"/>
  <c r="AJ378" i="55" s="1"/>
  <c r="S144" i="55"/>
  <c r="AJ144" i="55" s="1"/>
  <c r="S196" i="55"/>
  <c r="AJ196" i="55" s="1"/>
  <c r="S222" i="55"/>
  <c r="AJ222" i="55" s="1"/>
  <c r="P40" i="55" l="1"/>
  <c r="S40" i="55" s="1"/>
  <c r="AJ40" i="55" s="1"/>
  <c r="AI377" i="55" l="1"/>
  <c r="AI143" i="55" l="1"/>
  <c r="E99" i="55" l="1"/>
  <c r="E21" i="55" s="1"/>
  <c r="E652" i="55"/>
  <c r="F99" i="55" l="1"/>
  <c r="F652" i="55"/>
  <c r="O99" i="55"/>
  <c r="O21" i="55" s="1"/>
  <c r="O652" i="55"/>
  <c r="I645" i="55" l="1"/>
  <c r="I652" i="55" s="1"/>
  <c r="B652" i="55"/>
  <c r="B99" i="55"/>
  <c r="F21" i="55"/>
  <c r="F28" i="55" s="1"/>
  <c r="F106" i="55"/>
  <c r="I99" i="55" l="1"/>
  <c r="B21" i="55"/>
  <c r="I21" i="55" s="1"/>
  <c r="P99" i="55"/>
  <c r="P106" i="55" s="1"/>
  <c r="P652" i="55"/>
  <c r="S645" i="55"/>
  <c r="S652" i="55" s="1"/>
  <c r="L652" i="55"/>
  <c r="L99" i="55"/>
  <c r="C653" i="55"/>
  <c r="D653" i="55"/>
  <c r="H653" i="55"/>
  <c r="F653" i="55"/>
  <c r="B653" i="55"/>
  <c r="G653" i="55"/>
  <c r="E653" i="55"/>
  <c r="S99" i="55" l="1"/>
  <c r="L21" i="55"/>
  <c r="R653" i="55"/>
  <c r="P653" i="55"/>
  <c r="N653" i="55"/>
  <c r="L653" i="55"/>
  <c r="Q653" i="55"/>
  <c r="O653" i="55"/>
  <c r="M653" i="55"/>
  <c r="I653" i="55"/>
  <c r="S653" i="55" l="1"/>
  <c r="S482" i="55" l="1"/>
  <c r="P66" i="55"/>
  <c r="S66" i="55" l="1"/>
  <c r="P14" i="55"/>
  <c r="S14" i="55" s="1"/>
  <c r="T14" i="55" s="1"/>
  <c r="AI281" i="55" l="1"/>
  <c r="AI255" i="55"/>
  <c r="AI177" i="55"/>
  <c r="AI333" i="55"/>
  <c r="AI411" i="55"/>
  <c r="AI307" i="55"/>
  <c r="AI229" i="55"/>
  <c r="AI437" i="55"/>
  <c r="AI203" i="55"/>
  <c r="AI359" i="55"/>
  <c r="AB366" i="55" l="1"/>
  <c r="AI351" i="55"/>
  <c r="AB262" i="55"/>
  <c r="AI247" i="55"/>
  <c r="AB132" i="55"/>
  <c r="AB39" i="55"/>
  <c r="AI117" i="55"/>
  <c r="AB314" i="55"/>
  <c r="AI299" i="55"/>
  <c r="AB418" i="55"/>
  <c r="AI403" i="55"/>
  <c r="AB444" i="55"/>
  <c r="AI429" i="55"/>
  <c r="AB210" i="55"/>
  <c r="AI195" i="55"/>
  <c r="AB288" i="55"/>
  <c r="AI273" i="55"/>
  <c r="AB340" i="55"/>
  <c r="AI325" i="55"/>
  <c r="AB47" i="55"/>
  <c r="AI47" i="55" s="1"/>
  <c r="AI125" i="55"/>
  <c r="AI151" i="55"/>
  <c r="AB158" i="55"/>
  <c r="AB236" i="55"/>
  <c r="AI221" i="55"/>
  <c r="AI385" i="55"/>
  <c r="AB392" i="55"/>
  <c r="AB184" i="55"/>
  <c r="AI169" i="55"/>
  <c r="S385" i="55" l="1"/>
  <c r="AJ385" i="55" s="1"/>
  <c r="S221" i="55"/>
  <c r="AJ221" i="55" s="1"/>
  <c r="S325" i="55"/>
  <c r="S359" i="55"/>
  <c r="AJ359" i="55" s="1"/>
  <c r="AI158" i="55"/>
  <c r="S143" i="55"/>
  <c r="S151" i="55"/>
  <c r="AJ151" i="55" s="1"/>
  <c r="S281" i="55"/>
  <c r="AJ281" i="55" s="1"/>
  <c r="S403" i="55"/>
  <c r="AI132" i="55"/>
  <c r="AB133" i="55" s="1"/>
  <c r="AI288" i="55"/>
  <c r="S351" i="55"/>
  <c r="AJ351" i="55" s="1"/>
  <c r="S195" i="55"/>
  <c r="AJ195" i="55" s="1"/>
  <c r="P132" i="55"/>
  <c r="S117" i="55"/>
  <c r="S177" i="55"/>
  <c r="AJ177" i="55" s="1"/>
  <c r="S299" i="55"/>
  <c r="AI184" i="55"/>
  <c r="AI444" i="55"/>
  <c r="AB445" i="55" s="1"/>
  <c r="S333" i="55"/>
  <c r="AJ333" i="55" s="1"/>
  <c r="S411" i="55"/>
  <c r="AJ411" i="55" s="1"/>
  <c r="S255" i="55"/>
  <c r="AJ255" i="55" s="1"/>
  <c r="S125" i="55"/>
  <c r="AJ125" i="55" s="1"/>
  <c r="S247" i="55"/>
  <c r="AI392" i="55"/>
  <c r="AB54" i="55"/>
  <c r="AI39" i="55"/>
  <c r="S229" i="55"/>
  <c r="AJ229" i="55" s="1"/>
  <c r="AI418" i="55"/>
  <c r="S429" i="55"/>
  <c r="P184" i="55"/>
  <c r="S169" i="55"/>
  <c r="P288" i="55"/>
  <c r="S273" i="55"/>
  <c r="S437" i="55"/>
  <c r="AJ437" i="55" s="1"/>
  <c r="S203" i="55"/>
  <c r="AJ203" i="55" s="1"/>
  <c r="S307" i="55"/>
  <c r="AJ307" i="55" s="1"/>
  <c r="P340" i="55" l="1"/>
  <c r="P444" i="55"/>
  <c r="P366" i="55"/>
  <c r="AD289" i="55"/>
  <c r="V289" i="55"/>
  <c r="AH289" i="55"/>
  <c r="AA289" i="55"/>
  <c r="W289" i="55"/>
  <c r="X289" i="55"/>
  <c r="AF289" i="55"/>
  <c r="AC289" i="55"/>
  <c r="Y289" i="55"/>
  <c r="Z289" i="55"/>
  <c r="AG289" i="55"/>
  <c r="AE289" i="55"/>
  <c r="AJ169" i="55"/>
  <c r="S184" i="55"/>
  <c r="P47" i="55"/>
  <c r="S47" i="55" s="1"/>
  <c r="AJ47" i="55" s="1"/>
  <c r="AC445" i="55"/>
  <c r="X445" i="55"/>
  <c r="Y445" i="55"/>
  <c r="Z445" i="55"/>
  <c r="AA445" i="55"/>
  <c r="AE445" i="55"/>
  <c r="AH445" i="55"/>
  <c r="AF445" i="55"/>
  <c r="AD445" i="55"/>
  <c r="W445" i="55"/>
  <c r="AG445" i="55"/>
  <c r="V445" i="55"/>
  <c r="AJ117" i="55"/>
  <c r="S132" i="55"/>
  <c r="AB289" i="55"/>
  <c r="AJ325" i="55"/>
  <c r="AJ429" i="55"/>
  <c r="S444" i="55"/>
  <c r="AH185" i="55"/>
  <c r="Z185" i="55"/>
  <c r="AD185" i="55"/>
  <c r="AA185" i="55"/>
  <c r="W185" i="55"/>
  <c r="Y185" i="55"/>
  <c r="AG185" i="55"/>
  <c r="AE185" i="55"/>
  <c r="AF185" i="55"/>
  <c r="X185" i="55"/>
  <c r="AC185" i="55"/>
  <c r="V185" i="55"/>
  <c r="AJ143" i="55"/>
  <c r="S158" i="55"/>
  <c r="X133" i="55"/>
  <c r="AI133" i="55"/>
  <c r="AE133" i="55"/>
  <c r="AG133" i="55"/>
  <c r="AF133" i="55"/>
  <c r="AD133" i="55"/>
  <c r="AC133" i="55"/>
  <c r="Y133" i="55"/>
  <c r="Z133" i="55"/>
  <c r="V133" i="55"/>
  <c r="W133" i="55"/>
  <c r="AA133" i="55"/>
  <c r="AH133" i="55"/>
  <c r="AF393" i="55"/>
  <c r="Z393" i="55"/>
  <c r="W393" i="55"/>
  <c r="AH393" i="55"/>
  <c r="AD393" i="55"/>
  <c r="Y393" i="55"/>
  <c r="X393" i="55"/>
  <c r="AC393" i="55"/>
  <c r="AA393" i="55"/>
  <c r="AG393" i="55"/>
  <c r="AE393" i="55"/>
  <c r="V393" i="55"/>
  <c r="AB185" i="55"/>
  <c r="AJ403" i="55"/>
  <c r="S418" i="55"/>
  <c r="P158" i="55"/>
  <c r="P236" i="55"/>
  <c r="AF419" i="55"/>
  <c r="AA419" i="55"/>
  <c r="Z419" i="55"/>
  <c r="AE419" i="55"/>
  <c r="Y419" i="55"/>
  <c r="AH419" i="55"/>
  <c r="V419" i="55"/>
  <c r="AC419" i="55"/>
  <c r="X419" i="55"/>
  <c r="AG419" i="55"/>
  <c r="AD419" i="55"/>
  <c r="W419" i="55"/>
  <c r="AB393" i="55"/>
  <c r="AJ299" i="55"/>
  <c r="P210" i="55"/>
  <c r="P418" i="55"/>
  <c r="AH159" i="55"/>
  <c r="V159" i="55"/>
  <c r="Z159" i="55"/>
  <c r="AF159" i="55"/>
  <c r="W159" i="55"/>
  <c r="AG159" i="55"/>
  <c r="AC159" i="55"/>
  <c r="Y159" i="55"/>
  <c r="AA159" i="55"/>
  <c r="AD159" i="55"/>
  <c r="X159" i="55"/>
  <c r="AE159" i="55"/>
  <c r="AB419" i="55"/>
  <c r="AJ247" i="55"/>
  <c r="P314" i="55"/>
  <c r="AB159" i="55"/>
  <c r="AJ273" i="55"/>
  <c r="S288" i="55"/>
  <c r="P262" i="55"/>
  <c r="AI185" i="55" l="1"/>
  <c r="AI419" i="55"/>
  <c r="T184" i="55"/>
  <c r="R185" i="55"/>
  <c r="N185" i="55"/>
  <c r="Q185" i="55"/>
  <c r="AJ184" i="55"/>
  <c r="O185" i="55"/>
  <c r="M185" i="55"/>
  <c r="L185" i="55"/>
  <c r="P185" i="55"/>
  <c r="P133" i="55"/>
  <c r="L133" i="55"/>
  <c r="AJ132" i="55"/>
  <c r="Q133" i="55"/>
  <c r="T132" i="55"/>
  <c r="N133" i="55"/>
  <c r="R133" i="55"/>
  <c r="M133" i="55"/>
  <c r="O133" i="55"/>
  <c r="M289" i="55"/>
  <c r="N289" i="55"/>
  <c r="L289" i="55"/>
  <c r="T288" i="55"/>
  <c r="O289" i="55"/>
  <c r="R289" i="55"/>
  <c r="AJ288" i="55"/>
  <c r="Q289" i="55"/>
  <c r="P289" i="55"/>
  <c r="AI445" i="55"/>
  <c r="S489" i="55"/>
  <c r="P73" i="55"/>
  <c r="AI159" i="55"/>
  <c r="AI393" i="55"/>
  <c r="AJ444" i="55"/>
  <c r="N445" i="55"/>
  <c r="R445" i="55"/>
  <c r="T444" i="55"/>
  <c r="M445" i="55"/>
  <c r="L445" i="55"/>
  <c r="Q445" i="55"/>
  <c r="P445" i="55"/>
  <c r="O445" i="55"/>
  <c r="Q159" i="55"/>
  <c r="M159" i="55"/>
  <c r="T158" i="55"/>
  <c r="P159" i="55"/>
  <c r="O159" i="55"/>
  <c r="N159" i="55"/>
  <c r="AJ158" i="55"/>
  <c r="L159" i="55"/>
  <c r="R159" i="55"/>
  <c r="AI289" i="55"/>
  <c r="N419" i="55"/>
  <c r="O419" i="55"/>
  <c r="M419" i="55"/>
  <c r="AJ418" i="55"/>
  <c r="L419" i="55"/>
  <c r="R419" i="55"/>
  <c r="P419" i="55"/>
  <c r="Q419" i="55"/>
  <c r="T418" i="55"/>
  <c r="S445" i="55" l="1"/>
  <c r="AJ445" i="55" s="1"/>
  <c r="S73" i="55"/>
  <c r="P21" i="55"/>
  <c r="S21" i="55" s="1"/>
  <c r="T21" i="55" s="1"/>
  <c r="S289" i="55"/>
  <c r="AJ289" i="55" s="1"/>
  <c r="S133" i="55"/>
  <c r="AJ133" i="55" s="1"/>
  <c r="S159" i="55"/>
  <c r="AJ159" i="55" s="1"/>
  <c r="S419" i="55"/>
  <c r="AJ419" i="55" s="1"/>
  <c r="S185" i="55"/>
  <c r="AJ185" i="55" s="1"/>
  <c r="AI377" i="53" l="1"/>
  <c r="AI403" i="53"/>
  <c r="AI143" i="53"/>
  <c r="AI404" i="53"/>
  <c r="AI274" i="53"/>
  <c r="AI300" i="53"/>
  <c r="AI430" i="53"/>
  <c r="AI196" i="53"/>
  <c r="AI248" i="53"/>
  <c r="AI222" i="53"/>
  <c r="AI170" i="53"/>
  <c r="AI326" i="53"/>
  <c r="AI352" i="53"/>
  <c r="AI378" i="53"/>
  <c r="AI144" i="53"/>
  <c r="AB40" i="53" l="1"/>
  <c r="AI40" i="53" s="1"/>
  <c r="AI118" i="53"/>
  <c r="S118" i="53" l="1"/>
  <c r="AJ118" i="53" s="1"/>
  <c r="S326" i="53"/>
  <c r="AJ326" i="53" s="1"/>
  <c r="S404" i="53"/>
  <c r="AJ404" i="53" s="1"/>
  <c r="S430" i="53"/>
  <c r="AJ430" i="53" s="1"/>
  <c r="S378" i="53"/>
  <c r="AJ378" i="53" s="1"/>
  <c r="S274" i="53"/>
  <c r="AJ274" i="53" s="1"/>
  <c r="S248" i="53"/>
  <c r="AJ248" i="53" s="1"/>
  <c r="S196" i="53"/>
  <c r="AJ196" i="53" s="1"/>
  <c r="E99" i="53"/>
  <c r="E21" i="53" s="1"/>
  <c r="E652" i="53"/>
  <c r="S170" i="53"/>
  <c r="AJ170" i="53" s="1"/>
  <c r="S352" i="53"/>
  <c r="AJ352" i="53" s="1"/>
  <c r="S222" i="53"/>
  <c r="AJ222" i="53" s="1"/>
  <c r="S144" i="53"/>
  <c r="AJ144" i="53" s="1"/>
  <c r="S300" i="53"/>
  <c r="AJ300" i="53" s="1"/>
  <c r="O99" i="53" l="1"/>
  <c r="O21" i="53" s="1"/>
  <c r="O652" i="53"/>
  <c r="F99" i="53"/>
  <c r="F652" i="53"/>
  <c r="P40" i="53"/>
  <c r="S40" i="53" s="1"/>
  <c r="AJ40" i="53" s="1"/>
  <c r="F21" i="53" l="1"/>
  <c r="F28" i="53" s="1"/>
  <c r="F106" i="53"/>
  <c r="I645" i="53"/>
  <c r="I652" i="53" s="1"/>
  <c r="B652" i="53"/>
  <c r="B99" i="53"/>
  <c r="S645" i="53" l="1"/>
  <c r="S652" i="53" s="1"/>
  <c r="L652" i="53"/>
  <c r="L99" i="53"/>
  <c r="P99" i="53"/>
  <c r="P652" i="53"/>
  <c r="I99" i="53"/>
  <c r="B21" i="53"/>
  <c r="I21" i="53" s="1"/>
  <c r="E653" i="53"/>
  <c r="B653" i="53"/>
  <c r="H653" i="53"/>
  <c r="D653" i="53"/>
  <c r="G653" i="53"/>
  <c r="C653" i="53"/>
  <c r="F653" i="53"/>
  <c r="S99" i="53" l="1"/>
  <c r="L21" i="53"/>
  <c r="I653" i="53"/>
  <c r="L653" i="53"/>
  <c r="R653" i="53"/>
  <c r="M653" i="53"/>
  <c r="Q653" i="53"/>
  <c r="P653" i="53"/>
  <c r="O653" i="53"/>
  <c r="N653" i="53"/>
  <c r="S653" i="53" l="1"/>
  <c r="AI247" i="53" l="1"/>
  <c r="AI281" i="53"/>
  <c r="AI203" i="53"/>
  <c r="AI255" i="53"/>
  <c r="AI177" i="53"/>
  <c r="AI333" i="53"/>
  <c r="AI359" i="53"/>
  <c r="AI437" i="53"/>
  <c r="AI229" i="53"/>
  <c r="AI307" i="53"/>
  <c r="AI151" i="53" l="1"/>
  <c r="AB158" i="53"/>
  <c r="AI158" i="53" s="1"/>
  <c r="AB47" i="53"/>
  <c r="AI47" i="53" s="1"/>
  <c r="AI125" i="53"/>
  <c r="AB236" i="53"/>
  <c r="AI221" i="53"/>
  <c r="AB39" i="53"/>
  <c r="AB132" i="53"/>
  <c r="AI117" i="53"/>
  <c r="AB210" i="53"/>
  <c r="AI195" i="53"/>
  <c r="AB366" i="53"/>
  <c r="AI351" i="53"/>
  <c r="AI385" i="53"/>
  <c r="AB392" i="53"/>
  <c r="AI392" i="53" s="1"/>
  <c r="S247" i="53"/>
  <c r="AI411" i="53"/>
  <c r="AB418" i="53"/>
  <c r="AI418" i="53" s="1"/>
  <c r="AB444" i="53"/>
  <c r="AI429" i="53"/>
  <c r="AB184" i="53"/>
  <c r="AI184" i="53" s="1"/>
  <c r="AI169" i="53"/>
  <c r="AB340" i="53"/>
  <c r="AI325" i="53"/>
  <c r="AB314" i="53"/>
  <c r="AI299" i="53"/>
  <c r="AB288" i="53"/>
  <c r="AI288" i="53" s="1"/>
  <c r="AI273" i="53"/>
  <c r="AB262" i="53"/>
  <c r="AI132" i="53" l="1"/>
  <c r="AB393" i="53"/>
  <c r="AG393" i="53"/>
  <c r="W393" i="53"/>
  <c r="AE393" i="53"/>
  <c r="V393" i="53"/>
  <c r="AH393" i="53"/>
  <c r="Z393" i="53"/>
  <c r="AF393" i="53"/>
  <c r="X393" i="53"/>
  <c r="Y393" i="53"/>
  <c r="AA393" i="53"/>
  <c r="AC393" i="53"/>
  <c r="AD393" i="53"/>
  <c r="AB54" i="53"/>
  <c r="AI39" i="53"/>
  <c r="S169" i="53"/>
  <c r="S143" i="53"/>
  <c r="S195" i="53"/>
  <c r="S411" i="53"/>
  <c r="AJ411" i="53" s="1"/>
  <c r="S177" i="53"/>
  <c r="AJ177" i="53" s="1"/>
  <c r="S299" i="53"/>
  <c r="S307" i="53"/>
  <c r="AJ307" i="53" s="1"/>
  <c r="S151" i="53"/>
  <c r="AJ151" i="53" s="1"/>
  <c r="AB289" i="53"/>
  <c r="W289" i="53"/>
  <c r="AA289" i="53"/>
  <c r="AF289" i="53"/>
  <c r="AD289" i="53"/>
  <c r="Y289" i="53"/>
  <c r="AH289" i="53"/>
  <c r="AC289" i="53"/>
  <c r="AE289" i="53"/>
  <c r="X289" i="53"/>
  <c r="Z289" i="53"/>
  <c r="V289" i="53"/>
  <c r="AG289" i="53"/>
  <c r="AB445" i="53"/>
  <c r="AI444" i="53"/>
  <c r="AB185" i="53"/>
  <c r="X185" i="53"/>
  <c r="AG185" i="53"/>
  <c r="Z185" i="53"/>
  <c r="Y185" i="53"/>
  <c r="AF185" i="53"/>
  <c r="W185" i="53"/>
  <c r="AC185" i="53"/>
  <c r="AA185" i="53"/>
  <c r="AD185" i="53"/>
  <c r="AH185" i="53"/>
  <c r="AE185" i="53"/>
  <c r="V185" i="53"/>
  <c r="AB419" i="53"/>
  <c r="AG419" i="53"/>
  <c r="AD419" i="53"/>
  <c r="V419" i="53"/>
  <c r="AF419" i="53"/>
  <c r="Y419" i="53"/>
  <c r="Z419" i="53"/>
  <c r="X419" i="53"/>
  <c r="AC419" i="53"/>
  <c r="AA419" i="53"/>
  <c r="AE419" i="53"/>
  <c r="W419" i="53"/>
  <c r="AH419" i="53"/>
  <c r="S351" i="53"/>
  <c r="AJ351" i="53" s="1"/>
  <c r="S325" i="53"/>
  <c r="S385" i="53"/>
  <c r="AJ385" i="53" s="1"/>
  <c r="S125" i="53"/>
  <c r="AJ125" i="53" s="1"/>
  <c r="S429" i="53"/>
  <c r="S221" i="53"/>
  <c r="AJ221" i="53" s="1"/>
  <c r="S333" i="53"/>
  <c r="AJ333" i="53" s="1"/>
  <c r="P132" i="53"/>
  <c r="S117" i="53"/>
  <c r="S437" i="53"/>
  <c r="AJ437" i="53" s="1"/>
  <c r="AB159" i="53"/>
  <c r="AC159" i="53"/>
  <c r="AE159" i="53"/>
  <c r="W159" i="53"/>
  <c r="AD159" i="53"/>
  <c r="AF159" i="53"/>
  <c r="X159" i="53"/>
  <c r="AG159" i="53"/>
  <c r="AA159" i="53"/>
  <c r="AH159" i="53"/>
  <c r="V159" i="53"/>
  <c r="Y159" i="53"/>
  <c r="Z159" i="53"/>
  <c r="S203" i="53"/>
  <c r="AJ203" i="53" s="1"/>
  <c r="S359" i="53"/>
  <c r="AJ359" i="53" s="1"/>
  <c r="S273" i="53"/>
  <c r="S281" i="53"/>
  <c r="AJ281" i="53" s="1"/>
  <c r="S229" i="53"/>
  <c r="AJ229" i="53" s="1"/>
  <c r="AJ247" i="53"/>
  <c r="P444" i="53" l="1"/>
  <c r="P158" i="53"/>
  <c r="P236" i="53"/>
  <c r="P340" i="53"/>
  <c r="AI185" i="53"/>
  <c r="AJ195" i="53"/>
  <c r="AI393" i="53"/>
  <c r="AJ299" i="53"/>
  <c r="AJ117" i="53"/>
  <c r="S132" i="53"/>
  <c r="P366" i="53"/>
  <c r="P314" i="53"/>
  <c r="AJ143" i="53"/>
  <c r="S158" i="53"/>
  <c r="AJ273" i="53"/>
  <c r="S288" i="53"/>
  <c r="AJ429" i="53"/>
  <c r="S444" i="53"/>
  <c r="P288" i="53"/>
  <c r="P47" i="53"/>
  <c r="S47" i="53" s="1"/>
  <c r="AJ47" i="53" s="1"/>
  <c r="AI419" i="53"/>
  <c r="AJ169" i="53"/>
  <c r="S184" i="53"/>
  <c r="AJ325" i="53"/>
  <c r="P210" i="53"/>
  <c r="S255" i="53"/>
  <c r="P262" i="53"/>
  <c r="AI159" i="53"/>
  <c r="P184" i="53"/>
  <c r="AI133" i="53"/>
  <c r="W133" i="53"/>
  <c r="X133" i="53"/>
  <c r="AD133" i="53"/>
  <c r="AA133" i="53"/>
  <c r="Z133" i="53"/>
  <c r="AC133" i="53"/>
  <c r="AF133" i="53"/>
  <c r="V133" i="53"/>
  <c r="AG133" i="53"/>
  <c r="AE133" i="53"/>
  <c r="Y133" i="53"/>
  <c r="AH133" i="53"/>
  <c r="AI289" i="53"/>
  <c r="AH445" i="53"/>
  <c r="Z445" i="53"/>
  <c r="AE445" i="53"/>
  <c r="Y445" i="53"/>
  <c r="AF445" i="53"/>
  <c r="X445" i="53"/>
  <c r="AD445" i="53"/>
  <c r="AA445" i="53"/>
  <c r="AG445" i="53"/>
  <c r="W445" i="53"/>
  <c r="AC445" i="53"/>
  <c r="V445" i="53"/>
  <c r="AB133" i="53"/>
  <c r="AI445" i="53" l="1"/>
  <c r="AJ255" i="53"/>
  <c r="L289" i="53"/>
  <c r="P289" i="53"/>
  <c r="N289" i="53"/>
  <c r="AJ288" i="53"/>
  <c r="O289" i="53"/>
  <c r="M289" i="53"/>
  <c r="T288" i="53"/>
  <c r="R289" i="53"/>
  <c r="Q289" i="53"/>
  <c r="T158" i="53"/>
  <c r="L159" i="53"/>
  <c r="Q159" i="53"/>
  <c r="P159" i="53"/>
  <c r="O159" i="53"/>
  <c r="M159" i="53"/>
  <c r="N159" i="53"/>
  <c r="R159" i="53"/>
  <c r="AJ158" i="53"/>
  <c r="O445" i="53"/>
  <c r="AJ444" i="53"/>
  <c r="M445" i="53"/>
  <c r="N445" i="53"/>
  <c r="T444" i="53"/>
  <c r="P445" i="53"/>
  <c r="R445" i="53"/>
  <c r="Q445" i="53"/>
  <c r="L445" i="53"/>
  <c r="AJ132" i="53"/>
  <c r="T132" i="53"/>
  <c r="O133" i="53"/>
  <c r="Q133" i="53"/>
  <c r="P133" i="53"/>
  <c r="L133" i="53"/>
  <c r="N133" i="53"/>
  <c r="R133" i="53"/>
  <c r="M133" i="53"/>
  <c r="P185" i="53"/>
  <c r="AJ184" i="53"/>
  <c r="Q185" i="53"/>
  <c r="L185" i="53"/>
  <c r="M185" i="53"/>
  <c r="T184" i="53"/>
  <c r="O185" i="53"/>
  <c r="R185" i="53"/>
  <c r="N185" i="53"/>
  <c r="S159" i="53" l="1"/>
  <c r="AJ159" i="53" s="1"/>
  <c r="S133" i="53"/>
  <c r="AJ133" i="53" s="1"/>
  <c r="S289" i="53"/>
  <c r="AJ289" i="53" s="1"/>
  <c r="S445" i="53"/>
  <c r="AJ445" i="53" s="1"/>
  <c r="S185" i="53"/>
  <c r="AJ185" i="53" s="1"/>
  <c r="P69" i="52" l="1"/>
  <c r="S485" i="52"/>
  <c r="S69" i="52" l="1"/>
  <c r="P17" i="52"/>
  <c r="S17" i="52" l="1"/>
  <c r="P96" i="52" l="1"/>
  <c r="P106" i="52" s="1"/>
  <c r="P600" i="52"/>
  <c r="S590" i="52"/>
  <c r="S600" i="52" s="1"/>
  <c r="T17" i="52"/>
  <c r="R601" i="52" l="1"/>
  <c r="P601" i="52"/>
  <c r="N601" i="52"/>
  <c r="M601" i="52"/>
  <c r="Q601" i="52"/>
  <c r="L601" i="52"/>
  <c r="S601" i="52" s="1"/>
  <c r="O601" i="52"/>
  <c r="S486" i="52"/>
  <c r="S496" i="52" s="1"/>
  <c r="P70" i="52"/>
  <c r="P496" i="52"/>
  <c r="P497" i="52" l="1"/>
  <c r="R497" i="52"/>
  <c r="N497" i="52"/>
  <c r="Q497" i="52"/>
  <c r="L497" i="52"/>
  <c r="O497" i="52"/>
  <c r="M497" i="52"/>
  <c r="S70" i="52"/>
  <c r="S80" i="52" s="1"/>
  <c r="P18" i="52"/>
  <c r="P28" i="52" s="1"/>
  <c r="P80" i="52"/>
  <c r="S497" i="52" l="1"/>
  <c r="O81" i="52"/>
  <c r="R81" i="52"/>
  <c r="L81" i="52"/>
  <c r="P81" i="52"/>
  <c r="Q81" i="52"/>
  <c r="N81" i="52"/>
  <c r="M81" i="52"/>
  <c r="S81" i="52" l="1"/>
  <c r="W626" i="55" l="1"/>
  <c r="W626" i="53"/>
  <c r="Z626" i="53" l="1"/>
  <c r="Z626" i="55"/>
  <c r="X626" i="55"/>
  <c r="V626" i="55" l="1"/>
  <c r="D626" i="55"/>
  <c r="D96" i="55"/>
  <c r="AC626" i="53"/>
  <c r="AC626" i="55"/>
  <c r="X626" i="53"/>
  <c r="AB626" i="53"/>
  <c r="AB626" i="55"/>
  <c r="AA626" i="55"/>
  <c r="AA626" i="53"/>
  <c r="AD626" i="55"/>
  <c r="Y626" i="55"/>
  <c r="Y626" i="53"/>
  <c r="D18" i="55" l="1"/>
  <c r="D106" i="55"/>
  <c r="V626" i="53"/>
  <c r="AF616" i="55"/>
  <c r="AF626" i="55" s="1"/>
  <c r="V627" i="55" s="1"/>
  <c r="B626" i="55"/>
  <c r="B96" i="55"/>
  <c r="N626" i="55"/>
  <c r="W630" i="55" s="1"/>
  <c r="N96" i="55"/>
  <c r="AA626" i="52"/>
  <c r="Y626" i="52"/>
  <c r="AD626" i="53"/>
  <c r="Z626" i="52"/>
  <c r="AC626" i="52"/>
  <c r="AB626" i="52"/>
  <c r="Y627" i="55" l="1"/>
  <c r="AD627" i="55"/>
  <c r="AA627" i="55"/>
  <c r="AF616" i="53"/>
  <c r="AF626" i="53" s="1"/>
  <c r="B18" i="55"/>
  <c r="B106" i="55"/>
  <c r="AD627" i="53"/>
  <c r="B626" i="53"/>
  <c r="B96" i="53"/>
  <c r="E626" i="55"/>
  <c r="E96" i="55"/>
  <c r="I616" i="55"/>
  <c r="I626" i="55" s="1"/>
  <c r="G626" i="55"/>
  <c r="G96" i="55"/>
  <c r="D626" i="53"/>
  <c r="D96" i="53"/>
  <c r="N18" i="55"/>
  <c r="N106" i="55"/>
  <c r="L626" i="55"/>
  <c r="V630" i="55" s="1"/>
  <c r="L96" i="55"/>
  <c r="AF627" i="55"/>
  <c r="AE627" i="55"/>
  <c r="W627" i="55"/>
  <c r="X627" i="55"/>
  <c r="Z627" i="55"/>
  <c r="G626" i="53"/>
  <c r="G96" i="53"/>
  <c r="AB627" i="55"/>
  <c r="V627" i="53"/>
  <c r="AC627" i="55"/>
  <c r="S616" i="55" l="1"/>
  <c r="AG616" i="55"/>
  <c r="S626" i="55"/>
  <c r="G18" i="55"/>
  <c r="G28" i="55" s="1"/>
  <c r="G106" i="55"/>
  <c r="G626" i="52"/>
  <c r="G96" i="52"/>
  <c r="B627" i="55"/>
  <c r="H627" i="55"/>
  <c r="C627" i="55"/>
  <c r="D627" i="55"/>
  <c r="F627" i="55"/>
  <c r="E627" i="55"/>
  <c r="G627" i="55"/>
  <c r="Q626" i="55"/>
  <c r="AB630" i="55" s="1"/>
  <c r="Q96" i="55"/>
  <c r="S96" i="55" s="1"/>
  <c r="S106" i="55" s="1"/>
  <c r="Q626" i="53"/>
  <c r="AB630" i="53" s="1"/>
  <c r="Q96" i="53"/>
  <c r="E18" i="55"/>
  <c r="E106" i="55"/>
  <c r="I18" i="55"/>
  <c r="O626" i="55"/>
  <c r="Y630" i="55" s="1"/>
  <c r="O96" i="55"/>
  <c r="D18" i="53"/>
  <c r="D106" i="53"/>
  <c r="I96" i="55"/>
  <c r="I106" i="55" s="1"/>
  <c r="G18" i="53"/>
  <c r="G28" i="53" s="1"/>
  <c r="G106" i="53"/>
  <c r="AF631" i="55"/>
  <c r="B18" i="53"/>
  <c r="B106" i="53"/>
  <c r="L626" i="53"/>
  <c r="V630" i="53" s="1"/>
  <c r="L96" i="53"/>
  <c r="N626" i="53"/>
  <c r="W630" i="53" s="1"/>
  <c r="N96" i="53"/>
  <c r="L18" i="55"/>
  <c r="L106" i="55"/>
  <c r="AF627" i="53"/>
  <c r="AE627" i="53"/>
  <c r="W627" i="53"/>
  <c r="Z627" i="53"/>
  <c r="AB627" i="53"/>
  <c r="AC627" i="53"/>
  <c r="AA627" i="53"/>
  <c r="Y627" i="53"/>
  <c r="X627" i="53"/>
  <c r="L107" i="55" l="1"/>
  <c r="M107" i="55"/>
  <c r="N107" i="55"/>
  <c r="R107" i="55"/>
  <c r="P107" i="55"/>
  <c r="O18" i="55"/>
  <c r="S18" i="55" s="1"/>
  <c r="T18" i="55" s="1"/>
  <c r="O106" i="55"/>
  <c r="O107" i="55" s="1"/>
  <c r="Q18" i="55"/>
  <c r="Q28" i="55" s="1"/>
  <c r="Q106" i="55"/>
  <c r="Q107" i="55" s="1"/>
  <c r="I627" i="55"/>
  <c r="N18" i="53"/>
  <c r="N106" i="53"/>
  <c r="G18" i="52"/>
  <c r="G28" i="52" s="1"/>
  <c r="G106" i="52"/>
  <c r="Q626" i="52"/>
  <c r="AB630" i="52" s="1"/>
  <c r="Q96" i="52"/>
  <c r="L18" i="53"/>
  <c r="L106" i="53"/>
  <c r="E626" i="53"/>
  <c r="E96" i="53"/>
  <c r="I616" i="53"/>
  <c r="I626" i="53" s="1"/>
  <c r="D107" i="55"/>
  <c r="G107" i="55"/>
  <c r="E107" i="55"/>
  <c r="H107" i="55"/>
  <c r="B107" i="55"/>
  <c r="C107" i="55"/>
  <c r="F107" i="55"/>
  <c r="M627" i="55"/>
  <c r="AG626" i="55"/>
  <c r="P627" i="55"/>
  <c r="Q627" i="55"/>
  <c r="O627" i="55"/>
  <c r="R627" i="55"/>
  <c r="N627" i="55"/>
  <c r="L627" i="55"/>
  <c r="AF630" i="55"/>
  <c r="Q18" i="53"/>
  <c r="Q28" i="53" s="1"/>
  <c r="Q106" i="53"/>
  <c r="S107" i="55" l="1"/>
  <c r="I96" i="53"/>
  <c r="I106" i="53" s="1"/>
  <c r="E18" i="53"/>
  <c r="E106" i="53"/>
  <c r="E107" i="53" s="1"/>
  <c r="S627" i="55"/>
  <c r="E627" i="53"/>
  <c r="D627" i="53"/>
  <c r="B627" i="53"/>
  <c r="C627" i="53"/>
  <c r="F627" i="53"/>
  <c r="G627" i="53"/>
  <c r="H627" i="53"/>
  <c r="AF631" i="53"/>
  <c r="I107" i="55"/>
  <c r="O626" i="53"/>
  <c r="Y630" i="53" s="1"/>
  <c r="O96" i="53"/>
  <c r="S616" i="53"/>
  <c r="Q18" i="52"/>
  <c r="Q28" i="52" s="1"/>
  <c r="Q106" i="52"/>
  <c r="AC626" i="51"/>
  <c r="AA626" i="51"/>
  <c r="O18" i="53" l="1"/>
  <c r="O106" i="53"/>
  <c r="I627" i="53"/>
  <c r="I18" i="53"/>
  <c r="AG616" i="53"/>
  <c r="S626" i="53"/>
  <c r="F107" i="53"/>
  <c r="B107" i="53"/>
  <c r="H107" i="53"/>
  <c r="C107" i="53"/>
  <c r="D107" i="53"/>
  <c r="G107" i="53"/>
  <c r="Y626" i="51"/>
  <c r="AB626" i="51"/>
  <c r="I107" i="53" l="1"/>
  <c r="N627" i="53"/>
  <c r="AG626" i="53"/>
  <c r="O627" i="53"/>
  <c r="R627" i="53"/>
  <c r="L627" i="53"/>
  <c r="Q627" i="53"/>
  <c r="P627" i="53"/>
  <c r="M627" i="53"/>
  <c r="AF630" i="53"/>
  <c r="Z626" i="51"/>
  <c r="S627" i="53" l="1"/>
  <c r="G626" i="51"/>
  <c r="G96" i="51"/>
  <c r="Q626" i="51" l="1"/>
  <c r="AB630" i="51" s="1"/>
  <c r="Q96" i="51"/>
  <c r="G18" i="51"/>
  <c r="G28" i="51" s="1"/>
  <c r="G106" i="51"/>
  <c r="Q18" i="51" l="1"/>
  <c r="Q28" i="51" s="1"/>
  <c r="Q106" i="51"/>
  <c r="AC626" i="48" l="1"/>
  <c r="AA626" i="48"/>
  <c r="Z626" i="48"/>
  <c r="Y626" i="48" l="1"/>
  <c r="AB626" i="48"/>
  <c r="G626" i="48" l="1"/>
  <c r="G96" i="48"/>
  <c r="AA626" i="41"/>
  <c r="Q626" i="48" l="1"/>
  <c r="AB630" i="48" s="1"/>
  <c r="Q96" i="48"/>
  <c r="G18" i="48"/>
  <c r="G28" i="48" s="1"/>
  <c r="G106" i="48"/>
  <c r="AC626" i="41"/>
  <c r="AB626" i="41"/>
  <c r="Q18" i="48" l="1"/>
  <c r="Q28" i="48" s="1"/>
  <c r="Q106" i="48"/>
  <c r="Z626" i="41"/>
  <c r="G626" i="41" l="1"/>
  <c r="G96" i="41"/>
  <c r="Y626" i="41"/>
  <c r="Q626" i="41" l="1"/>
  <c r="AB630" i="41" s="1"/>
  <c r="Q96" i="41"/>
  <c r="G18" i="41"/>
  <c r="G28" i="41" s="1"/>
  <c r="G106" i="41"/>
  <c r="Y626" i="42"/>
  <c r="AC626" i="42"/>
  <c r="AA626" i="42"/>
  <c r="Q18" i="41" l="1"/>
  <c r="Q28" i="41" s="1"/>
  <c r="Q106" i="41"/>
  <c r="Z626" i="42"/>
  <c r="AB626" i="42"/>
  <c r="G626" i="42" l="1"/>
  <c r="G96" i="42"/>
  <c r="G106" i="42" l="1"/>
  <c r="G18" i="42"/>
  <c r="G28" i="42" s="1"/>
  <c r="Q626" i="42"/>
  <c r="AB630" i="42" s="1"/>
  <c r="Q96" i="42"/>
  <c r="Q106" i="42" l="1"/>
  <c r="Q18" i="42"/>
  <c r="Q28" i="42" s="1"/>
  <c r="AA626" i="47" l="1"/>
  <c r="AC626" i="47"/>
  <c r="Z626" i="47" l="1"/>
  <c r="AB626" i="47"/>
  <c r="Y626" i="47"/>
  <c r="G626" i="47" l="1"/>
  <c r="G96" i="47"/>
  <c r="Q626" i="47" l="1"/>
  <c r="AB630" i="47" s="1"/>
  <c r="Q96" i="47"/>
  <c r="G18" i="47"/>
  <c r="G28" i="47" s="1"/>
  <c r="G106" i="47"/>
  <c r="Q18" i="47" l="1"/>
  <c r="Q28" i="47" s="1"/>
  <c r="Q106" i="47"/>
  <c r="Y626" i="40"/>
  <c r="Z626" i="46"/>
  <c r="AA626" i="40"/>
  <c r="AC626" i="40"/>
  <c r="AC626" i="46" l="1"/>
  <c r="AA626" i="46"/>
  <c r="AB626" i="40"/>
  <c r="Y626" i="46"/>
  <c r="AB626" i="46"/>
  <c r="Z626" i="40"/>
  <c r="G626" i="40" l="1"/>
  <c r="G96" i="40"/>
  <c r="G626" i="46"/>
  <c r="G96" i="46"/>
  <c r="G106" i="40" l="1"/>
  <c r="G18" i="40"/>
  <c r="G28" i="40" s="1"/>
  <c r="Q626" i="40"/>
  <c r="AB630" i="40" s="1"/>
  <c r="Q96" i="40"/>
  <c r="G18" i="46"/>
  <c r="G28" i="46" s="1"/>
  <c r="G106" i="46"/>
  <c r="Q626" i="46"/>
  <c r="AB630" i="46" s="1"/>
  <c r="Q96" i="46"/>
  <c r="Q18" i="46" l="1"/>
  <c r="Q28" i="46" s="1"/>
  <c r="Q106" i="46"/>
  <c r="Q106" i="40"/>
  <c r="Q18" i="40"/>
  <c r="Q28" i="40" s="1"/>
  <c r="X626" i="52" l="1"/>
  <c r="W626" i="52" l="1"/>
  <c r="D626" i="52" l="1"/>
  <c r="D96" i="52"/>
  <c r="D18" i="52" l="1"/>
  <c r="D28" i="52" s="1"/>
  <c r="D106" i="52"/>
  <c r="V626" i="52"/>
  <c r="N626" i="52"/>
  <c r="W630" i="52" s="1"/>
  <c r="N96" i="52"/>
  <c r="AD626" i="52"/>
  <c r="AF616" i="52" l="1"/>
  <c r="AF626" i="52" s="1"/>
  <c r="N18" i="52"/>
  <c r="N28" i="52" s="1"/>
  <c r="N106" i="52"/>
  <c r="B626" i="52"/>
  <c r="B96" i="52"/>
  <c r="X626" i="51"/>
  <c r="L626" i="52" l="1"/>
  <c r="V630" i="52" s="1"/>
  <c r="L96" i="52"/>
  <c r="AE627" i="52"/>
  <c r="AF627" i="52"/>
  <c r="AC627" i="52"/>
  <c r="AB627" i="52"/>
  <c r="Y627" i="52"/>
  <c r="AA627" i="52"/>
  <c r="Z627" i="52"/>
  <c r="X627" i="52"/>
  <c r="W627" i="52"/>
  <c r="AD627" i="52"/>
  <c r="B18" i="52"/>
  <c r="B106" i="52"/>
  <c r="V627" i="52"/>
  <c r="E626" i="52" l="1"/>
  <c r="E96" i="52"/>
  <c r="I616" i="52"/>
  <c r="I626" i="52" s="1"/>
  <c r="W626" i="51"/>
  <c r="L18" i="52"/>
  <c r="L106" i="52"/>
  <c r="B28" i="52"/>
  <c r="O626" i="52"/>
  <c r="Y630" i="52" s="1"/>
  <c r="O96" i="52"/>
  <c r="S616" i="52"/>
  <c r="D626" i="51" l="1"/>
  <c r="D96" i="51"/>
  <c r="AF631" i="52"/>
  <c r="G627" i="52"/>
  <c r="H627" i="52"/>
  <c r="D627" i="52"/>
  <c r="E627" i="52"/>
  <c r="F627" i="52"/>
  <c r="B627" i="52"/>
  <c r="C627" i="52"/>
  <c r="V626" i="51"/>
  <c r="AG616" i="52"/>
  <c r="S626" i="52"/>
  <c r="E18" i="52"/>
  <c r="E106" i="52"/>
  <c r="I96" i="52"/>
  <c r="I106" i="52" s="1"/>
  <c r="S96" i="52"/>
  <c r="S106" i="52" s="1"/>
  <c r="O18" i="52"/>
  <c r="O28" i="52" s="1"/>
  <c r="O106" i="52"/>
  <c r="O107" i="52" s="1"/>
  <c r="S18" i="52"/>
  <c r="L28" i="52"/>
  <c r="AD626" i="51"/>
  <c r="E107" i="52" l="1"/>
  <c r="E28" i="52"/>
  <c r="I18" i="52"/>
  <c r="I28" i="52" s="1"/>
  <c r="N627" i="52"/>
  <c r="P627" i="52"/>
  <c r="Q627" i="52"/>
  <c r="R627" i="52"/>
  <c r="AG626" i="52"/>
  <c r="L627" i="52"/>
  <c r="O627" i="52"/>
  <c r="M627" i="52"/>
  <c r="AF630" i="52"/>
  <c r="T18" i="52"/>
  <c r="S28" i="52"/>
  <c r="T28" i="52" s="1"/>
  <c r="AF616" i="51"/>
  <c r="AF626" i="51" s="1"/>
  <c r="L107" i="52"/>
  <c r="S107" i="52" s="1"/>
  <c r="M107" i="52"/>
  <c r="Q107" i="52"/>
  <c r="P107" i="52"/>
  <c r="R107" i="52"/>
  <c r="N107" i="52"/>
  <c r="N626" i="51"/>
  <c r="W630" i="51" s="1"/>
  <c r="N96" i="51"/>
  <c r="D107" i="52"/>
  <c r="F107" i="52"/>
  <c r="H107" i="52"/>
  <c r="G107" i="52"/>
  <c r="B107" i="52"/>
  <c r="C107" i="52"/>
  <c r="D18" i="51"/>
  <c r="D28" i="51" s="1"/>
  <c r="D106" i="51"/>
  <c r="B626" i="51"/>
  <c r="B96" i="51"/>
  <c r="I627" i="52"/>
  <c r="W626" i="50"/>
  <c r="I107" i="52" l="1"/>
  <c r="S627" i="52"/>
  <c r="E626" i="51"/>
  <c r="E96" i="51"/>
  <c r="N18" i="51"/>
  <c r="N28" i="51" s="1"/>
  <c r="N106" i="51"/>
  <c r="AF627" i="51"/>
  <c r="AE627" i="51"/>
  <c r="AC627" i="51"/>
  <c r="AA627" i="51"/>
  <c r="Y627" i="51"/>
  <c r="AB627" i="51"/>
  <c r="Z627" i="51"/>
  <c r="X627" i="51"/>
  <c r="W627" i="51"/>
  <c r="L626" i="51"/>
  <c r="V630" i="51" s="1"/>
  <c r="L96" i="51"/>
  <c r="I96" i="51"/>
  <c r="I106" i="51" s="1"/>
  <c r="B18" i="51"/>
  <c r="B106" i="51"/>
  <c r="V627" i="51"/>
  <c r="I616" i="51"/>
  <c r="I626" i="51" s="1"/>
  <c r="AF631" i="51" s="1"/>
  <c r="B23" i="57"/>
  <c r="G29" i="52"/>
  <c r="D29" i="52"/>
  <c r="E29" i="52"/>
  <c r="C29" i="52"/>
  <c r="R29" i="52"/>
  <c r="H29" i="52"/>
  <c r="N29" i="52"/>
  <c r="L29" i="52"/>
  <c r="F29" i="52"/>
  <c r="M29" i="52"/>
  <c r="O29" i="52"/>
  <c r="B29" i="52"/>
  <c r="Q29" i="52"/>
  <c r="P29" i="52"/>
  <c r="AD627" i="51"/>
  <c r="D627" i="51" l="1"/>
  <c r="H627" i="51"/>
  <c r="C627" i="51"/>
  <c r="E627" i="51"/>
  <c r="F627" i="51"/>
  <c r="G627" i="51"/>
  <c r="B627" i="51"/>
  <c r="C107" i="51"/>
  <c r="D107" i="51"/>
  <c r="B107" i="51"/>
  <c r="F107" i="51"/>
  <c r="H107" i="51"/>
  <c r="G107" i="51"/>
  <c r="B28" i="51"/>
  <c r="I29" i="52"/>
  <c r="S29" i="52"/>
  <c r="O626" i="51"/>
  <c r="Y630" i="51" s="1"/>
  <c r="O96" i="51"/>
  <c r="S96" i="51"/>
  <c r="S106" i="51" s="1"/>
  <c r="L18" i="51"/>
  <c r="L106" i="51"/>
  <c r="E18" i="51"/>
  <c r="E28" i="51" s="1"/>
  <c r="E106" i="51"/>
  <c r="E107" i="51" s="1"/>
  <c r="S616" i="51"/>
  <c r="I18" i="51" l="1"/>
  <c r="I28" i="51" s="1"/>
  <c r="I627" i="51"/>
  <c r="L28" i="51"/>
  <c r="R107" i="51"/>
  <c r="L107" i="51"/>
  <c r="P107" i="51"/>
  <c r="Q107" i="51"/>
  <c r="N107" i="51"/>
  <c r="M107" i="51"/>
  <c r="O18" i="51"/>
  <c r="O28" i="51" s="1"/>
  <c r="O29" i="51" s="1"/>
  <c r="O106" i="51"/>
  <c r="O107" i="51" s="1"/>
  <c r="AG616" i="51"/>
  <c r="S626" i="51"/>
  <c r="I107" i="51"/>
  <c r="P627" i="51" l="1"/>
  <c r="N627" i="51"/>
  <c r="M627" i="51"/>
  <c r="AG626" i="51"/>
  <c r="O627" i="51"/>
  <c r="L627" i="51"/>
  <c r="R627" i="51"/>
  <c r="Q627" i="51"/>
  <c r="AF630" i="51"/>
  <c r="S107" i="51"/>
  <c r="S18" i="51"/>
  <c r="G29" i="51"/>
  <c r="R29" i="51"/>
  <c r="B22" i="57"/>
  <c r="L29" i="51"/>
  <c r="P29" i="51"/>
  <c r="B29" i="51"/>
  <c r="F29" i="51"/>
  <c r="Q29" i="51"/>
  <c r="D29" i="51"/>
  <c r="E29" i="51"/>
  <c r="H29" i="51"/>
  <c r="M29" i="51"/>
  <c r="N29" i="51"/>
  <c r="C29" i="51"/>
  <c r="X626" i="48"/>
  <c r="W626" i="48"/>
  <c r="S29" i="51" l="1"/>
  <c r="S627" i="51"/>
  <c r="T18" i="51"/>
  <c r="S28" i="51"/>
  <c r="T28" i="51" s="1"/>
  <c r="I29" i="51"/>
  <c r="D96" i="48" l="1"/>
  <c r="D626" i="48"/>
  <c r="N96" i="48" l="1"/>
  <c r="N626" i="48"/>
  <c r="W630" i="48" s="1"/>
  <c r="V626" i="48"/>
  <c r="D18" i="48"/>
  <c r="D28" i="48" s="1"/>
  <c r="D106" i="48"/>
  <c r="X626" i="50"/>
  <c r="Y626" i="50"/>
  <c r="AD626" i="48"/>
  <c r="AC626" i="50"/>
  <c r="AB626" i="50"/>
  <c r="AA626" i="50" l="1"/>
  <c r="Z626" i="50"/>
  <c r="AF616" i="48"/>
  <c r="AF626" i="48" s="1"/>
  <c r="V627" i="48" s="1"/>
  <c r="B96" i="48"/>
  <c r="B626" i="48"/>
  <c r="N18" i="48"/>
  <c r="N28" i="48" s="1"/>
  <c r="N106" i="48"/>
  <c r="X626" i="41"/>
  <c r="W626" i="41"/>
  <c r="AD627" i="48" l="1"/>
  <c r="D96" i="50"/>
  <c r="D626" i="50"/>
  <c r="G626" i="50"/>
  <c r="G96" i="50"/>
  <c r="B18" i="48"/>
  <c r="B106" i="48"/>
  <c r="V626" i="50"/>
  <c r="L96" i="48"/>
  <c r="L626" i="48"/>
  <c r="V630" i="48" s="1"/>
  <c r="AF627" i="48"/>
  <c r="AE627" i="48"/>
  <c r="AA627" i="48"/>
  <c r="Z627" i="48"/>
  <c r="AC627" i="48"/>
  <c r="Y627" i="48"/>
  <c r="AB627" i="48"/>
  <c r="W627" i="48"/>
  <c r="X627" i="48"/>
  <c r="S616" i="48"/>
  <c r="AD626" i="50"/>
  <c r="AG616" i="48" l="1"/>
  <c r="S626" i="48"/>
  <c r="G18" i="50"/>
  <c r="G28" i="50" s="1"/>
  <c r="G106" i="50"/>
  <c r="E626" i="48"/>
  <c r="E96" i="48"/>
  <c r="I616" i="48"/>
  <c r="I626" i="48" s="1"/>
  <c r="O626" i="48"/>
  <c r="Y630" i="48" s="1"/>
  <c r="O96" i="48"/>
  <c r="B96" i="50"/>
  <c r="B626" i="50"/>
  <c r="S96" i="48"/>
  <c r="S106" i="48" s="1"/>
  <c r="L18" i="48"/>
  <c r="L106" i="48"/>
  <c r="N96" i="50"/>
  <c r="N626" i="50"/>
  <c r="W630" i="50" s="1"/>
  <c r="AF616" i="50"/>
  <c r="AF626" i="50" s="1"/>
  <c r="V627" i="50" s="1"/>
  <c r="B28" i="48"/>
  <c r="Q626" i="50"/>
  <c r="AB630" i="50" s="1"/>
  <c r="Q96" i="50"/>
  <c r="D96" i="41"/>
  <c r="D626" i="41"/>
  <c r="D18" i="50"/>
  <c r="D28" i="50" s="1"/>
  <c r="D106" i="50"/>
  <c r="L28" i="48" l="1"/>
  <c r="Q107" i="48"/>
  <c r="P107" i="48"/>
  <c r="R107" i="48"/>
  <c r="N107" i="48"/>
  <c r="L107" i="48"/>
  <c r="M107" i="48"/>
  <c r="I96" i="48"/>
  <c r="I106" i="48" s="1"/>
  <c r="E18" i="48"/>
  <c r="E106" i="48"/>
  <c r="F627" i="48"/>
  <c r="E627" i="48"/>
  <c r="G627" i="48"/>
  <c r="D627" i="48"/>
  <c r="C627" i="48"/>
  <c r="B627" i="48"/>
  <c r="H627" i="48"/>
  <c r="AF631" i="48"/>
  <c r="AF627" i="50"/>
  <c r="AE627" i="50"/>
  <c r="W627" i="50"/>
  <c r="X627" i="50"/>
  <c r="AC627" i="50"/>
  <c r="Y627" i="50"/>
  <c r="AB627" i="50"/>
  <c r="Z627" i="50"/>
  <c r="AA627" i="50"/>
  <c r="AD627" i="50"/>
  <c r="B18" i="50"/>
  <c r="B106" i="50"/>
  <c r="N96" i="41"/>
  <c r="N626" i="41"/>
  <c r="W630" i="41" s="1"/>
  <c r="D18" i="41"/>
  <c r="D28" i="41" s="1"/>
  <c r="D106" i="41"/>
  <c r="Q18" i="50"/>
  <c r="Q28" i="50" s="1"/>
  <c r="Q106" i="50"/>
  <c r="N18" i="50"/>
  <c r="N28" i="50" s="1"/>
  <c r="N106" i="50"/>
  <c r="O18" i="48"/>
  <c r="O28" i="48" s="1"/>
  <c r="O106" i="48"/>
  <c r="O107" i="48" s="1"/>
  <c r="R627" i="48"/>
  <c r="Q627" i="48"/>
  <c r="O627" i="48"/>
  <c r="N627" i="48"/>
  <c r="L627" i="48"/>
  <c r="P627" i="48"/>
  <c r="M627" i="48"/>
  <c r="AG626" i="48"/>
  <c r="AF630" i="48"/>
  <c r="L96" i="50"/>
  <c r="L626" i="50"/>
  <c r="V630" i="50" s="1"/>
  <c r="X626" i="42"/>
  <c r="W626" i="42"/>
  <c r="E107" i="48" l="1"/>
  <c r="E626" i="50"/>
  <c r="E96" i="50"/>
  <c r="I616" i="50"/>
  <c r="I626" i="50" s="1"/>
  <c r="S107" i="48"/>
  <c r="S627" i="48"/>
  <c r="N18" i="41"/>
  <c r="N28" i="41" s="1"/>
  <c r="N106" i="41"/>
  <c r="E28" i="48"/>
  <c r="I18" i="48"/>
  <c r="I28" i="48" s="1"/>
  <c r="O626" i="50"/>
  <c r="Y630" i="50" s="1"/>
  <c r="O96" i="50"/>
  <c r="L18" i="50"/>
  <c r="L106" i="50"/>
  <c r="B28" i="50"/>
  <c r="I627" i="48"/>
  <c r="G107" i="48"/>
  <c r="C107" i="48"/>
  <c r="F107" i="48"/>
  <c r="H107" i="48"/>
  <c r="B107" i="48"/>
  <c r="D107" i="48"/>
  <c r="S18" i="48"/>
  <c r="S616" i="50"/>
  <c r="O18" i="50" l="1"/>
  <c r="O28" i="50" s="1"/>
  <c r="O106" i="50"/>
  <c r="I107" i="48"/>
  <c r="B20" i="57"/>
  <c r="C29" i="48"/>
  <c r="G29" i="48"/>
  <c r="L29" i="48"/>
  <c r="M29" i="48"/>
  <c r="N29" i="48"/>
  <c r="H29" i="48"/>
  <c r="Q29" i="48"/>
  <c r="B29" i="48"/>
  <c r="D29" i="48"/>
  <c r="F29" i="48"/>
  <c r="R29" i="48"/>
  <c r="E29" i="48"/>
  <c r="O29" i="48"/>
  <c r="P29" i="48"/>
  <c r="G627" i="50"/>
  <c r="B627" i="50"/>
  <c r="C627" i="50"/>
  <c r="E627" i="50"/>
  <c r="H627" i="50"/>
  <c r="F627" i="50"/>
  <c r="D627" i="50"/>
  <c r="AF631" i="50"/>
  <c r="T18" i="48"/>
  <c r="S28" i="48"/>
  <c r="T28" i="48" s="1"/>
  <c r="AG616" i="50"/>
  <c r="S626" i="50"/>
  <c r="S18" i="50"/>
  <c r="L28" i="50"/>
  <c r="E18" i="50"/>
  <c r="E106" i="50"/>
  <c r="I96" i="50"/>
  <c r="I106" i="50" s="1"/>
  <c r="D96" i="42"/>
  <c r="D626" i="42"/>
  <c r="S96" i="50"/>
  <c r="S106" i="50" s="1"/>
  <c r="I627" i="50" l="1"/>
  <c r="I29" i="48"/>
  <c r="D107" i="50"/>
  <c r="C107" i="50"/>
  <c r="G107" i="50"/>
  <c r="F107" i="50"/>
  <c r="E107" i="50"/>
  <c r="H107" i="50"/>
  <c r="B107" i="50"/>
  <c r="S29" i="48"/>
  <c r="N96" i="42"/>
  <c r="N626" i="42"/>
  <c r="W630" i="42" s="1"/>
  <c r="O627" i="50"/>
  <c r="Q627" i="50"/>
  <c r="M627" i="50"/>
  <c r="N627" i="50"/>
  <c r="L627" i="50"/>
  <c r="AG626" i="50"/>
  <c r="R627" i="50"/>
  <c r="P627" i="50"/>
  <c r="AF630" i="50"/>
  <c r="D18" i="42"/>
  <c r="D28" i="42" s="1"/>
  <c r="D106" i="42"/>
  <c r="E28" i="50"/>
  <c r="I18" i="50"/>
  <c r="I28" i="50" s="1"/>
  <c r="L29" i="50"/>
  <c r="R107" i="50"/>
  <c r="N107" i="50"/>
  <c r="Q107" i="50"/>
  <c r="M107" i="50"/>
  <c r="P107" i="50"/>
  <c r="L107" i="50"/>
  <c r="O107" i="50"/>
  <c r="T18" i="50"/>
  <c r="S28" i="50"/>
  <c r="T28" i="50" s="1"/>
  <c r="S107" i="50" l="1"/>
  <c r="N18" i="42"/>
  <c r="N28" i="42" s="1"/>
  <c r="N106" i="42"/>
  <c r="V626" i="42"/>
  <c r="B21" i="57"/>
  <c r="G29" i="50"/>
  <c r="D29" i="50"/>
  <c r="N29" i="50"/>
  <c r="F29" i="50"/>
  <c r="B29" i="50"/>
  <c r="M29" i="50"/>
  <c r="E29" i="50"/>
  <c r="H29" i="50"/>
  <c r="O29" i="50"/>
  <c r="R29" i="50"/>
  <c r="C29" i="50"/>
  <c r="Q29" i="50"/>
  <c r="P29" i="50"/>
  <c r="S627" i="50"/>
  <c r="I107" i="50"/>
  <c r="B96" i="42" l="1"/>
  <c r="B626" i="42"/>
  <c r="S29" i="50"/>
  <c r="I29" i="50"/>
  <c r="I616" i="42"/>
  <c r="I626" i="42" s="1"/>
  <c r="F627" i="42" l="1"/>
  <c r="C627" i="42"/>
  <c r="H627" i="42"/>
  <c r="D627" i="42"/>
  <c r="G627" i="42"/>
  <c r="B627" i="42"/>
  <c r="AD626" i="42"/>
  <c r="AF616" i="42"/>
  <c r="AF626" i="42" s="1"/>
  <c r="L96" i="42"/>
  <c r="L626" i="42"/>
  <c r="V630" i="42" s="1"/>
  <c r="B18" i="42"/>
  <c r="B106" i="42"/>
  <c r="E626" i="42"/>
  <c r="E627" i="42" s="1"/>
  <c r="E96" i="42"/>
  <c r="W626" i="43"/>
  <c r="W626" i="47"/>
  <c r="X626" i="47"/>
  <c r="AD627" i="42" l="1"/>
  <c r="I627" i="42"/>
  <c r="B28" i="42"/>
  <c r="I96" i="42"/>
  <c r="I106" i="42" s="1"/>
  <c r="E18" i="42"/>
  <c r="E28" i="42" s="1"/>
  <c r="E106" i="42"/>
  <c r="E107" i="42" s="1"/>
  <c r="L18" i="42"/>
  <c r="L106" i="42"/>
  <c r="AF631" i="42"/>
  <c r="AF627" i="42"/>
  <c r="AE627" i="42"/>
  <c r="Y627" i="42"/>
  <c r="AA627" i="42"/>
  <c r="AC627" i="42"/>
  <c r="AB627" i="42"/>
  <c r="Z627" i="42"/>
  <c r="X627" i="42"/>
  <c r="W627" i="42"/>
  <c r="V627" i="42"/>
  <c r="D107" i="42" l="1"/>
  <c r="C107" i="42"/>
  <c r="H107" i="42"/>
  <c r="G107" i="42"/>
  <c r="F107" i="42"/>
  <c r="B107" i="42"/>
  <c r="I107" i="42" s="1"/>
  <c r="L28" i="42"/>
  <c r="I18" i="42"/>
  <c r="I28" i="42" s="1"/>
  <c r="D96" i="47"/>
  <c r="D626" i="47"/>
  <c r="O626" i="42"/>
  <c r="Y630" i="42" s="1"/>
  <c r="O96" i="42"/>
  <c r="S616" i="42"/>
  <c r="D18" i="47" l="1"/>
  <c r="D28" i="47" s="1"/>
  <c r="D106" i="47"/>
  <c r="B16" i="57"/>
  <c r="C29" i="42"/>
  <c r="F29" i="42"/>
  <c r="E29" i="42"/>
  <c r="D29" i="42"/>
  <c r="G29" i="42"/>
  <c r="H29" i="42"/>
  <c r="B29" i="42"/>
  <c r="V626" i="46"/>
  <c r="O18" i="42"/>
  <c r="O106" i="42"/>
  <c r="S96" i="42"/>
  <c r="S106" i="42" s="1"/>
  <c r="P70" i="42"/>
  <c r="S486" i="42"/>
  <c r="S496" i="42" s="1"/>
  <c r="P496" i="42"/>
  <c r="AG616" i="42"/>
  <c r="S626" i="42"/>
  <c r="N96" i="47"/>
  <c r="N626" i="47"/>
  <c r="W630" i="47" s="1"/>
  <c r="N18" i="47" l="1"/>
  <c r="N28" i="47" s="1"/>
  <c r="N106" i="47"/>
  <c r="O28" i="42"/>
  <c r="I29" i="42"/>
  <c r="AF630" i="42"/>
  <c r="AG626" i="42"/>
  <c r="O627" i="42"/>
  <c r="N627" i="42"/>
  <c r="Q627" i="42"/>
  <c r="R627" i="42"/>
  <c r="P627" i="42"/>
  <c r="M627" i="42"/>
  <c r="L627" i="42"/>
  <c r="P497" i="42"/>
  <c r="N497" i="42"/>
  <c r="O497" i="42"/>
  <c r="M497" i="42"/>
  <c r="L497" i="42"/>
  <c r="Q497" i="42"/>
  <c r="R497" i="42"/>
  <c r="AD626" i="47"/>
  <c r="B96" i="46"/>
  <c r="B626" i="46"/>
  <c r="P18" i="42"/>
  <c r="P28" i="42" s="1"/>
  <c r="S70" i="42"/>
  <c r="S80" i="42" s="1"/>
  <c r="P80" i="42"/>
  <c r="V626" i="47"/>
  <c r="B96" i="47"/>
  <c r="B626" i="47"/>
  <c r="M107" i="42"/>
  <c r="N107" i="42"/>
  <c r="P107" i="42"/>
  <c r="O107" i="42"/>
  <c r="Q107" i="42"/>
  <c r="L107" i="42"/>
  <c r="R107" i="42"/>
  <c r="AF616" i="47" l="1"/>
  <c r="AF626" i="47" s="1"/>
  <c r="V627" i="47"/>
  <c r="AD627" i="47"/>
  <c r="L96" i="46"/>
  <c r="L626" i="46"/>
  <c r="V630" i="46" s="1"/>
  <c r="L96" i="47"/>
  <c r="L626" i="47"/>
  <c r="V630" i="47" s="1"/>
  <c r="M81" i="42"/>
  <c r="R81" i="42"/>
  <c r="P81" i="42"/>
  <c r="Q81" i="42"/>
  <c r="L81" i="42"/>
  <c r="N81" i="42"/>
  <c r="O81" i="42"/>
  <c r="S18" i="42"/>
  <c r="S627" i="42"/>
  <c r="S497" i="42"/>
  <c r="B18" i="47"/>
  <c r="B106" i="47"/>
  <c r="AE627" i="47"/>
  <c r="AF627" i="47"/>
  <c r="AC627" i="47"/>
  <c r="AA627" i="47"/>
  <c r="AB627" i="47"/>
  <c r="Z627" i="47"/>
  <c r="Y627" i="47"/>
  <c r="W627" i="47"/>
  <c r="X627" i="47"/>
  <c r="S107" i="42"/>
  <c r="B18" i="46"/>
  <c r="B106" i="46"/>
  <c r="S616" i="47"/>
  <c r="X626" i="46"/>
  <c r="AG616" i="47" l="1"/>
  <c r="S626" i="47"/>
  <c r="T18" i="42"/>
  <c r="S28" i="42"/>
  <c r="B28" i="47"/>
  <c r="W626" i="46"/>
  <c r="L18" i="47"/>
  <c r="L106" i="47"/>
  <c r="B28" i="46"/>
  <c r="L18" i="46"/>
  <c r="L106" i="46"/>
  <c r="S81" i="42"/>
  <c r="O626" i="47"/>
  <c r="Y630" i="47" s="1"/>
  <c r="O96" i="47"/>
  <c r="S96" i="47" s="1"/>
  <c r="S106" i="47" s="1"/>
  <c r="E626" i="47"/>
  <c r="E96" i="47"/>
  <c r="I616" i="47"/>
  <c r="I626" i="47" s="1"/>
  <c r="W626" i="40"/>
  <c r="X626" i="40"/>
  <c r="AD626" i="46"/>
  <c r="E18" i="47" l="1"/>
  <c r="E106" i="47"/>
  <c r="I96" i="47"/>
  <c r="I106" i="47" s="1"/>
  <c r="L28" i="46"/>
  <c r="N107" i="47"/>
  <c r="P107" i="47"/>
  <c r="Q107" i="47"/>
  <c r="M107" i="47"/>
  <c r="R107" i="47"/>
  <c r="L107" i="47"/>
  <c r="P29" i="42"/>
  <c r="O29" i="42"/>
  <c r="R29" i="42"/>
  <c r="L29" i="42"/>
  <c r="Q29" i="42"/>
  <c r="M29" i="42"/>
  <c r="T28" i="42"/>
  <c r="N29" i="42"/>
  <c r="L28" i="47"/>
  <c r="AF616" i="46"/>
  <c r="AF626" i="46" s="1"/>
  <c r="W627" i="46" s="1"/>
  <c r="O18" i="47"/>
  <c r="O28" i="47" s="1"/>
  <c r="O106" i="47"/>
  <c r="O107" i="47" s="1"/>
  <c r="G627" i="47"/>
  <c r="B627" i="47"/>
  <c r="H627" i="47"/>
  <c r="D627" i="47"/>
  <c r="C627" i="47"/>
  <c r="E627" i="47"/>
  <c r="F627" i="47"/>
  <c r="AF631" i="47"/>
  <c r="D96" i="46"/>
  <c r="D626" i="46"/>
  <c r="O627" i="47"/>
  <c r="P627" i="47"/>
  <c r="Q627" i="47"/>
  <c r="L627" i="47"/>
  <c r="AG626" i="47"/>
  <c r="R627" i="47"/>
  <c r="M627" i="47"/>
  <c r="N627" i="47"/>
  <c r="AF630" i="47"/>
  <c r="S18" i="47" l="1"/>
  <c r="D18" i="46"/>
  <c r="D106" i="46"/>
  <c r="I627" i="47"/>
  <c r="S107" i="47"/>
  <c r="E107" i="47"/>
  <c r="B107" i="47"/>
  <c r="H107" i="47"/>
  <c r="D107" i="47"/>
  <c r="G107" i="47"/>
  <c r="C107" i="47"/>
  <c r="F107" i="47"/>
  <c r="S627" i="47"/>
  <c r="T18" i="47"/>
  <c r="S28" i="47"/>
  <c r="E28" i="47"/>
  <c r="I18" i="47"/>
  <c r="I28" i="47" s="1"/>
  <c r="N96" i="46"/>
  <c r="N626" i="46"/>
  <c r="W630" i="46" s="1"/>
  <c r="S29" i="42"/>
  <c r="D96" i="40"/>
  <c r="D626" i="40"/>
  <c r="AE627" i="46"/>
  <c r="AF627" i="46"/>
  <c r="Z627" i="46"/>
  <c r="Y627" i="46"/>
  <c r="AB627" i="46"/>
  <c r="AA627" i="46"/>
  <c r="AC627" i="46"/>
  <c r="V627" i="46"/>
  <c r="X627" i="46"/>
  <c r="AD627" i="46"/>
  <c r="X626" i="43"/>
  <c r="AB626" i="43"/>
  <c r="AA626" i="43"/>
  <c r="Y626" i="43"/>
  <c r="AC626" i="43"/>
  <c r="S616" i="46"/>
  <c r="Z626" i="43"/>
  <c r="D18" i="40" l="1"/>
  <c r="D28" i="40" s="1"/>
  <c r="D106" i="40"/>
  <c r="T28" i="47"/>
  <c r="L29" i="47"/>
  <c r="O29" i="47"/>
  <c r="P29" i="47"/>
  <c r="Q29" i="47"/>
  <c r="M29" i="47"/>
  <c r="R29" i="47"/>
  <c r="N29" i="47"/>
  <c r="I107" i="47"/>
  <c r="AG616" i="46"/>
  <c r="S626" i="46"/>
  <c r="N18" i="46"/>
  <c r="N106" i="46"/>
  <c r="N96" i="40"/>
  <c r="N626" i="40"/>
  <c r="W630" i="40" s="1"/>
  <c r="V626" i="40"/>
  <c r="E626" i="46"/>
  <c r="E96" i="46"/>
  <c r="I616" i="46"/>
  <c r="I626" i="46" s="1"/>
  <c r="V626" i="43"/>
  <c r="O626" i="46"/>
  <c r="Y630" i="46" s="1"/>
  <c r="O96" i="46"/>
  <c r="S96" i="46" s="1"/>
  <c r="S106" i="46" s="1"/>
  <c r="V626" i="41"/>
  <c r="B19" i="57"/>
  <c r="C29" i="47"/>
  <c r="H29" i="47"/>
  <c r="F29" i="47"/>
  <c r="B29" i="47"/>
  <c r="E29" i="47"/>
  <c r="D29" i="47"/>
  <c r="G29" i="47"/>
  <c r="D28" i="46"/>
  <c r="AD626" i="43"/>
  <c r="AD626" i="40"/>
  <c r="AD626" i="41"/>
  <c r="AF616" i="43" l="1"/>
  <c r="AF626" i="43" s="1"/>
  <c r="D96" i="43"/>
  <c r="D626" i="43"/>
  <c r="V627" i="43"/>
  <c r="AF627" i="43"/>
  <c r="AE627" i="43"/>
  <c r="W627" i="43"/>
  <c r="AF630" i="46"/>
  <c r="M627" i="46"/>
  <c r="AG626" i="46"/>
  <c r="R627" i="46"/>
  <c r="N627" i="46"/>
  <c r="O627" i="46"/>
  <c r="P627" i="46"/>
  <c r="L627" i="46"/>
  <c r="Q627" i="46"/>
  <c r="B96" i="41"/>
  <c r="B626" i="41"/>
  <c r="AC627" i="43"/>
  <c r="B627" i="46"/>
  <c r="D627" i="46"/>
  <c r="F627" i="46"/>
  <c r="C627" i="46"/>
  <c r="E627" i="46"/>
  <c r="H627" i="46"/>
  <c r="G627" i="46"/>
  <c r="AF631" i="46"/>
  <c r="N18" i="40"/>
  <c r="N28" i="40" s="1"/>
  <c r="N106" i="40"/>
  <c r="S29" i="47"/>
  <c r="G626" i="43"/>
  <c r="G96" i="43"/>
  <c r="I29" i="47"/>
  <c r="E18" i="46"/>
  <c r="E106" i="46"/>
  <c r="I96" i="46"/>
  <c r="I106" i="46" s="1"/>
  <c r="N107" i="46"/>
  <c r="Q107" i="46"/>
  <c r="M107" i="46"/>
  <c r="L107" i="46"/>
  <c r="P107" i="46"/>
  <c r="R107" i="46"/>
  <c r="B96" i="40"/>
  <c r="B626" i="40"/>
  <c r="AF616" i="41"/>
  <c r="AF626" i="41" s="1"/>
  <c r="V627" i="41" s="1"/>
  <c r="AB627" i="43"/>
  <c r="AD627" i="43"/>
  <c r="N28" i="46"/>
  <c r="B96" i="43"/>
  <c r="B626" i="43"/>
  <c r="O18" i="46"/>
  <c r="O28" i="46" s="1"/>
  <c r="O106" i="46"/>
  <c r="O107" i="46" s="1"/>
  <c r="AF616" i="40"/>
  <c r="AF626" i="40" s="1"/>
  <c r="AD627" i="40" s="1"/>
  <c r="X627" i="43"/>
  <c r="I616" i="40"/>
  <c r="I626" i="40" s="1"/>
  <c r="S627" i="46" l="1"/>
  <c r="AD627" i="41"/>
  <c r="S18" i="46"/>
  <c r="S28" i="46" s="1"/>
  <c r="Z627" i="43"/>
  <c r="AA627" i="43"/>
  <c r="Y627" i="43"/>
  <c r="AB627" i="40"/>
  <c r="AF627" i="40"/>
  <c r="AE627" i="40"/>
  <c r="AF631" i="40"/>
  <c r="AA627" i="40"/>
  <c r="Y627" i="40"/>
  <c r="AC627" i="40"/>
  <c r="Z627" i="40"/>
  <c r="W627" i="40"/>
  <c r="X627" i="40"/>
  <c r="H627" i="40"/>
  <c r="D627" i="40"/>
  <c r="G627" i="40"/>
  <c r="C627" i="40"/>
  <c r="F627" i="40"/>
  <c r="B627" i="40"/>
  <c r="C107" i="46"/>
  <c r="F107" i="46"/>
  <c r="H107" i="46"/>
  <c r="E107" i="46"/>
  <c r="D107" i="46"/>
  <c r="G107" i="46"/>
  <c r="B107" i="46"/>
  <c r="I96" i="40"/>
  <c r="I106" i="40" s="1"/>
  <c r="B18" i="40"/>
  <c r="B106" i="40"/>
  <c r="I627" i="46"/>
  <c r="L96" i="40"/>
  <c r="L626" i="40"/>
  <c r="V630" i="40" s="1"/>
  <c r="V627" i="40"/>
  <c r="E28" i="46"/>
  <c r="I18" i="46"/>
  <c r="I28" i="46" s="1"/>
  <c r="E626" i="43"/>
  <c r="E96" i="43"/>
  <c r="E626" i="40"/>
  <c r="E627" i="40" s="1"/>
  <c r="E96" i="40"/>
  <c r="S107" i="46"/>
  <c r="E626" i="41"/>
  <c r="E96" i="41"/>
  <c r="Q626" i="43"/>
  <c r="AB630" i="43" s="1"/>
  <c r="Q96" i="43"/>
  <c r="I96" i="43"/>
  <c r="I106" i="43" s="1"/>
  <c r="B18" i="43"/>
  <c r="B106" i="43"/>
  <c r="B18" i="41"/>
  <c r="B106" i="41"/>
  <c r="L96" i="41"/>
  <c r="L626" i="41"/>
  <c r="V630" i="41" s="1"/>
  <c r="I616" i="43"/>
  <c r="I626" i="43" s="1"/>
  <c r="AE627" i="41"/>
  <c r="AF627" i="41"/>
  <c r="AA627" i="41"/>
  <c r="AB627" i="41"/>
  <c r="AC627" i="41"/>
  <c r="Z627" i="41"/>
  <c r="Y627" i="41"/>
  <c r="X627" i="41"/>
  <c r="W627" i="41"/>
  <c r="G106" i="43"/>
  <c r="G18" i="43"/>
  <c r="G28" i="43" s="1"/>
  <c r="I616" i="41"/>
  <c r="I626" i="41" s="1"/>
  <c r="L96" i="43"/>
  <c r="L626" i="43"/>
  <c r="V630" i="43" s="1"/>
  <c r="N96" i="43"/>
  <c r="N626" i="43"/>
  <c r="W630" i="43" s="1"/>
  <c r="D18" i="43"/>
  <c r="D28" i="43" s="1"/>
  <c r="D106" i="43"/>
  <c r="S616" i="40"/>
  <c r="O626" i="41" l="1"/>
  <c r="Y630" i="41" s="1"/>
  <c r="O96" i="41"/>
  <c r="AG616" i="40"/>
  <c r="S626" i="40"/>
  <c r="O626" i="40"/>
  <c r="Y630" i="40" s="1"/>
  <c r="O96" i="40"/>
  <c r="L18" i="43"/>
  <c r="L106" i="43"/>
  <c r="C107" i="43"/>
  <c r="B107" i="43"/>
  <c r="F107" i="43"/>
  <c r="G107" i="43"/>
  <c r="D107" i="43"/>
  <c r="H107" i="43"/>
  <c r="E18" i="43"/>
  <c r="E28" i="43" s="1"/>
  <c r="E106" i="43"/>
  <c r="E107" i="43" s="1"/>
  <c r="D627" i="41"/>
  <c r="B627" i="41"/>
  <c r="G627" i="41"/>
  <c r="F627" i="41"/>
  <c r="H627" i="41"/>
  <c r="C627" i="41"/>
  <c r="S616" i="41"/>
  <c r="B18" i="57"/>
  <c r="B29" i="46"/>
  <c r="D29" i="46"/>
  <c r="C29" i="46"/>
  <c r="G29" i="46"/>
  <c r="E29" i="46"/>
  <c r="F29" i="46"/>
  <c r="H29" i="46"/>
  <c r="B28" i="40"/>
  <c r="O29" i="46"/>
  <c r="L29" i="46"/>
  <c r="Q29" i="46"/>
  <c r="M29" i="46"/>
  <c r="P29" i="46"/>
  <c r="T28" i="46"/>
  <c r="R29" i="46"/>
  <c r="N29" i="46"/>
  <c r="B627" i="43"/>
  <c r="D627" i="43"/>
  <c r="G627" i="43"/>
  <c r="F627" i="43"/>
  <c r="E627" i="43"/>
  <c r="C627" i="43"/>
  <c r="H627" i="43"/>
  <c r="AF631" i="43"/>
  <c r="E18" i="41"/>
  <c r="E28" i="41" s="1"/>
  <c r="E106" i="41"/>
  <c r="G107" i="40"/>
  <c r="B107" i="40"/>
  <c r="F107" i="40"/>
  <c r="D107" i="40"/>
  <c r="C107" i="40"/>
  <c r="H107" i="40"/>
  <c r="I627" i="40"/>
  <c r="T18" i="46"/>
  <c r="S96" i="41"/>
  <c r="S106" i="41" s="1"/>
  <c r="L18" i="41"/>
  <c r="L106" i="41"/>
  <c r="I18" i="41"/>
  <c r="I28" i="41" s="1"/>
  <c r="B28" i="41"/>
  <c r="E627" i="41"/>
  <c r="I107" i="46"/>
  <c r="I18" i="43"/>
  <c r="I28" i="43" s="1"/>
  <c r="B28" i="43"/>
  <c r="Q106" i="43"/>
  <c r="Q18" i="43"/>
  <c r="Q28" i="43" s="1"/>
  <c r="AF631" i="41"/>
  <c r="I96" i="41"/>
  <c r="I106" i="41" s="1"/>
  <c r="N18" i="43"/>
  <c r="N28" i="43" s="1"/>
  <c r="N106" i="43"/>
  <c r="E106" i="40"/>
  <c r="E107" i="40" s="1"/>
  <c r="E18" i="40"/>
  <c r="E28" i="40" s="1"/>
  <c r="L18" i="40"/>
  <c r="L106" i="40"/>
  <c r="B17" i="57" l="1"/>
  <c r="E29" i="43"/>
  <c r="C29" i="43"/>
  <c r="H29" i="43"/>
  <c r="D29" i="43"/>
  <c r="G29" i="43"/>
  <c r="F29" i="43"/>
  <c r="B29" i="43"/>
  <c r="L28" i="41"/>
  <c r="L28" i="43"/>
  <c r="Q107" i="41"/>
  <c r="R107" i="41"/>
  <c r="N107" i="41"/>
  <c r="P107" i="41"/>
  <c r="L107" i="41"/>
  <c r="M107" i="41"/>
  <c r="I107" i="40"/>
  <c r="B107" i="41"/>
  <c r="F107" i="41"/>
  <c r="H107" i="41"/>
  <c r="G107" i="41"/>
  <c r="C107" i="41"/>
  <c r="E107" i="41"/>
  <c r="D107" i="41"/>
  <c r="S29" i="46"/>
  <c r="B15" i="57"/>
  <c r="D29" i="41"/>
  <c r="G29" i="41"/>
  <c r="C29" i="41"/>
  <c r="F29" i="41"/>
  <c r="B29" i="41"/>
  <c r="H29" i="41"/>
  <c r="E29" i="41"/>
  <c r="I627" i="43"/>
  <c r="I627" i="41"/>
  <c r="AG626" i="40"/>
  <c r="P627" i="40"/>
  <c r="R627" i="40"/>
  <c r="L627" i="40"/>
  <c r="Q627" i="40"/>
  <c r="N627" i="40"/>
  <c r="O627" i="40"/>
  <c r="M627" i="40"/>
  <c r="AF630" i="40"/>
  <c r="O106" i="40"/>
  <c r="O18" i="40"/>
  <c r="O28" i="40" s="1"/>
  <c r="L28" i="40"/>
  <c r="O626" i="43"/>
  <c r="Y630" i="43" s="1"/>
  <c r="O96" i="43"/>
  <c r="S616" i="43"/>
  <c r="I29" i="46"/>
  <c r="I107" i="43"/>
  <c r="S96" i="40"/>
  <c r="S106" i="40" s="1"/>
  <c r="I18" i="40"/>
  <c r="I28" i="40" s="1"/>
  <c r="O18" i="41"/>
  <c r="O28" i="41" s="1"/>
  <c r="O106" i="41"/>
  <c r="O107" i="41" s="1"/>
  <c r="AG616" i="41"/>
  <c r="S626" i="41"/>
  <c r="S486" i="43" l="1"/>
  <c r="S496" i="43" s="1"/>
  <c r="I29" i="43"/>
  <c r="AF630" i="41"/>
  <c r="N627" i="41"/>
  <c r="P627" i="41"/>
  <c r="AG626" i="41"/>
  <c r="Q627" i="41"/>
  <c r="L627" i="41"/>
  <c r="M627" i="41"/>
  <c r="O627" i="41"/>
  <c r="R627" i="41"/>
  <c r="O18" i="43"/>
  <c r="O106" i="43"/>
  <c r="S96" i="43"/>
  <c r="S106" i="43" s="1"/>
  <c r="I107" i="41"/>
  <c r="P70" i="43"/>
  <c r="AG616" i="43"/>
  <c r="S626" i="43"/>
  <c r="E29" i="40"/>
  <c r="H29" i="40"/>
  <c r="B14" i="57"/>
  <c r="C29" i="40"/>
  <c r="B29" i="40"/>
  <c r="G29" i="40"/>
  <c r="F29" i="40"/>
  <c r="D29" i="40"/>
  <c r="S627" i="40"/>
  <c r="I29" i="41"/>
  <c r="S107" i="41"/>
  <c r="P70" i="40"/>
  <c r="S486" i="40"/>
  <c r="S496" i="40" s="1"/>
  <c r="P496" i="40"/>
  <c r="P70" i="41"/>
  <c r="S486" i="41"/>
  <c r="S496" i="41" s="1"/>
  <c r="P496" i="41"/>
  <c r="Q107" i="40"/>
  <c r="N107" i="40"/>
  <c r="R107" i="40"/>
  <c r="M107" i="40"/>
  <c r="P107" i="40"/>
  <c r="L107" i="40"/>
  <c r="O107" i="40"/>
  <c r="P496" i="43" l="1"/>
  <c r="I29" i="40"/>
  <c r="P18" i="40"/>
  <c r="S70" i="40"/>
  <c r="S80" i="40" s="1"/>
  <c r="P80" i="40"/>
  <c r="P18" i="43"/>
  <c r="P28" i="43" s="1"/>
  <c r="S70" i="43"/>
  <c r="S80" i="43" s="1"/>
  <c r="P80" i="43"/>
  <c r="S627" i="41"/>
  <c r="L107" i="43"/>
  <c r="M107" i="43"/>
  <c r="R107" i="43"/>
  <c r="P107" i="43"/>
  <c r="O107" i="43"/>
  <c r="Q107" i="43"/>
  <c r="N107" i="43"/>
  <c r="P497" i="40"/>
  <c r="L497" i="40"/>
  <c r="M497" i="40"/>
  <c r="Q497" i="40"/>
  <c r="R497" i="40"/>
  <c r="N497" i="40"/>
  <c r="O497" i="40"/>
  <c r="P497" i="41"/>
  <c r="L497" i="41"/>
  <c r="N497" i="41"/>
  <c r="O497" i="41"/>
  <c r="R497" i="41"/>
  <c r="M497" i="41"/>
  <c r="Q497" i="41"/>
  <c r="L627" i="43"/>
  <c r="Q627" i="43"/>
  <c r="P627" i="43"/>
  <c r="O627" i="43"/>
  <c r="M627" i="43"/>
  <c r="AG626" i="43"/>
  <c r="N627" i="43"/>
  <c r="R627" i="43"/>
  <c r="AF630" i="43"/>
  <c r="O28" i="43"/>
  <c r="L497" i="43"/>
  <c r="Q497" i="43"/>
  <c r="M497" i="43"/>
  <c r="N497" i="43"/>
  <c r="O497" i="43"/>
  <c r="P497" i="43"/>
  <c r="R497" i="43"/>
  <c r="S107" i="40"/>
  <c r="P18" i="41"/>
  <c r="S70" i="41"/>
  <c r="S80" i="41" s="1"/>
  <c r="P80" i="41"/>
  <c r="S18" i="43" l="1"/>
  <c r="S497" i="43"/>
  <c r="S497" i="40"/>
  <c r="S107" i="43"/>
  <c r="T18" i="43"/>
  <c r="S28" i="43"/>
  <c r="S627" i="43"/>
  <c r="P81" i="43"/>
  <c r="N81" i="43"/>
  <c r="R81" i="43"/>
  <c r="M81" i="43"/>
  <c r="Q81" i="43"/>
  <c r="L81" i="43"/>
  <c r="O81" i="43"/>
  <c r="P28" i="41"/>
  <c r="S18" i="41"/>
  <c r="S497" i="41"/>
  <c r="L81" i="40"/>
  <c r="Q81" i="40"/>
  <c r="M81" i="40"/>
  <c r="P81" i="40"/>
  <c r="O81" i="40"/>
  <c r="R81" i="40"/>
  <c r="N81" i="40"/>
  <c r="N81" i="41"/>
  <c r="L81" i="41"/>
  <c r="P81" i="41"/>
  <c r="Q81" i="41"/>
  <c r="O81" i="41"/>
  <c r="R81" i="41"/>
  <c r="M81" i="41"/>
  <c r="P28" i="40"/>
  <c r="S18" i="40"/>
  <c r="T18" i="40" l="1"/>
  <c r="S28" i="40"/>
  <c r="S81" i="40"/>
  <c r="T18" i="41"/>
  <c r="S28" i="41"/>
  <c r="P29" i="43"/>
  <c r="N29" i="43"/>
  <c r="T28" i="43"/>
  <c r="Q29" i="43"/>
  <c r="R29" i="43"/>
  <c r="M29" i="43"/>
  <c r="L29" i="43"/>
  <c r="O29" i="43"/>
  <c r="S81" i="41"/>
  <c r="S81" i="43"/>
  <c r="N29" i="41" l="1"/>
  <c r="P29" i="41"/>
  <c r="T28" i="41"/>
  <c r="L29" i="41"/>
  <c r="Q29" i="41"/>
  <c r="R29" i="41"/>
  <c r="O29" i="41"/>
  <c r="M29" i="41"/>
  <c r="N29" i="40"/>
  <c r="L29" i="40"/>
  <c r="M29" i="40"/>
  <c r="T28" i="40"/>
  <c r="O29" i="40"/>
  <c r="Q29" i="40"/>
  <c r="P29" i="40"/>
  <c r="R29" i="40"/>
  <c r="S29" i="43"/>
  <c r="S29" i="41" l="1"/>
  <c r="S29" i="40"/>
  <c r="S485" i="53" l="1"/>
  <c r="P69" i="53"/>
  <c r="S69" i="53" l="1"/>
  <c r="P17" i="53"/>
  <c r="S17" i="53" s="1"/>
  <c r="T17" i="53" s="1"/>
  <c r="C42" i="53" l="1"/>
  <c r="I354" i="53"/>
  <c r="C366" i="53"/>
  <c r="P68" i="53"/>
  <c r="S484" i="53"/>
  <c r="S68" i="53" l="1"/>
  <c r="P16" i="53"/>
  <c r="C16" i="53"/>
  <c r="P96" i="53" l="1"/>
  <c r="P600" i="53"/>
  <c r="S590" i="53"/>
  <c r="S600" i="53" s="1"/>
  <c r="P70" i="53" l="1"/>
  <c r="S486" i="53"/>
  <c r="Q601" i="53"/>
  <c r="P601" i="53"/>
  <c r="R601" i="53"/>
  <c r="O601" i="53"/>
  <c r="M601" i="53"/>
  <c r="N601" i="53"/>
  <c r="L601" i="53"/>
  <c r="P106" i="53"/>
  <c r="S96" i="53"/>
  <c r="S106" i="53" s="1"/>
  <c r="O107" i="53" l="1"/>
  <c r="L107" i="53"/>
  <c r="M107" i="53"/>
  <c r="Q107" i="53"/>
  <c r="N107" i="53"/>
  <c r="R107" i="53"/>
  <c r="P107" i="53"/>
  <c r="S601" i="53"/>
  <c r="S70" i="53"/>
  <c r="P18" i="53"/>
  <c r="S18" i="53" s="1"/>
  <c r="T18" i="53" s="1"/>
  <c r="S107" i="53" l="1"/>
  <c r="P66" i="53" l="1"/>
  <c r="S482" i="53"/>
  <c r="S489" i="53" l="1"/>
  <c r="P73" i="53"/>
  <c r="S66" i="53"/>
  <c r="P14" i="53"/>
  <c r="S14" i="53" s="1"/>
  <c r="T14" i="53" s="1"/>
  <c r="S73" i="53" l="1"/>
  <c r="P21" i="53"/>
  <c r="S21" i="53" s="1"/>
  <c r="T21" i="53" s="1"/>
  <c r="Z236" i="55" l="1"/>
  <c r="AI220" i="55"/>
  <c r="Z236" i="53"/>
  <c r="AI220" i="53"/>
  <c r="Z314" i="53"/>
  <c r="Z314" i="55"/>
  <c r="Z42" i="53" l="1"/>
  <c r="AI236" i="53"/>
  <c r="AI194" i="53"/>
  <c r="Z38" i="53"/>
  <c r="AI38" i="53" s="1"/>
  <c r="AI350" i="55"/>
  <c r="Z366" i="55"/>
  <c r="Z340" i="55"/>
  <c r="AI202" i="55"/>
  <c r="V210" i="55"/>
  <c r="V46" i="55"/>
  <c r="S220" i="55"/>
  <c r="N236" i="55"/>
  <c r="Z314" i="58"/>
  <c r="Z314" i="56"/>
  <c r="AI202" i="53"/>
  <c r="V46" i="53"/>
  <c r="V210" i="53"/>
  <c r="S220" i="53"/>
  <c r="N236" i="53"/>
  <c r="AI236" i="55"/>
  <c r="Z37" i="53"/>
  <c r="AI193" i="53"/>
  <c r="Z210" i="53"/>
  <c r="Z37" i="55"/>
  <c r="Z210" i="55"/>
  <c r="AI193" i="55"/>
  <c r="Z38" i="55"/>
  <c r="AI38" i="55" s="1"/>
  <c r="AI194" i="55"/>
  <c r="Z340" i="53"/>
  <c r="AI220" i="56"/>
  <c r="Z236" i="56"/>
  <c r="AI350" i="53"/>
  <c r="Z366" i="53"/>
  <c r="Z42" i="55"/>
  <c r="AI220" i="58"/>
  <c r="Z236" i="58"/>
  <c r="N314" i="53"/>
  <c r="AI198" i="53"/>
  <c r="AH340" i="53"/>
  <c r="AH340" i="55"/>
  <c r="N314" i="55"/>
  <c r="S202" i="55" l="1"/>
  <c r="AJ202" i="55" s="1"/>
  <c r="L210" i="55"/>
  <c r="L46" i="55"/>
  <c r="AI37" i="55"/>
  <c r="Z42" i="58"/>
  <c r="W237" i="53"/>
  <c r="V237" i="53"/>
  <c r="AF237" i="53"/>
  <c r="Y237" i="53"/>
  <c r="AH237" i="53"/>
  <c r="AC237" i="53"/>
  <c r="AA237" i="53"/>
  <c r="AG237" i="53"/>
  <c r="X237" i="53"/>
  <c r="AE237" i="53"/>
  <c r="AD237" i="53"/>
  <c r="AB237" i="53"/>
  <c r="AH210" i="55"/>
  <c r="AH42" i="55"/>
  <c r="AH54" i="55" s="1"/>
  <c r="AI193" i="56"/>
  <c r="Z37" i="56"/>
  <c r="Z210" i="56"/>
  <c r="AJ220" i="53"/>
  <c r="S236" i="53"/>
  <c r="Z237" i="53"/>
  <c r="AI256" i="53"/>
  <c r="Z48" i="53"/>
  <c r="Z262" i="53"/>
  <c r="I220" i="53"/>
  <c r="I236" i="53" s="1"/>
  <c r="D236" i="53"/>
  <c r="S193" i="55"/>
  <c r="N210" i="55"/>
  <c r="N37" i="55"/>
  <c r="AI202" i="58"/>
  <c r="V46" i="58"/>
  <c r="V210" i="58"/>
  <c r="AI46" i="53"/>
  <c r="V54" i="53"/>
  <c r="AI194" i="56"/>
  <c r="Z38" i="56"/>
  <c r="AI38" i="56" s="1"/>
  <c r="N42" i="55"/>
  <c r="AI193" i="58"/>
  <c r="Z210" i="58"/>
  <c r="Z37" i="58"/>
  <c r="N38" i="55"/>
  <c r="S194" i="55"/>
  <c r="AJ194" i="55" s="1"/>
  <c r="AI236" i="56"/>
  <c r="Z237" i="56" s="1"/>
  <c r="Z38" i="58"/>
  <c r="AI38" i="58" s="1"/>
  <c r="AI194" i="58"/>
  <c r="AI366" i="55"/>
  <c r="Z367" i="55" s="1"/>
  <c r="N314" i="58"/>
  <c r="N314" i="56"/>
  <c r="S350" i="55"/>
  <c r="N366" i="55"/>
  <c r="AC210" i="53"/>
  <c r="AC42" i="53"/>
  <c r="AC54" i="53" s="1"/>
  <c r="AI37" i="53"/>
  <c r="Z54" i="53"/>
  <c r="N236" i="56"/>
  <c r="S220" i="56"/>
  <c r="N340" i="55"/>
  <c r="N210" i="53"/>
  <c r="N37" i="53"/>
  <c r="S193" i="53"/>
  <c r="S194" i="53"/>
  <c r="AJ194" i="53" s="1"/>
  <c r="N38" i="53"/>
  <c r="Z48" i="55"/>
  <c r="Z54" i="55" s="1"/>
  <c r="Z262" i="55"/>
  <c r="AI256" i="55"/>
  <c r="AI202" i="56"/>
  <c r="V46" i="56"/>
  <c r="V210" i="56"/>
  <c r="AJ220" i="55"/>
  <c r="S236" i="55"/>
  <c r="S202" i="53"/>
  <c r="AJ202" i="53" s="1"/>
  <c r="L210" i="53"/>
  <c r="L46" i="53"/>
  <c r="Y314" i="53"/>
  <c r="Y48" i="53"/>
  <c r="AI308" i="53"/>
  <c r="AH210" i="53"/>
  <c r="AH42" i="53"/>
  <c r="AH54" i="53" s="1"/>
  <c r="S350" i="53"/>
  <c r="N366" i="53"/>
  <c r="AH340" i="58"/>
  <c r="AH340" i="56"/>
  <c r="N42" i="53"/>
  <c r="AI236" i="58"/>
  <c r="Z237" i="58" s="1"/>
  <c r="Z366" i="56"/>
  <c r="AI350" i="56"/>
  <c r="AG237" i="55"/>
  <c r="AH237" i="55"/>
  <c r="AE237" i="55"/>
  <c r="AA237" i="55"/>
  <c r="AD237" i="55"/>
  <c r="W237" i="55"/>
  <c r="AC237" i="55"/>
  <c r="X237" i="55"/>
  <c r="Y237" i="55"/>
  <c r="AF237" i="55"/>
  <c r="V237" i="55"/>
  <c r="AB237" i="55"/>
  <c r="S220" i="58"/>
  <c r="N236" i="58"/>
  <c r="Z340" i="56"/>
  <c r="AI366" i="53"/>
  <c r="N340" i="53"/>
  <c r="D236" i="55"/>
  <c r="I220" i="55"/>
  <c r="I236" i="55" s="1"/>
  <c r="AI308" i="55"/>
  <c r="Y48" i="55"/>
  <c r="Y314" i="55"/>
  <c r="AC340" i="58"/>
  <c r="AC340" i="56"/>
  <c r="Z366" i="58"/>
  <c r="AI350" i="58"/>
  <c r="Z237" i="55"/>
  <c r="AI198" i="56"/>
  <c r="Z42" i="56"/>
  <c r="AI46" i="55"/>
  <c r="V54" i="55"/>
  <c r="Z340" i="58"/>
  <c r="S198" i="53"/>
  <c r="AJ198" i="53" s="1"/>
  <c r="O340" i="55"/>
  <c r="AI42" i="53" l="1"/>
  <c r="AI366" i="56"/>
  <c r="Z367" i="56" s="1"/>
  <c r="AC210" i="58"/>
  <c r="AI210" i="58" s="1"/>
  <c r="AC42" i="58"/>
  <c r="AC54" i="58" s="1"/>
  <c r="AI314" i="53"/>
  <c r="AJ193" i="53"/>
  <c r="S210" i="53"/>
  <c r="I220" i="58"/>
  <c r="I236" i="58" s="1"/>
  <c r="D236" i="58"/>
  <c r="N366" i="58"/>
  <c r="S350" i="58"/>
  <c r="N340" i="56"/>
  <c r="AJ193" i="55"/>
  <c r="I202" i="53"/>
  <c r="B210" i="53"/>
  <c r="B46" i="53"/>
  <c r="D314" i="55"/>
  <c r="D38" i="55"/>
  <c r="I194" i="55"/>
  <c r="AH42" i="56"/>
  <c r="AH54" i="56" s="1"/>
  <c r="AH210" i="56"/>
  <c r="AJ220" i="58"/>
  <c r="S236" i="58"/>
  <c r="X237" i="58"/>
  <c r="AG237" i="58"/>
  <c r="AF237" i="58"/>
  <c r="V237" i="58"/>
  <c r="AE237" i="58"/>
  <c r="AA237" i="58"/>
  <c r="AD237" i="58"/>
  <c r="AC237" i="58"/>
  <c r="Y237" i="58"/>
  <c r="W237" i="58"/>
  <c r="AH237" i="58"/>
  <c r="AB237" i="58"/>
  <c r="S46" i="53"/>
  <c r="AJ46" i="53" s="1"/>
  <c r="L20" i="53"/>
  <c r="L54" i="53"/>
  <c r="AI46" i="56"/>
  <c r="V54" i="56"/>
  <c r="S37" i="53"/>
  <c r="N11" i="53"/>
  <c r="AC340" i="53"/>
  <c r="AI328" i="53"/>
  <c r="N340" i="58"/>
  <c r="S194" i="56"/>
  <c r="AJ194" i="56" s="1"/>
  <c r="N38" i="56"/>
  <c r="N42" i="56"/>
  <c r="AI37" i="56"/>
  <c r="AC340" i="55"/>
  <c r="AI328" i="55"/>
  <c r="D314" i="58"/>
  <c r="D314" i="56"/>
  <c r="S198" i="58"/>
  <c r="S198" i="56"/>
  <c r="AJ198" i="56" s="1"/>
  <c r="S256" i="55"/>
  <c r="N262" i="55"/>
  <c r="N48" i="55"/>
  <c r="N22" i="55" s="1"/>
  <c r="D340" i="53"/>
  <c r="AI314" i="55"/>
  <c r="AJ350" i="53"/>
  <c r="S366" i="53"/>
  <c r="S328" i="55"/>
  <c r="S202" i="56"/>
  <c r="AJ202" i="56" s="1"/>
  <c r="L46" i="56"/>
  <c r="L210" i="56"/>
  <c r="AE367" i="55"/>
  <c r="AA367" i="55"/>
  <c r="AG367" i="55"/>
  <c r="AF367" i="55"/>
  <c r="W367" i="55"/>
  <c r="Y367" i="55"/>
  <c r="AH367" i="55"/>
  <c r="AC367" i="55"/>
  <c r="AD367" i="55"/>
  <c r="X367" i="55"/>
  <c r="V367" i="55"/>
  <c r="AB367" i="55"/>
  <c r="AC42" i="55"/>
  <c r="AC210" i="55"/>
  <c r="AI198" i="55"/>
  <c r="AI237" i="53"/>
  <c r="D37" i="53"/>
  <c r="I193" i="53"/>
  <c r="D210" i="53"/>
  <c r="AI48" i="55"/>
  <c r="Y54" i="55"/>
  <c r="AE367" i="53"/>
  <c r="AA367" i="53"/>
  <c r="Y367" i="53"/>
  <c r="AF367" i="53"/>
  <c r="X367" i="53"/>
  <c r="AG367" i="53"/>
  <c r="AH367" i="53"/>
  <c r="AD367" i="53"/>
  <c r="W367" i="53"/>
  <c r="AC367" i="53"/>
  <c r="V367" i="53"/>
  <c r="AB367" i="53"/>
  <c r="AI237" i="55"/>
  <c r="N16" i="53"/>
  <c r="N37" i="56"/>
  <c r="N210" i="56"/>
  <c r="S193" i="56"/>
  <c r="Z263" i="55"/>
  <c r="AI262" i="55"/>
  <c r="S202" i="58"/>
  <c r="AJ202" i="58" s="1"/>
  <c r="L46" i="58"/>
  <c r="L210" i="58"/>
  <c r="N12" i="55"/>
  <c r="S12" i="55" s="1"/>
  <c r="S38" i="55"/>
  <c r="AJ38" i="55" s="1"/>
  <c r="AI46" i="58"/>
  <c r="V54" i="58"/>
  <c r="E237" i="53"/>
  <c r="C237" i="53"/>
  <c r="H237" i="53"/>
  <c r="G237" i="53"/>
  <c r="D237" i="53"/>
  <c r="F237" i="53"/>
  <c r="B237" i="53"/>
  <c r="AI256" i="56"/>
  <c r="Z262" i="56"/>
  <c r="Z48" i="56"/>
  <c r="Z54" i="56" s="1"/>
  <c r="AH42" i="58"/>
  <c r="AH54" i="58" s="1"/>
  <c r="AH210" i="58"/>
  <c r="N42" i="58"/>
  <c r="D340" i="55"/>
  <c r="I350" i="53"/>
  <c r="I366" i="53" s="1"/>
  <c r="D366" i="53"/>
  <c r="D314" i="53"/>
  <c r="S308" i="53"/>
  <c r="M314" i="53"/>
  <c r="M48" i="53"/>
  <c r="O210" i="53"/>
  <c r="AI340" i="58"/>
  <c r="AC341" i="58" s="1"/>
  <c r="Z367" i="53"/>
  <c r="N210" i="58"/>
  <c r="S193" i="58"/>
  <c r="N37" i="58"/>
  <c r="Y48" i="56"/>
  <c r="Y314" i="56"/>
  <c r="AI308" i="56"/>
  <c r="AI37" i="58"/>
  <c r="N16" i="55"/>
  <c r="AI262" i="53"/>
  <c r="Z263" i="53" s="1"/>
  <c r="Z262" i="58"/>
  <c r="Z48" i="58"/>
  <c r="Z54" i="58" s="1"/>
  <c r="AI256" i="58"/>
  <c r="S46" i="55"/>
  <c r="AJ46" i="55" s="1"/>
  <c r="L20" i="55"/>
  <c r="L54" i="55"/>
  <c r="AJ350" i="55"/>
  <c r="S366" i="55"/>
  <c r="O340" i="58"/>
  <c r="O340" i="56"/>
  <c r="S308" i="55"/>
  <c r="M48" i="55"/>
  <c r="M314" i="55"/>
  <c r="D366" i="55"/>
  <c r="I350" i="55"/>
  <c r="I366" i="55" s="1"/>
  <c r="AI328" i="58"/>
  <c r="Z367" i="58"/>
  <c r="AI366" i="58"/>
  <c r="F237" i="55"/>
  <c r="E237" i="55"/>
  <c r="G237" i="55"/>
  <c r="C237" i="55"/>
  <c r="H237" i="55"/>
  <c r="D237" i="55"/>
  <c r="B237" i="55"/>
  <c r="AI340" i="56"/>
  <c r="AC341" i="56" s="1"/>
  <c r="AH341" i="58"/>
  <c r="P237" i="55"/>
  <c r="T236" i="55"/>
  <c r="R237" i="55"/>
  <c r="Q237" i="55"/>
  <c r="M237" i="55"/>
  <c r="O237" i="55"/>
  <c r="N237" i="55"/>
  <c r="L237" i="55"/>
  <c r="AJ236" i="55"/>
  <c r="S38" i="53"/>
  <c r="AJ38" i="53" s="1"/>
  <c r="N12" i="53"/>
  <c r="S12" i="53" s="1"/>
  <c r="AI308" i="58"/>
  <c r="Y314" i="58"/>
  <c r="Y48" i="58"/>
  <c r="AI210" i="53"/>
  <c r="N11" i="55"/>
  <c r="S37" i="55"/>
  <c r="N54" i="55"/>
  <c r="L237" i="53"/>
  <c r="P237" i="53"/>
  <c r="AJ236" i="53"/>
  <c r="T236" i="53"/>
  <c r="N237" i="53"/>
  <c r="M237" i="53"/>
  <c r="O237" i="53"/>
  <c r="R237" i="53"/>
  <c r="Q237" i="53"/>
  <c r="D37" i="55"/>
  <c r="D210" i="55"/>
  <c r="I193" i="55"/>
  <c r="N38" i="58"/>
  <c r="S194" i="58"/>
  <c r="AJ194" i="58" s="1"/>
  <c r="D42" i="53"/>
  <c r="N262" i="53"/>
  <c r="N48" i="53"/>
  <c r="N22" i="53" s="1"/>
  <c r="S256" i="53"/>
  <c r="O42" i="53"/>
  <c r="D38" i="53"/>
  <c r="I194" i="53"/>
  <c r="D42" i="55"/>
  <c r="I202" i="55"/>
  <c r="B46" i="55"/>
  <c r="B210" i="55"/>
  <c r="AI328" i="56"/>
  <c r="AC210" i="56"/>
  <c r="AI210" i="56" s="1"/>
  <c r="AC42" i="56"/>
  <c r="AC54" i="56" s="1"/>
  <c r="AI48" i="53"/>
  <c r="Y54" i="53"/>
  <c r="AI54" i="53" s="1"/>
  <c r="AJ220" i="56"/>
  <c r="S236" i="56"/>
  <c r="I220" i="56"/>
  <c r="I236" i="56" s="1"/>
  <c r="D236" i="56"/>
  <c r="S350" i="56"/>
  <c r="N366" i="56"/>
  <c r="AB237" i="56"/>
  <c r="V237" i="56"/>
  <c r="W237" i="56"/>
  <c r="X237" i="56"/>
  <c r="AD237" i="56"/>
  <c r="AF237" i="56"/>
  <c r="AG237" i="56"/>
  <c r="Y237" i="56"/>
  <c r="AA237" i="56"/>
  <c r="AE237" i="56"/>
  <c r="AH237" i="56"/>
  <c r="AC237" i="56"/>
  <c r="AI198" i="58"/>
  <c r="V211" i="58" l="1"/>
  <c r="Z211" i="58"/>
  <c r="AI367" i="53"/>
  <c r="S237" i="55"/>
  <c r="AJ237" i="55" s="1"/>
  <c r="Z341" i="58"/>
  <c r="AH211" i="58"/>
  <c r="X211" i="56"/>
  <c r="AF211" i="56"/>
  <c r="Y211" i="56"/>
  <c r="AA211" i="56"/>
  <c r="AG211" i="56"/>
  <c r="W211" i="56"/>
  <c r="AD211" i="56"/>
  <c r="AE211" i="56"/>
  <c r="AB211" i="56"/>
  <c r="Z211" i="56"/>
  <c r="V211" i="56"/>
  <c r="O16" i="53"/>
  <c r="S16" i="53" s="1"/>
  <c r="S42" i="53"/>
  <c r="AJ42" i="53" s="1"/>
  <c r="AB55" i="53"/>
  <c r="AG55" i="53"/>
  <c r="AD55" i="53"/>
  <c r="AA55" i="53"/>
  <c r="X55" i="53"/>
  <c r="AF55" i="53"/>
  <c r="AE55" i="53"/>
  <c r="W55" i="53"/>
  <c r="V55" i="53"/>
  <c r="AC55" i="53"/>
  <c r="AH55" i="53"/>
  <c r="Z55" i="53"/>
  <c r="AI314" i="56"/>
  <c r="Y315" i="56" s="1"/>
  <c r="AJ198" i="58"/>
  <c r="AJ193" i="56"/>
  <c r="S210" i="56"/>
  <c r="AC315" i="55"/>
  <c r="V315" i="55"/>
  <c r="AD315" i="55"/>
  <c r="W315" i="55"/>
  <c r="AE315" i="55"/>
  <c r="X315" i="55"/>
  <c r="AH315" i="55"/>
  <c r="AF315" i="55"/>
  <c r="AG315" i="55"/>
  <c r="AA315" i="55"/>
  <c r="AB315" i="55"/>
  <c r="Z315" i="55"/>
  <c r="O42" i="58"/>
  <c r="O210" i="58"/>
  <c r="AJ236" i="58"/>
  <c r="P237" i="58"/>
  <c r="L237" i="58"/>
  <c r="R237" i="58"/>
  <c r="Q237" i="58"/>
  <c r="O237" i="58"/>
  <c r="T236" i="58"/>
  <c r="N237" i="58"/>
  <c r="M237" i="58"/>
  <c r="C237" i="56"/>
  <c r="E237" i="56"/>
  <c r="D237" i="56"/>
  <c r="F237" i="56"/>
  <c r="B237" i="56"/>
  <c r="H237" i="56"/>
  <c r="G237" i="56"/>
  <c r="S308" i="56"/>
  <c r="M48" i="56"/>
  <c r="M314" i="56"/>
  <c r="AJ256" i="53"/>
  <c r="S262" i="53"/>
  <c r="I202" i="56"/>
  <c r="B46" i="56"/>
  <c r="B210" i="56"/>
  <c r="S11" i="55"/>
  <c r="N28" i="55"/>
  <c r="Y54" i="56"/>
  <c r="AI54" i="56" s="1"/>
  <c r="AI48" i="56"/>
  <c r="N16" i="58"/>
  <c r="Y315" i="55"/>
  <c r="AI340" i="55"/>
  <c r="S328" i="58"/>
  <c r="I46" i="53"/>
  <c r="B20" i="53"/>
  <c r="B54" i="53"/>
  <c r="H237" i="58"/>
  <c r="G237" i="58"/>
  <c r="E237" i="58"/>
  <c r="F237" i="58"/>
  <c r="D237" i="58"/>
  <c r="B237" i="58"/>
  <c r="C237" i="58"/>
  <c r="AC211" i="58"/>
  <c r="C48" i="53"/>
  <c r="C314" i="53"/>
  <c r="I308" i="53"/>
  <c r="I314" i="53" s="1"/>
  <c r="P392" i="55"/>
  <c r="S377" i="55"/>
  <c r="P39" i="55"/>
  <c r="E340" i="58"/>
  <c r="E340" i="56"/>
  <c r="I202" i="58"/>
  <c r="B46" i="58"/>
  <c r="B210" i="58"/>
  <c r="S20" i="55"/>
  <c r="L28" i="55"/>
  <c r="AH211" i="56"/>
  <c r="AB211" i="53"/>
  <c r="AG211" i="53"/>
  <c r="AA211" i="53"/>
  <c r="Y211" i="53"/>
  <c r="AE211" i="53"/>
  <c r="AD211" i="53"/>
  <c r="W211" i="53"/>
  <c r="X211" i="53"/>
  <c r="AF211" i="53"/>
  <c r="V211" i="53"/>
  <c r="Z211" i="53"/>
  <c r="AH341" i="56"/>
  <c r="AA341" i="56"/>
  <c r="X341" i="56"/>
  <c r="AG341" i="56"/>
  <c r="AF341" i="56"/>
  <c r="AE341" i="56"/>
  <c r="W341" i="56"/>
  <c r="AD341" i="56"/>
  <c r="Y341" i="56"/>
  <c r="V341" i="56"/>
  <c r="AB341" i="56"/>
  <c r="AJ308" i="55"/>
  <c r="S314" i="55"/>
  <c r="AJ193" i="58"/>
  <c r="S210" i="58"/>
  <c r="O210" i="55"/>
  <c r="O42" i="55"/>
  <c r="S198" i="55"/>
  <c r="B367" i="53"/>
  <c r="F367" i="53"/>
  <c r="G367" i="53"/>
  <c r="D367" i="53"/>
  <c r="C367" i="53"/>
  <c r="E367" i="53"/>
  <c r="H367" i="53"/>
  <c r="S46" i="58"/>
  <c r="AJ46" i="58" s="1"/>
  <c r="L20" i="58"/>
  <c r="L54" i="58"/>
  <c r="AC54" i="55"/>
  <c r="AI42" i="55"/>
  <c r="S46" i="56"/>
  <c r="AJ46" i="56" s="1"/>
  <c r="L20" i="56"/>
  <c r="L54" i="56"/>
  <c r="AI340" i="53"/>
  <c r="AC341" i="53" s="1"/>
  <c r="I350" i="58"/>
  <c r="I366" i="58" s="1"/>
  <c r="D366" i="58"/>
  <c r="X367" i="56"/>
  <c r="W367" i="56"/>
  <c r="AG367" i="56"/>
  <c r="AA367" i="56"/>
  <c r="Y367" i="56"/>
  <c r="AD367" i="56"/>
  <c r="AC367" i="56"/>
  <c r="AE367" i="56"/>
  <c r="AH367" i="56"/>
  <c r="AF367" i="56"/>
  <c r="V367" i="56"/>
  <c r="AB367" i="56"/>
  <c r="C314" i="55"/>
  <c r="I308" i="55"/>
  <c r="I314" i="55" s="1"/>
  <c r="C48" i="55"/>
  <c r="I256" i="53"/>
  <c r="I262" i="53" s="1"/>
  <c r="D48" i="53"/>
  <c r="D22" i="53" s="1"/>
  <c r="D262" i="53"/>
  <c r="AI237" i="56"/>
  <c r="Y55" i="53"/>
  <c r="D16" i="55"/>
  <c r="D16" i="53"/>
  <c r="Y54" i="58"/>
  <c r="AI54" i="58" s="1"/>
  <c r="V55" i="58" s="1"/>
  <c r="AI48" i="58"/>
  <c r="Z341" i="56"/>
  <c r="X367" i="58"/>
  <c r="AE367" i="58"/>
  <c r="AD367" i="58"/>
  <c r="AG367" i="58"/>
  <c r="AF367" i="58"/>
  <c r="W367" i="58"/>
  <c r="AA367" i="58"/>
  <c r="Y367" i="58"/>
  <c r="AH367" i="58"/>
  <c r="AC367" i="58"/>
  <c r="V367" i="58"/>
  <c r="AB367" i="58"/>
  <c r="I328" i="56"/>
  <c r="I340" i="56" s="1"/>
  <c r="D340" i="56"/>
  <c r="S11" i="53"/>
  <c r="N28" i="53"/>
  <c r="AI237" i="58"/>
  <c r="AI42" i="56"/>
  <c r="N48" i="56"/>
  <c r="N22" i="56" s="1"/>
  <c r="N262" i="56"/>
  <c r="S256" i="56"/>
  <c r="S328" i="56"/>
  <c r="AI210" i="55"/>
  <c r="P211" i="53"/>
  <c r="R211" i="53"/>
  <c r="N211" i="53"/>
  <c r="T210" i="53"/>
  <c r="O211" i="53"/>
  <c r="AJ210" i="53"/>
  <c r="Q211" i="53"/>
  <c r="L211" i="53"/>
  <c r="M211" i="53"/>
  <c r="P392" i="53"/>
  <c r="S377" i="53"/>
  <c r="B20" i="55"/>
  <c r="I46" i="55"/>
  <c r="B54" i="55"/>
  <c r="D11" i="55"/>
  <c r="I37" i="55"/>
  <c r="Y315" i="58"/>
  <c r="AI314" i="58"/>
  <c r="I237" i="55"/>
  <c r="AH211" i="53"/>
  <c r="S48" i="53"/>
  <c r="AJ48" i="53" s="1"/>
  <c r="M54" i="53"/>
  <c r="M22" i="53"/>
  <c r="AI262" i="56"/>
  <c r="Z263" i="56" s="1"/>
  <c r="Y211" i="58"/>
  <c r="AD211" i="58"/>
  <c r="W211" i="58"/>
  <c r="AA211" i="58"/>
  <c r="AG211" i="58"/>
  <c r="AF211" i="58"/>
  <c r="AE211" i="58"/>
  <c r="X211" i="58"/>
  <c r="AB211" i="58"/>
  <c r="AJ328" i="55"/>
  <c r="S340" i="55"/>
  <c r="D340" i="58"/>
  <c r="N16" i="56"/>
  <c r="N54" i="53"/>
  <c r="S256" i="58"/>
  <c r="N48" i="58"/>
  <c r="N22" i="58" s="1"/>
  <c r="N262" i="58"/>
  <c r="I193" i="56"/>
  <c r="D37" i="56"/>
  <c r="D210" i="56"/>
  <c r="S308" i="58"/>
  <c r="S314" i="58" s="1"/>
  <c r="M48" i="58"/>
  <c r="M314" i="58"/>
  <c r="M22" i="55"/>
  <c r="M54" i="55"/>
  <c r="S48" i="55"/>
  <c r="AJ48" i="55" s="1"/>
  <c r="N11" i="56"/>
  <c r="S37" i="56"/>
  <c r="S20" i="53"/>
  <c r="L28" i="53"/>
  <c r="I256" i="55"/>
  <c r="I262" i="55" s="1"/>
  <c r="D262" i="55"/>
  <c r="D48" i="55"/>
  <c r="D22" i="55" s="1"/>
  <c r="I38" i="53"/>
  <c r="D12" i="53"/>
  <c r="I12" i="53" s="1"/>
  <c r="T12" i="53" s="1"/>
  <c r="S237" i="53"/>
  <c r="AJ237" i="53" s="1"/>
  <c r="AI262" i="58"/>
  <c r="Z263" i="58" s="1"/>
  <c r="AC211" i="53"/>
  <c r="D38" i="56"/>
  <c r="I194" i="56"/>
  <c r="AB263" i="55"/>
  <c r="AE263" i="55"/>
  <c r="AH263" i="55"/>
  <c r="AC263" i="55"/>
  <c r="AG263" i="55"/>
  <c r="AF263" i="55"/>
  <c r="AD263" i="55"/>
  <c r="W263" i="55"/>
  <c r="X263" i="55"/>
  <c r="Y263" i="55"/>
  <c r="AA263" i="55"/>
  <c r="V263" i="55"/>
  <c r="O367" i="53"/>
  <c r="P367" i="53"/>
  <c r="R367" i="53"/>
  <c r="Q367" i="53"/>
  <c r="N367" i="53"/>
  <c r="M367" i="53"/>
  <c r="L367" i="53"/>
  <c r="AJ366" i="53"/>
  <c r="T366" i="53"/>
  <c r="AJ256" i="55"/>
  <c r="S262" i="55"/>
  <c r="D42" i="56"/>
  <c r="N12" i="56"/>
  <c r="S12" i="56" s="1"/>
  <c r="S38" i="56"/>
  <c r="AJ38" i="56" s="1"/>
  <c r="AJ37" i="53"/>
  <c r="D12" i="55"/>
  <c r="I12" i="55" s="1"/>
  <c r="T12" i="55" s="1"/>
  <c r="I38" i="55"/>
  <c r="AI42" i="58"/>
  <c r="AJ350" i="58"/>
  <c r="S366" i="58"/>
  <c r="AB315" i="53"/>
  <c r="AH315" i="53"/>
  <c r="AG315" i="53"/>
  <c r="AC315" i="53"/>
  <c r="X315" i="53"/>
  <c r="AD315" i="53"/>
  <c r="V315" i="53"/>
  <c r="AA315" i="53"/>
  <c r="AE315" i="53"/>
  <c r="AF315" i="53"/>
  <c r="W315" i="53"/>
  <c r="Z315" i="53"/>
  <c r="I193" i="58"/>
  <c r="D37" i="58"/>
  <c r="D210" i="58"/>
  <c r="AJ37" i="55"/>
  <c r="P237" i="56"/>
  <c r="L237" i="56"/>
  <c r="O237" i="56"/>
  <c r="M237" i="56"/>
  <c r="T236" i="56"/>
  <c r="R237" i="56"/>
  <c r="AJ236" i="56"/>
  <c r="Q237" i="56"/>
  <c r="N237" i="56"/>
  <c r="N11" i="58"/>
  <c r="S37" i="58"/>
  <c r="N54" i="58"/>
  <c r="I198" i="58"/>
  <c r="I198" i="56"/>
  <c r="AJ350" i="56"/>
  <c r="S366" i="56"/>
  <c r="AC211" i="56"/>
  <c r="I350" i="56"/>
  <c r="I366" i="56" s="1"/>
  <c r="D366" i="56"/>
  <c r="O340" i="53"/>
  <c r="S328" i="53"/>
  <c r="N12" i="58"/>
  <c r="S12" i="58" s="1"/>
  <c r="S38" i="58"/>
  <c r="AJ38" i="58" s="1"/>
  <c r="E367" i="55"/>
  <c r="C367" i="55"/>
  <c r="D367" i="55"/>
  <c r="G367" i="55"/>
  <c r="F367" i="55"/>
  <c r="B367" i="55"/>
  <c r="H367" i="55"/>
  <c r="T366" i="55"/>
  <c r="Q367" i="55"/>
  <c r="P367" i="55"/>
  <c r="O367" i="55"/>
  <c r="R367" i="55"/>
  <c r="N367" i="55"/>
  <c r="M367" i="55"/>
  <c r="L367" i="55"/>
  <c r="AJ366" i="55"/>
  <c r="AB263" i="53"/>
  <c r="W263" i="53"/>
  <c r="AA263" i="53"/>
  <c r="AC263" i="53"/>
  <c r="AF263" i="53"/>
  <c r="X263" i="53"/>
  <c r="AD263" i="53"/>
  <c r="V263" i="53"/>
  <c r="Y263" i="53"/>
  <c r="AG263" i="53"/>
  <c r="AH263" i="53"/>
  <c r="AE263" i="53"/>
  <c r="AB341" i="58"/>
  <c r="AF341" i="58"/>
  <c r="Y341" i="58"/>
  <c r="AA341" i="58"/>
  <c r="AD341" i="58"/>
  <c r="X341" i="58"/>
  <c r="AG341" i="58"/>
  <c r="W341" i="58"/>
  <c r="AE341" i="58"/>
  <c r="V341" i="58"/>
  <c r="AJ308" i="53"/>
  <c r="S314" i="53"/>
  <c r="I194" i="58"/>
  <c r="D38" i="58"/>
  <c r="I237" i="53"/>
  <c r="I37" i="53"/>
  <c r="D11" i="53"/>
  <c r="AI367" i="55"/>
  <c r="O42" i="56"/>
  <c r="O210" i="56"/>
  <c r="D42" i="58"/>
  <c r="Y315" i="53"/>
  <c r="AI211" i="58" l="1"/>
  <c r="V55" i="56"/>
  <c r="AH55" i="56"/>
  <c r="AJ308" i="58"/>
  <c r="D54" i="55"/>
  <c r="AI315" i="53"/>
  <c r="I328" i="58"/>
  <c r="I340" i="58" s="1"/>
  <c r="O211" i="58"/>
  <c r="T210" i="58"/>
  <c r="AJ210" i="58"/>
  <c r="R211" i="58"/>
  <c r="N211" i="58"/>
  <c r="L211" i="58"/>
  <c r="Q211" i="58"/>
  <c r="P211" i="58"/>
  <c r="M211" i="58"/>
  <c r="Q263" i="53"/>
  <c r="R263" i="53"/>
  <c r="M263" i="53"/>
  <c r="N263" i="53"/>
  <c r="AJ262" i="53"/>
  <c r="L263" i="53"/>
  <c r="T262" i="53"/>
  <c r="O263" i="53"/>
  <c r="P263" i="53"/>
  <c r="AI55" i="53"/>
  <c r="D16" i="58"/>
  <c r="D11" i="58"/>
  <c r="I37" i="58"/>
  <c r="S22" i="55"/>
  <c r="M28" i="55"/>
  <c r="P54" i="55"/>
  <c r="S39" i="55"/>
  <c r="I237" i="58"/>
  <c r="O16" i="58"/>
  <c r="O28" i="58" s="1"/>
  <c r="O54" i="58"/>
  <c r="I210" i="58"/>
  <c r="T262" i="55"/>
  <c r="P263" i="55"/>
  <c r="N263" i="55"/>
  <c r="M263" i="55"/>
  <c r="L263" i="55"/>
  <c r="AJ262" i="55"/>
  <c r="Q263" i="55"/>
  <c r="R263" i="55"/>
  <c r="O263" i="55"/>
  <c r="P341" i="55"/>
  <c r="R341" i="55"/>
  <c r="Q341" i="55"/>
  <c r="O341" i="55"/>
  <c r="AJ340" i="55"/>
  <c r="M341" i="55"/>
  <c r="L341" i="55"/>
  <c r="T340" i="55"/>
  <c r="N341" i="55"/>
  <c r="AI367" i="58"/>
  <c r="P392" i="56"/>
  <c r="S377" i="56"/>
  <c r="P39" i="56"/>
  <c r="AB341" i="53"/>
  <c r="AE341" i="53"/>
  <c r="AG341" i="53"/>
  <c r="Y341" i="53"/>
  <c r="X341" i="53"/>
  <c r="AD341" i="53"/>
  <c r="AF341" i="53"/>
  <c r="W341" i="53"/>
  <c r="AA341" i="53"/>
  <c r="V341" i="53"/>
  <c r="AH341" i="53"/>
  <c r="Z341" i="53"/>
  <c r="AJ377" i="55"/>
  <c r="S392" i="55"/>
  <c r="AJ328" i="58"/>
  <c r="S340" i="58"/>
  <c r="Y55" i="56"/>
  <c r="E367" i="58"/>
  <c r="D367" i="58"/>
  <c r="G367" i="58"/>
  <c r="C367" i="58"/>
  <c r="H367" i="58"/>
  <c r="F367" i="58"/>
  <c r="B367" i="58"/>
  <c r="E367" i="56"/>
  <c r="D367" i="56"/>
  <c r="C367" i="56"/>
  <c r="F367" i="56"/>
  <c r="G367" i="56"/>
  <c r="B367" i="56"/>
  <c r="H367" i="56"/>
  <c r="I210" i="56"/>
  <c r="B20" i="58"/>
  <c r="I46" i="58"/>
  <c r="B54" i="58"/>
  <c r="O16" i="56"/>
  <c r="O28" i="56" s="1"/>
  <c r="O54" i="56"/>
  <c r="AJ314" i="53"/>
  <c r="M315" i="53"/>
  <c r="P315" i="53"/>
  <c r="L315" i="53"/>
  <c r="R315" i="53"/>
  <c r="N315" i="53"/>
  <c r="T314" i="53"/>
  <c r="O315" i="53"/>
  <c r="Q315" i="53"/>
  <c r="AI263" i="53"/>
  <c r="R367" i="56"/>
  <c r="N367" i="56"/>
  <c r="P367" i="56"/>
  <c r="AJ366" i="56"/>
  <c r="T366" i="56"/>
  <c r="O367" i="56"/>
  <c r="Q367" i="56"/>
  <c r="M367" i="56"/>
  <c r="L367" i="56"/>
  <c r="AA55" i="58"/>
  <c r="AF55" i="58"/>
  <c r="AE55" i="58"/>
  <c r="W55" i="58"/>
  <c r="X55" i="58"/>
  <c r="AD55" i="58"/>
  <c r="AG55" i="58"/>
  <c r="AB55" i="58"/>
  <c r="M22" i="58"/>
  <c r="M54" i="58"/>
  <c r="S48" i="58"/>
  <c r="AJ48" i="58" s="1"/>
  <c r="AJ37" i="58"/>
  <c r="S211" i="53"/>
  <c r="AH211" i="55"/>
  <c r="AA211" i="55"/>
  <c r="AE211" i="55"/>
  <c r="Y211" i="55"/>
  <c r="AD211" i="55"/>
  <c r="AG211" i="55"/>
  <c r="W211" i="55"/>
  <c r="X211" i="55"/>
  <c r="AF211" i="55"/>
  <c r="AB211" i="55"/>
  <c r="V211" i="55"/>
  <c r="Z211" i="55"/>
  <c r="P392" i="58"/>
  <c r="S377" i="58"/>
  <c r="P39" i="58"/>
  <c r="S20" i="58"/>
  <c r="L28" i="58"/>
  <c r="Q315" i="55"/>
  <c r="P315" i="55"/>
  <c r="O315" i="55"/>
  <c r="AJ314" i="55"/>
  <c r="M315" i="55"/>
  <c r="L315" i="55"/>
  <c r="R315" i="55"/>
  <c r="N315" i="55"/>
  <c r="T314" i="55"/>
  <c r="W341" i="55"/>
  <c r="V341" i="55"/>
  <c r="AA341" i="55"/>
  <c r="AD341" i="55"/>
  <c r="AG341" i="55"/>
  <c r="AF341" i="55"/>
  <c r="Y341" i="55"/>
  <c r="AE341" i="55"/>
  <c r="X341" i="55"/>
  <c r="AB341" i="55"/>
  <c r="AH341" i="55"/>
  <c r="Z341" i="55"/>
  <c r="M22" i="56"/>
  <c r="M54" i="56"/>
  <c r="S48" i="56"/>
  <c r="AJ48" i="56" s="1"/>
  <c r="E210" i="55"/>
  <c r="E42" i="55"/>
  <c r="I198" i="55"/>
  <c r="I210" i="55" s="1"/>
  <c r="Z55" i="56"/>
  <c r="E42" i="58"/>
  <c r="I42" i="58" s="1"/>
  <c r="E210" i="58"/>
  <c r="AI54" i="55"/>
  <c r="H263" i="55"/>
  <c r="D263" i="55"/>
  <c r="F263" i="55"/>
  <c r="C263" i="55"/>
  <c r="B263" i="55"/>
  <c r="E263" i="55"/>
  <c r="G263" i="55"/>
  <c r="D28" i="55"/>
  <c r="I11" i="55"/>
  <c r="T11" i="55" s="1"/>
  <c r="AE315" i="56"/>
  <c r="AA315" i="56"/>
  <c r="AG315" i="56"/>
  <c r="AD315" i="56"/>
  <c r="V315" i="56"/>
  <c r="AC315" i="56"/>
  <c r="X315" i="56"/>
  <c r="AF315" i="56"/>
  <c r="AH315" i="56"/>
  <c r="W315" i="56"/>
  <c r="AB315" i="56"/>
  <c r="Z315" i="56"/>
  <c r="S367" i="55"/>
  <c r="AJ367" i="55" s="1"/>
  <c r="S11" i="58"/>
  <c r="N28" i="58"/>
  <c r="S237" i="56"/>
  <c r="AJ237" i="56" s="1"/>
  <c r="AJ37" i="56"/>
  <c r="L315" i="58"/>
  <c r="Q315" i="58"/>
  <c r="P315" i="58"/>
  <c r="T314" i="58"/>
  <c r="AJ314" i="58"/>
  <c r="R315" i="58"/>
  <c r="N315" i="58"/>
  <c r="M315" i="58"/>
  <c r="O315" i="58"/>
  <c r="AJ256" i="58"/>
  <c r="S262" i="58"/>
  <c r="I20" i="55"/>
  <c r="T20" i="55" s="1"/>
  <c r="B28" i="55"/>
  <c r="AC211" i="55"/>
  <c r="E340" i="53"/>
  <c r="I328" i="53"/>
  <c r="I340" i="53" s="1"/>
  <c r="AI367" i="56"/>
  <c r="I367" i="53"/>
  <c r="E340" i="55"/>
  <c r="I328" i="55"/>
  <c r="I340" i="55" s="1"/>
  <c r="F315" i="53"/>
  <c r="H315" i="53"/>
  <c r="G315" i="53"/>
  <c r="E315" i="53"/>
  <c r="B315" i="53"/>
  <c r="C315" i="53"/>
  <c r="D315" i="53"/>
  <c r="AC341" i="55"/>
  <c r="AJ308" i="56"/>
  <c r="S314" i="56"/>
  <c r="AI315" i="55"/>
  <c r="AI211" i="56"/>
  <c r="D12" i="58"/>
  <c r="I12" i="58" s="1"/>
  <c r="I38" i="58"/>
  <c r="C341" i="58"/>
  <c r="D341" i="58"/>
  <c r="B341" i="58"/>
  <c r="H341" i="58"/>
  <c r="G341" i="58"/>
  <c r="F341" i="58"/>
  <c r="E341" i="58"/>
  <c r="E42" i="53"/>
  <c r="E210" i="53"/>
  <c r="I198" i="53"/>
  <c r="I210" i="53" s="1"/>
  <c r="I11" i="53"/>
  <c r="T11" i="53" s="1"/>
  <c r="D28" i="53"/>
  <c r="AI341" i="58"/>
  <c r="I367" i="55"/>
  <c r="T12" i="58"/>
  <c r="C314" i="56"/>
  <c r="I308" i="56"/>
  <c r="I314" i="56" s="1"/>
  <c r="C48" i="56"/>
  <c r="D12" i="56"/>
  <c r="I12" i="56" s="1"/>
  <c r="I38" i="56"/>
  <c r="AC55" i="56"/>
  <c r="N54" i="56"/>
  <c r="I256" i="56"/>
  <c r="I262" i="56" s="1"/>
  <c r="D262" i="56"/>
  <c r="D48" i="56"/>
  <c r="D22" i="56" s="1"/>
  <c r="W263" i="56"/>
  <c r="AG263" i="56"/>
  <c r="AH263" i="56"/>
  <c r="AF263" i="56"/>
  <c r="V263" i="56"/>
  <c r="AA263" i="56"/>
  <c r="Y263" i="56"/>
  <c r="AE263" i="56"/>
  <c r="AD263" i="56"/>
  <c r="AC263" i="56"/>
  <c r="AB263" i="56"/>
  <c r="X263" i="56"/>
  <c r="X315" i="58"/>
  <c r="AG315" i="58"/>
  <c r="AD315" i="58"/>
  <c r="AE315" i="58"/>
  <c r="W315" i="58"/>
  <c r="AA315" i="58"/>
  <c r="AH315" i="58"/>
  <c r="AF315" i="58"/>
  <c r="AC315" i="58"/>
  <c r="V315" i="58"/>
  <c r="AB315" i="58"/>
  <c r="Z315" i="58"/>
  <c r="AJ328" i="56"/>
  <c r="S340" i="56"/>
  <c r="S20" i="56"/>
  <c r="L28" i="56"/>
  <c r="AH55" i="58"/>
  <c r="AJ198" i="55"/>
  <c r="S210" i="55"/>
  <c r="S237" i="58"/>
  <c r="AJ237" i="58" s="1"/>
  <c r="S16" i="58"/>
  <c r="D16" i="56"/>
  <c r="E263" i="53"/>
  <c r="B263" i="53"/>
  <c r="G263" i="53"/>
  <c r="D263" i="53"/>
  <c r="C263" i="53"/>
  <c r="H263" i="53"/>
  <c r="F263" i="53"/>
  <c r="AI211" i="53"/>
  <c r="D54" i="53"/>
  <c r="AJ328" i="53"/>
  <c r="S340" i="53"/>
  <c r="C314" i="58"/>
  <c r="I308" i="58"/>
  <c r="I314" i="58" s="1"/>
  <c r="C48" i="58"/>
  <c r="S367" i="53"/>
  <c r="AJ367" i="53" s="1"/>
  <c r="AI263" i="55"/>
  <c r="S11" i="56"/>
  <c r="N28" i="56"/>
  <c r="D262" i="58"/>
  <c r="I256" i="58"/>
  <c r="I262" i="58" s="1"/>
  <c r="D48" i="58"/>
  <c r="D22" i="58" s="1"/>
  <c r="S42" i="56"/>
  <c r="AJ42" i="56" s="1"/>
  <c r="AJ256" i="56"/>
  <c r="S262" i="56"/>
  <c r="G341" i="56"/>
  <c r="B341" i="56"/>
  <c r="C341" i="56"/>
  <c r="E341" i="56"/>
  <c r="D341" i="56"/>
  <c r="F341" i="56"/>
  <c r="H341" i="56"/>
  <c r="C22" i="55"/>
  <c r="C54" i="55"/>
  <c r="I48" i="55"/>
  <c r="O16" i="55"/>
  <c r="O54" i="55"/>
  <c r="S42" i="55"/>
  <c r="AJ42" i="55" s="1"/>
  <c r="AI341" i="56"/>
  <c r="I48" i="53"/>
  <c r="C22" i="53"/>
  <c r="C54" i="53"/>
  <c r="I46" i="56"/>
  <c r="B20" i="56"/>
  <c r="B54" i="56"/>
  <c r="AC55" i="58"/>
  <c r="M211" i="56"/>
  <c r="Q211" i="56"/>
  <c r="AJ210" i="56"/>
  <c r="R211" i="56"/>
  <c r="L211" i="56"/>
  <c r="O211" i="56"/>
  <c r="T210" i="56"/>
  <c r="N211" i="56"/>
  <c r="P211" i="56"/>
  <c r="D11" i="56"/>
  <c r="I37" i="56"/>
  <c r="D54" i="56"/>
  <c r="I20" i="53"/>
  <c r="T20" i="53" s="1"/>
  <c r="B28" i="53"/>
  <c r="AE55" i="56"/>
  <c r="X55" i="56"/>
  <c r="AG55" i="56"/>
  <c r="AA55" i="56"/>
  <c r="AD55" i="56"/>
  <c r="AF55" i="56"/>
  <c r="W55" i="56"/>
  <c r="AB55" i="56"/>
  <c r="E42" i="56"/>
  <c r="I42" i="56" s="1"/>
  <c r="E210" i="56"/>
  <c r="T366" i="58"/>
  <c r="P367" i="58"/>
  <c r="AJ366" i="58"/>
  <c r="O367" i="58"/>
  <c r="R367" i="58"/>
  <c r="N367" i="58"/>
  <c r="M367" i="58"/>
  <c r="Q367" i="58"/>
  <c r="L367" i="58"/>
  <c r="T12" i="56"/>
  <c r="AF263" i="58"/>
  <c r="Y263" i="58"/>
  <c r="AG263" i="58"/>
  <c r="AH263" i="58"/>
  <c r="W263" i="58"/>
  <c r="V263" i="58"/>
  <c r="AD263" i="58"/>
  <c r="AA263" i="58"/>
  <c r="AC263" i="58"/>
  <c r="AE263" i="58"/>
  <c r="X263" i="58"/>
  <c r="AB263" i="58"/>
  <c r="S22" i="53"/>
  <c r="M28" i="53"/>
  <c r="AJ377" i="53"/>
  <c r="S392" i="53"/>
  <c r="Y55" i="58"/>
  <c r="E315" i="55"/>
  <c r="D315" i="55"/>
  <c r="F315" i="55"/>
  <c r="C315" i="55"/>
  <c r="H315" i="55"/>
  <c r="G315" i="55"/>
  <c r="B315" i="55"/>
  <c r="S42" i="58"/>
  <c r="AJ42" i="58" s="1"/>
  <c r="I237" i="56"/>
  <c r="Z55" i="58"/>
  <c r="S16" i="56" l="1"/>
  <c r="I315" i="53"/>
  <c r="AI55" i="58"/>
  <c r="S211" i="56"/>
  <c r="AJ211" i="56" s="1"/>
  <c r="AI55" i="56"/>
  <c r="G263" i="58"/>
  <c r="F263" i="58"/>
  <c r="D263" i="58"/>
  <c r="E263" i="58"/>
  <c r="C263" i="58"/>
  <c r="B263" i="58"/>
  <c r="H263" i="58"/>
  <c r="C22" i="56"/>
  <c r="C54" i="56"/>
  <c r="I48" i="56"/>
  <c r="I54" i="56" s="1"/>
  <c r="P263" i="58"/>
  <c r="L263" i="58"/>
  <c r="T262" i="58"/>
  <c r="R263" i="58"/>
  <c r="N263" i="58"/>
  <c r="O263" i="58"/>
  <c r="M263" i="58"/>
  <c r="AJ262" i="58"/>
  <c r="Q263" i="58"/>
  <c r="I11" i="58"/>
  <c r="T11" i="58" s="1"/>
  <c r="D28" i="58"/>
  <c r="S211" i="58"/>
  <c r="AJ211" i="58" s="1"/>
  <c r="S481" i="55"/>
  <c r="S496" i="55" s="1"/>
  <c r="P65" i="55"/>
  <c r="P496" i="55"/>
  <c r="I20" i="56"/>
  <c r="T20" i="56" s="1"/>
  <c r="B28" i="56"/>
  <c r="O28" i="55"/>
  <c r="S16" i="55"/>
  <c r="Q341" i="53"/>
  <c r="N341" i="53"/>
  <c r="M341" i="53"/>
  <c r="O341" i="53"/>
  <c r="AJ340" i="53"/>
  <c r="T340" i="53"/>
  <c r="L341" i="53"/>
  <c r="P341" i="53"/>
  <c r="R341" i="53"/>
  <c r="F315" i="56"/>
  <c r="C315" i="56"/>
  <c r="B315" i="56"/>
  <c r="H315" i="56"/>
  <c r="D315" i="56"/>
  <c r="G315" i="56"/>
  <c r="E315" i="56"/>
  <c r="M315" i="56"/>
  <c r="T314" i="56"/>
  <c r="N315" i="56"/>
  <c r="L315" i="56"/>
  <c r="O315" i="56"/>
  <c r="P315" i="56"/>
  <c r="R315" i="56"/>
  <c r="AJ314" i="56"/>
  <c r="Q315" i="56"/>
  <c r="E341" i="53"/>
  <c r="G341" i="53"/>
  <c r="C341" i="53"/>
  <c r="H341" i="53"/>
  <c r="B341" i="53"/>
  <c r="D341" i="53"/>
  <c r="F341" i="53"/>
  <c r="E211" i="55"/>
  <c r="D211" i="55"/>
  <c r="F211" i="55"/>
  <c r="C211" i="55"/>
  <c r="G211" i="55"/>
  <c r="H211" i="55"/>
  <c r="B211" i="55"/>
  <c r="AI341" i="55"/>
  <c r="AJ39" i="55"/>
  <c r="S54" i="55"/>
  <c r="AI315" i="58"/>
  <c r="D263" i="56"/>
  <c r="H263" i="56"/>
  <c r="C263" i="56"/>
  <c r="F263" i="56"/>
  <c r="B263" i="56"/>
  <c r="G263" i="56"/>
  <c r="E263" i="56"/>
  <c r="E211" i="53"/>
  <c r="F211" i="53"/>
  <c r="H211" i="53"/>
  <c r="D211" i="53"/>
  <c r="C211" i="53"/>
  <c r="G211" i="53"/>
  <c r="B211" i="53"/>
  <c r="AD55" i="55"/>
  <c r="AF55" i="55"/>
  <c r="AA55" i="55"/>
  <c r="AE55" i="55"/>
  <c r="W55" i="55"/>
  <c r="AG55" i="55"/>
  <c r="X55" i="55"/>
  <c r="AB55" i="55"/>
  <c r="Z55" i="55"/>
  <c r="V55" i="55"/>
  <c r="AH55" i="55"/>
  <c r="Y55" i="55"/>
  <c r="AI211" i="55"/>
  <c r="AI341" i="53"/>
  <c r="S341" i="55"/>
  <c r="N393" i="53"/>
  <c r="P393" i="53"/>
  <c r="R393" i="53"/>
  <c r="M393" i="53"/>
  <c r="L393" i="53"/>
  <c r="T392" i="53"/>
  <c r="AJ392" i="53"/>
  <c r="O393" i="53"/>
  <c r="Q393" i="53"/>
  <c r="I22" i="53"/>
  <c r="T22" i="53" s="1"/>
  <c r="C28" i="53"/>
  <c r="I22" i="55"/>
  <c r="T22" i="55" s="1"/>
  <c r="C28" i="55"/>
  <c r="T262" i="56"/>
  <c r="Q263" i="56"/>
  <c r="AJ262" i="56"/>
  <c r="R263" i="56"/>
  <c r="O263" i="56"/>
  <c r="N263" i="56"/>
  <c r="M263" i="56"/>
  <c r="P263" i="56"/>
  <c r="L263" i="56"/>
  <c r="I263" i="53"/>
  <c r="AI263" i="56"/>
  <c r="AI315" i="56"/>
  <c r="AC55" i="55"/>
  <c r="S315" i="53"/>
  <c r="AJ315" i="53" s="1"/>
  <c r="I20" i="58"/>
  <c r="T20" i="58" s="1"/>
  <c r="B28" i="58"/>
  <c r="C211" i="58"/>
  <c r="F211" i="58"/>
  <c r="H211" i="58"/>
  <c r="G211" i="58"/>
  <c r="E211" i="58"/>
  <c r="D211" i="58"/>
  <c r="B211" i="58"/>
  <c r="I315" i="55"/>
  <c r="M211" i="55"/>
  <c r="L211" i="55"/>
  <c r="AJ210" i="55"/>
  <c r="O211" i="55"/>
  <c r="P211" i="55"/>
  <c r="N211" i="55"/>
  <c r="R211" i="55"/>
  <c r="Q211" i="55"/>
  <c r="T210" i="55"/>
  <c r="E16" i="55"/>
  <c r="E54" i="55"/>
  <c r="I42" i="55"/>
  <c r="I54" i="55" s="1"/>
  <c r="S22" i="58"/>
  <c r="M28" i="58"/>
  <c r="S367" i="58"/>
  <c r="AJ367" i="58" s="1"/>
  <c r="D28" i="56"/>
  <c r="I11" i="56"/>
  <c r="T11" i="56" s="1"/>
  <c r="E16" i="53"/>
  <c r="I16" i="53" s="1"/>
  <c r="T16" i="53" s="1"/>
  <c r="I42" i="53"/>
  <c r="D341" i="55"/>
  <c r="C341" i="55"/>
  <c r="B341" i="55"/>
  <c r="F341" i="55"/>
  <c r="E341" i="55"/>
  <c r="H341" i="55"/>
  <c r="G341" i="55"/>
  <c r="S367" i="56"/>
  <c r="AJ367" i="56" s="1"/>
  <c r="D211" i="56"/>
  <c r="C211" i="56"/>
  <c r="F211" i="56"/>
  <c r="H211" i="56"/>
  <c r="B211" i="56"/>
  <c r="G211" i="56"/>
  <c r="E211" i="56"/>
  <c r="I367" i="58"/>
  <c r="O341" i="58"/>
  <c r="M341" i="58"/>
  <c r="L341" i="58"/>
  <c r="AJ340" i="58"/>
  <c r="T340" i="58"/>
  <c r="R341" i="58"/>
  <c r="N341" i="58"/>
  <c r="Q341" i="58"/>
  <c r="P341" i="58"/>
  <c r="P54" i="56"/>
  <c r="S39" i="56"/>
  <c r="I341" i="56"/>
  <c r="I341" i="58"/>
  <c r="S315" i="58"/>
  <c r="AI263" i="58"/>
  <c r="C22" i="58"/>
  <c r="C54" i="58"/>
  <c r="I48" i="58"/>
  <c r="I263" i="55"/>
  <c r="S22" i="56"/>
  <c r="M28" i="56"/>
  <c r="S315" i="55"/>
  <c r="AJ315" i="55" s="1"/>
  <c r="P54" i="58"/>
  <c r="S39" i="58"/>
  <c r="AJ211" i="53"/>
  <c r="AJ377" i="56"/>
  <c r="S392" i="56"/>
  <c r="D54" i="58"/>
  <c r="E16" i="56"/>
  <c r="E28" i="56" s="1"/>
  <c r="E54" i="56"/>
  <c r="F315" i="58"/>
  <c r="C315" i="58"/>
  <c r="B315" i="58"/>
  <c r="H315" i="58"/>
  <c r="E315" i="58"/>
  <c r="D315" i="58"/>
  <c r="G315" i="58"/>
  <c r="T340" i="56"/>
  <c r="M341" i="56"/>
  <c r="O341" i="56"/>
  <c r="N341" i="56"/>
  <c r="AJ340" i="56"/>
  <c r="P341" i="56"/>
  <c r="Q341" i="56"/>
  <c r="L341" i="56"/>
  <c r="R341" i="56"/>
  <c r="E16" i="58"/>
  <c r="E28" i="58" s="1"/>
  <c r="E54" i="58"/>
  <c r="AJ377" i="58"/>
  <c r="S392" i="58"/>
  <c r="I367" i="56"/>
  <c r="AJ392" i="55"/>
  <c r="O393" i="55"/>
  <c r="Q393" i="55"/>
  <c r="N393" i="55"/>
  <c r="M393" i="55"/>
  <c r="R393" i="55"/>
  <c r="L393" i="55"/>
  <c r="T392" i="55"/>
  <c r="P393" i="55"/>
  <c r="S263" i="55"/>
  <c r="AJ263" i="55" s="1"/>
  <c r="I54" i="58"/>
  <c r="S263" i="53"/>
  <c r="AJ263" i="53" s="1"/>
  <c r="I16" i="56" l="1"/>
  <c r="T16" i="56" s="1"/>
  <c r="I211" i="58"/>
  <c r="S393" i="53"/>
  <c r="AJ393" i="53" s="1"/>
  <c r="S341" i="58"/>
  <c r="AJ341" i="58" s="1"/>
  <c r="AJ315" i="58"/>
  <c r="S393" i="55"/>
  <c r="AJ393" i="55" s="1"/>
  <c r="H55" i="55"/>
  <c r="G55" i="55"/>
  <c r="D55" i="55"/>
  <c r="B55" i="55"/>
  <c r="F55" i="55"/>
  <c r="C55" i="55"/>
  <c r="E55" i="55"/>
  <c r="AJ39" i="56"/>
  <c r="S54" i="56"/>
  <c r="R55" i="55"/>
  <c r="Q55" i="55"/>
  <c r="P55" i="55"/>
  <c r="M55" i="55"/>
  <c r="O55" i="55"/>
  <c r="AJ54" i="55"/>
  <c r="L55" i="55"/>
  <c r="N55" i="55"/>
  <c r="T54" i="55"/>
  <c r="I263" i="58"/>
  <c r="I16" i="58"/>
  <c r="T16" i="58" s="1"/>
  <c r="AI55" i="55"/>
  <c r="I211" i="55"/>
  <c r="S341" i="53"/>
  <c r="AJ341" i="53" s="1"/>
  <c r="S263" i="58"/>
  <c r="AJ263" i="58" s="1"/>
  <c r="N393" i="56"/>
  <c r="R393" i="56"/>
  <c r="L393" i="56"/>
  <c r="M393" i="56"/>
  <c r="AJ392" i="56"/>
  <c r="Q393" i="56"/>
  <c r="P393" i="56"/>
  <c r="O393" i="56"/>
  <c r="T392" i="56"/>
  <c r="D55" i="56"/>
  <c r="B55" i="56"/>
  <c r="C55" i="56"/>
  <c r="F55" i="56"/>
  <c r="G55" i="56"/>
  <c r="E55" i="56"/>
  <c r="H55" i="56"/>
  <c r="I341" i="53"/>
  <c r="N497" i="55"/>
  <c r="M497" i="55"/>
  <c r="L497" i="55"/>
  <c r="R497" i="55"/>
  <c r="P497" i="55"/>
  <c r="O497" i="55"/>
  <c r="Q497" i="55"/>
  <c r="S341" i="56"/>
  <c r="AJ341" i="56" s="1"/>
  <c r="I341" i="55"/>
  <c r="D55" i="58"/>
  <c r="H55" i="58"/>
  <c r="E55" i="58"/>
  <c r="C55" i="58"/>
  <c r="B55" i="58"/>
  <c r="G55" i="58"/>
  <c r="F55" i="58"/>
  <c r="E28" i="55"/>
  <c r="I16" i="55"/>
  <c r="I28" i="55" s="1"/>
  <c r="S211" i="55"/>
  <c r="AJ211" i="55" s="1"/>
  <c r="I211" i="53"/>
  <c r="Q393" i="58"/>
  <c r="T392" i="58"/>
  <c r="P393" i="58"/>
  <c r="AJ392" i="58"/>
  <c r="O393" i="58"/>
  <c r="N393" i="58"/>
  <c r="M393" i="58"/>
  <c r="R393" i="58"/>
  <c r="L393" i="58"/>
  <c r="I315" i="58"/>
  <c r="I211" i="56"/>
  <c r="AJ341" i="55"/>
  <c r="I263" i="56"/>
  <c r="S481" i="56"/>
  <c r="S496" i="56" s="1"/>
  <c r="P65" i="56"/>
  <c r="P496" i="56"/>
  <c r="S315" i="56"/>
  <c r="AJ315" i="56" s="1"/>
  <c r="I315" i="56"/>
  <c r="AJ39" i="58"/>
  <c r="S54" i="58"/>
  <c r="I22" i="58"/>
  <c r="T22" i="58" s="1"/>
  <c r="C28" i="58"/>
  <c r="S263" i="56"/>
  <c r="AJ263" i="56" s="1"/>
  <c r="S481" i="58"/>
  <c r="S496" i="58" s="1"/>
  <c r="P65" i="58"/>
  <c r="P496" i="58"/>
  <c r="P80" i="55"/>
  <c r="S65" i="55"/>
  <c r="S80" i="55" s="1"/>
  <c r="P13" i="55"/>
  <c r="I22" i="56"/>
  <c r="I28" i="56" s="1"/>
  <c r="C28" i="56"/>
  <c r="S55" i="55" l="1"/>
  <c r="AJ55" i="55" s="1"/>
  <c r="S497" i="55"/>
  <c r="T16" i="55"/>
  <c r="B26" i="57"/>
  <c r="M29" i="56"/>
  <c r="D29" i="56"/>
  <c r="O29" i="56"/>
  <c r="N29" i="56"/>
  <c r="Q29" i="56"/>
  <c r="F29" i="56"/>
  <c r="E29" i="56"/>
  <c r="L29" i="56"/>
  <c r="C29" i="56"/>
  <c r="R29" i="56"/>
  <c r="H29" i="56"/>
  <c r="B29" i="56"/>
  <c r="G29" i="56"/>
  <c r="P28" i="55"/>
  <c r="P29" i="55" s="1"/>
  <c r="S13" i="55"/>
  <c r="B25" i="57"/>
  <c r="Q29" i="55"/>
  <c r="M29" i="55"/>
  <c r="R29" i="55"/>
  <c r="B29" i="55"/>
  <c r="L29" i="55"/>
  <c r="D29" i="55"/>
  <c r="O29" i="55"/>
  <c r="H29" i="55"/>
  <c r="F29" i="55"/>
  <c r="N29" i="55"/>
  <c r="G29" i="55"/>
  <c r="E29" i="55"/>
  <c r="C29" i="55"/>
  <c r="I55" i="56"/>
  <c r="S393" i="56"/>
  <c r="AJ393" i="56" s="1"/>
  <c r="T22" i="56"/>
  <c r="N55" i="58"/>
  <c r="Q55" i="58"/>
  <c r="AJ54" i="58"/>
  <c r="M55" i="58"/>
  <c r="O55" i="58"/>
  <c r="R55" i="58"/>
  <c r="L55" i="58"/>
  <c r="P55" i="58"/>
  <c r="T54" i="58"/>
  <c r="I55" i="55"/>
  <c r="Q81" i="55"/>
  <c r="M81" i="55"/>
  <c r="R81" i="55"/>
  <c r="L81" i="55"/>
  <c r="P81" i="55"/>
  <c r="N81" i="55"/>
  <c r="O81" i="55"/>
  <c r="S65" i="58"/>
  <c r="S80" i="58" s="1"/>
  <c r="P13" i="58"/>
  <c r="P80" i="58"/>
  <c r="I55" i="58"/>
  <c r="I28" i="58"/>
  <c r="N497" i="58"/>
  <c r="M497" i="58"/>
  <c r="R497" i="58"/>
  <c r="Q497" i="58"/>
  <c r="P497" i="58"/>
  <c r="O497" i="58"/>
  <c r="L497" i="58"/>
  <c r="S393" i="58"/>
  <c r="AJ393" i="58" s="1"/>
  <c r="O497" i="56"/>
  <c r="N497" i="56"/>
  <c r="R497" i="56"/>
  <c r="Q497" i="56"/>
  <c r="L497" i="56"/>
  <c r="P497" i="56"/>
  <c r="M497" i="56"/>
  <c r="S65" i="56"/>
  <c r="S80" i="56" s="1"/>
  <c r="P80" i="56"/>
  <c r="P13" i="56"/>
  <c r="Q55" i="56"/>
  <c r="L55" i="56"/>
  <c r="T54" i="56"/>
  <c r="AJ54" i="56"/>
  <c r="R55" i="56"/>
  <c r="P55" i="56"/>
  <c r="O55" i="56"/>
  <c r="N55" i="56"/>
  <c r="M55" i="56"/>
  <c r="S497" i="58" l="1"/>
  <c r="S497" i="56"/>
  <c r="P28" i="58"/>
  <c r="S13" i="58"/>
  <c r="I29" i="55"/>
  <c r="I29" i="56"/>
  <c r="S55" i="56"/>
  <c r="AJ55" i="56" s="1"/>
  <c r="P81" i="58"/>
  <c r="Q81" i="58"/>
  <c r="O81" i="58"/>
  <c r="L81" i="58"/>
  <c r="N81" i="58"/>
  <c r="R81" i="58"/>
  <c r="M81" i="58"/>
  <c r="S29" i="55"/>
  <c r="P28" i="56"/>
  <c r="P29" i="56" s="1"/>
  <c r="S29" i="56" s="1"/>
  <c r="S13" i="56"/>
  <c r="S55" i="58"/>
  <c r="AJ55" i="58" s="1"/>
  <c r="L81" i="56"/>
  <c r="N81" i="56"/>
  <c r="P81" i="56"/>
  <c r="M81" i="56"/>
  <c r="O81" i="56"/>
  <c r="R81" i="56"/>
  <c r="Q81" i="56"/>
  <c r="B29" i="58"/>
  <c r="F29" i="58"/>
  <c r="E29" i="58"/>
  <c r="H29" i="58"/>
  <c r="D29" i="58"/>
  <c r="Q29" i="58"/>
  <c r="N29" i="58"/>
  <c r="B27" i="57"/>
  <c r="L29" i="58"/>
  <c r="P29" i="58"/>
  <c r="C29" i="58"/>
  <c r="R29" i="58"/>
  <c r="M29" i="58"/>
  <c r="O29" i="58"/>
  <c r="G29" i="58"/>
  <c r="S81" i="55"/>
  <c r="T13" i="55"/>
  <c r="S28" i="55"/>
  <c r="T28" i="55" s="1"/>
  <c r="T13" i="56" l="1"/>
  <c r="S28" i="56"/>
  <c r="T28" i="56" s="1"/>
  <c r="I29" i="58"/>
  <c r="S81" i="56"/>
  <c r="T13" i="58"/>
  <c r="S28" i="58"/>
  <c r="T28" i="58" s="1"/>
  <c r="S29" i="58"/>
  <c r="S81" i="58"/>
  <c r="P418" i="53" l="1"/>
  <c r="P39" i="53"/>
  <c r="P54" i="53" s="1"/>
  <c r="S403" i="53" l="1"/>
  <c r="O418" i="53"/>
  <c r="O39" i="53"/>
  <c r="O13" i="53" l="1"/>
  <c r="S39" i="53"/>
  <c r="O54" i="53"/>
  <c r="AJ403" i="53"/>
  <c r="S418" i="53"/>
  <c r="I403" i="53"/>
  <c r="I418" i="53" s="1"/>
  <c r="E39" i="53"/>
  <c r="E418" i="53"/>
  <c r="E13" i="53" l="1"/>
  <c r="E54" i="53"/>
  <c r="I39" i="53"/>
  <c r="I54" i="53" s="1"/>
  <c r="M419" i="53"/>
  <c r="N419" i="53"/>
  <c r="R419" i="53"/>
  <c r="AJ418" i="53"/>
  <c r="T418" i="53"/>
  <c r="Q419" i="53"/>
  <c r="L419" i="53"/>
  <c r="O419" i="53"/>
  <c r="P419" i="53"/>
  <c r="B419" i="53"/>
  <c r="D419" i="53"/>
  <c r="G419" i="53"/>
  <c r="E419" i="53"/>
  <c r="H419" i="53"/>
  <c r="F419" i="53"/>
  <c r="C419" i="53"/>
  <c r="AJ39" i="53"/>
  <c r="S54" i="53"/>
  <c r="O28" i="53"/>
  <c r="I419" i="53" l="1"/>
  <c r="S481" i="53"/>
  <c r="S496" i="53" s="1"/>
  <c r="P496" i="53"/>
  <c r="P65" i="53"/>
  <c r="C55" i="53"/>
  <c r="D55" i="53"/>
  <c r="B55" i="53"/>
  <c r="H55" i="53"/>
  <c r="G55" i="53"/>
  <c r="F55" i="53"/>
  <c r="E55" i="53"/>
  <c r="Q55" i="53"/>
  <c r="O55" i="53"/>
  <c r="P55" i="53"/>
  <c r="L55" i="53"/>
  <c r="S55" i="53" s="1"/>
  <c r="AJ55" i="53" s="1"/>
  <c r="AJ54" i="53"/>
  <c r="T54" i="53"/>
  <c r="M55" i="53"/>
  <c r="N55" i="53"/>
  <c r="R55" i="53"/>
  <c r="S419" i="53"/>
  <c r="AJ419" i="53" s="1"/>
  <c r="I13" i="53"/>
  <c r="I28" i="53" s="1"/>
  <c r="E28" i="53"/>
  <c r="I55" i="53" l="1"/>
  <c r="S65" i="53"/>
  <c r="S80" i="53" s="1"/>
  <c r="P13" i="53"/>
  <c r="P80" i="53"/>
  <c r="E29" i="53"/>
  <c r="N29" i="53"/>
  <c r="H29" i="53"/>
  <c r="C29" i="53"/>
  <c r="B24" i="57"/>
  <c r="Q29" i="53"/>
  <c r="G29" i="53"/>
  <c r="R29" i="53"/>
  <c r="F29" i="53"/>
  <c r="D29" i="53"/>
  <c r="M29" i="53"/>
  <c r="B29" i="53"/>
  <c r="I29" i="53" s="1"/>
  <c r="L29" i="53"/>
  <c r="R497" i="53"/>
  <c r="N497" i="53"/>
  <c r="Q497" i="53"/>
  <c r="M497" i="53"/>
  <c r="O497" i="53"/>
  <c r="P497" i="53"/>
  <c r="L497" i="53"/>
  <c r="S497" i="53" s="1"/>
  <c r="O29" i="53"/>
  <c r="P28" i="53" l="1"/>
  <c r="P29" i="53" s="1"/>
  <c r="S29" i="53" s="1"/>
  <c r="S13" i="53"/>
  <c r="P81" i="53"/>
  <c r="M81" i="53"/>
  <c r="Q81" i="53"/>
  <c r="O81" i="53"/>
  <c r="L81" i="53"/>
  <c r="S81" i="53" s="1"/>
  <c r="N81" i="53"/>
  <c r="R81" i="53"/>
  <c r="T13" i="53" l="1"/>
  <c r="S28" i="53"/>
  <c r="T28" i="53" s="1"/>
</calcChain>
</file>

<file path=xl/comments1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5.xml><?xml version="1.0" encoding="utf-8"?>
<comments xmlns="http://schemas.openxmlformats.org/spreadsheetml/2006/main">
  <authors>
    <author>BITTER$</author>
    <author>golln$</author>
  </authors>
  <commentList>
    <comment ref="T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L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W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H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S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D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O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Z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K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1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3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6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18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1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243" authorId="1">
      <text>
        <r>
          <rPr>
            <b/>
            <sz val="12"/>
            <color indexed="81"/>
            <rFont val="Tahoma"/>
            <family val="2"/>
          </rPr>
          <t>golln$:</t>
        </r>
        <r>
          <rPr>
            <sz val="12"/>
            <color indexed="81"/>
            <rFont val="Tahoma"/>
            <family val="2"/>
          </rPr>
          <t xml:space="preserve">
warum hier +0,29 ergänzt?</t>
        </r>
      </text>
    </comment>
    <comment ref="T26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29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4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7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44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47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0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2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5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L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W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H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S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D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O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Z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K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60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63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BITTER$</author>
  </authors>
  <commentList>
    <comment ref="A591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  <comment ref="J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7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8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<sst xmlns="http://schemas.openxmlformats.org/spreadsheetml/2006/main" count="42381" uniqueCount="174">
  <si>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</si>
  <si>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</si>
  <si>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</si>
  <si>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</si>
  <si>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</si>
  <si>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</si>
  <si>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</si>
  <si>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</si>
  <si>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</si>
  <si>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</si>
  <si>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</si>
  <si>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</si>
  <si>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</si>
  <si>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</si>
  <si>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</si>
  <si>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</si>
  <si>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</si>
  <si>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</si>
  <si>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</si>
  <si>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</si>
  <si>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</si>
  <si>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</si>
  <si>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</si>
  <si>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</si>
  <si>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</si>
  <si>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</si>
  <si>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</si>
  <si>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</si>
  <si>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</si>
  <si>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</si>
  <si>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</si>
  <si>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</si>
  <si>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</si>
  <si>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</si>
  <si>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</si>
  <si>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</si>
  <si>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</si>
  <si>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</si>
  <si>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</si>
  <si>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</si>
  <si>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</si>
  <si>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</si>
  <si>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</si>
  <si>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</si>
  <si>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</si>
  <si>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</si>
  <si>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</si>
  <si>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</si>
  <si>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</si>
  <si>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</si>
  <si>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</si>
  <si>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</si>
  <si>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</si>
  <si>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</si>
  <si>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</si>
  <si>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</si>
  <si>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</si>
  <si>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</si>
  <si>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</si>
  <si>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</si>
  <si>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</si>
  <si>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</si>
  <si>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</si>
  <si>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</si>
  <si>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 xml:space="preserve">Gasöl für Heizzwecke </t>
  </si>
  <si>
    <t>Maschinenbau</t>
  </si>
  <si>
    <t>Kochen</t>
  </si>
  <si>
    <t>Haushalts-kleingeräte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</si>
  <si>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</si>
  <si>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</si>
  <si>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</si>
  <si>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</si>
  <si>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</si>
  <si>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</si>
  <si>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</si>
  <si>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Raumwärme</t>
  </si>
  <si>
    <t>Warmwasser</t>
  </si>
  <si>
    <t>Kühlen und Gefrieren</t>
  </si>
  <si>
    <t>Großgeräte</t>
  </si>
  <si>
    <t>Büro- und Unter-haltungselektronik</t>
  </si>
  <si>
    <t>Beleuchtung</t>
  </si>
  <si>
    <t>1998 - Traktion Energiebilanz-konform</t>
  </si>
  <si>
    <t>Burgenland Gesamt (ohne E1 - E7)</t>
  </si>
  <si>
    <t>Anteilig</t>
  </si>
  <si>
    <t>TIROL GESAMT</t>
  </si>
  <si>
    <t>1999 - Nutzenergiekategorien: Struktur 1998; Energieträger: Struktur 2005; Mengen: Gleitender Duchschnitt 1998-2005; Traktion Energiebilanz-konform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</si>
  <si>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</si>
  <si>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</si>
  <si>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</si>
  <si>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Terajoule</t>
  </si>
  <si>
    <t xml:space="preserve"> Terajoule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</si>
  <si>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</si>
  <si>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</si>
  <si>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</si>
  <si>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</si>
  <si>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</si>
  <si>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</si>
  <si>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</si>
  <si>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</si>
  <si>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</si>
  <si>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</si>
  <si>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</si>
  <si>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</si>
  <si>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</si>
  <si>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</si>
  <si>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2004 -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</si>
  <si>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</si>
  <si>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</si>
  <si>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</si>
  <si>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</si>
  <si>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1997 - Traktion Energiebilanz-konform</t>
  </si>
  <si>
    <t>1996 - Traktion Energiebilanz-konform</t>
  </si>
  <si>
    <t>1995 - Traktion Energiebilanz-konform</t>
  </si>
  <si>
    <t>1994 - Traktion Energiebilanz-konform</t>
  </si>
  <si>
    <t>1993 - Traktion Energiebilanz-konform</t>
  </si>
  <si>
    <t>in TJ</t>
  </si>
  <si>
    <t>Dampf-erzeugung</t>
  </si>
  <si>
    <t>Industrie-öfen</t>
  </si>
  <si>
    <t>Stand-motoren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</si>
  <si>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</si>
  <si>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</si>
  <si>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</si>
  <si>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</si>
  <si>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2005 - Nutzenergiekategorien: Struktur 1998; Traktion Energiebilanz-konform.</t>
  </si>
  <si>
    <t>Tirol GESAMT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</si>
  <si>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</si>
  <si>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</si>
  <si>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</si>
  <si>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</si>
  <si>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</si>
  <si>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</si>
  <si>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</si>
  <si>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</si>
  <si>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Tirol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</si>
  <si>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</si>
  <si>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</si>
  <si>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</si>
  <si>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</si>
  <si>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</si>
  <si>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</si>
  <si>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</si>
  <si>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</si>
  <si>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</si>
  <si>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</si>
  <si>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</si>
  <si>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</si>
  <si>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</si>
  <si>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</si>
  <si>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</si>
  <si>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</si>
  <si>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</si>
  <si>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</si>
  <si>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</si>
  <si>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</si>
  <si>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</si>
  <si>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</si>
  <si>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Verknüpfung xlsx durch xlsb ersetzen</t>
  </si>
  <si>
    <t>Bezug 2015-11 löschen</t>
  </si>
  <si>
    <t>Checksummen einfügen</t>
  </si>
  <si>
    <t>J25 für NEA 93 bis 98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</si>
  <si>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</si>
  <si>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</si>
  <si>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</si>
  <si>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</si>
  <si>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</si>
  <si>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</si>
  <si>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</si>
  <si>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</si>
  <si>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</si>
  <si>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Erstellt am 12.12.2019 im Auftrag des Amtes der Tiroler Landesregierung</t>
  </si>
  <si>
    <t>Stand 12.12.2019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</si>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</sst>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0.0%"/>
    <numFmt numFmtId="165" formatCode="#,##0_ ;[Red]\-#,##0\ "/>
    <numFmt numFmtId="166" formatCode="#,##0.0_ ;[Red]\-#,##0.0\ "/>
    <numFmt numFmtId="167" formatCode="#,##0.000000_ ;[Red]\-#,##0.000000\ "/>
    <numFmt numFmtId="168" formatCode="#,##0.0000"/>
    <numFmt numFmtId="169" formatCode="_-* #,##0.000_-;\-* #,##0.000_-;_-* &quot;-&quot;??_-;_-@_-"/>
    <numFmt numFmtId="170" formatCode="#,##0.00000000"/>
    <numFmt numFmtId="171" formatCode="_ [$€]\ * #,##0.00_ ;_ [$€]\ * \-#,##0.00_ ;_ [$€]\ * &quot;-&quot;??_ ;_ @_ "/>
    <numFmt numFmtId="172" formatCode="#,##0.0"/>
    <numFmt numFmtId="173" formatCode="#,##0.000"/>
    <numFmt numFmtId="174" formatCode="#,##0.00_ ;[Red]\-#,##0.00\ "/>
    <numFmt numFmtId="175" formatCode="0.000"/>
  </numFmts>
  <fonts count="28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name val="Arial"/>
      <family val="2"/>
    </font>
    <font>
      <sz val="8"/>
      <name val="Arial"/>
      <family val="2"/>
    </font>
    <font>
      <i/>
      <sz val="11"/>
      <name val="Arial"/>
      <family val="2"/>
    </font>
    <font>
      <sz val="9"/>
      <color indexed="81"/>
      <name val="Tahoma"/>
      <family val="2"/>
    </font>
    <font>
      <sz val="11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6"/>
      <name val="Arial"/>
      <family val="2"/>
    </font>
    <font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sz val="11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b/>
      <sz val="26"/>
      <color theme="6" tint="-0.499984740745262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medium">
        <color theme="0" tint="-0.499984740745262"/>
      </top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" fillId="0" borderId="0"/>
    <xf numFmtId="43" fontId="17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171" fontId="25" fillId="0" borderId="0" applyFont="0" applyFill="0" applyBorder="0" applyAlignment="0" applyProtection="0"/>
    <xf numFmtId="0" fontId="6" fillId="0" borderId="0"/>
    <xf numFmtId="9" fontId="25" fillId="0" borderId="0" applyFont="0" applyFill="0" applyBorder="0" applyAlignment="0" applyProtection="0"/>
  </cellStyleXfs>
  <cellXfs count="466">
    <xf numFmtId="0" fontId="0" fillId="0" borderId="0" xfId="0"/>
    <xf numFmtId="165" fontId="1" fillId="0" borderId="0" xfId="0" applyNumberFormat="1" applyFont="1"/>
    <xf numFmtId="165" fontId="1" fillId="0" borderId="0" xfId="0" applyNumberFormat="1" applyFont="1" applyFill="1"/>
    <xf numFmtId="165" fontId="1" fillId="0" borderId="0" xfId="1" applyNumberFormat="1" applyFont="1"/>
    <xf numFmtId="166" fontId="1" fillId="0" borderId="0" xfId="0" applyNumberFormat="1" applyFont="1" applyFill="1"/>
    <xf numFmtId="0" fontId="1" fillId="0" borderId="0" xfId="0" applyFont="1"/>
    <xf numFmtId="165" fontId="1" fillId="0" borderId="0" xfId="0" applyNumberFormat="1" applyFont="1" applyFill="1" applyBorder="1"/>
    <xf numFmtId="165" fontId="1" fillId="0" borderId="0" xfId="0" applyNumberFormat="1" applyFont="1" applyFill="1" applyBorder="1" applyAlignment="1">
      <alignment horizontal="center" vertical="center" wrapText="1"/>
    </xf>
    <xf numFmtId="9" fontId="1" fillId="0" borderId="0" xfId="1" applyFont="1"/>
    <xf numFmtId="165" fontId="1" fillId="0" borderId="0" xfId="1" applyNumberFormat="1" applyFont="1" applyFill="1" applyBorder="1"/>
    <xf numFmtId="165" fontId="1" fillId="0" borderId="0" xfId="1" applyNumberFormat="1" applyFont="1" applyFill="1"/>
    <xf numFmtId="165" fontId="1" fillId="2" borderId="0" xfId="1" applyNumberFormat="1" applyFont="1" applyFill="1"/>
    <xf numFmtId="9" fontId="1" fillId="0" borderId="0" xfId="1" applyFont="1" applyFill="1"/>
    <xf numFmtId="164" fontId="1" fillId="0" borderId="0" xfId="1" applyNumberFormat="1" applyFont="1"/>
    <xf numFmtId="164" fontId="1" fillId="0" borderId="0" xfId="1" applyNumberFormat="1" applyFont="1" applyFill="1"/>
    <xf numFmtId="44" fontId="1" fillId="0" borderId="0" xfId="2" applyFont="1"/>
    <xf numFmtId="167" fontId="1" fillId="0" borderId="0" xfId="0" applyNumberFormat="1" applyFont="1"/>
    <xf numFmtId="167" fontId="1" fillId="0" borderId="0" xfId="0" applyNumberFormat="1" applyFont="1" applyFill="1" applyBorder="1"/>
    <xf numFmtId="167" fontId="1" fillId="0" borderId="0" xfId="1" applyNumberFormat="1" applyFont="1" applyFill="1" applyBorder="1"/>
    <xf numFmtId="0" fontId="1" fillId="0" borderId="0" xfId="0" applyFont="1" applyAlignment="1">
      <alignment wrapText="1"/>
    </xf>
    <xf numFmtId="165" fontId="1" fillId="0" borderId="0" xfId="0" applyNumberFormat="1" applyFont="1" applyAlignment="1">
      <alignment wrapText="1"/>
    </xf>
    <xf numFmtId="164" fontId="1" fillId="0" borderId="0" xfId="1" applyNumberFormat="1" applyFont="1" applyAlignment="1">
      <alignment wrapText="1"/>
    </xf>
    <xf numFmtId="0" fontId="13" fillId="0" borderId="0" xfId="0" applyFont="1"/>
    <xf numFmtId="165" fontId="13" fillId="0" borderId="0" xfId="0" applyNumberFormat="1" applyFont="1"/>
    <xf numFmtId="9" fontId="1" fillId="2" borderId="0" xfId="1" applyFont="1" applyFill="1"/>
    <xf numFmtId="9" fontId="0" fillId="0" borderId="0" xfId="1" applyFont="1"/>
    <xf numFmtId="0" fontId="14" fillId="0" borderId="0" xfId="0" applyFont="1" applyBorder="1" applyAlignment="1">
      <alignment horizontal="center"/>
    </xf>
    <xf numFmtId="3" fontId="15" fillId="0" borderId="12" xfId="0" applyNumberFormat="1" applyFont="1" applyBorder="1"/>
    <xf numFmtId="3" fontId="15" fillId="4" borderId="13" xfId="0" applyNumberFormat="1" applyFont="1" applyFill="1" applyBorder="1"/>
    <xf numFmtId="3" fontId="15" fillId="0" borderId="13" xfId="0" applyNumberFormat="1" applyFont="1" applyBorder="1"/>
    <xf numFmtId="3" fontId="5" fillId="0" borderId="13" xfId="0" applyNumberFormat="1" applyFont="1" applyFill="1" applyBorder="1"/>
    <xf numFmtId="3" fontId="5" fillId="0" borderId="14" xfId="0" applyNumberFormat="1" applyFont="1" applyBorder="1"/>
    <xf numFmtId="9" fontId="16" fillId="0" borderId="15" xfId="1" applyFont="1" applyBorder="1"/>
    <xf numFmtId="3" fontId="1" fillId="0" borderId="0" xfId="0" applyNumberFormat="1" applyFont="1"/>
    <xf numFmtId="3" fontId="1" fillId="0" borderId="0" xfId="0" applyNumberFormat="1" applyFont="1" applyBorder="1"/>
    <xf numFmtId="3" fontId="5" fillId="0" borderId="13" xfId="0" applyNumberFormat="1" applyFont="1" applyBorder="1"/>
    <xf numFmtId="3" fontId="1" fillId="4" borderId="17" xfId="0" applyNumberFormat="1" applyFont="1" applyFill="1" applyBorder="1" applyAlignment="1">
      <alignment horizontal="center" vertical="center" wrapText="1"/>
    </xf>
    <xf numFmtId="3" fontId="1" fillId="4" borderId="18" xfId="0" applyNumberFormat="1" applyFont="1" applyFill="1" applyBorder="1" applyAlignment="1">
      <alignment horizontal="center" vertical="center" wrapText="1"/>
    </xf>
    <xf numFmtId="3" fontId="1" fillId="0" borderId="22" xfId="0" applyNumberFormat="1" applyFont="1" applyFill="1" applyBorder="1"/>
    <xf numFmtId="3" fontId="1" fillId="0" borderId="23" xfId="0" applyNumberFormat="1" applyFont="1" applyFill="1" applyBorder="1"/>
    <xf numFmtId="3" fontId="5" fillId="0" borderId="24" xfId="0" applyNumberFormat="1" applyFont="1" applyFill="1" applyBorder="1"/>
    <xf numFmtId="3" fontId="1" fillId="4" borderId="25" xfId="0" applyNumberFormat="1" applyFont="1" applyFill="1" applyBorder="1"/>
    <xf numFmtId="3" fontId="1" fillId="4" borderId="26" xfId="0" applyNumberFormat="1" applyFont="1" applyFill="1" applyBorder="1"/>
    <xf numFmtId="3" fontId="5" fillId="4" borderId="24" xfId="0" applyNumberFormat="1" applyFont="1" applyFill="1" applyBorder="1"/>
    <xf numFmtId="3" fontId="1" fillId="0" borderId="25" xfId="0" applyNumberFormat="1" applyFont="1" applyFill="1" applyBorder="1"/>
    <xf numFmtId="3" fontId="1" fillId="0" borderId="26" xfId="0" applyNumberFormat="1" applyFont="1" applyFill="1" applyBorder="1"/>
    <xf numFmtId="3" fontId="5" fillId="0" borderId="27" xfId="0" applyNumberFormat="1" applyFont="1" applyFill="1" applyBorder="1"/>
    <xf numFmtId="3" fontId="5" fillId="0" borderId="28" xfId="0" applyNumberFormat="1" applyFont="1" applyFill="1" applyBorder="1"/>
    <xf numFmtId="3" fontId="5" fillId="0" borderId="29" xfId="0" applyNumberFormat="1" applyFont="1" applyFill="1" applyBorder="1"/>
    <xf numFmtId="164" fontId="16" fillId="0" borderId="30" xfId="1" applyNumberFormat="1" applyFont="1" applyBorder="1"/>
    <xf numFmtId="164" fontId="16" fillId="0" borderId="31" xfId="1" applyNumberFormat="1" applyFont="1" applyBorder="1"/>
    <xf numFmtId="3" fontId="0" fillId="0" borderId="0" xfId="0" applyNumberFormat="1"/>
    <xf numFmtId="4" fontId="1" fillId="0" borderId="25" xfId="0" applyNumberFormat="1" applyFont="1" applyFill="1" applyBorder="1"/>
    <xf numFmtId="3" fontId="1" fillId="0" borderId="0" xfId="0" applyNumberFormat="1" applyFont="1" applyFill="1"/>
    <xf numFmtId="3" fontId="7" fillId="0" borderId="44" xfId="0" applyNumberFormat="1" applyFont="1" applyFill="1" applyBorder="1"/>
    <xf numFmtId="9" fontId="16" fillId="0" borderId="30" xfId="1" applyFont="1" applyBorder="1"/>
    <xf numFmtId="9" fontId="16" fillId="0" borderId="31" xfId="1" applyFont="1" applyBorder="1"/>
    <xf numFmtId="3" fontId="7" fillId="4" borderId="13" xfId="0" applyNumberFormat="1" applyFont="1" applyFill="1" applyBorder="1" applyAlignment="1">
      <alignment horizontal="left" indent="2"/>
    </xf>
    <xf numFmtId="3" fontId="7" fillId="0" borderId="13" xfId="0" applyNumberFormat="1" applyFont="1" applyBorder="1" applyAlignment="1">
      <alignment horizontal="left" indent="2"/>
    </xf>
    <xf numFmtId="3" fontId="7" fillId="0" borderId="45" xfId="0" applyNumberFormat="1" applyFont="1" applyBorder="1" applyAlignment="1">
      <alignment horizontal="left" indent="2"/>
    </xf>
    <xf numFmtId="164" fontId="16" fillId="0" borderId="15" xfId="1" applyNumberFormat="1" applyFont="1" applyBorder="1"/>
    <xf numFmtId="3" fontId="7" fillId="4" borderId="25" xfId="0" applyNumberFormat="1" applyFont="1" applyFill="1" applyBorder="1"/>
    <xf numFmtId="3" fontId="7" fillId="4" borderId="26" xfId="0" applyNumberFormat="1" applyFont="1" applyFill="1" applyBorder="1"/>
    <xf numFmtId="3" fontId="7" fillId="4" borderId="24" xfId="0" applyNumberFormat="1" applyFont="1" applyFill="1" applyBorder="1"/>
    <xf numFmtId="3" fontId="7" fillId="0" borderId="25" xfId="0" applyNumberFormat="1" applyFont="1" applyFill="1" applyBorder="1"/>
    <xf numFmtId="3" fontId="7" fillId="0" borderId="26" xfId="0" applyNumberFormat="1" applyFont="1" applyFill="1" applyBorder="1"/>
    <xf numFmtId="3" fontId="7" fillId="0" borderId="24" xfId="0" applyNumberFormat="1" applyFont="1" applyFill="1" applyBorder="1"/>
    <xf numFmtId="3" fontId="7" fillId="0" borderId="46" xfId="0" applyNumberFormat="1" applyFont="1" applyFill="1" applyBorder="1"/>
    <xf numFmtId="3" fontId="7" fillId="0" borderId="47" xfId="0" applyNumberFormat="1" applyFont="1" applyFill="1" applyBorder="1"/>
    <xf numFmtId="3" fontId="5" fillId="0" borderId="25" xfId="0" applyNumberFormat="1" applyFont="1" applyFill="1" applyBorder="1"/>
    <xf numFmtId="3" fontId="5" fillId="0" borderId="26" xfId="0" applyNumberFormat="1" applyFont="1" applyFill="1" applyBorder="1"/>
    <xf numFmtId="164" fontId="16" fillId="0" borderId="48" xfId="1" applyNumberFormat="1" applyFont="1" applyBorder="1"/>
    <xf numFmtId="0" fontId="0" fillId="0" borderId="0" xfId="0" applyBorder="1"/>
    <xf numFmtId="0" fontId="14" fillId="0" borderId="0" xfId="0" applyFont="1" applyBorder="1" applyAlignment="1">
      <alignment horizontal="center" wrapText="1"/>
    </xf>
    <xf numFmtId="3" fontId="15" fillId="0" borderId="67" xfId="0" applyNumberFormat="1" applyFont="1" applyFill="1" applyBorder="1"/>
    <xf numFmtId="3" fontId="15" fillId="8" borderId="67" xfId="0" applyNumberFormat="1" applyFont="1" applyFill="1" applyBorder="1"/>
    <xf numFmtId="3" fontId="15" fillId="0" borderId="67" xfId="0" applyNumberFormat="1" applyFont="1" applyBorder="1"/>
    <xf numFmtId="3" fontId="5" fillId="0" borderId="67" xfId="0" applyNumberFormat="1" applyFont="1" applyFill="1" applyBorder="1"/>
    <xf numFmtId="3" fontId="7" fillId="8" borderId="67" xfId="0" applyNumberFormat="1" applyFont="1" applyFill="1" applyBorder="1" applyAlignment="1">
      <alignment horizontal="left" indent="2"/>
    </xf>
    <xf numFmtId="3" fontId="7" fillId="0" borderId="67" xfId="0" applyNumberFormat="1" applyFont="1" applyBorder="1" applyAlignment="1">
      <alignment horizontal="left" indent="2"/>
    </xf>
    <xf numFmtId="3" fontId="7" fillId="0" borderId="68" xfId="0" applyNumberFormat="1" applyFont="1" applyBorder="1" applyAlignment="1">
      <alignment horizontal="left" indent="2"/>
    </xf>
    <xf numFmtId="3" fontId="5" fillId="0" borderId="67" xfId="0" applyNumberFormat="1" applyFont="1" applyBorder="1"/>
    <xf numFmtId="9" fontId="16" fillId="0" borderId="69" xfId="1" applyFont="1" applyBorder="1"/>
    <xf numFmtId="3" fontId="15" fillId="0" borderId="70" xfId="0" applyNumberFormat="1" applyFont="1" applyBorder="1"/>
    <xf numFmtId="3" fontId="1" fillId="8" borderId="71" xfId="0" applyNumberFormat="1" applyFont="1" applyFill="1" applyBorder="1" applyAlignment="1">
      <alignment horizontal="center" vertical="center" wrapText="1"/>
    </xf>
    <xf numFmtId="3" fontId="1" fillId="8" borderId="72" xfId="0" applyNumberFormat="1" applyFont="1" applyFill="1" applyBorder="1" applyAlignment="1">
      <alignment horizontal="center" vertical="center" wrapText="1"/>
    </xf>
    <xf numFmtId="3" fontId="1" fillId="0" borderId="74" xfId="0" applyNumberFormat="1" applyFont="1" applyFill="1" applyBorder="1"/>
    <xf numFmtId="3" fontId="5" fillId="0" borderId="75" xfId="0" applyNumberFormat="1" applyFont="1" applyFill="1" applyBorder="1"/>
    <xf numFmtId="3" fontId="1" fillId="8" borderId="25" xfId="0" applyNumberFormat="1" applyFont="1" applyFill="1" applyBorder="1"/>
    <xf numFmtId="3" fontId="1" fillId="8" borderId="74" xfId="0" applyNumberFormat="1" applyFont="1" applyFill="1" applyBorder="1"/>
    <xf numFmtId="3" fontId="5" fillId="8" borderId="75" xfId="0" applyNumberFormat="1" applyFont="1" applyFill="1" applyBorder="1"/>
    <xf numFmtId="3" fontId="7" fillId="8" borderId="25" xfId="0" applyNumberFormat="1" applyFont="1" applyFill="1" applyBorder="1"/>
    <xf numFmtId="3" fontId="7" fillId="8" borderId="74" xfId="0" applyNumberFormat="1" applyFont="1" applyFill="1" applyBorder="1"/>
    <xf numFmtId="3" fontId="7" fillId="8" borderId="75" xfId="0" applyNumberFormat="1" applyFont="1" applyFill="1" applyBorder="1"/>
    <xf numFmtId="3" fontId="7" fillId="0" borderId="74" xfId="0" applyNumberFormat="1" applyFont="1" applyFill="1" applyBorder="1"/>
    <xf numFmtId="3" fontId="7" fillId="0" borderId="75" xfId="0" applyNumberFormat="1" applyFont="1" applyFill="1" applyBorder="1"/>
    <xf numFmtId="3" fontId="7" fillId="0" borderId="76" xfId="0" applyNumberFormat="1" applyFont="1" applyFill="1" applyBorder="1"/>
    <xf numFmtId="3" fontId="7" fillId="0" borderId="77" xfId="0" applyNumberFormat="1" applyFont="1" applyFill="1" applyBorder="1"/>
    <xf numFmtId="3" fontId="5" fillId="0" borderId="78" xfId="0" applyNumberFormat="1" applyFont="1" applyFill="1" applyBorder="1"/>
    <xf numFmtId="164" fontId="16" fillId="0" borderId="79" xfId="1" applyNumberFormat="1" applyFont="1" applyBorder="1"/>
    <xf numFmtId="164" fontId="16" fillId="0" borderId="80" xfId="1" applyNumberFormat="1" applyFont="1" applyBorder="1"/>
    <xf numFmtId="164" fontId="16" fillId="0" borderId="81" xfId="1" applyNumberFormat="1" applyFont="1" applyBorder="1"/>
    <xf numFmtId="3" fontId="1" fillId="0" borderId="82" xfId="0" applyNumberFormat="1" applyFont="1" applyFill="1" applyBorder="1"/>
    <xf numFmtId="3" fontId="5" fillId="0" borderId="83" xfId="0" applyNumberFormat="1" applyFont="1" applyFill="1" applyBorder="1"/>
    <xf numFmtId="3" fontId="15" fillId="0" borderId="89" xfId="0" applyNumberFormat="1" applyFont="1" applyBorder="1"/>
    <xf numFmtId="3" fontId="15" fillId="9" borderId="90" xfId="0" applyNumberFormat="1" applyFont="1" applyFill="1" applyBorder="1"/>
    <xf numFmtId="3" fontId="15" fillId="0" borderId="90" xfId="0" applyNumberFormat="1" applyFont="1" applyBorder="1"/>
    <xf numFmtId="3" fontId="5" fillId="0" borderId="90" xfId="0" applyNumberFormat="1" applyFont="1" applyFill="1" applyBorder="1"/>
    <xf numFmtId="3" fontId="7" fillId="9" borderId="90" xfId="0" applyNumberFormat="1" applyFont="1" applyFill="1" applyBorder="1" applyAlignment="1">
      <alignment horizontal="left" indent="2"/>
    </xf>
    <xf numFmtId="3" fontId="7" fillId="0" borderId="90" xfId="0" applyNumberFormat="1" applyFont="1" applyBorder="1" applyAlignment="1">
      <alignment horizontal="left" indent="2"/>
    </xf>
    <xf numFmtId="3" fontId="5" fillId="0" borderId="91" xfId="0" applyNumberFormat="1" applyFont="1" applyBorder="1"/>
    <xf numFmtId="9" fontId="16" fillId="0" borderId="92" xfId="1" applyFont="1" applyBorder="1"/>
    <xf numFmtId="9" fontId="16" fillId="0" borderId="90" xfId="1" applyFont="1" applyBorder="1"/>
    <xf numFmtId="9" fontId="16" fillId="0" borderId="93" xfId="1" applyFont="1" applyBorder="1"/>
    <xf numFmtId="3" fontId="5" fillId="9" borderId="94" xfId="0" applyNumberFormat="1" applyFont="1" applyFill="1" applyBorder="1" applyAlignment="1">
      <alignment horizontal="center" vertical="center" wrapText="1"/>
    </xf>
    <xf numFmtId="3" fontId="1" fillId="9" borderId="94" xfId="0" applyNumberFormat="1" applyFont="1" applyFill="1" applyBorder="1" applyAlignment="1">
      <alignment horizontal="center" vertical="center" wrapText="1"/>
    </xf>
    <xf numFmtId="3" fontId="5" fillId="9" borderId="95" xfId="0" applyNumberFormat="1" applyFont="1" applyFill="1" applyBorder="1" applyAlignment="1">
      <alignment horizontal="center" vertical="center"/>
    </xf>
    <xf numFmtId="3" fontId="1" fillId="0" borderId="97" xfId="0" applyNumberFormat="1" applyFont="1" applyFill="1" applyBorder="1"/>
    <xf numFmtId="3" fontId="5" fillId="0" borderId="97" xfId="0" applyNumberFormat="1" applyFont="1" applyFill="1" applyBorder="1"/>
    <xf numFmtId="3" fontId="1" fillId="2" borderId="97" xfId="0" applyNumberFormat="1" applyFont="1" applyFill="1" applyBorder="1"/>
    <xf numFmtId="3" fontId="5" fillId="2" borderId="98" xfId="0" applyNumberFormat="1" applyFont="1" applyFill="1" applyBorder="1"/>
    <xf numFmtId="3" fontId="1" fillId="9" borderId="97" xfId="0" applyNumberFormat="1" applyFont="1" applyFill="1" applyBorder="1"/>
    <xf numFmtId="3" fontId="5" fillId="9" borderId="97" xfId="0" applyNumberFormat="1" applyFont="1" applyFill="1" applyBorder="1"/>
    <xf numFmtId="3" fontId="5" fillId="9" borderId="98" xfId="0" applyNumberFormat="1" applyFont="1" applyFill="1" applyBorder="1"/>
    <xf numFmtId="3" fontId="7" fillId="9" borderId="97" xfId="0" applyNumberFormat="1" applyFont="1" applyFill="1" applyBorder="1"/>
    <xf numFmtId="3" fontId="7" fillId="9" borderId="97" xfId="1" applyNumberFormat="1" applyFont="1" applyFill="1" applyBorder="1"/>
    <xf numFmtId="3" fontId="7" fillId="9" borderId="98" xfId="0" applyNumberFormat="1" applyFont="1" applyFill="1" applyBorder="1"/>
    <xf numFmtId="3" fontId="7" fillId="0" borderId="97" xfId="0" applyNumberFormat="1" applyFont="1" applyFill="1" applyBorder="1"/>
    <xf numFmtId="3" fontId="7" fillId="2" borderId="97" xfId="0" applyNumberFormat="1" applyFont="1" applyFill="1" applyBorder="1"/>
    <xf numFmtId="3" fontId="7" fillId="2" borderId="98" xfId="0" applyNumberFormat="1" applyFont="1" applyFill="1" applyBorder="1"/>
    <xf numFmtId="3" fontId="5" fillId="0" borderId="99" xfId="0" applyNumberFormat="1" applyFont="1" applyFill="1" applyBorder="1"/>
    <xf numFmtId="3" fontId="5" fillId="2" borderId="99" xfId="0" applyNumberFormat="1" applyFont="1" applyFill="1" applyBorder="1"/>
    <xf numFmtId="3" fontId="5" fillId="2" borderId="100" xfId="0" applyNumberFormat="1" applyFont="1" applyFill="1" applyBorder="1"/>
    <xf numFmtId="164" fontId="16" fillId="0" borderId="101" xfId="1" applyNumberFormat="1" applyFont="1" applyBorder="1"/>
    <xf numFmtId="164" fontId="16" fillId="0" borderId="102" xfId="1" applyNumberFormat="1" applyFont="1" applyBorder="1"/>
    <xf numFmtId="4" fontId="0" fillId="0" borderId="0" xfId="0" applyNumberFormat="1"/>
    <xf numFmtId="4" fontId="5" fillId="0" borderId="0" xfId="0" applyNumberFormat="1" applyFont="1" applyFill="1" applyAlignment="1">
      <alignment horizontal="centerContinuous" vertical="center"/>
    </xf>
    <xf numFmtId="4" fontId="0" fillId="0" borderId="0" xfId="0" applyNumberFormat="1" applyFill="1"/>
    <xf numFmtId="3" fontId="5" fillId="0" borderId="0" xfId="0" applyNumberFormat="1" applyFont="1" applyFill="1"/>
    <xf numFmtId="3" fontId="7" fillId="0" borderId="0" xfId="0" applyNumberFormat="1" applyFont="1" applyFill="1"/>
    <xf numFmtId="9" fontId="0" fillId="0" borderId="0" xfId="1" applyFont="1" applyFill="1"/>
    <xf numFmtId="3" fontId="1" fillId="9" borderId="103" xfId="0" applyNumberFormat="1" applyFont="1" applyFill="1" applyBorder="1" applyAlignment="1">
      <alignment horizontal="center" vertical="center" wrapText="1"/>
    </xf>
    <xf numFmtId="3" fontId="5" fillId="9" borderId="95" xfId="0" applyNumberFormat="1" applyFont="1" applyFill="1" applyBorder="1" applyAlignment="1">
      <alignment horizontal="center" vertical="center" wrapText="1"/>
    </xf>
    <xf numFmtId="3" fontId="5" fillId="0" borderId="98" xfId="0" applyNumberFormat="1" applyFont="1" applyFill="1" applyBorder="1"/>
    <xf numFmtId="3" fontId="5" fillId="2" borderId="106" xfId="0" applyNumberFormat="1" applyFont="1" applyFill="1" applyBorder="1"/>
    <xf numFmtId="164" fontId="16" fillId="0" borderId="79" xfId="1" applyNumberFormat="1" applyFont="1" applyBorder="1" applyAlignment="1">
      <alignment horizontal="right"/>
    </xf>
    <xf numFmtId="164" fontId="16" fillId="0" borderId="81" xfId="1" applyNumberFormat="1" applyFont="1" applyBorder="1" applyAlignment="1">
      <alignment horizontal="right"/>
    </xf>
    <xf numFmtId="0" fontId="1" fillId="0" borderId="0" xfId="3"/>
    <xf numFmtId="0" fontId="1" fillId="0" borderId="0" xfId="3" applyBorder="1"/>
    <xf numFmtId="0" fontId="14" fillId="0" borderId="0" xfId="3" applyFont="1" applyBorder="1" applyAlignment="1">
      <alignment horizontal="center"/>
    </xf>
    <xf numFmtId="0" fontId="14" fillId="0" borderId="0" xfId="3" applyFont="1" applyBorder="1" applyAlignment="1">
      <alignment horizontal="center" wrapText="1"/>
    </xf>
    <xf numFmtId="3" fontId="1" fillId="4" borderId="17" xfId="3" applyNumberFormat="1" applyFont="1" applyFill="1" applyBorder="1" applyAlignment="1">
      <alignment horizontal="center" vertical="center" wrapText="1"/>
    </xf>
    <xf numFmtId="3" fontId="1" fillId="4" borderId="18" xfId="3" applyNumberFormat="1" applyFont="1" applyFill="1" applyBorder="1" applyAlignment="1">
      <alignment horizontal="center" vertical="center" wrapText="1"/>
    </xf>
    <xf numFmtId="3" fontId="1" fillId="8" borderId="71" xfId="3" applyNumberFormat="1" applyFont="1" applyFill="1" applyBorder="1" applyAlignment="1">
      <alignment horizontal="center" vertical="center" wrapText="1"/>
    </xf>
    <xf numFmtId="3" fontId="1" fillId="8" borderId="72" xfId="3" applyNumberFormat="1" applyFont="1" applyFill="1" applyBorder="1" applyAlignment="1">
      <alignment horizontal="center" vertical="center" wrapText="1"/>
    </xf>
    <xf numFmtId="3" fontId="1" fillId="0" borderId="0" xfId="3" applyNumberFormat="1"/>
    <xf numFmtId="4" fontId="1" fillId="0" borderId="0" xfId="3" applyNumberFormat="1"/>
    <xf numFmtId="3" fontId="15" fillId="0" borderId="12" xfId="3" applyNumberFormat="1" applyFont="1" applyBorder="1"/>
    <xf numFmtId="3" fontId="1" fillId="0" borderId="22" xfId="3" applyNumberFormat="1" applyFont="1" applyFill="1" applyBorder="1"/>
    <xf numFmtId="3" fontId="1" fillId="0" borderId="23" xfId="3" applyNumberFormat="1" applyFont="1" applyFill="1" applyBorder="1"/>
    <xf numFmtId="3" fontId="5" fillId="0" borderId="24" xfId="3" applyNumberFormat="1" applyFont="1" applyFill="1" applyBorder="1"/>
    <xf numFmtId="3" fontId="15" fillId="0" borderId="67" xfId="3" applyNumberFormat="1" applyFont="1" applyFill="1" applyBorder="1"/>
    <xf numFmtId="3" fontId="1" fillId="0" borderId="25" xfId="3" applyNumberFormat="1" applyFont="1" applyFill="1" applyBorder="1"/>
    <xf numFmtId="3" fontId="1" fillId="0" borderId="74" xfId="3" applyNumberFormat="1" applyFont="1" applyFill="1" applyBorder="1"/>
    <xf numFmtId="3" fontId="5" fillId="0" borderId="75" xfId="3" applyNumberFormat="1" applyFont="1" applyFill="1" applyBorder="1"/>
    <xf numFmtId="3" fontId="15" fillId="4" borderId="13" xfId="3" applyNumberFormat="1" applyFont="1" applyFill="1" applyBorder="1"/>
    <xf numFmtId="3" fontId="1" fillId="4" borderId="25" xfId="3" applyNumberFormat="1" applyFont="1" applyFill="1" applyBorder="1"/>
    <xf numFmtId="3" fontId="1" fillId="4" borderId="26" xfId="3" applyNumberFormat="1" applyFont="1" applyFill="1" applyBorder="1"/>
    <xf numFmtId="3" fontId="5" fillId="4" borderId="24" xfId="3" applyNumberFormat="1" applyFont="1" applyFill="1" applyBorder="1"/>
    <xf numFmtId="3" fontId="15" fillId="8" borderId="67" xfId="3" applyNumberFormat="1" applyFont="1" applyFill="1" applyBorder="1"/>
    <xf numFmtId="3" fontId="1" fillId="8" borderId="25" xfId="3" applyNumberFormat="1" applyFont="1" applyFill="1" applyBorder="1"/>
    <xf numFmtId="3" fontId="1" fillId="8" borderId="74" xfId="3" applyNumberFormat="1" applyFont="1" applyFill="1" applyBorder="1"/>
    <xf numFmtId="3" fontId="5" fillId="8" borderId="75" xfId="3" applyNumberFormat="1" applyFont="1" applyFill="1" applyBorder="1"/>
    <xf numFmtId="3" fontId="15" fillId="0" borderId="13" xfId="3" applyNumberFormat="1" applyFont="1" applyBorder="1"/>
    <xf numFmtId="3" fontId="1" fillId="0" borderId="26" xfId="3" applyNumberFormat="1" applyFont="1" applyFill="1" applyBorder="1"/>
    <xf numFmtId="3" fontId="15" fillId="0" borderId="67" xfId="3" applyNumberFormat="1" applyFont="1" applyBorder="1"/>
    <xf numFmtId="3" fontId="5" fillId="0" borderId="13" xfId="3" applyNumberFormat="1" applyFont="1" applyFill="1" applyBorder="1"/>
    <xf numFmtId="3" fontId="5" fillId="0" borderId="67" xfId="3" applyNumberFormat="1" applyFont="1" applyFill="1" applyBorder="1"/>
    <xf numFmtId="3" fontId="7" fillId="4" borderId="13" xfId="3" applyNumberFormat="1" applyFont="1" applyFill="1" applyBorder="1" applyAlignment="1">
      <alignment horizontal="left" indent="2"/>
    </xf>
    <xf numFmtId="3" fontId="7" fillId="4" borderId="25" xfId="3" applyNumberFormat="1" applyFont="1" applyFill="1" applyBorder="1"/>
    <xf numFmtId="3" fontId="7" fillId="4" borderId="26" xfId="3" applyNumberFormat="1" applyFont="1" applyFill="1" applyBorder="1"/>
    <xf numFmtId="3" fontId="7" fillId="4" borderId="24" xfId="3" applyNumberFormat="1" applyFont="1" applyFill="1" applyBorder="1"/>
    <xf numFmtId="3" fontId="7" fillId="8" borderId="67" xfId="3" applyNumberFormat="1" applyFont="1" applyFill="1" applyBorder="1" applyAlignment="1">
      <alignment horizontal="left" indent="2"/>
    </xf>
    <xf numFmtId="3" fontId="7" fillId="8" borderId="25" xfId="3" applyNumberFormat="1" applyFont="1" applyFill="1" applyBorder="1"/>
    <xf numFmtId="3" fontId="7" fillId="8" borderId="74" xfId="3" applyNumberFormat="1" applyFont="1" applyFill="1" applyBorder="1"/>
    <xf numFmtId="3" fontId="7" fillId="8" borderId="75" xfId="3" applyNumberFormat="1" applyFont="1" applyFill="1" applyBorder="1"/>
    <xf numFmtId="3" fontId="7" fillId="0" borderId="13" xfId="3" applyNumberFormat="1" applyFont="1" applyBorder="1" applyAlignment="1">
      <alignment horizontal="left" indent="2"/>
    </xf>
    <xf numFmtId="3" fontId="7" fillId="0" borderId="25" xfId="3" applyNumberFormat="1" applyFont="1" applyFill="1" applyBorder="1"/>
    <xf numFmtId="3" fontId="7" fillId="0" borderId="26" xfId="3" applyNumberFormat="1" applyFont="1" applyFill="1" applyBorder="1"/>
    <xf numFmtId="3" fontId="7" fillId="0" borderId="24" xfId="3" applyNumberFormat="1" applyFont="1" applyFill="1" applyBorder="1"/>
    <xf numFmtId="3" fontId="7" fillId="0" borderId="67" xfId="3" applyNumberFormat="1" applyFont="1" applyBorder="1" applyAlignment="1">
      <alignment horizontal="left" indent="2"/>
    </xf>
    <xf numFmtId="3" fontId="7" fillId="0" borderId="74" xfId="3" applyNumberFormat="1" applyFont="1" applyFill="1" applyBorder="1"/>
    <xf numFmtId="3" fontId="7" fillId="0" borderId="75" xfId="3" applyNumberFormat="1" applyFont="1" applyFill="1" applyBorder="1"/>
    <xf numFmtId="3" fontId="7" fillId="0" borderId="45" xfId="3" applyNumberFormat="1" applyFont="1" applyBorder="1" applyAlignment="1">
      <alignment horizontal="left" indent="2"/>
    </xf>
    <xf numFmtId="3" fontId="7" fillId="0" borderId="44" xfId="3" applyNumberFormat="1" applyFont="1" applyFill="1" applyBorder="1"/>
    <xf numFmtId="3" fontId="7" fillId="0" borderId="46" xfId="3" applyNumberFormat="1" applyFont="1" applyFill="1" applyBorder="1"/>
    <xf numFmtId="3" fontId="7" fillId="0" borderId="47" xfId="3" applyNumberFormat="1" applyFont="1" applyFill="1" applyBorder="1"/>
    <xf numFmtId="3" fontId="7" fillId="0" borderId="68" xfId="3" applyNumberFormat="1" applyFont="1" applyBorder="1" applyAlignment="1">
      <alignment horizontal="left" indent="2"/>
    </xf>
    <xf numFmtId="3" fontId="7" fillId="0" borderId="76" xfId="3" applyNumberFormat="1" applyFont="1" applyFill="1" applyBorder="1"/>
    <xf numFmtId="3" fontId="7" fillId="0" borderId="77" xfId="3" applyNumberFormat="1" applyFont="1" applyFill="1" applyBorder="1"/>
    <xf numFmtId="3" fontId="5" fillId="0" borderId="13" xfId="3" applyNumberFormat="1" applyFont="1" applyBorder="1"/>
    <xf numFmtId="3" fontId="5" fillId="0" borderId="25" xfId="3" applyNumberFormat="1" applyFont="1" applyFill="1" applyBorder="1"/>
    <xf numFmtId="3" fontId="5" fillId="0" borderId="67" xfId="3" applyNumberFormat="1" applyFont="1" applyBorder="1"/>
    <xf numFmtId="3" fontId="5" fillId="0" borderId="26" xfId="3" applyNumberFormat="1" applyFont="1" applyFill="1" applyBorder="1"/>
    <xf numFmtId="3" fontId="5" fillId="0" borderId="78" xfId="3" applyNumberFormat="1" applyFont="1" applyFill="1" applyBorder="1"/>
    <xf numFmtId="9" fontId="0" fillId="0" borderId="0" xfId="1" applyFont="1" applyBorder="1"/>
    <xf numFmtId="3" fontId="5" fillId="9" borderId="94" xfId="3" applyNumberFormat="1" applyFont="1" applyFill="1" applyBorder="1" applyAlignment="1">
      <alignment horizontal="center" vertical="center" wrapText="1"/>
    </xf>
    <xf numFmtId="3" fontId="1" fillId="9" borderId="94" xfId="3" applyNumberFormat="1" applyFont="1" applyFill="1" applyBorder="1" applyAlignment="1">
      <alignment horizontal="center" vertical="center" wrapText="1"/>
    </xf>
    <xf numFmtId="3" fontId="5" fillId="9" borderId="95" xfId="3" applyNumberFormat="1" applyFont="1" applyFill="1" applyBorder="1" applyAlignment="1">
      <alignment horizontal="center" vertical="center"/>
    </xf>
    <xf numFmtId="3" fontId="15" fillId="0" borderId="70" xfId="3" applyNumberFormat="1" applyFont="1" applyBorder="1"/>
    <xf numFmtId="3" fontId="1" fillId="0" borderId="82" xfId="3" applyNumberFormat="1" applyFont="1" applyFill="1" applyBorder="1"/>
    <xf numFmtId="3" fontId="5" fillId="0" borderId="83" xfId="3" applyNumberFormat="1" applyFont="1" applyFill="1" applyBorder="1"/>
    <xf numFmtId="3" fontId="15" fillId="0" borderId="89" xfId="3" applyNumberFormat="1" applyFont="1" applyBorder="1"/>
    <xf numFmtId="3" fontId="1" fillId="0" borderId="97" xfId="3" applyNumberFormat="1" applyFont="1" applyFill="1" applyBorder="1"/>
    <xf numFmtId="3" fontId="5" fillId="0" borderId="97" xfId="3" applyNumberFormat="1" applyFont="1" applyFill="1" applyBorder="1"/>
    <xf numFmtId="3" fontId="1" fillId="2" borderId="97" xfId="3" applyNumberFormat="1" applyFont="1" applyFill="1" applyBorder="1"/>
    <xf numFmtId="3" fontId="5" fillId="2" borderId="98" xfId="3" applyNumberFormat="1" applyFont="1" applyFill="1" applyBorder="1"/>
    <xf numFmtId="3" fontId="15" fillId="9" borderId="90" xfId="3" applyNumberFormat="1" applyFont="1" applyFill="1" applyBorder="1"/>
    <xf numFmtId="3" fontId="1" fillId="9" borderId="97" xfId="3" applyNumberFormat="1" applyFont="1" applyFill="1" applyBorder="1"/>
    <xf numFmtId="3" fontId="5" fillId="9" borderId="97" xfId="3" applyNumberFormat="1" applyFont="1" applyFill="1" applyBorder="1"/>
    <xf numFmtId="3" fontId="5" fillId="9" borderId="98" xfId="3" applyNumberFormat="1" applyFont="1" applyFill="1" applyBorder="1"/>
    <xf numFmtId="3" fontId="15" fillId="0" borderId="90" xfId="3" applyNumberFormat="1" applyFont="1" applyBorder="1"/>
    <xf numFmtId="3" fontId="5" fillId="0" borderId="90" xfId="3" applyNumberFormat="1" applyFont="1" applyFill="1" applyBorder="1"/>
    <xf numFmtId="3" fontId="7" fillId="9" borderId="90" xfId="3" applyNumberFormat="1" applyFont="1" applyFill="1" applyBorder="1" applyAlignment="1">
      <alignment horizontal="left" indent="2"/>
    </xf>
    <xf numFmtId="3" fontId="7" fillId="9" borderId="97" xfId="3" applyNumberFormat="1" applyFont="1" applyFill="1" applyBorder="1"/>
    <xf numFmtId="3" fontId="7" fillId="9" borderId="98" xfId="3" applyNumberFormat="1" applyFont="1" applyFill="1" applyBorder="1"/>
    <xf numFmtId="3" fontId="7" fillId="0" borderId="90" xfId="3" applyNumberFormat="1" applyFont="1" applyBorder="1" applyAlignment="1">
      <alignment horizontal="left" indent="2"/>
    </xf>
    <xf numFmtId="3" fontId="7" fillId="0" borderId="97" xfId="3" applyNumberFormat="1" applyFont="1" applyFill="1" applyBorder="1"/>
    <xf numFmtId="3" fontId="7" fillId="2" borderId="97" xfId="3" applyNumberFormat="1" applyFont="1" applyFill="1" applyBorder="1"/>
    <xf numFmtId="3" fontId="7" fillId="2" borderId="98" xfId="3" applyNumberFormat="1" applyFont="1" applyFill="1" applyBorder="1"/>
    <xf numFmtId="3" fontId="5" fillId="0" borderId="91" xfId="3" applyNumberFormat="1" applyFont="1" applyBorder="1"/>
    <xf numFmtId="3" fontId="5" fillId="0" borderId="99" xfId="3" applyNumberFormat="1" applyFont="1" applyFill="1" applyBorder="1"/>
    <xf numFmtId="3" fontId="5" fillId="2" borderId="99" xfId="3" applyNumberFormat="1" applyFont="1" applyFill="1" applyBorder="1"/>
    <xf numFmtId="3" fontId="5" fillId="2" borderId="100" xfId="3" applyNumberFormat="1" applyFont="1" applyFill="1" applyBorder="1"/>
    <xf numFmtId="3" fontId="1" fillId="0" borderId="0" xfId="3" applyNumberFormat="1" applyFont="1"/>
    <xf numFmtId="4" fontId="5" fillId="0" borderId="0" xfId="3" applyNumberFormat="1" applyFont="1" applyFill="1" applyAlignment="1">
      <alignment horizontal="centerContinuous" vertical="center"/>
    </xf>
    <xf numFmtId="4" fontId="1" fillId="0" borderId="0" xfId="3" applyNumberFormat="1" applyFill="1"/>
    <xf numFmtId="3" fontId="5" fillId="0" borderId="0" xfId="3" applyNumberFormat="1" applyFont="1" applyFill="1"/>
    <xf numFmtId="3" fontId="7" fillId="0" borderId="0" xfId="3" applyNumberFormat="1" applyFont="1" applyFill="1"/>
    <xf numFmtId="3" fontId="1" fillId="0" borderId="0" xfId="3" applyNumberFormat="1" applyFont="1" applyBorder="1"/>
    <xf numFmtId="3" fontId="1" fillId="0" borderId="0" xfId="3" applyNumberFormat="1" applyFont="1" applyFill="1"/>
    <xf numFmtId="165" fontId="1" fillId="0" borderId="0" xfId="3" applyNumberFormat="1"/>
    <xf numFmtId="3" fontId="1" fillId="0" borderId="0" xfId="3" applyNumberFormat="1" applyFill="1"/>
    <xf numFmtId="165" fontId="1" fillId="0" borderId="0" xfId="3" applyNumberFormat="1" applyFill="1"/>
    <xf numFmtId="3" fontId="1" fillId="9" borderId="103" xfId="3" applyNumberFormat="1" applyFont="1" applyFill="1" applyBorder="1" applyAlignment="1">
      <alignment horizontal="center" vertical="center" wrapText="1"/>
    </xf>
    <xf numFmtId="3" fontId="5" fillId="9" borderId="95" xfId="3" applyNumberFormat="1" applyFont="1" applyFill="1" applyBorder="1" applyAlignment="1">
      <alignment horizontal="center" vertical="center" wrapText="1"/>
    </xf>
    <xf numFmtId="3" fontId="1" fillId="0" borderId="0" xfId="3" applyNumberFormat="1" applyFont="1" applyFill="1" applyBorder="1" applyAlignment="1">
      <alignment horizontal="center" vertical="center" wrapText="1"/>
    </xf>
    <xf numFmtId="0" fontId="1" fillId="0" borderId="0" xfId="3" applyFill="1" applyBorder="1" applyAlignment="1"/>
    <xf numFmtId="3" fontId="1" fillId="2" borderId="105" xfId="3" applyNumberFormat="1" applyFont="1" applyFill="1" applyBorder="1"/>
    <xf numFmtId="3" fontId="1" fillId="0" borderId="0" xfId="3" applyNumberFormat="1" applyFont="1" applyFill="1" applyBorder="1"/>
    <xf numFmtId="3" fontId="1" fillId="9" borderId="105" xfId="3" applyNumberFormat="1" applyFont="1" applyFill="1" applyBorder="1"/>
    <xf numFmtId="3" fontId="1" fillId="0" borderId="105" xfId="3" applyNumberFormat="1" applyFont="1" applyFill="1" applyBorder="1"/>
    <xf numFmtId="3" fontId="5" fillId="0" borderId="98" xfId="3" applyNumberFormat="1" applyFont="1" applyFill="1" applyBorder="1"/>
    <xf numFmtId="3" fontId="7" fillId="0" borderId="0" xfId="3" applyNumberFormat="1" applyFont="1" applyFill="1" applyBorder="1"/>
    <xf numFmtId="3" fontId="5" fillId="0" borderId="106" xfId="3" applyNumberFormat="1" applyFont="1" applyFill="1" applyBorder="1"/>
    <xf numFmtId="3" fontId="5" fillId="0" borderId="100" xfId="3" applyNumberFormat="1" applyFont="1" applyFill="1" applyBorder="1"/>
    <xf numFmtId="3" fontId="5" fillId="0" borderId="0" xfId="3" applyNumberFormat="1" applyFont="1" applyFill="1" applyBorder="1"/>
    <xf numFmtId="164" fontId="16" fillId="0" borderId="101" xfId="1" applyNumberFormat="1" applyFont="1" applyFill="1" applyBorder="1"/>
    <xf numFmtId="164" fontId="16" fillId="0" borderId="102" xfId="1" applyNumberFormat="1" applyFont="1" applyFill="1" applyBorder="1"/>
    <xf numFmtId="164" fontId="16" fillId="0" borderId="0" xfId="1" applyNumberFormat="1" applyFont="1" applyFill="1" applyBorder="1"/>
    <xf numFmtId="168" fontId="7" fillId="8" borderId="75" xfId="3" applyNumberFormat="1" applyFont="1" applyFill="1" applyBorder="1"/>
    <xf numFmtId="169" fontId="1" fillId="0" borderId="0" xfId="4" applyNumberFormat="1" applyFont="1"/>
    <xf numFmtId="0" fontId="18" fillId="0" borderId="0" xfId="5" applyFill="1" applyAlignment="1" applyProtection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vertical="center"/>
    </xf>
    <xf numFmtId="0" fontId="19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" vertical="center"/>
    </xf>
    <xf numFmtId="0" fontId="18" fillId="0" borderId="0" xfId="5" applyFill="1" applyAlignment="1" applyProtection="1">
      <alignment horizontal="center" vertical="center"/>
    </xf>
    <xf numFmtId="0" fontId="0" fillId="0" borderId="0" xfId="0" applyFill="1"/>
    <xf numFmtId="0" fontId="20" fillId="0" borderId="0" xfId="0" applyFont="1" applyAlignment="1">
      <alignment horizontal="center"/>
    </xf>
    <xf numFmtId="3" fontId="21" fillId="0" borderId="0" xfId="0" applyNumberFormat="1" applyFont="1" applyFill="1" applyBorder="1"/>
    <xf numFmtId="0" fontId="0" fillId="0" borderId="0" xfId="0" applyFill="1" applyBorder="1"/>
    <xf numFmtId="3" fontId="0" fillId="0" borderId="0" xfId="0" applyNumberFormat="1" applyFill="1"/>
    <xf numFmtId="0" fontId="22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70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4" fillId="0" borderId="0" xfId="0" applyNumberFormat="1" applyFont="1" applyFill="1" applyBorder="1" applyAlignment="1">
      <alignment vertical="justify" textRotation="90"/>
    </xf>
    <xf numFmtId="0" fontId="21" fillId="0" borderId="0" xfId="0" applyFont="1" applyFill="1" applyBorder="1" applyAlignment="1">
      <alignment horizontal="right"/>
    </xf>
    <xf numFmtId="3" fontId="15" fillId="0" borderId="90" xfId="0" applyNumberFormat="1" applyFont="1" applyFill="1" applyBorder="1"/>
    <xf numFmtId="3" fontId="15" fillId="0" borderId="107" xfId="0" applyNumberFormat="1" applyFont="1" applyFill="1" applyBorder="1"/>
    <xf numFmtId="3" fontId="15" fillId="0" borderId="107" xfId="0" applyNumberFormat="1" applyFont="1" applyBorder="1"/>
    <xf numFmtId="3" fontId="26" fillId="0" borderId="107" xfId="0" applyNumberFormat="1" applyFont="1" applyFill="1" applyBorder="1"/>
    <xf numFmtId="3" fontId="7" fillId="9" borderId="108" xfId="0" applyNumberFormat="1" applyFont="1" applyFill="1" applyBorder="1"/>
    <xf numFmtId="3" fontId="7" fillId="0" borderId="107" xfId="0" applyNumberFormat="1" applyFont="1" applyBorder="1" applyAlignment="1">
      <alignment horizontal="left" indent="2"/>
    </xf>
    <xf numFmtId="3" fontId="7" fillId="0" borderId="109" xfId="0" applyNumberFormat="1" applyFont="1" applyBorder="1" applyAlignment="1">
      <alignment horizontal="left" indent="2"/>
    </xf>
    <xf numFmtId="172" fontId="1" fillId="0" borderId="0" xfId="3" applyNumberFormat="1"/>
    <xf numFmtId="0" fontId="6" fillId="0" borderId="0" xfId="0" applyFont="1" applyAlignment="1">
      <alignment horizontal="center"/>
    </xf>
    <xf numFmtId="165" fontId="1" fillId="10" borderId="0" xfId="0" applyNumberFormat="1" applyFont="1" applyFill="1"/>
    <xf numFmtId="3" fontId="27" fillId="9" borderId="97" xfId="0" applyNumberFormat="1" applyFont="1" applyFill="1" applyBorder="1"/>
    <xf numFmtId="3" fontId="27" fillId="0" borderId="97" xfId="0" applyNumberFormat="1" applyFont="1" applyFill="1" applyBorder="1"/>
    <xf numFmtId="173" fontId="5" fillId="0" borderId="24" xfId="3" applyNumberFormat="1" applyFont="1" applyFill="1" applyBorder="1"/>
    <xf numFmtId="173" fontId="1" fillId="8" borderId="25" xfId="3" applyNumberFormat="1" applyFont="1" applyFill="1" applyBorder="1"/>
    <xf numFmtId="173" fontId="1" fillId="0" borderId="0" xfId="0" applyNumberFormat="1" applyFont="1"/>
    <xf numFmtId="173" fontId="0" fillId="10" borderId="0" xfId="0" applyNumberFormat="1" applyFill="1"/>
    <xf numFmtId="174" fontId="1" fillId="0" borderId="0" xfId="0" applyNumberFormat="1" applyFont="1"/>
    <xf numFmtId="4" fontId="1" fillId="0" borderId="22" xfId="0" applyNumberFormat="1" applyFont="1" applyFill="1" applyBorder="1"/>
    <xf numFmtId="4" fontId="1" fillId="4" borderId="25" xfId="0" applyNumberFormat="1" applyFont="1" applyFill="1" applyBorder="1"/>
    <xf numFmtId="4" fontId="7" fillId="4" borderId="25" xfId="0" applyNumberFormat="1" applyFont="1" applyFill="1" applyBorder="1"/>
    <xf numFmtId="4" fontId="7" fillId="0" borderId="25" xfId="0" applyNumberFormat="1" applyFont="1" applyFill="1" applyBorder="1"/>
    <xf numFmtId="4" fontId="7" fillId="0" borderId="44" xfId="0" applyNumberFormat="1" applyFont="1" applyFill="1" applyBorder="1"/>
    <xf numFmtId="4" fontId="5" fillId="0" borderId="25" xfId="0" applyNumberFormat="1" applyFont="1" applyFill="1" applyBorder="1"/>
    <xf numFmtId="174" fontId="1" fillId="11" borderId="0" xfId="0" applyNumberFormat="1" applyFont="1" applyFill="1"/>
    <xf numFmtId="4" fontId="1" fillId="0" borderId="0" xfId="0" applyNumberFormat="1" applyFont="1"/>
    <xf numFmtId="175" fontId="1" fillId="0" borderId="0" xfId="3" applyNumberFormat="1"/>
    <xf numFmtId="43" fontId="1" fillId="0" borderId="0" xfId="4" applyFont="1"/>
    <xf numFmtId="43" fontId="13" fillId="0" borderId="0" xfId="4" applyFont="1"/>
    <xf numFmtId="43" fontId="1" fillId="12" borderId="0" xfId="4" applyFont="1" applyFill="1"/>
    <xf numFmtId="3" fontId="12" fillId="7" borderId="87" xfId="3" applyNumberFormat="1" applyFont="1" applyFill="1" applyBorder="1" applyAlignment="1">
      <alignment horizontal="center" vertical="center" wrapText="1"/>
    </xf>
    <xf numFmtId="3" fontId="12" fillId="7" borderId="88" xfId="3" applyNumberFormat="1" applyFont="1" applyFill="1" applyBorder="1" applyAlignment="1">
      <alignment horizontal="center" vertical="center" wrapText="1"/>
    </xf>
    <xf numFmtId="165" fontId="5" fillId="4" borderId="19" xfId="3" applyNumberFormat="1" applyFont="1" applyFill="1" applyBorder="1" applyAlignment="1">
      <alignment horizontal="center"/>
    </xf>
    <xf numFmtId="165" fontId="5" fillId="4" borderId="20" xfId="3" applyNumberFormat="1" applyFont="1" applyFill="1" applyBorder="1" applyAlignment="1">
      <alignment horizontal="center"/>
    </xf>
    <xf numFmtId="165" fontId="5" fillId="4" borderId="21" xfId="3" applyNumberFormat="1" applyFont="1" applyFill="1" applyBorder="1" applyAlignment="1">
      <alignment horizontal="center"/>
    </xf>
    <xf numFmtId="165" fontId="5" fillId="8" borderId="19" xfId="3" applyNumberFormat="1" applyFont="1" applyFill="1" applyBorder="1" applyAlignment="1">
      <alignment horizontal="center"/>
    </xf>
    <xf numFmtId="165" fontId="5" fillId="8" borderId="20" xfId="3" applyNumberFormat="1" applyFont="1" applyFill="1" applyBorder="1" applyAlignment="1">
      <alignment horizontal="center"/>
    </xf>
    <xf numFmtId="165" fontId="5" fillId="8" borderId="73" xfId="3" applyNumberFormat="1" applyFont="1" applyFill="1" applyBorder="1" applyAlignment="1">
      <alignment horizontal="center"/>
    </xf>
    <xf numFmtId="165" fontId="5" fillId="9" borderId="19" xfId="3" applyNumberFormat="1" applyFont="1" applyFill="1" applyBorder="1" applyAlignment="1">
      <alignment horizontal="center"/>
    </xf>
    <xf numFmtId="165" fontId="5" fillId="9" borderId="20" xfId="3" applyNumberFormat="1" applyFont="1" applyFill="1" applyBorder="1" applyAlignment="1">
      <alignment horizontal="center"/>
    </xf>
    <xf numFmtId="165" fontId="5" fillId="9" borderId="104" xfId="3" applyNumberFormat="1" applyFont="1" applyFill="1" applyBorder="1" applyAlignment="1">
      <alignment horizontal="center"/>
    </xf>
    <xf numFmtId="3" fontId="1" fillId="0" borderId="32" xfId="3" applyNumberFormat="1" applyFont="1" applyFill="1" applyBorder="1" applyAlignment="1">
      <alignment horizontal="center"/>
    </xf>
    <xf numFmtId="3" fontId="1" fillId="0" borderId="33" xfId="3" applyNumberFormat="1" applyFont="1" applyFill="1" applyBorder="1" applyAlignment="1">
      <alignment horizontal="center"/>
    </xf>
    <xf numFmtId="3" fontId="1" fillId="0" borderId="34" xfId="3" applyNumberFormat="1" applyFont="1" applyFill="1" applyBorder="1" applyAlignment="1">
      <alignment horizontal="center"/>
    </xf>
    <xf numFmtId="3" fontId="12" fillId="7" borderId="10" xfId="3" applyNumberFormat="1" applyFont="1" applyFill="1" applyBorder="1" applyAlignment="1">
      <alignment horizontal="center" vertical="center"/>
    </xf>
    <xf numFmtId="3" fontId="12" fillId="7" borderId="16" xfId="3" applyNumberFormat="1" applyFont="1" applyFill="1" applyBorder="1" applyAlignment="1">
      <alignment horizontal="center" vertical="center"/>
    </xf>
    <xf numFmtId="3" fontId="12" fillId="7" borderId="65" xfId="3" applyNumberFormat="1" applyFont="1" applyFill="1" applyBorder="1" applyAlignment="1">
      <alignment horizontal="center" vertical="center"/>
    </xf>
    <xf numFmtId="3" fontId="12" fillId="7" borderId="66" xfId="3" applyNumberFormat="1" applyFont="1" applyFill="1" applyBorder="1" applyAlignment="1">
      <alignment horizontal="center" vertical="center"/>
    </xf>
    <xf numFmtId="3" fontId="12" fillId="6" borderId="10" xfId="3" applyNumberFormat="1" applyFont="1" applyFill="1" applyBorder="1" applyAlignment="1">
      <alignment horizontal="center" vertical="center" wrapText="1"/>
    </xf>
    <xf numFmtId="3" fontId="12" fillId="6" borderId="11" xfId="3" applyNumberFormat="1" applyFont="1" applyFill="1" applyBorder="1" applyAlignment="1">
      <alignment horizontal="center" vertical="center" wrapText="1"/>
    </xf>
    <xf numFmtId="3" fontId="12" fillId="6" borderId="65" xfId="3" applyNumberFormat="1" applyFont="1" applyFill="1" applyBorder="1" applyAlignment="1">
      <alignment horizontal="center" vertical="center" wrapText="1"/>
    </xf>
    <xf numFmtId="3" fontId="12" fillId="6" borderId="66" xfId="3" applyNumberFormat="1" applyFont="1" applyFill="1" applyBorder="1" applyAlignment="1">
      <alignment horizontal="center" vertical="center" wrapText="1"/>
    </xf>
    <xf numFmtId="3" fontId="1" fillId="0" borderId="35" xfId="3" applyNumberFormat="1" applyFont="1" applyFill="1" applyBorder="1" applyAlignment="1">
      <alignment horizontal="center"/>
    </xf>
    <xf numFmtId="3" fontId="1" fillId="0" borderId="36" xfId="3" applyNumberFormat="1" applyFont="1" applyFill="1" applyBorder="1" applyAlignment="1">
      <alignment horizontal="center"/>
    </xf>
    <xf numFmtId="3" fontId="1" fillId="0" borderId="37" xfId="3" applyNumberFormat="1" applyFont="1" applyFill="1" applyBorder="1" applyAlignment="1">
      <alignment horizontal="center"/>
    </xf>
    <xf numFmtId="3" fontId="1" fillId="0" borderId="38" xfId="3" applyNumberFormat="1" applyFont="1" applyFill="1" applyBorder="1" applyAlignment="1">
      <alignment horizontal="center"/>
    </xf>
    <xf numFmtId="3" fontId="1" fillId="0" borderId="39" xfId="3" applyNumberFormat="1" applyFont="1" applyFill="1" applyBorder="1" applyAlignment="1">
      <alignment horizontal="center"/>
    </xf>
    <xf numFmtId="3" fontId="1" fillId="0" borderId="40" xfId="3" applyNumberFormat="1" applyFont="1" applyFill="1" applyBorder="1" applyAlignment="1">
      <alignment horizontal="center"/>
    </xf>
    <xf numFmtId="3" fontId="1" fillId="0" borderId="41" xfId="3" applyNumberFormat="1" applyFont="1" applyFill="1" applyBorder="1" applyAlignment="1">
      <alignment horizontal="center"/>
    </xf>
    <xf numFmtId="3" fontId="1" fillId="0" borderId="42" xfId="3" applyNumberFormat="1" applyFont="1" applyFill="1" applyBorder="1" applyAlignment="1">
      <alignment horizontal="center"/>
    </xf>
    <xf numFmtId="3" fontId="1" fillId="0" borderId="43" xfId="3" applyNumberFormat="1" applyFont="1" applyFill="1" applyBorder="1" applyAlignment="1">
      <alignment horizontal="center"/>
    </xf>
    <xf numFmtId="3" fontId="1" fillId="0" borderId="84" xfId="3" applyNumberFormat="1" applyFont="1" applyFill="1" applyBorder="1" applyAlignment="1">
      <alignment horizontal="center"/>
    </xf>
    <xf numFmtId="3" fontId="1" fillId="0" borderId="85" xfId="3" applyNumberFormat="1" applyFont="1" applyFill="1" applyBorder="1" applyAlignment="1">
      <alignment horizontal="center"/>
    </xf>
    <xf numFmtId="3" fontId="1" fillId="0" borderId="86" xfId="3" applyNumberFormat="1" applyFont="1" applyFill="1" applyBorder="1" applyAlignment="1">
      <alignment horizontal="center"/>
    </xf>
    <xf numFmtId="165" fontId="5" fillId="9" borderId="1" xfId="3" applyNumberFormat="1" applyFont="1" applyFill="1" applyBorder="1" applyAlignment="1">
      <alignment horizontal="center"/>
    </xf>
    <xf numFmtId="165" fontId="5" fillId="9" borderId="96" xfId="3" applyNumberFormat="1" applyFont="1" applyFill="1" applyBorder="1" applyAlignment="1">
      <alignment horizontal="center"/>
    </xf>
    <xf numFmtId="3" fontId="12" fillId="5" borderId="10" xfId="3" applyNumberFormat="1" applyFont="1" applyFill="1" applyBorder="1" applyAlignment="1">
      <alignment horizontal="center" vertical="center" wrapText="1"/>
    </xf>
    <xf numFmtId="3" fontId="12" fillId="5" borderId="11" xfId="3" applyNumberFormat="1" applyFont="1" applyFill="1" applyBorder="1" applyAlignment="1">
      <alignment horizontal="center" vertical="center" wrapText="1"/>
    </xf>
    <xf numFmtId="3" fontId="12" fillId="5" borderId="65" xfId="3" applyNumberFormat="1" applyFont="1" applyFill="1" applyBorder="1" applyAlignment="1">
      <alignment horizontal="center" vertical="center" wrapText="1"/>
    </xf>
    <xf numFmtId="3" fontId="12" fillId="5" borderId="66" xfId="3" applyNumberFormat="1" applyFont="1" applyFill="1" applyBorder="1" applyAlignment="1">
      <alignment horizontal="center" vertical="center" wrapText="1"/>
    </xf>
    <xf numFmtId="3" fontId="12" fillId="5" borderId="87" xfId="3" applyNumberFormat="1" applyFont="1" applyFill="1" applyBorder="1" applyAlignment="1">
      <alignment horizontal="center" vertical="center" wrapText="1"/>
    </xf>
    <xf numFmtId="3" fontId="12" fillId="5" borderId="88" xfId="3" applyNumberFormat="1" applyFont="1" applyFill="1" applyBorder="1" applyAlignment="1">
      <alignment horizontal="center" vertical="center" wrapText="1"/>
    </xf>
    <xf numFmtId="3" fontId="12" fillId="7" borderId="10" xfId="3" applyNumberFormat="1" applyFont="1" applyFill="1" applyBorder="1" applyAlignment="1">
      <alignment horizontal="center" vertical="center" wrapText="1"/>
    </xf>
    <xf numFmtId="3" fontId="12" fillId="7" borderId="11" xfId="3" applyNumberFormat="1" applyFont="1" applyFill="1" applyBorder="1" applyAlignment="1">
      <alignment horizontal="center" vertical="center" wrapText="1"/>
    </xf>
    <xf numFmtId="3" fontId="12" fillId="7" borderId="65" xfId="3" applyNumberFormat="1" applyFont="1" applyFill="1" applyBorder="1" applyAlignment="1">
      <alignment horizontal="center" vertical="center" wrapText="1"/>
    </xf>
    <xf numFmtId="3" fontId="12" fillId="7" borderId="66" xfId="3" applyNumberFormat="1" applyFont="1" applyFill="1" applyBorder="1" applyAlignment="1">
      <alignment horizontal="center" vertical="center" wrapText="1"/>
    </xf>
    <xf numFmtId="0" fontId="14" fillId="4" borderId="2" xfId="3" applyFont="1" applyFill="1" applyBorder="1" applyAlignment="1">
      <alignment horizontal="center" vertical="center" wrapText="1"/>
    </xf>
    <xf numFmtId="0" fontId="14" fillId="4" borderId="3" xfId="3" applyFont="1" applyFill="1" applyBorder="1" applyAlignment="1">
      <alignment horizontal="center" vertical="center"/>
    </xf>
    <xf numFmtId="0" fontId="14" fillId="4" borderId="4" xfId="3" applyFont="1" applyFill="1" applyBorder="1" applyAlignment="1">
      <alignment horizontal="center" vertical="center"/>
    </xf>
    <xf numFmtId="0" fontId="14" fillId="4" borderId="5" xfId="3" applyFont="1" applyFill="1" applyBorder="1" applyAlignment="1">
      <alignment horizontal="center" vertical="center"/>
    </xf>
    <xf numFmtId="0" fontId="14" fillId="4" borderId="0" xfId="3" applyFont="1" applyFill="1" applyBorder="1" applyAlignment="1">
      <alignment horizontal="center" vertical="center"/>
    </xf>
    <xf numFmtId="0" fontId="14" fillId="4" borderId="6" xfId="3" applyFont="1" applyFill="1" applyBorder="1" applyAlignment="1">
      <alignment horizontal="center" vertical="center"/>
    </xf>
    <xf numFmtId="0" fontId="14" fillId="4" borderId="7" xfId="3" applyFont="1" applyFill="1" applyBorder="1" applyAlignment="1">
      <alignment horizontal="center" vertical="center"/>
    </xf>
    <xf numFmtId="0" fontId="14" fillId="4" borderId="8" xfId="3" applyFont="1" applyFill="1" applyBorder="1" applyAlignment="1">
      <alignment horizontal="center" vertical="center"/>
    </xf>
    <xf numFmtId="0" fontId="14" fillId="4" borderId="9" xfId="3" applyFont="1" applyFill="1" applyBorder="1" applyAlignment="1">
      <alignment horizontal="center" vertical="center"/>
    </xf>
    <xf numFmtId="0" fontId="14" fillId="8" borderId="49" xfId="3" applyFont="1" applyFill="1" applyBorder="1" applyAlignment="1">
      <alignment horizontal="center" vertical="center" wrapText="1"/>
    </xf>
    <xf numFmtId="0" fontId="14" fillId="8" borderId="50" xfId="3" applyFont="1" applyFill="1" applyBorder="1" applyAlignment="1">
      <alignment horizontal="center" vertical="center"/>
    </xf>
    <xf numFmtId="0" fontId="14" fillId="8" borderId="51" xfId="3" applyFont="1" applyFill="1" applyBorder="1" applyAlignment="1">
      <alignment horizontal="center" vertical="center"/>
    </xf>
    <xf numFmtId="0" fontId="14" fillId="8" borderId="55" xfId="3" applyFont="1" applyFill="1" applyBorder="1" applyAlignment="1">
      <alignment horizontal="center" vertical="center"/>
    </xf>
    <xf numFmtId="0" fontId="14" fillId="8" borderId="0" xfId="3" applyFont="1" applyFill="1" applyBorder="1" applyAlignment="1">
      <alignment horizontal="center" vertical="center"/>
    </xf>
    <xf numFmtId="0" fontId="14" fillId="8" borderId="56" xfId="3" applyFont="1" applyFill="1" applyBorder="1" applyAlignment="1">
      <alignment horizontal="center" vertical="center"/>
    </xf>
    <xf numFmtId="0" fontId="14" fillId="8" borderId="59" xfId="3" applyFont="1" applyFill="1" applyBorder="1" applyAlignment="1">
      <alignment horizontal="center" vertical="center"/>
    </xf>
    <xf numFmtId="0" fontId="14" fillId="8" borderId="60" xfId="3" applyFont="1" applyFill="1" applyBorder="1" applyAlignment="1">
      <alignment horizontal="center" vertical="center"/>
    </xf>
    <xf numFmtId="0" fontId="14" fillId="8" borderId="61" xfId="3" applyFont="1" applyFill="1" applyBorder="1" applyAlignment="1">
      <alignment horizontal="center" vertical="center"/>
    </xf>
    <xf numFmtId="0" fontId="14" fillId="9" borderId="52" xfId="3" applyFont="1" applyFill="1" applyBorder="1" applyAlignment="1">
      <alignment horizontal="center" vertical="center" wrapText="1"/>
    </xf>
    <xf numFmtId="0" fontId="14" fillId="9" borderId="53" xfId="3" applyFont="1" applyFill="1" applyBorder="1" applyAlignment="1">
      <alignment horizontal="center" vertical="center" wrapText="1"/>
    </xf>
    <xf numFmtId="0" fontId="14" fillId="9" borderId="54" xfId="3" applyFont="1" applyFill="1" applyBorder="1" applyAlignment="1">
      <alignment horizontal="center" vertical="center" wrapText="1"/>
    </xf>
    <xf numFmtId="0" fontId="14" fillId="9" borderId="57" xfId="3" applyFont="1" applyFill="1" applyBorder="1" applyAlignment="1">
      <alignment horizontal="center" vertical="center" wrapText="1"/>
    </xf>
    <xf numFmtId="0" fontId="14" fillId="9" borderId="0" xfId="3" applyFont="1" applyFill="1" applyBorder="1" applyAlignment="1">
      <alignment horizontal="center" vertical="center" wrapText="1"/>
    </xf>
    <xf numFmtId="0" fontId="14" fillId="9" borderId="58" xfId="3" applyFont="1" applyFill="1" applyBorder="1" applyAlignment="1">
      <alignment horizontal="center" vertical="center" wrapText="1"/>
    </xf>
    <xf numFmtId="0" fontId="14" fillId="9" borderId="62" xfId="3" applyFont="1" applyFill="1" applyBorder="1" applyAlignment="1">
      <alignment horizontal="center" vertical="center" wrapText="1"/>
    </xf>
    <xf numFmtId="0" fontId="14" fillId="9" borderId="63" xfId="3" applyFont="1" applyFill="1" applyBorder="1" applyAlignment="1">
      <alignment horizontal="center" vertical="center" wrapText="1"/>
    </xf>
    <xf numFmtId="0" fontId="14" fillId="9" borderId="64" xfId="3" applyFont="1" applyFill="1" applyBorder="1" applyAlignment="1">
      <alignment horizontal="center" vertical="center" wrapText="1"/>
    </xf>
    <xf numFmtId="3" fontId="12" fillId="3" borderId="10" xfId="3" applyNumberFormat="1" applyFont="1" applyFill="1" applyBorder="1" applyAlignment="1">
      <alignment horizontal="center" vertical="center"/>
    </xf>
    <xf numFmtId="3" fontId="12" fillId="3" borderId="11" xfId="3" applyNumberFormat="1" applyFont="1" applyFill="1" applyBorder="1" applyAlignment="1">
      <alignment horizontal="center" vertical="center"/>
    </xf>
    <xf numFmtId="3" fontId="12" fillId="3" borderId="65" xfId="3" applyNumberFormat="1" applyFont="1" applyFill="1" applyBorder="1" applyAlignment="1">
      <alignment horizontal="center" vertical="center"/>
    </xf>
    <xf numFmtId="3" fontId="12" fillId="3" borderId="66" xfId="3" applyNumberFormat="1" applyFont="1" applyFill="1" applyBorder="1" applyAlignment="1">
      <alignment horizontal="center" vertical="center"/>
    </xf>
    <xf numFmtId="165" fontId="5" fillId="4" borderId="19" xfId="0" applyNumberFormat="1" applyFont="1" applyFill="1" applyBorder="1" applyAlignment="1">
      <alignment horizontal="center"/>
    </xf>
    <xf numFmtId="165" fontId="5" fillId="4" borderId="20" xfId="0" applyNumberFormat="1" applyFont="1" applyFill="1" applyBorder="1" applyAlignment="1">
      <alignment horizontal="center"/>
    </xf>
    <xf numFmtId="165" fontId="5" fillId="4" borderId="21" xfId="0" applyNumberFormat="1" applyFont="1" applyFill="1" applyBorder="1" applyAlignment="1">
      <alignment horizontal="center"/>
    </xf>
    <xf numFmtId="165" fontId="5" fillId="8" borderId="19" xfId="0" applyNumberFormat="1" applyFont="1" applyFill="1" applyBorder="1" applyAlignment="1">
      <alignment horizontal="center"/>
    </xf>
    <xf numFmtId="165" fontId="5" fillId="8" borderId="20" xfId="0" applyNumberFormat="1" applyFont="1" applyFill="1" applyBorder="1" applyAlignment="1">
      <alignment horizontal="center"/>
    </xf>
    <xf numFmtId="165" fontId="5" fillId="8" borderId="73" xfId="0" applyNumberFormat="1" applyFont="1" applyFill="1" applyBorder="1" applyAlignment="1">
      <alignment horizontal="center"/>
    </xf>
    <xf numFmtId="3" fontId="1" fillId="0" borderId="35" xfId="0" applyNumberFormat="1" applyFont="1" applyFill="1" applyBorder="1" applyAlignment="1">
      <alignment horizontal="center"/>
    </xf>
    <xf numFmtId="3" fontId="1" fillId="0" borderId="37" xfId="0" applyNumberFormat="1" applyFont="1" applyFill="1" applyBorder="1" applyAlignment="1">
      <alignment horizontal="center"/>
    </xf>
    <xf numFmtId="3" fontId="1" fillId="0" borderId="38" xfId="0" applyNumberFormat="1" applyFont="1" applyFill="1" applyBorder="1" applyAlignment="1">
      <alignment horizontal="center"/>
    </xf>
    <xf numFmtId="3" fontId="1" fillId="0" borderId="40" xfId="0" applyNumberFormat="1" applyFont="1" applyFill="1" applyBorder="1" applyAlignment="1">
      <alignment horizontal="center"/>
    </xf>
    <xf numFmtId="3" fontId="1" fillId="0" borderId="41" xfId="0" applyNumberFormat="1" applyFont="1" applyFill="1" applyBorder="1" applyAlignment="1">
      <alignment horizontal="center"/>
    </xf>
    <xf numFmtId="3" fontId="1" fillId="0" borderId="43" xfId="0" applyNumberFormat="1" applyFont="1" applyFill="1" applyBorder="1" applyAlignment="1">
      <alignment horizontal="center"/>
    </xf>
    <xf numFmtId="3" fontId="1" fillId="0" borderId="36" xfId="0" applyNumberFormat="1" applyFont="1" applyFill="1" applyBorder="1" applyAlignment="1">
      <alignment horizontal="center"/>
    </xf>
    <xf numFmtId="3" fontId="1" fillId="0" borderId="39" xfId="0" applyNumberFormat="1" applyFont="1" applyFill="1" applyBorder="1" applyAlignment="1">
      <alignment horizontal="center"/>
    </xf>
    <xf numFmtId="3" fontId="1" fillId="0" borderId="42" xfId="0" applyNumberFormat="1" applyFont="1" applyFill="1" applyBorder="1" applyAlignment="1">
      <alignment horizontal="center"/>
    </xf>
    <xf numFmtId="3" fontId="1" fillId="0" borderId="84" xfId="0" applyNumberFormat="1" applyFont="1" applyFill="1" applyBorder="1" applyAlignment="1">
      <alignment horizontal="center"/>
    </xf>
    <xf numFmtId="3" fontId="1" fillId="0" borderId="85" xfId="0" applyNumberFormat="1" applyFont="1" applyFill="1" applyBorder="1" applyAlignment="1">
      <alignment horizontal="center"/>
    </xf>
    <xf numFmtId="3" fontId="1" fillId="0" borderId="86" xfId="0" applyNumberFormat="1" applyFont="1" applyFill="1" applyBorder="1" applyAlignment="1">
      <alignment horizontal="center"/>
    </xf>
    <xf numFmtId="3" fontId="12" fillId="3" borderId="65" xfId="0" applyNumberFormat="1" applyFont="1" applyFill="1" applyBorder="1" applyAlignment="1">
      <alignment horizontal="center" vertical="center"/>
    </xf>
    <xf numFmtId="3" fontId="12" fillId="3" borderId="66" xfId="0" applyNumberFormat="1" applyFont="1" applyFill="1" applyBorder="1" applyAlignment="1">
      <alignment horizontal="center" vertical="center"/>
    </xf>
    <xf numFmtId="3" fontId="12" fillId="5" borderId="65" xfId="0" applyNumberFormat="1" applyFont="1" applyFill="1" applyBorder="1" applyAlignment="1">
      <alignment horizontal="center" vertical="center" wrapText="1"/>
    </xf>
    <xf numFmtId="3" fontId="12" fillId="5" borderId="66" xfId="0" applyNumberFormat="1" applyFont="1" applyFill="1" applyBorder="1" applyAlignment="1">
      <alignment horizontal="center" vertical="center" wrapText="1"/>
    </xf>
    <xf numFmtId="3" fontId="12" fillId="6" borderId="65" xfId="0" applyNumberFormat="1" applyFont="1" applyFill="1" applyBorder="1" applyAlignment="1">
      <alignment horizontal="center" vertical="center" wrapText="1"/>
    </xf>
    <xf numFmtId="3" fontId="12" fillId="6" borderId="66" xfId="0" applyNumberFormat="1" applyFont="1" applyFill="1" applyBorder="1" applyAlignment="1">
      <alignment horizontal="center" vertical="center" wrapText="1"/>
    </xf>
    <xf numFmtId="3" fontId="12" fillId="7" borderId="65" xfId="0" applyNumberFormat="1" applyFont="1" applyFill="1" applyBorder="1" applyAlignment="1">
      <alignment horizontal="center" vertical="center" wrapText="1"/>
    </xf>
    <xf numFmtId="3" fontId="12" fillId="7" borderId="66" xfId="0" applyNumberFormat="1" applyFont="1" applyFill="1" applyBorder="1" applyAlignment="1">
      <alignment horizontal="center" vertical="center" wrapText="1"/>
    </xf>
    <xf numFmtId="165" fontId="5" fillId="9" borderId="1" xfId="0" applyNumberFormat="1" applyFont="1" applyFill="1" applyBorder="1" applyAlignment="1">
      <alignment horizontal="center"/>
    </xf>
    <xf numFmtId="165" fontId="5" fillId="9" borderId="96" xfId="0" applyNumberFormat="1" applyFont="1" applyFill="1" applyBorder="1" applyAlignment="1">
      <alignment horizontal="center"/>
    </xf>
    <xf numFmtId="3" fontId="12" fillId="5" borderId="87" xfId="0" applyNumberFormat="1" applyFont="1" applyFill="1" applyBorder="1" applyAlignment="1">
      <alignment horizontal="center" vertical="center" wrapText="1"/>
    </xf>
    <xf numFmtId="3" fontId="12" fillId="5" borderId="88" xfId="0" applyNumberFormat="1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14" fillId="8" borderId="49" xfId="0" applyFont="1" applyFill="1" applyBorder="1" applyAlignment="1">
      <alignment horizontal="center" vertical="center" wrapText="1"/>
    </xf>
    <xf numFmtId="0" fontId="14" fillId="8" borderId="50" xfId="0" applyFont="1" applyFill="1" applyBorder="1" applyAlignment="1">
      <alignment horizontal="center" vertical="center"/>
    </xf>
    <xf numFmtId="0" fontId="14" fillId="8" borderId="51" xfId="0" applyFont="1" applyFill="1" applyBorder="1" applyAlignment="1">
      <alignment horizontal="center" vertical="center"/>
    </xf>
    <xf numFmtId="0" fontId="14" fillId="8" borderId="55" xfId="0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4" fillId="8" borderId="56" xfId="0" applyFont="1" applyFill="1" applyBorder="1" applyAlignment="1">
      <alignment horizontal="center" vertical="center"/>
    </xf>
    <xf numFmtId="0" fontId="14" fillId="8" borderId="59" xfId="0" applyFont="1" applyFill="1" applyBorder="1" applyAlignment="1">
      <alignment horizontal="center" vertical="center"/>
    </xf>
    <xf numFmtId="0" fontId="14" fillId="8" borderId="60" xfId="0" applyFont="1" applyFill="1" applyBorder="1" applyAlignment="1">
      <alignment horizontal="center" vertical="center"/>
    </xf>
    <xf numFmtId="0" fontId="14" fillId="8" borderId="61" xfId="0" applyFont="1" applyFill="1" applyBorder="1" applyAlignment="1">
      <alignment horizontal="center" vertical="center"/>
    </xf>
    <xf numFmtId="0" fontId="14" fillId="9" borderId="52" xfId="0" applyFont="1" applyFill="1" applyBorder="1" applyAlignment="1">
      <alignment horizontal="center" vertical="center" wrapText="1"/>
    </xf>
    <xf numFmtId="0" fontId="14" fillId="9" borderId="53" xfId="0" applyFont="1" applyFill="1" applyBorder="1" applyAlignment="1">
      <alignment horizontal="center" vertical="center" wrapText="1"/>
    </xf>
    <xf numFmtId="0" fontId="14" fillId="9" borderId="54" xfId="0" applyFont="1" applyFill="1" applyBorder="1" applyAlignment="1">
      <alignment horizontal="center" vertical="center" wrapText="1"/>
    </xf>
    <xf numFmtId="0" fontId="14" fillId="9" borderId="57" xfId="0" applyFont="1" applyFill="1" applyBorder="1" applyAlignment="1">
      <alignment horizontal="center" vertical="center" wrapText="1"/>
    </xf>
    <xf numFmtId="0" fontId="14" fillId="9" borderId="0" xfId="0" applyFont="1" applyFill="1" applyBorder="1" applyAlignment="1">
      <alignment horizontal="center" vertical="center" wrapText="1"/>
    </xf>
    <xf numFmtId="0" fontId="14" fillId="9" borderId="58" xfId="0" applyFont="1" applyFill="1" applyBorder="1" applyAlignment="1">
      <alignment horizontal="center" vertical="center" wrapText="1"/>
    </xf>
    <xf numFmtId="0" fontId="14" fillId="9" borderId="62" xfId="0" applyFont="1" applyFill="1" applyBorder="1" applyAlignment="1">
      <alignment horizontal="center" vertical="center" wrapText="1"/>
    </xf>
    <xf numFmtId="0" fontId="14" fillId="9" borderId="63" xfId="0" applyFont="1" applyFill="1" applyBorder="1" applyAlignment="1">
      <alignment horizontal="center" vertical="center" wrapText="1"/>
    </xf>
    <xf numFmtId="0" fontId="14" fillId="9" borderId="64" xfId="0" applyFont="1" applyFill="1" applyBorder="1" applyAlignment="1">
      <alignment horizontal="center" vertical="center" wrapText="1"/>
    </xf>
    <xf numFmtId="3" fontId="12" fillId="3" borderId="10" xfId="0" applyNumberFormat="1" applyFont="1" applyFill="1" applyBorder="1" applyAlignment="1">
      <alignment horizontal="center" vertical="center"/>
    </xf>
    <xf numFmtId="3" fontId="12" fillId="3" borderId="11" xfId="0" applyNumberFormat="1" applyFont="1" applyFill="1" applyBorder="1" applyAlignment="1">
      <alignment horizontal="center" vertical="center"/>
    </xf>
    <xf numFmtId="3" fontId="12" fillId="5" borderId="10" xfId="0" applyNumberFormat="1" applyFont="1" applyFill="1" applyBorder="1" applyAlignment="1">
      <alignment horizontal="center" vertical="center" wrapText="1"/>
    </xf>
    <xf numFmtId="3" fontId="12" fillId="5" borderId="11" xfId="0" applyNumberFormat="1" applyFont="1" applyFill="1" applyBorder="1" applyAlignment="1">
      <alignment horizontal="center" vertical="center" wrapText="1"/>
    </xf>
    <xf numFmtId="3" fontId="12" fillId="7" borderId="65" xfId="0" applyNumberFormat="1" applyFont="1" applyFill="1" applyBorder="1" applyAlignment="1">
      <alignment horizontal="center" vertical="center"/>
    </xf>
    <xf numFmtId="3" fontId="12" fillId="7" borderId="66" xfId="0" applyNumberFormat="1" applyFont="1" applyFill="1" applyBorder="1" applyAlignment="1">
      <alignment horizontal="center" vertical="center"/>
    </xf>
    <xf numFmtId="3" fontId="12" fillId="6" borderId="10" xfId="0" applyNumberFormat="1" applyFont="1" applyFill="1" applyBorder="1" applyAlignment="1">
      <alignment horizontal="center" vertical="center" wrapText="1"/>
    </xf>
    <xf numFmtId="3" fontId="12" fillId="6" borderId="11" xfId="0" applyNumberFormat="1" applyFont="1" applyFill="1" applyBorder="1" applyAlignment="1">
      <alignment horizontal="center" vertical="center" wrapText="1"/>
    </xf>
    <xf numFmtId="3" fontId="12" fillId="7" borderId="10" xfId="0" applyNumberFormat="1" applyFont="1" applyFill="1" applyBorder="1" applyAlignment="1">
      <alignment horizontal="center" vertical="center" wrapText="1"/>
    </xf>
    <xf numFmtId="3" fontId="12" fillId="7" borderId="11" xfId="0" applyNumberFormat="1" applyFont="1" applyFill="1" applyBorder="1" applyAlignment="1">
      <alignment horizontal="center" vertical="center" wrapText="1"/>
    </xf>
    <xf numFmtId="3" fontId="12" fillId="7" borderId="10" xfId="0" applyNumberFormat="1" applyFont="1" applyFill="1" applyBorder="1" applyAlignment="1">
      <alignment horizontal="center" vertical="center"/>
    </xf>
    <xf numFmtId="3" fontId="12" fillId="7" borderId="16" xfId="0" applyNumberFormat="1" applyFont="1" applyFill="1" applyBorder="1" applyAlignment="1">
      <alignment horizontal="center" vertical="center"/>
    </xf>
    <xf numFmtId="3" fontId="1" fillId="0" borderId="32" xfId="0" applyNumberFormat="1" applyFont="1" applyFill="1" applyBorder="1" applyAlignment="1">
      <alignment horizontal="center"/>
    </xf>
    <xf numFmtId="3" fontId="1" fillId="0" borderId="33" xfId="0" applyNumberFormat="1" applyFont="1" applyFill="1" applyBorder="1" applyAlignment="1">
      <alignment horizontal="center"/>
    </xf>
    <xf numFmtId="3" fontId="1" fillId="0" borderId="34" xfId="0" applyNumberFormat="1" applyFont="1" applyFill="1" applyBorder="1" applyAlignment="1">
      <alignment horizontal="center"/>
    </xf>
    <xf numFmtId="165" fontId="5" fillId="9" borderId="19" xfId="0" applyNumberFormat="1" applyFont="1" applyFill="1" applyBorder="1" applyAlignment="1">
      <alignment horizontal="center"/>
    </xf>
    <xf numFmtId="165" fontId="5" fillId="9" borderId="20" xfId="0" applyNumberFormat="1" applyFont="1" applyFill="1" applyBorder="1" applyAlignment="1">
      <alignment horizontal="center"/>
    </xf>
    <xf numFmtId="165" fontId="5" fillId="9" borderId="104" xfId="0" applyNumberFormat="1" applyFont="1" applyFill="1" applyBorder="1" applyAlignment="1">
      <alignment horizontal="center"/>
    </xf>
    <xf numFmtId="3" fontId="12" fillId="7" borderId="87" xfId="0" applyNumberFormat="1" applyFont="1" applyFill="1" applyBorder="1" applyAlignment="1">
      <alignment horizontal="center" vertical="center" wrapText="1"/>
    </xf>
    <xf numFmtId="3" fontId="12" fillId="7" borderId="88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73" fontId="1" fillId="0" borderId="0" xfId="3" applyNumberFormat="1" applyFill="1"/>
  </cellXfs>
  <cellStyles count="9">
    <cellStyle name="Euro" xfId="6"/>
    <cellStyle name="Hyperlink" xfId="5" builtinId="8"/>
    <cellStyle name="Komma" xfId="4" builtinId="3"/>
    <cellStyle name="Normal_CoalTimeSeries" xfId="7"/>
    <cellStyle name="Prozent" xfId="1" builtinId="5"/>
    <cellStyle name="Prozent 2" xfId="8"/>
    <cellStyle name="Standard" xfId="0" builtinId="0"/>
    <cellStyle name="Standard 2" xfId="3"/>
    <cellStyle name="Währung" xfId="2" builtinId="4"/>
  </cellStyles>
  <dxfs count="5"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8000"/>
      <color rgb="FF00FF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0"/>
          <a:ext cx="21621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</cols>
  <sheetData>
    <row r="1" spans="1:8" ht="36" customHeight="1">
      <c r="A1" s="262" t="s">
        <v>125</v>
      </c>
      <c r="B1" s="263"/>
      <c r="C1" s="263"/>
      <c r="D1" s="263"/>
      <c r="E1" s="263"/>
      <c r="F1" s="263"/>
      <c r="G1" s="263"/>
      <c r="H1" s="263"/>
    </row>
    <row r="2" spans="1:8">
      <c r="A2" s="262" t="s">
        <v>126</v>
      </c>
      <c r="B2" s="264"/>
      <c r="C2" s="264"/>
      <c r="D2" s="265"/>
      <c r="E2" s="266"/>
      <c r="F2" s="264"/>
      <c r="G2" s="264"/>
      <c r="H2" s="264"/>
    </row>
    <row r="3" spans="1:8">
      <c r="A3" s="267" t="s">
        <v>127</v>
      </c>
      <c r="B3" s="264"/>
      <c r="C3" s="264"/>
      <c r="D3" s="265"/>
      <c r="E3" s="266"/>
      <c r="F3" s="264"/>
      <c r="G3" s="264"/>
      <c r="H3" s="264"/>
    </row>
    <row r="4" spans="1:8">
      <c r="A4" s="267" t="s">
        <v>128</v>
      </c>
      <c r="B4" s="264"/>
      <c r="C4" s="264"/>
      <c r="D4" s="265"/>
      <c r="E4" s="266"/>
      <c r="F4" s="264"/>
      <c r="G4" s="264"/>
      <c r="H4" s="264"/>
    </row>
    <row r="5" spans="1:8">
      <c r="A5" s="267" t="s">
        <v>129</v>
      </c>
      <c r="B5" s="264"/>
      <c r="C5" s="264"/>
      <c r="D5" s="265"/>
      <c r="E5" s="266"/>
      <c r="F5" s="264"/>
      <c r="G5" s="264"/>
      <c r="H5" s="264"/>
    </row>
    <row r="6" spans="1:8">
      <c r="A6" s="268" t="s">
        <v>130</v>
      </c>
      <c r="B6" s="264"/>
      <c r="C6" s="264"/>
      <c r="D6" s="265"/>
      <c r="E6" s="266"/>
      <c r="F6" s="264"/>
      <c r="G6" s="264"/>
      <c r="H6" s="264"/>
    </row>
    <row r="7" spans="1:8">
      <c r="A7" s="267" t="s">
        <v>131</v>
      </c>
      <c r="B7" s="264"/>
      <c r="C7" s="264"/>
      <c r="D7" s="265"/>
      <c r="E7" s="266"/>
      <c r="F7" s="264"/>
      <c r="G7" s="264"/>
      <c r="H7" s="264"/>
    </row>
    <row r="8" spans="1:8">
      <c r="A8" s="268" t="s">
        <v>132</v>
      </c>
      <c r="B8" s="267"/>
      <c r="C8" s="267"/>
      <c r="D8" s="267"/>
      <c r="E8" s="267"/>
      <c r="F8" s="267"/>
      <c r="G8" s="267"/>
      <c r="H8" s="267"/>
    </row>
    <row r="9" spans="1:8" ht="33.75">
      <c r="A9" s="269"/>
      <c r="B9" s="269"/>
      <c r="C9" s="270" t="s">
        <v>133</v>
      </c>
      <c r="D9" s="269"/>
      <c r="E9" s="269"/>
      <c r="F9" s="269"/>
      <c r="G9" s="269"/>
      <c r="H9" s="269"/>
    </row>
    <row r="10" spans="1:8">
      <c r="A10" s="269"/>
      <c r="B10" s="269"/>
      <c r="C10" s="269"/>
      <c r="D10" s="269"/>
      <c r="E10" s="269"/>
      <c r="F10" s="269"/>
      <c r="G10" s="269"/>
      <c r="H10" s="269"/>
    </row>
    <row r="11" spans="1:8">
      <c r="A11" s="271"/>
      <c r="B11" s="272"/>
      <c r="C11" s="272"/>
      <c r="D11" s="269"/>
      <c r="E11" s="269"/>
      <c r="F11" s="269"/>
      <c r="G11" s="269"/>
      <c r="H11" s="269"/>
    </row>
    <row r="12" spans="1:8" ht="35.25">
      <c r="A12" s="272"/>
      <c r="B12" s="273"/>
      <c r="C12" s="274"/>
      <c r="D12" s="269"/>
      <c r="E12" s="269"/>
      <c r="F12" s="269"/>
      <c r="G12" s="269"/>
      <c r="H12" s="269"/>
    </row>
    <row r="13" spans="1:8" ht="23.25">
      <c r="A13" s="271"/>
      <c r="B13" s="273"/>
      <c r="C13" s="275" t="s">
        <v>168</v>
      </c>
      <c r="D13" s="269"/>
      <c r="E13" s="276"/>
      <c r="F13" s="269"/>
      <c r="G13" s="269"/>
      <c r="H13" s="269"/>
    </row>
    <row r="14" spans="1:8">
      <c r="A14" s="271"/>
      <c r="B14" s="273"/>
      <c r="C14" s="273"/>
      <c r="D14" s="269"/>
      <c r="E14" s="276"/>
      <c r="F14" s="269"/>
      <c r="G14" s="269"/>
      <c r="H14" s="269"/>
    </row>
    <row r="15" spans="1:8">
      <c r="A15" s="271"/>
      <c r="B15" s="273"/>
      <c r="C15" s="273"/>
      <c r="D15" s="269"/>
      <c r="E15" s="276"/>
      <c r="F15" s="269"/>
      <c r="G15" s="269"/>
      <c r="H15" s="269"/>
    </row>
    <row r="16" spans="1:8">
      <c r="A16" s="271"/>
      <c r="C16" s="277" t="s">
        <v>169</v>
      </c>
      <c r="D16" s="269"/>
      <c r="E16" s="276"/>
      <c r="F16" s="269"/>
      <c r="G16" s="269"/>
      <c r="H16" s="269"/>
    </row>
    <row r="17" spans="1:8">
      <c r="A17" s="271"/>
      <c r="B17" s="278"/>
      <c r="C17" s="289" t="s">
        <v>170</v>
      </c>
      <c r="D17" s="269"/>
      <c r="E17" s="269"/>
      <c r="F17" s="269"/>
      <c r="G17" s="269"/>
      <c r="H17" s="269"/>
    </row>
    <row r="18" spans="1:8">
      <c r="A18" s="279"/>
      <c r="B18" s="273"/>
      <c r="C18" s="273"/>
      <c r="D18" s="269"/>
      <c r="E18" s="276"/>
      <c r="F18" s="269"/>
      <c r="G18" s="269"/>
      <c r="H18" s="269"/>
    </row>
    <row r="19" spans="1:8">
      <c r="A19" s="271"/>
      <c r="B19" s="273"/>
      <c r="C19" s="273"/>
      <c r="D19" s="269"/>
      <c r="E19" s="276"/>
      <c r="F19" s="269"/>
      <c r="G19" s="269"/>
      <c r="H19" s="269"/>
    </row>
    <row r="20" spans="1:8">
      <c r="A20" s="271"/>
      <c r="B20" s="273"/>
      <c r="C20" s="273"/>
      <c r="D20" s="269"/>
      <c r="E20" s="276"/>
      <c r="F20" s="269"/>
      <c r="G20" s="269"/>
      <c r="H20" s="269"/>
    </row>
    <row r="21" spans="1:8">
      <c r="A21" s="271"/>
      <c r="B21" s="273"/>
      <c r="C21" s="273"/>
      <c r="D21" s="269"/>
      <c r="E21" s="276"/>
      <c r="F21" s="269"/>
      <c r="G21" s="269"/>
      <c r="H21" s="269"/>
    </row>
    <row r="22" spans="1:8">
      <c r="A22" s="271"/>
      <c r="B22" s="273"/>
      <c r="C22" s="273"/>
      <c r="D22" s="269"/>
      <c r="E22" s="276"/>
      <c r="F22" s="269"/>
      <c r="G22" s="269"/>
      <c r="H22" s="269"/>
    </row>
    <row r="23" spans="1:8">
      <c r="A23" s="271"/>
      <c r="B23" s="273"/>
      <c r="C23" s="273"/>
      <c r="D23" s="269"/>
      <c r="E23" s="276"/>
      <c r="F23" s="269"/>
      <c r="G23" s="269"/>
      <c r="H23" s="269"/>
    </row>
    <row r="24" spans="1:8">
      <c r="A24" s="271"/>
      <c r="B24" s="273"/>
      <c r="C24" s="273"/>
      <c r="D24" s="269"/>
      <c r="E24" s="276"/>
      <c r="F24" s="269"/>
      <c r="G24" s="269"/>
      <c r="H24" s="269"/>
    </row>
    <row r="25" spans="1:8">
      <c r="A25" s="271"/>
      <c r="B25" s="273"/>
      <c r="C25" s="273"/>
      <c r="D25" s="269"/>
      <c r="E25" s="269"/>
      <c r="F25" s="269"/>
      <c r="G25" s="269"/>
      <c r="H25" s="269"/>
    </row>
    <row r="26" spans="1:8">
      <c r="A26" s="280"/>
      <c r="B26" s="273"/>
      <c r="C26" s="273"/>
      <c r="D26" s="269"/>
      <c r="E26" s="269"/>
      <c r="F26" s="269"/>
      <c r="G26" s="269"/>
      <c r="H26" s="269"/>
    </row>
    <row r="27" spans="1:8">
      <c r="A27" s="280"/>
      <c r="B27" s="273"/>
      <c r="C27" s="273"/>
      <c r="D27" s="269"/>
      <c r="E27" s="269"/>
      <c r="F27" s="269"/>
      <c r="G27" s="269"/>
      <c r="H27" s="269"/>
    </row>
    <row r="28" spans="1:8">
      <c r="A28" s="280"/>
      <c r="B28" s="273"/>
      <c r="C28" s="273"/>
      <c r="D28" s="269"/>
      <c r="E28" s="269"/>
      <c r="F28" s="269"/>
      <c r="G28" s="269"/>
      <c r="H28" s="269"/>
    </row>
    <row r="29" spans="1:8">
      <c r="A29" s="280"/>
      <c r="B29" s="269"/>
      <c r="C29" s="269"/>
      <c r="D29" s="269"/>
      <c r="E29" s="269"/>
      <c r="F29" s="269"/>
      <c r="G29" s="269"/>
      <c r="H29" s="269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165</v>
      </c>
      <c r="B1" s="357"/>
      <c r="C1" s="357"/>
      <c r="D1" s="357"/>
      <c r="E1" s="357"/>
      <c r="F1" s="357"/>
      <c r="G1" s="357"/>
      <c r="H1" s="357"/>
      <c r="I1" s="358"/>
      <c r="K1" s="365" t="s">
        <v>166</v>
      </c>
      <c r="L1" s="366"/>
      <c r="M1" s="366"/>
      <c r="N1" s="366"/>
      <c r="O1" s="366"/>
      <c r="P1" s="366"/>
      <c r="Q1" s="366"/>
      <c r="R1" s="366"/>
      <c r="S1" s="367"/>
      <c r="U1" s="374" t="s">
        <v>167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1.2712936614666066</v>
      </c>
      <c r="C7" s="38">
        <f t="shared" ref="C7:E7" si="0">C33+C85</f>
        <v>0</v>
      </c>
      <c r="D7" s="38">
        <f t="shared" si="0"/>
        <v>0.36537655273655933</v>
      </c>
      <c r="E7" s="38">
        <f t="shared" si="0"/>
        <v>0</v>
      </c>
      <c r="F7" s="158">
        <f>F59+F85</f>
        <v>1.4735124790651546</v>
      </c>
      <c r="G7" s="38">
        <f t="shared" ref="G7:H22" si="1">G33+G85</f>
        <v>0</v>
      </c>
      <c r="H7" s="38">
        <f t="shared" si="1"/>
        <v>0</v>
      </c>
      <c r="I7" s="160">
        <f>SUM(B7:H7)</f>
        <v>3.1101826932683205</v>
      </c>
      <c r="J7" s="155"/>
      <c r="K7" s="161" t="s">
        <v>7</v>
      </c>
      <c r="L7" s="38">
        <f>L33+L85</f>
        <v>1.2712936614666066</v>
      </c>
      <c r="M7" s="38">
        <f t="shared" ref="M7:O7" si="2">M33+M85</f>
        <v>0</v>
      </c>
      <c r="N7" s="38">
        <f t="shared" si="2"/>
        <v>0.36537655273655933</v>
      </c>
      <c r="O7" s="38">
        <f t="shared" si="2"/>
        <v>0</v>
      </c>
      <c r="P7" s="44">
        <f>P59+P85+P33</f>
        <v>1.4735124790651546</v>
      </c>
      <c r="Q7" s="38">
        <f t="shared" ref="Q7:R22" si="3">Q33+Q85</f>
        <v>0</v>
      </c>
      <c r="R7" s="38">
        <f t="shared" si="3"/>
        <v>0</v>
      </c>
      <c r="S7" s="164">
        <f>SUM(L7:R7)</f>
        <v>3.1101826932683205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3" si="4">B34+B86</f>
        <v>30.182521972595993</v>
      </c>
      <c r="C8" s="41">
        <f t="shared" si="4"/>
        <v>0</v>
      </c>
      <c r="D8" s="41">
        <f t="shared" si="4"/>
        <v>590.7849231259554</v>
      </c>
      <c r="E8" s="41">
        <f t="shared" si="4"/>
        <v>0</v>
      </c>
      <c r="F8" s="166">
        <f t="shared" ref="F8:F27" si="5">F60+F86</f>
        <v>0</v>
      </c>
      <c r="G8" s="41">
        <f t="shared" si="1"/>
        <v>0</v>
      </c>
      <c r="H8" s="41">
        <f t="shared" si="1"/>
        <v>0</v>
      </c>
      <c r="I8" s="168">
        <f t="shared" ref="I8:I27" si="6">SUM(B8:H8)</f>
        <v>620.96744509855137</v>
      </c>
      <c r="J8" s="155"/>
      <c r="K8" s="169" t="s">
        <v>8</v>
      </c>
      <c r="L8" s="88">
        <f t="shared" ref="L8:O23" si="7">L34+L86</f>
        <v>30.182521972595993</v>
      </c>
      <c r="M8" s="88">
        <f t="shared" si="7"/>
        <v>0</v>
      </c>
      <c r="N8" s="88">
        <f t="shared" si="7"/>
        <v>590.7849231259554</v>
      </c>
      <c r="O8" s="88">
        <f t="shared" si="7"/>
        <v>0</v>
      </c>
      <c r="P8" s="88">
        <f t="shared" ref="P8:P27" si="8">P60+P86+P34</f>
        <v>0</v>
      </c>
      <c r="Q8" s="88">
        <f t="shared" si="3"/>
        <v>0</v>
      </c>
      <c r="R8" s="88">
        <f t="shared" si="3"/>
        <v>0</v>
      </c>
      <c r="S8" s="172">
        <f t="shared" ref="S8:S27" si="9">SUM(L8:R8)</f>
        <v>620.96744509855137</v>
      </c>
      <c r="T8" s="155" t="str">
        <f t="shared" ref="T8:T24" si="10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1.1583567086106119</v>
      </c>
      <c r="C9" s="44">
        <f t="shared" si="4"/>
        <v>0</v>
      </c>
      <c r="D9" s="44">
        <f t="shared" si="4"/>
        <v>274.32971221191548</v>
      </c>
      <c r="E9" s="44">
        <f t="shared" si="4"/>
        <v>0</v>
      </c>
      <c r="F9" s="162">
        <f t="shared" si="5"/>
        <v>0</v>
      </c>
      <c r="G9" s="44">
        <f t="shared" si="1"/>
        <v>0</v>
      </c>
      <c r="H9" s="44">
        <f t="shared" si="1"/>
        <v>0</v>
      </c>
      <c r="I9" s="160">
        <f t="shared" si="6"/>
        <v>275.48806892052608</v>
      </c>
      <c r="J9" s="155"/>
      <c r="K9" s="161" t="s">
        <v>10</v>
      </c>
      <c r="L9" s="44">
        <f t="shared" si="7"/>
        <v>1.1583567086106119</v>
      </c>
      <c r="M9" s="44">
        <f t="shared" si="7"/>
        <v>0</v>
      </c>
      <c r="N9" s="44">
        <f t="shared" si="7"/>
        <v>274.32971221191548</v>
      </c>
      <c r="O9" s="44">
        <f t="shared" si="7"/>
        <v>0</v>
      </c>
      <c r="P9" s="44">
        <f t="shared" si="8"/>
        <v>0</v>
      </c>
      <c r="Q9" s="44">
        <f t="shared" si="3"/>
        <v>0</v>
      </c>
      <c r="R9" s="44">
        <f t="shared" si="3"/>
        <v>0</v>
      </c>
      <c r="S9" s="164">
        <f t="shared" si="9"/>
        <v>275.48806892052608</v>
      </c>
      <c r="T9" s="155" t="str">
        <f t="shared" si="10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710.12673079547903</v>
      </c>
      <c r="E10" s="41">
        <f t="shared" si="4"/>
        <v>0</v>
      </c>
      <c r="F10" s="166">
        <f t="shared" si="5"/>
        <v>0</v>
      </c>
      <c r="G10" s="41">
        <f t="shared" si="1"/>
        <v>0</v>
      </c>
      <c r="H10" s="41">
        <f t="shared" si="1"/>
        <v>0</v>
      </c>
      <c r="I10" s="168">
        <f t="shared" si="6"/>
        <v>710.12673079547903</v>
      </c>
      <c r="J10" s="155"/>
      <c r="K10" s="169" t="s">
        <v>52</v>
      </c>
      <c r="L10" s="88">
        <f t="shared" si="7"/>
        <v>0</v>
      </c>
      <c r="M10" s="88">
        <f t="shared" si="7"/>
        <v>0</v>
      </c>
      <c r="N10" s="88">
        <f t="shared" si="7"/>
        <v>710.12673079547903</v>
      </c>
      <c r="O10" s="88">
        <f t="shared" si="7"/>
        <v>0</v>
      </c>
      <c r="P10" s="88">
        <f t="shared" si="8"/>
        <v>0</v>
      </c>
      <c r="Q10" s="88">
        <f t="shared" si="3"/>
        <v>0</v>
      </c>
      <c r="R10" s="88">
        <f t="shared" si="3"/>
        <v>0</v>
      </c>
      <c r="S10" s="172">
        <f t="shared" si="9"/>
        <v>710.12673079547903</v>
      </c>
      <c r="T10" s="155" t="str">
        <f t="shared" si="10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83.654928247984103</v>
      </c>
      <c r="C11" s="44">
        <f t="shared" si="4"/>
        <v>36.320868058492294</v>
      </c>
      <c r="D11" s="44">
        <f t="shared" si="4"/>
        <v>70.507341450213758</v>
      </c>
      <c r="E11" s="44">
        <f t="shared" si="4"/>
        <v>1.5195239145127355</v>
      </c>
      <c r="F11" s="162">
        <f t="shared" si="5"/>
        <v>0</v>
      </c>
      <c r="G11" s="44">
        <f t="shared" si="1"/>
        <v>0</v>
      </c>
      <c r="H11" s="44">
        <f t="shared" si="1"/>
        <v>0</v>
      </c>
      <c r="I11" s="160">
        <f t="shared" si="6"/>
        <v>192.0026616712029</v>
      </c>
      <c r="J11" s="155"/>
      <c r="K11" s="161" t="s">
        <v>16</v>
      </c>
      <c r="L11" s="44">
        <f t="shared" si="7"/>
        <v>83.654928247984103</v>
      </c>
      <c r="M11" s="44">
        <f t="shared" si="7"/>
        <v>36.320868058492294</v>
      </c>
      <c r="N11" s="44">
        <f t="shared" si="7"/>
        <v>70.507341450213758</v>
      </c>
      <c r="O11" s="44">
        <f t="shared" si="7"/>
        <v>1.5195239145127355</v>
      </c>
      <c r="P11" s="44">
        <f t="shared" si="8"/>
        <v>0</v>
      </c>
      <c r="Q11" s="44">
        <f t="shared" si="3"/>
        <v>0</v>
      </c>
      <c r="R11" s="44">
        <f t="shared" si="3"/>
        <v>0</v>
      </c>
      <c r="S11" s="164">
        <f t="shared" si="9"/>
        <v>192.0026616712029</v>
      </c>
      <c r="T11" s="155" t="str">
        <f t="shared" si="10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5555.6803885998979</v>
      </c>
      <c r="C12" s="41">
        <f t="shared" si="4"/>
        <v>11.911448499649563</v>
      </c>
      <c r="D12" s="41">
        <f t="shared" si="4"/>
        <v>584.21073038355303</v>
      </c>
      <c r="E12" s="41">
        <f t="shared" si="4"/>
        <v>0</v>
      </c>
      <c r="F12" s="166">
        <f t="shared" si="5"/>
        <v>0</v>
      </c>
      <c r="G12" s="41">
        <f t="shared" si="1"/>
        <v>0</v>
      </c>
      <c r="H12" s="41">
        <f t="shared" si="1"/>
        <v>0</v>
      </c>
      <c r="I12" s="168">
        <f t="shared" si="6"/>
        <v>6151.8025674831006</v>
      </c>
      <c r="J12" s="155"/>
      <c r="K12" s="169" t="s">
        <v>15</v>
      </c>
      <c r="L12" s="88">
        <f t="shared" si="7"/>
        <v>5555.6803885998979</v>
      </c>
      <c r="M12" s="88">
        <f t="shared" si="7"/>
        <v>11.911448499649563</v>
      </c>
      <c r="N12" s="88">
        <f t="shared" si="7"/>
        <v>584.21073038355303</v>
      </c>
      <c r="O12" s="88">
        <f t="shared" si="7"/>
        <v>0</v>
      </c>
      <c r="P12" s="88">
        <f t="shared" si="8"/>
        <v>0</v>
      </c>
      <c r="Q12" s="88">
        <f t="shared" si="3"/>
        <v>0</v>
      </c>
      <c r="R12" s="88">
        <f t="shared" si="3"/>
        <v>0</v>
      </c>
      <c r="S12" s="172">
        <f t="shared" si="9"/>
        <v>6151.8025674831006</v>
      </c>
      <c r="T12" s="155" t="str">
        <f t="shared" si="10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0.28192750352107171</v>
      </c>
      <c r="D13" s="44">
        <f t="shared" si="4"/>
        <v>0.50592207407553447</v>
      </c>
      <c r="E13" s="44">
        <f t="shared" si="4"/>
        <v>1282.7679990788336</v>
      </c>
      <c r="F13" s="162">
        <f t="shared" si="5"/>
        <v>22340.823635091245</v>
      </c>
      <c r="G13" s="44">
        <f t="shared" si="1"/>
        <v>0</v>
      </c>
      <c r="H13" s="44">
        <f t="shared" si="1"/>
        <v>0</v>
      </c>
      <c r="I13" s="160">
        <f t="shared" si="6"/>
        <v>23624.379483747674</v>
      </c>
      <c r="J13" s="155"/>
      <c r="K13" s="175" t="s">
        <v>54</v>
      </c>
      <c r="L13" s="44">
        <f t="shared" si="7"/>
        <v>0</v>
      </c>
      <c r="M13" s="44">
        <f t="shared" si="7"/>
        <v>0.28192750352107171</v>
      </c>
      <c r="N13" s="44">
        <f t="shared" si="7"/>
        <v>0.50592207407553447</v>
      </c>
      <c r="O13" s="44">
        <f t="shared" si="7"/>
        <v>1282.7679990788336</v>
      </c>
      <c r="P13" s="44">
        <f t="shared" si="8"/>
        <v>22340.823635091241</v>
      </c>
      <c r="Q13" s="44">
        <f t="shared" si="3"/>
        <v>0</v>
      </c>
      <c r="R13" s="44">
        <f t="shared" si="3"/>
        <v>0</v>
      </c>
      <c r="S13" s="164">
        <f t="shared" si="9"/>
        <v>23624.379483747671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6.1512647537040862E-3</v>
      </c>
      <c r="E14" s="41">
        <f t="shared" si="4"/>
        <v>30.114940926986897</v>
      </c>
      <c r="F14" s="166">
        <f t="shared" si="5"/>
        <v>5034.1466664701074</v>
      </c>
      <c r="G14" s="41">
        <f t="shared" si="1"/>
        <v>0</v>
      </c>
      <c r="H14" s="41">
        <f t="shared" si="1"/>
        <v>0</v>
      </c>
      <c r="I14" s="168">
        <f t="shared" si="6"/>
        <v>5064.2677586618483</v>
      </c>
      <c r="J14" s="155"/>
      <c r="K14" s="169" t="s">
        <v>12</v>
      </c>
      <c r="L14" s="88">
        <f t="shared" si="7"/>
        <v>0</v>
      </c>
      <c r="M14" s="88">
        <f t="shared" si="7"/>
        <v>0</v>
      </c>
      <c r="N14" s="88">
        <f t="shared" si="7"/>
        <v>6.1512647537040862E-3</v>
      </c>
      <c r="O14" s="88">
        <f t="shared" si="7"/>
        <v>30.114940926986897</v>
      </c>
      <c r="P14" s="88">
        <f t="shared" si="8"/>
        <v>5034.1466664701084</v>
      </c>
      <c r="Q14" s="88">
        <f t="shared" si="3"/>
        <v>0</v>
      </c>
      <c r="R14" s="88">
        <f t="shared" si="3"/>
        <v>0</v>
      </c>
      <c r="S14" s="172">
        <f t="shared" si="9"/>
        <v>5064.2677586618493</v>
      </c>
      <c r="T14" s="155" t="str">
        <f t="shared" si="10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</v>
      </c>
      <c r="E15" s="44">
        <f t="shared" si="4"/>
        <v>0</v>
      </c>
      <c r="F15" s="162">
        <f t="shared" si="5"/>
        <v>1368.1251121411231</v>
      </c>
      <c r="G15" s="44">
        <f t="shared" si="1"/>
        <v>0</v>
      </c>
      <c r="H15" s="44">
        <f t="shared" si="1"/>
        <v>0</v>
      </c>
      <c r="I15" s="160">
        <f t="shared" si="6"/>
        <v>1368.1251121411231</v>
      </c>
      <c r="J15" s="155"/>
      <c r="K15" s="175" t="s">
        <v>55</v>
      </c>
      <c r="L15" s="44">
        <f t="shared" si="7"/>
        <v>0</v>
      </c>
      <c r="M15" s="44">
        <f t="shared" si="7"/>
        <v>0</v>
      </c>
      <c r="N15" s="44">
        <f t="shared" si="7"/>
        <v>0</v>
      </c>
      <c r="O15" s="44">
        <f t="shared" si="7"/>
        <v>0</v>
      </c>
      <c r="P15" s="44">
        <f t="shared" si="8"/>
        <v>1368.1251121411231</v>
      </c>
      <c r="Q15" s="44">
        <f t="shared" si="3"/>
        <v>0</v>
      </c>
      <c r="R15" s="44">
        <f t="shared" si="3"/>
        <v>0</v>
      </c>
      <c r="S15" s="164">
        <f t="shared" si="9"/>
        <v>1368.1251121411231</v>
      </c>
      <c r="T15" s="155" t="str">
        <f t="shared" si="10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166.6906560184255</v>
      </c>
      <c r="C16" s="41">
        <f t="shared" si="4"/>
        <v>6.1058643639386414</v>
      </c>
      <c r="D16" s="41">
        <f t="shared" si="4"/>
        <v>160.30498117276065</v>
      </c>
      <c r="E16" s="41">
        <f t="shared" si="4"/>
        <v>46.0404285531733</v>
      </c>
      <c r="F16" s="166">
        <f t="shared" si="5"/>
        <v>19.120024709203854</v>
      </c>
      <c r="G16" s="41">
        <f t="shared" si="1"/>
        <v>0</v>
      </c>
      <c r="H16" s="41">
        <f t="shared" si="1"/>
        <v>0</v>
      </c>
      <c r="I16" s="168">
        <f t="shared" si="6"/>
        <v>398.26195481750193</v>
      </c>
      <c r="J16" s="155"/>
      <c r="K16" s="169" t="s">
        <v>17</v>
      </c>
      <c r="L16" s="88">
        <f t="shared" si="7"/>
        <v>166.6906560184255</v>
      </c>
      <c r="M16" s="88">
        <f t="shared" si="7"/>
        <v>6.1058643639386414</v>
      </c>
      <c r="N16" s="88">
        <f t="shared" si="7"/>
        <v>160.30498117276065</v>
      </c>
      <c r="O16" s="88">
        <f t="shared" si="7"/>
        <v>46.0404285531733</v>
      </c>
      <c r="P16" s="88">
        <f t="shared" si="8"/>
        <v>19.120024709203854</v>
      </c>
      <c r="Q16" s="88">
        <f t="shared" si="3"/>
        <v>0</v>
      </c>
      <c r="R16" s="88">
        <f t="shared" si="3"/>
        <v>0</v>
      </c>
      <c r="S16" s="172">
        <f t="shared" si="9"/>
        <v>398.26195481750193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5641.8747134101604</v>
      </c>
      <c r="C17" s="44">
        <f t="shared" si="4"/>
        <v>3200.4060151230369</v>
      </c>
      <c r="D17" s="44">
        <f t="shared" si="4"/>
        <v>2779.5028319421554</v>
      </c>
      <c r="E17" s="44">
        <f t="shared" si="4"/>
        <v>153.57073967327332</v>
      </c>
      <c r="F17" s="162">
        <f t="shared" si="5"/>
        <v>154.60608481161344</v>
      </c>
      <c r="G17" s="44">
        <f t="shared" si="1"/>
        <v>2.4347983781757971E-2</v>
      </c>
      <c r="H17" s="44">
        <f t="shared" si="1"/>
        <v>0</v>
      </c>
      <c r="I17" s="160">
        <f t="shared" si="6"/>
        <v>11929.984732944022</v>
      </c>
      <c r="J17" s="155"/>
      <c r="K17" s="175" t="s">
        <v>139</v>
      </c>
      <c r="L17" s="44">
        <f t="shared" si="7"/>
        <v>5641.8747134101604</v>
      </c>
      <c r="M17" s="44">
        <f t="shared" si="7"/>
        <v>3200.4060151230369</v>
      </c>
      <c r="N17" s="44">
        <f t="shared" si="7"/>
        <v>2779.5028319421554</v>
      </c>
      <c r="O17" s="44">
        <f t="shared" si="7"/>
        <v>153.57073967327332</v>
      </c>
      <c r="P17" s="44">
        <f t="shared" si="8"/>
        <v>154.60608481161341</v>
      </c>
      <c r="Q17" s="44">
        <f t="shared" si="3"/>
        <v>2.4347983781757971E-2</v>
      </c>
      <c r="R17" s="44">
        <f t="shared" si="3"/>
        <v>0</v>
      </c>
      <c r="S17" s="164">
        <f t="shared" si="9"/>
        <v>11929.984732944022</v>
      </c>
      <c r="T17" s="155" t="str">
        <f t="shared" si="10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2301.788671420004</v>
      </c>
      <c r="C18" s="41">
        <f t="shared" si="4"/>
        <v>143.32833413281406</v>
      </c>
      <c r="D18" s="41">
        <f t="shared" si="4"/>
        <v>4616.9772179525971</v>
      </c>
      <c r="E18" s="41">
        <f t="shared" si="4"/>
        <v>8724.9169805025413</v>
      </c>
      <c r="F18" s="166">
        <f t="shared" si="5"/>
        <v>1576.3311832867225</v>
      </c>
      <c r="G18" s="41">
        <f t="shared" si="1"/>
        <v>2555.9245804072038</v>
      </c>
      <c r="H18" s="41">
        <f t="shared" si="1"/>
        <v>37.969161997364857</v>
      </c>
      <c r="I18" s="168">
        <f t="shared" si="6"/>
        <v>19957.236129699249</v>
      </c>
      <c r="J18" s="155"/>
      <c r="K18" s="169" t="s">
        <v>25</v>
      </c>
      <c r="L18" s="88">
        <f t="shared" si="7"/>
        <v>2301.788671420004</v>
      </c>
      <c r="M18" s="88">
        <f t="shared" si="7"/>
        <v>143.32833413281406</v>
      </c>
      <c r="N18" s="88">
        <f t="shared" si="7"/>
        <v>4616.9772179525971</v>
      </c>
      <c r="O18" s="88">
        <f t="shared" si="7"/>
        <v>8724.9169805025413</v>
      </c>
      <c r="P18" s="88">
        <f t="shared" si="8"/>
        <v>1576.3311832867225</v>
      </c>
      <c r="Q18" s="88">
        <f t="shared" si="3"/>
        <v>2555.9245804072038</v>
      </c>
      <c r="R18" s="88">
        <f t="shared" si="3"/>
        <v>37.969161997364857</v>
      </c>
      <c r="S18" s="172">
        <f t="shared" si="9"/>
        <v>19957.236129699249</v>
      </c>
      <c r="T18" s="155" t="str">
        <f t="shared" si="10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2683.9531848935035</v>
      </c>
      <c r="C19" s="44">
        <f t="shared" si="4"/>
        <v>26.368540003436173</v>
      </c>
      <c r="D19" s="44">
        <f t="shared" si="4"/>
        <v>226.1465640421265</v>
      </c>
      <c r="E19" s="44">
        <f t="shared" si="4"/>
        <v>0</v>
      </c>
      <c r="F19" s="162">
        <f t="shared" si="5"/>
        <v>0</v>
      </c>
      <c r="G19" s="44">
        <f t="shared" si="1"/>
        <v>0</v>
      </c>
      <c r="H19" s="44">
        <f t="shared" si="1"/>
        <v>0</v>
      </c>
      <c r="I19" s="160">
        <f t="shared" si="6"/>
        <v>2936.468288939066</v>
      </c>
      <c r="J19" s="155"/>
      <c r="K19" s="175" t="s">
        <v>24</v>
      </c>
      <c r="L19" s="44">
        <f t="shared" si="7"/>
        <v>2683.9531848935035</v>
      </c>
      <c r="M19" s="44">
        <f t="shared" si="7"/>
        <v>26.368540003436173</v>
      </c>
      <c r="N19" s="44">
        <f t="shared" si="7"/>
        <v>226.1465640421265</v>
      </c>
      <c r="O19" s="44">
        <f t="shared" si="7"/>
        <v>0</v>
      </c>
      <c r="P19" s="44">
        <f t="shared" si="8"/>
        <v>0</v>
      </c>
      <c r="Q19" s="44">
        <f t="shared" si="3"/>
        <v>0</v>
      </c>
      <c r="R19" s="44">
        <f t="shared" si="3"/>
        <v>0</v>
      </c>
      <c r="S19" s="164">
        <f t="shared" si="9"/>
        <v>2936.468288939066</v>
      </c>
      <c r="T19" s="155" t="str">
        <f t="shared" si="10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5158.5705665849746</v>
      </c>
      <c r="C20" s="41">
        <f t="shared" si="4"/>
        <v>9.2674130541208282</v>
      </c>
      <c r="D20" s="41">
        <f t="shared" si="4"/>
        <v>421.39084233762708</v>
      </c>
      <c r="E20" s="41">
        <f t="shared" si="4"/>
        <v>0</v>
      </c>
      <c r="F20" s="166">
        <f t="shared" si="5"/>
        <v>0</v>
      </c>
      <c r="G20" s="41">
        <f t="shared" si="1"/>
        <v>0</v>
      </c>
      <c r="H20" s="41">
        <f t="shared" si="1"/>
        <v>0</v>
      </c>
      <c r="I20" s="168">
        <f t="shared" si="6"/>
        <v>5589.2288219767224</v>
      </c>
      <c r="J20" s="155"/>
      <c r="K20" s="169" t="s">
        <v>56</v>
      </c>
      <c r="L20" s="88">
        <f t="shared" si="7"/>
        <v>5158.5705665849746</v>
      </c>
      <c r="M20" s="88">
        <f t="shared" si="7"/>
        <v>9.2674130541208282</v>
      </c>
      <c r="N20" s="88">
        <f t="shared" si="7"/>
        <v>421.39084233762708</v>
      </c>
      <c r="O20" s="88">
        <f t="shared" si="7"/>
        <v>0</v>
      </c>
      <c r="P20" s="88">
        <f t="shared" si="8"/>
        <v>0</v>
      </c>
      <c r="Q20" s="88">
        <f t="shared" si="3"/>
        <v>0</v>
      </c>
      <c r="R20" s="88">
        <f t="shared" si="3"/>
        <v>0</v>
      </c>
      <c r="S20" s="172">
        <f t="shared" si="9"/>
        <v>5589.2288219767224</v>
      </c>
      <c r="T20" s="155" t="str">
        <f t="shared" si="10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1682.2586600216837</v>
      </c>
      <c r="C21" s="44">
        <f t="shared" si="4"/>
        <v>462.00382903712671</v>
      </c>
      <c r="D21" s="44">
        <f t="shared" si="4"/>
        <v>2551.4074166866203</v>
      </c>
      <c r="E21" s="44">
        <f t="shared" si="4"/>
        <v>53.65140767308263</v>
      </c>
      <c r="F21" s="162">
        <f t="shared" si="5"/>
        <v>1688.3395415454224</v>
      </c>
      <c r="G21" s="44">
        <f t="shared" si="1"/>
        <v>0</v>
      </c>
      <c r="H21" s="44">
        <f t="shared" si="1"/>
        <v>0</v>
      </c>
      <c r="I21" s="160">
        <f t="shared" si="6"/>
        <v>6437.6608549639359</v>
      </c>
      <c r="J21" s="155"/>
      <c r="K21" s="175" t="s">
        <v>22</v>
      </c>
      <c r="L21" s="44">
        <f t="shared" si="7"/>
        <v>1682.2586600216837</v>
      </c>
      <c r="M21" s="44">
        <f t="shared" si="7"/>
        <v>462.00382903712671</v>
      </c>
      <c r="N21" s="44">
        <f t="shared" si="7"/>
        <v>2551.4074166866203</v>
      </c>
      <c r="O21" s="44">
        <f t="shared" si="7"/>
        <v>53.65140767308263</v>
      </c>
      <c r="P21" s="44">
        <f t="shared" si="8"/>
        <v>1688.3395415454224</v>
      </c>
      <c r="Q21" s="44">
        <f t="shared" si="3"/>
        <v>0</v>
      </c>
      <c r="R21" s="44">
        <f t="shared" si="3"/>
        <v>0</v>
      </c>
      <c r="S21" s="164">
        <f t="shared" si="9"/>
        <v>6437.6608549639359</v>
      </c>
      <c r="T21" s="155" t="str">
        <f t="shared" si="10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14.782561892855092</v>
      </c>
      <c r="C22" s="41">
        <f t="shared" si="4"/>
        <v>2.0547277482029869</v>
      </c>
      <c r="D22" s="41">
        <f t="shared" si="4"/>
        <v>148.38335094774666</v>
      </c>
      <c r="E22" s="41">
        <f t="shared" si="4"/>
        <v>0</v>
      </c>
      <c r="F22" s="166">
        <f t="shared" si="5"/>
        <v>0</v>
      </c>
      <c r="G22" s="41">
        <f t="shared" si="1"/>
        <v>0</v>
      </c>
      <c r="H22" s="41">
        <f t="shared" si="1"/>
        <v>0</v>
      </c>
      <c r="I22" s="168">
        <f t="shared" si="6"/>
        <v>165.22064058880474</v>
      </c>
      <c r="J22" s="155"/>
      <c r="K22" s="169" t="s">
        <v>21</v>
      </c>
      <c r="L22" s="88">
        <f t="shared" si="7"/>
        <v>14.782561892855092</v>
      </c>
      <c r="M22" s="88">
        <f t="shared" si="7"/>
        <v>2.0547277482029869</v>
      </c>
      <c r="N22" s="88">
        <f t="shared" si="7"/>
        <v>148.38335094774666</v>
      </c>
      <c r="O22" s="88">
        <f t="shared" si="7"/>
        <v>0</v>
      </c>
      <c r="P22" s="88">
        <f t="shared" si="8"/>
        <v>0</v>
      </c>
      <c r="Q22" s="88">
        <f t="shared" si="3"/>
        <v>0</v>
      </c>
      <c r="R22" s="88">
        <f t="shared" si="3"/>
        <v>0</v>
      </c>
      <c r="S22" s="172">
        <f t="shared" si="9"/>
        <v>165.22064058880474</v>
      </c>
      <c r="T22" s="155" t="str">
        <f t="shared" si="10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1326.0174242562275</v>
      </c>
      <c r="C23" s="44">
        <f t="shared" si="4"/>
        <v>0</v>
      </c>
      <c r="D23" s="44">
        <f t="shared" si="4"/>
        <v>444.27527104084385</v>
      </c>
      <c r="E23" s="44">
        <f t="shared" si="4"/>
        <v>0</v>
      </c>
      <c r="F23" s="162">
        <f t="shared" si="5"/>
        <v>0</v>
      </c>
      <c r="G23" s="44">
        <f t="shared" ref="G23:H27" si="11">G49+G101</f>
        <v>0</v>
      </c>
      <c r="H23" s="44">
        <f t="shared" si="11"/>
        <v>0</v>
      </c>
      <c r="I23" s="160">
        <f t="shared" si="6"/>
        <v>1770.2926952970713</v>
      </c>
      <c r="J23" s="155"/>
      <c r="K23" s="177" t="s">
        <v>60</v>
      </c>
      <c r="L23" s="44">
        <f t="shared" si="7"/>
        <v>1326.0174242562275</v>
      </c>
      <c r="M23" s="44">
        <f t="shared" si="7"/>
        <v>0</v>
      </c>
      <c r="N23" s="44">
        <f t="shared" si="7"/>
        <v>444.27527104084385</v>
      </c>
      <c r="O23" s="44">
        <f t="shared" si="7"/>
        <v>0</v>
      </c>
      <c r="P23" s="44">
        <f t="shared" si="8"/>
        <v>0</v>
      </c>
      <c r="Q23" s="44">
        <f t="shared" ref="Q23:R27" si="12">Q49+Q101</f>
        <v>0</v>
      </c>
      <c r="R23" s="44">
        <f t="shared" si="12"/>
        <v>0</v>
      </c>
      <c r="S23" s="164">
        <f t="shared" si="9"/>
        <v>1770.2926952970713</v>
      </c>
      <c r="T23" s="155" t="str">
        <f t="shared" si="10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ref="B24:E27" si="13">B50+B102</f>
        <v>1326.0174242562275</v>
      </c>
      <c r="C24" s="61">
        <f t="shared" si="13"/>
        <v>0</v>
      </c>
      <c r="D24" s="61">
        <f t="shared" si="13"/>
        <v>444.27527104084385</v>
      </c>
      <c r="E24" s="61">
        <f t="shared" si="13"/>
        <v>0</v>
      </c>
      <c r="F24" s="179">
        <f t="shared" si="5"/>
        <v>0</v>
      </c>
      <c r="G24" s="61">
        <f t="shared" si="11"/>
        <v>0</v>
      </c>
      <c r="H24" s="61">
        <f t="shared" si="11"/>
        <v>0</v>
      </c>
      <c r="I24" s="181">
        <f t="shared" si="6"/>
        <v>1770.2926952970713</v>
      </c>
      <c r="J24" s="155"/>
      <c r="K24" s="182" t="s">
        <v>23</v>
      </c>
      <c r="L24" s="91">
        <f t="shared" ref="L24:O27" si="14">L50+L102</f>
        <v>1326.0174242562275</v>
      </c>
      <c r="M24" s="91">
        <f t="shared" si="14"/>
        <v>0</v>
      </c>
      <c r="N24" s="91">
        <f t="shared" si="14"/>
        <v>444.27527104084385</v>
      </c>
      <c r="O24" s="91">
        <f t="shared" si="14"/>
        <v>0</v>
      </c>
      <c r="P24" s="91">
        <f t="shared" si="8"/>
        <v>0</v>
      </c>
      <c r="Q24" s="91">
        <f t="shared" si="12"/>
        <v>0</v>
      </c>
      <c r="R24" s="91">
        <f t="shared" si="12"/>
        <v>0</v>
      </c>
      <c r="S24" s="185">
        <f t="shared" si="9"/>
        <v>1770.2926952970713</v>
      </c>
      <c r="T24" s="155" t="str">
        <f t="shared" si="10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13"/>
        <v>0</v>
      </c>
      <c r="C25" s="64">
        <f t="shared" si="13"/>
        <v>0</v>
      </c>
      <c r="D25" s="64">
        <f t="shared" si="13"/>
        <v>0</v>
      </c>
      <c r="E25" s="64">
        <f t="shared" si="13"/>
        <v>0</v>
      </c>
      <c r="F25" s="187">
        <f t="shared" si="5"/>
        <v>0</v>
      </c>
      <c r="G25" s="64">
        <f t="shared" si="11"/>
        <v>0</v>
      </c>
      <c r="H25" s="64">
        <f t="shared" si="11"/>
        <v>0</v>
      </c>
      <c r="I25" s="189">
        <f t="shared" si="6"/>
        <v>0</v>
      </c>
      <c r="J25" s="155"/>
      <c r="K25" s="190" t="s">
        <v>19</v>
      </c>
      <c r="L25" s="64">
        <f t="shared" si="14"/>
        <v>0</v>
      </c>
      <c r="M25" s="64">
        <f t="shared" si="14"/>
        <v>0</v>
      </c>
      <c r="N25" s="64">
        <f t="shared" si="14"/>
        <v>0</v>
      </c>
      <c r="O25" s="64">
        <f t="shared" si="14"/>
        <v>0</v>
      </c>
      <c r="P25" s="64">
        <f t="shared" si="8"/>
        <v>0</v>
      </c>
      <c r="Q25" s="64">
        <f t="shared" si="12"/>
        <v>0</v>
      </c>
      <c r="R25" s="64">
        <f t="shared" si="12"/>
        <v>0</v>
      </c>
      <c r="S25" s="192">
        <f t="shared" si="9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13"/>
        <v>0</v>
      </c>
      <c r="C26" s="61">
        <f t="shared" si="13"/>
        <v>0</v>
      </c>
      <c r="D26" s="61">
        <f t="shared" si="13"/>
        <v>0</v>
      </c>
      <c r="E26" s="61">
        <f t="shared" si="13"/>
        <v>0</v>
      </c>
      <c r="F26" s="179">
        <f t="shared" si="5"/>
        <v>0</v>
      </c>
      <c r="G26" s="61">
        <f t="shared" si="11"/>
        <v>0</v>
      </c>
      <c r="H26" s="61">
        <f t="shared" si="11"/>
        <v>0</v>
      </c>
      <c r="I26" s="181">
        <f t="shared" si="6"/>
        <v>0</v>
      </c>
      <c r="J26" s="155"/>
      <c r="K26" s="182" t="s">
        <v>20</v>
      </c>
      <c r="L26" s="91">
        <f t="shared" si="14"/>
        <v>0</v>
      </c>
      <c r="M26" s="91">
        <f t="shared" si="14"/>
        <v>0</v>
      </c>
      <c r="N26" s="91">
        <f t="shared" si="14"/>
        <v>0</v>
      </c>
      <c r="O26" s="91">
        <f t="shared" si="14"/>
        <v>0</v>
      </c>
      <c r="P26" s="91">
        <f t="shared" si="8"/>
        <v>0</v>
      </c>
      <c r="Q26" s="91">
        <f t="shared" si="12"/>
        <v>0</v>
      </c>
      <c r="R26" s="91">
        <f t="shared" si="12"/>
        <v>0</v>
      </c>
      <c r="S26" s="185">
        <f t="shared" si="9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13"/>
        <v>0</v>
      </c>
      <c r="C27" s="54">
        <f t="shared" si="13"/>
        <v>0</v>
      </c>
      <c r="D27" s="54">
        <f t="shared" si="13"/>
        <v>0</v>
      </c>
      <c r="E27" s="54">
        <f t="shared" si="13"/>
        <v>0</v>
      </c>
      <c r="F27" s="194">
        <f t="shared" si="5"/>
        <v>0</v>
      </c>
      <c r="G27" s="54">
        <f t="shared" si="11"/>
        <v>0</v>
      </c>
      <c r="H27" s="54">
        <f t="shared" si="11"/>
        <v>0</v>
      </c>
      <c r="I27" s="196">
        <f t="shared" si="6"/>
        <v>0</v>
      </c>
      <c r="J27" s="155"/>
      <c r="K27" s="197" t="s">
        <v>62</v>
      </c>
      <c r="L27" s="54">
        <f t="shared" si="14"/>
        <v>0</v>
      </c>
      <c r="M27" s="54">
        <f t="shared" si="14"/>
        <v>0</v>
      </c>
      <c r="N27" s="54">
        <f t="shared" si="14"/>
        <v>0</v>
      </c>
      <c r="O27" s="54">
        <f t="shared" si="14"/>
        <v>0</v>
      </c>
      <c r="P27" s="54">
        <f t="shared" si="8"/>
        <v>0</v>
      </c>
      <c r="Q27" s="54">
        <f t="shared" si="12"/>
        <v>0</v>
      </c>
      <c r="R27" s="54">
        <f t="shared" si="12"/>
        <v>0</v>
      </c>
      <c r="S27" s="199">
        <f t="shared" si="9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24647.883927688388</v>
      </c>
      <c r="C28" s="201">
        <f t="shared" ref="C28:I28" si="15">SUM(C7:C23)</f>
        <v>3898.0489675243393</v>
      </c>
      <c r="D28" s="201">
        <f t="shared" si="15"/>
        <v>13579.225363981161</v>
      </c>
      <c r="E28" s="201">
        <f t="shared" si="15"/>
        <v>10292.582020322403</v>
      </c>
      <c r="F28" s="201">
        <f t="shared" si="15"/>
        <v>32182.965760534502</v>
      </c>
      <c r="G28" s="201">
        <f t="shared" si="15"/>
        <v>2555.9489283909857</v>
      </c>
      <c r="H28" s="201">
        <f t="shared" si="15"/>
        <v>37.969161997364857</v>
      </c>
      <c r="I28" s="201">
        <f t="shared" si="15"/>
        <v>87194.624130439144</v>
      </c>
      <c r="J28" s="465"/>
      <c r="K28" s="202" t="s">
        <v>26</v>
      </c>
      <c r="L28" s="201">
        <f>SUM(L7:L23)</f>
        <v>24647.883927688388</v>
      </c>
      <c r="M28" s="201">
        <f t="shared" ref="M28:S28" si="16">SUM(M7:M23)</f>
        <v>3898.0489675243393</v>
      </c>
      <c r="N28" s="201">
        <f t="shared" si="16"/>
        <v>13579.225363981161</v>
      </c>
      <c r="O28" s="201">
        <f t="shared" si="16"/>
        <v>10292.582020322403</v>
      </c>
      <c r="P28" s="201">
        <f t="shared" si="16"/>
        <v>32182.965760534498</v>
      </c>
      <c r="Q28" s="201">
        <f t="shared" si="16"/>
        <v>2555.9489283909857</v>
      </c>
      <c r="R28" s="201">
        <f t="shared" si="16"/>
        <v>37.969161997364857</v>
      </c>
      <c r="S28" s="201">
        <f t="shared" si="16"/>
        <v>87194.624130439144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0.28267664633563061</v>
      </c>
      <c r="C29" s="55">
        <f t="shared" ref="C29:H29" si="17">IF($I28=0,"-",C28/$I28)</f>
        <v>4.4705152483862282E-2</v>
      </c>
      <c r="D29" s="55">
        <f t="shared" si="17"/>
        <v>0.15573466253684703</v>
      </c>
      <c r="E29" s="55">
        <f t="shared" si="17"/>
        <v>0.11804147472354688</v>
      </c>
      <c r="F29" s="55">
        <f t="shared" si="17"/>
        <v>0.36909346283080785</v>
      </c>
      <c r="G29" s="55">
        <f t="shared" si="17"/>
        <v>2.9313148073984514E-2</v>
      </c>
      <c r="H29" s="55">
        <f t="shared" si="17"/>
        <v>4.354530153208154E-4</v>
      </c>
      <c r="I29" s="56">
        <f>SUM(B29:H29)</f>
        <v>1</v>
      </c>
      <c r="K29" s="82" t="s">
        <v>83</v>
      </c>
      <c r="L29" s="99">
        <f>IF($I28=0,"-",L28/$I28)</f>
        <v>0.28267664633563061</v>
      </c>
      <c r="M29" s="99">
        <f t="shared" ref="M29:R29" si="18">IF($I28=0,"-",M28/$I28)</f>
        <v>4.4705152483862282E-2</v>
      </c>
      <c r="N29" s="99">
        <f t="shared" si="18"/>
        <v>0.15573466253684703</v>
      </c>
      <c r="O29" s="99">
        <f t="shared" si="18"/>
        <v>0.11804147472354688</v>
      </c>
      <c r="P29" s="99">
        <f t="shared" si="18"/>
        <v>0.36909346283080779</v>
      </c>
      <c r="Q29" s="99">
        <f t="shared" si="18"/>
        <v>2.9313148073984514E-2</v>
      </c>
      <c r="R29" s="100">
        <f t="shared" si="18"/>
        <v>4.354530153208154E-4</v>
      </c>
      <c r="S29" s="101">
        <f>SUM(L29:R29)</f>
        <v>1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3.3535046163970024E-2</v>
      </c>
      <c r="C33" s="38">
        <f t="shared" ref="C33:E33" si="19">C111+C137+C163+C189+C215+C241+C267+C293+C319+C345+C371+C397+C423</f>
        <v>0</v>
      </c>
      <c r="D33" s="38">
        <f t="shared" si="19"/>
        <v>8.076556246879471E-2</v>
      </c>
      <c r="E33" s="38">
        <f t="shared" si="19"/>
        <v>0</v>
      </c>
      <c r="F33" s="321">
        <v>0</v>
      </c>
      <c r="G33" s="38">
        <f t="shared" ref="G33:H48" si="20">G111+G137+G163+G189+G215+G241+G267+G293+G319+G345+G371+G397+G423</f>
        <v>0</v>
      </c>
      <c r="H33" s="38">
        <f t="shared" si="20"/>
        <v>0</v>
      </c>
      <c r="I33" s="160">
        <f>SUM(B33:H33)</f>
        <v>0.11430060863276473</v>
      </c>
      <c r="J33" s="155"/>
      <c r="K33" s="209" t="s">
        <v>7</v>
      </c>
      <c r="L33" s="38">
        <f t="shared" ref="L33:R48" si="21">L111+L137+L163+L189+L215+L241+L267+L293+L319+L345+L371+L397+L423</f>
        <v>3.3535046163970024E-2</v>
      </c>
      <c r="M33" s="38">
        <f t="shared" si="21"/>
        <v>0</v>
      </c>
      <c r="N33" s="38">
        <f t="shared" si="21"/>
        <v>8.076556246879471E-2</v>
      </c>
      <c r="O33" s="38">
        <f t="shared" si="21"/>
        <v>0</v>
      </c>
      <c r="P33" s="38">
        <f t="shared" si="21"/>
        <v>0</v>
      </c>
      <c r="Q33" s="38">
        <f t="shared" si="21"/>
        <v>0</v>
      </c>
      <c r="R33" s="38">
        <f t="shared" si="21"/>
        <v>0</v>
      </c>
      <c r="S33" s="211">
        <f>SUM(L33:R33)</f>
        <v>0.11430060863276473</v>
      </c>
      <c r="T33" s="155"/>
      <c r="U33" s="212" t="s">
        <v>7</v>
      </c>
      <c r="V33" s="117">
        <f t="shared" ref="V33:AH48" si="22">V111+V137+V163+V189+V215+V241+V267+V293+V319+V345+V371+V397+V423</f>
        <v>3.3535046163970024E-2</v>
      </c>
      <c r="W33" s="117">
        <f t="shared" si="22"/>
        <v>0</v>
      </c>
      <c r="X33" s="117">
        <f t="shared" si="22"/>
        <v>0</v>
      </c>
      <c r="Y33" s="117">
        <f t="shared" si="22"/>
        <v>0</v>
      </c>
      <c r="Z33" s="117">
        <f t="shared" si="22"/>
        <v>8.076556246879471E-2</v>
      </c>
      <c r="AA33" s="117">
        <f t="shared" si="22"/>
        <v>0</v>
      </c>
      <c r="AB33" s="117">
        <f t="shared" si="22"/>
        <v>0</v>
      </c>
      <c r="AC33" s="118">
        <f t="shared" si="22"/>
        <v>0</v>
      </c>
      <c r="AD33" s="117">
        <f t="shared" si="22"/>
        <v>0</v>
      </c>
      <c r="AE33" s="117">
        <f t="shared" si="22"/>
        <v>0</v>
      </c>
      <c r="AF33" s="117">
        <f t="shared" si="22"/>
        <v>0</v>
      </c>
      <c r="AG33" s="117">
        <f t="shared" si="22"/>
        <v>0</v>
      </c>
      <c r="AH33" s="117">
        <f t="shared" si="22"/>
        <v>0</v>
      </c>
      <c r="AI33" s="216">
        <f>SUM(V33:AC33)</f>
        <v>0.11430060863276473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23">B112+B138+B164+B190+B216+B242+B268+B294+B320+B346+B372+B398+B424</f>
        <v>0</v>
      </c>
      <c r="C34" s="41">
        <f t="shared" si="23"/>
        <v>0</v>
      </c>
      <c r="D34" s="41">
        <f t="shared" si="23"/>
        <v>590.20948881645518</v>
      </c>
      <c r="E34" s="41">
        <f t="shared" si="23"/>
        <v>0</v>
      </c>
      <c r="F34" s="322">
        <v>0</v>
      </c>
      <c r="G34" s="41">
        <f t="shared" si="20"/>
        <v>0</v>
      </c>
      <c r="H34" s="41">
        <f t="shared" si="20"/>
        <v>0</v>
      </c>
      <c r="I34" s="168">
        <f t="shared" ref="I34:I53" si="24">SUM(B34:H34)</f>
        <v>590.20948881645518</v>
      </c>
      <c r="J34" s="155"/>
      <c r="K34" s="169" t="s">
        <v>8</v>
      </c>
      <c r="L34" s="88">
        <f t="shared" si="21"/>
        <v>0</v>
      </c>
      <c r="M34" s="88">
        <f t="shared" si="21"/>
        <v>0</v>
      </c>
      <c r="N34" s="88">
        <f t="shared" si="21"/>
        <v>590.20948881645518</v>
      </c>
      <c r="O34" s="88">
        <f t="shared" si="21"/>
        <v>0</v>
      </c>
      <c r="P34" s="88">
        <f t="shared" si="21"/>
        <v>0</v>
      </c>
      <c r="Q34" s="88">
        <f t="shared" si="21"/>
        <v>0</v>
      </c>
      <c r="R34" s="88">
        <f t="shared" si="21"/>
        <v>0</v>
      </c>
      <c r="S34" s="172">
        <f t="shared" ref="S34:S53" si="25">SUM(L34:R34)</f>
        <v>590.20948881645518</v>
      </c>
      <c r="T34" s="155"/>
      <c r="U34" s="217" t="s">
        <v>8</v>
      </c>
      <c r="V34" s="121">
        <f t="shared" si="22"/>
        <v>0</v>
      </c>
      <c r="W34" s="121">
        <f t="shared" si="22"/>
        <v>0</v>
      </c>
      <c r="X34" s="121">
        <f t="shared" si="22"/>
        <v>0</v>
      </c>
      <c r="Y34" s="121">
        <f t="shared" si="22"/>
        <v>0</v>
      </c>
      <c r="Z34" s="121">
        <f t="shared" si="22"/>
        <v>590.20948881645518</v>
      </c>
      <c r="AA34" s="121">
        <f t="shared" si="22"/>
        <v>0</v>
      </c>
      <c r="AB34" s="121">
        <f t="shared" si="22"/>
        <v>0</v>
      </c>
      <c r="AC34" s="122">
        <f t="shared" si="22"/>
        <v>0</v>
      </c>
      <c r="AD34" s="121">
        <f t="shared" si="22"/>
        <v>0</v>
      </c>
      <c r="AE34" s="121">
        <f t="shared" si="22"/>
        <v>0</v>
      </c>
      <c r="AF34" s="121">
        <f t="shared" si="22"/>
        <v>0</v>
      </c>
      <c r="AG34" s="121">
        <f t="shared" si="22"/>
        <v>0</v>
      </c>
      <c r="AH34" s="121">
        <f t="shared" si="22"/>
        <v>0</v>
      </c>
      <c r="AI34" s="220">
        <f t="shared" ref="AI34:AI53" si="26">SUM(V34:AC34)</f>
        <v>590.20948881645518</v>
      </c>
      <c r="AJ34" s="147" t="str">
        <f t="shared" ref="AJ34:AJ55" si="27">IF(ABS(S34-AI34)&gt;0.001,S34-AI34,"")</f>
        <v/>
      </c>
    </row>
    <row r="35" spans="1:36" ht="15">
      <c r="A35" s="173" t="s">
        <v>10</v>
      </c>
      <c r="B35" s="44">
        <f t="shared" si="23"/>
        <v>0</v>
      </c>
      <c r="C35" s="44">
        <f t="shared" si="23"/>
        <v>0</v>
      </c>
      <c r="D35" s="44">
        <f t="shared" si="23"/>
        <v>274.16193236429029</v>
      </c>
      <c r="E35" s="44">
        <f t="shared" si="23"/>
        <v>0</v>
      </c>
      <c r="F35" s="322">
        <v>0</v>
      </c>
      <c r="G35" s="44">
        <f t="shared" si="20"/>
        <v>0</v>
      </c>
      <c r="H35" s="44">
        <f t="shared" si="20"/>
        <v>0</v>
      </c>
      <c r="I35" s="160">
        <f t="shared" si="24"/>
        <v>274.16193236429029</v>
      </c>
      <c r="J35" s="155"/>
      <c r="K35" s="175" t="s">
        <v>10</v>
      </c>
      <c r="L35" s="44">
        <f t="shared" si="21"/>
        <v>0</v>
      </c>
      <c r="M35" s="44">
        <f t="shared" si="21"/>
        <v>0</v>
      </c>
      <c r="N35" s="44">
        <f t="shared" si="21"/>
        <v>274.16193236429029</v>
      </c>
      <c r="O35" s="44">
        <f t="shared" si="21"/>
        <v>0</v>
      </c>
      <c r="P35" s="44">
        <f t="shared" si="21"/>
        <v>0</v>
      </c>
      <c r="Q35" s="44">
        <f t="shared" si="21"/>
        <v>0</v>
      </c>
      <c r="R35" s="44">
        <f t="shared" si="21"/>
        <v>0</v>
      </c>
      <c r="S35" s="164">
        <f t="shared" si="25"/>
        <v>274.16193236429029</v>
      </c>
      <c r="T35" s="155"/>
      <c r="U35" s="221" t="s">
        <v>10</v>
      </c>
      <c r="V35" s="117">
        <f t="shared" si="22"/>
        <v>0</v>
      </c>
      <c r="W35" s="117">
        <f t="shared" si="22"/>
        <v>0</v>
      </c>
      <c r="X35" s="117">
        <f t="shared" si="22"/>
        <v>0</v>
      </c>
      <c r="Y35" s="117">
        <f t="shared" si="22"/>
        <v>0</v>
      </c>
      <c r="Z35" s="117">
        <f t="shared" si="22"/>
        <v>274.16193236429029</v>
      </c>
      <c r="AA35" s="117">
        <f t="shared" si="22"/>
        <v>0</v>
      </c>
      <c r="AB35" s="117">
        <f t="shared" si="22"/>
        <v>0</v>
      </c>
      <c r="AC35" s="118">
        <f t="shared" si="22"/>
        <v>0</v>
      </c>
      <c r="AD35" s="117">
        <f t="shared" si="22"/>
        <v>0</v>
      </c>
      <c r="AE35" s="117">
        <f t="shared" si="22"/>
        <v>0</v>
      </c>
      <c r="AF35" s="117">
        <f t="shared" si="22"/>
        <v>0</v>
      </c>
      <c r="AG35" s="117">
        <f t="shared" si="22"/>
        <v>0</v>
      </c>
      <c r="AH35" s="117">
        <f t="shared" si="22"/>
        <v>0</v>
      </c>
      <c r="AI35" s="216">
        <f t="shared" si="26"/>
        <v>274.16193236429029</v>
      </c>
      <c r="AJ35" s="147" t="str">
        <f t="shared" si="27"/>
        <v/>
      </c>
    </row>
    <row r="36" spans="1:36" ht="15">
      <c r="A36" s="165" t="s">
        <v>52</v>
      </c>
      <c r="B36" s="41">
        <f t="shared" si="23"/>
        <v>0</v>
      </c>
      <c r="C36" s="41">
        <f t="shared" si="23"/>
        <v>0</v>
      </c>
      <c r="D36" s="41">
        <f t="shared" si="23"/>
        <v>710.12673079547903</v>
      </c>
      <c r="E36" s="41">
        <f t="shared" si="23"/>
        <v>0</v>
      </c>
      <c r="F36" s="322">
        <v>0</v>
      </c>
      <c r="G36" s="41">
        <f t="shared" si="20"/>
        <v>0</v>
      </c>
      <c r="H36" s="41">
        <f t="shared" si="20"/>
        <v>0</v>
      </c>
      <c r="I36" s="168">
        <f t="shared" si="24"/>
        <v>710.12673079547903</v>
      </c>
      <c r="J36" s="155"/>
      <c r="K36" s="169" t="s">
        <v>52</v>
      </c>
      <c r="L36" s="88">
        <f t="shared" si="21"/>
        <v>0</v>
      </c>
      <c r="M36" s="88">
        <f t="shared" si="21"/>
        <v>0</v>
      </c>
      <c r="N36" s="88">
        <f t="shared" si="21"/>
        <v>710.12673079547903</v>
      </c>
      <c r="O36" s="88">
        <f t="shared" si="21"/>
        <v>0</v>
      </c>
      <c r="P36" s="88">
        <f t="shared" si="21"/>
        <v>0</v>
      </c>
      <c r="Q36" s="88">
        <f t="shared" si="21"/>
        <v>0</v>
      </c>
      <c r="R36" s="88">
        <f t="shared" si="21"/>
        <v>0</v>
      </c>
      <c r="S36" s="172">
        <f t="shared" si="25"/>
        <v>710.12673079547903</v>
      </c>
      <c r="T36" s="155"/>
      <c r="U36" s="217" t="s">
        <v>52</v>
      </c>
      <c r="V36" s="121">
        <f t="shared" si="22"/>
        <v>0</v>
      </c>
      <c r="W36" s="121">
        <f t="shared" si="22"/>
        <v>0</v>
      </c>
      <c r="X36" s="121">
        <f t="shared" si="22"/>
        <v>0</v>
      </c>
      <c r="Y36" s="121">
        <f t="shared" si="22"/>
        <v>0</v>
      </c>
      <c r="Z36" s="121">
        <f t="shared" si="22"/>
        <v>710.12673079547903</v>
      </c>
      <c r="AA36" s="121">
        <f t="shared" si="22"/>
        <v>0</v>
      </c>
      <c r="AB36" s="121">
        <f t="shared" si="22"/>
        <v>0</v>
      </c>
      <c r="AC36" s="122">
        <f t="shared" si="22"/>
        <v>0</v>
      </c>
      <c r="AD36" s="121">
        <f t="shared" si="22"/>
        <v>0</v>
      </c>
      <c r="AE36" s="121">
        <f t="shared" si="22"/>
        <v>0</v>
      </c>
      <c r="AF36" s="121">
        <f t="shared" si="22"/>
        <v>0</v>
      </c>
      <c r="AG36" s="121">
        <f t="shared" si="22"/>
        <v>0</v>
      </c>
      <c r="AH36" s="121">
        <f t="shared" si="22"/>
        <v>0</v>
      </c>
      <c r="AI36" s="220">
        <f t="shared" si="26"/>
        <v>710.12673079547903</v>
      </c>
      <c r="AJ36" s="147" t="str">
        <f t="shared" si="27"/>
        <v/>
      </c>
    </row>
    <row r="37" spans="1:36" ht="15">
      <c r="A37" s="173" t="s">
        <v>16</v>
      </c>
      <c r="B37" s="44">
        <f t="shared" si="23"/>
        <v>57.568092588988591</v>
      </c>
      <c r="C37" s="44">
        <f t="shared" si="23"/>
        <v>33.161105332545461</v>
      </c>
      <c r="D37" s="44">
        <f t="shared" si="23"/>
        <v>69.826027343554671</v>
      </c>
      <c r="E37" s="44">
        <f t="shared" si="23"/>
        <v>0</v>
      </c>
      <c r="F37" s="322">
        <v>0</v>
      </c>
      <c r="G37" s="44">
        <f t="shared" si="20"/>
        <v>0</v>
      </c>
      <c r="H37" s="44">
        <f t="shared" si="20"/>
        <v>0</v>
      </c>
      <c r="I37" s="160">
        <f t="shared" si="24"/>
        <v>160.55522526508872</v>
      </c>
      <c r="J37" s="155"/>
      <c r="K37" s="175" t="s">
        <v>16</v>
      </c>
      <c r="L37" s="44">
        <f t="shared" si="21"/>
        <v>57.568092588988591</v>
      </c>
      <c r="M37" s="44">
        <f t="shared" si="21"/>
        <v>33.161105332545461</v>
      </c>
      <c r="N37" s="44">
        <f t="shared" si="21"/>
        <v>69.826027343554671</v>
      </c>
      <c r="O37" s="44">
        <f t="shared" si="21"/>
        <v>0</v>
      </c>
      <c r="P37" s="44">
        <f t="shared" si="21"/>
        <v>0</v>
      </c>
      <c r="Q37" s="44">
        <f t="shared" si="21"/>
        <v>0</v>
      </c>
      <c r="R37" s="44">
        <f t="shared" si="21"/>
        <v>0</v>
      </c>
      <c r="S37" s="164">
        <f t="shared" si="25"/>
        <v>160.55522526508872</v>
      </c>
      <c r="T37" s="155"/>
      <c r="U37" s="221" t="s">
        <v>16</v>
      </c>
      <c r="V37" s="117">
        <f t="shared" si="22"/>
        <v>57.209651073532143</v>
      </c>
      <c r="W37" s="117">
        <f t="shared" si="22"/>
        <v>0</v>
      </c>
      <c r="X37" s="117">
        <f t="shared" si="22"/>
        <v>0</v>
      </c>
      <c r="Y37" s="117">
        <f t="shared" si="22"/>
        <v>33.161105332545461</v>
      </c>
      <c r="Z37" s="117">
        <f t="shared" si="22"/>
        <v>69.12101717770031</v>
      </c>
      <c r="AA37" s="117">
        <f t="shared" si="22"/>
        <v>0</v>
      </c>
      <c r="AB37" s="117">
        <f t="shared" si="22"/>
        <v>0</v>
      </c>
      <c r="AC37" s="118">
        <f t="shared" si="22"/>
        <v>1.063451681310821</v>
      </c>
      <c r="AD37" s="117">
        <f t="shared" si="22"/>
        <v>0.35844151545645386</v>
      </c>
      <c r="AE37" s="117">
        <f t="shared" si="22"/>
        <v>0</v>
      </c>
      <c r="AF37" s="117">
        <f t="shared" si="22"/>
        <v>0</v>
      </c>
      <c r="AG37" s="117">
        <f t="shared" si="22"/>
        <v>0.70501016585436715</v>
      </c>
      <c r="AH37" s="117">
        <f t="shared" si="22"/>
        <v>0</v>
      </c>
      <c r="AI37" s="216">
        <f t="shared" si="26"/>
        <v>160.55522526508872</v>
      </c>
      <c r="AJ37" s="147" t="str">
        <f t="shared" si="27"/>
        <v/>
      </c>
    </row>
    <row r="38" spans="1:36" ht="15">
      <c r="A38" s="165" t="s">
        <v>15</v>
      </c>
      <c r="B38" s="41">
        <f t="shared" si="23"/>
        <v>14.622915249258153</v>
      </c>
      <c r="C38" s="41">
        <f t="shared" si="23"/>
        <v>1.6775244102988489</v>
      </c>
      <c r="D38" s="41">
        <f t="shared" si="23"/>
        <v>15.437489828579176</v>
      </c>
      <c r="E38" s="41">
        <f t="shared" si="23"/>
        <v>0</v>
      </c>
      <c r="F38" s="322">
        <v>0</v>
      </c>
      <c r="G38" s="41">
        <f t="shared" si="20"/>
        <v>0</v>
      </c>
      <c r="H38" s="41">
        <f t="shared" si="20"/>
        <v>0</v>
      </c>
      <c r="I38" s="168">
        <f t="shared" si="24"/>
        <v>31.737929488136174</v>
      </c>
      <c r="J38" s="155"/>
      <c r="K38" s="169" t="s">
        <v>15</v>
      </c>
      <c r="L38" s="88">
        <f t="shared" si="21"/>
        <v>14.622915249258153</v>
      </c>
      <c r="M38" s="88">
        <f t="shared" si="21"/>
        <v>1.6775244102988489</v>
      </c>
      <c r="N38" s="88">
        <f t="shared" si="21"/>
        <v>15.437489828579176</v>
      </c>
      <c r="O38" s="88">
        <f t="shared" si="21"/>
        <v>0</v>
      </c>
      <c r="P38" s="88">
        <f t="shared" si="21"/>
        <v>0</v>
      </c>
      <c r="Q38" s="88">
        <f t="shared" si="21"/>
        <v>0</v>
      </c>
      <c r="R38" s="88">
        <f t="shared" si="21"/>
        <v>0</v>
      </c>
      <c r="S38" s="172">
        <f t="shared" si="25"/>
        <v>31.737929488136174</v>
      </c>
      <c r="T38" s="155"/>
      <c r="U38" s="217" t="s">
        <v>53</v>
      </c>
      <c r="V38" s="121">
        <f t="shared" si="22"/>
        <v>14.048529539353108</v>
      </c>
      <c r="W38" s="121">
        <f t="shared" si="22"/>
        <v>0</v>
      </c>
      <c r="X38" s="121">
        <f t="shared" si="22"/>
        <v>0</v>
      </c>
      <c r="Y38" s="121">
        <f t="shared" si="22"/>
        <v>1.6775244102988489</v>
      </c>
      <c r="Z38" s="121">
        <f t="shared" si="22"/>
        <v>15.437489828579176</v>
      </c>
      <c r="AA38" s="121">
        <f t="shared" si="22"/>
        <v>0</v>
      </c>
      <c r="AB38" s="121">
        <f t="shared" si="22"/>
        <v>0</v>
      </c>
      <c r="AC38" s="122">
        <f t="shared" si="22"/>
        <v>0.57438570990504534</v>
      </c>
      <c r="AD38" s="121">
        <f t="shared" si="22"/>
        <v>0.57438570990504534</v>
      </c>
      <c r="AE38" s="121">
        <f t="shared" si="22"/>
        <v>0</v>
      </c>
      <c r="AF38" s="121">
        <f t="shared" si="22"/>
        <v>0</v>
      </c>
      <c r="AG38" s="121">
        <f t="shared" si="22"/>
        <v>0</v>
      </c>
      <c r="AH38" s="121">
        <f t="shared" si="22"/>
        <v>0</v>
      </c>
      <c r="AI38" s="220">
        <f t="shared" si="26"/>
        <v>31.737929488136178</v>
      </c>
      <c r="AJ38" s="147" t="str">
        <f t="shared" si="27"/>
        <v/>
      </c>
    </row>
    <row r="39" spans="1:36" ht="15">
      <c r="A39" s="173" t="s">
        <v>54</v>
      </c>
      <c r="B39" s="44">
        <f t="shared" si="23"/>
        <v>0</v>
      </c>
      <c r="C39" s="44">
        <f t="shared" si="23"/>
        <v>0</v>
      </c>
      <c r="D39" s="44">
        <f t="shared" si="23"/>
        <v>0</v>
      </c>
      <c r="E39" s="44">
        <f t="shared" si="23"/>
        <v>1033.0795773308914</v>
      </c>
      <c r="F39" s="322">
        <v>0</v>
      </c>
      <c r="G39" s="44">
        <f t="shared" si="20"/>
        <v>0</v>
      </c>
      <c r="H39" s="44">
        <f t="shared" si="20"/>
        <v>0</v>
      </c>
      <c r="I39" s="160">
        <f t="shared" si="24"/>
        <v>1033.0795773308914</v>
      </c>
      <c r="J39" s="155"/>
      <c r="K39" s="175" t="s">
        <v>54</v>
      </c>
      <c r="L39" s="44">
        <f t="shared" si="21"/>
        <v>0</v>
      </c>
      <c r="M39" s="44">
        <f t="shared" si="21"/>
        <v>0</v>
      </c>
      <c r="N39" s="44">
        <f t="shared" si="21"/>
        <v>0</v>
      </c>
      <c r="O39" s="44">
        <f t="shared" si="21"/>
        <v>1033.0795773308914</v>
      </c>
      <c r="P39" s="44">
        <f t="shared" si="21"/>
        <v>1582.8232260637678</v>
      </c>
      <c r="Q39" s="44">
        <f t="shared" si="21"/>
        <v>0</v>
      </c>
      <c r="R39" s="44">
        <f t="shared" si="21"/>
        <v>0</v>
      </c>
      <c r="S39" s="164">
        <f t="shared" si="25"/>
        <v>2615.9028033946593</v>
      </c>
      <c r="T39" s="155"/>
      <c r="U39" s="221" t="s">
        <v>54</v>
      </c>
      <c r="V39" s="117">
        <f t="shared" si="22"/>
        <v>0</v>
      </c>
      <c r="W39" s="117">
        <f t="shared" si="22"/>
        <v>0</v>
      </c>
      <c r="X39" s="117">
        <f t="shared" si="22"/>
        <v>0</v>
      </c>
      <c r="Y39" s="117">
        <f t="shared" si="22"/>
        <v>0</v>
      </c>
      <c r="Z39" s="117">
        <f t="shared" si="22"/>
        <v>0</v>
      </c>
      <c r="AA39" s="117">
        <f t="shared" si="22"/>
        <v>947.560064732451</v>
      </c>
      <c r="AB39" s="117">
        <f t="shared" si="22"/>
        <v>1582.8232260637678</v>
      </c>
      <c r="AC39" s="118">
        <f t="shared" si="22"/>
        <v>85.519512598440471</v>
      </c>
      <c r="AD39" s="117">
        <f t="shared" si="22"/>
        <v>0</v>
      </c>
      <c r="AE39" s="117">
        <f t="shared" si="22"/>
        <v>0</v>
      </c>
      <c r="AF39" s="117">
        <f t="shared" si="22"/>
        <v>0</v>
      </c>
      <c r="AG39" s="117">
        <f t="shared" si="22"/>
        <v>0</v>
      </c>
      <c r="AH39" s="117">
        <f t="shared" si="22"/>
        <v>85.519512598440471</v>
      </c>
      <c r="AI39" s="216">
        <f t="shared" si="26"/>
        <v>2615.9028033946593</v>
      </c>
      <c r="AJ39" s="147" t="str">
        <f t="shared" si="27"/>
        <v/>
      </c>
    </row>
    <row r="40" spans="1:36" ht="15">
      <c r="A40" s="165" t="s">
        <v>12</v>
      </c>
      <c r="B40" s="41">
        <f t="shared" si="23"/>
        <v>0</v>
      </c>
      <c r="C40" s="41">
        <f t="shared" si="23"/>
        <v>0</v>
      </c>
      <c r="D40" s="41">
        <f t="shared" si="23"/>
        <v>0</v>
      </c>
      <c r="E40" s="41">
        <f t="shared" si="23"/>
        <v>5.4772103065804671</v>
      </c>
      <c r="F40" s="322">
        <v>0</v>
      </c>
      <c r="G40" s="41">
        <f t="shared" si="20"/>
        <v>0</v>
      </c>
      <c r="H40" s="41">
        <f t="shared" si="20"/>
        <v>0</v>
      </c>
      <c r="I40" s="168">
        <f t="shared" si="24"/>
        <v>5.4772103065804671</v>
      </c>
      <c r="J40" s="155"/>
      <c r="K40" s="169" t="s">
        <v>12</v>
      </c>
      <c r="L40" s="88">
        <f t="shared" si="21"/>
        <v>0</v>
      </c>
      <c r="M40" s="88">
        <f t="shared" si="21"/>
        <v>0</v>
      </c>
      <c r="N40" s="88">
        <f t="shared" si="21"/>
        <v>0</v>
      </c>
      <c r="O40" s="88">
        <f t="shared" si="21"/>
        <v>5.4772103065804671</v>
      </c>
      <c r="P40" s="88">
        <f t="shared" si="21"/>
        <v>26.734957366239424</v>
      </c>
      <c r="Q40" s="88">
        <f t="shared" si="21"/>
        <v>0</v>
      </c>
      <c r="R40" s="88">
        <f t="shared" si="21"/>
        <v>0</v>
      </c>
      <c r="S40" s="172">
        <f t="shared" si="25"/>
        <v>32.212167672819888</v>
      </c>
      <c r="T40" s="155"/>
      <c r="U40" s="217" t="s">
        <v>12</v>
      </c>
      <c r="V40" s="121">
        <f t="shared" si="22"/>
        <v>0</v>
      </c>
      <c r="W40" s="121">
        <f t="shared" si="22"/>
        <v>0</v>
      </c>
      <c r="X40" s="121">
        <f t="shared" si="22"/>
        <v>0</v>
      </c>
      <c r="Y40" s="121">
        <f t="shared" si="22"/>
        <v>0</v>
      </c>
      <c r="Z40" s="121">
        <f t="shared" si="22"/>
        <v>0</v>
      </c>
      <c r="AA40" s="121">
        <f t="shared" si="22"/>
        <v>1.5238447095224956</v>
      </c>
      <c r="AB40" s="121">
        <f t="shared" si="22"/>
        <v>26.734957366239424</v>
      </c>
      <c r="AC40" s="122">
        <f t="shared" si="22"/>
        <v>3.9533655970579717</v>
      </c>
      <c r="AD40" s="121">
        <f t="shared" si="22"/>
        <v>0</v>
      </c>
      <c r="AE40" s="121">
        <f t="shared" si="22"/>
        <v>0</v>
      </c>
      <c r="AF40" s="121">
        <f t="shared" si="22"/>
        <v>0</v>
      </c>
      <c r="AG40" s="121">
        <f t="shared" si="22"/>
        <v>0</v>
      </c>
      <c r="AH40" s="121">
        <f t="shared" si="22"/>
        <v>3.9533655970579717</v>
      </c>
      <c r="AI40" s="220">
        <f t="shared" si="26"/>
        <v>32.212167672819895</v>
      </c>
      <c r="AJ40" s="147" t="str">
        <f t="shared" si="27"/>
        <v/>
      </c>
    </row>
    <row r="41" spans="1:36" ht="15">
      <c r="A41" s="173" t="s">
        <v>55</v>
      </c>
      <c r="B41" s="44">
        <f t="shared" si="23"/>
        <v>0</v>
      </c>
      <c r="C41" s="44">
        <f t="shared" si="23"/>
        <v>0</v>
      </c>
      <c r="D41" s="44">
        <f t="shared" si="23"/>
        <v>0</v>
      </c>
      <c r="E41" s="44">
        <f t="shared" si="23"/>
        <v>0</v>
      </c>
      <c r="F41" s="322">
        <v>0</v>
      </c>
      <c r="G41" s="44">
        <f t="shared" si="20"/>
        <v>0</v>
      </c>
      <c r="H41" s="44">
        <f t="shared" si="20"/>
        <v>0</v>
      </c>
      <c r="I41" s="160">
        <f t="shared" si="24"/>
        <v>0</v>
      </c>
      <c r="J41" s="155"/>
      <c r="K41" s="175" t="s">
        <v>55</v>
      </c>
      <c r="L41" s="44">
        <f t="shared" si="21"/>
        <v>0</v>
      </c>
      <c r="M41" s="44">
        <f t="shared" si="21"/>
        <v>0</v>
      </c>
      <c r="N41" s="44">
        <f t="shared" si="21"/>
        <v>0</v>
      </c>
      <c r="O41" s="44">
        <f t="shared" si="21"/>
        <v>0</v>
      </c>
      <c r="P41" s="44">
        <f t="shared" si="21"/>
        <v>0</v>
      </c>
      <c r="Q41" s="44">
        <f t="shared" si="21"/>
        <v>0</v>
      </c>
      <c r="R41" s="44">
        <f t="shared" si="21"/>
        <v>0</v>
      </c>
      <c r="S41" s="164">
        <f t="shared" si="25"/>
        <v>0</v>
      </c>
      <c r="T41" s="155"/>
      <c r="U41" s="221" t="s">
        <v>55</v>
      </c>
      <c r="V41" s="117">
        <f t="shared" si="22"/>
        <v>0</v>
      </c>
      <c r="W41" s="117">
        <f t="shared" si="22"/>
        <v>0</v>
      </c>
      <c r="X41" s="117">
        <f t="shared" si="22"/>
        <v>0</v>
      </c>
      <c r="Y41" s="117">
        <f t="shared" si="22"/>
        <v>0</v>
      </c>
      <c r="Z41" s="117">
        <f t="shared" si="22"/>
        <v>0</v>
      </c>
      <c r="AA41" s="117">
        <f t="shared" si="22"/>
        <v>0</v>
      </c>
      <c r="AB41" s="117">
        <f t="shared" si="22"/>
        <v>0</v>
      </c>
      <c r="AC41" s="118">
        <f t="shared" si="22"/>
        <v>0</v>
      </c>
      <c r="AD41" s="117">
        <f t="shared" si="22"/>
        <v>0</v>
      </c>
      <c r="AE41" s="117">
        <f t="shared" si="22"/>
        <v>0</v>
      </c>
      <c r="AF41" s="117">
        <f t="shared" si="22"/>
        <v>0</v>
      </c>
      <c r="AG41" s="117">
        <f t="shared" si="22"/>
        <v>0</v>
      </c>
      <c r="AH41" s="117">
        <f t="shared" si="22"/>
        <v>0</v>
      </c>
      <c r="AI41" s="216">
        <f t="shared" si="26"/>
        <v>0</v>
      </c>
      <c r="AJ41" s="147" t="str">
        <f t="shared" si="27"/>
        <v/>
      </c>
    </row>
    <row r="42" spans="1:36" ht="15">
      <c r="A42" s="165" t="s">
        <v>17</v>
      </c>
      <c r="B42" s="41">
        <f t="shared" si="23"/>
        <v>35.640455167314855</v>
      </c>
      <c r="C42" s="41">
        <f t="shared" si="23"/>
        <v>5.9446105435263528</v>
      </c>
      <c r="D42" s="41">
        <f t="shared" si="23"/>
        <v>144.80934689814885</v>
      </c>
      <c r="E42" s="41">
        <f t="shared" si="23"/>
        <v>45.225996659229885</v>
      </c>
      <c r="F42" s="322">
        <v>0</v>
      </c>
      <c r="G42" s="41">
        <f t="shared" si="20"/>
        <v>0</v>
      </c>
      <c r="H42" s="41">
        <f t="shared" si="20"/>
        <v>0</v>
      </c>
      <c r="I42" s="168">
        <f t="shared" si="24"/>
        <v>231.62040926821993</v>
      </c>
      <c r="J42" s="155"/>
      <c r="K42" s="169" t="s">
        <v>17</v>
      </c>
      <c r="L42" s="88">
        <f t="shared" si="21"/>
        <v>35.640455167314855</v>
      </c>
      <c r="M42" s="88">
        <f t="shared" si="21"/>
        <v>5.9446105435263528</v>
      </c>
      <c r="N42" s="88">
        <f t="shared" si="21"/>
        <v>144.80934689814885</v>
      </c>
      <c r="O42" s="88">
        <f t="shared" si="21"/>
        <v>45.225996659229885</v>
      </c>
      <c r="P42" s="88">
        <f t="shared" si="21"/>
        <v>16.307432048159431</v>
      </c>
      <c r="Q42" s="88">
        <f t="shared" si="21"/>
        <v>0</v>
      </c>
      <c r="R42" s="88">
        <f t="shared" si="21"/>
        <v>0</v>
      </c>
      <c r="S42" s="172">
        <f t="shared" si="25"/>
        <v>247.92784131637936</v>
      </c>
      <c r="T42" s="155"/>
      <c r="U42" s="217" t="s">
        <v>17</v>
      </c>
      <c r="V42" s="121">
        <f t="shared" si="22"/>
        <v>35.640455167314855</v>
      </c>
      <c r="W42" s="121">
        <f t="shared" si="22"/>
        <v>0</v>
      </c>
      <c r="X42" s="121">
        <f t="shared" si="22"/>
        <v>0</v>
      </c>
      <c r="Y42" s="121">
        <f t="shared" si="22"/>
        <v>5.9446105435263528</v>
      </c>
      <c r="Z42" s="121">
        <f t="shared" si="22"/>
        <v>144.80934689814885</v>
      </c>
      <c r="AA42" s="121">
        <f t="shared" si="22"/>
        <v>30.498577634968111</v>
      </c>
      <c r="AB42" s="121">
        <f t="shared" si="22"/>
        <v>16.307432048159431</v>
      </c>
      <c r="AC42" s="122">
        <f t="shared" si="22"/>
        <v>14.727419024261765</v>
      </c>
      <c r="AD42" s="121">
        <f t="shared" si="22"/>
        <v>0</v>
      </c>
      <c r="AE42" s="121">
        <f t="shared" si="22"/>
        <v>0</v>
      </c>
      <c r="AF42" s="121">
        <f t="shared" si="22"/>
        <v>0</v>
      </c>
      <c r="AG42" s="121">
        <f t="shared" si="22"/>
        <v>0</v>
      </c>
      <c r="AH42" s="121">
        <f t="shared" si="22"/>
        <v>14.727419024261765</v>
      </c>
      <c r="AI42" s="220">
        <f t="shared" si="26"/>
        <v>247.92784131637936</v>
      </c>
      <c r="AJ42" s="147" t="str">
        <f t="shared" si="27"/>
        <v/>
      </c>
    </row>
    <row r="43" spans="1:36" ht="15">
      <c r="A43" s="173" t="s">
        <v>139</v>
      </c>
      <c r="B43" s="44">
        <f t="shared" si="23"/>
        <v>1200.4586910875717</v>
      </c>
      <c r="C43" s="44">
        <f t="shared" si="23"/>
        <v>2917.680014200927</v>
      </c>
      <c r="D43" s="44">
        <f t="shared" si="23"/>
        <v>2405.9741594316774</v>
      </c>
      <c r="E43" s="44">
        <f t="shared" si="23"/>
        <v>110.15212499516174</v>
      </c>
      <c r="F43" s="322">
        <v>0</v>
      </c>
      <c r="G43" s="44">
        <f t="shared" si="20"/>
        <v>2.4347983781757971E-2</v>
      </c>
      <c r="H43" s="44">
        <f t="shared" si="20"/>
        <v>0</v>
      </c>
      <c r="I43" s="160">
        <f t="shared" si="24"/>
        <v>6634.2893376991196</v>
      </c>
      <c r="J43" s="155"/>
      <c r="K43" s="175" t="s">
        <v>139</v>
      </c>
      <c r="L43" s="44">
        <f t="shared" si="21"/>
        <v>1200.4586910875717</v>
      </c>
      <c r="M43" s="44">
        <f t="shared" si="21"/>
        <v>2917.680014200927</v>
      </c>
      <c r="N43" s="44">
        <f t="shared" si="21"/>
        <v>2405.9741594316774</v>
      </c>
      <c r="O43" s="44">
        <f t="shared" si="21"/>
        <v>110.15212499516174</v>
      </c>
      <c r="P43" s="44">
        <f t="shared" si="21"/>
        <v>13.638505392452124</v>
      </c>
      <c r="Q43" s="44">
        <f t="shared" si="21"/>
        <v>2.4347983781757971E-2</v>
      </c>
      <c r="R43" s="44">
        <f t="shared" si="21"/>
        <v>0</v>
      </c>
      <c r="S43" s="164">
        <f t="shared" si="25"/>
        <v>6647.927843091572</v>
      </c>
      <c r="T43" s="155"/>
      <c r="U43" s="221" t="s">
        <v>139</v>
      </c>
      <c r="V43" s="117">
        <f t="shared" si="22"/>
        <v>1179.3711559197204</v>
      </c>
      <c r="W43" s="117">
        <f t="shared" si="22"/>
        <v>10.820994622206959</v>
      </c>
      <c r="X43" s="117">
        <f t="shared" si="22"/>
        <v>2.4347983781757971E-2</v>
      </c>
      <c r="Y43" s="117">
        <f t="shared" si="22"/>
        <v>2917.680014200927</v>
      </c>
      <c r="Z43" s="117">
        <f t="shared" si="22"/>
        <v>2190.375635798347</v>
      </c>
      <c r="AA43" s="117">
        <f t="shared" si="22"/>
        <v>41.550550547224233</v>
      </c>
      <c r="AB43" s="117">
        <f t="shared" si="22"/>
        <v>13.638505392452124</v>
      </c>
      <c r="AC43" s="118">
        <f t="shared" si="22"/>
        <v>294.46663862691173</v>
      </c>
      <c r="AD43" s="117">
        <f t="shared" si="22"/>
        <v>10.266540545644354</v>
      </c>
      <c r="AE43" s="117">
        <f t="shared" si="22"/>
        <v>0</v>
      </c>
      <c r="AF43" s="117">
        <f t="shared" si="22"/>
        <v>0</v>
      </c>
      <c r="AG43" s="117">
        <f t="shared" si="22"/>
        <v>215.59852363332976</v>
      </c>
      <c r="AH43" s="117">
        <f t="shared" si="22"/>
        <v>68.601574447937509</v>
      </c>
      <c r="AI43" s="216">
        <f t="shared" si="26"/>
        <v>6647.927843091572</v>
      </c>
      <c r="AJ43" s="147" t="str">
        <f t="shared" si="27"/>
        <v/>
      </c>
    </row>
    <row r="44" spans="1:36" ht="15">
      <c r="A44" s="165" t="s">
        <v>25</v>
      </c>
      <c r="B44" s="41">
        <f t="shared" si="23"/>
        <v>359.84956728158039</v>
      </c>
      <c r="C44" s="41">
        <f t="shared" si="23"/>
        <v>143.22375276942475</v>
      </c>
      <c r="D44" s="41">
        <f t="shared" si="23"/>
        <v>1348.9942819414209</v>
      </c>
      <c r="E44" s="41">
        <f t="shared" si="23"/>
        <v>6095.5220565101699</v>
      </c>
      <c r="F44" s="322">
        <v>0</v>
      </c>
      <c r="G44" s="41">
        <f t="shared" si="20"/>
        <v>602.83614875040701</v>
      </c>
      <c r="H44" s="41">
        <f t="shared" si="20"/>
        <v>37.063389415795989</v>
      </c>
      <c r="I44" s="168">
        <f t="shared" si="24"/>
        <v>8587.4891966687992</v>
      </c>
      <c r="J44" s="155"/>
      <c r="K44" s="169" t="s">
        <v>25</v>
      </c>
      <c r="L44" s="88">
        <f t="shared" si="21"/>
        <v>359.84956728158039</v>
      </c>
      <c r="M44" s="88">
        <f t="shared" si="21"/>
        <v>143.22375276942475</v>
      </c>
      <c r="N44" s="88">
        <f t="shared" si="21"/>
        <v>1348.9942819414209</v>
      </c>
      <c r="O44" s="88">
        <f t="shared" si="21"/>
        <v>6095.5220565101699</v>
      </c>
      <c r="P44" s="88">
        <f t="shared" si="21"/>
        <v>17.686992944024372</v>
      </c>
      <c r="Q44" s="88">
        <f t="shared" si="21"/>
        <v>602.83614875040701</v>
      </c>
      <c r="R44" s="88">
        <f t="shared" si="21"/>
        <v>37.063389415795989</v>
      </c>
      <c r="S44" s="172">
        <f t="shared" si="25"/>
        <v>8605.1761896128228</v>
      </c>
      <c r="T44" s="155"/>
      <c r="U44" s="217" t="s">
        <v>25</v>
      </c>
      <c r="V44" s="121">
        <f t="shared" si="22"/>
        <v>76.970350897946972</v>
      </c>
      <c r="W44" s="121">
        <f t="shared" si="22"/>
        <v>279.2483741878616</v>
      </c>
      <c r="X44" s="121">
        <f t="shared" si="22"/>
        <v>602.83614875040701</v>
      </c>
      <c r="Y44" s="121">
        <f t="shared" si="22"/>
        <v>143.22375276942475</v>
      </c>
      <c r="Z44" s="121">
        <f t="shared" si="22"/>
        <v>1336.9765014122709</v>
      </c>
      <c r="AA44" s="121">
        <f t="shared" si="22"/>
        <v>6064.8061633723637</v>
      </c>
      <c r="AB44" s="121">
        <f t="shared" si="22"/>
        <v>17.686992944024372</v>
      </c>
      <c r="AC44" s="122">
        <f t="shared" si="22"/>
        <v>83.427905278523426</v>
      </c>
      <c r="AD44" s="121">
        <f t="shared" si="22"/>
        <v>3.6308421957717991</v>
      </c>
      <c r="AE44" s="121">
        <f t="shared" si="22"/>
        <v>17.362180051454352</v>
      </c>
      <c r="AF44" s="121">
        <f t="shared" si="22"/>
        <v>37.063389415795989</v>
      </c>
      <c r="AG44" s="121">
        <f t="shared" si="22"/>
        <v>12.017780529150084</v>
      </c>
      <c r="AH44" s="121">
        <f t="shared" si="22"/>
        <v>13.353713086351187</v>
      </c>
      <c r="AI44" s="220">
        <f t="shared" si="26"/>
        <v>8605.1761896128228</v>
      </c>
      <c r="AJ44" s="147" t="str">
        <f t="shared" si="27"/>
        <v/>
      </c>
    </row>
    <row r="45" spans="1:36" ht="15">
      <c r="A45" s="173" t="s">
        <v>24</v>
      </c>
      <c r="B45" s="44">
        <f t="shared" si="23"/>
        <v>85.65614156764525</v>
      </c>
      <c r="C45" s="44">
        <f t="shared" si="23"/>
        <v>19.634608837168585</v>
      </c>
      <c r="D45" s="44">
        <f t="shared" si="23"/>
        <v>74.77129176573952</v>
      </c>
      <c r="E45" s="44">
        <f t="shared" si="23"/>
        <v>0</v>
      </c>
      <c r="F45" s="322">
        <v>0</v>
      </c>
      <c r="G45" s="44">
        <f t="shared" si="20"/>
        <v>0</v>
      </c>
      <c r="H45" s="44">
        <f t="shared" si="20"/>
        <v>0</v>
      </c>
      <c r="I45" s="160">
        <f t="shared" si="24"/>
        <v>180.06204217055335</v>
      </c>
      <c r="J45" s="155"/>
      <c r="K45" s="175" t="s">
        <v>24</v>
      </c>
      <c r="L45" s="44">
        <f t="shared" si="21"/>
        <v>85.65614156764525</v>
      </c>
      <c r="M45" s="44">
        <f t="shared" si="21"/>
        <v>19.634608837168585</v>
      </c>
      <c r="N45" s="44">
        <f t="shared" si="21"/>
        <v>74.77129176573952</v>
      </c>
      <c r="O45" s="44">
        <f t="shared" si="21"/>
        <v>0</v>
      </c>
      <c r="P45" s="44">
        <f t="shared" si="21"/>
        <v>0</v>
      </c>
      <c r="Q45" s="44">
        <f t="shared" si="21"/>
        <v>0</v>
      </c>
      <c r="R45" s="44">
        <f t="shared" si="21"/>
        <v>0</v>
      </c>
      <c r="S45" s="164">
        <f t="shared" si="25"/>
        <v>180.06204217055335</v>
      </c>
      <c r="T45" s="155"/>
      <c r="U45" s="221" t="s">
        <v>24</v>
      </c>
      <c r="V45" s="117">
        <f t="shared" si="22"/>
        <v>85.350590445592161</v>
      </c>
      <c r="W45" s="117">
        <f t="shared" si="22"/>
        <v>0</v>
      </c>
      <c r="X45" s="117">
        <f t="shared" si="22"/>
        <v>0</v>
      </c>
      <c r="Y45" s="117">
        <f t="shared" si="22"/>
        <v>19.634608837168585</v>
      </c>
      <c r="Z45" s="117">
        <f t="shared" si="22"/>
        <v>9.7295111283971814</v>
      </c>
      <c r="AA45" s="117">
        <f t="shared" si="22"/>
        <v>0</v>
      </c>
      <c r="AB45" s="117">
        <f t="shared" si="22"/>
        <v>0</v>
      </c>
      <c r="AC45" s="118">
        <f t="shared" si="22"/>
        <v>65.347331759395445</v>
      </c>
      <c r="AD45" s="117">
        <f t="shared" si="22"/>
        <v>0.30555112205310642</v>
      </c>
      <c r="AE45" s="117">
        <f t="shared" si="22"/>
        <v>0</v>
      </c>
      <c r="AF45" s="117">
        <f t="shared" si="22"/>
        <v>0</v>
      </c>
      <c r="AG45" s="117">
        <f t="shared" si="22"/>
        <v>65.041780637342328</v>
      </c>
      <c r="AH45" s="117">
        <f t="shared" si="22"/>
        <v>0</v>
      </c>
      <c r="AI45" s="216">
        <f t="shared" si="26"/>
        <v>180.06204217055335</v>
      </c>
      <c r="AJ45" s="147" t="str">
        <f t="shared" si="27"/>
        <v/>
      </c>
    </row>
    <row r="46" spans="1:36" ht="15">
      <c r="A46" s="165" t="s">
        <v>56</v>
      </c>
      <c r="B46" s="41">
        <f t="shared" si="23"/>
        <v>1.7302681726520972</v>
      </c>
      <c r="C46" s="41">
        <f t="shared" si="23"/>
        <v>2.0547358432994431E-3</v>
      </c>
      <c r="D46" s="41">
        <f t="shared" si="23"/>
        <v>0</v>
      </c>
      <c r="E46" s="41">
        <f t="shared" si="23"/>
        <v>0</v>
      </c>
      <c r="F46" s="322">
        <v>0</v>
      </c>
      <c r="G46" s="41">
        <f t="shared" si="20"/>
        <v>0</v>
      </c>
      <c r="H46" s="41">
        <f t="shared" si="20"/>
        <v>0</v>
      </c>
      <c r="I46" s="168">
        <f t="shared" si="24"/>
        <v>1.7323229084953966</v>
      </c>
      <c r="J46" s="155"/>
      <c r="K46" s="169" t="s">
        <v>56</v>
      </c>
      <c r="L46" s="88">
        <f t="shared" si="21"/>
        <v>1.7302681726520972</v>
      </c>
      <c r="M46" s="88">
        <f t="shared" si="21"/>
        <v>2.0547358432994431E-3</v>
      </c>
      <c r="N46" s="88">
        <f t="shared" si="21"/>
        <v>0</v>
      </c>
      <c r="O46" s="88">
        <f t="shared" si="21"/>
        <v>0</v>
      </c>
      <c r="P46" s="88">
        <f t="shared" si="21"/>
        <v>0</v>
      </c>
      <c r="Q46" s="88">
        <f t="shared" si="21"/>
        <v>0</v>
      </c>
      <c r="R46" s="88">
        <f t="shared" si="21"/>
        <v>0</v>
      </c>
      <c r="S46" s="172">
        <f t="shared" si="25"/>
        <v>1.7323229084953966</v>
      </c>
      <c r="T46" s="155"/>
      <c r="U46" s="217" t="s">
        <v>56</v>
      </c>
      <c r="V46" s="121">
        <f t="shared" si="22"/>
        <v>1.7302681726520972</v>
      </c>
      <c r="W46" s="121">
        <f t="shared" si="22"/>
        <v>0</v>
      </c>
      <c r="X46" s="121">
        <f t="shared" si="22"/>
        <v>0</v>
      </c>
      <c r="Y46" s="121">
        <f t="shared" si="22"/>
        <v>2.0547358432994431E-3</v>
      </c>
      <c r="Z46" s="121">
        <f t="shared" si="22"/>
        <v>0</v>
      </c>
      <c r="AA46" s="121">
        <f t="shared" si="22"/>
        <v>0</v>
      </c>
      <c r="AB46" s="121">
        <f t="shared" si="22"/>
        <v>0</v>
      </c>
      <c r="AC46" s="122">
        <f t="shared" si="22"/>
        <v>0</v>
      </c>
      <c r="AD46" s="121">
        <f t="shared" si="22"/>
        <v>0</v>
      </c>
      <c r="AE46" s="121">
        <f t="shared" si="22"/>
        <v>0</v>
      </c>
      <c r="AF46" s="121">
        <f t="shared" si="22"/>
        <v>0</v>
      </c>
      <c r="AG46" s="121">
        <f t="shared" si="22"/>
        <v>0</v>
      </c>
      <c r="AH46" s="121">
        <f t="shared" si="22"/>
        <v>0</v>
      </c>
      <c r="AI46" s="220">
        <f t="shared" si="26"/>
        <v>1.7323229084953966</v>
      </c>
      <c r="AJ46" s="147" t="str">
        <f t="shared" si="27"/>
        <v/>
      </c>
    </row>
    <row r="47" spans="1:36" ht="15">
      <c r="A47" s="173" t="s">
        <v>22</v>
      </c>
      <c r="B47" s="44">
        <f t="shared" si="23"/>
        <v>597.76160689334642</v>
      </c>
      <c r="C47" s="44">
        <f t="shared" si="23"/>
        <v>462.00382903712671</v>
      </c>
      <c r="D47" s="44">
        <f t="shared" si="23"/>
        <v>2373.7164230500289</v>
      </c>
      <c r="E47" s="44">
        <f t="shared" si="23"/>
        <v>52.84395568967139</v>
      </c>
      <c r="F47" s="322">
        <v>0</v>
      </c>
      <c r="G47" s="44">
        <f t="shared" si="20"/>
        <v>0</v>
      </c>
      <c r="H47" s="44">
        <f t="shared" si="20"/>
        <v>0</v>
      </c>
      <c r="I47" s="160">
        <f t="shared" si="24"/>
        <v>3486.3258146701733</v>
      </c>
      <c r="J47" s="155"/>
      <c r="K47" s="175" t="s">
        <v>22</v>
      </c>
      <c r="L47" s="44">
        <f t="shared" si="21"/>
        <v>597.76160689334642</v>
      </c>
      <c r="M47" s="44">
        <f t="shared" si="21"/>
        <v>462.00382903712671</v>
      </c>
      <c r="N47" s="44">
        <f t="shared" si="21"/>
        <v>2373.7164230500289</v>
      </c>
      <c r="O47" s="44">
        <f t="shared" si="21"/>
        <v>52.84395568967139</v>
      </c>
      <c r="P47" s="44">
        <f t="shared" si="21"/>
        <v>140.21157770993838</v>
      </c>
      <c r="Q47" s="44">
        <f t="shared" si="21"/>
        <v>0</v>
      </c>
      <c r="R47" s="44">
        <f t="shared" si="21"/>
        <v>0</v>
      </c>
      <c r="S47" s="164">
        <f t="shared" si="25"/>
        <v>3626.5373923801117</v>
      </c>
      <c r="T47" s="155"/>
      <c r="U47" s="221" t="s">
        <v>22</v>
      </c>
      <c r="V47" s="117">
        <f t="shared" si="22"/>
        <v>597.76160689334642</v>
      </c>
      <c r="W47" s="117">
        <f t="shared" si="22"/>
        <v>0</v>
      </c>
      <c r="X47" s="117">
        <f t="shared" si="22"/>
        <v>0</v>
      </c>
      <c r="Y47" s="117">
        <f t="shared" si="22"/>
        <v>462.00382903712671</v>
      </c>
      <c r="Z47" s="117">
        <f t="shared" si="22"/>
        <v>1222.28157269801</v>
      </c>
      <c r="AA47" s="117">
        <f t="shared" si="22"/>
        <v>0</v>
      </c>
      <c r="AB47" s="117">
        <f t="shared" si="22"/>
        <v>140.21157770993838</v>
      </c>
      <c r="AC47" s="118">
        <f t="shared" si="22"/>
        <v>1204.2788060416906</v>
      </c>
      <c r="AD47" s="117">
        <f t="shared" si="22"/>
        <v>0</v>
      </c>
      <c r="AE47" s="117">
        <f t="shared" si="22"/>
        <v>0</v>
      </c>
      <c r="AF47" s="117">
        <f t="shared" si="22"/>
        <v>0</v>
      </c>
      <c r="AG47" s="117">
        <f t="shared" si="22"/>
        <v>1151.4348503520191</v>
      </c>
      <c r="AH47" s="117">
        <f t="shared" si="22"/>
        <v>52.84395568967139</v>
      </c>
      <c r="AI47" s="216">
        <f t="shared" si="26"/>
        <v>3626.5373923801121</v>
      </c>
      <c r="AJ47" s="147" t="str">
        <f t="shared" si="27"/>
        <v/>
      </c>
    </row>
    <row r="48" spans="1:36" ht="15">
      <c r="A48" s="165" t="s">
        <v>21</v>
      </c>
      <c r="B48" s="41">
        <f t="shared" si="23"/>
        <v>14.782561892855092</v>
      </c>
      <c r="C48" s="41">
        <f t="shared" si="23"/>
        <v>2.0547277482029869</v>
      </c>
      <c r="D48" s="41">
        <f t="shared" si="23"/>
        <v>148.38335094774666</v>
      </c>
      <c r="E48" s="41">
        <f t="shared" si="23"/>
        <v>0</v>
      </c>
      <c r="F48" s="322">
        <v>0</v>
      </c>
      <c r="G48" s="41">
        <f t="shared" si="20"/>
        <v>0</v>
      </c>
      <c r="H48" s="41">
        <f t="shared" si="20"/>
        <v>0</v>
      </c>
      <c r="I48" s="168">
        <f t="shared" si="24"/>
        <v>165.22064058880474</v>
      </c>
      <c r="J48" s="155"/>
      <c r="K48" s="169" t="s">
        <v>21</v>
      </c>
      <c r="L48" s="88">
        <f t="shared" si="21"/>
        <v>14.782561892855092</v>
      </c>
      <c r="M48" s="88">
        <f t="shared" si="21"/>
        <v>2.0547277482029869</v>
      </c>
      <c r="N48" s="88">
        <f t="shared" si="21"/>
        <v>148.38335094774666</v>
      </c>
      <c r="O48" s="88">
        <f t="shared" si="21"/>
        <v>0</v>
      </c>
      <c r="P48" s="88">
        <f t="shared" si="21"/>
        <v>0</v>
      </c>
      <c r="Q48" s="88">
        <f t="shared" si="21"/>
        <v>0</v>
      </c>
      <c r="R48" s="88">
        <f t="shared" si="21"/>
        <v>0</v>
      </c>
      <c r="S48" s="172">
        <f t="shared" si="25"/>
        <v>165.22064058880474</v>
      </c>
      <c r="T48" s="155"/>
      <c r="U48" s="217" t="s">
        <v>57</v>
      </c>
      <c r="V48" s="121">
        <f t="shared" si="22"/>
        <v>14.782561892855092</v>
      </c>
      <c r="W48" s="121">
        <f t="shared" si="22"/>
        <v>0</v>
      </c>
      <c r="X48" s="121">
        <f t="shared" si="22"/>
        <v>0</v>
      </c>
      <c r="Y48" s="121">
        <f t="shared" si="22"/>
        <v>2.0547277482029869</v>
      </c>
      <c r="Z48" s="121">
        <f t="shared" si="22"/>
        <v>147.97541523518558</v>
      </c>
      <c r="AA48" s="121">
        <f t="shared" si="22"/>
        <v>0</v>
      </c>
      <c r="AB48" s="121">
        <f t="shared" si="22"/>
        <v>0</v>
      </c>
      <c r="AC48" s="122">
        <f t="shared" si="22"/>
        <v>0.4079357125610894</v>
      </c>
      <c r="AD48" s="121">
        <f t="shared" si="22"/>
        <v>0</v>
      </c>
      <c r="AE48" s="121">
        <f t="shared" si="22"/>
        <v>0</v>
      </c>
      <c r="AF48" s="121">
        <f t="shared" si="22"/>
        <v>0</v>
      </c>
      <c r="AG48" s="121">
        <f t="shared" si="22"/>
        <v>0.4079357125610894</v>
      </c>
      <c r="AH48" s="121">
        <f t="shared" si="22"/>
        <v>0</v>
      </c>
      <c r="AI48" s="220">
        <f t="shared" si="26"/>
        <v>165.22064058880474</v>
      </c>
      <c r="AJ48" s="147" t="str">
        <f t="shared" si="27"/>
        <v/>
      </c>
    </row>
    <row r="49" spans="1:36" ht="15">
      <c r="A49" s="176" t="s">
        <v>60</v>
      </c>
      <c r="B49" s="44">
        <f t="shared" si="23"/>
        <v>16.243222254505859</v>
      </c>
      <c r="C49" s="44">
        <f t="shared" si="23"/>
        <v>0</v>
      </c>
      <c r="D49" s="44">
        <f t="shared" si="23"/>
        <v>0</v>
      </c>
      <c r="E49" s="44">
        <f t="shared" si="23"/>
        <v>0</v>
      </c>
      <c r="F49" s="322">
        <v>0</v>
      </c>
      <c r="G49" s="44">
        <f t="shared" ref="G49:H53" si="28">G127+G153+G179+G205+G231+G257+G283+G309+G335+G361+G387+G413+G439</f>
        <v>0</v>
      </c>
      <c r="H49" s="44">
        <f t="shared" si="28"/>
        <v>0</v>
      </c>
      <c r="I49" s="160">
        <f t="shared" si="24"/>
        <v>16.243222254505859</v>
      </c>
      <c r="J49" s="155"/>
      <c r="K49" s="177" t="s">
        <v>60</v>
      </c>
      <c r="L49" s="44">
        <f t="shared" ref="L49:R53" si="29">L127+L153+L179+L205+L231+L257+L283+L309+L335+L361+L387+L413+L439</f>
        <v>16.243222254505859</v>
      </c>
      <c r="M49" s="44">
        <f t="shared" si="29"/>
        <v>0</v>
      </c>
      <c r="N49" s="44">
        <f t="shared" si="29"/>
        <v>0</v>
      </c>
      <c r="O49" s="44">
        <f t="shared" si="29"/>
        <v>0</v>
      </c>
      <c r="P49" s="44">
        <f t="shared" si="29"/>
        <v>0</v>
      </c>
      <c r="Q49" s="44">
        <f t="shared" si="29"/>
        <v>0</v>
      </c>
      <c r="R49" s="44">
        <f t="shared" si="29"/>
        <v>0</v>
      </c>
      <c r="S49" s="164">
        <f t="shared" si="25"/>
        <v>16.243222254505859</v>
      </c>
      <c r="T49" s="155"/>
      <c r="U49" s="222" t="s">
        <v>58</v>
      </c>
      <c r="V49" s="117">
        <f t="shared" ref="V49:AH53" si="30">V127+V153+V179+V205+V231+V257+V283+V309+V335+V361+V387+V413+V439</f>
        <v>14.665877276792884</v>
      </c>
      <c r="W49" s="117">
        <f t="shared" si="30"/>
        <v>0</v>
      </c>
      <c r="X49" s="117">
        <f t="shared" si="30"/>
        <v>0</v>
      </c>
      <c r="Y49" s="117">
        <f t="shared" si="30"/>
        <v>0</v>
      </c>
      <c r="Z49" s="117">
        <f t="shared" si="30"/>
        <v>0</v>
      </c>
      <c r="AA49" s="117">
        <f t="shared" si="30"/>
        <v>0</v>
      </c>
      <c r="AB49" s="117">
        <f t="shared" si="30"/>
        <v>0</v>
      </c>
      <c r="AC49" s="118">
        <f t="shared" si="30"/>
        <v>2.6994696364781239E-2</v>
      </c>
      <c r="AD49" s="117">
        <f t="shared" si="30"/>
        <v>2.6994696364781239E-2</v>
      </c>
      <c r="AE49" s="117">
        <f t="shared" si="30"/>
        <v>0</v>
      </c>
      <c r="AF49" s="117">
        <f t="shared" si="30"/>
        <v>0</v>
      </c>
      <c r="AG49" s="117">
        <f t="shared" si="30"/>
        <v>0</v>
      </c>
      <c r="AH49" s="117">
        <f t="shared" si="30"/>
        <v>0</v>
      </c>
      <c r="AI49" s="216">
        <f t="shared" si="26"/>
        <v>14.692871973157665</v>
      </c>
      <c r="AJ49" s="147">
        <f t="shared" si="27"/>
        <v>1.5503502813481944</v>
      </c>
    </row>
    <row r="50" spans="1:36">
      <c r="A50" s="178" t="s">
        <v>23</v>
      </c>
      <c r="B50" s="61">
        <f t="shared" ref="B50:E53" si="31">B128+B154+B180+B206+B232+B258+B284+B310+B336+B362+B388+B414+B440</f>
        <v>16.243222254505859</v>
      </c>
      <c r="C50" s="61">
        <f t="shared" si="31"/>
        <v>0</v>
      </c>
      <c r="D50" s="61">
        <f t="shared" si="31"/>
        <v>0</v>
      </c>
      <c r="E50" s="61">
        <f t="shared" si="31"/>
        <v>0</v>
      </c>
      <c r="F50" s="322">
        <v>0</v>
      </c>
      <c r="G50" s="61">
        <f t="shared" si="28"/>
        <v>0</v>
      </c>
      <c r="H50" s="61">
        <f t="shared" si="28"/>
        <v>0</v>
      </c>
      <c r="I50" s="181">
        <f t="shared" si="24"/>
        <v>16.243222254505859</v>
      </c>
      <c r="J50" s="155"/>
      <c r="K50" s="182" t="s">
        <v>23</v>
      </c>
      <c r="L50" s="91">
        <f t="shared" si="29"/>
        <v>16.243222254505859</v>
      </c>
      <c r="M50" s="91">
        <f t="shared" si="29"/>
        <v>0</v>
      </c>
      <c r="N50" s="91">
        <f t="shared" si="29"/>
        <v>0</v>
      </c>
      <c r="O50" s="91">
        <f t="shared" si="29"/>
        <v>0</v>
      </c>
      <c r="P50" s="91">
        <f t="shared" si="29"/>
        <v>0</v>
      </c>
      <c r="Q50" s="91">
        <f t="shared" si="29"/>
        <v>0</v>
      </c>
      <c r="R50" s="91">
        <f t="shared" si="29"/>
        <v>0</v>
      </c>
      <c r="S50" s="185">
        <f t="shared" si="25"/>
        <v>16.243222254505859</v>
      </c>
      <c r="T50" s="155"/>
      <c r="U50" s="223" t="s">
        <v>61</v>
      </c>
      <c r="V50" s="124">
        <f t="shared" si="30"/>
        <v>15.64679983798235</v>
      </c>
      <c r="W50" s="124">
        <f t="shared" si="30"/>
        <v>0</v>
      </c>
      <c r="X50" s="124">
        <f t="shared" si="30"/>
        <v>0</v>
      </c>
      <c r="Y50" s="124">
        <f t="shared" si="30"/>
        <v>0</v>
      </c>
      <c r="Z50" s="124">
        <f t="shared" si="30"/>
        <v>0</v>
      </c>
      <c r="AA50" s="124">
        <f t="shared" si="30"/>
        <v>0</v>
      </c>
      <c r="AB50" s="124">
        <f t="shared" si="30"/>
        <v>0</v>
      </c>
      <c r="AC50" s="291">
        <f t="shared" si="30"/>
        <v>0.59642241652351036</v>
      </c>
      <c r="AD50" s="124">
        <f t="shared" si="30"/>
        <v>0.59642241652351036</v>
      </c>
      <c r="AE50" s="124">
        <f t="shared" si="30"/>
        <v>0</v>
      </c>
      <c r="AF50" s="124">
        <f t="shared" si="30"/>
        <v>0</v>
      </c>
      <c r="AG50" s="124">
        <f t="shared" si="30"/>
        <v>0</v>
      </c>
      <c r="AH50" s="124">
        <f t="shared" si="30"/>
        <v>0</v>
      </c>
      <c r="AI50" s="225">
        <f t="shared" si="26"/>
        <v>16.243222254505859</v>
      </c>
      <c r="AJ50" s="147" t="str">
        <f>IF(ABS(S50-AI50)&gt;0.2,S50-AI50,"")</f>
        <v/>
      </c>
    </row>
    <row r="51" spans="1:36">
      <c r="A51" s="186" t="s">
        <v>19</v>
      </c>
      <c r="B51" s="64">
        <f t="shared" si="31"/>
        <v>0</v>
      </c>
      <c r="C51" s="64">
        <f t="shared" si="31"/>
        <v>0</v>
      </c>
      <c r="D51" s="64">
        <f t="shared" si="31"/>
        <v>0</v>
      </c>
      <c r="E51" s="64">
        <f t="shared" si="31"/>
        <v>0</v>
      </c>
      <c r="F51" s="322">
        <v>0</v>
      </c>
      <c r="G51" s="64">
        <f t="shared" si="28"/>
        <v>0</v>
      </c>
      <c r="H51" s="64">
        <f t="shared" si="28"/>
        <v>0</v>
      </c>
      <c r="I51" s="189">
        <f t="shared" si="24"/>
        <v>0</v>
      </c>
      <c r="J51" s="155"/>
      <c r="K51" s="190" t="s">
        <v>19</v>
      </c>
      <c r="L51" s="64">
        <f t="shared" si="29"/>
        <v>0</v>
      </c>
      <c r="M51" s="64">
        <f t="shared" si="29"/>
        <v>0</v>
      </c>
      <c r="N51" s="64">
        <f t="shared" si="29"/>
        <v>0</v>
      </c>
      <c r="O51" s="64">
        <f t="shared" si="29"/>
        <v>0</v>
      </c>
      <c r="P51" s="64">
        <f t="shared" si="29"/>
        <v>0</v>
      </c>
      <c r="Q51" s="64">
        <f t="shared" si="29"/>
        <v>0</v>
      </c>
      <c r="R51" s="64">
        <f t="shared" si="29"/>
        <v>0</v>
      </c>
      <c r="S51" s="192">
        <f t="shared" si="25"/>
        <v>0</v>
      </c>
      <c r="T51" s="155"/>
      <c r="U51" s="226" t="s">
        <v>19</v>
      </c>
      <c r="V51" s="127">
        <f t="shared" si="30"/>
        <v>0</v>
      </c>
      <c r="W51" s="127">
        <f t="shared" si="30"/>
        <v>0</v>
      </c>
      <c r="X51" s="127">
        <f t="shared" si="30"/>
        <v>0</v>
      </c>
      <c r="Y51" s="127">
        <f t="shared" si="30"/>
        <v>0</v>
      </c>
      <c r="Z51" s="127">
        <f t="shared" si="30"/>
        <v>0</v>
      </c>
      <c r="AA51" s="127">
        <f t="shared" si="30"/>
        <v>0</v>
      </c>
      <c r="AB51" s="127">
        <f t="shared" si="30"/>
        <v>0</v>
      </c>
      <c r="AC51" s="292">
        <f t="shared" si="30"/>
        <v>0</v>
      </c>
      <c r="AD51" s="127">
        <f t="shared" si="30"/>
        <v>0</v>
      </c>
      <c r="AE51" s="127">
        <f t="shared" si="30"/>
        <v>0</v>
      </c>
      <c r="AF51" s="127">
        <f t="shared" si="30"/>
        <v>0</v>
      </c>
      <c r="AG51" s="127">
        <f t="shared" si="30"/>
        <v>0</v>
      </c>
      <c r="AH51" s="127">
        <f t="shared" si="30"/>
        <v>0</v>
      </c>
      <c r="AI51" s="229">
        <f t="shared" si="26"/>
        <v>0</v>
      </c>
      <c r="AJ51" s="147" t="str">
        <f t="shared" si="27"/>
        <v/>
      </c>
    </row>
    <row r="52" spans="1:36">
      <c r="A52" s="178" t="s">
        <v>20</v>
      </c>
      <c r="B52" s="61">
        <f t="shared" si="31"/>
        <v>0</v>
      </c>
      <c r="C52" s="61">
        <f t="shared" si="31"/>
        <v>0</v>
      </c>
      <c r="D52" s="61">
        <f t="shared" si="31"/>
        <v>0</v>
      </c>
      <c r="E52" s="61">
        <f t="shared" si="31"/>
        <v>0</v>
      </c>
      <c r="F52" s="322">
        <v>0</v>
      </c>
      <c r="G52" s="61">
        <f t="shared" si="28"/>
        <v>0</v>
      </c>
      <c r="H52" s="61">
        <f t="shared" si="28"/>
        <v>0</v>
      </c>
      <c r="I52" s="181">
        <f t="shared" si="24"/>
        <v>0</v>
      </c>
      <c r="J52" s="155"/>
      <c r="K52" s="182" t="s">
        <v>20</v>
      </c>
      <c r="L52" s="91">
        <f t="shared" si="29"/>
        <v>0</v>
      </c>
      <c r="M52" s="91">
        <f t="shared" si="29"/>
        <v>0</v>
      </c>
      <c r="N52" s="91">
        <f t="shared" si="29"/>
        <v>0</v>
      </c>
      <c r="O52" s="91">
        <f t="shared" si="29"/>
        <v>0</v>
      </c>
      <c r="P52" s="91">
        <f t="shared" si="29"/>
        <v>0</v>
      </c>
      <c r="Q52" s="91">
        <f t="shared" si="29"/>
        <v>0</v>
      </c>
      <c r="R52" s="91">
        <f t="shared" si="29"/>
        <v>0</v>
      </c>
      <c r="S52" s="185">
        <f t="shared" si="25"/>
        <v>0</v>
      </c>
      <c r="T52" s="155"/>
      <c r="U52" s="223" t="s">
        <v>20</v>
      </c>
      <c r="V52" s="124">
        <f t="shared" si="30"/>
        <v>0</v>
      </c>
      <c r="W52" s="124">
        <f t="shared" si="30"/>
        <v>0</v>
      </c>
      <c r="X52" s="124">
        <f t="shared" si="30"/>
        <v>0</v>
      </c>
      <c r="Y52" s="124">
        <f t="shared" si="30"/>
        <v>0</v>
      </c>
      <c r="Z52" s="124">
        <f t="shared" si="30"/>
        <v>0</v>
      </c>
      <c r="AA52" s="124">
        <f t="shared" si="30"/>
        <v>0</v>
      </c>
      <c r="AB52" s="124">
        <f t="shared" si="30"/>
        <v>0</v>
      </c>
      <c r="AC52" s="291">
        <f t="shared" si="30"/>
        <v>0</v>
      </c>
      <c r="AD52" s="124">
        <f t="shared" si="30"/>
        <v>0</v>
      </c>
      <c r="AE52" s="124">
        <f t="shared" si="30"/>
        <v>0</v>
      </c>
      <c r="AF52" s="124">
        <f t="shared" si="30"/>
        <v>0</v>
      </c>
      <c r="AG52" s="124">
        <f t="shared" si="30"/>
        <v>0</v>
      </c>
      <c r="AH52" s="124">
        <f t="shared" si="30"/>
        <v>0</v>
      </c>
      <c r="AI52" s="225">
        <f t="shared" si="26"/>
        <v>0</v>
      </c>
      <c r="AJ52" s="147" t="str">
        <f t="shared" si="27"/>
        <v/>
      </c>
    </row>
    <row r="53" spans="1:36" ht="15" thickBot="1">
      <c r="A53" s="193" t="s">
        <v>11</v>
      </c>
      <c r="B53" s="54">
        <f t="shared" si="31"/>
        <v>0</v>
      </c>
      <c r="C53" s="54">
        <f t="shared" si="31"/>
        <v>0</v>
      </c>
      <c r="D53" s="54">
        <f t="shared" si="31"/>
        <v>0</v>
      </c>
      <c r="E53" s="54">
        <f t="shared" si="31"/>
        <v>0</v>
      </c>
      <c r="F53" s="323">
        <v>0</v>
      </c>
      <c r="G53" s="54">
        <f t="shared" si="28"/>
        <v>0</v>
      </c>
      <c r="H53" s="54">
        <f t="shared" si="28"/>
        <v>0</v>
      </c>
      <c r="I53" s="196">
        <f t="shared" si="24"/>
        <v>0</v>
      </c>
      <c r="J53" s="155"/>
      <c r="K53" s="197" t="s">
        <v>11</v>
      </c>
      <c r="L53" s="54">
        <f t="shared" si="29"/>
        <v>0</v>
      </c>
      <c r="M53" s="54">
        <f t="shared" si="29"/>
        <v>0</v>
      </c>
      <c r="N53" s="54">
        <f t="shared" si="29"/>
        <v>0</v>
      </c>
      <c r="O53" s="54">
        <f t="shared" si="29"/>
        <v>0</v>
      </c>
      <c r="P53" s="54">
        <f t="shared" si="29"/>
        <v>0</v>
      </c>
      <c r="Q53" s="54">
        <f t="shared" si="29"/>
        <v>0</v>
      </c>
      <c r="R53" s="54">
        <f t="shared" si="29"/>
        <v>0</v>
      </c>
      <c r="S53" s="199">
        <f t="shared" si="25"/>
        <v>0</v>
      </c>
      <c r="T53" s="155"/>
      <c r="U53" s="226" t="s">
        <v>11</v>
      </c>
      <c r="V53" s="127">
        <f t="shared" si="30"/>
        <v>0</v>
      </c>
      <c r="W53" s="127">
        <f t="shared" si="30"/>
        <v>0</v>
      </c>
      <c r="X53" s="127">
        <f t="shared" si="30"/>
        <v>0</v>
      </c>
      <c r="Y53" s="127">
        <f t="shared" si="30"/>
        <v>0</v>
      </c>
      <c r="Z53" s="127">
        <f t="shared" si="30"/>
        <v>0</v>
      </c>
      <c r="AA53" s="127">
        <f t="shared" si="30"/>
        <v>0</v>
      </c>
      <c r="AB53" s="127">
        <f t="shared" si="30"/>
        <v>0</v>
      </c>
      <c r="AC53" s="292">
        <f t="shared" si="30"/>
        <v>0</v>
      </c>
      <c r="AD53" s="127">
        <f t="shared" si="30"/>
        <v>0</v>
      </c>
      <c r="AE53" s="127">
        <f t="shared" si="30"/>
        <v>0</v>
      </c>
      <c r="AF53" s="127">
        <f t="shared" si="30"/>
        <v>0</v>
      </c>
      <c r="AG53" s="127">
        <f t="shared" si="30"/>
        <v>0</v>
      </c>
      <c r="AH53" s="127">
        <f t="shared" si="30"/>
        <v>0</v>
      </c>
      <c r="AI53" s="229">
        <f t="shared" si="26"/>
        <v>0</v>
      </c>
      <c r="AJ53" s="147" t="str">
        <f t="shared" si="27"/>
        <v/>
      </c>
    </row>
    <row r="54" spans="1:36" ht="15">
      <c r="A54" s="200" t="s">
        <v>26</v>
      </c>
      <c r="B54" s="201">
        <f>SUM(B33:B49)</f>
        <v>2384.3470572018823</v>
      </c>
      <c r="C54" s="201">
        <f t="shared" ref="C54:I54" si="32">SUM(C33:C49)</f>
        <v>3585.3822276150636</v>
      </c>
      <c r="D54" s="201">
        <f t="shared" si="32"/>
        <v>8156.4912887455885</v>
      </c>
      <c r="E54" s="201">
        <f t="shared" si="32"/>
        <v>7342.3009214917047</v>
      </c>
      <c r="F54" s="201">
        <f t="shared" si="32"/>
        <v>0</v>
      </c>
      <c r="G54" s="201">
        <f t="shared" si="32"/>
        <v>602.86049673418881</v>
      </c>
      <c r="H54" s="201">
        <f t="shared" si="32"/>
        <v>37.063389415795989</v>
      </c>
      <c r="I54" s="201">
        <f t="shared" si="32"/>
        <v>22108.445381204227</v>
      </c>
      <c r="J54" s="155"/>
      <c r="K54" s="202" t="s">
        <v>26</v>
      </c>
      <c r="L54" s="201">
        <f>SUM(L33:L49)</f>
        <v>2384.3470572018823</v>
      </c>
      <c r="M54" s="201">
        <f t="shared" ref="M54:S54" si="33">SUM(M33:M49)</f>
        <v>3585.3822276150636</v>
      </c>
      <c r="N54" s="201">
        <f t="shared" si="33"/>
        <v>8156.4912887455885</v>
      </c>
      <c r="O54" s="201">
        <f t="shared" si="33"/>
        <v>7342.3009214917047</v>
      </c>
      <c r="P54" s="201">
        <f t="shared" si="33"/>
        <v>1797.4026915245813</v>
      </c>
      <c r="Q54" s="201">
        <f t="shared" si="33"/>
        <v>602.86049673418881</v>
      </c>
      <c r="R54" s="203">
        <f t="shared" si="33"/>
        <v>37.063389415795989</v>
      </c>
      <c r="S54" s="204">
        <f t="shared" si="33"/>
        <v>23905.848072728808</v>
      </c>
      <c r="T54" s="155">
        <f>IF(ABS(S54-AI54)&gt;0.01,S54-AI54,"")</f>
        <v>1.5503502813480736</v>
      </c>
      <c r="U54" s="230" t="s">
        <v>59</v>
      </c>
      <c r="V54" s="231">
        <f>SUM(V33:V49)</f>
        <v>2077.5645823252698</v>
      </c>
      <c r="W54" s="231">
        <f t="shared" ref="W54:AH54" si="34">SUM(W33:W49)</f>
        <v>290.06936881006857</v>
      </c>
      <c r="X54" s="231">
        <f t="shared" si="34"/>
        <v>602.86049673418881</v>
      </c>
      <c r="Y54" s="231">
        <f t="shared" si="34"/>
        <v>3585.3822276150636</v>
      </c>
      <c r="Z54" s="231">
        <f t="shared" si="34"/>
        <v>6711.2854077153324</v>
      </c>
      <c r="AA54" s="231">
        <f t="shared" si="34"/>
        <v>7085.9392009965295</v>
      </c>
      <c r="AB54" s="231">
        <f t="shared" si="34"/>
        <v>1797.4026915245813</v>
      </c>
      <c r="AC54" s="231">
        <f t="shared" si="34"/>
        <v>1753.793746726423</v>
      </c>
      <c r="AD54" s="232">
        <f t="shared" si="34"/>
        <v>15.162755785195539</v>
      </c>
      <c r="AE54" s="232">
        <f t="shared" si="34"/>
        <v>17.362180051454352</v>
      </c>
      <c r="AF54" s="232">
        <f t="shared" si="34"/>
        <v>37.063389415795989</v>
      </c>
      <c r="AG54" s="232">
        <f t="shared" si="34"/>
        <v>1445.2058810302567</v>
      </c>
      <c r="AH54" s="232">
        <f t="shared" si="34"/>
        <v>238.99954044372026</v>
      </c>
      <c r="AI54" s="233">
        <f>SUM(V54:AC54)</f>
        <v>23904.29772244746</v>
      </c>
      <c r="AJ54" s="147">
        <f t="shared" si="27"/>
        <v>1.5503502813480736</v>
      </c>
    </row>
    <row r="55" spans="1:36" ht="15" thickBot="1">
      <c r="A55" s="32" t="s">
        <v>83</v>
      </c>
      <c r="B55" s="49">
        <f>IF($I54=0,"-",B54/$I54)</f>
        <v>0.10784779373175488</v>
      </c>
      <c r="C55" s="49">
        <f t="shared" ref="C55:H55" si="35">IF($I54=0,"-",C54/$I54)</f>
        <v>0.16217251669188923</v>
      </c>
      <c r="D55" s="49">
        <f t="shared" si="35"/>
        <v>0.36893101926017524</v>
      </c>
      <c r="E55" s="49">
        <f t="shared" si="35"/>
        <v>0.33210389943265095</v>
      </c>
      <c r="F55" s="49">
        <f t="shared" si="35"/>
        <v>0</v>
      </c>
      <c r="G55" s="49">
        <f t="shared" si="35"/>
        <v>2.7268335079169259E-2</v>
      </c>
      <c r="H55" s="71">
        <f t="shared" si="35"/>
        <v>1.6764358043603507E-3</v>
      </c>
      <c r="I55" s="50">
        <f>SUM(B55:H55)</f>
        <v>1</v>
      </c>
      <c r="K55" s="82" t="s">
        <v>83</v>
      </c>
      <c r="L55" s="99">
        <f>IF($S54=0,"-",L54/$S54)</f>
        <v>9.9739070119912857E-2</v>
      </c>
      <c r="M55" s="99">
        <f t="shared" ref="M55:R55" si="36">IF($S54=0,"-",M54/$S54)</f>
        <v>0.14997929446833463</v>
      </c>
      <c r="N55" s="99">
        <f t="shared" si="36"/>
        <v>0.34119230005691825</v>
      </c>
      <c r="O55" s="99">
        <f t="shared" si="36"/>
        <v>0.30713409117108953</v>
      </c>
      <c r="P55" s="99">
        <f t="shared" si="36"/>
        <v>7.5186736151603553E-2</v>
      </c>
      <c r="Q55" s="99">
        <f t="shared" si="36"/>
        <v>2.5218117964278246E-2</v>
      </c>
      <c r="R55" s="100">
        <f t="shared" si="36"/>
        <v>1.5503900678628078E-3</v>
      </c>
      <c r="S55" s="101">
        <f>SUM(L55:R55)</f>
        <v>0.99999999999999978</v>
      </c>
      <c r="U55" s="111" t="s">
        <v>83</v>
      </c>
      <c r="V55" s="133">
        <f>+V54/$AI54</f>
        <v>8.6911759820256992E-2</v>
      </c>
      <c r="W55" s="133">
        <f t="shared" ref="W55:AH55" si="37">+W54/$AI54</f>
        <v>1.2134611615788125E-2</v>
      </c>
      <c r="X55" s="133">
        <f t="shared" si="37"/>
        <v>2.5219753524407848E-2</v>
      </c>
      <c r="Y55" s="133">
        <f t="shared" si="37"/>
        <v>0.14998902160795091</v>
      </c>
      <c r="Z55" s="133">
        <f t="shared" si="37"/>
        <v>0.28075643491559527</v>
      </c>
      <c r="AA55" s="133">
        <f t="shared" si="37"/>
        <v>0.29642950749991875</v>
      </c>
      <c r="AB55" s="133">
        <f t="shared" si="37"/>
        <v>7.5191612503918939E-2</v>
      </c>
      <c r="AC55" s="133">
        <f t="shared" si="37"/>
        <v>7.3367298512163087E-2</v>
      </c>
      <c r="AD55" s="133">
        <f t="shared" si="37"/>
        <v>6.3431086582212669E-4</v>
      </c>
      <c r="AE55" s="133">
        <f t="shared" si="37"/>
        <v>7.2632044049343906E-4</v>
      </c>
      <c r="AF55" s="133">
        <f t="shared" si="37"/>
        <v>1.5504906208138219E-3</v>
      </c>
      <c r="AG55" s="133">
        <f t="shared" si="37"/>
        <v>6.0457993696804081E-2</v>
      </c>
      <c r="AH55" s="133">
        <f t="shared" si="37"/>
        <v>9.9981828882296109E-3</v>
      </c>
      <c r="AI55" s="134">
        <f>SUM(V55:AC55)</f>
        <v>0.99999999999999989</v>
      </c>
      <c r="AJ55" s="147" t="str">
        <f t="shared" si="27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1.4735124790651546</v>
      </c>
      <c r="G59" s="332"/>
      <c r="H59" s="334"/>
      <c r="I59" s="160">
        <f>SUM(B59:H59)</f>
        <v>1.4735124790651546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38">F450+F476+F502+F528+F554</f>
        <v>0</v>
      </c>
      <c r="G60" s="335"/>
      <c r="H60" s="337"/>
      <c r="I60" s="168">
        <f t="shared" ref="I60:I79" si="3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40">P450+P476+P502+P528+P554</f>
        <v>0</v>
      </c>
      <c r="Q60" s="335"/>
      <c r="R60" s="342"/>
      <c r="S60" s="172">
        <f t="shared" ref="S60:S79" si="4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38"/>
        <v>0</v>
      </c>
      <c r="G61" s="335"/>
      <c r="H61" s="337"/>
      <c r="I61" s="160">
        <f t="shared" si="3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40"/>
        <v>0</v>
      </c>
      <c r="Q61" s="335"/>
      <c r="R61" s="342"/>
      <c r="S61" s="164">
        <f t="shared" si="4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38"/>
        <v>0</v>
      </c>
      <c r="G62" s="335"/>
      <c r="H62" s="337"/>
      <c r="I62" s="168">
        <f t="shared" si="3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40"/>
        <v>0</v>
      </c>
      <c r="Q62" s="335"/>
      <c r="R62" s="342"/>
      <c r="S62" s="172">
        <f t="shared" si="4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38"/>
        <v>0</v>
      </c>
      <c r="G63" s="335"/>
      <c r="H63" s="337"/>
      <c r="I63" s="160">
        <f t="shared" si="3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40"/>
        <v>0</v>
      </c>
      <c r="Q63" s="335"/>
      <c r="R63" s="342"/>
      <c r="S63" s="164">
        <f t="shared" si="4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38"/>
        <v>0</v>
      </c>
      <c r="G64" s="335"/>
      <c r="H64" s="337"/>
      <c r="I64" s="168">
        <f t="shared" si="3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40"/>
        <v>0</v>
      </c>
      <c r="Q64" s="335"/>
      <c r="R64" s="342"/>
      <c r="S64" s="172">
        <f t="shared" si="4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38"/>
        <v>21800.42269748234</v>
      </c>
      <c r="G65" s="335"/>
      <c r="H65" s="337"/>
      <c r="I65" s="160">
        <f t="shared" si="39"/>
        <v>21800.42269748234</v>
      </c>
      <c r="J65" s="155"/>
      <c r="K65" s="175" t="s">
        <v>54</v>
      </c>
      <c r="L65" s="335"/>
      <c r="M65" s="336"/>
      <c r="N65" s="336"/>
      <c r="O65" s="337"/>
      <c r="P65" s="44">
        <f t="shared" si="40"/>
        <v>12129.219687403123</v>
      </c>
      <c r="Q65" s="335"/>
      <c r="R65" s="342"/>
      <c r="S65" s="164">
        <f t="shared" si="41"/>
        <v>12129.219687403123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38"/>
        <v>5034.1466664701074</v>
      </c>
      <c r="G66" s="335"/>
      <c r="H66" s="337"/>
      <c r="I66" s="168">
        <f t="shared" si="39"/>
        <v>5034.1466664701074</v>
      </c>
      <c r="J66" s="155"/>
      <c r="K66" s="169" t="s">
        <v>12</v>
      </c>
      <c r="L66" s="335"/>
      <c r="M66" s="336"/>
      <c r="N66" s="336"/>
      <c r="O66" s="337"/>
      <c r="P66" s="88">
        <f t="shared" si="40"/>
        <v>2204.5009347821197</v>
      </c>
      <c r="Q66" s="335"/>
      <c r="R66" s="342"/>
      <c r="S66" s="172">
        <f t="shared" si="41"/>
        <v>2204.5009347821197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38"/>
        <v>1368.1251121411231</v>
      </c>
      <c r="G67" s="335"/>
      <c r="H67" s="337"/>
      <c r="I67" s="160">
        <f t="shared" si="39"/>
        <v>1368.1251121411231</v>
      </c>
      <c r="J67" s="155"/>
      <c r="K67" s="175" t="s">
        <v>55</v>
      </c>
      <c r="L67" s="335"/>
      <c r="M67" s="336"/>
      <c r="N67" s="336"/>
      <c r="O67" s="337"/>
      <c r="P67" s="44">
        <f t="shared" si="40"/>
        <v>0</v>
      </c>
      <c r="Q67" s="335"/>
      <c r="R67" s="342"/>
      <c r="S67" s="164">
        <f t="shared" si="4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38"/>
        <v>19.120024709203854</v>
      </c>
      <c r="G68" s="335"/>
      <c r="H68" s="337"/>
      <c r="I68" s="168">
        <f t="shared" si="39"/>
        <v>19.120024709203854</v>
      </c>
      <c r="J68" s="155"/>
      <c r="K68" s="169" t="s">
        <v>17</v>
      </c>
      <c r="L68" s="335"/>
      <c r="M68" s="336"/>
      <c r="N68" s="336"/>
      <c r="O68" s="337"/>
      <c r="P68" s="88">
        <f t="shared" si="40"/>
        <v>2.8125926610444236</v>
      </c>
      <c r="Q68" s="335"/>
      <c r="R68" s="342"/>
      <c r="S68" s="172">
        <f t="shared" si="41"/>
        <v>2.8125926610444236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38"/>
        <v>154.60608481161344</v>
      </c>
      <c r="G69" s="335"/>
      <c r="H69" s="337"/>
      <c r="I69" s="160">
        <f t="shared" si="39"/>
        <v>154.60608481161344</v>
      </c>
      <c r="J69" s="155"/>
      <c r="K69" s="175" t="s">
        <v>139</v>
      </c>
      <c r="L69" s="335"/>
      <c r="M69" s="336"/>
      <c r="N69" s="336"/>
      <c r="O69" s="337"/>
      <c r="P69" s="44">
        <f t="shared" si="40"/>
        <v>140.9675794191613</v>
      </c>
      <c r="Q69" s="335"/>
      <c r="R69" s="342"/>
      <c r="S69" s="164">
        <f t="shared" si="41"/>
        <v>140.9675794191613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38"/>
        <v>1576.3311832867225</v>
      </c>
      <c r="G70" s="335"/>
      <c r="H70" s="337"/>
      <c r="I70" s="168">
        <f t="shared" si="39"/>
        <v>1576.3311832867225</v>
      </c>
      <c r="J70" s="155"/>
      <c r="K70" s="169" t="s">
        <v>25</v>
      </c>
      <c r="L70" s="335"/>
      <c r="M70" s="336"/>
      <c r="N70" s="336"/>
      <c r="O70" s="337"/>
      <c r="P70" s="88">
        <f t="shared" si="40"/>
        <v>-1.0495770919050074E-13</v>
      </c>
      <c r="Q70" s="335"/>
      <c r="R70" s="342"/>
      <c r="S70" s="172">
        <f t="shared" si="41"/>
        <v>-1.0495770919050074E-13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38"/>
        <v>0</v>
      </c>
      <c r="G71" s="335"/>
      <c r="H71" s="337"/>
      <c r="I71" s="160">
        <f t="shared" si="3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40"/>
        <v>0</v>
      </c>
      <c r="Q71" s="335"/>
      <c r="R71" s="342"/>
      <c r="S71" s="164">
        <f t="shared" si="4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38"/>
        <v>0</v>
      </c>
      <c r="G72" s="335"/>
      <c r="H72" s="337"/>
      <c r="I72" s="168">
        <f t="shared" si="39"/>
        <v>0</v>
      </c>
      <c r="J72" s="155"/>
      <c r="K72" s="169" t="s">
        <v>56</v>
      </c>
      <c r="L72" s="335"/>
      <c r="M72" s="336"/>
      <c r="N72" s="336"/>
      <c r="O72" s="337"/>
      <c r="P72" s="88">
        <f t="shared" si="40"/>
        <v>0</v>
      </c>
      <c r="Q72" s="335"/>
      <c r="R72" s="342"/>
      <c r="S72" s="172">
        <f t="shared" si="4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38"/>
        <v>1655.8513041596414</v>
      </c>
      <c r="G73" s="335"/>
      <c r="H73" s="337"/>
      <c r="I73" s="160">
        <f t="shared" si="39"/>
        <v>1655.8513041596414</v>
      </c>
      <c r="J73" s="155"/>
      <c r="K73" s="175" t="s">
        <v>22</v>
      </c>
      <c r="L73" s="335"/>
      <c r="M73" s="336"/>
      <c r="N73" s="336"/>
      <c r="O73" s="337"/>
      <c r="P73" s="44">
        <f t="shared" si="40"/>
        <v>936.37116653959129</v>
      </c>
      <c r="Q73" s="335"/>
      <c r="R73" s="342"/>
      <c r="S73" s="164">
        <f t="shared" si="41"/>
        <v>936.37116653959129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38"/>
        <v>0</v>
      </c>
      <c r="G74" s="335"/>
      <c r="H74" s="337"/>
      <c r="I74" s="168">
        <f t="shared" si="3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40"/>
        <v>0</v>
      </c>
      <c r="Q74" s="335"/>
      <c r="R74" s="342"/>
      <c r="S74" s="172">
        <f t="shared" si="4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38"/>
        <v>0</v>
      </c>
      <c r="G75" s="335"/>
      <c r="H75" s="337"/>
      <c r="I75" s="160">
        <f t="shared" si="3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40"/>
        <v>0</v>
      </c>
      <c r="Q75" s="335"/>
      <c r="R75" s="342"/>
      <c r="S75" s="164">
        <f t="shared" si="4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38"/>
        <v>0</v>
      </c>
      <c r="G76" s="335"/>
      <c r="H76" s="337"/>
      <c r="I76" s="181">
        <f t="shared" si="3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40"/>
        <v>0</v>
      </c>
      <c r="Q76" s="335"/>
      <c r="R76" s="342"/>
      <c r="S76" s="185">
        <f t="shared" si="4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38"/>
        <v>0</v>
      </c>
      <c r="G77" s="335"/>
      <c r="H77" s="337"/>
      <c r="I77" s="189">
        <f t="shared" si="3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40"/>
        <v>0</v>
      </c>
      <c r="Q77" s="335"/>
      <c r="R77" s="342"/>
      <c r="S77" s="192">
        <f t="shared" si="4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38"/>
        <v>0</v>
      </c>
      <c r="G78" s="335"/>
      <c r="H78" s="337"/>
      <c r="I78" s="181">
        <f t="shared" si="3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40"/>
        <v>0</v>
      </c>
      <c r="Q78" s="335"/>
      <c r="R78" s="342"/>
      <c r="S78" s="185">
        <f t="shared" si="4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38"/>
        <v>0</v>
      </c>
      <c r="G79" s="338"/>
      <c r="H79" s="340"/>
      <c r="I79" s="196">
        <f t="shared" si="3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40"/>
        <v>0</v>
      </c>
      <c r="Q79" s="338"/>
      <c r="R79" s="343"/>
      <c r="S79" s="199">
        <f t="shared" si="4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42">SUM(C59:C75)</f>
        <v>0</v>
      </c>
      <c r="D80" s="201">
        <f t="shared" si="42"/>
        <v>0</v>
      </c>
      <c r="E80" s="201">
        <f t="shared" si="42"/>
        <v>0</v>
      </c>
      <c r="F80" s="201">
        <f t="shared" si="42"/>
        <v>31610.076585539817</v>
      </c>
      <c r="G80" s="201">
        <f t="shared" si="42"/>
        <v>0</v>
      </c>
      <c r="H80" s="203">
        <f t="shared" si="42"/>
        <v>0</v>
      </c>
      <c r="I80" s="201">
        <f t="shared" si="42"/>
        <v>31610.076585539817</v>
      </c>
      <c r="J80" s="155"/>
      <c r="K80" s="202" t="s">
        <v>26</v>
      </c>
      <c r="L80" s="201">
        <f>SUM(L59:L75)</f>
        <v>0</v>
      </c>
      <c r="M80" s="201">
        <f t="shared" ref="M80:S80" si="43">SUM(M59:M75)</f>
        <v>0</v>
      </c>
      <c r="N80" s="201">
        <f t="shared" si="43"/>
        <v>0</v>
      </c>
      <c r="O80" s="201">
        <f t="shared" si="43"/>
        <v>0</v>
      </c>
      <c r="P80" s="201">
        <f t="shared" si="43"/>
        <v>15413.87196080504</v>
      </c>
      <c r="Q80" s="201">
        <f t="shared" si="43"/>
        <v>0</v>
      </c>
      <c r="R80" s="203">
        <f t="shared" si="43"/>
        <v>0</v>
      </c>
      <c r="S80" s="204">
        <f t="shared" si="43"/>
        <v>15413.87196080504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44">IF($I80=0,"-",C80/$I80)</f>
        <v>0</v>
      </c>
      <c r="D81" s="49">
        <f t="shared" si="44"/>
        <v>0</v>
      </c>
      <c r="E81" s="49">
        <f t="shared" si="44"/>
        <v>0</v>
      </c>
      <c r="F81" s="49">
        <f t="shared" si="44"/>
        <v>1</v>
      </c>
      <c r="G81" s="49">
        <f t="shared" si="44"/>
        <v>0</v>
      </c>
      <c r="H81" s="49">
        <f t="shared" si="44"/>
        <v>0</v>
      </c>
      <c r="I81" s="50">
        <f>SUM(B81:H81)</f>
        <v>1</v>
      </c>
      <c r="K81" s="82" t="s">
        <v>83</v>
      </c>
      <c r="L81" s="99">
        <f t="shared" ref="L81:R81" si="45">IF($S80=0,"-",L80/$S80)</f>
        <v>0</v>
      </c>
      <c r="M81" s="99">
        <f t="shared" si="45"/>
        <v>0</v>
      </c>
      <c r="N81" s="99">
        <f t="shared" si="45"/>
        <v>0</v>
      </c>
      <c r="O81" s="99">
        <f t="shared" si="45"/>
        <v>0</v>
      </c>
      <c r="P81" s="99">
        <f t="shared" si="45"/>
        <v>1</v>
      </c>
      <c r="Q81" s="99">
        <f t="shared" si="45"/>
        <v>0</v>
      </c>
      <c r="R81" s="100">
        <f t="shared" si="45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0" si="46">B579+B605+B631</f>
        <v>1.2377586153026365</v>
      </c>
      <c r="C85" s="38">
        <f t="shared" si="46"/>
        <v>0</v>
      </c>
      <c r="D85" s="38">
        <f t="shared" si="46"/>
        <v>0.2846109902677646</v>
      </c>
      <c r="E85" s="38">
        <f t="shared" si="46"/>
        <v>0</v>
      </c>
      <c r="F85" s="38">
        <f t="shared" si="46"/>
        <v>0</v>
      </c>
      <c r="G85" s="38">
        <f t="shared" si="46"/>
        <v>0</v>
      </c>
      <c r="H85" s="38">
        <f t="shared" si="46"/>
        <v>0</v>
      </c>
      <c r="I85" s="160">
        <f>SUM(B85:H85)</f>
        <v>1.5223696055704012</v>
      </c>
      <c r="J85" s="155"/>
      <c r="K85" s="209" t="s">
        <v>7</v>
      </c>
      <c r="L85" s="38">
        <f t="shared" ref="L85:R100" si="47">L579+L605+L631</f>
        <v>1.2377586153026365</v>
      </c>
      <c r="M85" s="38">
        <f t="shared" si="47"/>
        <v>0</v>
      </c>
      <c r="N85" s="38">
        <f t="shared" si="47"/>
        <v>0.2846109902677646</v>
      </c>
      <c r="O85" s="38">
        <f t="shared" si="47"/>
        <v>0</v>
      </c>
      <c r="P85" s="38">
        <f t="shared" si="47"/>
        <v>1.4735124790651546</v>
      </c>
      <c r="Q85" s="38">
        <f t="shared" si="47"/>
        <v>0</v>
      </c>
      <c r="R85" s="38">
        <f t="shared" si="47"/>
        <v>0</v>
      </c>
      <c r="S85" s="211">
        <f>SUM(L85:R85)</f>
        <v>2.9958820846355558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46"/>
        <v>30.182521972595993</v>
      </c>
      <c r="C86" s="41">
        <f t="shared" si="46"/>
        <v>0</v>
      </c>
      <c r="D86" s="41">
        <f t="shared" si="46"/>
        <v>0.57543430950020691</v>
      </c>
      <c r="E86" s="41">
        <f t="shared" si="46"/>
        <v>0</v>
      </c>
      <c r="F86" s="41">
        <f t="shared" si="46"/>
        <v>0</v>
      </c>
      <c r="G86" s="41">
        <f t="shared" si="46"/>
        <v>0</v>
      </c>
      <c r="H86" s="41">
        <f t="shared" si="46"/>
        <v>0</v>
      </c>
      <c r="I86" s="168">
        <f t="shared" ref="I86:I105" si="48">SUM(B86:H86)</f>
        <v>30.757956282096199</v>
      </c>
      <c r="J86" s="155"/>
      <c r="K86" s="169" t="s">
        <v>8</v>
      </c>
      <c r="L86" s="88">
        <f t="shared" si="47"/>
        <v>30.182521972595993</v>
      </c>
      <c r="M86" s="88">
        <f t="shared" si="47"/>
        <v>0</v>
      </c>
      <c r="N86" s="88">
        <f t="shared" si="47"/>
        <v>0.57543430950020691</v>
      </c>
      <c r="O86" s="88">
        <f t="shared" si="47"/>
        <v>0</v>
      </c>
      <c r="P86" s="88">
        <f t="shared" si="47"/>
        <v>0</v>
      </c>
      <c r="Q86" s="88">
        <f t="shared" si="47"/>
        <v>0</v>
      </c>
      <c r="R86" s="88">
        <f t="shared" si="47"/>
        <v>0</v>
      </c>
      <c r="S86" s="172">
        <f t="shared" ref="S86:S105" si="49">SUM(L86:R86)</f>
        <v>30.757956282096199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46"/>
        <v>1.1583567086106119</v>
      </c>
      <c r="C87" s="44">
        <f t="shared" si="46"/>
        <v>0</v>
      </c>
      <c r="D87" s="44">
        <f t="shared" si="46"/>
        <v>0.16777984762519996</v>
      </c>
      <c r="E87" s="44">
        <f t="shared" si="46"/>
        <v>0</v>
      </c>
      <c r="F87" s="44">
        <f t="shared" si="46"/>
        <v>0</v>
      </c>
      <c r="G87" s="44">
        <f t="shared" si="46"/>
        <v>0</v>
      </c>
      <c r="H87" s="44">
        <f t="shared" si="46"/>
        <v>0</v>
      </c>
      <c r="I87" s="160">
        <f t="shared" si="48"/>
        <v>1.3261365562358118</v>
      </c>
      <c r="J87" s="155"/>
      <c r="K87" s="175" t="s">
        <v>10</v>
      </c>
      <c r="L87" s="44">
        <f t="shared" si="47"/>
        <v>1.1583567086106119</v>
      </c>
      <c r="M87" s="44">
        <f t="shared" si="47"/>
        <v>0</v>
      </c>
      <c r="N87" s="44">
        <f t="shared" si="47"/>
        <v>0.16777984762519996</v>
      </c>
      <c r="O87" s="44">
        <f t="shared" si="47"/>
        <v>0</v>
      </c>
      <c r="P87" s="44">
        <f t="shared" si="47"/>
        <v>0</v>
      </c>
      <c r="Q87" s="44">
        <f t="shared" si="47"/>
        <v>0</v>
      </c>
      <c r="R87" s="44">
        <f t="shared" si="47"/>
        <v>0</v>
      </c>
      <c r="S87" s="164">
        <f t="shared" si="49"/>
        <v>1.3261365562358118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46"/>
        <v>0</v>
      </c>
      <c r="C88" s="41">
        <f t="shared" si="46"/>
        <v>0</v>
      </c>
      <c r="D88" s="41">
        <f t="shared" si="46"/>
        <v>0</v>
      </c>
      <c r="E88" s="41">
        <f t="shared" si="46"/>
        <v>0</v>
      </c>
      <c r="F88" s="41">
        <f t="shared" si="46"/>
        <v>0</v>
      </c>
      <c r="G88" s="41">
        <f t="shared" si="46"/>
        <v>0</v>
      </c>
      <c r="H88" s="41">
        <f t="shared" si="46"/>
        <v>0</v>
      </c>
      <c r="I88" s="168">
        <f t="shared" si="48"/>
        <v>0</v>
      </c>
      <c r="J88" s="155"/>
      <c r="K88" s="169" t="s">
        <v>52</v>
      </c>
      <c r="L88" s="88">
        <f t="shared" si="47"/>
        <v>0</v>
      </c>
      <c r="M88" s="88">
        <f t="shared" si="47"/>
        <v>0</v>
      </c>
      <c r="N88" s="88">
        <f t="shared" si="47"/>
        <v>0</v>
      </c>
      <c r="O88" s="88">
        <f t="shared" si="47"/>
        <v>0</v>
      </c>
      <c r="P88" s="88">
        <f t="shared" si="47"/>
        <v>0</v>
      </c>
      <c r="Q88" s="88">
        <f t="shared" si="47"/>
        <v>0</v>
      </c>
      <c r="R88" s="88">
        <f t="shared" si="47"/>
        <v>0</v>
      </c>
      <c r="S88" s="172">
        <f t="shared" si="49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46"/>
        <v>26.086835658995511</v>
      </c>
      <c r="C89" s="44">
        <f t="shared" si="46"/>
        <v>3.1597627259468335</v>
      </c>
      <c r="D89" s="44">
        <f t="shared" si="46"/>
        <v>0.68131410665909342</v>
      </c>
      <c r="E89" s="44">
        <f t="shared" si="46"/>
        <v>1.5195239145127355</v>
      </c>
      <c r="F89" s="44">
        <f t="shared" si="46"/>
        <v>0</v>
      </c>
      <c r="G89" s="44">
        <f t="shared" si="46"/>
        <v>0</v>
      </c>
      <c r="H89" s="44">
        <f t="shared" si="46"/>
        <v>0</v>
      </c>
      <c r="I89" s="160">
        <f t="shared" si="48"/>
        <v>31.447436406114175</v>
      </c>
      <c r="J89" s="155"/>
      <c r="K89" s="175" t="s">
        <v>16</v>
      </c>
      <c r="L89" s="44">
        <f t="shared" si="47"/>
        <v>26.086835658995511</v>
      </c>
      <c r="M89" s="44">
        <f t="shared" si="47"/>
        <v>3.1597627259468335</v>
      </c>
      <c r="N89" s="44">
        <f t="shared" si="47"/>
        <v>0.68131410665909342</v>
      </c>
      <c r="O89" s="44">
        <f t="shared" si="47"/>
        <v>1.5195239145127355</v>
      </c>
      <c r="P89" s="44">
        <f t="shared" si="47"/>
        <v>0</v>
      </c>
      <c r="Q89" s="44">
        <f t="shared" si="47"/>
        <v>0</v>
      </c>
      <c r="R89" s="44">
        <f t="shared" si="47"/>
        <v>0</v>
      </c>
      <c r="S89" s="164">
        <f t="shared" si="49"/>
        <v>31.447436406114175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46"/>
        <v>5541.0574733506401</v>
      </c>
      <c r="C90" s="41">
        <f t="shared" si="46"/>
        <v>10.233924089350714</v>
      </c>
      <c r="D90" s="41">
        <f t="shared" si="46"/>
        <v>568.77324055497388</v>
      </c>
      <c r="E90" s="41">
        <f t="shared" si="46"/>
        <v>0</v>
      </c>
      <c r="F90" s="41">
        <f t="shared" si="46"/>
        <v>0</v>
      </c>
      <c r="G90" s="41">
        <f t="shared" si="46"/>
        <v>0</v>
      </c>
      <c r="H90" s="41">
        <f t="shared" si="46"/>
        <v>0</v>
      </c>
      <c r="I90" s="168">
        <f t="shared" si="48"/>
        <v>6120.0646379949649</v>
      </c>
      <c r="J90" s="155"/>
      <c r="K90" s="169" t="s">
        <v>15</v>
      </c>
      <c r="L90" s="88">
        <f t="shared" si="47"/>
        <v>5541.0574733506401</v>
      </c>
      <c r="M90" s="88">
        <f t="shared" si="47"/>
        <v>10.233924089350714</v>
      </c>
      <c r="N90" s="88">
        <f t="shared" si="47"/>
        <v>568.77324055497388</v>
      </c>
      <c r="O90" s="88">
        <f t="shared" si="47"/>
        <v>0</v>
      </c>
      <c r="P90" s="88">
        <f t="shared" si="47"/>
        <v>0</v>
      </c>
      <c r="Q90" s="88">
        <f t="shared" si="47"/>
        <v>0</v>
      </c>
      <c r="R90" s="88">
        <f t="shared" si="47"/>
        <v>0</v>
      </c>
      <c r="S90" s="172">
        <f t="shared" si="49"/>
        <v>6120.0646379949649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46"/>
        <v>0</v>
      </c>
      <c r="C91" s="44">
        <f t="shared" si="46"/>
        <v>0.28192750352107171</v>
      </c>
      <c r="D91" s="44">
        <f t="shared" si="46"/>
        <v>0.50592207407553447</v>
      </c>
      <c r="E91" s="44">
        <f t="shared" si="46"/>
        <v>249.6884217479421</v>
      </c>
      <c r="F91" s="44">
        <f t="shared" si="46"/>
        <v>540.40093760890682</v>
      </c>
      <c r="G91" s="44">
        <f t="shared" si="46"/>
        <v>0</v>
      </c>
      <c r="H91" s="44">
        <f t="shared" si="46"/>
        <v>0</v>
      </c>
      <c r="I91" s="160">
        <f t="shared" si="48"/>
        <v>790.87720893444555</v>
      </c>
      <c r="J91" s="155"/>
      <c r="K91" s="175" t="s">
        <v>54</v>
      </c>
      <c r="L91" s="44">
        <f t="shared" si="47"/>
        <v>0</v>
      </c>
      <c r="M91" s="44">
        <f t="shared" si="47"/>
        <v>0.28192750352107171</v>
      </c>
      <c r="N91" s="44">
        <f t="shared" si="47"/>
        <v>0.50592207407553447</v>
      </c>
      <c r="O91" s="44">
        <f t="shared" si="47"/>
        <v>249.6884217479421</v>
      </c>
      <c r="P91" s="44">
        <f t="shared" si="47"/>
        <v>8628.7807216243527</v>
      </c>
      <c r="Q91" s="44">
        <f t="shared" si="47"/>
        <v>0</v>
      </c>
      <c r="R91" s="44">
        <f t="shared" si="47"/>
        <v>0</v>
      </c>
      <c r="S91" s="164">
        <f t="shared" si="49"/>
        <v>8879.2569929498914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46"/>
        <v>0</v>
      </c>
      <c r="C92" s="41">
        <f t="shared" si="46"/>
        <v>0</v>
      </c>
      <c r="D92" s="41">
        <f t="shared" si="46"/>
        <v>6.1512647537040862E-3</v>
      </c>
      <c r="E92" s="41">
        <f t="shared" si="46"/>
        <v>24.63773062040643</v>
      </c>
      <c r="F92" s="41">
        <f t="shared" si="46"/>
        <v>0</v>
      </c>
      <c r="G92" s="41">
        <f t="shared" si="46"/>
        <v>0</v>
      </c>
      <c r="H92" s="41">
        <f t="shared" si="46"/>
        <v>0</v>
      </c>
      <c r="I92" s="168">
        <f t="shared" si="48"/>
        <v>24.643881885160134</v>
      </c>
      <c r="J92" s="155"/>
      <c r="K92" s="169" t="s">
        <v>12</v>
      </c>
      <c r="L92" s="88">
        <f t="shared" si="47"/>
        <v>0</v>
      </c>
      <c r="M92" s="88">
        <f t="shared" si="47"/>
        <v>0</v>
      </c>
      <c r="N92" s="88">
        <f t="shared" si="47"/>
        <v>6.1512647537040862E-3</v>
      </c>
      <c r="O92" s="88">
        <f t="shared" si="47"/>
        <v>24.63773062040643</v>
      </c>
      <c r="P92" s="88">
        <f t="shared" si="47"/>
        <v>2802.9107743217492</v>
      </c>
      <c r="Q92" s="88">
        <f t="shared" si="47"/>
        <v>0</v>
      </c>
      <c r="R92" s="88">
        <f t="shared" si="47"/>
        <v>0</v>
      </c>
      <c r="S92" s="172">
        <f t="shared" si="49"/>
        <v>2827.5546562069094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46"/>
        <v>0</v>
      </c>
      <c r="C93" s="44">
        <f t="shared" si="46"/>
        <v>0</v>
      </c>
      <c r="D93" s="44">
        <f t="shared" si="46"/>
        <v>0</v>
      </c>
      <c r="E93" s="44">
        <f t="shared" si="46"/>
        <v>0</v>
      </c>
      <c r="F93" s="44">
        <f t="shared" si="46"/>
        <v>0</v>
      </c>
      <c r="G93" s="44">
        <f t="shared" si="46"/>
        <v>0</v>
      </c>
      <c r="H93" s="44">
        <f t="shared" si="46"/>
        <v>0</v>
      </c>
      <c r="I93" s="160">
        <f t="shared" si="48"/>
        <v>0</v>
      </c>
      <c r="J93" s="155"/>
      <c r="K93" s="175" t="s">
        <v>55</v>
      </c>
      <c r="L93" s="44">
        <f t="shared" si="47"/>
        <v>0</v>
      </c>
      <c r="M93" s="44">
        <f t="shared" si="47"/>
        <v>0</v>
      </c>
      <c r="N93" s="44">
        <f t="shared" si="47"/>
        <v>0</v>
      </c>
      <c r="O93" s="44">
        <f t="shared" si="47"/>
        <v>0</v>
      </c>
      <c r="P93" s="44">
        <f t="shared" si="47"/>
        <v>1368.1251121411231</v>
      </c>
      <c r="Q93" s="44">
        <f t="shared" si="47"/>
        <v>0</v>
      </c>
      <c r="R93" s="44">
        <f t="shared" si="47"/>
        <v>0</v>
      </c>
      <c r="S93" s="164">
        <f t="shared" si="49"/>
        <v>1368.1251121411231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46"/>
        <v>131.05020085111065</v>
      </c>
      <c r="C94" s="41">
        <f t="shared" si="46"/>
        <v>0.16125382041228886</v>
      </c>
      <c r="D94" s="41">
        <f t="shared" si="46"/>
        <v>15.495634274611794</v>
      </c>
      <c r="E94" s="41">
        <f t="shared" si="46"/>
        <v>0.81443189394341231</v>
      </c>
      <c r="F94" s="41">
        <f t="shared" si="46"/>
        <v>0</v>
      </c>
      <c r="G94" s="41">
        <f t="shared" si="46"/>
        <v>0</v>
      </c>
      <c r="H94" s="41">
        <f t="shared" si="46"/>
        <v>0</v>
      </c>
      <c r="I94" s="168">
        <f t="shared" si="48"/>
        <v>147.52152084007815</v>
      </c>
      <c r="J94" s="155"/>
      <c r="K94" s="169" t="s">
        <v>17</v>
      </c>
      <c r="L94" s="88">
        <f t="shared" si="47"/>
        <v>131.05020085111065</v>
      </c>
      <c r="M94" s="88">
        <f t="shared" si="47"/>
        <v>0.16125382041228886</v>
      </c>
      <c r="N94" s="88">
        <f t="shared" si="47"/>
        <v>15.495634274611794</v>
      </c>
      <c r="O94" s="88">
        <f t="shared" si="47"/>
        <v>0.81443189394341231</v>
      </c>
      <c r="P94" s="88">
        <f t="shared" si="47"/>
        <v>0</v>
      </c>
      <c r="Q94" s="88">
        <f t="shared" si="47"/>
        <v>0</v>
      </c>
      <c r="R94" s="88">
        <f t="shared" si="47"/>
        <v>0</v>
      </c>
      <c r="S94" s="172">
        <f t="shared" si="49"/>
        <v>147.52152084007815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46"/>
        <v>4441.416022322589</v>
      </c>
      <c r="C95" s="44">
        <f t="shared" si="46"/>
        <v>282.72600092211013</v>
      </c>
      <c r="D95" s="44">
        <f t="shared" si="46"/>
        <v>373.52867251047797</v>
      </c>
      <c r="E95" s="44">
        <f t="shared" si="46"/>
        <v>43.418614678111581</v>
      </c>
      <c r="F95" s="44">
        <f t="shared" si="46"/>
        <v>0</v>
      </c>
      <c r="G95" s="44">
        <f t="shared" si="46"/>
        <v>0</v>
      </c>
      <c r="H95" s="44">
        <f t="shared" si="46"/>
        <v>0</v>
      </c>
      <c r="I95" s="160">
        <f t="shared" si="48"/>
        <v>5141.0893104332881</v>
      </c>
      <c r="J95" s="155"/>
      <c r="K95" s="175" t="s">
        <v>139</v>
      </c>
      <c r="L95" s="44">
        <f t="shared" si="47"/>
        <v>4441.416022322589</v>
      </c>
      <c r="M95" s="44">
        <f t="shared" si="47"/>
        <v>282.72600092211013</v>
      </c>
      <c r="N95" s="44">
        <f t="shared" si="47"/>
        <v>373.52867251047797</v>
      </c>
      <c r="O95" s="44">
        <f t="shared" si="47"/>
        <v>43.418614678111581</v>
      </c>
      <c r="P95" s="44">
        <f t="shared" si="47"/>
        <v>0</v>
      </c>
      <c r="Q95" s="44">
        <f t="shared" si="47"/>
        <v>0</v>
      </c>
      <c r="R95" s="44">
        <f t="shared" si="47"/>
        <v>0</v>
      </c>
      <c r="S95" s="164">
        <f t="shared" si="49"/>
        <v>5141.0893104332881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46"/>
        <v>1941.9391041384238</v>
      </c>
      <c r="C96" s="41">
        <f t="shared" si="46"/>
        <v>0.10458136338931509</v>
      </c>
      <c r="D96" s="41">
        <f t="shared" si="46"/>
        <v>3267.9829360111762</v>
      </c>
      <c r="E96" s="41">
        <f t="shared" si="46"/>
        <v>2629.3949239923704</v>
      </c>
      <c r="F96" s="41">
        <f t="shared" si="46"/>
        <v>0</v>
      </c>
      <c r="G96" s="41">
        <f t="shared" si="46"/>
        <v>1953.088431656797</v>
      </c>
      <c r="H96" s="41">
        <f t="shared" si="46"/>
        <v>0.90577258156886775</v>
      </c>
      <c r="I96" s="168">
        <f t="shared" si="48"/>
        <v>9793.4157497437263</v>
      </c>
      <c r="J96" s="155"/>
      <c r="K96" s="169" t="s">
        <v>25</v>
      </c>
      <c r="L96" s="88">
        <f t="shared" si="47"/>
        <v>1941.9391041384238</v>
      </c>
      <c r="M96" s="88">
        <f t="shared" si="47"/>
        <v>0.10458136338931509</v>
      </c>
      <c r="N96" s="88">
        <f t="shared" si="47"/>
        <v>3267.9829360111762</v>
      </c>
      <c r="O96" s="88">
        <f t="shared" si="47"/>
        <v>2629.3949239923704</v>
      </c>
      <c r="P96" s="88">
        <f t="shared" si="47"/>
        <v>1558.6441903426983</v>
      </c>
      <c r="Q96" s="88">
        <f t="shared" si="47"/>
        <v>1953.088431656797</v>
      </c>
      <c r="R96" s="88">
        <f t="shared" si="47"/>
        <v>0.90577258156886775</v>
      </c>
      <c r="S96" s="172">
        <f t="shared" si="49"/>
        <v>11352.059940086425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46"/>
        <v>2598.2970433258583</v>
      </c>
      <c r="C97" s="44">
        <f t="shared" si="46"/>
        <v>6.7339311662675891</v>
      </c>
      <c r="D97" s="44">
        <f t="shared" si="46"/>
        <v>151.37527227638697</v>
      </c>
      <c r="E97" s="44">
        <f t="shared" si="46"/>
        <v>0</v>
      </c>
      <c r="F97" s="44">
        <f t="shared" si="46"/>
        <v>0</v>
      </c>
      <c r="G97" s="44">
        <f t="shared" si="46"/>
        <v>0</v>
      </c>
      <c r="H97" s="44">
        <f t="shared" si="46"/>
        <v>0</v>
      </c>
      <c r="I97" s="160">
        <f t="shared" si="48"/>
        <v>2756.406246768513</v>
      </c>
      <c r="J97" s="155"/>
      <c r="K97" s="175" t="s">
        <v>24</v>
      </c>
      <c r="L97" s="44">
        <f t="shared" si="47"/>
        <v>2598.2970433258583</v>
      </c>
      <c r="M97" s="44">
        <f t="shared" si="47"/>
        <v>6.7339311662675891</v>
      </c>
      <c r="N97" s="44">
        <f t="shared" si="47"/>
        <v>151.37527227638697</v>
      </c>
      <c r="O97" s="44">
        <f t="shared" si="47"/>
        <v>0</v>
      </c>
      <c r="P97" s="44">
        <f t="shared" si="47"/>
        <v>0</v>
      </c>
      <c r="Q97" s="44">
        <f t="shared" si="47"/>
        <v>0</v>
      </c>
      <c r="R97" s="44">
        <f t="shared" si="47"/>
        <v>0</v>
      </c>
      <c r="S97" s="164">
        <f t="shared" si="49"/>
        <v>2756.406246768513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46"/>
        <v>5156.8402984123222</v>
      </c>
      <c r="C98" s="41">
        <f t="shared" si="46"/>
        <v>9.2653583182775279</v>
      </c>
      <c r="D98" s="41">
        <f t="shared" si="46"/>
        <v>421.39084233762708</v>
      </c>
      <c r="E98" s="41">
        <f t="shared" si="46"/>
        <v>0</v>
      </c>
      <c r="F98" s="41">
        <f t="shared" si="46"/>
        <v>0</v>
      </c>
      <c r="G98" s="41">
        <f t="shared" si="46"/>
        <v>0</v>
      </c>
      <c r="H98" s="41">
        <f t="shared" si="46"/>
        <v>0</v>
      </c>
      <c r="I98" s="168">
        <f t="shared" si="48"/>
        <v>5587.4964990682265</v>
      </c>
      <c r="J98" s="155"/>
      <c r="K98" s="169" t="s">
        <v>56</v>
      </c>
      <c r="L98" s="88">
        <f t="shared" si="47"/>
        <v>5156.8402984123222</v>
      </c>
      <c r="M98" s="88">
        <f t="shared" si="47"/>
        <v>9.2653583182775279</v>
      </c>
      <c r="N98" s="88">
        <f t="shared" si="47"/>
        <v>421.39084233762708</v>
      </c>
      <c r="O98" s="88">
        <f t="shared" si="47"/>
        <v>0</v>
      </c>
      <c r="P98" s="88">
        <f t="shared" si="47"/>
        <v>0</v>
      </c>
      <c r="Q98" s="88">
        <f t="shared" si="47"/>
        <v>0</v>
      </c>
      <c r="R98" s="88">
        <f t="shared" si="47"/>
        <v>0</v>
      </c>
      <c r="S98" s="172">
        <f t="shared" si="49"/>
        <v>5587.4964990682265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46"/>
        <v>1084.4970531283373</v>
      </c>
      <c r="C99" s="44">
        <f t="shared" si="46"/>
        <v>0</v>
      </c>
      <c r="D99" s="44">
        <f t="shared" si="46"/>
        <v>177.69099363659129</v>
      </c>
      <c r="E99" s="44">
        <f t="shared" si="46"/>
        <v>0.80745198341124058</v>
      </c>
      <c r="F99" s="44">
        <f t="shared" si="46"/>
        <v>32.488237385781026</v>
      </c>
      <c r="G99" s="44">
        <f t="shared" si="46"/>
        <v>0</v>
      </c>
      <c r="H99" s="44">
        <f t="shared" si="46"/>
        <v>0</v>
      </c>
      <c r="I99" s="160">
        <f t="shared" si="48"/>
        <v>1295.4837361341208</v>
      </c>
      <c r="J99" s="155"/>
      <c r="K99" s="175" t="s">
        <v>22</v>
      </c>
      <c r="L99" s="44">
        <f t="shared" si="47"/>
        <v>1084.4970531283373</v>
      </c>
      <c r="M99" s="44">
        <f t="shared" si="47"/>
        <v>0</v>
      </c>
      <c r="N99" s="44">
        <f t="shared" si="47"/>
        <v>177.69099363659129</v>
      </c>
      <c r="O99" s="44">
        <f t="shared" si="47"/>
        <v>0.80745198341124058</v>
      </c>
      <c r="P99" s="44">
        <f t="shared" si="47"/>
        <v>611.75679729589262</v>
      </c>
      <c r="Q99" s="44">
        <f t="shared" si="47"/>
        <v>0</v>
      </c>
      <c r="R99" s="44">
        <f t="shared" si="47"/>
        <v>0</v>
      </c>
      <c r="S99" s="164">
        <f t="shared" si="49"/>
        <v>1874.7522960442325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46"/>
        <v>0</v>
      </c>
      <c r="C100" s="41">
        <f t="shared" si="46"/>
        <v>0</v>
      </c>
      <c r="D100" s="41">
        <f t="shared" si="46"/>
        <v>0</v>
      </c>
      <c r="E100" s="41">
        <f t="shared" si="46"/>
        <v>0</v>
      </c>
      <c r="F100" s="41">
        <f t="shared" si="46"/>
        <v>0</v>
      </c>
      <c r="G100" s="41">
        <f t="shared" si="46"/>
        <v>0</v>
      </c>
      <c r="H100" s="41">
        <f t="shared" si="46"/>
        <v>0</v>
      </c>
      <c r="I100" s="168">
        <f t="shared" si="48"/>
        <v>0</v>
      </c>
      <c r="J100" s="155"/>
      <c r="K100" s="169" t="s">
        <v>21</v>
      </c>
      <c r="L100" s="88">
        <f t="shared" si="47"/>
        <v>0</v>
      </c>
      <c r="M100" s="88">
        <f t="shared" si="47"/>
        <v>0</v>
      </c>
      <c r="N100" s="88">
        <f t="shared" si="47"/>
        <v>0</v>
      </c>
      <c r="O100" s="88">
        <f t="shared" si="47"/>
        <v>0</v>
      </c>
      <c r="P100" s="88">
        <f t="shared" si="47"/>
        <v>0</v>
      </c>
      <c r="Q100" s="88">
        <f t="shared" si="47"/>
        <v>0</v>
      </c>
      <c r="R100" s="88">
        <f t="shared" si="47"/>
        <v>0</v>
      </c>
      <c r="S100" s="172">
        <f t="shared" si="49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ref="B101:H105" si="50">B595+B621+B647</f>
        <v>1309.7742020017217</v>
      </c>
      <c r="C101" s="44">
        <f t="shared" si="50"/>
        <v>0</v>
      </c>
      <c r="D101" s="44">
        <f t="shared" si="50"/>
        <v>444.27527104084385</v>
      </c>
      <c r="E101" s="44">
        <f t="shared" si="50"/>
        <v>0</v>
      </c>
      <c r="F101" s="44">
        <f t="shared" si="50"/>
        <v>0</v>
      </c>
      <c r="G101" s="44">
        <f t="shared" si="50"/>
        <v>0</v>
      </c>
      <c r="H101" s="44">
        <f t="shared" si="50"/>
        <v>0</v>
      </c>
      <c r="I101" s="160">
        <f t="shared" si="48"/>
        <v>1754.0494730425655</v>
      </c>
      <c r="J101" s="155"/>
      <c r="K101" s="177" t="s">
        <v>60</v>
      </c>
      <c r="L101" s="44">
        <f t="shared" ref="L101:R105" si="51">L595+L621+L647</f>
        <v>1309.7742020017217</v>
      </c>
      <c r="M101" s="44">
        <f t="shared" si="51"/>
        <v>0</v>
      </c>
      <c r="N101" s="44">
        <f t="shared" si="51"/>
        <v>444.27527104084385</v>
      </c>
      <c r="O101" s="44">
        <f t="shared" si="51"/>
        <v>0</v>
      </c>
      <c r="P101" s="44">
        <f t="shared" si="51"/>
        <v>0</v>
      </c>
      <c r="Q101" s="44">
        <f t="shared" si="51"/>
        <v>0</v>
      </c>
      <c r="R101" s="44">
        <f t="shared" si="51"/>
        <v>0</v>
      </c>
      <c r="S101" s="164">
        <f t="shared" si="49"/>
        <v>1754.0494730425655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50"/>
        <v>1309.7742020017217</v>
      </c>
      <c r="C102" s="61">
        <f t="shared" si="50"/>
        <v>0</v>
      </c>
      <c r="D102" s="61">
        <f t="shared" si="50"/>
        <v>444.27527104084385</v>
      </c>
      <c r="E102" s="61">
        <f t="shared" si="50"/>
        <v>0</v>
      </c>
      <c r="F102" s="61">
        <f t="shared" si="50"/>
        <v>0</v>
      </c>
      <c r="G102" s="61">
        <f t="shared" si="50"/>
        <v>0</v>
      </c>
      <c r="H102" s="61">
        <f t="shared" si="50"/>
        <v>0</v>
      </c>
      <c r="I102" s="181">
        <f t="shared" si="48"/>
        <v>1754.0494730425655</v>
      </c>
      <c r="J102" s="155"/>
      <c r="K102" s="182" t="s">
        <v>23</v>
      </c>
      <c r="L102" s="91">
        <f t="shared" si="51"/>
        <v>1309.7742020017217</v>
      </c>
      <c r="M102" s="91">
        <f t="shared" si="51"/>
        <v>0</v>
      </c>
      <c r="N102" s="91">
        <f t="shared" si="51"/>
        <v>444.27527104084385</v>
      </c>
      <c r="O102" s="91">
        <f t="shared" si="51"/>
        <v>0</v>
      </c>
      <c r="P102" s="91">
        <f t="shared" si="51"/>
        <v>0</v>
      </c>
      <c r="Q102" s="91">
        <f t="shared" si="51"/>
        <v>0</v>
      </c>
      <c r="R102" s="91">
        <f t="shared" si="51"/>
        <v>0</v>
      </c>
      <c r="S102" s="185">
        <f t="shared" si="49"/>
        <v>1754.0494730425655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50"/>
        <v>0</v>
      </c>
      <c r="C103" s="64">
        <f t="shared" si="50"/>
        <v>0</v>
      </c>
      <c r="D103" s="64">
        <f t="shared" si="50"/>
        <v>0</v>
      </c>
      <c r="E103" s="64">
        <f t="shared" si="50"/>
        <v>0</v>
      </c>
      <c r="F103" s="64">
        <f t="shared" si="50"/>
        <v>0</v>
      </c>
      <c r="G103" s="64">
        <f t="shared" si="50"/>
        <v>0</v>
      </c>
      <c r="H103" s="64">
        <f t="shared" si="50"/>
        <v>0</v>
      </c>
      <c r="I103" s="189">
        <f t="shared" si="48"/>
        <v>0</v>
      </c>
      <c r="J103" s="155"/>
      <c r="K103" s="190" t="s">
        <v>19</v>
      </c>
      <c r="L103" s="64">
        <f t="shared" si="51"/>
        <v>0</v>
      </c>
      <c r="M103" s="64">
        <f t="shared" si="51"/>
        <v>0</v>
      </c>
      <c r="N103" s="64">
        <f t="shared" si="51"/>
        <v>0</v>
      </c>
      <c r="O103" s="64">
        <f t="shared" si="51"/>
        <v>0</v>
      </c>
      <c r="P103" s="64">
        <f t="shared" si="51"/>
        <v>0</v>
      </c>
      <c r="Q103" s="64">
        <f t="shared" si="51"/>
        <v>0</v>
      </c>
      <c r="R103" s="64">
        <f t="shared" si="51"/>
        <v>0</v>
      </c>
      <c r="S103" s="192">
        <f t="shared" si="49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50"/>
        <v>0</v>
      </c>
      <c r="C104" s="61">
        <f t="shared" si="50"/>
        <v>0</v>
      </c>
      <c r="D104" s="61">
        <f t="shared" si="50"/>
        <v>0</v>
      </c>
      <c r="E104" s="61">
        <f t="shared" si="50"/>
        <v>0</v>
      </c>
      <c r="F104" s="61">
        <f t="shared" si="50"/>
        <v>0</v>
      </c>
      <c r="G104" s="61">
        <f t="shared" si="50"/>
        <v>0</v>
      </c>
      <c r="H104" s="61">
        <f t="shared" si="50"/>
        <v>0</v>
      </c>
      <c r="I104" s="181">
        <f t="shared" si="48"/>
        <v>0</v>
      </c>
      <c r="J104" s="155"/>
      <c r="K104" s="182" t="s">
        <v>20</v>
      </c>
      <c r="L104" s="91">
        <f t="shared" si="51"/>
        <v>0</v>
      </c>
      <c r="M104" s="91">
        <f t="shared" si="51"/>
        <v>0</v>
      </c>
      <c r="N104" s="91">
        <f t="shared" si="51"/>
        <v>0</v>
      </c>
      <c r="O104" s="91">
        <f t="shared" si="51"/>
        <v>0</v>
      </c>
      <c r="P104" s="91">
        <f t="shared" si="51"/>
        <v>0</v>
      </c>
      <c r="Q104" s="91">
        <f t="shared" si="51"/>
        <v>0</v>
      </c>
      <c r="R104" s="91">
        <f t="shared" si="51"/>
        <v>0</v>
      </c>
      <c r="S104" s="185">
        <f t="shared" si="49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50"/>
        <v>0</v>
      </c>
      <c r="C105" s="54">
        <f t="shared" si="50"/>
        <v>0</v>
      </c>
      <c r="D105" s="54">
        <f t="shared" si="50"/>
        <v>0</v>
      </c>
      <c r="E105" s="54">
        <f t="shared" si="50"/>
        <v>0</v>
      </c>
      <c r="F105" s="54">
        <f t="shared" si="50"/>
        <v>0</v>
      </c>
      <c r="G105" s="54">
        <f t="shared" si="50"/>
        <v>0</v>
      </c>
      <c r="H105" s="54">
        <f t="shared" si="50"/>
        <v>0</v>
      </c>
      <c r="I105" s="196">
        <f t="shared" si="48"/>
        <v>0</v>
      </c>
      <c r="J105" s="155"/>
      <c r="K105" s="197" t="s">
        <v>11</v>
      </c>
      <c r="L105" s="54">
        <f t="shared" si="51"/>
        <v>0</v>
      </c>
      <c r="M105" s="54">
        <f t="shared" si="51"/>
        <v>0</v>
      </c>
      <c r="N105" s="54">
        <f t="shared" si="51"/>
        <v>0</v>
      </c>
      <c r="O105" s="54">
        <f t="shared" si="51"/>
        <v>0</v>
      </c>
      <c r="P105" s="54">
        <f t="shared" si="51"/>
        <v>0</v>
      </c>
      <c r="Q105" s="54">
        <f t="shared" si="51"/>
        <v>0</v>
      </c>
      <c r="R105" s="54">
        <f t="shared" si="51"/>
        <v>0</v>
      </c>
      <c r="S105" s="199">
        <f t="shared" si="49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22263.536870486503</v>
      </c>
      <c r="C106" s="201">
        <f t="shared" ref="C106:I106" si="52">SUM(C85:C101)</f>
        <v>312.66673990927552</v>
      </c>
      <c r="D106" s="201">
        <f t="shared" si="52"/>
        <v>5422.7340752355703</v>
      </c>
      <c r="E106" s="201">
        <f t="shared" si="52"/>
        <v>2950.2810988306978</v>
      </c>
      <c r="F106" s="201">
        <f t="shared" si="52"/>
        <v>572.88917499468789</v>
      </c>
      <c r="G106" s="201">
        <f t="shared" si="52"/>
        <v>1953.088431656797</v>
      </c>
      <c r="H106" s="201">
        <f t="shared" si="52"/>
        <v>0.90577258156886775</v>
      </c>
      <c r="I106" s="201">
        <f t="shared" si="52"/>
        <v>33476.102163695105</v>
      </c>
      <c r="J106" s="155"/>
      <c r="K106" s="202" t="s">
        <v>26</v>
      </c>
      <c r="L106" s="201">
        <f>SUM(L85:L101)</f>
        <v>22263.536870486503</v>
      </c>
      <c r="M106" s="201">
        <f t="shared" ref="M106:S106" si="53">SUM(M85:M101)</f>
        <v>312.66673990927552</v>
      </c>
      <c r="N106" s="201">
        <f t="shared" si="53"/>
        <v>5422.7340752355703</v>
      </c>
      <c r="O106" s="201">
        <f t="shared" si="53"/>
        <v>2950.2810988306978</v>
      </c>
      <c r="P106" s="201">
        <f t="shared" si="53"/>
        <v>14971.691108204881</v>
      </c>
      <c r="Q106" s="201">
        <f t="shared" si="53"/>
        <v>1953.088431656797</v>
      </c>
      <c r="R106" s="203">
        <f t="shared" si="53"/>
        <v>0.90577258156886775</v>
      </c>
      <c r="S106" s="204">
        <f t="shared" si="53"/>
        <v>47874.904096905295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0.66505762115373612</v>
      </c>
      <c r="C107" s="49">
        <f t="shared" ref="C107:H107" si="54">IF($I106=0,"-",C106/$I106)</f>
        <v>9.3399983779582068E-3</v>
      </c>
      <c r="D107" s="49">
        <f t="shared" si="54"/>
        <v>0.16198821621223677</v>
      </c>
      <c r="E107" s="49">
        <f t="shared" si="54"/>
        <v>8.8130962332594487E-2</v>
      </c>
      <c r="F107" s="49">
        <f t="shared" si="54"/>
        <v>1.7113377542980118E-2</v>
      </c>
      <c r="G107" s="49">
        <f t="shared" si="54"/>
        <v>5.8342767091173628E-2</v>
      </c>
      <c r="H107" s="71">
        <f t="shared" si="54"/>
        <v>2.7057289320594194E-5</v>
      </c>
      <c r="I107" s="50">
        <f>SUM(B107:H107)</f>
        <v>1</v>
      </c>
      <c r="K107" s="82" t="s">
        <v>83</v>
      </c>
      <c r="L107" s="99">
        <f t="shared" ref="L107:R107" si="55">IF($S106=0,"-",L106/$S106)</f>
        <v>0.46503564425783678</v>
      </c>
      <c r="M107" s="99">
        <f t="shared" si="55"/>
        <v>6.5309110442580871E-3</v>
      </c>
      <c r="N107" s="99">
        <f t="shared" si="55"/>
        <v>0.11326882377161993</v>
      </c>
      <c r="O107" s="99">
        <f t="shared" si="55"/>
        <v>6.1624793918311126E-2</v>
      </c>
      <c r="P107" s="99">
        <f t="shared" si="55"/>
        <v>0.31272524489866649</v>
      </c>
      <c r="Q107" s="99">
        <f t="shared" si="55"/>
        <v>4.0795662539678014E-2</v>
      </c>
      <c r="R107" s="100">
        <f t="shared" si="55"/>
        <v>1.8919569629538291E-5</v>
      </c>
      <c r="S107" s="101">
        <f>SUM(L107:R107)</f>
        <v>0.99999999999999989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2.8304920436079396E-6</v>
      </c>
      <c r="E111" s="158">
        <v>0</v>
      </c>
      <c r="F111" s="321"/>
      <c r="G111" s="158">
        <v>0</v>
      </c>
      <c r="H111" s="159">
        <v>0</v>
      </c>
      <c r="I111" s="160">
        <f>SUM(B111:H111)</f>
        <v>2.8304920436079396E-6</v>
      </c>
      <c r="J111" s="155"/>
      <c r="K111" s="209" t="s">
        <v>7</v>
      </c>
      <c r="L111" s="158">
        <v>0</v>
      </c>
      <c r="M111" s="158">
        <v>0</v>
      </c>
      <c r="N111" s="158">
        <v>2.8304920436079396E-6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2.8304920436079396E-6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2.8304920436079396E-6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2.8304920436079396E-6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56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57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58">SUM(V112:AC112)</f>
        <v>0</v>
      </c>
      <c r="AJ112" s="147" t="str">
        <f t="shared" ref="AJ112:AJ133" si="59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175.64537576912778</v>
      </c>
      <c r="E113" s="162">
        <v>0</v>
      </c>
      <c r="F113" s="322"/>
      <c r="G113" s="162">
        <v>0</v>
      </c>
      <c r="H113" s="174">
        <v>0</v>
      </c>
      <c r="I113" s="160">
        <f t="shared" si="56"/>
        <v>175.64537576912778</v>
      </c>
      <c r="J113" s="155"/>
      <c r="K113" s="175" t="s">
        <v>10</v>
      </c>
      <c r="L113" s="162">
        <v>0</v>
      </c>
      <c r="M113" s="162">
        <v>0</v>
      </c>
      <c r="N113" s="162">
        <v>175.64537576912778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57"/>
        <v>175.64537576912778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175.64537576912778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58"/>
        <v>175.64537576912778</v>
      </c>
      <c r="AJ113" s="147" t="str">
        <f t="shared" si="59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56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57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58"/>
        <v>0</v>
      </c>
      <c r="AJ114" s="147" t="str">
        <f t="shared" si="59"/>
        <v/>
      </c>
      <c r="BA114" s="147"/>
      <c r="BR114" s="147"/>
      <c r="CG114" s="147"/>
    </row>
    <row r="115" spans="1:85" ht="15">
      <c r="A115" s="173" t="s">
        <v>16</v>
      </c>
      <c r="B115" s="162">
        <v>2.1773137748858074E-4</v>
      </c>
      <c r="C115" s="162">
        <v>1.4306802658460209E-3</v>
      </c>
      <c r="D115" s="162">
        <v>0</v>
      </c>
      <c r="E115" s="162">
        <v>0</v>
      </c>
      <c r="F115" s="322"/>
      <c r="G115" s="162">
        <v>0</v>
      </c>
      <c r="H115" s="174">
        <v>0</v>
      </c>
      <c r="I115" s="160">
        <f t="shared" si="56"/>
        <v>1.6484116433346015E-3</v>
      </c>
      <c r="J115" s="155"/>
      <c r="K115" s="175" t="s">
        <v>16</v>
      </c>
      <c r="L115" s="162">
        <v>2.1773137748858074E-4</v>
      </c>
      <c r="M115" s="162">
        <v>1.4306802658460209E-3</v>
      </c>
      <c r="N115" s="162">
        <v>0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57"/>
        <v>1.6484116433346015E-3</v>
      </c>
      <c r="U115" s="221" t="s">
        <v>16</v>
      </c>
      <c r="V115" s="213">
        <v>2.1773137748858074E-4</v>
      </c>
      <c r="W115" s="213">
        <v>0</v>
      </c>
      <c r="X115" s="213">
        <v>0</v>
      </c>
      <c r="Y115" s="213">
        <v>1.4306802658460209E-3</v>
      </c>
      <c r="Z115" s="213">
        <v>0</v>
      </c>
      <c r="AA115" s="213">
        <v>0</v>
      </c>
      <c r="AB115" s="213">
        <v>0</v>
      </c>
      <c r="AC115" s="214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6">
        <f t="shared" si="58"/>
        <v>1.6484116433346015E-3</v>
      </c>
      <c r="AJ115" s="147" t="str">
        <f t="shared" si="59"/>
        <v/>
      </c>
      <c r="BA115" s="147"/>
      <c r="BR115" s="147"/>
      <c r="CG115" s="147"/>
    </row>
    <row r="116" spans="1:85" ht="15">
      <c r="A116" s="165" t="s">
        <v>15</v>
      </c>
      <c r="B116" s="166">
        <v>4.6647717424718729E-5</v>
      </c>
      <c r="C116" s="166">
        <v>0</v>
      </c>
      <c r="D116" s="166">
        <v>0</v>
      </c>
      <c r="E116" s="166">
        <v>0</v>
      </c>
      <c r="F116" s="322"/>
      <c r="G116" s="166">
        <v>0</v>
      </c>
      <c r="H116" s="167">
        <v>0</v>
      </c>
      <c r="I116" s="168">
        <f t="shared" si="56"/>
        <v>4.6647717424718729E-5</v>
      </c>
      <c r="J116" s="155"/>
      <c r="K116" s="169" t="s">
        <v>15</v>
      </c>
      <c r="L116" s="170">
        <v>4.6647717424718729E-5</v>
      </c>
      <c r="M116" s="170">
        <v>0</v>
      </c>
      <c r="N116" s="170">
        <v>0</v>
      </c>
      <c r="O116" s="170">
        <v>0</v>
      </c>
      <c r="P116" s="170">
        <v>0</v>
      </c>
      <c r="Q116" s="170">
        <v>0</v>
      </c>
      <c r="R116" s="171">
        <v>0</v>
      </c>
      <c r="S116" s="172">
        <f t="shared" si="57"/>
        <v>4.6647717424718729E-5</v>
      </c>
      <c r="U116" s="217" t="s">
        <v>53</v>
      </c>
      <c r="V116" s="218">
        <v>4.6647717424718729E-5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9">
        <v>0</v>
      </c>
      <c r="AD116" s="218">
        <v>0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58"/>
        <v>4.6647717424718729E-5</v>
      </c>
      <c r="AJ116" s="147" t="str">
        <f t="shared" si="59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8.2709865582256861E-2</v>
      </c>
      <c r="F117" s="322"/>
      <c r="G117" s="162">
        <v>0</v>
      </c>
      <c r="H117" s="174">
        <v>0</v>
      </c>
      <c r="I117" s="160">
        <f t="shared" si="56"/>
        <v>8.2709865582256861E-2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8.2709865582256861E-2</v>
      </c>
      <c r="P117" s="162">
        <v>0.866135528713189</v>
      </c>
      <c r="Q117" s="162">
        <v>0</v>
      </c>
      <c r="R117" s="163">
        <v>0</v>
      </c>
      <c r="S117" s="164">
        <f t="shared" si="57"/>
        <v>0.9488453942954459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6.705334262646875E-3</v>
      </c>
      <c r="AB117" s="213">
        <v>0.866135528713189</v>
      </c>
      <c r="AC117" s="214">
        <v>7.6004531319609991E-2</v>
      </c>
      <c r="AD117" s="213">
        <v>0</v>
      </c>
      <c r="AE117" s="213">
        <v>0</v>
      </c>
      <c r="AF117" s="213">
        <v>0</v>
      </c>
      <c r="AG117" s="213">
        <v>0</v>
      </c>
      <c r="AH117" s="213">
        <v>7.6004531319609991E-2</v>
      </c>
      <c r="AI117" s="216">
        <f t="shared" si="58"/>
        <v>0.94884539429544579</v>
      </c>
      <c r="AJ117" s="147" t="str">
        <f t="shared" si="59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56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8.5552353918986112E-4</v>
      </c>
      <c r="Q118" s="170">
        <v>0</v>
      </c>
      <c r="R118" s="171">
        <v>0</v>
      </c>
      <c r="S118" s="172">
        <f t="shared" si="57"/>
        <v>8.5552353918986112E-4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8.5552353918986112E-4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58"/>
        <v>8.5552353918986112E-4</v>
      </c>
      <c r="AJ118" s="147" t="str">
        <f t="shared" si="59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56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57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58"/>
        <v>0</v>
      </c>
      <c r="AJ119" s="147" t="str">
        <f t="shared" si="59"/>
        <v/>
      </c>
      <c r="BA119" s="147"/>
      <c r="BR119" s="147"/>
      <c r="CG119" s="147"/>
    </row>
    <row r="120" spans="1:85" ht="15">
      <c r="A120" s="165" t="s">
        <v>17</v>
      </c>
      <c r="B120" s="166">
        <v>0</v>
      </c>
      <c r="C120" s="166">
        <v>0</v>
      </c>
      <c r="D120" s="166">
        <v>7.5567405808731037E-4</v>
      </c>
      <c r="E120" s="166">
        <v>0</v>
      </c>
      <c r="F120" s="322"/>
      <c r="G120" s="166">
        <v>0</v>
      </c>
      <c r="H120" s="167">
        <v>0</v>
      </c>
      <c r="I120" s="168">
        <f t="shared" si="56"/>
        <v>7.5567405808731037E-4</v>
      </c>
      <c r="J120" s="155"/>
      <c r="K120" s="169" t="s">
        <v>17</v>
      </c>
      <c r="L120" s="170">
        <v>0</v>
      </c>
      <c r="M120" s="170">
        <v>0</v>
      </c>
      <c r="N120" s="170">
        <v>7.5567405808731037E-4</v>
      </c>
      <c r="O120" s="170">
        <v>0</v>
      </c>
      <c r="P120" s="170">
        <v>0</v>
      </c>
      <c r="Q120" s="170">
        <v>0</v>
      </c>
      <c r="R120" s="171">
        <v>0</v>
      </c>
      <c r="S120" s="172">
        <f t="shared" si="57"/>
        <v>7.5567405808731037E-4</v>
      </c>
      <c r="U120" s="217" t="s">
        <v>17</v>
      </c>
      <c r="V120" s="218">
        <v>0</v>
      </c>
      <c r="W120" s="218">
        <v>0</v>
      </c>
      <c r="X120" s="218">
        <v>0</v>
      </c>
      <c r="Y120" s="218">
        <v>0</v>
      </c>
      <c r="Z120" s="218">
        <v>7.5567405808731037E-4</v>
      </c>
      <c r="AA120" s="218">
        <v>0</v>
      </c>
      <c r="AB120" s="218">
        <v>0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58"/>
        <v>7.5567405808731037E-4</v>
      </c>
      <c r="AJ120" s="147" t="str">
        <f t="shared" si="59"/>
        <v/>
      </c>
      <c r="BA120" s="147"/>
      <c r="BR120" s="147"/>
      <c r="CG120" s="147"/>
    </row>
    <row r="121" spans="1:85" ht="15">
      <c r="A121" s="173" t="s">
        <v>139</v>
      </c>
      <c r="B121" s="162">
        <v>5.7405598306229173</v>
      </c>
      <c r="C121" s="162">
        <v>1.739767653386638</v>
      </c>
      <c r="D121" s="162">
        <v>74.684175530151094</v>
      </c>
      <c r="E121" s="162">
        <v>1.5257939421915665</v>
      </c>
      <c r="F121" s="322"/>
      <c r="G121" s="162">
        <v>0</v>
      </c>
      <c r="H121" s="174">
        <v>0</v>
      </c>
      <c r="I121" s="160">
        <f t="shared" si="56"/>
        <v>83.690296956352213</v>
      </c>
      <c r="J121" s="155"/>
      <c r="K121" s="175" t="s">
        <v>139</v>
      </c>
      <c r="L121" s="162">
        <v>5.7405598306229173</v>
      </c>
      <c r="M121" s="162">
        <v>1.739767653386638</v>
      </c>
      <c r="N121" s="162">
        <v>74.684175530151094</v>
      </c>
      <c r="O121" s="162">
        <v>1.5257939421915665</v>
      </c>
      <c r="P121" s="162">
        <v>0.28092079214807453</v>
      </c>
      <c r="Q121" s="162">
        <v>0</v>
      </c>
      <c r="R121" s="163">
        <v>0</v>
      </c>
      <c r="S121" s="164">
        <f t="shared" si="57"/>
        <v>83.971217748500294</v>
      </c>
      <c r="U121" s="221" t="s">
        <v>139</v>
      </c>
      <c r="V121" s="213">
        <v>5.7295131023089114</v>
      </c>
      <c r="W121" s="213">
        <v>0</v>
      </c>
      <c r="X121" s="213">
        <v>0</v>
      </c>
      <c r="Y121" s="213">
        <v>1.739767653386638</v>
      </c>
      <c r="Z121" s="213">
        <v>74.684175530151094</v>
      </c>
      <c r="AA121" s="213">
        <v>1.2767468685995245</v>
      </c>
      <c r="AB121" s="213">
        <v>0.28092079214807453</v>
      </c>
      <c r="AC121" s="214">
        <v>0.26009380190604786</v>
      </c>
      <c r="AD121" s="213">
        <v>1.1046728314005862E-2</v>
      </c>
      <c r="AE121" s="213">
        <v>0</v>
      </c>
      <c r="AF121" s="213">
        <v>0</v>
      </c>
      <c r="AG121" s="213">
        <v>0</v>
      </c>
      <c r="AH121" s="213">
        <v>0.24904707359204198</v>
      </c>
      <c r="AI121" s="216">
        <f t="shared" si="58"/>
        <v>83.971217748500308</v>
      </c>
      <c r="AJ121" s="147" t="str">
        <f t="shared" si="59"/>
        <v/>
      </c>
      <c r="BA121" s="147"/>
      <c r="BR121" s="147"/>
      <c r="CG121" s="147"/>
    </row>
    <row r="122" spans="1:85" ht="15">
      <c r="A122" s="165" t="s">
        <v>25</v>
      </c>
      <c r="B122" s="166">
        <v>1.4139621601243075</v>
      </c>
      <c r="C122" s="166">
        <v>8.7431294122613717E-2</v>
      </c>
      <c r="D122" s="166">
        <v>19.341817426499908</v>
      </c>
      <c r="E122" s="166">
        <v>27.901703226216174</v>
      </c>
      <c r="F122" s="322"/>
      <c r="G122" s="166">
        <v>1.8214465735417074</v>
      </c>
      <c r="H122" s="167">
        <v>2.0916287929437949E-2</v>
      </c>
      <c r="I122" s="168">
        <f t="shared" si="56"/>
        <v>50.587276968434153</v>
      </c>
      <c r="J122" s="155"/>
      <c r="K122" s="169" t="s">
        <v>25</v>
      </c>
      <c r="L122" s="170">
        <v>1.4139621601243075</v>
      </c>
      <c r="M122" s="170">
        <v>8.7431294122613717E-2</v>
      </c>
      <c r="N122" s="170">
        <v>19.341817426499908</v>
      </c>
      <c r="O122" s="170">
        <v>27.901703226216174</v>
      </c>
      <c r="P122" s="170">
        <v>0.10853772338507124</v>
      </c>
      <c r="Q122" s="170">
        <v>1.8214465735417074</v>
      </c>
      <c r="R122" s="171">
        <v>2.0916287929437949E-2</v>
      </c>
      <c r="S122" s="172">
        <f t="shared" si="57"/>
        <v>50.695814691819223</v>
      </c>
      <c r="U122" s="217" t="s">
        <v>25</v>
      </c>
      <c r="V122" s="218">
        <v>0.75315415507057071</v>
      </c>
      <c r="W122" s="218">
        <v>0.65324189528268306</v>
      </c>
      <c r="X122" s="218">
        <v>1.8214465735417074</v>
      </c>
      <c r="Y122" s="218">
        <v>8.7431294122613717E-2</v>
      </c>
      <c r="Z122" s="218">
        <v>19.341817426499908</v>
      </c>
      <c r="AA122" s="218">
        <v>27.824730076058245</v>
      </c>
      <c r="AB122" s="218">
        <v>0.10853772338507124</v>
      </c>
      <c r="AC122" s="219">
        <v>0.10545554785842209</v>
      </c>
      <c r="AD122" s="218">
        <v>7.5661097710537977E-3</v>
      </c>
      <c r="AE122" s="218">
        <v>0</v>
      </c>
      <c r="AF122" s="218">
        <v>2.0916287929437949E-2</v>
      </c>
      <c r="AG122" s="218">
        <v>0</v>
      </c>
      <c r="AH122" s="218">
        <v>7.6973150157930353E-2</v>
      </c>
      <c r="AI122" s="220">
        <f t="shared" si="58"/>
        <v>50.695814691819216</v>
      </c>
      <c r="AJ122" s="147" t="str">
        <f t="shared" si="59"/>
        <v/>
      </c>
      <c r="BA122" s="147"/>
      <c r="BR122" s="147"/>
      <c r="CG122" s="147"/>
    </row>
    <row r="123" spans="1:85" ht="15">
      <c r="A123" s="173" t="s">
        <v>24</v>
      </c>
      <c r="B123" s="162">
        <v>11.599043540727397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56"/>
        <v>11.599043540727397</v>
      </c>
      <c r="J123" s="155"/>
      <c r="K123" s="175" t="s">
        <v>24</v>
      </c>
      <c r="L123" s="162">
        <v>11.599043540727397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57"/>
        <v>11.599043540727397</v>
      </c>
      <c r="U123" s="221" t="s">
        <v>24</v>
      </c>
      <c r="V123" s="213">
        <v>11.599043540727397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58"/>
        <v>11.599043540727397</v>
      </c>
      <c r="AJ123" s="147" t="str">
        <f t="shared" si="59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56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57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58"/>
        <v>0</v>
      </c>
      <c r="AJ124" s="147" t="str">
        <f t="shared" si="59"/>
        <v/>
      </c>
      <c r="BA124" s="147"/>
      <c r="BR124" s="147"/>
      <c r="CG124" s="147"/>
    </row>
    <row r="125" spans="1:85" ht="15">
      <c r="A125" s="173" t="s">
        <v>22</v>
      </c>
      <c r="B125" s="162">
        <v>5.0659598887512709E-2</v>
      </c>
      <c r="C125" s="162">
        <v>0</v>
      </c>
      <c r="D125" s="162">
        <v>0.10285433713525308</v>
      </c>
      <c r="E125" s="162">
        <v>0</v>
      </c>
      <c r="F125" s="322"/>
      <c r="G125" s="162">
        <v>0</v>
      </c>
      <c r="H125" s="174">
        <v>0</v>
      </c>
      <c r="I125" s="160">
        <f t="shared" si="56"/>
        <v>0.15351393602276578</v>
      </c>
      <c r="J125" s="155"/>
      <c r="K125" s="175" t="s">
        <v>22</v>
      </c>
      <c r="L125" s="162">
        <v>5.0659598887512709E-2</v>
      </c>
      <c r="M125" s="162">
        <v>0</v>
      </c>
      <c r="N125" s="162">
        <v>0.10285433713525308</v>
      </c>
      <c r="O125" s="162">
        <v>0</v>
      </c>
      <c r="P125" s="162">
        <v>5.5542654018231608E-2</v>
      </c>
      <c r="Q125" s="162">
        <v>0</v>
      </c>
      <c r="R125" s="163">
        <v>0</v>
      </c>
      <c r="S125" s="164">
        <f t="shared" si="57"/>
        <v>0.20905659004099739</v>
      </c>
      <c r="U125" s="221" t="s">
        <v>22</v>
      </c>
      <c r="V125" s="213">
        <v>5.0659598887512709E-2</v>
      </c>
      <c r="W125" s="213">
        <v>0</v>
      </c>
      <c r="X125" s="213">
        <v>0</v>
      </c>
      <c r="Y125" s="213">
        <v>0</v>
      </c>
      <c r="Z125" s="213">
        <v>0.10285433713525308</v>
      </c>
      <c r="AA125" s="213">
        <v>0</v>
      </c>
      <c r="AB125" s="213">
        <v>5.5542654018231608E-2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58"/>
        <v>0.20905659004099739</v>
      </c>
      <c r="AJ125" s="147" t="str">
        <f t="shared" si="59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56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57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58"/>
        <v>0</v>
      </c>
      <c r="AJ126" s="147" t="str">
        <f t="shared" si="59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56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57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58"/>
        <v>0</v>
      </c>
      <c r="AJ127" s="147" t="str">
        <f t="shared" si="59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56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57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58"/>
        <v>0</v>
      </c>
      <c r="AJ128" s="147" t="str">
        <f t="shared" si="59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56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57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58"/>
        <v>0</v>
      </c>
      <c r="AJ129" s="147" t="str">
        <f t="shared" si="59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56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57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58"/>
        <v>0</v>
      </c>
      <c r="AJ130" s="147" t="str">
        <f t="shared" si="59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56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57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58"/>
        <v>0</v>
      </c>
      <c r="AJ131" s="147" t="str">
        <f t="shared" si="59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18.804489509457049</v>
      </c>
      <c r="C132" s="201">
        <f t="shared" ref="C132:I132" si="60">SUM(C111:C127)</f>
        <v>1.8286296277750975</v>
      </c>
      <c r="D132" s="201">
        <f t="shared" si="60"/>
        <v>269.77498156746412</v>
      </c>
      <c r="E132" s="201">
        <f t="shared" si="60"/>
        <v>29.510207033989996</v>
      </c>
      <c r="F132" s="201">
        <f t="shared" si="60"/>
        <v>0</v>
      </c>
      <c r="G132" s="201">
        <f t="shared" si="60"/>
        <v>1.8214465735417074</v>
      </c>
      <c r="H132" s="203">
        <f t="shared" si="60"/>
        <v>2.0916287929437949E-2</v>
      </c>
      <c r="I132" s="160">
        <f t="shared" si="60"/>
        <v>321.76067060015743</v>
      </c>
      <c r="J132" s="155"/>
      <c r="K132" s="202" t="s">
        <v>26</v>
      </c>
      <c r="L132" s="201">
        <f>SUM(L111:L127)</f>
        <v>18.804489509457049</v>
      </c>
      <c r="M132" s="201">
        <f t="shared" ref="M132:S132" si="61">SUM(M111:M127)</f>
        <v>1.8286296277750975</v>
      </c>
      <c r="N132" s="201">
        <f t="shared" si="61"/>
        <v>269.77498156746412</v>
      </c>
      <c r="O132" s="201">
        <f t="shared" si="61"/>
        <v>29.510207033989996</v>
      </c>
      <c r="P132" s="201">
        <f t="shared" si="61"/>
        <v>1.3119922218037561</v>
      </c>
      <c r="Q132" s="201">
        <f t="shared" si="61"/>
        <v>1.8214465735417074</v>
      </c>
      <c r="R132" s="203">
        <f t="shared" si="61"/>
        <v>2.0916287929437949E-2</v>
      </c>
      <c r="S132" s="204">
        <f t="shared" si="61"/>
        <v>323.07266282196122</v>
      </c>
      <c r="T132" s="147" t="str">
        <f>IF(ABS(S132-AI132)&gt;0.01,S132-AI132,"")</f>
        <v/>
      </c>
      <c r="U132" s="230" t="s">
        <v>59</v>
      </c>
      <c r="V132" s="231">
        <f>SUM(V111:V127)</f>
        <v>18.132634776089304</v>
      </c>
      <c r="W132" s="231">
        <f t="shared" ref="W132:AH132" si="62">SUM(W111:W127)</f>
        <v>0.65324189528268306</v>
      </c>
      <c r="X132" s="231">
        <f t="shared" si="62"/>
        <v>1.8214465735417074</v>
      </c>
      <c r="Y132" s="231">
        <f t="shared" si="62"/>
        <v>1.8286296277750975</v>
      </c>
      <c r="Z132" s="231">
        <f t="shared" si="62"/>
        <v>269.77498156746412</v>
      </c>
      <c r="AA132" s="231">
        <f t="shared" si="62"/>
        <v>29.108182278920417</v>
      </c>
      <c r="AB132" s="231">
        <f t="shared" si="62"/>
        <v>1.3119922218037561</v>
      </c>
      <c r="AC132" s="231">
        <f t="shared" si="62"/>
        <v>0.44155388108407995</v>
      </c>
      <c r="AD132" s="232">
        <f t="shared" si="62"/>
        <v>1.861283808505966E-2</v>
      </c>
      <c r="AE132" s="232">
        <f t="shared" si="62"/>
        <v>0</v>
      </c>
      <c r="AF132" s="232">
        <f t="shared" si="62"/>
        <v>2.0916287929437949E-2</v>
      </c>
      <c r="AG132" s="232">
        <f t="shared" si="62"/>
        <v>0</v>
      </c>
      <c r="AH132" s="232">
        <f t="shared" si="62"/>
        <v>0.40202475506958235</v>
      </c>
      <c r="AI132" s="233">
        <f>SUM(V132:AC132)</f>
        <v>323.07266282196116</v>
      </c>
      <c r="AJ132" s="147" t="str">
        <f t="shared" si="59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5.8442473638503939E-2</v>
      </c>
      <c r="C133" s="49">
        <f t="shared" ref="C133:H133" si="63">IF($I132=0,"-",C132/$I132)</f>
        <v>5.6831980874613545E-3</v>
      </c>
      <c r="D133" s="49">
        <f t="shared" si="63"/>
        <v>0.83843367514206113</v>
      </c>
      <c r="E133" s="49">
        <f t="shared" si="63"/>
        <v>9.171477352700283E-2</v>
      </c>
      <c r="F133" s="49">
        <f t="shared" si="63"/>
        <v>0</v>
      </c>
      <c r="G133" s="49">
        <f t="shared" si="63"/>
        <v>5.6608738729450429E-3</v>
      </c>
      <c r="H133" s="71">
        <f t="shared" si="63"/>
        <v>6.5005732025683172E-5</v>
      </c>
      <c r="I133" s="50">
        <f>SUM(B133:H133)</f>
        <v>1</v>
      </c>
      <c r="J133" s="147"/>
      <c r="K133" s="82" t="s">
        <v>83</v>
      </c>
      <c r="L133" s="99">
        <f t="shared" ref="L133:R133" si="64">IF($S132=0,"-",L132/$S132)</f>
        <v>5.8205139813453738E-2</v>
      </c>
      <c r="M133" s="99">
        <f t="shared" si="64"/>
        <v>5.6601187231456289E-3</v>
      </c>
      <c r="N133" s="99">
        <f t="shared" si="64"/>
        <v>0.83502881120007244</v>
      </c>
      <c r="O133" s="99">
        <f t="shared" si="64"/>
        <v>9.1342321495806886E-2</v>
      </c>
      <c r="P133" s="99">
        <f t="shared" si="64"/>
        <v>4.0609818557343193E-3</v>
      </c>
      <c r="Q133" s="99">
        <f t="shared" si="64"/>
        <v>5.6378851668594122E-3</v>
      </c>
      <c r="R133" s="100">
        <f t="shared" si="64"/>
        <v>6.4741744927408138E-5</v>
      </c>
      <c r="S133" s="101">
        <f>SUM(L133:R133)</f>
        <v>0.99999999999999989</v>
      </c>
      <c r="U133" s="111" t="s">
        <v>83</v>
      </c>
      <c r="V133" s="133">
        <f>+V132/$AI$132</f>
        <v>5.6125562025908189E-2</v>
      </c>
      <c r="W133" s="133">
        <f t="shared" ref="W133:AI133" si="65">+W132/$AI$132</f>
        <v>2.021965862344322E-3</v>
      </c>
      <c r="X133" s="133">
        <f t="shared" si="65"/>
        <v>5.637885166859413E-3</v>
      </c>
      <c r="Y133" s="133">
        <f t="shared" si="65"/>
        <v>5.6601187231456306E-3</v>
      </c>
      <c r="Z133" s="133">
        <f t="shared" si="65"/>
        <v>0.83502881120007266</v>
      </c>
      <c r="AA133" s="133">
        <f t="shared" si="65"/>
        <v>9.0097942749682136E-2</v>
      </c>
      <c r="AB133" s="133">
        <f t="shared" si="65"/>
        <v>4.0609818557343202E-3</v>
      </c>
      <c r="AC133" s="133">
        <f t="shared" si="65"/>
        <v>1.3667324162534031E-3</v>
      </c>
      <c r="AD133" s="133">
        <f t="shared" si="65"/>
        <v>5.7611925201225773E-5</v>
      </c>
      <c r="AE133" s="133">
        <f t="shared" si="65"/>
        <v>0</v>
      </c>
      <c r="AF133" s="133">
        <f t="shared" si="65"/>
        <v>6.4741744927408152E-5</v>
      </c>
      <c r="AG133" s="133">
        <f t="shared" si="65"/>
        <v>0</v>
      </c>
      <c r="AH133" s="133">
        <f t="shared" si="65"/>
        <v>1.2443787461247692E-3</v>
      </c>
      <c r="AI133" s="134">
        <f t="shared" si="65"/>
        <v>1</v>
      </c>
      <c r="AJ133" s="25" t="str">
        <f t="shared" si="59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66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67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68">SUM(V138:AC138)</f>
        <v>0</v>
      </c>
      <c r="AJ138" s="147" t="str">
        <f t="shared" ref="AJ138:AJ159" si="69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66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67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68"/>
        <v>0</v>
      </c>
      <c r="AJ139" s="147" t="str">
        <f t="shared" si="69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66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67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68"/>
        <v>0</v>
      </c>
      <c r="AJ140" s="147" t="str">
        <f t="shared" si="69"/>
        <v/>
      </c>
      <c r="BA140" s="147"/>
      <c r="BR140" s="147"/>
      <c r="CG140" s="147"/>
    </row>
    <row r="141" spans="1:85" ht="15">
      <c r="A141" s="173" t="s">
        <v>16</v>
      </c>
      <c r="B141" s="162">
        <v>3.7366437650578623</v>
      </c>
      <c r="C141" s="162">
        <v>4.8471322735489579</v>
      </c>
      <c r="D141" s="162">
        <v>0.75725619705837488</v>
      </c>
      <c r="E141" s="162">
        <v>0</v>
      </c>
      <c r="F141" s="322"/>
      <c r="G141" s="162">
        <v>0</v>
      </c>
      <c r="H141" s="174">
        <v>0</v>
      </c>
      <c r="I141" s="160">
        <f t="shared" si="66"/>
        <v>9.341032235665196</v>
      </c>
      <c r="J141" s="155"/>
      <c r="K141" s="175" t="s">
        <v>16</v>
      </c>
      <c r="L141" s="162">
        <v>3.7366437650578623</v>
      </c>
      <c r="M141" s="162">
        <v>4.8471322735489579</v>
      </c>
      <c r="N141" s="162">
        <v>0.75725619705837488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67"/>
        <v>9.341032235665196</v>
      </c>
      <c r="U141" s="221" t="s">
        <v>16</v>
      </c>
      <c r="V141" s="213">
        <v>3.7366437650578623</v>
      </c>
      <c r="W141" s="213">
        <v>0</v>
      </c>
      <c r="X141" s="213">
        <v>0</v>
      </c>
      <c r="Y141" s="213">
        <v>4.8471322735489579</v>
      </c>
      <c r="Z141" s="213">
        <v>0.75725619705837488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68"/>
        <v>9.341032235665196</v>
      </c>
      <c r="AJ141" s="147" t="str">
        <f t="shared" si="69"/>
        <v/>
      </c>
      <c r="BA141" s="147"/>
      <c r="BR141" s="147"/>
      <c r="CG141" s="147"/>
    </row>
    <row r="142" spans="1:85" ht="15">
      <c r="A142" s="165" t="s">
        <v>15</v>
      </c>
      <c r="B142" s="166">
        <v>0.1081144824579086</v>
      </c>
      <c r="C142" s="166">
        <v>0.14024489089921491</v>
      </c>
      <c r="D142" s="166">
        <v>2.1910132991160982E-2</v>
      </c>
      <c r="E142" s="166">
        <v>0</v>
      </c>
      <c r="F142" s="322"/>
      <c r="G142" s="166">
        <v>0</v>
      </c>
      <c r="H142" s="167">
        <v>0</v>
      </c>
      <c r="I142" s="168">
        <f t="shared" si="66"/>
        <v>0.27026950634828445</v>
      </c>
      <c r="J142" s="155"/>
      <c r="K142" s="169" t="s">
        <v>15</v>
      </c>
      <c r="L142" s="170">
        <v>0.1081144824579086</v>
      </c>
      <c r="M142" s="170">
        <v>0.14024489089921491</v>
      </c>
      <c r="N142" s="170">
        <v>2.1910132991160982E-2</v>
      </c>
      <c r="O142" s="170">
        <v>0</v>
      </c>
      <c r="P142" s="170">
        <v>0</v>
      </c>
      <c r="Q142" s="170">
        <v>0</v>
      </c>
      <c r="R142" s="171">
        <v>0</v>
      </c>
      <c r="S142" s="172">
        <f t="shared" si="67"/>
        <v>0.27026950634828445</v>
      </c>
      <c r="U142" s="217" t="s">
        <v>53</v>
      </c>
      <c r="V142" s="218">
        <v>0.1081144824579086</v>
      </c>
      <c r="W142" s="218">
        <v>0</v>
      </c>
      <c r="X142" s="218">
        <v>0</v>
      </c>
      <c r="Y142" s="218">
        <v>0.14024489089921491</v>
      </c>
      <c r="Z142" s="218">
        <v>2.1910132991160982E-2</v>
      </c>
      <c r="AA142" s="218">
        <v>0</v>
      </c>
      <c r="AB142" s="218">
        <v>0</v>
      </c>
      <c r="AC142" s="219">
        <v>0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</v>
      </c>
      <c r="AI142" s="220">
        <f t="shared" si="68"/>
        <v>0.27026950634828445</v>
      </c>
      <c r="AJ142" s="147" t="str">
        <f t="shared" si="69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0.14072538659072134</v>
      </c>
      <c r="F143" s="322"/>
      <c r="G143" s="162">
        <v>0</v>
      </c>
      <c r="H143" s="174">
        <v>0</v>
      </c>
      <c r="I143" s="160">
        <f t="shared" si="66"/>
        <v>0.14072538659072134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0.14072538659072134</v>
      </c>
      <c r="P143" s="162">
        <v>22.592488064639248</v>
      </c>
      <c r="Q143" s="162">
        <v>0</v>
      </c>
      <c r="R143" s="163">
        <v>0</v>
      </c>
      <c r="S143" s="164">
        <f t="shared" si="67"/>
        <v>22.733213451229968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0.14072538659072134</v>
      </c>
      <c r="AB143" s="213">
        <v>22.592488064639248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68"/>
        <v>22.733213451229968</v>
      </c>
      <c r="AJ143" s="147" t="str">
        <f t="shared" si="69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66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0.1332874985116361</v>
      </c>
      <c r="Q144" s="170">
        <v>0</v>
      </c>
      <c r="R144" s="171">
        <v>0</v>
      </c>
      <c r="S144" s="172">
        <f t="shared" si="67"/>
        <v>0.1332874985116361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0.1332874985116361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68"/>
        <v>0.1332874985116361</v>
      </c>
      <c r="AJ144" s="147" t="str">
        <f t="shared" si="69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66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67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68"/>
        <v>0</v>
      </c>
      <c r="AJ145" s="147" t="str">
        <f t="shared" si="69"/>
        <v/>
      </c>
      <c r="BA145" s="147"/>
      <c r="BR145" s="147"/>
      <c r="CG145" s="147"/>
    </row>
    <row r="146" spans="1:85" ht="15">
      <c r="A146" s="165" t="s">
        <v>17</v>
      </c>
      <c r="B146" s="166">
        <v>5.2228637366432381E-3</v>
      </c>
      <c r="C146" s="166">
        <v>5.2228637366432253E-4</v>
      </c>
      <c r="D146" s="166">
        <v>6.7897228576362057E-3</v>
      </c>
      <c r="E146" s="166">
        <v>2.0891454946571816E-4</v>
      </c>
      <c r="F146" s="322"/>
      <c r="G146" s="166">
        <v>0</v>
      </c>
      <c r="H146" s="167">
        <v>0</v>
      </c>
      <c r="I146" s="168">
        <f t="shared" si="66"/>
        <v>1.2743787517409485E-2</v>
      </c>
      <c r="J146" s="155"/>
      <c r="K146" s="169" t="s">
        <v>17</v>
      </c>
      <c r="L146" s="170">
        <v>5.2228637366432381E-3</v>
      </c>
      <c r="M146" s="170">
        <v>5.2228637366432253E-4</v>
      </c>
      <c r="N146" s="170">
        <v>6.7897228576362057E-3</v>
      </c>
      <c r="O146" s="170">
        <v>2.0891454946571816E-4</v>
      </c>
      <c r="P146" s="170">
        <v>0</v>
      </c>
      <c r="Q146" s="170">
        <v>0</v>
      </c>
      <c r="R146" s="171">
        <v>0</v>
      </c>
      <c r="S146" s="172">
        <f t="shared" si="67"/>
        <v>1.2743787517409485E-2</v>
      </c>
      <c r="U146" s="217" t="s">
        <v>17</v>
      </c>
      <c r="V146" s="218">
        <v>5.2228637366432381E-3</v>
      </c>
      <c r="W146" s="218">
        <v>0</v>
      </c>
      <c r="X146" s="218">
        <v>0</v>
      </c>
      <c r="Y146" s="218">
        <v>5.2228637366432253E-4</v>
      </c>
      <c r="Z146" s="218">
        <v>6.7897228576362057E-3</v>
      </c>
      <c r="AA146" s="218">
        <v>0</v>
      </c>
      <c r="AB146" s="218">
        <v>0</v>
      </c>
      <c r="AC146" s="219">
        <v>2.0891454946571816E-4</v>
      </c>
      <c r="AD146" s="218">
        <v>0</v>
      </c>
      <c r="AE146" s="218">
        <v>0</v>
      </c>
      <c r="AF146" s="218">
        <v>0</v>
      </c>
      <c r="AG146" s="218">
        <v>0</v>
      </c>
      <c r="AH146" s="218">
        <v>2.0891454946571816E-4</v>
      </c>
      <c r="AI146" s="220">
        <f t="shared" si="68"/>
        <v>1.2743787517409485E-2</v>
      </c>
      <c r="AJ146" s="147" t="str">
        <f t="shared" si="69"/>
        <v/>
      </c>
      <c r="BA146" s="147"/>
      <c r="BR146" s="147"/>
      <c r="CG146" s="147"/>
    </row>
    <row r="147" spans="1:85" ht="15">
      <c r="A147" s="173" t="s">
        <v>139</v>
      </c>
      <c r="B147" s="162">
        <v>156.4526220175668</v>
      </c>
      <c r="C147" s="162">
        <v>994.46260269588652</v>
      </c>
      <c r="D147" s="162">
        <v>85.638548406942846</v>
      </c>
      <c r="E147" s="162">
        <v>0</v>
      </c>
      <c r="F147" s="322"/>
      <c r="G147" s="162">
        <v>0</v>
      </c>
      <c r="H147" s="174">
        <v>0</v>
      </c>
      <c r="I147" s="160">
        <f t="shared" si="66"/>
        <v>1236.5537731203963</v>
      </c>
      <c r="J147" s="155"/>
      <c r="K147" s="175" t="s">
        <v>139</v>
      </c>
      <c r="L147" s="162">
        <v>156.4526220175668</v>
      </c>
      <c r="M147" s="162">
        <v>994.46260269588652</v>
      </c>
      <c r="N147" s="162">
        <v>85.638548406942846</v>
      </c>
      <c r="O147" s="162">
        <v>0</v>
      </c>
      <c r="P147" s="162">
        <v>0</v>
      </c>
      <c r="Q147" s="162">
        <v>0</v>
      </c>
      <c r="R147" s="163">
        <v>0</v>
      </c>
      <c r="S147" s="164">
        <f t="shared" si="67"/>
        <v>1236.5537731203963</v>
      </c>
      <c r="U147" s="221" t="s">
        <v>139</v>
      </c>
      <c r="V147" s="213">
        <v>147.34876797858905</v>
      </c>
      <c r="W147" s="213">
        <v>0.75922124005872071</v>
      </c>
      <c r="X147" s="213">
        <v>0</v>
      </c>
      <c r="Y147" s="213">
        <v>994.46260269588652</v>
      </c>
      <c r="Z147" s="213">
        <v>85.58958234650909</v>
      </c>
      <c r="AA147" s="213">
        <v>0</v>
      </c>
      <c r="AB147" s="213">
        <v>0</v>
      </c>
      <c r="AC147" s="214">
        <v>8.3935988593527835</v>
      </c>
      <c r="AD147" s="213">
        <v>8.3446327989190259</v>
      </c>
      <c r="AE147" s="213">
        <v>0</v>
      </c>
      <c r="AF147" s="213">
        <v>0</v>
      </c>
      <c r="AG147" s="213">
        <v>4.8966060433754628E-2</v>
      </c>
      <c r="AH147" s="213">
        <v>0</v>
      </c>
      <c r="AI147" s="216">
        <f t="shared" si="68"/>
        <v>1236.5537731203963</v>
      </c>
      <c r="AJ147" s="147" t="str">
        <f t="shared" si="69"/>
        <v/>
      </c>
      <c r="BA147" s="147"/>
      <c r="BR147" s="147"/>
      <c r="CG147" s="147"/>
    </row>
    <row r="148" spans="1:85" ht="15">
      <c r="A148" s="165" t="s">
        <v>25</v>
      </c>
      <c r="B148" s="166">
        <v>40.128631480374487</v>
      </c>
      <c r="C148" s="166">
        <v>5.6138504777928153</v>
      </c>
      <c r="D148" s="166">
        <v>309.06294553008752</v>
      </c>
      <c r="E148" s="166">
        <v>1167.5495724440846</v>
      </c>
      <c r="F148" s="322"/>
      <c r="G148" s="166">
        <v>90.189071880536929</v>
      </c>
      <c r="H148" s="167">
        <v>0</v>
      </c>
      <c r="I148" s="168">
        <f t="shared" si="66"/>
        <v>1612.5440718128764</v>
      </c>
      <c r="J148" s="155"/>
      <c r="K148" s="169" t="s">
        <v>25</v>
      </c>
      <c r="L148" s="170">
        <v>40.128631480374487</v>
      </c>
      <c r="M148" s="170">
        <v>5.6138504777928153</v>
      </c>
      <c r="N148" s="170">
        <v>309.06294553008752</v>
      </c>
      <c r="O148" s="170">
        <v>1167.5495724440846</v>
      </c>
      <c r="P148" s="170">
        <v>2.1860053013581342E-3</v>
      </c>
      <c r="Q148" s="170">
        <v>90.189071880536929</v>
      </c>
      <c r="R148" s="171">
        <v>0</v>
      </c>
      <c r="S148" s="172">
        <f t="shared" si="67"/>
        <v>1612.5462578181778</v>
      </c>
      <c r="U148" s="217" t="s">
        <v>25</v>
      </c>
      <c r="V148" s="218">
        <v>1.0794452624679434</v>
      </c>
      <c r="W148" s="218">
        <v>39.049186217906545</v>
      </c>
      <c r="X148" s="218">
        <v>90.189071880536929</v>
      </c>
      <c r="Y148" s="218">
        <v>5.6138504777928153</v>
      </c>
      <c r="Z148" s="218">
        <v>309.06294553008752</v>
      </c>
      <c r="AA148" s="218">
        <v>1166.1153003606387</v>
      </c>
      <c r="AB148" s="218">
        <v>2.1860053013581342E-3</v>
      </c>
      <c r="AC148" s="219">
        <v>1.434272083445842</v>
      </c>
      <c r="AD148" s="218">
        <v>0</v>
      </c>
      <c r="AE148" s="218">
        <v>1.4319092203621375</v>
      </c>
      <c r="AF148" s="218">
        <v>0</v>
      </c>
      <c r="AG148" s="218">
        <v>0</v>
      </c>
      <c r="AH148" s="218">
        <v>2.3628630837043718E-3</v>
      </c>
      <c r="AI148" s="220">
        <f t="shared" si="68"/>
        <v>1612.5462578181778</v>
      </c>
      <c r="AJ148" s="147" t="str">
        <f t="shared" si="69"/>
        <v/>
      </c>
      <c r="BA148" s="147"/>
      <c r="BR148" s="147"/>
      <c r="CG148" s="147"/>
    </row>
    <row r="149" spans="1:85" ht="15">
      <c r="A149" s="173" t="s">
        <v>24</v>
      </c>
      <c r="B149" s="162">
        <v>0.84060171058643307</v>
      </c>
      <c r="C149" s="162">
        <v>3.137317447169282</v>
      </c>
      <c r="D149" s="162">
        <v>0.89901069757418073</v>
      </c>
      <c r="E149" s="162">
        <v>0</v>
      </c>
      <c r="F149" s="322"/>
      <c r="G149" s="162">
        <v>0</v>
      </c>
      <c r="H149" s="174">
        <v>0</v>
      </c>
      <c r="I149" s="160">
        <f t="shared" si="66"/>
        <v>4.8769298553298963</v>
      </c>
      <c r="J149" s="155"/>
      <c r="K149" s="175" t="s">
        <v>24</v>
      </c>
      <c r="L149" s="162">
        <v>0.84060171058643307</v>
      </c>
      <c r="M149" s="162">
        <v>3.137317447169282</v>
      </c>
      <c r="N149" s="162">
        <v>0.89901069757418073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67"/>
        <v>4.8769298553298963</v>
      </c>
      <c r="U149" s="221" t="s">
        <v>24</v>
      </c>
      <c r="V149" s="213">
        <v>0.82879837991706251</v>
      </c>
      <c r="W149" s="213">
        <v>0</v>
      </c>
      <c r="X149" s="213">
        <v>0</v>
      </c>
      <c r="Y149" s="213">
        <v>3.137317447169282</v>
      </c>
      <c r="Z149" s="213">
        <v>0.89901069757418073</v>
      </c>
      <c r="AA149" s="213">
        <v>0</v>
      </c>
      <c r="AB149" s="213">
        <v>0</v>
      </c>
      <c r="AC149" s="214">
        <v>1.1803330669370614E-2</v>
      </c>
      <c r="AD149" s="213">
        <v>1.1803330669370614E-2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68"/>
        <v>4.8769298553298954</v>
      </c>
      <c r="AJ149" s="147" t="str">
        <f t="shared" si="69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66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67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68"/>
        <v>0</v>
      </c>
      <c r="AJ150" s="147" t="str">
        <f t="shared" si="69"/>
        <v/>
      </c>
      <c r="BA150" s="147"/>
      <c r="BR150" s="147"/>
      <c r="CG150" s="147"/>
    </row>
    <row r="151" spans="1:85" ht="15">
      <c r="A151" s="173" t="s">
        <v>22</v>
      </c>
      <c r="B151" s="162">
        <v>0</v>
      </c>
      <c r="C151" s="162">
        <v>2.239361849603748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66"/>
        <v>2.239361849603748</v>
      </c>
      <c r="J151" s="155"/>
      <c r="K151" s="175" t="s">
        <v>22</v>
      </c>
      <c r="L151" s="162">
        <v>0</v>
      </c>
      <c r="M151" s="162">
        <v>2.239361849603748</v>
      </c>
      <c r="N151" s="162">
        <v>0</v>
      </c>
      <c r="O151" s="162">
        <v>0</v>
      </c>
      <c r="P151" s="162">
        <v>1.2481762590732148</v>
      </c>
      <c r="Q151" s="162">
        <v>0</v>
      </c>
      <c r="R151" s="163">
        <v>0</v>
      </c>
      <c r="S151" s="164">
        <f t="shared" si="67"/>
        <v>3.4875381086769628</v>
      </c>
      <c r="U151" s="221" t="s">
        <v>22</v>
      </c>
      <c r="V151" s="213">
        <v>0</v>
      </c>
      <c r="W151" s="213">
        <v>0</v>
      </c>
      <c r="X151" s="213">
        <v>0</v>
      </c>
      <c r="Y151" s="213">
        <v>2.239361849603748</v>
      </c>
      <c r="Z151" s="213">
        <v>0</v>
      </c>
      <c r="AA151" s="213">
        <v>0</v>
      </c>
      <c r="AB151" s="213">
        <v>1.2481762590732148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68"/>
        <v>3.4875381086769628</v>
      </c>
      <c r="AJ151" s="147" t="str">
        <f t="shared" si="69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0.69068303250225815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66"/>
        <v>0.69068303250225815</v>
      </c>
      <c r="J152" s="155"/>
      <c r="K152" s="169" t="s">
        <v>21</v>
      </c>
      <c r="L152" s="170">
        <v>0</v>
      </c>
      <c r="M152" s="170">
        <v>0.69068303250225815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67"/>
        <v>0.69068303250225815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0.69068303250225815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68"/>
        <v>0.69068303250225815</v>
      </c>
      <c r="AJ152" s="147" t="str">
        <f t="shared" si="69"/>
        <v/>
      </c>
      <c r="BA152" s="147"/>
      <c r="BR152" s="147"/>
      <c r="CG152" s="147"/>
    </row>
    <row r="153" spans="1:85" ht="15">
      <c r="A153" s="176" t="s">
        <v>60</v>
      </c>
      <c r="B153" s="162">
        <v>6.0977096136182584E-3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66"/>
        <v>6.0977096136182584E-3</v>
      </c>
      <c r="J153" s="155"/>
      <c r="K153" s="177" t="s">
        <v>60</v>
      </c>
      <c r="L153" s="162">
        <v>6.0977096136182584E-3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67"/>
        <v>6.0977096136182584E-3</v>
      </c>
      <c r="U153" s="222" t="s">
        <v>58</v>
      </c>
      <c r="V153" s="213">
        <v>6.0977096136182584E-3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68"/>
        <v>6.0977096136182584E-3</v>
      </c>
      <c r="AJ153" s="147" t="str">
        <f t="shared" si="69"/>
        <v/>
      </c>
      <c r="BA153" s="147"/>
      <c r="BR153" s="147"/>
      <c r="CG153" s="147"/>
    </row>
    <row r="154" spans="1:85">
      <c r="A154" s="178" t="s">
        <v>23</v>
      </c>
      <c r="B154" s="179">
        <v>6.0977096136182584E-3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66"/>
        <v>6.0977096136182584E-3</v>
      </c>
      <c r="J154" s="155"/>
      <c r="K154" s="182" t="s">
        <v>23</v>
      </c>
      <c r="L154" s="183">
        <v>6.0977096136182584E-3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67"/>
        <v>6.0977096136182584E-3</v>
      </c>
      <c r="U154" s="223" t="s">
        <v>61</v>
      </c>
      <c r="V154" s="224">
        <v>6.0977096136182584E-3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68"/>
        <v>6.0977096136182584E-3</v>
      </c>
      <c r="AJ154" s="147" t="str">
        <f t="shared" si="69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66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67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68"/>
        <v>0</v>
      </c>
      <c r="AJ155" s="147" t="str">
        <f t="shared" si="69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66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67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68"/>
        <v>0</v>
      </c>
      <c r="AJ156" s="147" t="str">
        <f t="shared" si="69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66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67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68"/>
        <v>0</v>
      </c>
      <c r="AJ157" s="147" t="str">
        <f t="shared" si="69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201.27793402939375</v>
      </c>
      <c r="C158" s="201">
        <f t="shared" ref="C158:I158" si="70">SUM(C137:C153)</f>
        <v>1011.1317149537764</v>
      </c>
      <c r="D158" s="201">
        <f t="shared" si="70"/>
        <v>396.38646068751171</v>
      </c>
      <c r="E158" s="201">
        <f t="shared" si="70"/>
        <v>1167.6905067452246</v>
      </c>
      <c r="F158" s="201">
        <f t="shared" si="70"/>
        <v>0</v>
      </c>
      <c r="G158" s="201">
        <f t="shared" si="70"/>
        <v>90.189071880536929</v>
      </c>
      <c r="H158" s="203">
        <f t="shared" si="70"/>
        <v>0</v>
      </c>
      <c r="I158" s="160">
        <f t="shared" si="70"/>
        <v>2866.6756882964442</v>
      </c>
      <c r="J158" s="155"/>
      <c r="K158" s="202" t="s">
        <v>26</v>
      </c>
      <c r="L158" s="201">
        <f>SUM(L137:L153)</f>
        <v>201.27793402939375</v>
      </c>
      <c r="M158" s="201">
        <f t="shared" ref="M158:S158" si="71">SUM(M137:M153)</f>
        <v>1011.1317149537764</v>
      </c>
      <c r="N158" s="201">
        <f t="shared" si="71"/>
        <v>396.38646068751171</v>
      </c>
      <c r="O158" s="201">
        <f t="shared" si="71"/>
        <v>1167.6905067452246</v>
      </c>
      <c r="P158" s="201">
        <f t="shared" si="71"/>
        <v>23.976137827525456</v>
      </c>
      <c r="Q158" s="201">
        <f t="shared" si="71"/>
        <v>90.189071880536929</v>
      </c>
      <c r="R158" s="203">
        <f t="shared" si="71"/>
        <v>0</v>
      </c>
      <c r="S158" s="204">
        <f t="shared" si="71"/>
        <v>2890.6518261239689</v>
      </c>
      <c r="T158" s="147" t="str">
        <f>IF(ABS(S158-AI158)&gt;0.01,S158-AI158,"")</f>
        <v/>
      </c>
      <c r="U158" s="230" t="s">
        <v>59</v>
      </c>
      <c r="V158" s="231">
        <f>SUM(V137:V153)</f>
        <v>153.11309044184009</v>
      </c>
      <c r="W158" s="231">
        <f t="shared" ref="W158:AH158" si="72">SUM(W137:W153)</f>
        <v>39.808407457965266</v>
      </c>
      <c r="X158" s="231">
        <f t="shared" si="72"/>
        <v>90.189071880536929</v>
      </c>
      <c r="Y158" s="231">
        <f t="shared" si="72"/>
        <v>1011.1317149537764</v>
      </c>
      <c r="Z158" s="231">
        <f t="shared" si="72"/>
        <v>396.33749462707794</v>
      </c>
      <c r="AA158" s="231">
        <f t="shared" si="72"/>
        <v>1166.2560257472294</v>
      </c>
      <c r="AB158" s="231">
        <f t="shared" si="72"/>
        <v>23.976137827525456</v>
      </c>
      <c r="AC158" s="231">
        <f t="shared" si="72"/>
        <v>9.8398831880174633</v>
      </c>
      <c r="AD158" s="232">
        <f t="shared" si="72"/>
        <v>8.3564361295883973</v>
      </c>
      <c r="AE158" s="232">
        <f t="shared" si="72"/>
        <v>1.4319092203621375</v>
      </c>
      <c r="AF158" s="232">
        <f t="shared" si="72"/>
        <v>0</v>
      </c>
      <c r="AG158" s="232">
        <f t="shared" si="72"/>
        <v>4.8966060433754628E-2</v>
      </c>
      <c r="AH158" s="232">
        <f t="shared" si="72"/>
        <v>2.5717776331700901E-3</v>
      </c>
      <c r="AI158" s="233">
        <f>SUM(V158:AC158)</f>
        <v>2890.6518261239689</v>
      </c>
      <c r="AJ158" s="147" t="str">
        <f t="shared" si="69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7.0213011834975136E-2</v>
      </c>
      <c r="C159" s="49">
        <f t="shared" ref="C159:H159" si="73">IF($I158=0,"-",C158/$I158)</f>
        <v>0.35271925564578022</v>
      </c>
      <c r="D159" s="49">
        <f t="shared" si="73"/>
        <v>0.13827391159237445</v>
      </c>
      <c r="E159" s="49">
        <f t="shared" si="73"/>
        <v>0.40733261579343094</v>
      </c>
      <c r="F159" s="49">
        <f t="shared" si="73"/>
        <v>0</v>
      </c>
      <c r="G159" s="49">
        <f t="shared" si="73"/>
        <v>3.1461205133439023E-2</v>
      </c>
      <c r="H159" s="71">
        <f t="shared" si="73"/>
        <v>0</v>
      </c>
      <c r="I159" s="50">
        <f>SUM(B159:H159)</f>
        <v>0.99999999999999967</v>
      </c>
      <c r="J159" s="147"/>
      <c r="K159" s="82" t="s">
        <v>83</v>
      </c>
      <c r="L159" s="99">
        <f t="shared" ref="L159:R159" si="74">IF($S158=0,"-",L158/$S158)</f>
        <v>6.9630639086438947E-2</v>
      </c>
      <c r="M159" s="99">
        <f t="shared" si="74"/>
        <v>0.34979367138434914</v>
      </c>
      <c r="N159" s="99">
        <f t="shared" si="74"/>
        <v>0.1371270165106741</v>
      </c>
      <c r="O159" s="99">
        <f t="shared" si="74"/>
        <v>0.40395404807744112</v>
      </c>
      <c r="P159" s="99">
        <f t="shared" si="74"/>
        <v>8.2943707058884004E-3</v>
      </c>
      <c r="Q159" s="99">
        <f t="shared" si="74"/>
        <v>3.1200254235208287E-2</v>
      </c>
      <c r="R159" s="100">
        <f t="shared" si="74"/>
        <v>0</v>
      </c>
      <c r="S159" s="101">
        <f>SUM(L159:R159)</f>
        <v>1</v>
      </c>
      <c r="U159" s="111" t="s">
        <v>83</v>
      </c>
      <c r="V159" s="133">
        <f>+V158/$AI158</f>
        <v>5.2968361342620465E-2</v>
      </c>
      <c r="W159" s="133">
        <f t="shared" ref="W159:AH159" si="75">+W158/$AI158</f>
        <v>1.3771429370428107E-2</v>
      </c>
      <c r="X159" s="133">
        <f t="shared" si="75"/>
        <v>3.1200254235208287E-2</v>
      </c>
      <c r="Y159" s="133">
        <f t="shared" si="75"/>
        <v>0.34979367138434914</v>
      </c>
      <c r="Z159" s="133">
        <f t="shared" si="75"/>
        <v>0.1371100770577828</v>
      </c>
      <c r="AA159" s="133">
        <f t="shared" si="75"/>
        <v>0.40345779979702512</v>
      </c>
      <c r="AB159" s="133">
        <f t="shared" si="75"/>
        <v>8.2943707058884004E-3</v>
      </c>
      <c r="AC159" s="133">
        <f t="shared" si="75"/>
        <v>3.4040361066976416E-3</v>
      </c>
      <c r="AD159" s="133">
        <f t="shared" si="75"/>
        <v>2.8908483733903765E-3</v>
      </c>
      <c r="AE159" s="133">
        <f t="shared" si="75"/>
        <v>4.9535859262655059E-4</v>
      </c>
      <c r="AF159" s="133">
        <f t="shared" si="75"/>
        <v>0</v>
      </c>
      <c r="AG159" s="133">
        <f t="shared" si="75"/>
        <v>1.6939452891292162E-5</v>
      </c>
      <c r="AH159" s="133">
        <f t="shared" si="75"/>
        <v>8.8968778942102746E-7</v>
      </c>
      <c r="AI159" s="134">
        <f>SUM(V159:AC159)</f>
        <v>1</v>
      </c>
      <c r="AJ159" s="25" t="str">
        <f t="shared" si="69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8.0762731976751101E-2</v>
      </c>
      <c r="E163" s="158">
        <v>0</v>
      </c>
      <c r="F163" s="321"/>
      <c r="G163" s="158">
        <v>0</v>
      </c>
      <c r="H163" s="159">
        <v>0</v>
      </c>
      <c r="I163" s="160">
        <f>SUM(B163:H163)</f>
        <v>8.0762731976751101E-2</v>
      </c>
      <c r="J163" s="155"/>
      <c r="K163" s="209" t="s">
        <v>7</v>
      </c>
      <c r="L163" s="158">
        <v>0</v>
      </c>
      <c r="M163" s="158">
        <v>0</v>
      </c>
      <c r="N163" s="158">
        <v>8.0762731976751101E-2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8.0762731976751101E-2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8.0762731976751101E-2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8.0762731976751101E-2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76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77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78">SUM(V164:AC164)</f>
        <v>0</v>
      </c>
      <c r="AJ164" s="147" t="str">
        <f t="shared" ref="AJ164:AJ185" si="79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98.441376888782855</v>
      </c>
      <c r="E165" s="162">
        <v>0</v>
      </c>
      <c r="F165" s="322"/>
      <c r="G165" s="162">
        <v>0</v>
      </c>
      <c r="H165" s="174">
        <v>0</v>
      </c>
      <c r="I165" s="160">
        <f t="shared" si="76"/>
        <v>98.441376888782855</v>
      </c>
      <c r="J165" s="155"/>
      <c r="K165" s="175" t="s">
        <v>10</v>
      </c>
      <c r="L165" s="162">
        <v>0</v>
      </c>
      <c r="M165" s="162">
        <v>0</v>
      </c>
      <c r="N165" s="162">
        <v>98.441376888782855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77"/>
        <v>98.441376888782855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98.441376888782855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78"/>
        <v>98.441376888782855</v>
      </c>
      <c r="AJ165" s="147" t="str">
        <f t="shared" si="79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76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77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78"/>
        <v>0</v>
      </c>
      <c r="AJ166" s="147" t="str">
        <f t="shared" si="79"/>
        <v/>
      </c>
      <c r="BA166" s="147"/>
      <c r="BR166" s="147"/>
      <c r="CG166" s="147"/>
    </row>
    <row r="167" spans="1:85" ht="15">
      <c r="A167" s="173" t="s">
        <v>16</v>
      </c>
      <c r="B167" s="162">
        <v>3.6953095575590265E-5</v>
      </c>
      <c r="C167" s="162">
        <v>0</v>
      </c>
      <c r="D167" s="162">
        <v>2.3416661799487785E-4</v>
      </c>
      <c r="E167" s="162">
        <v>0</v>
      </c>
      <c r="F167" s="322"/>
      <c r="G167" s="162">
        <v>0</v>
      </c>
      <c r="H167" s="174">
        <v>0</v>
      </c>
      <c r="I167" s="160">
        <f t="shared" si="76"/>
        <v>2.7111971357046813E-4</v>
      </c>
      <c r="J167" s="155"/>
      <c r="K167" s="175" t="s">
        <v>16</v>
      </c>
      <c r="L167" s="162">
        <v>3.6953095575590265E-5</v>
      </c>
      <c r="M167" s="162">
        <v>0</v>
      </c>
      <c r="N167" s="162">
        <v>2.3416661799487785E-4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77"/>
        <v>2.7111971357046813E-4</v>
      </c>
      <c r="U167" s="221" t="s">
        <v>16</v>
      </c>
      <c r="V167" s="213">
        <v>3.6953095575590265E-5</v>
      </c>
      <c r="W167" s="213">
        <v>0</v>
      </c>
      <c r="X167" s="213">
        <v>0</v>
      </c>
      <c r="Y167" s="213">
        <v>0</v>
      </c>
      <c r="Z167" s="213">
        <v>2.3416661799487785E-4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78"/>
        <v>2.7111971357046813E-4</v>
      </c>
      <c r="AJ167" s="147" t="str">
        <f t="shared" si="79"/>
        <v/>
      </c>
      <c r="BA167" s="147"/>
      <c r="BR167" s="147"/>
      <c r="CG167" s="147"/>
    </row>
    <row r="168" spans="1:85" ht="15">
      <c r="A168" s="165" t="s">
        <v>15</v>
      </c>
      <c r="B168" s="166">
        <v>7.672304328863998E-6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76"/>
        <v>7.672304328863998E-6</v>
      </c>
      <c r="J168" s="155"/>
      <c r="K168" s="169" t="s">
        <v>15</v>
      </c>
      <c r="L168" s="170">
        <v>7.672304328863998E-6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77"/>
        <v>7.672304328863998E-6</v>
      </c>
      <c r="U168" s="217" t="s">
        <v>53</v>
      </c>
      <c r="V168" s="218">
        <v>7.672304328863998E-6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78"/>
        <v>7.672304328863998E-6</v>
      </c>
      <c r="AJ168" s="147" t="str">
        <f t="shared" si="79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0.10451656398189492</v>
      </c>
      <c r="F169" s="322"/>
      <c r="G169" s="162">
        <v>0</v>
      </c>
      <c r="H169" s="174">
        <v>0</v>
      </c>
      <c r="I169" s="160">
        <f t="shared" si="76"/>
        <v>0.10451656398189492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0.10451656398189492</v>
      </c>
      <c r="P169" s="162">
        <v>15.267881579098864</v>
      </c>
      <c r="Q169" s="162">
        <v>0</v>
      </c>
      <c r="R169" s="163">
        <v>0</v>
      </c>
      <c r="S169" s="164">
        <f t="shared" si="77"/>
        <v>15.372398143080758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7.1586687658832136E-4</v>
      </c>
      <c r="AB169" s="213">
        <v>15.267881579098864</v>
      </c>
      <c r="AC169" s="214">
        <v>0.10380069710530659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0.10380069710530659</v>
      </c>
      <c r="AI169" s="216">
        <f t="shared" si="78"/>
        <v>15.372398143080758</v>
      </c>
      <c r="AJ169" s="147" t="str">
        <f t="shared" si="79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76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2.6271343832604894</v>
      </c>
      <c r="Q170" s="170">
        <v>0</v>
      </c>
      <c r="R170" s="171">
        <v>0</v>
      </c>
      <c r="S170" s="172">
        <f t="shared" si="77"/>
        <v>2.6271343832604894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2.6271343832604894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78"/>
        <v>2.6271343832604894</v>
      </c>
      <c r="AJ170" s="147" t="str">
        <f t="shared" si="79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76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77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78"/>
        <v>0</v>
      </c>
      <c r="AJ171" s="147" t="str">
        <f t="shared" si="79"/>
        <v/>
      </c>
      <c r="BA171" s="147"/>
      <c r="BR171" s="147"/>
      <c r="CG171" s="147"/>
    </row>
    <row r="172" spans="1:85" ht="15">
      <c r="A172" s="165" t="s">
        <v>17</v>
      </c>
      <c r="B172" s="166">
        <v>0</v>
      </c>
      <c r="C172" s="166">
        <v>0</v>
      </c>
      <c r="D172" s="166">
        <v>3.9203242882110234</v>
      </c>
      <c r="E172" s="166">
        <v>0</v>
      </c>
      <c r="F172" s="322"/>
      <c r="G172" s="166">
        <v>0</v>
      </c>
      <c r="H172" s="167">
        <v>0</v>
      </c>
      <c r="I172" s="168">
        <f t="shared" si="76"/>
        <v>3.9203242882110234</v>
      </c>
      <c r="J172" s="155"/>
      <c r="K172" s="169" t="s">
        <v>17</v>
      </c>
      <c r="L172" s="170">
        <v>0</v>
      </c>
      <c r="M172" s="170">
        <v>0</v>
      </c>
      <c r="N172" s="170">
        <v>3.9203242882110234</v>
      </c>
      <c r="O172" s="170">
        <v>0</v>
      </c>
      <c r="P172" s="170">
        <v>0</v>
      </c>
      <c r="Q172" s="170">
        <v>0</v>
      </c>
      <c r="R172" s="171">
        <v>0</v>
      </c>
      <c r="S172" s="172">
        <f t="shared" si="77"/>
        <v>3.9203242882110234</v>
      </c>
      <c r="U172" s="217" t="s">
        <v>17</v>
      </c>
      <c r="V172" s="218">
        <v>0</v>
      </c>
      <c r="W172" s="218">
        <v>0</v>
      </c>
      <c r="X172" s="218">
        <v>0</v>
      </c>
      <c r="Y172" s="218">
        <v>0</v>
      </c>
      <c r="Z172" s="218">
        <v>3.9203242882110234</v>
      </c>
      <c r="AA172" s="218">
        <v>0</v>
      </c>
      <c r="AB172" s="218">
        <v>0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78"/>
        <v>3.9203242882110234</v>
      </c>
      <c r="AJ172" s="147" t="str">
        <f t="shared" si="79"/>
        <v/>
      </c>
      <c r="BA172" s="147"/>
      <c r="BR172" s="147"/>
      <c r="CG172" s="147"/>
    </row>
    <row r="173" spans="1:85" ht="15">
      <c r="A173" s="173" t="s">
        <v>139</v>
      </c>
      <c r="B173" s="162">
        <v>64.910677810263323</v>
      </c>
      <c r="C173" s="162">
        <v>0</v>
      </c>
      <c r="D173" s="162">
        <v>747.16878033344869</v>
      </c>
      <c r="E173" s="162">
        <v>13.53511548670676</v>
      </c>
      <c r="F173" s="322"/>
      <c r="G173" s="162">
        <v>0</v>
      </c>
      <c r="H173" s="174">
        <v>0</v>
      </c>
      <c r="I173" s="160">
        <f t="shared" si="76"/>
        <v>825.61457363041882</v>
      </c>
      <c r="J173" s="155"/>
      <c r="K173" s="175" t="s">
        <v>139</v>
      </c>
      <c r="L173" s="162">
        <v>64.910677810263323</v>
      </c>
      <c r="M173" s="162">
        <v>0</v>
      </c>
      <c r="N173" s="162">
        <v>747.16878033344869</v>
      </c>
      <c r="O173" s="162">
        <v>13.53511548670676</v>
      </c>
      <c r="P173" s="162">
        <v>0</v>
      </c>
      <c r="Q173" s="162">
        <v>0</v>
      </c>
      <c r="R173" s="163">
        <v>0</v>
      </c>
      <c r="S173" s="164">
        <f t="shared" si="77"/>
        <v>825.61457363041882</v>
      </c>
      <c r="U173" s="221" t="s">
        <v>139</v>
      </c>
      <c r="V173" s="213">
        <v>64.910677810263323</v>
      </c>
      <c r="W173" s="213">
        <v>0</v>
      </c>
      <c r="X173" s="213">
        <v>0</v>
      </c>
      <c r="Y173" s="213">
        <v>0</v>
      </c>
      <c r="Z173" s="213">
        <v>592.48174619965744</v>
      </c>
      <c r="AA173" s="213">
        <v>13.53511548670676</v>
      </c>
      <c r="AB173" s="213">
        <v>0</v>
      </c>
      <c r="AC173" s="214">
        <v>154.68703413379131</v>
      </c>
      <c r="AD173" s="213">
        <v>0</v>
      </c>
      <c r="AE173" s="213">
        <v>0</v>
      </c>
      <c r="AF173" s="213">
        <v>0</v>
      </c>
      <c r="AG173" s="213">
        <v>154.68703413379131</v>
      </c>
      <c r="AH173" s="213">
        <v>0</v>
      </c>
      <c r="AI173" s="216">
        <f t="shared" si="78"/>
        <v>825.61457363041882</v>
      </c>
      <c r="AJ173" s="147" t="str">
        <f t="shared" si="79"/>
        <v/>
      </c>
      <c r="BA173" s="147"/>
      <c r="BR173" s="147"/>
      <c r="CG173" s="147"/>
    </row>
    <row r="174" spans="1:85" ht="15">
      <c r="A174" s="165" t="s">
        <v>25</v>
      </c>
      <c r="B174" s="166">
        <v>27.120406949169269</v>
      </c>
      <c r="C174" s="166">
        <v>3.371819678808408</v>
      </c>
      <c r="D174" s="166">
        <v>132.52497750988653</v>
      </c>
      <c r="E174" s="166">
        <v>604.48976268162369</v>
      </c>
      <c r="F174" s="322"/>
      <c r="G174" s="166">
        <v>55.567237036271536</v>
      </c>
      <c r="H174" s="167">
        <v>0</v>
      </c>
      <c r="I174" s="168">
        <f t="shared" si="76"/>
        <v>823.07420385575938</v>
      </c>
      <c r="J174" s="155"/>
      <c r="K174" s="169" t="s">
        <v>25</v>
      </c>
      <c r="L174" s="170">
        <v>27.120406949169269</v>
      </c>
      <c r="M174" s="170">
        <v>3.371819678808408</v>
      </c>
      <c r="N174" s="170">
        <v>132.52497750988653</v>
      </c>
      <c r="O174" s="170">
        <v>604.48976268162369</v>
      </c>
      <c r="P174" s="170">
        <v>3.3909259596445265E-2</v>
      </c>
      <c r="Q174" s="170">
        <v>55.567237036271536</v>
      </c>
      <c r="R174" s="171">
        <v>0</v>
      </c>
      <c r="S174" s="172">
        <f t="shared" si="77"/>
        <v>823.10811311535588</v>
      </c>
      <c r="U174" s="217" t="s">
        <v>25</v>
      </c>
      <c r="V174" s="218">
        <v>7.3397309278053449</v>
      </c>
      <c r="W174" s="218">
        <v>19.780676021363924</v>
      </c>
      <c r="X174" s="218">
        <v>55.567237036271536</v>
      </c>
      <c r="Y174" s="218">
        <v>3.371819678808408</v>
      </c>
      <c r="Z174" s="218">
        <v>132.52497750988653</v>
      </c>
      <c r="AA174" s="218">
        <v>604.45474560092669</v>
      </c>
      <c r="AB174" s="218">
        <v>3.3909259596445265E-2</v>
      </c>
      <c r="AC174" s="219">
        <v>3.5017080697053338E-2</v>
      </c>
      <c r="AD174" s="218">
        <v>0</v>
      </c>
      <c r="AE174" s="218">
        <v>0</v>
      </c>
      <c r="AF174" s="218">
        <v>0</v>
      </c>
      <c r="AG174" s="218">
        <v>0</v>
      </c>
      <c r="AH174" s="218">
        <v>3.5017080697053338E-2</v>
      </c>
      <c r="AI174" s="220">
        <f t="shared" si="78"/>
        <v>823.10811311535599</v>
      </c>
      <c r="AJ174" s="147" t="str">
        <f t="shared" si="79"/>
        <v/>
      </c>
      <c r="BA174" s="147"/>
      <c r="BR174" s="147"/>
      <c r="CG174" s="147"/>
    </row>
    <row r="175" spans="1:85" ht="15">
      <c r="A175" s="173" t="s">
        <v>24</v>
      </c>
      <c r="B175" s="162">
        <v>2.2234002867506653E-3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76"/>
        <v>2.2234002867506653E-3</v>
      </c>
      <c r="J175" s="155"/>
      <c r="K175" s="175" t="s">
        <v>24</v>
      </c>
      <c r="L175" s="162">
        <v>2.2234002867506653E-3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77"/>
        <v>2.2234002867506653E-3</v>
      </c>
      <c r="U175" s="221" t="s">
        <v>24</v>
      </c>
      <c r="V175" s="213">
        <v>2.2234002867506653E-3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78"/>
        <v>2.2234002867506653E-3</v>
      </c>
      <c r="AJ175" s="147" t="str">
        <f t="shared" si="79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76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77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78"/>
        <v>0</v>
      </c>
      <c r="AJ176" s="147" t="str">
        <f t="shared" si="79"/>
        <v/>
      </c>
      <c r="BA176" s="147"/>
      <c r="BR176" s="147"/>
      <c r="CG176" s="147"/>
    </row>
    <row r="177" spans="1:85" ht="15">
      <c r="A177" s="173" t="s">
        <v>22</v>
      </c>
      <c r="B177" s="162">
        <v>0</v>
      </c>
      <c r="C177" s="162">
        <v>0</v>
      </c>
      <c r="D177" s="162">
        <v>0</v>
      </c>
      <c r="E177" s="162">
        <v>46.487774334681951</v>
      </c>
      <c r="F177" s="322"/>
      <c r="G177" s="162">
        <v>0</v>
      </c>
      <c r="H177" s="174">
        <v>0</v>
      </c>
      <c r="I177" s="160">
        <f t="shared" si="76"/>
        <v>46.487774334681951</v>
      </c>
      <c r="J177" s="155"/>
      <c r="K177" s="175" t="s">
        <v>22</v>
      </c>
      <c r="L177" s="162">
        <v>0</v>
      </c>
      <c r="M177" s="162">
        <v>0</v>
      </c>
      <c r="N177" s="162">
        <v>0</v>
      </c>
      <c r="O177" s="162">
        <v>46.487774334681951</v>
      </c>
      <c r="P177" s="162">
        <v>0.78700718596753583</v>
      </c>
      <c r="Q177" s="162">
        <v>0</v>
      </c>
      <c r="R177" s="163">
        <v>0</v>
      </c>
      <c r="S177" s="164">
        <f t="shared" si="77"/>
        <v>47.274781520649491</v>
      </c>
      <c r="U177" s="221" t="s">
        <v>22</v>
      </c>
      <c r="V177" s="213">
        <v>0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0.78700718596753583</v>
      </c>
      <c r="AC177" s="214">
        <v>46.487774334681951</v>
      </c>
      <c r="AD177" s="213">
        <v>0</v>
      </c>
      <c r="AE177" s="213">
        <v>0</v>
      </c>
      <c r="AF177" s="213">
        <v>0</v>
      </c>
      <c r="AG177" s="213">
        <v>0</v>
      </c>
      <c r="AH177" s="213">
        <v>46.487774334681951</v>
      </c>
      <c r="AI177" s="216">
        <f t="shared" si="78"/>
        <v>47.274781520649491</v>
      </c>
      <c r="AJ177" s="147" t="str">
        <f t="shared" si="79"/>
        <v/>
      </c>
      <c r="BA177" s="147"/>
      <c r="BR177" s="147"/>
      <c r="CG177" s="147"/>
    </row>
    <row r="178" spans="1:85" ht="15">
      <c r="A178" s="165" t="s">
        <v>21</v>
      </c>
      <c r="B178" s="166">
        <v>2.799149962631879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76"/>
        <v>2.799149962631879</v>
      </c>
      <c r="J178" s="155"/>
      <c r="K178" s="169" t="s">
        <v>21</v>
      </c>
      <c r="L178" s="170">
        <v>2.799149962631879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77"/>
        <v>2.799149962631879</v>
      </c>
      <c r="U178" s="217" t="s">
        <v>57</v>
      </c>
      <c r="V178" s="218">
        <v>2.799149962631879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78"/>
        <v>2.799149962631879</v>
      </c>
      <c r="AJ178" s="147" t="str">
        <f t="shared" si="79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76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77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78"/>
        <v>0</v>
      </c>
      <c r="AJ179" s="147" t="str">
        <f t="shared" si="79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76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77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78"/>
        <v>0</v>
      </c>
      <c r="AJ180" s="147" t="str">
        <f t="shared" si="79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76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77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78"/>
        <v>0</v>
      </c>
      <c r="AJ181" s="147" t="str">
        <f t="shared" si="79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76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77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78"/>
        <v>0</v>
      </c>
      <c r="AJ182" s="147" t="str">
        <f t="shared" si="79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76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77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78"/>
        <v>0</v>
      </c>
      <c r="AJ183" s="147" t="str">
        <f t="shared" si="79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94.832502747751121</v>
      </c>
      <c r="C184" s="201">
        <f t="shared" ref="C184:I184" si="80">SUM(C163:C179)</f>
        <v>3.371819678808408</v>
      </c>
      <c r="D184" s="201">
        <f t="shared" si="80"/>
        <v>982.13645591892384</v>
      </c>
      <c r="E184" s="201">
        <f t="shared" si="80"/>
        <v>664.61716906699428</v>
      </c>
      <c r="F184" s="201">
        <f t="shared" si="80"/>
        <v>0</v>
      </c>
      <c r="G184" s="201">
        <f t="shared" si="80"/>
        <v>55.567237036271536</v>
      </c>
      <c r="H184" s="203">
        <f t="shared" si="80"/>
        <v>0</v>
      </c>
      <c r="I184" s="160">
        <f t="shared" si="80"/>
        <v>1800.5251844487493</v>
      </c>
      <c r="J184" s="155"/>
      <c r="K184" s="202" t="s">
        <v>26</v>
      </c>
      <c r="L184" s="201">
        <f>SUM(L163:L179)</f>
        <v>94.832502747751121</v>
      </c>
      <c r="M184" s="201">
        <f t="shared" ref="M184:S184" si="81">SUM(M163:M179)</f>
        <v>3.371819678808408</v>
      </c>
      <c r="N184" s="201">
        <f t="shared" si="81"/>
        <v>982.13645591892384</v>
      </c>
      <c r="O184" s="201">
        <f t="shared" si="81"/>
        <v>664.61716906699428</v>
      </c>
      <c r="P184" s="201">
        <f t="shared" si="81"/>
        <v>18.715932407923333</v>
      </c>
      <c r="Q184" s="201">
        <f t="shared" si="81"/>
        <v>55.567237036271536</v>
      </c>
      <c r="R184" s="203">
        <f t="shared" si="81"/>
        <v>0</v>
      </c>
      <c r="S184" s="204">
        <f t="shared" si="81"/>
        <v>1819.2411168566725</v>
      </c>
      <c r="T184" s="147" t="str">
        <f>IF(ABS(S184-AI184)&gt;0.01,S184-AI184,"")</f>
        <v/>
      </c>
      <c r="U184" s="230" t="s">
        <v>59</v>
      </c>
      <c r="V184" s="231">
        <f>SUM(V163:V179)</f>
        <v>75.051826726387205</v>
      </c>
      <c r="W184" s="231">
        <f t="shared" ref="W184:AH184" si="82">SUM(W163:W179)</f>
        <v>19.780676021363924</v>
      </c>
      <c r="X184" s="231">
        <f t="shared" si="82"/>
        <v>55.567237036271536</v>
      </c>
      <c r="Y184" s="231">
        <f t="shared" si="82"/>
        <v>3.371819678808408</v>
      </c>
      <c r="Z184" s="231">
        <f t="shared" si="82"/>
        <v>827.44942178513259</v>
      </c>
      <c r="AA184" s="231">
        <f t="shared" si="82"/>
        <v>617.99057695451006</v>
      </c>
      <c r="AB184" s="231">
        <f t="shared" si="82"/>
        <v>18.715932407923333</v>
      </c>
      <c r="AC184" s="231">
        <f t="shared" si="82"/>
        <v>201.31362624627562</v>
      </c>
      <c r="AD184" s="232">
        <f t="shared" si="82"/>
        <v>0</v>
      </c>
      <c r="AE184" s="232">
        <f t="shared" si="82"/>
        <v>0</v>
      </c>
      <c r="AF184" s="232">
        <f t="shared" si="82"/>
        <v>0</v>
      </c>
      <c r="AG184" s="232">
        <f t="shared" si="82"/>
        <v>154.68703413379131</v>
      </c>
      <c r="AH184" s="232">
        <f t="shared" si="82"/>
        <v>46.62659211248431</v>
      </c>
      <c r="AI184" s="233">
        <f>SUM(V184:AC184)</f>
        <v>1819.2411168566725</v>
      </c>
      <c r="AJ184" s="147" t="str">
        <f t="shared" si="79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5.2669356456008218E-2</v>
      </c>
      <c r="C185" s="49">
        <f t="shared" ref="C185:H185" si="83">IF($I184=0,"-",C184/$I184)</f>
        <v>1.8726867626907024E-3</v>
      </c>
      <c r="D185" s="49">
        <f t="shared" si="83"/>
        <v>0.54547221244206912</v>
      </c>
      <c r="E185" s="49">
        <f t="shared" si="83"/>
        <v>0.36912406158343969</v>
      </c>
      <c r="F185" s="49">
        <f t="shared" si="83"/>
        <v>0</v>
      </c>
      <c r="G185" s="49">
        <f t="shared" si="83"/>
        <v>3.0861682755792198E-2</v>
      </c>
      <c r="H185" s="71">
        <f t="shared" si="83"/>
        <v>0</v>
      </c>
      <c r="I185" s="50">
        <f>SUM(B185:H185)</f>
        <v>0.99999999999999989</v>
      </c>
      <c r="J185" s="147"/>
      <c r="K185" s="82" t="s">
        <v>83</v>
      </c>
      <c r="L185" s="99">
        <f t="shared" ref="L185:R185" si="84">IF($S184=0,"-",L184/$S184)</f>
        <v>5.2127506282182622E-2</v>
      </c>
      <c r="M185" s="99">
        <f t="shared" si="84"/>
        <v>1.8534209938231372E-3</v>
      </c>
      <c r="N185" s="99">
        <f t="shared" si="84"/>
        <v>0.53986052031183318</v>
      </c>
      <c r="O185" s="99">
        <f t="shared" si="84"/>
        <v>0.36532659849692461</v>
      </c>
      <c r="P185" s="99">
        <f t="shared" si="84"/>
        <v>1.0287769023306356E-2</v>
      </c>
      <c r="Q185" s="99">
        <f t="shared" si="84"/>
        <v>3.0544184891930053E-2</v>
      </c>
      <c r="R185" s="100">
        <f t="shared" si="84"/>
        <v>0</v>
      </c>
      <c r="S185" s="101">
        <f>SUM(L185:R185)</f>
        <v>0.99999999999999989</v>
      </c>
      <c r="U185" s="111" t="s">
        <v>83</v>
      </c>
      <c r="V185" s="133">
        <f>+V184/$AI184</f>
        <v>4.1254469256974312E-2</v>
      </c>
      <c r="W185" s="133">
        <f t="shared" ref="W185:AH185" si="85">+W184/$AI184</f>
        <v>1.0873037025208313E-2</v>
      </c>
      <c r="X185" s="133">
        <f t="shared" si="85"/>
        <v>3.0544184891930053E-2</v>
      </c>
      <c r="Y185" s="133">
        <f t="shared" si="85"/>
        <v>1.8534209938231372E-3</v>
      </c>
      <c r="Z185" s="133">
        <f t="shared" si="85"/>
        <v>0.45483219025679184</v>
      </c>
      <c r="AA185" s="133">
        <f t="shared" si="85"/>
        <v>0.33969690506022021</v>
      </c>
      <c r="AB185" s="133">
        <f t="shared" si="85"/>
        <v>1.0287769023306356E-2</v>
      </c>
      <c r="AC185" s="133">
        <f t="shared" si="85"/>
        <v>0.11065802349174585</v>
      </c>
      <c r="AD185" s="133">
        <f t="shared" si="85"/>
        <v>0</v>
      </c>
      <c r="AE185" s="133">
        <f t="shared" si="85"/>
        <v>0</v>
      </c>
      <c r="AF185" s="133">
        <f t="shared" si="85"/>
        <v>0</v>
      </c>
      <c r="AG185" s="133">
        <f t="shared" si="85"/>
        <v>8.5028330055041415E-2</v>
      </c>
      <c r="AH185" s="133">
        <f t="shared" si="85"/>
        <v>2.5629693436704439E-2</v>
      </c>
      <c r="AI185" s="134">
        <f>SUM(V185:AC185)</f>
        <v>1</v>
      </c>
      <c r="AJ185" s="25" t="str">
        <f t="shared" si="79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0</v>
      </c>
      <c r="J189" s="155"/>
      <c r="K189" s="209" t="s">
        <v>7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0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0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590.20948881645518</v>
      </c>
      <c r="E190" s="166">
        <v>0</v>
      </c>
      <c r="F190" s="322"/>
      <c r="G190" s="166">
        <v>0</v>
      </c>
      <c r="H190" s="167">
        <v>0</v>
      </c>
      <c r="I190" s="168">
        <f t="shared" ref="I190:I209" si="86">SUM(B190:H190)</f>
        <v>590.20948881645518</v>
      </c>
      <c r="J190" s="155"/>
      <c r="K190" s="169" t="s">
        <v>8</v>
      </c>
      <c r="L190" s="170">
        <v>0</v>
      </c>
      <c r="M190" s="170">
        <v>0</v>
      </c>
      <c r="N190" s="170">
        <v>590.20948881645518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87">SUM(L190:R190)</f>
        <v>590.20948881645518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590.20948881645518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88">SUM(V190:AC190)</f>
        <v>590.20948881645518</v>
      </c>
      <c r="AJ190" s="147" t="str">
        <f t="shared" ref="AJ190:AJ211" si="89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7.5179706379619765E-2</v>
      </c>
      <c r="E191" s="162">
        <v>0</v>
      </c>
      <c r="F191" s="322"/>
      <c r="G191" s="162">
        <v>0</v>
      </c>
      <c r="H191" s="174">
        <v>0</v>
      </c>
      <c r="I191" s="160">
        <f t="shared" si="86"/>
        <v>7.5179706379619765E-2</v>
      </c>
      <c r="J191" s="155"/>
      <c r="K191" s="175" t="s">
        <v>10</v>
      </c>
      <c r="L191" s="162">
        <v>0</v>
      </c>
      <c r="M191" s="162">
        <v>0</v>
      </c>
      <c r="N191" s="162">
        <v>7.5179706379619765E-2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87"/>
        <v>7.5179706379619765E-2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7.5179706379619765E-2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88"/>
        <v>7.5179706379619765E-2</v>
      </c>
      <c r="AJ191" s="147" t="str">
        <f t="shared" si="89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710.12673079547903</v>
      </c>
      <c r="E192" s="166">
        <v>0</v>
      </c>
      <c r="F192" s="322"/>
      <c r="G192" s="166">
        <v>0</v>
      </c>
      <c r="H192" s="167">
        <v>0</v>
      </c>
      <c r="I192" s="168">
        <f t="shared" si="86"/>
        <v>710.12673079547903</v>
      </c>
      <c r="J192" s="155"/>
      <c r="K192" s="169" t="s">
        <v>52</v>
      </c>
      <c r="L192" s="170">
        <v>0</v>
      </c>
      <c r="M192" s="170">
        <v>0</v>
      </c>
      <c r="N192" s="170">
        <v>710.12673079547903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87"/>
        <v>710.12673079547903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710.12673079547903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88"/>
        <v>710.12673079547903</v>
      </c>
      <c r="AJ192" s="147" t="str">
        <f t="shared" si="89"/>
        <v/>
      </c>
      <c r="BA192" s="147"/>
      <c r="BR192" s="147"/>
      <c r="CG192" s="147"/>
    </row>
    <row r="193" spans="1:85" ht="15">
      <c r="A193" s="173" t="s">
        <v>16</v>
      </c>
      <c r="B193" s="162">
        <v>0.38552658493288411</v>
      </c>
      <c r="C193" s="162">
        <v>0.1440618841658593</v>
      </c>
      <c r="D193" s="162">
        <v>50.523073753946861</v>
      </c>
      <c r="E193" s="162">
        <v>0</v>
      </c>
      <c r="F193" s="322"/>
      <c r="G193" s="162">
        <v>0</v>
      </c>
      <c r="H193" s="174">
        <v>0</v>
      </c>
      <c r="I193" s="160">
        <f t="shared" si="86"/>
        <v>51.052662223045601</v>
      </c>
      <c r="J193" s="155"/>
      <c r="K193" s="175" t="s">
        <v>16</v>
      </c>
      <c r="L193" s="162">
        <v>0.38552658493288411</v>
      </c>
      <c r="M193" s="162">
        <v>0.1440618841658593</v>
      </c>
      <c r="N193" s="162">
        <v>50.523073753946861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87"/>
        <v>51.052662223045601</v>
      </c>
      <c r="U193" s="221" t="s">
        <v>16</v>
      </c>
      <c r="V193" s="213">
        <v>0.38552658493288411</v>
      </c>
      <c r="W193" s="213">
        <v>0</v>
      </c>
      <c r="X193" s="213">
        <v>0</v>
      </c>
      <c r="Y193" s="213">
        <v>0.1440618841658593</v>
      </c>
      <c r="Z193" s="213">
        <v>49.818063588092492</v>
      </c>
      <c r="AA193" s="213">
        <v>0</v>
      </c>
      <c r="AB193" s="213">
        <v>0</v>
      </c>
      <c r="AC193" s="214">
        <v>0.70501016585436715</v>
      </c>
      <c r="AD193" s="215">
        <v>0</v>
      </c>
      <c r="AE193" s="215">
        <v>0</v>
      </c>
      <c r="AF193" s="215">
        <v>0</v>
      </c>
      <c r="AG193" s="215">
        <v>0.70501016585436715</v>
      </c>
      <c r="AH193" s="215">
        <v>0</v>
      </c>
      <c r="AI193" s="216">
        <f t="shared" si="88"/>
        <v>51.052662223045601</v>
      </c>
      <c r="AJ193" s="147" t="str">
        <f t="shared" si="89"/>
        <v/>
      </c>
      <c r="BA193" s="147"/>
      <c r="BR193" s="147"/>
      <c r="CG193" s="147"/>
    </row>
    <row r="194" spans="1:85" ht="15">
      <c r="A194" s="165" t="s">
        <v>15</v>
      </c>
      <c r="B194" s="166">
        <v>2.0816878502025955</v>
      </c>
      <c r="C194" s="166">
        <v>0</v>
      </c>
      <c r="D194" s="166">
        <v>3.2528733920588668</v>
      </c>
      <c r="E194" s="166">
        <v>0</v>
      </c>
      <c r="F194" s="322"/>
      <c r="G194" s="166">
        <v>0</v>
      </c>
      <c r="H194" s="167">
        <v>0</v>
      </c>
      <c r="I194" s="168">
        <f t="shared" si="86"/>
        <v>5.3345612422614623</v>
      </c>
      <c r="J194" s="155"/>
      <c r="K194" s="169" t="s">
        <v>15</v>
      </c>
      <c r="L194" s="170">
        <v>2.0816878502025955</v>
      </c>
      <c r="M194" s="170">
        <v>0</v>
      </c>
      <c r="N194" s="170">
        <v>3.2528733920588668</v>
      </c>
      <c r="O194" s="170">
        <v>0</v>
      </c>
      <c r="P194" s="170">
        <v>0</v>
      </c>
      <c r="Q194" s="170">
        <v>0</v>
      </c>
      <c r="R194" s="171">
        <v>0</v>
      </c>
      <c r="S194" s="172">
        <f t="shared" si="87"/>
        <v>5.3345612422614623</v>
      </c>
      <c r="U194" s="217" t="s">
        <v>53</v>
      </c>
      <c r="V194" s="218">
        <v>2.0816878502025955</v>
      </c>
      <c r="W194" s="218">
        <v>0</v>
      </c>
      <c r="X194" s="218">
        <v>0</v>
      </c>
      <c r="Y194" s="218">
        <v>0</v>
      </c>
      <c r="Z194" s="218">
        <v>3.2528733920588668</v>
      </c>
      <c r="AA194" s="218">
        <v>0</v>
      </c>
      <c r="AB194" s="218">
        <v>0</v>
      </c>
      <c r="AC194" s="219">
        <v>0</v>
      </c>
      <c r="AD194" s="218">
        <v>0</v>
      </c>
      <c r="AE194" s="218">
        <v>0</v>
      </c>
      <c r="AF194" s="218">
        <v>0</v>
      </c>
      <c r="AG194" s="218">
        <v>0</v>
      </c>
      <c r="AH194" s="218">
        <v>0</v>
      </c>
      <c r="AI194" s="220">
        <f t="shared" si="88"/>
        <v>5.3345612422614623</v>
      </c>
      <c r="AJ194" s="147" t="str">
        <f t="shared" si="89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20.580309286678279</v>
      </c>
      <c r="F195" s="322"/>
      <c r="G195" s="162">
        <v>0</v>
      </c>
      <c r="H195" s="174">
        <v>0</v>
      </c>
      <c r="I195" s="160">
        <f t="shared" si="86"/>
        <v>20.580309286678279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20.580309286678279</v>
      </c>
      <c r="P195" s="162">
        <v>353.98670845834846</v>
      </c>
      <c r="Q195" s="162">
        <v>0</v>
      </c>
      <c r="R195" s="163">
        <v>0</v>
      </c>
      <c r="S195" s="164">
        <f t="shared" si="87"/>
        <v>374.56701774502676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1.1355458963726652</v>
      </c>
      <c r="AB195" s="213">
        <v>353.98670845834846</v>
      </c>
      <c r="AC195" s="214">
        <v>19.444763390305614</v>
      </c>
      <c r="AD195" s="213">
        <v>0</v>
      </c>
      <c r="AE195" s="213">
        <v>0</v>
      </c>
      <c r="AF195" s="213">
        <v>0</v>
      </c>
      <c r="AG195" s="213">
        <v>0</v>
      </c>
      <c r="AH195" s="213">
        <v>19.444763390305614</v>
      </c>
      <c r="AI195" s="216">
        <f t="shared" si="88"/>
        <v>374.56701774502676</v>
      </c>
      <c r="AJ195" s="147" t="str">
        <f t="shared" si="89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86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0.73373758160774649</v>
      </c>
      <c r="Q196" s="170">
        <v>0</v>
      </c>
      <c r="R196" s="171">
        <v>0</v>
      </c>
      <c r="S196" s="172">
        <f t="shared" si="87"/>
        <v>0.73373758160774649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0.73373758160774649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88"/>
        <v>0.73373758160774649</v>
      </c>
      <c r="AJ196" s="147" t="str">
        <f t="shared" si="89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</v>
      </c>
      <c r="E197" s="162">
        <v>0</v>
      </c>
      <c r="F197" s="322"/>
      <c r="G197" s="162">
        <v>0</v>
      </c>
      <c r="H197" s="174">
        <v>0</v>
      </c>
      <c r="I197" s="160">
        <f t="shared" si="86"/>
        <v>0</v>
      </c>
      <c r="J197" s="155"/>
      <c r="K197" s="175" t="s">
        <v>55</v>
      </c>
      <c r="L197" s="162">
        <v>0</v>
      </c>
      <c r="M197" s="162">
        <v>0</v>
      </c>
      <c r="N197" s="162">
        <v>0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87"/>
        <v>0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88"/>
        <v>0</v>
      </c>
      <c r="AJ197" s="147" t="str">
        <f t="shared" si="89"/>
        <v/>
      </c>
      <c r="BA197" s="147"/>
      <c r="BR197" s="147"/>
      <c r="CG197" s="147"/>
    </row>
    <row r="198" spans="1:85" ht="15">
      <c r="A198" s="165" t="s">
        <v>17</v>
      </c>
      <c r="B198" s="166">
        <v>2.1679401481276992</v>
      </c>
      <c r="C198" s="166">
        <v>0</v>
      </c>
      <c r="D198" s="166">
        <v>13.172766551154247</v>
      </c>
      <c r="E198" s="166">
        <v>0.77236196923468203</v>
      </c>
      <c r="F198" s="322"/>
      <c r="G198" s="166">
        <v>0</v>
      </c>
      <c r="H198" s="167">
        <v>0</v>
      </c>
      <c r="I198" s="168">
        <f t="shared" si="86"/>
        <v>16.113068668516629</v>
      </c>
      <c r="J198" s="155"/>
      <c r="K198" s="169" t="s">
        <v>17</v>
      </c>
      <c r="L198" s="170">
        <v>2.1679401481276992</v>
      </c>
      <c r="M198" s="170">
        <v>0</v>
      </c>
      <c r="N198" s="170">
        <v>13.172766551154247</v>
      </c>
      <c r="O198" s="170">
        <v>0.77236196923468203</v>
      </c>
      <c r="P198" s="170">
        <v>1.9363085399449083</v>
      </c>
      <c r="Q198" s="170">
        <v>0</v>
      </c>
      <c r="R198" s="171">
        <v>0</v>
      </c>
      <c r="S198" s="172">
        <f t="shared" si="87"/>
        <v>18.049377208461536</v>
      </c>
      <c r="U198" s="217" t="s">
        <v>17</v>
      </c>
      <c r="V198" s="218">
        <v>2.1679401481276992</v>
      </c>
      <c r="W198" s="218">
        <v>0</v>
      </c>
      <c r="X198" s="218">
        <v>0</v>
      </c>
      <c r="Y198" s="218">
        <v>0</v>
      </c>
      <c r="Z198" s="218">
        <v>13.172766551154247</v>
      </c>
      <c r="AA198" s="218">
        <v>0.77236196923468203</v>
      </c>
      <c r="AB198" s="218">
        <v>1.9363085399449083</v>
      </c>
      <c r="AC198" s="219">
        <v>0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</v>
      </c>
      <c r="AI198" s="220">
        <f t="shared" si="88"/>
        <v>18.049377208461536</v>
      </c>
      <c r="AJ198" s="147" t="str">
        <f t="shared" si="89"/>
        <v/>
      </c>
      <c r="BA198" s="147"/>
      <c r="BR198" s="147"/>
      <c r="CG198" s="147"/>
    </row>
    <row r="199" spans="1:85" ht="15">
      <c r="A199" s="173" t="s">
        <v>139</v>
      </c>
      <c r="B199" s="162">
        <v>79.309004845363305</v>
      </c>
      <c r="C199" s="162">
        <v>41.639877943465827</v>
      </c>
      <c r="D199" s="162">
        <v>845.15600706508349</v>
      </c>
      <c r="E199" s="162">
        <v>0</v>
      </c>
      <c r="F199" s="322"/>
      <c r="G199" s="162">
        <v>0</v>
      </c>
      <c r="H199" s="174">
        <v>0</v>
      </c>
      <c r="I199" s="160">
        <f t="shared" si="86"/>
        <v>966.1048898539126</v>
      </c>
      <c r="J199" s="155"/>
      <c r="K199" s="175" t="s">
        <v>139</v>
      </c>
      <c r="L199" s="162">
        <v>79.309004845363305</v>
      </c>
      <c r="M199" s="162">
        <v>41.639877943465827</v>
      </c>
      <c r="N199" s="162">
        <v>845.15600706508349</v>
      </c>
      <c r="O199" s="162">
        <v>0</v>
      </c>
      <c r="P199" s="162">
        <v>3.9203363258810531</v>
      </c>
      <c r="Q199" s="162">
        <v>0</v>
      </c>
      <c r="R199" s="163">
        <v>0</v>
      </c>
      <c r="S199" s="164">
        <f t="shared" si="87"/>
        <v>970.02522617979366</v>
      </c>
      <c r="U199" s="221" t="s">
        <v>139</v>
      </c>
      <c r="V199" s="213">
        <v>79.299261581879563</v>
      </c>
      <c r="W199" s="213">
        <v>0</v>
      </c>
      <c r="X199" s="213">
        <v>0</v>
      </c>
      <c r="Y199" s="213">
        <v>41.639877943465827</v>
      </c>
      <c r="Z199" s="213">
        <v>796.18822065549318</v>
      </c>
      <c r="AA199" s="213">
        <v>0</v>
      </c>
      <c r="AB199" s="213">
        <v>3.9203363258810531</v>
      </c>
      <c r="AC199" s="214">
        <v>48.977529673074059</v>
      </c>
      <c r="AD199" s="213">
        <v>9.7432634837448396E-3</v>
      </c>
      <c r="AE199" s="213">
        <v>0</v>
      </c>
      <c r="AF199" s="213">
        <v>0</v>
      </c>
      <c r="AG199" s="213">
        <v>48.967786409590282</v>
      </c>
      <c r="AH199" s="213">
        <v>0</v>
      </c>
      <c r="AI199" s="216">
        <f t="shared" si="88"/>
        <v>970.02522617979366</v>
      </c>
      <c r="AJ199" s="147" t="str">
        <f t="shared" si="89"/>
        <v/>
      </c>
      <c r="BA199" s="147"/>
      <c r="BR199" s="147"/>
      <c r="CG199" s="147"/>
    </row>
    <row r="200" spans="1:85" ht="15">
      <c r="A200" s="165" t="s">
        <v>25</v>
      </c>
      <c r="B200" s="166">
        <v>31.884063557656322</v>
      </c>
      <c r="C200" s="166">
        <v>3.3397763383569337</v>
      </c>
      <c r="D200" s="166">
        <v>430.21406469121808</v>
      </c>
      <c r="E200" s="166">
        <v>939.00471540756951</v>
      </c>
      <c r="F200" s="322"/>
      <c r="G200" s="166">
        <v>58.835379837236502</v>
      </c>
      <c r="H200" s="167">
        <v>0</v>
      </c>
      <c r="I200" s="168">
        <f t="shared" si="86"/>
        <v>1463.2779998320375</v>
      </c>
      <c r="J200" s="155"/>
      <c r="K200" s="169" t="s">
        <v>25</v>
      </c>
      <c r="L200" s="170">
        <v>31.884063557656322</v>
      </c>
      <c r="M200" s="170">
        <v>3.3397763383569337</v>
      </c>
      <c r="N200" s="170">
        <v>430.21406469121808</v>
      </c>
      <c r="O200" s="170">
        <v>939.00471540756951</v>
      </c>
      <c r="P200" s="170">
        <v>0.11850188471209247</v>
      </c>
      <c r="Q200" s="170">
        <v>58.835379837236502</v>
      </c>
      <c r="R200" s="171">
        <v>0</v>
      </c>
      <c r="S200" s="172">
        <f t="shared" si="87"/>
        <v>1463.3965017167495</v>
      </c>
      <c r="U200" s="217" t="s">
        <v>25</v>
      </c>
      <c r="V200" s="218">
        <v>4.4316134174445461</v>
      </c>
      <c r="W200" s="218">
        <v>27.452450140211777</v>
      </c>
      <c r="X200" s="218">
        <v>58.835379837236502</v>
      </c>
      <c r="Y200" s="218">
        <v>3.3397763383569337</v>
      </c>
      <c r="Z200" s="218">
        <v>430.21406469121808</v>
      </c>
      <c r="AA200" s="218">
        <v>938.84713705501326</v>
      </c>
      <c r="AB200" s="218">
        <v>0.11850188471209247</v>
      </c>
      <c r="AC200" s="219">
        <v>0.15757835255620362</v>
      </c>
      <c r="AD200" s="218">
        <v>0</v>
      </c>
      <c r="AE200" s="218">
        <v>0</v>
      </c>
      <c r="AF200" s="218">
        <v>0</v>
      </c>
      <c r="AG200" s="218">
        <v>0</v>
      </c>
      <c r="AH200" s="218">
        <v>0.15757835255620362</v>
      </c>
      <c r="AI200" s="220">
        <f t="shared" si="88"/>
        <v>1463.3965017167493</v>
      </c>
      <c r="AJ200" s="147" t="str">
        <f t="shared" si="89"/>
        <v/>
      </c>
      <c r="BA200" s="147"/>
      <c r="BR200" s="147"/>
      <c r="CG200" s="147"/>
    </row>
    <row r="201" spans="1:85" ht="15">
      <c r="A201" s="173" t="s">
        <v>24</v>
      </c>
      <c r="B201" s="162">
        <v>2.9241986408722491</v>
      </c>
      <c r="C201" s="162">
        <v>0</v>
      </c>
      <c r="D201" s="162">
        <v>0</v>
      </c>
      <c r="E201" s="162">
        <v>0</v>
      </c>
      <c r="F201" s="322"/>
      <c r="G201" s="162">
        <v>0</v>
      </c>
      <c r="H201" s="174">
        <v>0</v>
      </c>
      <c r="I201" s="160">
        <f t="shared" si="86"/>
        <v>2.9241986408722491</v>
      </c>
      <c r="J201" s="155"/>
      <c r="K201" s="175" t="s">
        <v>24</v>
      </c>
      <c r="L201" s="162">
        <v>2.9241986408722491</v>
      </c>
      <c r="M201" s="162">
        <v>0</v>
      </c>
      <c r="N201" s="162">
        <v>0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87"/>
        <v>2.9241986408722491</v>
      </c>
      <c r="U201" s="221" t="s">
        <v>24</v>
      </c>
      <c r="V201" s="213">
        <v>2.9241986408722491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0</v>
      </c>
      <c r="AD201" s="213">
        <v>0</v>
      </c>
      <c r="AE201" s="213">
        <v>0</v>
      </c>
      <c r="AF201" s="213">
        <v>0</v>
      </c>
      <c r="AG201" s="213">
        <v>0</v>
      </c>
      <c r="AH201" s="213">
        <v>0</v>
      </c>
      <c r="AI201" s="216">
        <f t="shared" si="88"/>
        <v>2.9241986408722491</v>
      </c>
      <c r="AJ201" s="147" t="str">
        <f t="shared" si="89"/>
        <v/>
      </c>
      <c r="BA201" s="147"/>
      <c r="BR201" s="147"/>
      <c r="CG201" s="147"/>
    </row>
    <row r="202" spans="1:85" ht="15">
      <c r="A202" s="165" t="s">
        <v>56</v>
      </c>
      <c r="B202" s="166">
        <v>1.9032130073885695E-3</v>
      </c>
      <c r="C202" s="166">
        <v>0</v>
      </c>
      <c r="D202" s="166">
        <v>0</v>
      </c>
      <c r="E202" s="166">
        <v>0</v>
      </c>
      <c r="F202" s="322"/>
      <c r="G202" s="166">
        <v>0</v>
      </c>
      <c r="H202" s="167">
        <v>0</v>
      </c>
      <c r="I202" s="168">
        <f t="shared" si="86"/>
        <v>1.9032130073885695E-3</v>
      </c>
      <c r="J202" s="155"/>
      <c r="K202" s="169" t="s">
        <v>56</v>
      </c>
      <c r="L202" s="170">
        <v>1.9032130073885695E-3</v>
      </c>
      <c r="M202" s="170">
        <v>0</v>
      </c>
      <c r="N202" s="170">
        <v>0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87"/>
        <v>1.9032130073885695E-3</v>
      </c>
      <c r="U202" s="217" t="s">
        <v>56</v>
      </c>
      <c r="V202" s="218">
        <v>1.9032130073885695E-3</v>
      </c>
      <c r="W202" s="218">
        <v>0</v>
      </c>
      <c r="X202" s="218">
        <v>0</v>
      </c>
      <c r="Y202" s="218">
        <v>0</v>
      </c>
      <c r="Z202" s="218">
        <v>0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88"/>
        <v>1.9032130073885695E-3</v>
      </c>
      <c r="AJ202" s="147" t="str">
        <f t="shared" si="89"/>
        <v/>
      </c>
      <c r="BA202" s="147"/>
      <c r="BR202" s="147"/>
      <c r="CG202" s="147"/>
    </row>
    <row r="203" spans="1:85" ht="15">
      <c r="A203" s="173" t="s">
        <v>22</v>
      </c>
      <c r="B203" s="162">
        <v>0.81598446076479503</v>
      </c>
      <c r="C203" s="162">
        <v>0</v>
      </c>
      <c r="D203" s="162">
        <v>50.768171984166869</v>
      </c>
      <c r="E203" s="162">
        <v>3.0838985670185477</v>
      </c>
      <c r="F203" s="322"/>
      <c r="G203" s="162">
        <v>0</v>
      </c>
      <c r="H203" s="174">
        <v>0</v>
      </c>
      <c r="I203" s="160">
        <f t="shared" si="86"/>
        <v>54.668055011950216</v>
      </c>
      <c r="J203" s="155"/>
      <c r="K203" s="175" t="s">
        <v>22</v>
      </c>
      <c r="L203" s="162">
        <v>0.81598446076479503</v>
      </c>
      <c r="M203" s="162">
        <v>0</v>
      </c>
      <c r="N203" s="162">
        <v>50.768171984166869</v>
      </c>
      <c r="O203" s="162">
        <v>3.0838985670185477</v>
      </c>
      <c r="P203" s="162">
        <v>20.423342920063625</v>
      </c>
      <c r="Q203" s="162">
        <v>0</v>
      </c>
      <c r="R203" s="163">
        <v>0</v>
      </c>
      <c r="S203" s="164">
        <f t="shared" si="87"/>
        <v>75.091397932013848</v>
      </c>
      <c r="U203" s="221" t="s">
        <v>22</v>
      </c>
      <c r="V203" s="213">
        <v>0.81598446076479503</v>
      </c>
      <c r="W203" s="213">
        <v>0</v>
      </c>
      <c r="X203" s="213">
        <v>0</v>
      </c>
      <c r="Y203" s="213">
        <v>0</v>
      </c>
      <c r="Z203" s="213">
        <v>50.512632366560815</v>
      </c>
      <c r="AA203" s="213">
        <v>0</v>
      </c>
      <c r="AB203" s="213">
        <v>20.423342920063625</v>
      </c>
      <c r="AC203" s="214">
        <v>3.339438184624604</v>
      </c>
      <c r="AD203" s="213">
        <v>0</v>
      </c>
      <c r="AE203" s="213">
        <v>0</v>
      </c>
      <c r="AF203" s="213">
        <v>0</v>
      </c>
      <c r="AG203" s="213">
        <v>0.25553961760605642</v>
      </c>
      <c r="AH203" s="213">
        <v>3.0838985670185477</v>
      </c>
      <c r="AI203" s="216">
        <f t="shared" si="88"/>
        <v>75.091397932013834</v>
      </c>
      <c r="AJ203" s="147" t="str">
        <f t="shared" si="89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147.97486730380842</v>
      </c>
      <c r="E204" s="166">
        <v>0</v>
      </c>
      <c r="F204" s="322"/>
      <c r="G204" s="166">
        <v>0</v>
      </c>
      <c r="H204" s="167">
        <v>0</v>
      </c>
      <c r="I204" s="168">
        <f t="shared" si="86"/>
        <v>147.97486730380842</v>
      </c>
      <c r="J204" s="155"/>
      <c r="K204" s="169" t="s">
        <v>21</v>
      </c>
      <c r="L204" s="170">
        <v>0</v>
      </c>
      <c r="M204" s="170">
        <v>0</v>
      </c>
      <c r="N204" s="170">
        <v>147.97486730380842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87"/>
        <v>147.97486730380842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147.97486730380842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88"/>
        <v>147.97486730380842</v>
      </c>
      <c r="AJ204" s="147" t="str">
        <f t="shared" si="89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86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87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88"/>
        <v>0</v>
      </c>
      <c r="AJ205" s="147" t="str">
        <f t="shared" si="89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86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87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88"/>
        <v>0</v>
      </c>
      <c r="AJ206" s="147" t="str">
        <f t="shared" si="89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86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87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88"/>
        <v>0</v>
      </c>
      <c r="AJ207" s="147" t="str">
        <f t="shared" si="89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86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87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88"/>
        <v>0</v>
      </c>
      <c r="AJ208" s="147" t="str">
        <f t="shared" si="89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86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87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88"/>
        <v>0</v>
      </c>
      <c r="AJ209" s="147" t="str">
        <f t="shared" si="89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119.57030930092724</v>
      </c>
      <c r="C210" s="201">
        <f t="shared" ref="C210:I210" si="90">SUM(C189:C205)</f>
        <v>45.123716165988618</v>
      </c>
      <c r="D210" s="201">
        <f t="shared" si="90"/>
        <v>2841.47322405975</v>
      </c>
      <c r="E210" s="201">
        <f t="shared" si="90"/>
        <v>963.44128523050097</v>
      </c>
      <c r="F210" s="201">
        <f t="shared" si="90"/>
        <v>0</v>
      </c>
      <c r="G210" s="201">
        <f t="shared" si="90"/>
        <v>58.835379837236502</v>
      </c>
      <c r="H210" s="203">
        <f t="shared" si="90"/>
        <v>0</v>
      </c>
      <c r="I210" s="160">
        <f t="shared" si="90"/>
        <v>4028.4439145944048</v>
      </c>
      <c r="J210" s="155"/>
      <c r="K210" s="202" t="s">
        <v>26</v>
      </c>
      <c r="L210" s="201">
        <f>SUM(L189:L205)</f>
        <v>119.57030930092724</v>
      </c>
      <c r="M210" s="201">
        <f t="shared" ref="M210:S210" si="91">SUM(M189:M205)</f>
        <v>45.123716165988618</v>
      </c>
      <c r="N210" s="201">
        <f t="shared" si="91"/>
        <v>2841.47322405975</v>
      </c>
      <c r="O210" s="201">
        <f t="shared" si="91"/>
        <v>963.44128523050097</v>
      </c>
      <c r="P210" s="201">
        <f t="shared" si="91"/>
        <v>381.11893571055788</v>
      </c>
      <c r="Q210" s="201">
        <f t="shared" si="91"/>
        <v>58.835379837236502</v>
      </c>
      <c r="R210" s="203">
        <f t="shared" si="91"/>
        <v>0</v>
      </c>
      <c r="S210" s="204">
        <f t="shared" si="91"/>
        <v>4409.562850304962</v>
      </c>
      <c r="T210" s="147" t="str">
        <f>IF(ABS(S210-AI210)&gt;0.01,S210-AI210,"")</f>
        <v/>
      </c>
      <c r="U210" s="230" t="s">
        <v>59</v>
      </c>
      <c r="V210" s="231">
        <f>SUM(V189:V205)</f>
        <v>92.108115897231727</v>
      </c>
      <c r="W210" s="231">
        <f t="shared" ref="W210:AH210" si="92">SUM(W189:W205)</f>
        <v>27.452450140211777</v>
      </c>
      <c r="X210" s="231">
        <f t="shared" si="92"/>
        <v>58.835379837236502</v>
      </c>
      <c r="Y210" s="231">
        <f t="shared" si="92"/>
        <v>45.123716165988618</v>
      </c>
      <c r="Z210" s="231">
        <f t="shared" si="92"/>
        <v>2791.5448878666998</v>
      </c>
      <c r="AA210" s="231">
        <f t="shared" si="92"/>
        <v>940.75504492062066</v>
      </c>
      <c r="AB210" s="231">
        <f t="shared" si="92"/>
        <v>381.11893571055788</v>
      </c>
      <c r="AC210" s="231">
        <f t="shared" si="92"/>
        <v>72.624319766414843</v>
      </c>
      <c r="AD210" s="232">
        <f t="shared" si="92"/>
        <v>9.7432634837448396E-3</v>
      </c>
      <c r="AE210" s="232">
        <f t="shared" si="92"/>
        <v>0</v>
      </c>
      <c r="AF210" s="232">
        <f t="shared" si="92"/>
        <v>0</v>
      </c>
      <c r="AG210" s="232">
        <f t="shared" si="92"/>
        <v>49.928336193050704</v>
      </c>
      <c r="AH210" s="232">
        <f t="shared" si="92"/>
        <v>22.686240309880365</v>
      </c>
      <c r="AI210" s="233">
        <f>SUM(V210:AC210)</f>
        <v>4409.562850304962</v>
      </c>
      <c r="AJ210" s="147" t="str">
        <f t="shared" si="89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2.968151272200743E-2</v>
      </c>
      <c r="C211" s="49">
        <f t="shared" ref="C211:H211" si="93">IF($I210=0,"-",C210/$I210)</f>
        <v>1.12012769999137E-2</v>
      </c>
      <c r="D211" s="49">
        <f t="shared" si="93"/>
        <v>0.70535255902795346</v>
      </c>
      <c r="E211" s="49">
        <f t="shared" si="93"/>
        <v>0.23915966205713032</v>
      </c>
      <c r="F211" s="49">
        <f t="shared" si="93"/>
        <v>0</v>
      </c>
      <c r="G211" s="49">
        <f t="shared" si="93"/>
        <v>1.4604989192994688E-2</v>
      </c>
      <c r="H211" s="71">
        <f t="shared" si="93"/>
        <v>0</v>
      </c>
      <c r="I211" s="50">
        <f>SUM(B211:H211)</f>
        <v>0.99999999999999967</v>
      </c>
      <c r="J211" s="147"/>
      <c r="K211" s="82" t="s">
        <v>83</v>
      </c>
      <c r="L211" s="99">
        <f t="shared" ref="L211:R211" si="94">IF($S210=0,"-",L210/$S210)</f>
        <v>2.711613676005499E-2</v>
      </c>
      <c r="M211" s="99">
        <f t="shared" si="94"/>
        <v>1.0233149565578342E-2</v>
      </c>
      <c r="N211" s="99">
        <f t="shared" si="94"/>
        <v>0.64438887039862369</v>
      </c>
      <c r="O211" s="99">
        <f t="shared" si="94"/>
        <v>0.21848906976433505</v>
      </c>
      <c r="P211" s="99">
        <f t="shared" si="94"/>
        <v>8.6430094920679032E-2</v>
      </c>
      <c r="Q211" s="99">
        <f t="shared" si="94"/>
        <v>1.3342678590728669E-2</v>
      </c>
      <c r="R211" s="100">
        <f t="shared" si="94"/>
        <v>0</v>
      </c>
      <c r="S211" s="101">
        <f>SUM(L211:R211)</f>
        <v>0.99999999999999978</v>
      </c>
      <c r="U211" s="111" t="s">
        <v>83</v>
      </c>
      <c r="V211" s="133">
        <f>+V210/$AI210</f>
        <v>2.0888264670240859E-2</v>
      </c>
      <c r="W211" s="133">
        <f t="shared" ref="W211:AH211" si="95">+W210/$AI210</f>
        <v>6.2256625139866613E-3</v>
      </c>
      <c r="X211" s="133">
        <f t="shared" si="95"/>
        <v>1.3342678590728669E-2</v>
      </c>
      <c r="Y211" s="133">
        <f t="shared" si="95"/>
        <v>1.0233149565578342E-2</v>
      </c>
      <c r="Z211" s="133">
        <f t="shared" si="95"/>
        <v>0.63306612982591659</v>
      </c>
      <c r="AA211" s="133">
        <f t="shared" si="95"/>
        <v>0.21334428759883958</v>
      </c>
      <c r="AB211" s="133">
        <f t="shared" si="95"/>
        <v>8.6430094920679032E-2</v>
      </c>
      <c r="AC211" s="133">
        <f t="shared" si="95"/>
        <v>1.6469732314030223E-2</v>
      </c>
      <c r="AD211" s="133">
        <f t="shared" si="95"/>
        <v>2.2095758274702906E-6</v>
      </c>
      <c r="AE211" s="133">
        <f t="shared" si="95"/>
        <v>0</v>
      </c>
      <c r="AF211" s="133">
        <f t="shared" si="95"/>
        <v>0</v>
      </c>
      <c r="AG211" s="133">
        <f t="shared" si="95"/>
        <v>1.132274057270727E-2</v>
      </c>
      <c r="AH211" s="133">
        <f t="shared" si="95"/>
        <v>5.1447821654954755E-3</v>
      </c>
      <c r="AI211" s="134">
        <f>SUM(V211:AC211)</f>
        <v>1</v>
      </c>
      <c r="AJ211" s="25" t="str">
        <f t="shared" si="89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9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9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98">SUM(V216:AC216)</f>
        <v>0</v>
      </c>
      <c r="AJ216" s="147" t="str">
        <f t="shared" ref="AJ216:AJ237" si="9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9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9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98"/>
        <v>0</v>
      </c>
      <c r="AJ217" s="147" t="str">
        <f t="shared" si="9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9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9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98"/>
        <v>0</v>
      </c>
      <c r="AJ218" s="147" t="str">
        <f t="shared" si="99"/>
        <v/>
      </c>
      <c r="BA218" s="147"/>
      <c r="BR218" s="147"/>
      <c r="CG218" s="147"/>
    </row>
    <row r="219" spans="1:85" ht="15">
      <c r="A219" s="173" t="s">
        <v>16</v>
      </c>
      <c r="B219" s="162">
        <v>6.6438415255450592E-2</v>
      </c>
      <c r="C219" s="162">
        <v>0</v>
      </c>
      <c r="D219" s="162">
        <v>7.3873761367071564E-2</v>
      </c>
      <c r="E219" s="162">
        <v>0</v>
      </c>
      <c r="F219" s="322"/>
      <c r="G219" s="162">
        <v>0</v>
      </c>
      <c r="H219" s="174">
        <v>0</v>
      </c>
      <c r="I219" s="160">
        <f t="shared" si="96"/>
        <v>0.14031217662252216</v>
      </c>
      <c r="J219" s="155"/>
      <c r="K219" s="175" t="s">
        <v>16</v>
      </c>
      <c r="L219" s="162">
        <v>6.6438415255450592E-2</v>
      </c>
      <c r="M219" s="162">
        <v>0</v>
      </c>
      <c r="N219" s="162">
        <v>7.3873761367071564E-2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97"/>
        <v>0.14031217662252216</v>
      </c>
      <c r="U219" s="221" t="s">
        <v>16</v>
      </c>
      <c r="V219" s="213">
        <v>6.6438415255450592E-2</v>
      </c>
      <c r="W219" s="213">
        <v>0</v>
      </c>
      <c r="X219" s="213">
        <v>0</v>
      </c>
      <c r="Y219" s="213">
        <v>0</v>
      </c>
      <c r="Z219" s="213">
        <v>7.3873761367071564E-2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98"/>
        <v>0.14031217662252216</v>
      </c>
      <c r="AJ219" s="147" t="str">
        <f t="shared" si="99"/>
        <v/>
      </c>
      <c r="BA219" s="147"/>
      <c r="BR219" s="147"/>
      <c r="CG219" s="147"/>
    </row>
    <row r="220" spans="1:85" ht="15">
      <c r="A220" s="165" t="s">
        <v>15</v>
      </c>
      <c r="B220" s="166">
        <v>5.1878706491045083E-7</v>
      </c>
      <c r="C220" s="166">
        <v>0</v>
      </c>
      <c r="D220" s="166">
        <v>5.7684626712064676E-7</v>
      </c>
      <c r="E220" s="166">
        <v>0</v>
      </c>
      <c r="F220" s="322"/>
      <c r="G220" s="166">
        <v>0</v>
      </c>
      <c r="H220" s="167">
        <v>0</v>
      </c>
      <c r="I220" s="168">
        <f t="shared" si="96"/>
        <v>1.0956333320310975E-6</v>
      </c>
      <c r="J220" s="155"/>
      <c r="K220" s="169" t="s">
        <v>15</v>
      </c>
      <c r="L220" s="170">
        <v>5.1878706491045083E-7</v>
      </c>
      <c r="M220" s="170">
        <v>0</v>
      </c>
      <c r="N220" s="170">
        <v>5.7684626712064676E-7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97"/>
        <v>1.0956333320310975E-6</v>
      </c>
      <c r="U220" s="217" t="s">
        <v>53</v>
      </c>
      <c r="V220" s="218">
        <v>5.1878706491045083E-7</v>
      </c>
      <c r="W220" s="218">
        <v>0</v>
      </c>
      <c r="X220" s="218">
        <v>0</v>
      </c>
      <c r="Y220" s="218">
        <v>0</v>
      </c>
      <c r="Z220" s="218">
        <v>5.7684626712064676E-7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98"/>
        <v>1.0956333320310975E-6</v>
      </c>
      <c r="AJ220" s="147" t="str">
        <f t="shared" si="9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0.8234683860346752</v>
      </c>
      <c r="F221" s="322"/>
      <c r="G221" s="162">
        <v>0</v>
      </c>
      <c r="H221" s="174">
        <v>0</v>
      </c>
      <c r="I221" s="160">
        <f t="shared" si="96"/>
        <v>0.8234683860346752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0.8234683860346752</v>
      </c>
      <c r="P221" s="162">
        <v>7.2724884326551793</v>
      </c>
      <c r="Q221" s="162">
        <v>0</v>
      </c>
      <c r="R221" s="163">
        <v>0</v>
      </c>
      <c r="S221" s="164">
        <f t="shared" si="97"/>
        <v>8.0959568186898547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8.4084432445558813E-2</v>
      </c>
      <c r="AB221" s="213">
        <v>7.2724884326551793</v>
      </c>
      <c r="AC221" s="214">
        <v>0.73938395358911635</v>
      </c>
      <c r="AD221" s="213">
        <v>0</v>
      </c>
      <c r="AE221" s="213">
        <v>0</v>
      </c>
      <c r="AF221" s="213">
        <v>0</v>
      </c>
      <c r="AG221" s="213">
        <v>0</v>
      </c>
      <c r="AH221" s="213">
        <v>0.73938395358911635</v>
      </c>
      <c r="AI221" s="216">
        <f t="shared" si="98"/>
        <v>8.0959568186898547</v>
      </c>
      <c r="AJ221" s="147" t="str">
        <f t="shared" si="9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0.31059862901061641</v>
      </c>
      <c r="F222" s="322"/>
      <c r="G222" s="166">
        <v>0</v>
      </c>
      <c r="H222" s="167">
        <v>0</v>
      </c>
      <c r="I222" s="168">
        <f t="shared" si="96"/>
        <v>0.31059862901061641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0.31059862901061641</v>
      </c>
      <c r="P222" s="170">
        <v>0</v>
      </c>
      <c r="Q222" s="170">
        <v>0</v>
      </c>
      <c r="R222" s="171">
        <v>0</v>
      </c>
      <c r="S222" s="172">
        <f t="shared" si="97"/>
        <v>0.31059862901061641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0.31059862901061641</v>
      </c>
      <c r="AB222" s="218">
        <v>0</v>
      </c>
      <c r="AC222" s="219">
        <v>0</v>
      </c>
      <c r="AD222" s="218">
        <v>0</v>
      </c>
      <c r="AE222" s="218">
        <v>0</v>
      </c>
      <c r="AF222" s="218">
        <v>0</v>
      </c>
      <c r="AG222" s="218">
        <v>0</v>
      </c>
      <c r="AH222" s="218">
        <v>0</v>
      </c>
      <c r="AI222" s="220">
        <f t="shared" si="98"/>
        <v>0.31059862901061641</v>
      </c>
      <c r="AJ222" s="147" t="str">
        <f t="shared" si="9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9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9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98"/>
        <v>0</v>
      </c>
      <c r="AJ223" s="147" t="str">
        <f t="shared" si="99"/>
        <v/>
      </c>
      <c r="BA223" s="147"/>
      <c r="BR223" s="147"/>
      <c r="CG223" s="147"/>
    </row>
    <row r="224" spans="1:85" ht="15">
      <c r="A224" s="165" t="s">
        <v>17</v>
      </c>
      <c r="B224" s="166">
        <v>0.23060527412834372</v>
      </c>
      <c r="C224" s="166">
        <v>0</v>
      </c>
      <c r="D224" s="166">
        <v>0</v>
      </c>
      <c r="E224" s="166">
        <v>0</v>
      </c>
      <c r="F224" s="322"/>
      <c r="G224" s="166">
        <v>0</v>
      </c>
      <c r="H224" s="167">
        <v>0</v>
      </c>
      <c r="I224" s="168">
        <f t="shared" si="96"/>
        <v>0.23060527412834372</v>
      </c>
      <c r="J224" s="155"/>
      <c r="K224" s="169" t="s">
        <v>17</v>
      </c>
      <c r="L224" s="170">
        <v>0.23060527412834372</v>
      </c>
      <c r="M224" s="170">
        <v>0</v>
      </c>
      <c r="N224" s="170">
        <v>0</v>
      </c>
      <c r="O224" s="170">
        <v>0</v>
      </c>
      <c r="P224" s="170">
        <v>0</v>
      </c>
      <c r="Q224" s="170">
        <v>0</v>
      </c>
      <c r="R224" s="171">
        <v>0</v>
      </c>
      <c r="S224" s="172">
        <f t="shared" si="97"/>
        <v>0.23060527412834372</v>
      </c>
      <c r="U224" s="217" t="s">
        <v>17</v>
      </c>
      <c r="V224" s="218">
        <v>0.23060527412834372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0</v>
      </c>
      <c r="AD224" s="218">
        <v>0</v>
      </c>
      <c r="AE224" s="218">
        <v>0</v>
      </c>
      <c r="AF224" s="218">
        <v>0</v>
      </c>
      <c r="AG224" s="218">
        <v>0</v>
      </c>
      <c r="AH224" s="218">
        <v>0</v>
      </c>
      <c r="AI224" s="220">
        <f t="shared" si="98"/>
        <v>0.23060527412834372</v>
      </c>
      <c r="AJ224" s="147" t="str">
        <f t="shared" si="99"/>
        <v/>
      </c>
      <c r="BA224" s="147"/>
      <c r="BR224" s="147"/>
      <c r="CG224" s="147"/>
    </row>
    <row r="225" spans="1:85" ht="15">
      <c r="A225" s="173" t="s">
        <v>139</v>
      </c>
      <c r="B225" s="162">
        <v>24.909554355124161</v>
      </c>
      <c r="C225" s="162">
        <v>0</v>
      </c>
      <c r="D225" s="162">
        <v>2.6961540366676799</v>
      </c>
      <c r="E225" s="162">
        <v>0</v>
      </c>
      <c r="F225" s="322"/>
      <c r="G225" s="162">
        <v>0</v>
      </c>
      <c r="H225" s="174">
        <v>0</v>
      </c>
      <c r="I225" s="160">
        <f t="shared" si="96"/>
        <v>27.60570839179184</v>
      </c>
      <c r="J225" s="155"/>
      <c r="K225" s="175" t="s">
        <v>139</v>
      </c>
      <c r="L225" s="162">
        <v>24.909554355124161</v>
      </c>
      <c r="M225" s="162">
        <v>0</v>
      </c>
      <c r="N225" s="162">
        <v>2.6961540366676799</v>
      </c>
      <c r="O225" s="162">
        <v>0</v>
      </c>
      <c r="P225" s="162">
        <v>0</v>
      </c>
      <c r="Q225" s="162">
        <v>0</v>
      </c>
      <c r="R225" s="163">
        <v>0</v>
      </c>
      <c r="S225" s="164">
        <f t="shared" si="97"/>
        <v>27.60570839179184</v>
      </c>
      <c r="U225" s="221" t="s">
        <v>139</v>
      </c>
      <c r="V225" s="213">
        <v>24.330952499637608</v>
      </c>
      <c r="W225" s="213">
        <v>0</v>
      </c>
      <c r="X225" s="213">
        <v>0</v>
      </c>
      <c r="Y225" s="213">
        <v>0</v>
      </c>
      <c r="Z225" s="213">
        <v>2.3994083446438776</v>
      </c>
      <c r="AA225" s="213">
        <v>0</v>
      </c>
      <c r="AB225" s="213">
        <v>0</v>
      </c>
      <c r="AC225" s="214">
        <v>0.87534754751035726</v>
      </c>
      <c r="AD225" s="213">
        <v>0.5786018554865523</v>
      </c>
      <c r="AE225" s="213">
        <v>0</v>
      </c>
      <c r="AF225" s="213">
        <v>0</v>
      </c>
      <c r="AG225" s="213">
        <v>0.29674569202380219</v>
      </c>
      <c r="AH225" s="213">
        <v>0</v>
      </c>
      <c r="AI225" s="216">
        <f t="shared" si="98"/>
        <v>27.605708391791843</v>
      </c>
      <c r="AJ225" s="147" t="str">
        <f t="shared" si="99"/>
        <v/>
      </c>
      <c r="BA225" s="147"/>
      <c r="BR225" s="147"/>
      <c r="CG225" s="147"/>
    </row>
    <row r="226" spans="1:85" ht="15">
      <c r="A226" s="165" t="s">
        <v>25</v>
      </c>
      <c r="B226" s="166">
        <v>4.1455915118568605</v>
      </c>
      <c r="C226" s="166">
        <v>0.10943210206092258</v>
      </c>
      <c r="D226" s="166">
        <v>1.7265683131033138</v>
      </c>
      <c r="E226" s="166">
        <v>14.556631633447074</v>
      </c>
      <c r="F226" s="322"/>
      <c r="G226" s="166">
        <v>4.146016835006578</v>
      </c>
      <c r="H226" s="167">
        <v>5.3254002703331665E-3</v>
      </c>
      <c r="I226" s="168">
        <f t="shared" si="96"/>
        <v>24.689565795745079</v>
      </c>
      <c r="J226" s="155"/>
      <c r="K226" s="169" t="s">
        <v>25</v>
      </c>
      <c r="L226" s="170">
        <v>4.1455915118568605</v>
      </c>
      <c r="M226" s="170">
        <v>0.10943210206092258</v>
      </c>
      <c r="N226" s="170">
        <v>1.7265683131033138</v>
      </c>
      <c r="O226" s="170">
        <v>14.556631633447074</v>
      </c>
      <c r="P226" s="170">
        <v>0.32130926327822817</v>
      </c>
      <c r="Q226" s="170">
        <v>4.146016835006578</v>
      </c>
      <c r="R226" s="171">
        <v>5.3254002703331665E-3</v>
      </c>
      <c r="S226" s="172">
        <f t="shared" si="97"/>
        <v>25.010875059023306</v>
      </c>
      <c r="U226" s="217" t="s">
        <v>25</v>
      </c>
      <c r="V226" s="218">
        <v>0.27466793049870125</v>
      </c>
      <c r="W226" s="218">
        <v>3.8709235813581588</v>
      </c>
      <c r="X226" s="218">
        <v>4.146016835006578</v>
      </c>
      <c r="Y226" s="218">
        <v>0.10943210206092258</v>
      </c>
      <c r="Z226" s="218">
        <v>1.7265683131033138</v>
      </c>
      <c r="AA226" s="218">
        <v>14.306537190967834</v>
      </c>
      <c r="AB226" s="218">
        <v>0.32130926327822817</v>
      </c>
      <c r="AC226" s="219">
        <v>0.25541984274957352</v>
      </c>
      <c r="AD226" s="218">
        <v>0</v>
      </c>
      <c r="AE226" s="218">
        <v>0.10802543435224488</v>
      </c>
      <c r="AF226" s="218">
        <v>5.3254002703331665E-3</v>
      </c>
      <c r="AG226" s="218">
        <v>0</v>
      </c>
      <c r="AH226" s="218">
        <v>0.14206900812699547</v>
      </c>
      <c r="AI226" s="220">
        <f t="shared" si="98"/>
        <v>25.010875059023309</v>
      </c>
      <c r="AJ226" s="147" t="str">
        <f t="shared" si="99"/>
        <v/>
      </c>
      <c r="BA226" s="147"/>
      <c r="BR226" s="147"/>
      <c r="CG226" s="147"/>
    </row>
    <row r="227" spans="1:85" ht="15">
      <c r="A227" s="173" t="s">
        <v>24</v>
      </c>
      <c r="B227" s="162">
        <v>3.519692736136339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96"/>
        <v>3.519692736136339</v>
      </c>
      <c r="J227" s="155"/>
      <c r="K227" s="175" t="s">
        <v>24</v>
      </c>
      <c r="L227" s="162">
        <v>3.519692736136339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97"/>
        <v>3.519692736136339</v>
      </c>
      <c r="U227" s="221" t="s">
        <v>24</v>
      </c>
      <c r="V227" s="213">
        <v>3.519692736136339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98"/>
        <v>3.519692736136339</v>
      </c>
      <c r="AJ227" s="147" t="str">
        <f t="shared" si="9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9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9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98"/>
        <v>0</v>
      </c>
      <c r="AJ228" s="147" t="str">
        <f t="shared" si="99"/>
        <v/>
      </c>
      <c r="BA228" s="147"/>
      <c r="BR228" s="147"/>
      <c r="CG228" s="147"/>
    </row>
    <row r="229" spans="1:85" ht="15">
      <c r="A229" s="173" t="s">
        <v>22</v>
      </c>
      <c r="B229" s="162">
        <v>0</v>
      </c>
      <c r="C229" s="162">
        <v>0</v>
      </c>
      <c r="D229" s="162">
        <v>0</v>
      </c>
      <c r="E229" s="162">
        <v>9.7548950150301364E-2</v>
      </c>
      <c r="F229" s="322"/>
      <c r="G229" s="162">
        <v>0</v>
      </c>
      <c r="H229" s="174">
        <v>0</v>
      </c>
      <c r="I229" s="160">
        <f t="shared" si="96"/>
        <v>9.7548950150301364E-2</v>
      </c>
      <c r="J229" s="155"/>
      <c r="K229" s="175" t="s">
        <v>22</v>
      </c>
      <c r="L229" s="162">
        <v>0</v>
      </c>
      <c r="M229" s="162">
        <v>0</v>
      </c>
      <c r="N229" s="162">
        <v>0</v>
      </c>
      <c r="O229" s="162">
        <v>9.7548950150301364E-2</v>
      </c>
      <c r="P229" s="162">
        <v>0.44419634057412177</v>
      </c>
      <c r="Q229" s="162">
        <v>0</v>
      </c>
      <c r="R229" s="163">
        <v>0</v>
      </c>
      <c r="S229" s="164">
        <f t="shared" si="97"/>
        <v>0.54174529072442312</v>
      </c>
      <c r="U229" s="221" t="s">
        <v>22</v>
      </c>
      <c r="V229" s="213">
        <v>0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0.44419634057412177</v>
      </c>
      <c r="AC229" s="214">
        <v>9.7548950150301364E-2</v>
      </c>
      <c r="AD229" s="213">
        <v>0</v>
      </c>
      <c r="AE229" s="213">
        <v>0</v>
      </c>
      <c r="AF229" s="213">
        <v>0</v>
      </c>
      <c r="AG229" s="213">
        <v>0</v>
      </c>
      <c r="AH229" s="213">
        <v>9.7548950150301364E-2</v>
      </c>
      <c r="AI229" s="216">
        <f t="shared" si="98"/>
        <v>0.54174529072442312</v>
      </c>
      <c r="AJ229" s="147" t="str">
        <f t="shared" si="9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9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9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98"/>
        <v>0</v>
      </c>
      <c r="AJ230" s="147" t="str">
        <f t="shared" si="9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9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9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98"/>
        <v>0</v>
      </c>
      <c r="AJ231" s="147" t="str">
        <f t="shared" si="9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9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9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98"/>
        <v>0</v>
      </c>
      <c r="AJ232" s="147" t="str">
        <f t="shared" si="9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9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9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98"/>
        <v>0</v>
      </c>
      <c r="AJ233" s="147" t="str">
        <f t="shared" si="9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9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9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98"/>
        <v>0</v>
      </c>
      <c r="AJ234" s="147" t="str">
        <f t="shared" si="9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9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9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98"/>
        <v>0</v>
      </c>
      <c r="AJ235" s="147" t="str">
        <f t="shared" si="9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32.871882811288224</v>
      </c>
      <c r="C236" s="201">
        <f t="shared" ref="C236:I236" si="100">SUM(C215:C231)</f>
        <v>0.10943210206092258</v>
      </c>
      <c r="D236" s="201">
        <f t="shared" si="100"/>
        <v>4.4965966879843329</v>
      </c>
      <c r="E236" s="201">
        <f t="shared" si="100"/>
        <v>15.788247598642666</v>
      </c>
      <c r="F236" s="201">
        <f t="shared" si="100"/>
        <v>0</v>
      </c>
      <c r="G236" s="201">
        <f t="shared" si="100"/>
        <v>4.146016835006578</v>
      </c>
      <c r="H236" s="203">
        <f t="shared" si="100"/>
        <v>5.3254002703331665E-3</v>
      </c>
      <c r="I236" s="160">
        <f t="shared" si="100"/>
        <v>57.417501435253058</v>
      </c>
      <c r="J236" s="155"/>
      <c r="K236" s="202" t="s">
        <v>26</v>
      </c>
      <c r="L236" s="201">
        <f>SUM(L215:L231)</f>
        <v>32.871882811288224</v>
      </c>
      <c r="M236" s="201">
        <f t="shared" ref="M236:S236" si="101">SUM(M215:M231)</f>
        <v>0.10943210206092258</v>
      </c>
      <c r="N236" s="201">
        <f t="shared" si="101"/>
        <v>4.4965966879843329</v>
      </c>
      <c r="O236" s="201">
        <f t="shared" si="101"/>
        <v>15.788247598642666</v>
      </c>
      <c r="P236" s="201">
        <f t="shared" si="101"/>
        <v>8.0379940365075289</v>
      </c>
      <c r="Q236" s="201">
        <f t="shared" si="101"/>
        <v>4.146016835006578</v>
      </c>
      <c r="R236" s="203">
        <f t="shared" si="101"/>
        <v>5.3254002703331665E-3</v>
      </c>
      <c r="S236" s="204">
        <f t="shared" si="101"/>
        <v>65.455495471760571</v>
      </c>
      <c r="T236" s="147" t="str">
        <f>IF(ABS(S236-AI236)&gt;0.01,S236-AI236,"")</f>
        <v/>
      </c>
      <c r="U236" s="230" t="s">
        <v>59</v>
      </c>
      <c r="V236" s="231">
        <f>SUM(V215:V231)</f>
        <v>28.422357374443507</v>
      </c>
      <c r="W236" s="231">
        <f t="shared" ref="W236:AH236" si="102">SUM(W215:W231)</f>
        <v>3.8709235813581588</v>
      </c>
      <c r="X236" s="231">
        <f t="shared" si="102"/>
        <v>4.146016835006578</v>
      </c>
      <c r="Y236" s="231">
        <f t="shared" si="102"/>
        <v>0.10943210206092258</v>
      </c>
      <c r="Z236" s="231">
        <f t="shared" si="102"/>
        <v>4.1998509959605297</v>
      </c>
      <c r="AA236" s="231">
        <f t="shared" si="102"/>
        <v>14.70122025242401</v>
      </c>
      <c r="AB236" s="231">
        <f t="shared" si="102"/>
        <v>8.0379940365075289</v>
      </c>
      <c r="AC236" s="231">
        <f t="shared" si="102"/>
        <v>1.9677002939993484</v>
      </c>
      <c r="AD236" s="232">
        <f t="shared" si="102"/>
        <v>0.5786018554865523</v>
      </c>
      <c r="AE236" s="232">
        <f t="shared" si="102"/>
        <v>0.10802543435224488</v>
      </c>
      <c r="AF236" s="232">
        <f t="shared" si="102"/>
        <v>5.3254002703331665E-3</v>
      </c>
      <c r="AG236" s="232">
        <f t="shared" si="102"/>
        <v>0.29674569202380219</v>
      </c>
      <c r="AH236" s="232">
        <f t="shared" si="102"/>
        <v>0.97900191186641317</v>
      </c>
      <c r="AI236" s="233">
        <f>SUM(V236:AC236)</f>
        <v>65.455495471760571</v>
      </c>
      <c r="AJ236" s="147" t="str">
        <f t="shared" si="9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0.57250632628722542</v>
      </c>
      <c r="C237" s="49">
        <f t="shared" ref="C237:H237" si="103">IF($I236=0,"-",C236/$I236)</f>
        <v>1.9059014991156288E-3</v>
      </c>
      <c r="D237" s="49">
        <f t="shared" si="103"/>
        <v>7.831404320257522E-2</v>
      </c>
      <c r="E237" s="49">
        <f t="shared" si="103"/>
        <v>0.27497273834610009</v>
      </c>
      <c r="F237" s="49">
        <f t="shared" si="103"/>
        <v>0</v>
      </c>
      <c r="G237" s="49">
        <f t="shared" si="103"/>
        <v>7.2208241936160197E-2</v>
      </c>
      <c r="H237" s="71">
        <f t="shared" si="103"/>
        <v>9.2748728823359954E-5</v>
      </c>
      <c r="I237" s="50">
        <f>SUM(B237:H237)</f>
        <v>0.99999999999999989</v>
      </c>
      <c r="J237" s="147"/>
      <c r="K237" s="82" t="s">
        <v>83</v>
      </c>
      <c r="L237" s="99">
        <f t="shared" ref="L237:R237" si="104">IF($S236=0,"-",L236/$S236)</f>
        <v>0.50220203169144328</v>
      </c>
      <c r="M237" s="99">
        <f t="shared" si="104"/>
        <v>1.6718550714834143E-3</v>
      </c>
      <c r="N237" s="99">
        <f t="shared" si="104"/>
        <v>6.8697007876508967E-2</v>
      </c>
      <c r="O237" s="99">
        <f t="shared" si="104"/>
        <v>0.24120583741443347</v>
      </c>
      <c r="P237" s="99">
        <f t="shared" si="104"/>
        <v>0.12280090431788659</v>
      </c>
      <c r="Q237" s="99">
        <f t="shared" si="104"/>
        <v>6.3341004527195002E-2</v>
      </c>
      <c r="R237" s="100">
        <f t="shared" si="104"/>
        <v>8.1359101049516931E-5</v>
      </c>
      <c r="S237" s="101">
        <f>SUM(L237:R237)</f>
        <v>1.0000000000000002</v>
      </c>
      <c r="U237" s="111" t="s">
        <v>83</v>
      </c>
      <c r="V237" s="133">
        <f>+V236/$AI236</f>
        <v>0.43422415749195192</v>
      </c>
      <c r="W237" s="133">
        <f t="shared" ref="W237:AH237" si="105">+W236/$AI236</f>
        <v>5.9138251929178189E-2</v>
      </c>
      <c r="X237" s="133">
        <f t="shared" si="105"/>
        <v>6.3341004527195002E-2</v>
      </c>
      <c r="Y237" s="133">
        <f t="shared" si="105"/>
        <v>1.6718550714834143E-3</v>
      </c>
      <c r="Z237" s="133">
        <f t="shared" si="105"/>
        <v>6.4163458937874354E-2</v>
      </c>
      <c r="AA237" s="133">
        <f t="shared" si="105"/>
        <v>0.22459871621881694</v>
      </c>
      <c r="AB237" s="133">
        <f t="shared" si="105"/>
        <v>0.12280090431788659</v>
      </c>
      <c r="AC237" s="133">
        <f t="shared" si="105"/>
        <v>3.0061651505613799E-2</v>
      </c>
      <c r="AD237" s="133">
        <f t="shared" si="105"/>
        <v>8.8396222703130897E-3</v>
      </c>
      <c r="AE237" s="133">
        <f t="shared" si="105"/>
        <v>1.65036462673864E-3</v>
      </c>
      <c r="AF237" s="133">
        <f t="shared" si="105"/>
        <v>8.1359101049516931E-5</v>
      </c>
      <c r="AG237" s="133">
        <f t="shared" si="105"/>
        <v>4.5335489386346024E-3</v>
      </c>
      <c r="AH237" s="133">
        <f t="shared" si="105"/>
        <v>1.495675656887791E-2</v>
      </c>
      <c r="AI237" s="134">
        <f>SUM(V237:AC237)</f>
        <v>1.0000000000000002</v>
      </c>
      <c r="AJ237" s="25" t="str">
        <f t="shared" si="9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06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07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08">SUM(V242:AC242)</f>
        <v>0</v>
      </c>
      <c r="AJ242" s="147" t="str">
        <f t="shared" ref="AJ242:AJ263" si="109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</v>
      </c>
      <c r="E243" s="162">
        <v>0</v>
      </c>
      <c r="F243" s="322"/>
      <c r="G243" s="162">
        <v>0</v>
      </c>
      <c r="H243" s="174">
        <v>0</v>
      </c>
      <c r="I243" s="160">
        <f t="shared" si="106"/>
        <v>0</v>
      </c>
      <c r="J243" s="155"/>
      <c r="K243" s="175" t="s">
        <v>10</v>
      </c>
      <c r="L243" s="162">
        <v>0</v>
      </c>
      <c r="M243" s="162">
        <v>0</v>
      </c>
      <c r="N243" s="162">
        <v>0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07"/>
        <v>0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08"/>
        <v>0</v>
      </c>
      <c r="AJ243" s="147" t="str">
        <f t="shared" si="109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06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07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08"/>
        <v>0</v>
      </c>
      <c r="AJ244" s="147" t="str">
        <f t="shared" si="109"/>
        <v/>
      </c>
      <c r="BA244" s="147"/>
      <c r="BR244" s="147"/>
      <c r="CG244" s="147"/>
    </row>
    <row r="245" spans="1:85" ht="15">
      <c r="A245" s="173" t="s">
        <v>16</v>
      </c>
      <c r="B245" s="162">
        <v>8.29546027861646</v>
      </c>
      <c r="C245" s="162">
        <v>4.2347311789763054E-3</v>
      </c>
      <c r="D245" s="162">
        <v>4.5633009463450911</v>
      </c>
      <c r="E245" s="162">
        <v>0</v>
      </c>
      <c r="F245" s="322"/>
      <c r="G245" s="162">
        <v>0</v>
      </c>
      <c r="H245" s="174">
        <v>0</v>
      </c>
      <c r="I245" s="160">
        <f t="shared" si="106"/>
        <v>12.862995956140526</v>
      </c>
      <c r="J245" s="155"/>
      <c r="K245" s="175" t="s">
        <v>16</v>
      </c>
      <c r="L245" s="162">
        <v>8.29546027861646</v>
      </c>
      <c r="M245" s="162">
        <v>4.2347311789763054E-3</v>
      </c>
      <c r="N245" s="162">
        <v>4.5633009463450911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07"/>
        <v>12.862995956140526</v>
      </c>
      <c r="U245" s="221" t="s">
        <v>16</v>
      </c>
      <c r="V245" s="213">
        <v>8.2069846450557051</v>
      </c>
      <c r="W245" s="213">
        <v>0</v>
      </c>
      <c r="X245" s="213">
        <v>0</v>
      </c>
      <c r="Y245" s="213">
        <v>4.2347311789763054E-3</v>
      </c>
      <c r="Z245" s="213">
        <v>4.5633009463450911</v>
      </c>
      <c r="AA245" s="213">
        <v>0</v>
      </c>
      <c r="AB245" s="213">
        <v>0</v>
      </c>
      <c r="AC245" s="214">
        <v>8.8475633560754913E-2</v>
      </c>
      <c r="AD245" s="215">
        <v>8.8475633560754913E-2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08"/>
        <v>12.862995956140526</v>
      </c>
      <c r="AJ245" s="147" t="str">
        <f t="shared" si="109"/>
        <v/>
      </c>
      <c r="BA245" s="147"/>
      <c r="BR245" s="147"/>
      <c r="CG245" s="147"/>
    </row>
    <row r="246" spans="1:85" ht="15">
      <c r="A246" s="165" t="s">
        <v>15</v>
      </c>
      <c r="B246" s="166">
        <v>5.1797230339232714</v>
      </c>
      <c r="C246" s="166">
        <v>0</v>
      </c>
      <c r="D246" s="166">
        <v>0</v>
      </c>
      <c r="E246" s="166">
        <v>0</v>
      </c>
      <c r="F246" s="322"/>
      <c r="G246" s="166">
        <v>0</v>
      </c>
      <c r="H246" s="167">
        <v>0</v>
      </c>
      <c r="I246" s="168">
        <f t="shared" si="106"/>
        <v>5.1797230339232714</v>
      </c>
      <c r="J246" s="155"/>
      <c r="K246" s="169" t="s">
        <v>15</v>
      </c>
      <c r="L246" s="170">
        <v>5.1797230339232714</v>
      </c>
      <c r="M246" s="170">
        <v>0</v>
      </c>
      <c r="N246" s="170">
        <v>0</v>
      </c>
      <c r="O246" s="170">
        <v>0</v>
      </c>
      <c r="P246" s="170">
        <v>0</v>
      </c>
      <c r="Q246" s="170">
        <v>0</v>
      </c>
      <c r="R246" s="171">
        <v>0</v>
      </c>
      <c r="S246" s="172">
        <f t="shared" si="107"/>
        <v>5.1797230339232714</v>
      </c>
      <c r="U246" s="217" t="s">
        <v>53</v>
      </c>
      <c r="V246" s="218">
        <v>5.1797230339232714</v>
      </c>
      <c r="W246" s="218">
        <v>0</v>
      </c>
      <c r="X246" s="218">
        <v>0</v>
      </c>
      <c r="Y246" s="218">
        <v>0</v>
      </c>
      <c r="Z246" s="218">
        <v>0</v>
      </c>
      <c r="AA246" s="218">
        <v>0</v>
      </c>
      <c r="AB246" s="218">
        <v>0</v>
      </c>
      <c r="AC246" s="219">
        <v>0</v>
      </c>
      <c r="AD246" s="218">
        <v>0</v>
      </c>
      <c r="AE246" s="218">
        <v>0</v>
      </c>
      <c r="AF246" s="218">
        <v>0</v>
      </c>
      <c r="AG246" s="218">
        <v>0</v>
      </c>
      <c r="AH246" s="218">
        <v>0</v>
      </c>
      <c r="AI246" s="220">
        <f t="shared" si="108"/>
        <v>5.1797230339232714</v>
      </c>
      <c r="AJ246" s="147" t="str">
        <f t="shared" si="109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22.307185893761407</v>
      </c>
      <c r="F247" s="322"/>
      <c r="G247" s="162">
        <v>0</v>
      </c>
      <c r="H247" s="174">
        <v>0</v>
      </c>
      <c r="I247" s="160">
        <f t="shared" si="106"/>
        <v>22.307185893761407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22.307185893761407</v>
      </c>
      <c r="P247" s="162">
        <v>82.546564657741499</v>
      </c>
      <c r="Q247" s="162">
        <v>0</v>
      </c>
      <c r="R247" s="163">
        <v>0</v>
      </c>
      <c r="S247" s="164">
        <f t="shared" si="107"/>
        <v>104.85375055150291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4.7654899748881228</v>
      </c>
      <c r="AB247" s="213">
        <v>82.546564657741499</v>
      </c>
      <c r="AC247" s="214">
        <v>17.541695918873284</v>
      </c>
      <c r="AD247" s="213">
        <v>0</v>
      </c>
      <c r="AE247" s="213">
        <v>0</v>
      </c>
      <c r="AF247" s="213">
        <v>0</v>
      </c>
      <c r="AG247" s="213">
        <v>0</v>
      </c>
      <c r="AH247" s="213">
        <v>17.541695918873284</v>
      </c>
      <c r="AI247" s="216">
        <f t="shared" si="108"/>
        <v>104.85375055150291</v>
      </c>
      <c r="AJ247" s="147" t="str">
        <f t="shared" si="109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2.2849953793910149</v>
      </c>
      <c r="F248" s="322"/>
      <c r="G248" s="166">
        <v>0</v>
      </c>
      <c r="H248" s="167">
        <v>0</v>
      </c>
      <c r="I248" s="168">
        <f t="shared" si="106"/>
        <v>2.2849953793910149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2.2849953793910149</v>
      </c>
      <c r="P248" s="170">
        <v>0.98222752251865408</v>
      </c>
      <c r="Q248" s="170">
        <v>0</v>
      </c>
      <c r="R248" s="171">
        <v>0</v>
      </c>
      <c r="S248" s="172">
        <f t="shared" si="107"/>
        <v>3.267222901909669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0.8851026944923579</v>
      </c>
      <c r="AB248" s="218">
        <v>0.98222752251865408</v>
      </c>
      <c r="AC248" s="219">
        <v>1.399892684898657</v>
      </c>
      <c r="AD248" s="218">
        <v>0</v>
      </c>
      <c r="AE248" s="218">
        <v>0</v>
      </c>
      <c r="AF248" s="218">
        <v>0</v>
      </c>
      <c r="AG248" s="218">
        <v>0</v>
      </c>
      <c r="AH248" s="218">
        <v>1.399892684898657</v>
      </c>
      <c r="AI248" s="220">
        <f t="shared" si="108"/>
        <v>3.267222901909669</v>
      </c>
      <c r="AJ248" s="147" t="str">
        <f t="shared" si="109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0</v>
      </c>
      <c r="E249" s="162">
        <v>0</v>
      </c>
      <c r="F249" s="322"/>
      <c r="G249" s="162">
        <v>0</v>
      </c>
      <c r="H249" s="174">
        <v>0</v>
      </c>
      <c r="I249" s="160">
        <f t="shared" si="106"/>
        <v>0</v>
      </c>
      <c r="J249" s="155"/>
      <c r="K249" s="175" t="s">
        <v>55</v>
      </c>
      <c r="L249" s="162">
        <v>0</v>
      </c>
      <c r="M249" s="162">
        <v>0</v>
      </c>
      <c r="N249" s="162">
        <v>0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07"/>
        <v>0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0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08"/>
        <v>0</v>
      </c>
      <c r="AJ249" s="147" t="str">
        <f t="shared" si="109"/>
        <v/>
      </c>
      <c r="BA249" s="147"/>
      <c r="BR249" s="147"/>
      <c r="CG249" s="147"/>
    </row>
    <row r="250" spans="1:85" ht="15">
      <c r="A250" s="165" t="s">
        <v>17</v>
      </c>
      <c r="B250" s="166">
        <v>32.329786979361998</v>
      </c>
      <c r="C250" s="166">
        <v>0</v>
      </c>
      <c r="D250" s="166">
        <v>61.543093068103396</v>
      </c>
      <c r="E250" s="166">
        <v>9.7081506096414181</v>
      </c>
      <c r="F250" s="322"/>
      <c r="G250" s="166">
        <v>0</v>
      </c>
      <c r="H250" s="167">
        <v>0</v>
      </c>
      <c r="I250" s="168">
        <f t="shared" si="106"/>
        <v>103.58103065710682</v>
      </c>
      <c r="J250" s="155"/>
      <c r="K250" s="169" t="s">
        <v>17</v>
      </c>
      <c r="L250" s="170">
        <v>32.329786979361998</v>
      </c>
      <c r="M250" s="170">
        <v>0</v>
      </c>
      <c r="N250" s="170">
        <v>61.543093068103396</v>
      </c>
      <c r="O250" s="170">
        <v>9.7081506096414181</v>
      </c>
      <c r="P250" s="170">
        <v>2.1255361397934873</v>
      </c>
      <c r="Q250" s="170">
        <v>0</v>
      </c>
      <c r="R250" s="171">
        <v>0</v>
      </c>
      <c r="S250" s="172">
        <f t="shared" si="107"/>
        <v>105.7065667969003</v>
      </c>
      <c r="U250" s="217" t="s">
        <v>17</v>
      </c>
      <c r="V250" s="218">
        <v>32.329786979361998</v>
      </c>
      <c r="W250" s="218">
        <v>0</v>
      </c>
      <c r="X250" s="218">
        <v>0</v>
      </c>
      <c r="Y250" s="218">
        <v>0</v>
      </c>
      <c r="Z250" s="218">
        <v>61.543093068103396</v>
      </c>
      <c r="AA250" s="218">
        <v>7.6513390398021706</v>
      </c>
      <c r="AB250" s="218">
        <v>2.1255361397934873</v>
      </c>
      <c r="AC250" s="219">
        <v>2.056811569839248</v>
      </c>
      <c r="AD250" s="218">
        <v>0</v>
      </c>
      <c r="AE250" s="218">
        <v>0</v>
      </c>
      <c r="AF250" s="218">
        <v>0</v>
      </c>
      <c r="AG250" s="218">
        <v>0</v>
      </c>
      <c r="AH250" s="218">
        <v>2.056811569839248</v>
      </c>
      <c r="AI250" s="220">
        <f t="shared" si="108"/>
        <v>105.7065667969003</v>
      </c>
      <c r="AJ250" s="147" t="str">
        <f t="shared" si="109"/>
        <v/>
      </c>
      <c r="BA250" s="147"/>
      <c r="BR250" s="147"/>
      <c r="CG250" s="147"/>
    </row>
    <row r="251" spans="1:85" ht="15">
      <c r="A251" s="173" t="s">
        <v>139</v>
      </c>
      <c r="B251" s="162">
        <v>221.6331359363794</v>
      </c>
      <c r="C251" s="162">
        <v>0</v>
      </c>
      <c r="D251" s="162">
        <v>244.61458912838626</v>
      </c>
      <c r="E251" s="162">
        <v>15.087566316807752</v>
      </c>
      <c r="F251" s="322"/>
      <c r="G251" s="162">
        <v>2.4347983781757971E-2</v>
      </c>
      <c r="H251" s="174">
        <v>0</v>
      </c>
      <c r="I251" s="160">
        <f t="shared" si="106"/>
        <v>481.35963936535512</v>
      </c>
      <c r="J251" s="155"/>
      <c r="K251" s="175" t="s">
        <v>139</v>
      </c>
      <c r="L251" s="162">
        <v>221.6331359363794</v>
      </c>
      <c r="M251" s="162">
        <v>0</v>
      </c>
      <c r="N251" s="162">
        <v>244.61458912838626</v>
      </c>
      <c r="O251" s="162">
        <v>15.087566316807752</v>
      </c>
      <c r="P251" s="162">
        <v>8.087865075719451</v>
      </c>
      <c r="Q251" s="162">
        <v>2.4347983781757971E-2</v>
      </c>
      <c r="R251" s="163">
        <v>0</v>
      </c>
      <c r="S251" s="164">
        <f t="shared" si="107"/>
        <v>489.44750444107456</v>
      </c>
      <c r="U251" s="221" t="s">
        <v>139</v>
      </c>
      <c r="V251" s="213">
        <v>212.5403813930819</v>
      </c>
      <c r="W251" s="213">
        <v>8.1254632542788912</v>
      </c>
      <c r="X251" s="213">
        <v>2.4347983781757971E-2</v>
      </c>
      <c r="Y251" s="213">
        <v>0</v>
      </c>
      <c r="Z251" s="213">
        <v>244.02753218609277</v>
      </c>
      <c r="AA251" s="213">
        <v>9.7101788320299196</v>
      </c>
      <c r="AB251" s="213">
        <v>8.087865075719451</v>
      </c>
      <c r="AC251" s="214">
        <v>6.9317357160899524</v>
      </c>
      <c r="AD251" s="213">
        <v>0.96729128901862027</v>
      </c>
      <c r="AE251" s="213">
        <v>0</v>
      </c>
      <c r="AF251" s="213">
        <v>0</v>
      </c>
      <c r="AG251" s="213">
        <v>0.58705694229350003</v>
      </c>
      <c r="AH251" s="213">
        <v>5.3773874847778327</v>
      </c>
      <c r="AI251" s="216">
        <f t="shared" si="108"/>
        <v>489.44750444107461</v>
      </c>
      <c r="AJ251" s="147" t="str">
        <f t="shared" si="109"/>
        <v/>
      </c>
      <c r="BA251" s="147"/>
      <c r="BR251" s="147"/>
      <c r="CG251" s="147"/>
    </row>
    <row r="252" spans="1:85" ht="15">
      <c r="A252" s="165" t="s">
        <v>25</v>
      </c>
      <c r="B252" s="166">
        <v>107.27356283915995</v>
      </c>
      <c r="C252" s="166">
        <v>1.5723217964022365</v>
      </c>
      <c r="D252" s="166">
        <v>199.60544640215909</v>
      </c>
      <c r="E252" s="166">
        <v>502.20439995748393</v>
      </c>
      <c r="F252" s="322"/>
      <c r="G252" s="166">
        <v>119.04416530626334</v>
      </c>
      <c r="H252" s="167">
        <v>37.029029544440235</v>
      </c>
      <c r="I252" s="168">
        <f t="shared" si="106"/>
        <v>966.72892584590886</v>
      </c>
      <c r="J252" s="155"/>
      <c r="K252" s="169" t="s">
        <v>25</v>
      </c>
      <c r="L252" s="170">
        <v>107.27356283915995</v>
      </c>
      <c r="M252" s="170">
        <v>1.5723217964022365</v>
      </c>
      <c r="N252" s="170">
        <v>199.60544640215909</v>
      </c>
      <c r="O252" s="170">
        <v>502.20439995748393</v>
      </c>
      <c r="P252" s="170">
        <v>1.3618880398343935</v>
      </c>
      <c r="Q252" s="170">
        <v>119.04416530626334</v>
      </c>
      <c r="R252" s="171">
        <v>37.029029544440235</v>
      </c>
      <c r="S252" s="172">
        <f t="shared" si="107"/>
        <v>968.09081388574327</v>
      </c>
      <c r="U252" s="217" t="s">
        <v>25</v>
      </c>
      <c r="V252" s="218">
        <v>16.000420108198554</v>
      </c>
      <c r="W252" s="218">
        <v>89.484770198250672</v>
      </c>
      <c r="X252" s="218">
        <v>119.04416530626334</v>
      </c>
      <c r="Y252" s="218">
        <v>1.5723217964022365</v>
      </c>
      <c r="Z252" s="218">
        <v>199.60544640215909</v>
      </c>
      <c r="AA252" s="218">
        <v>500.83749692280844</v>
      </c>
      <c r="AB252" s="218">
        <v>1.3618880398343935</v>
      </c>
      <c r="AC252" s="219">
        <v>40.184305111826447</v>
      </c>
      <c r="AD252" s="218">
        <v>1.7883725327107283</v>
      </c>
      <c r="AE252" s="218">
        <v>0</v>
      </c>
      <c r="AF252" s="218">
        <v>37.029029544440235</v>
      </c>
      <c r="AG252" s="218">
        <v>0</v>
      </c>
      <c r="AH252" s="218">
        <v>1.3669030346754836</v>
      </c>
      <c r="AI252" s="220">
        <f t="shared" si="108"/>
        <v>968.09081388574316</v>
      </c>
      <c r="AJ252" s="147" t="str">
        <f t="shared" si="109"/>
        <v/>
      </c>
      <c r="BA252" s="147"/>
      <c r="BR252" s="147"/>
      <c r="CG252" s="147"/>
    </row>
    <row r="253" spans="1:85" ht="15">
      <c r="A253" s="173" t="s">
        <v>24</v>
      </c>
      <c r="B253" s="162">
        <v>28.71450135977134</v>
      </c>
      <c r="C253" s="162">
        <v>0</v>
      </c>
      <c r="D253" s="162">
        <v>0.96662361445346956</v>
      </c>
      <c r="E253" s="162">
        <v>0</v>
      </c>
      <c r="F253" s="322"/>
      <c r="G253" s="162">
        <v>0</v>
      </c>
      <c r="H253" s="174">
        <v>0</v>
      </c>
      <c r="I253" s="160">
        <f t="shared" si="106"/>
        <v>29.681124974224808</v>
      </c>
      <c r="J253" s="155"/>
      <c r="K253" s="175" t="s">
        <v>24</v>
      </c>
      <c r="L253" s="162">
        <v>28.71450135977134</v>
      </c>
      <c r="M253" s="162">
        <v>0</v>
      </c>
      <c r="N253" s="162">
        <v>0.96662361445346956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07"/>
        <v>29.681124974224808</v>
      </c>
      <c r="U253" s="221" t="s">
        <v>24</v>
      </c>
      <c r="V253" s="213">
        <v>28.499725013199711</v>
      </c>
      <c r="W253" s="213">
        <v>0</v>
      </c>
      <c r="X253" s="213">
        <v>0</v>
      </c>
      <c r="Y253" s="213">
        <v>0</v>
      </c>
      <c r="Z253" s="213">
        <v>0.93646946129726261</v>
      </c>
      <c r="AA253" s="213">
        <v>0</v>
      </c>
      <c r="AB253" s="213">
        <v>0</v>
      </c>
      <c r="AC253" s="214">
        <v>0.2449304997278352</v>
      </c>
      <c r="AD253" s="213">
        <v>0.21477634657162825</v>
      </c>
      <c r="AE253" s="213">
        <v>0</v>
      </c>
      <c r="AF253" s="213">
        <v>0</v>
      </c>
      <c r="AG253" s="213">
        <v>3.0154153156206929E-2</v>
      </c>
      <c r="AH253" s="213">
        <v>0</v>
      </c>
      <c r="AI253" s="216">
        <f t="shared" si="108"/>
        <v>29.681124974224812</v>
      </c>
      <c r="AJ253" s="147" t="str">
        <f t="shared" si="109"/>
        <v/>
      </c>
      <c r="BA253" s="147"/>
      <c r="BR253" s="147"/>
      <c r="CG253" s="147"/>
    </row>
    <row r="254" spans="1:85" ht="15">
      <c r="A254" s="165" t="s">
        <v>56</v>
      </c>
      <c r="B254" s="166">
        <v>0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06"/>
        <v>0</v>
      </c>
      <c r="J254" s="155"/>
      <c r="K254" s="169" t="s">
        <v>56</v>
      </c>
      <c r="L254" s="170">
        <v>0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07"/>
        <v>0</v>
      </c>
      <c r="U254" s="217" t="s">
        <v>56</v>
      </c>
      <c r="V254" s="218">
        <v>0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08"/>
        <v>0</v>
      </c>
      <c r="AJ254" s="147" t="str">
        <f t="shared" si="109"/>
        <v/>
      </c>
      <c r="BA254" s="147"/>
      <c r="BR254" s="147"/>
      <c r="CG254" s="147"/>
    </row>
    <row r="255" spans="1:85" ht="15">
      <c r="A255" s="173" t="s">
        <v>22</v>
      </c>
      <c r="B255" s="162">
        <v>9.6333649646726265</v>
      </c>
      <c r="C255" s="162">
        <v>0</v>
      </c>
      <c r="D255" s="162">
        <v>0.93608131824720009</v>
      </c>
      <c r="E255" s="162">
        <v>0</v>
      </c>
      <c r="F255" s="322"/>
      <c r="G255" s="162">
        <v>0</v>
      </c>
      <c r="H255" s="174">
        <v>0</v>
      </c>
      <c r="I255" s="160">
        <f t="shared" si="106"/>
        <v>10.569446282919827</v>
      </c>
      <c r="J255" s="155"/>
      <c r="K255" s="175" t="s">
        <v>22</v>
      </c>
      <c r="L255" s="162">
        <v>9.6333649646726265</v>
      </c>
      <c r="M255" s="162">
        <v>0</v>
      </c>
      <c r="N255" s="162">
        <v>0.93608131824720009</v>
      </c>
      <c r="O255" s="162">
        <v>0</v>
      </c>
      <c r="P255" s="162">
        <v>5.7244218165243757</v>
      </c>
      <c r="Q255" s="162">
        <v>0</v>
      </c>
      <c r="R255" s="163">
        <v>0</v>
      </c>
      <c r="S255" s="164">
        <f t="shared" si="107"/>
        <v>16.293868099444204</v>
      </c>
      <c r="U255" s="221" t="s">
        <v>22</v>
      </c>
      <c r="V255" s="213">
        <v>9.6333649646726265</v>
      </c>
      <c r="W255" s="213">
        <v>0</v>
      </c>
      <c r="X255" s="213">
        <v>0</v>
      </c>
      <c r="Y255" s="213">
        <v>0</v>
      </c>
      <c r="Z255" s="213">
        <v>0.93608131824720009</v>
      </c>
      <c r="AA255" s="213">
        <v>0</v>
      </c>
      <c r="AB255" s="213">
        <v>5.7244218165243757</v>
      </c>
      <c r="AC255" s="214">
        <v>0</v>
      </c>
      <c r="AD255" s="213">
        <v>0</v>
      </c>
      <c r="AE255" s="213">
        <v>0</v>
      </c>
      <c r="AF255" s="213">
        <v>0</v>
      </c>
      <c r="AG255" s="213">
        <v>0</v>
      </c>
      <c r="AH255" s="213">
        <v>0</v>
      </c>
      <c r="AI255" s="216">
        <f t="shared" si="108"/>
        <v>16.293868099444204</v>
      </c>
      <c r="AJ255" s="147" t="str">
        <f t="shared" si="109"/>
        <v/>
      </c>
      <c r="BA255" s="147"/>
      <c r="BR255" s="147"/>
      <c r="CG255" s="147"/>
    </row>
    <row r="256" spans="1:85" ht="15">
      <c r="A256" s="165" t="s">
        <v>21</v>
      </c>
      <c r="B256" s="166">
        <v>5.497464847175104E-3</v>
      </c>
      <c r="C256" s="166">
        <v>0</v>
      </c>
      <c r="D256" s="166">
        <v>5.3419279348731639E-4</v>
      </c>
      <c r="E256" s="166">
        <v>0</v>
      </c>
      <c r="F256" s="322"/>
      <c r="G256" s="166">
        <v>0</v>
      </c>
      <c r="H256" s="167">
        <v>0</v>
      </c>
      <c r="I256" s="168">
        <f t="shared" si="106"/>
        <v>6.03165764066242E-3</v>
      </c>
      <c r="J256" s="155"/>
      <c r="K256" s="169" t="s">
        <v>21</v>
      </c>
      <c r="L256" s="170">
        <v>5.497464847175104E-3</v>
      </c>
      <c r="M256" s="170">
        <v>0</v>
      </c>
      <c r="N256" s="170">
        <v>5.3419279348731639E-4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07"/>
        <v>6.03165764066242E-3</v>
      </c>
      <c r="U256" s="217" t="s">
        <v>57</v>
      </c>
      <c r="V256" s="218">
        <v>5.497464847175104E-3</v>
      </c>
      <c r="W256" s="218">
        <v>0</v>
      </c>
      <c r="X256" s="218">
        <v>0</v>
      </c>
      <c r="Y256" s="218">
        <v>0</v>
      </c>
      <c r="Z256" s="218">
        <v>5.3419279348731639E-4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08"/>
        <v>6.03165764066242E-3</v>
      </c>
      <c r="AJ256" s="147" t="str">
        <f t="shared" si="109"/>
        <v/>
      </c>
      <c r="BA256" s="147"/>
      <c r="BR256" s="147"/>
      <c r="CG256" s="147"/>
    </row>
    <row r="257" spans="1:85" ht="15">
      <c r="A257" s="176" t="s">
        <v>60</v>
      </c>
      <c r="B257" s="162">
        <v>13.834476539749506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06"/>
        <v>13.834476539749506</v>
      </c>
      <c r="J257" s="155"/>
      <c r="K257" s="177" t="s">
        <v>60</v>
      </c>
      <c r="L257" s="162">
        <v>13.834476539749506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07"/>
        <v>13.834476539749506</v>
      </c>
      <c r="U257" s="222" t="s">
        <v>58</v>
      </c>
      <c r="V257" s="213">
        <v>13.82169700922308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1.2779530526425683E-2</v>
      </c>
      <c r="AD257" s="215">
        <v>1.2779530526425683E-2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08"/>
        <v>13.834476539749506</v>
      </c>
      <c r="AJ257" s="147" t="str">
        <f t="shared" si="109"/>
        <v/>
      </c>
      <c r="BA257" s="147"/>
      <c r="BR257" s="147"/>
      <c r="CG257" s="147"/>
    </row>
    <row r="258" spans="1:85">
      <c r="A258" s="178" t="s">
        <v>23</v>
      </c>
      <c r="B258" s="179">
        <v>13.834476539749506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06"/>
        <v>13.834476539749506</v>
      </c>
      <c r="J258" s="155"/>
      <c r="K258" s="182" t="s">
        <v>23</v>
      </c>
      <c r="L258" s="183">
        <v>13.834476539749506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07"/>
        <v>13.834476539749506</v>
      </c>
      <c r="U258" s="223" t="s">
        <v>61</v>
      </c>
      <c r="V258" s="224">
        <v>13.82169700922308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1.2779530526425683E-2</v>
      </c>
      <c r="AD258" s="224">
        <v>1.2779530526425683E-2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08"/>
        <v>13.834476539749506</v>
      </c>
      <c r="AJ258" s="147" t="str">
        <f t="shared" si="109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06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07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08"/>
        <v>0</v>
      </c>
      <c r="AJ259" s="147" t="str">
        <f t="shared" si="109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06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07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08"/>
        <v>0</v>
      </c>
      <c r="AJ260" s="147" t="str">
        <f t="shared" si="109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06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07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08"/>
        <v>0</v>
      </c>
      <c r="AJ261" s="147" t="str">
        <f t="shared" si="109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426.89950939648179</v>
      </c>
      <c r="C262" s="201">
        <f t="shared" ref="C262:I262" si="110">SUM(C241:C257)</f>
        <v>1.5765565275812128</v>
      </c>
      <c r="D262" s="201">
        <f t="shared" si="110"/>
        <v>512.22966867048785</v>
      </c>
      <c r="E262" s="201">
        <f t="shared" si="110"/>
        <v>551.59229815708557</v>
      </c>
      <c r="F262" s="201">
        <f t="shared" si="110"/>
        <v>0</v>
      </c>
      <c r="G262" s="201">
        <f t="shared" si="110"/>
        <v>119.06851329004509</v>
      </c>
      <c r="H262" s="203">
        <f t="shared" si="110"/>
        <v>37.029029544440235</v>
      </c>
      <c r="I262" s="160">
        <f t="shared" si="110"/>
        <v>1648.3955755861218</v>
      </c>
      <c r="J262" s="155"/>
      <c r="K262" s="202" t="s">
        <v>26</v>
      </c>
      <c r="L262" s="201">
        <f>SUM(L241:L257)</f>
        <v>426.89950939648179</v>
      </c>
      <c r="M262" s="201">
        <f t="shared" ref="M262:S262" si="111">SUM(M241:M257)</f>
        <v>1.5765565275812128</v>
      </c>
      <c r="N262" s="201">
        <f t="shared" si="111"/>
        <v>512.22966867048785</v>
      </c>
      <c r="O262" s="201">
        <f t="shared" si="111"/>
        <v>551.59229815708557</v>
      </c>
      <c r="P262" s="201">
        <f t="shared" si="111"/>
        <v>100.82850325213185</v>
      </c>
      <c r="Q262" s="201">
        <f t="shared" si="111"/>
        <v>119.06851329004509</v>
      </c>
      <c r="R262" s="203">
        <f t="shared" si="111"/>
        <v>37.029029544440235</v>
      </c>
      <c r="S262" s="204">
        <f t="shared" si="111"/>
        <v>1749.2240788382535</v>
      </c>
      <c r="T262" s="147" t="str">
        <f>IF(ABS(S262-AI262)&gt;0.01,S262-AI262,"")</f>
        <v/>
      </c>
      <c r="U262" s="230" t="s">
        <v>59</v>
      </c>
      <c r="V262" s="231">
        <f>SUM(V241:V257)</f>
        <v>326.21758061156407</v>
      </c>
      <c r="W262" s="231">
        <f t="shared" ref="W262:AH262" si="112">SUM(W241:W257)</f>
        <v>97.61023345252957</v>
      </c>
      <c r="X262" s="231">
        <f t="shared" si="112"/>
        <v>119.06851329004509</v>
      </c>
      <c r="Y262" s="231">
        <f t="shared" si="112"/>
        <v>1.5765565275812128</v>
      </c>
      <c r="Z262" s="231">
        <f t="shared" si="112"/>
        <v>511.61245757503832</v>
      </c>
      <c r="AA262" s="231">
        <f t="shared" si="112"/>
        <v>523.84960746402101</v>
      </c>
      <c r="AB262" s="231">
        <f t="shared" si="112"/>
        <v>100.82850325213185</v>
      </c>
      <c r="AC262" s="231">
        <f t="shared" si="112"/>
        <v>68.460626665342602</v>
      </c>
      <c r="AD262" s="232">
        <f t="shared" si="112"/>
        <v>3.0716953323881575</v>
      </c>
      <c r="AE262" s="232">
        <f t="shared" si="112"/>
        <v>0</v>
      </c>
      <c r="AF262" s="232">
        <f t="shared" si="112"/>
        <v>37.029029544440235</v>
      </c>
      <c r="AG262" s="232">
        <f t="shared" si="112"/>
        <v>0.61721109544970698</v>
      </c>
      <c r="AH262" s="232">
        <f t="shared" si="112"/>
        <v>27.742690693064507</v>
      </c>
      <c r="AI262" s="233">
        <f>SUM(V262:AC262)</f>
        <v>1749.2240788382537</v>
      </c>
      <c r="AJ262" s="147" t="str">
        <f t="shared" si="109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0.25897880079221197</v>
      </c>
      <c r="C263" s="49">
        <f t="shared" ref="C263:H263" si="113">IF($I262=0,"-",C262/$I262)</f>
        <v>9.5641880561383747E-4</v>
      </c>
      <c r="D263" s="49">
        <f t="shared" si="113"/>
        <v>0.31074438457428749</v>
      </c>
      <c r="E263" s="49">
        <f t="shared" si="113"/>
        <v>0.33462374343061146</v>
      </c>
      <c r="F263" s="49">
        <f t="shared" si="113"/>
        <v>0</v>
      </c>
      <c r="G263" s="49">
        <f t="shared" si="113"/>
        <v>7.2232973112481072E-2</v>
      </c>
      <c r="H263" s="71">
        <f t="shared" si="113"/>
        <v>2.2463679284794112E-2</v>
      </c>
      <c r="I263" s="50">
        <f>SUM(B263:H263)</f>
        <v>1</v>
      </c>
      <c r="J263" s="147"/>
      <c r="K263" s="82" t="s">
        <v>83</v>
      </c>
      <c r="L263" s="99">
        <f t="shared" ref="L263:R263" si="114">IF($S262=0,"-",L262/$S262)</f>
        <v>0.24405078489429835</v>
      </c>
      <c r="M263" s="99">
        <f t="shared" si="114"/>
        <v>9.0128906104944664E-4</v>
      </c>
      <c r="N263" s="99">
        <f t="shared" si="114"/>
        <v>0.29283250491880092</v>
      </c>
      <c r="O263" s="99">
        <f t="shared" si="114"/>
        <v>0.31533541347282701</v>
      </c>
      <c r="P263" s="99">
        <f t="shared" si="114"/>
        <v>5.7641845016847167E-2</v>
      </c>
      <c r="Q263" s="99">
        <f t="shared" si="114"/>
        <v>6.8069331271225358E-2</v>
      </c>
      <c r="R263" s="100">
        <f t="shared" si="114"/>
        <v>2.1168831364951853E-2</v>
      </c>
      <c r="S263" s="101">
        <f>SUM(L263:R263)</f>
        <v>1.0000000000000002</v>
      </c>
      <c r="U263" s="111" t="s">
        <v>83</v>
      </c>
      <c r="V263" s="133">
        <f>+V262/$AI262</f>
        <v>0.18649273386873413</v>
      </c>
      <c r="W263" s="133">
        <f t="shared" ref="W263:AH263" si="115">+W262/$AI262</f>
        <v>5.5802017953787461E-2</v>
      </c>
      <c r="X263" s="133">
        <f t="shared" si="115"/>
        <v>6.8069331271225345E-2</v>
      </c>
      <c r="Y263" s="133">
        <f t="shared" si="115"/>
        <v>9.0128906104944653E-4</v>
      </c>
      <c r="Z263" s="133">
        <f t="shared" si="115"/>
        <v>0.29247965641704721</v>
      </c>
      <c r="AA263" s="133">
        <f t="shared" si="115"/>
        <v>0.29947541530067173</v>
      </c>
      <c r="AB263" s="133">
        <f t="shared" si="115"/>
        <v>5.764184501684716E-2</v>
      </c>
      <c r="AC263" s="133">
        <f t="shared" si="115"/>
        <v>3.9137711110637519E-2</v>
      </c>
      <c r="AD263" s="133">
        <f t="shared" si="115"/>
        <v>1.7560330717767288E-3</v>
      </c>
      <c r="AE263" s="133">
        <f t="shared" si="115"/>
        <v>0</v>
      </c>
      <c r="AF263" s="133">
        <f t="shared" si="115"/>
        <v>2.1168831364951853E-2</v>
      </c>
      <c r="AG263" s="133">
        <f t="shared" si="115"/>
        <v>3.5284850175377612E-4</v>
      </c>
      <c r="AH263" s="133">
        <f t="shared" si="115"/>
        <v>1.5859998172155165E-2</v>
      </c>
      <c r="AI263" s="134">
        <f>SUM(V263:AC263)</f>
        <v>1</v>
      </c>
      <c r="AJ263" s="25" t="str">
        <f t="shared" si="109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3.3535046163970024E-2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3.3535046163970024E-2</v>
      </c>
      <c r="J267" s="155"/>
      <c r="K267" s="209" t="s">
        <v>7</v>
      </c>
      <c r="L267" s="158">
        <v>3.3535046163970024E-2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3.3535046163970024E-2</v>
      </c>
      <c r="U267" s="212" t="s">
        <v>7</v>
      </c>
      <c r="V267" s="213">
        <v>3.3535046163970024E-2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3.3535046163970024E-2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16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17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18">SUM(V268:AC268)</f>
        <v>0</v>
      </c>
      <c r="AJ268" s="147" t="str">
        <f t="shared" ref="AJ268:AJ289" si="119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16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17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18"/>
        <v>0</v>
      </c>
      <c r="AJ269" s="147" t="str">
        <f t="shared" si="119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16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17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18"/>
        <v>0</v>
      </c>
      <c r="AJ270" s="147" t="str">
        <f t="shared" si="119"/>
        <v/>
      </c>
      <c r="BA270" s="147"/>
      <c r="BR270" s="147"/>
      <c r="CG270" s="147"/>
    </row>
    <row r="271" spans="1:85" ht="15">
      <c r="A271" s="173" t="s">
        <v>16</v>
      </c>
      <c r="B271" s="162">
        <v>2.8428283407161681</v>
      </c>
      <c r="C271" s="162">
        <v>2.0610505470192217</v>
      </c>
      <c r="D271" s="162">
        <v>0.78177779369694633</v>
      </c>
      <c r="E271" s="162">
        <v>0</v>
      </c>
      <c r="F271" s="322"/>
      <c r="G271" s="162">
        <v>0</v>
      </c>
      <c r="H271" s="174">
        <v>0</v>
      </c>
      <c r="I271" s="160">
        <f t="shared" si="116"/>
        <v>5.6856566814323362</v>
      </c>
      <c r="J271" s="155"/>
      <c r="K271" s="175" t="s">
        <v>16</v>
      </c>
      <c r="L271" s="162">
        <v>2.8428283407161681</v>
      </c>
      <c r="M271" s="162">
        <v>2.0610505470192217</v>
      </c>
      <c r="N271" s="162">
        <v>0.78177779369694633</v>
      </c>
      <c r="O271" s="162">
        <v>0</v>
      </c>
      <c r="P271" s="162">
        <v>0</v>
      </c>
      <c r="Q271" s="162">
        <v>0</v>
      </c>
      <c r="R271" s="163">
        <v>0</v>
      </c>
      <c r="S271" s="164">
        <f t="shared" si="117"/>
        <v>5.6856566814323362</v>
      </c>
      <c r="U271" s="221" t="s">
        <v>16</v>
      </c>
      <c r="V271" s="213">
        <v>2.8428283407161681</v>
      </c>
      <c r="W271" s="213">
        <v>0</v>
      </c>
      <c r="X271" s="213">
        <v>0</v>
      </c>
      <c r="Y271" s="213">
        <v>2.0610505470192217</v>
      </c>
      <c r="Z271" s="213">
        <v>0.78177779369694633</v>
      </c>
      <c r="AA271" s="213">
        <v>0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18"/>
        <v>5.6856566814323362</v>
      </c>
      <c r="AJ271" s="147" t="str">
        <f t="shared" si="119"/>
        <v/>
      </c>
      <c r="BA271" s="147"/>
      <c r="BR271" s="147"/>
      <c r="CG271" s="147"/>
    </row>
    <row r="272" spans="1:85" ht="15">
      <c r="A272" s="165" t="s">
        <v>15</v>
      </c>
      <c r="B272" s="166">
        <v>1.5461425521175647</v>
      </c>
      <c r="C272" s="166">
        <v>0</v>
      </c>
      <c r="D272" s="166">
        <v>4.5332604421871672</v>
      </c>
      <c r="E272" s="166">
        <v>0</v>
      </c>
      <c r="F272" s="322"/>
      <c r="G272" s="166">
        <v>0</v>
      </c>
      <c r="H272" s="167">
        <v>0</v>
      </c>
      <c r="I272" s="168">
        <f t="shared" si="116"/>
        <v>6.0794029943047319</v>
      </c>
      <c r="J272" s="155"/>
      <c r="K272" s="169" t="s">
        <v>15</v>
      </c>
      <c r="L272" s="170">
        <v>1.5461425521175647</v>
      </c>
      <c r="M272" s="170">
        <v>0</v>
      </c>
      <c r="N272" s="170">
        <v>4.5332604421871672</v>
      </c>
      <c r="O272" s="170">
        <v>0</v>
      </c>
      <c r="P272" s="170">
        <v>0</v>
      </c>
      <c r="Q272" s="170">
        <v>0</v>
      </c>
      <c r="R272" s="171">
        <v>0</v>
      </c>
      <c r="S272" s="172">
        <f t="shared" si="117"/>
        <v>6.0794029943047319</v>
      </c>
      <c r="U272" s="217" t="s">
        <v>53</v>
      </c>
      <c r="V272" s="218">
        <v>1.5461425521175647</v>
      </c>
      <c r="W272" s="218">
        <v>0</v>
      </c>
      <c r="X272" s="218">
        <v>0</v>
      </c>
      <c r="Y272" s="218">
        <v>0</v>
      </c>
      <c r="Z272" s="218">
        <v>4.5332604421871672</v>
      </c>
      <c r="AA272" s="218">
        <v>0</v>
      </c>
      <c r="AB272" s="218">
        <v>0</v>
      </c>
      <c r="AC272" s="219">
        <v>0</v>
      </c>
      <c r="AD272" s="218">
        <v>0</v>
      </c>
      <c r="AE272" s="218">
        <v>0</v>
      </c>
      <c r="AF272" s="218">
        <v>0</v>
      </c>
      <c r="AG272" s="218">
        <v>0</v>
      </c>
      <c r="AH272" s="218">
        <v>0</v>
      </c>
      <c r="AI272" s="220">
        <f t="shared" si="118"/>
        <v>6.0794029943047319</v>
      </c>
      <c r="AJ272" s="147" t="str">
        <f t="shared" si="119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27.370083385175452</v>
      </c>
      <c r="F273" s="322"/>
      <c r="G273" s="162">
        <v>0</v>
      </c>
      <c r="H273" s="174">
        <v>0</v>
      </c>
      <c r="I273" s="160">
        <f t="shared" si="116"/>
        <v>27.370083385175452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27.370083385175452</v>
      </c>
      <c r="P273" s="162">
        <v>259.30132004772241</v>
      </c>
      <c r="Q273" s="162">
        <v>0</v>
      </c>
      <c r="R273" s="163">
        <v>0</v>
      </c>
      <c r="S273" s="164">
        <f t="shared" si="117"/>
        <v>286.67140343289788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2.6331599546336739</v>
      </c>
      <c r="AB273" s="213">
        <v>259.30132004772241</v>
      </c>
      <c r="AC273" s="214">
        <v>24.736923430541779</v>
      </c>
      <c r="AD273" s="213">
        <v>0</v>
      </c>
      <c r="AE273" s="213">
        <v>0</v>
      </c>
      <c r="AF273" s="213">
        <v>0</v>
      </c>
      <c r="AG273" s="213">
        <v>0</v>
      </c>
      <c r="AH273" s="213">
        <v>24.736923430541779</v>
      </c>
      <c r="AI273" s="216">
        <f t="shared" si="118"/>
        <v>286.67140343289788</v>
      </c>
      <c r="AJ273" s="147" t="str">
        <f t="shared" si="119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0</v>
      </c>
      <c r="F274" s="322"/>
      <c r="G274" s="166">
        <v>0</v>
      </c>
      <c r="H274" s="167">
        <v>0</v>
      </c>
      <c r="I274" s="168">
        <f t="shared" si="116"/>
        <v>0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0</v>
      </c>
      <c r="P274" s="170">
        <v>0.20573585979418474</v>
      </c>
      <c r="Q274" s="170">
        <v>0</v>
      </c>
      <c r="R274" s="171">
        <v>0</v>
      </c>
      <c r="S274" s="172">
        <f t="shared" si="117"/>
        <v>0.20573585979418474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0.20573585979418474</v>
      </c>
      <c r="AC274" s="219">
        <v>0</v>
      </c>
      <c r="AD274" s="218">
        <v>0</v>
      </c>
      <c r="AE274" s="218">
        <v>0</v>
      </c>
      <c r="AF274" s="218">
        <v>0</v>
      </c>
      <c r="AG274" s="218">
        <v>0</v>
      </c>
      <c r="AH274" s="218">
        <v>0</v>
      </c>
      <c r="AI274" s="220">
        <f t="shared" si="118"/>
        <v>0.20573585979418474</v>
      </c>
      <c r="AJ274" s="147" t="str">
        <f t="shared" si="119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16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17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18"/>
        <v>0</v>
      </c>
      <c r="AJ275" s="147" t="str">
        <f t="shared" si="119"/>
        <v/>
      </c>
      <c r="BA275" s="147"/>
      <c r="BR275" s="147"/>
      <c r="CG275" s="147"/>
    </row>
    <row r="276" spans="1:85" ht="15">
      <c r="A276" s="165" t="s">
        <v>17</v>
      </c>
      <c r="B276" s="166">
        <v>0.36071279429345904</v>
      </c>
      <c r="C276" s="166">
        <v>0</v>
      </c>
      <c r="D276" s="166">
        <v>11.007558174245547</v>
      </c>
      <c r="E276" s="166">
        <v>0</v>
      </c>
      <c r="F276" s="322"/>
      <c r="G276" s="166">
        <v>0</v>
      </c>
      <c r="H276" s="167">
        <v>0</v>
      </c>
      <c r="I276" s="168">
        <f t="shared" si="116"/>
        <v>11.368270968539006</v>
      </c>
      <c r="J276" s="155"/>
      <c r="K276" s="169" t="s">
        <v>17</v>
      </c>
      <c r="L276" s="170">
        <v>0.36071279429345904</v>
      </c>
      <c r="M276" s="170">
        <v>0</v>
      </c>
      <c r="N276" s="170">
        <v>11.007558174245547</v>
      </c>
      <c r="O276" s="170">
        <v>0</v>
      </c>
      <c r="P276" s="170">
        <v>0</v>
      </c>
      <c r="Q276" s="170">
        <v>0</v>
      </c>
      <c r="R276" s="171">
        <v>0</v>
      </c>
      <c r="S276" s="172">
        <f t="shared" si="117"/>
        <v>11.368270968539006</v>
      </c>
      <c r="U276" s="217" t="s">
        <v>17</v>
      </c>
      <c r="V276" s="218">
        <v>0.36071279429345904</v>
      </c>
      <c r="W276" s="218">
        <v>0</v>
      </c>
      <c r="X276" s="218">
        <v>0</v>
      </c>
      <c r="Y276" s="218">
        <v>0</v>
      </c>
      <c r="Z276" s="218">
        <v>11.007558174245547</v>
      </c>
      <c r="AA276" s="218">
        <v>0</v>
      </c>
      <c r="AB276" s="218">
        <v>0</v>
      </c>
      <c r="AC276" s="219">
        <v>0</v>
      </c>
      <c r="AD276" s="218">
        <v>0</v>
      </c>
      <c r="AE276" s="218">
        <v>0</v>
      </c>
      <c r="AF276" s="218">
        <v>0</v>
      </c>
      <c r="AG276" s="218">
        <v>0</v>
      </c>
      <c r="AH276" s="218">
        <v>0</v>
      </c>
      <c r="AI276" s="220">
        <f t="shared" si="118"/>
        <v>11.368270968539006</v>
      </c>
      <c r="AJ276" s="147" t="str">
        <f t="shared" si="119"/>
        <v/>
      </c>
      <c r="BA276" s="147"/>
      <c r="BR276" s="147"/>
      <c r="CG276" s="147"/>
    </row>
    <row r="277" spans="1:85" ht="15">
      <c r="A277" s="173" t="s">
        <v>139</v>
      </c>
      <c r="B277" s="162">
        <v>36.177137402834596</v>
      </c>
      <c r="C277" s="162">
        <v>740.50778881525196</v>
      </c>
      <c r="D277" s="162">
        <v>75.786120960344107</v>
      </c>
      <c r="E277" s="162">
        <v>0</v>
      </c>
      <c r="F277" s="322"/>
      <c r="G277" s="162">
        <v>0</v>
      </c>
      <c r="H277" s="174">
        <v>0</v>
      </c>
      <c r="I277" s="160">
        <f t="shared" si="116"/>
        <v>852.47104717843058</v>
      </c>
      <c r="J277" s="155"/>
      <c r="K277" s="175" t="s">
        <v>139</v>
      </c>
      <c r="L277" s="162">
        <v>36.177137402834596</v>
      </c>
      <c r="M277" s="162">
        <v>740.50778881525196</v>
      </c>
      <c r="N277" s="162">
        <v>75.786120960344107</v>
      </c>
      <c r="O277" s="162">
        <v>0</v>
      </c>
      <c r="P277" s="162">
        <v>0</v>
      </c>
      <c r="Q277" s="162">
        <v>0</v>
      </c>
      <c r="R277" s="163">
        <v>0</v>
      </c>
      <c r="S277" s="164">
        <f t="shared" si="117"/>
        <v>852.47104717843058</v>
      </c>
      <c r="U277" s="221" t="s">
        <v>139</v>
      </c>
      <c r="V277" s="213">
        <v>36.177137402834596</v>
      </c>
      <c r="W277" s="213">
        <v>0</v>
      </c>
      <c r="X277" s="213">
        <v>0</v>
      </c>
      <c r="Y277" s="213">
        <v>740.50778881525196</v>
      </c>
      <c r="Z277" s="213">
        <v>75.786120960344107</v>
      </c>
      <c r="AA277" s="213">
        <v>0</v>
      </c>
      <c r="AB277" s="213">
        <v>0</v>
      </c>
      <c r="AC277" s="214">
        <v>0</v>
      </c>
      <c r="AD277" s="213">
        <v>0</v>
      </c>
      <c r="AE277" s="213">
        <v>0</v>
      </c>
      <c r="AF277" s="213">
        <v>0</v>
      </c>
      <c r="AG277" s="213">
        <v>0</v>
      </c>
      <c r="AH277" s="213">
        <v>0</v>
      </c>
      <c r="AI277" s="216">
        <f t="shared" si="118"/>
        <v>852.47104717843058</v>
      </c>
      <c r="AJ277" s="147" t="str">
        <f t="shared" si="119"/>
        <v/>
      </c>
      <c r="BA277" s="147"/>
      <c r="BR277" s="147"/>
      <c r="CG277" s="147"/>
    </row>
    <row r="278" spans="1:85" ht="15">
      <c r="A278" s="165" t="s">
        <v>25</v>
      </c>
      <c r="B278" s="166">
        <v>1.906912236476358</v>
      </c>
      <c r="C278" s="166">
        <v>0.1775114387082937</v>
      </c>
      <c r="D278" s="166">
        <v>178.26023819801344</v>
      </c>
      <c r="E278" s="166">
        <v>646.42064621398185</v>
      </c>
      <c r="F278" s="322"/>
      <c r="G278" s="166">
        <v>29.224727527164752</v>
      </c>
      <c r="H278" s="167">
        <v>0</v>
      </c>
      <c r="I278" s="168">
        <f t="shared" si="116"/>
        <v>855.99003561434472</v>
      </c>
      <c r="J278" s="155"/>
      <c r="K278" s="169" t="s">
        <v>25</v>
      </c>
      <c r="L278" s="170">
        <v>1.906912236476358</v>
      </c>
      <c r="M278" s="170">
        <v>0.1775114387082937</v>
      </c>
      <c r="N278" s="170">
        <v>178.26023819801344</v>
      </c>
      <c r="O278" s="170">
        <v>646.42064621398185</v>
      </c>
      <c r="P278" s="170">
        <v>4.9807618547634454E-4</v>
      </c>
      <c r="Q278" s="170">
        <v>29.224727527164752</v>
      </c>
      <c r="R278" s="171">
        <v>0</v>
      </c>
      <c r="S278" s="172">
        <f t="shared" si="117"/>
        <v>855.99053369053024</v>
      </c>
      <c r="U278" s="217" t="s">
        <v>25</v>
      </c>
      <c r="V278" s="218">
        <v>1.6703650628550784</v>
      </c>
      <c r="W278" s="218">
        <v>0.23654717362127972</v>
      </c>
      <c r="X278" s="218">
        <v>29.224727527164752</v>
      </c>
      <c r="Y278" s="218">
        <v>0.1775114387082937</v>
      </c>
      <c r="Z278" s="218">
        <v>178.26023819801344</v>
      </c>
      <c r="AA278" s="218">
        <v>646.4178341515867</v>
      </c>
      <c r="AB278" s="218">
        <v>4.9807618547634454E-4</v>
      </c>
      <c r="AC278" s="219">
        <v>2.8120623951673534E-3</v>
      </c>
      <c r="AD278" s="218">
        <v>0</v>
      </c>
      <c r="AE278" s="218">
        <v>0</v>
      </c>
      <c r="AF278" s="218">
        <v>0</v>
      </c>
      <c r="AG278" s="218">
        <v>0</v>
      </c>
      <c r="AH278" s="218">
        <v>2.8120623951673534E-3</v>
      </c>
      <c r="AI278" s="220">
        <f t="shared" si="118"/>
        <v>855.99053369053024</v>
      </c>
      <c r="AJ278" s="147" t="str">
        <f t="shared" si="119"/>
        <v/>
      </c>
      <c r="BA278" s="147"/>
      <c r="BR278" s="147"/>
      <c r="CG278" s="147"/>
    </row>
    <row r="279" spans="1:85" ht="15">
      <c r="A279" s="173" t="s">
        <v>24</v>
      </c>
      <c r="B279" s="162">
        <v>0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16"/>
        <v>0</v>
      </c>
      <c r="J279" s="155"/>
      <c r="K279" s="175" t="s">
        <v>24</v>
      </c>
      <c r="L279" s="162">
        <v>0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17"/>
        <v>0</v>
      </c>
      <c r="U279" s="221" t="s">
        <v>24</v>
      </c>
      <c r="V279" s="213">
        <v>0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18"/>
        <v>0</v>
      </c>
      <c r="AJ279" s="147" t="str">
        <f t="shared" si="119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16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17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18"/>
        <v>0</v>
      </c>
      <c r="AJ280" s="147" t="str">
        <f t="shared" si="119"/>
        <v/>
      </c>
      <c r="BA280" s="147"/>
      <c r="BR280" s="147"/>
      <c r="CG280" s="147"/>
    </row>
    <row r="281" spans="1:85" ht="15">
      <c r="A281" s="173" t="s">
        <v>22</v>
      </c>
      <c r="B281" s="162">
        <v>0</v>
      </c>
      <c r="C281" s="162">
        <v>0</v>
      </c>
      <c r="D281" s="162">
        <v>0</v>
      </c>
      <c r="E281" s="162">
        <v>3.1266383381206668</v>
      </c>
      <c r="F281" s="322"/>
      <c r="G281" s="162">
        <v>0</v>
      </c>
      <c r="H281" s="174">
        <v>0</v>
      </c>
      <c r="I281" s="160">
        <f t="shared" si="116"/>
        <v>3.1266383381206668</v>
      </c>
      <c r="J281" s="155"/>
      <c r="K281" s="175" t="s">
        <v>22</v>
      </c>
      <c r="L281" s="162">
        <v>0</v>
      </c>
      <c r="M281" s="162">
        <v>0</v>
      </c>
      <c r="N281" s="162">
        <v>0</v>
      </c>
      <c r="O281" s="162">
        <v>3.1266383381206668</v>
      </c>
      <c r="P281" s="162">
        <v>14.60311050097201</v>
      </c>
      <c r="Q281" s="162">
        <v>0</v>
      </c>
      <c r="R281" s="163">
        <v>0</v>
      </c>
      <c r="S281" s="164">
        <f t="shared" si="117"/>
        <v>17.729748839092675</v>
      </c>
      <c r="U281" s="221" t="s">
        <v>22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14.60311050097201</v>
      </c>
      <c r="AC281" s="214">
        <v>3.1266383381206668</v>
      </c>
      <c r="AD281" s="213">
        <v>0</v>
      </c>
      <c r="AE281" s="213">
        <v>0</v>
      </c>
      <c r="AF281" s="213">
        <v>0</v>
      </c>
      <c r="AG281" s="213">
        <v>0</v>
      </c>
      <c r="AH281" s="213">
        <v>3.1266383381206668</v>
      </c>
      <c r="AI281" s="216">
        <f t="shared" si="118"/>
        <v>17.729748839092675</v>
      </c>
      <c r="AJ281" s="147" t="str">
        <f t="shared" si="119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16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17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18"/>
        <v>0</v>
      </c>
      <c r="AJ282" s="147" t="str">
        <f t="shared" si="119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16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17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18"/>
        <v>0</v>
      </c>
      <c r="AJ283" s="147" t="str">
        <f t="shared" si="119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16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17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18"/>
        <v>0</v>
      </c>
      <c r="AJ284" s="147" t="str">
        <f t="shared" si="119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16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17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18"/>
        <v>0</v>
      </c>
      <c r="AJ285" s="147" t="str">
        <f t="shared" si="119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16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17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18"/>
        <v>0</v>
      </c>
      <c r="AJ286" s="147" t="str">
        <f t="shared" si="119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16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17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18"/>
        <v>0</v>
      </c>
      <c r="AJ287" s="147" t="str">
        <f t="shared" si="119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42.867268372602119</v>
      </c>
      <c r="C288" s="201">
        <f t="shared" ref="C288:I288" si="120">SUM(C267:C283)</f>
        <v>742.74635080097949</v>
      </c>
      <c r="D288" s="201">
        <f t="shared" si="120"/>
        <v>270.36895556848719</v>
      </c>
      <c r="E288" s="201">
        <f t="shared" si="120"/>
        <v>676.91736793727796</v>
      </c>
      <c r="F288" s="201">
        <f t="shared" si="120"/>
        <v>0</v>
      </c>
      <c r="G288" s="201">
        <f t="shared" si="120"/>
        <v>29.224727527164752</v>
      </c>
      <c r="H288" s="203">
        <f t="shared" si="120"/>
        <v>0</v>
      </c>
      <c r="I288" s="160">
        <f t="shared" si="120"/>
        <v>1762.1246702065114</v>
      </c>
      <c r="J288" s="155"/>
      <c r="K288" s="202" t="s">
        <v>26</v>
      </c>
      <c r="L288" s="201">
        <f>SUM(L267:L283)</f>
        <v>42.867268372602119</v>
      </c>
      <c r="M288" s="201">
        <f t="shared" ref="M288:S288" si="121">SUM(M267:M283)</f>
        <v>742.74635080097949</v>
      </c>
      <c r="N288" s="201">
        <f t="shared" si="121"/>
        <v>270.36895556848719</v>
      </c>
      <c r="O288" s="201">
        <f t="shared" si="121"/>
        <v>676.91736793727796</v>
      </c>
      <c r="P288" s="201">
        <f t="shared" si="121"/>
        <v>274.11066448467409</v>
      </c>
      <c r="Q288" s="201">
        <f t="shared" si="121"/>
        <v>29.224727527164752</v>
      </c>
      <c r="R288" s="203">
        <f t="shared" si="121"/>
        <v>0</v>
      </c>
      <c r="S288" s="204">
        <f t="shared" si="121"/>
        <v>2036.2353346911855</v>
      </c>
      <c r="T288" s="147" t="str">
        <f>IF(ABS(S288-AI288)&gt;0.01,S288-AI288,"")</f>
        <v/>
      </c>
      <c r="U288" s="230" t="s">
        <v>59</v>
      </c>
      <c r="V288" s="231">
        <f>SUM(V267:V283)</f>
        <v>42.630721198980837</v>
      </c>
      <c r="W288" s="231">
        <f t="shared" ref="W288:AH288" si="122">SUM(W267:W283)</f>
        <v>0.23654717362127972</v>
      </c>
      <c r="X288" s="231">
        <f t="shared" si="122"/>
        <v>29.224727527164752</v>
      </c>
      <c r="Y288" s="231">
        <f t="shared" si="122"/>
        <v>742.74635080097949</v>
      </c>
      <c r="Z288" s="231">
        <f t="shared" si="122"/>
        <v>270.36895556848719</v>
      </c>
      <c r="AA288" s="231">
        <f t="shared" si="122"/>
        <v>649.0509941062204</v>
      </c>
      <c r="AB288" s="231">
        <f t="shared" si="122"/>
        <v>274.11066448467409</v>
      </c>
      <c r="AC288" s="231">
        <f t="shared" si="122"/>
        <v>27.866373831057615</v>
      </c>
      <c r="AD288" s="232">
        <f t="shared" si="122"/>
        <v>0</v>
      </c>
      <c r="AE288" s="232">
        <f t="shared" si="122"/>
        <v>0</v>
      </c>
      <c r="AF288" s="232">
        <f t="shared" si="122"/>
        <v>0</v>
      </c>
      <c r="AG288" s="232">
        <f t="shared" si="122"/>
        <v>0</v>
      </c>
      <c r="AH288" s="232">
        <f t="shared" si="122"/>
        <v>27.866373831057615</v>
      </c>
      <c r="AI288" s="233">
        <f>SUM(V288:AC288)</f>
        <v>2036.2353346911857</v>
      </c>
      <c r="AJ288" s="147" t="str">
        <f t="shared" si="119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2.4327034912676359E-2</v>
      </c>
      <c r="C289" s="49">
        <f t="shared" ref="C289:H289" si="123">IF($I288=0,"-",C288/$I288)</f>
        <v>0.42150613027506939</v>
      </c>
      <c r="D289" s="49">
        <f t="shared" si="123"/>
        <v>0.15343349998998734</v>
      </c>
      <c r="E289" s="49">
        <f t="shared" si="123"/>
        <v>0.38414839731966693</v>
      </c>
      <c r="F289" s="49">
        <f t="shared" si="123"/>
        <v>0</v>
      </c>
      <c r="G289" s="49">
        <f t="shared" si="123"/>
        <v>1.658493750260007E-2</v>
      </c>
      <c r="H289" s="71">
        <f t="shared" si="123"/>
        <v>0</v>
      </c>
      <c r="I289" s="50">
        <f>SUM(B289:H289)</f>
        <v>1.0000000000000002</v>
      </c>
      <c r="J289" s="147"/>
      <c r="K289" s="82" t="s">
        <v>83</v>
      </c>
      <c r="L289" s="99">
        <f t="shared" ref="L289:R289" si="124">IF($S288=0,"-",L288/$S288)</f>
        <v>2.1052217119640226E-2</v>
      </c>
      <c r="M289" s="99">
        <f t="shared" si="124"/>
        <v>0.36476449364514346</v>
      </c>
      <c r="N289" s="99">
        <f t="shared" si="124"/>
        <v>0.13277883502080137</v>
      </c>
      <c r="O289" s="99">
        <f t="shared" si="124"/>
        <v>0.3324357241055042</v>
      </c>
      <c r="P289" s="99">
        <f t="shared" si="124"/>
        <v>0.13461639713969781</v>
      </c>
      <c r="Q289" s="99">
        <f t="shared" si="124"/>
        <v>1.4352332969212992E-2</v>
      </c>
      <c r="R289" s="100">
        <f t="shared" si="124"/>
        <v>0</v>
      </c>
      <c r="S289" s="101">
        <f>SUM(L289:R289)</f>
        <v>1.0000000000000002</v>
      </c>
      <c r="U289" s="111" t="s">
        <v>83</v>
      </c>
      <c r="V289" s="133">
        <f>+V288/$AI288</f>
        <v>2.093604824191217E-2</v>
      </c>
      <c r="W289" s="133">
        <f t="shared" ref="W289:AH289" si="125">+W288/$AI288</f>
        <v>1.1616887772805216E-4</v>
      </c>
      <c r="X289" s="133">
        <f t="shared" si="125"/>
        <v>1.435233296921299E-2</v>
      </c>
      <c r="Y289" s="133">
        <f t="shared" si="125"/>
        <v>0.36476449364514341</v>
      </c>
      <c r="Z289" s="133">
        <f t="shared" si="125"/>
        <v>0.13277883502080137</v>
      </c>
      <c r="AA289" s="133">
        <f t="shared" si="125"/>
        <v>0.31875048185658517</v>
      </c>
      <c r="AB289" s="133">
        <f t="shared" si="125"/>
        <v>0.13461639713969778</v>
      </c>
      <c r="AC289" s="133">
        <f t="shared" si="125"/>
        <v>1.368524224891904E-2</v>
      </c>
      <c r="AD289" s="133">
        <f t="shared" si="125"/>
        <v>0</v>
      </c>
      <c r="AE289" s="133">
        <f t="shared" si="125"/>
        <v>0</v>
      </c>
      <c r="AF289" s="133">
        <f t="shared" si="125"/>
        <v>0</v>
      </c>
      <c r="AG289" s="133">
        <f t="shared" si="125"/>
        <v>0</v>
      </c>
      <c r="AH289" s="133">
        <f t="shared" si="125"/>
        <v>1.368524224891904E-2</v>
      </c>
      <c r="AI289" s="134">
        <f>SUM(V289:AC289)</f>
        <v>1</v>
      </c>
      <c r="AJ289" s="25" t="str">
        <f t="shared" si="119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26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27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28">SUM(V294:AC294)</f>
        <v>0</v>
      </c>
      <c r="AJ294" s="147" t="str">
        <f t="shared" ref="AJ294:AJ315" si="129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26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27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28"/>
        <v>0</v>
      </c>
      <c r="AJ295" s="147" t="str">
        <f t="shared" si="129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26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27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28"/>
        <v>0</v>
      </c>
      <c r="AJ296" s="147" t="str">
        <f t="shared" si="129"/>
        <v/>
      </c>
      <c r="BA296" s="147"/>
      <c r="BR296" s="147"/>
      <c r="CG296" s="147"/>
    </row>
    <row r="297" spans="1:85" ht="15">
      <c r="A297" s="173" t="s">
        <v>16</v>
      </c>
      <c r="B297" s="162">
        <v>3.0816760989213661</v>
      </c>
      <c r="C297" s="162">
        <v>9.3063272404605009</v>
      </c>
      <c r="D297" s="162">
        <v>1.2294943703697723</v>
      </c>
      <c r="E297" s="162">
        <v>0</v>
      </c>
      <c r="F297" s="322"/>
      <c r="G297" s="162">
        <v>0</v>
      </c>
      <c r="H297" s="174">
        <v>0</v>
      </c>
      <c r="I297" s="160">
        <f t="shared" si="126"/>
        <v>13.617497709751641</v>
      </c>
      <c r="J297" s="155"/>
      <c r="K297" s="175" t="s">
        <v>16</v>
      </c>
      <c r="L297" s="162">
        <v>3.0816760989213661</v>
      </c>
      <c r="M297" s="162">
        <v>9.3063272404605009</v>
      </c>
      <c r="N297" s="162">
        <v>1.2294943703697723</v>
      </c>
      <c r="O297" s="162">
        <v>0</v>
      </c>
      <c r="P297" s="162">
        <v>0</v>
      </c>
      <c r="Q297" s="162">
        <v>0</v>
      </c>
      <c r="R297" s="163">
        <v>0</v>
      </c>
      <c r="S297" s="164">
        <f t="shared" si="127"/>
        <v>13.617497709751641</v>
      </c>
      <c r="U297" s="221" t="s">
        <v>16</v>
      </c>
      <c r="V297" s="213">
        <v>2.8117102170256674</v>
      </c>
      <c r="W297" s="213">
        <v>0</v>
      </c>
      <c r="X297" s="213">
        <v>0</v>
      </c>
      <c r="Y297" s="213">
        <v>9.3063272404605009</v>
      </c>
      <c r="Z297" s="213">
        <v>1.2294943703697723</v>
      </c>
      <c r="AA297" s="213">
        <v>0</v>
      </c>
      <c r="AB297" s="213">
        <v>0</v>
      </c>
      <c r="AC297" s="214">
        <v>0.26996588189569892</v>
      </c>
      <c r="AD297" s="215">
        <v>0.26996588189569892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28"/>
        <v>13.617497709751639</v>
      </c>
      <c r="AJ297" s="147" t="str">
        <f t="shared" si="129"/>
        <v/>
      </c>
      <c r="BA297" s="147"/>
      <c r="BR297" s="147"/>
      <c r="CG297" s="147"/>
    </row>
    <row r="298" spans="1:85" ht="15">
      <c r="A298" s="165" t="s">
        <v>15</v>
      </c>
      <c r="B298" s="166">
        <v>0.54527511084229063</v>
      </c>
      <c r="C298" s="166">
        <v>1.5057028628940543</v>
      </c>
      <c r="D298" s="166">
        <v>4.9508501541248853</v>
      </c>
      <c r="E298" s="166">
        <v>0</v>
      </c>
      <c r="F298" s="322"/>
      <c r="G298" s="166">
        <v>0</v>
      </c>
      <c r="H298" s="167">
        <v>0</v>
      </c>
      <c r="I298" s="168">
        <f t="shared" si="126"/>
        <v>7.0018281278612307</v>
      </c>
      <c r="J298" s="155"/>
      <c r="K298" s="169" t="s">
        <v>15</v>
      </c>
      <c r="L298" s="170">
        <v>0.54527511084229063</v>
      </c>
      <c r="M298" s="170">
        <v>1.5057028628940543</v>
      </c>
      <c r="N298" s="170">
        <v>4.9508501541248853</v>
      </c>
      <c r="O298" s="170">
        <v>0</v>
      </c>
      <c r="P298" s="170">
        <v>0</v>
      </c>
      <c r="Q298" s="170">
        <v>0</v>
      </c>
      <c r="R298" s="171">
        <v>0</v>
      </c>
      <c r="S298" s="172">
        <f t="shared" si="127"/>
        <v>7.0018281278612307</v>
      </c>
      <c r="U298" s="217" t="s">
        <v>53</v>
      </c>
      <c r="V298" s="218">
        <v>0.54527511084229063</v>
      </c>
      <c r="W298" s="218">
        <v>0</v>
      </c>
      <c r="X298" s="218">
        <v>0</v>
      </c>
      <c r="Y298" s="218">
        <v>1.5057028628940543</v>
      </c>
      <c r="Z298" s="218">
        <v>4.9508501541248853</v>
      </c>
      <c r="AA298" s="218">
        <v>0</v>
      </c>
      <c r="AB298" s="218">
        <v>0</v>
      </c>
      <c r="AC298" s="219">
        <v>0</v>
      </c>
      <c r="AD298" s="218">
        <v>0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28"/>
        <v>7.0018281278612307</v>
      </c>
      <c r="AJ298" s="147" t="str">
        <f t="shared" si="129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7.8706037797315734E-2</v>
      </c>
      <c r="F299" s="322"/>
      <c r="G299" s="162">
        <v>0</v>
      </c>
      <c r="H299" s="174">
        <v>0</v>
      </c>
      <c r="I299" s="160">
        <f t="shared" si="126"/>
        <v>7.8706037797315734E-2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7.8706037797315734E-2</v>
      </c>
      <c r="P299" s="162">
        <v>49.297512983878143</v>
      </c>
      <c r="Q299" s="162">
        <v>0</v>
      </c>
      <c r="R299" s="163">
        <v>0</v>
      </c>
      <c r="S299" s="164">
        <f t="shared" si="127"/>
        <v>49.37621902167546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1.2596102006576343E-4</v>
      </c>
      <c r="AB299" s="213">
        <v>49.297512983878143</v>
      </c>
      <c r="AC299" s="214">
        <v>7.8580076777249971E-2</v>
      </c>
      <c r="AD299" s="213">
        <v>0</v>
      </c>
      <c r="AE299" s="213">
        <v>0</v>
      </c>
      <c r="AF299" s="213">
        <v>0</v>
      </c>
      <c r="AG299" s="213">
        <v>0</v>
      </c>
      <c r="AH299" s="213">
        <v>7.8580076777249971E-2</v>
      </c>
      <c r="AI299" s="216">
        <f t="shared" si="128"/>
        <v>49.37621902167546</v>
      </c>
      <c r="AJ299" s="147" t="str">
        <f t="shared" si="129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26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0.4651781632386775</v>
      </c>
      <c r="Q300" s="170">
        <v>0</v>
      </c>
      <c r="R300" s="171">
        <v>0</v>
      </c>
      <c r="S300" s="172">
        <f t="shared" si="127"/>
        <v>0.4651781632386775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0.4651781632386775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28"/>
        <v>0.4651781632386775</v>
      </c>
      <c r="AJ300" s="147" t="str">
        <f t="shared" si="129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26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27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28"/>
        <v>0</v>
      </c>
      <c r="AJ301" s="147" t="str">
        <f t="shared" si="129"/>
        <v/>
      </c>
      <c r="BA301" s="147"/>
      <c r="BR301" s="147"/>
      <c r="CG301" s="147"/>
    </row>
    <row r="302" spans="1:85" ht="15">
      <c r="A302" s="165" t="s">
        <v>17</v>
      </c>
      <c r="B302" s="166">
        <v>0.20496856059147173</v>
      </c>
      <c r="C302" s="166">
        <v>5.9440882571526883</v>
      </c>
      <c r="D302" s="166">
        <v>39.968869315337024</v>
      </c>
      <c r="E302" s="166">
        <v>15.372642044360392</v>
      </c>
      <c r="F302" s="322"/>
      <c r="G302" s="166">
        <v>0</v>
      </c>
      <c r="H302" s="167">
        <v>0</v>
      </c>
      <c r="I302" s="168">
        <f t="shared" si="126"/>
        <v>61.490568177441574</v>
      </c>
      <c r="J302" s="155"/>
      <c r="K302" s="169" t="s">
        <v>17</v>
      </c>
      <c r="L302" s="170">
        <v>0.20496856059147173</v>
      </c>
      <c r="M302" s="170">
        <v>5.9440882571526883</v>
      </c>
      <c r="N302" s="170">
        <v>39.968869315337024</v>
      </c>
      <c r="O302" s="170">
        <v>15.372642044360392</v>
      </c>
      <c r="P302" s="170">
        <v>12.234159999999981</v>
      </c>
      <c r="Q302" s="170">
        <v>0</v>
      </c>
      <c r="R302" s="171">
        <v>0</v>
      </c>
      <c r="S302" s="172">
        <f t="shared" si="127"/>
        <v>73.724728177441563</v>
      </c>
      <c r="U302" s="217" t="s">
        <v>17</v>
      </c>
      <c r="V302" s="218">
        <v>0.20496856059147173</v>
      </c>
      <c r="W302" s="218">
        <v>0</v>
      </c>
      <c r="X302" s="218">
        <v>0</v>
      </c>
      <c r="Y302" s="218">
        <v>5.9440882571526883</v>
      </c>
      <c r="Z302" s="218">
        <v>39.968869315337024</v>
      </c>
      <c r="AA302" s="218">
        <v>2.8695598482806086</v>
      </c>
      <c r="AB302" s="218">
        <v>12.234159999999981</v>
      </c>
      <c r="AC302" s="219">
        <v>12.503082196079783</v>
      </c>
      <c r="AD302" s="218">
        <v>0</v>
      </c>
      <c r="AE302" s="218">
        <v>0</v>
      </c>
      <c r="AF302" s="218">
        <v>0</v>
      </c>
      <c r="AG302" s="218">
        <v>0</v>
      </c>
      <c r="AH302" s="218">
        <v>12.503082196079783</v>
      </c>
      <c r="AI302" s="220">
        <f t="shared" si="128"/>
        <v>73.724728177441563</v>
      </c>
      <c r="AJ302" s="147" t="str">
        <f t="shared" si="129"/>
        <v/>
      </c>
      <c r="BA302" s="147"/>
      <c r="BR302" s="147"/>
      <c r="CG302" s="147"/>
    </row>
    <row r="303" spans="1:85" ht="15">
      <c r="A303" s="173" t="s">
        <v>139</v>
      </c>
      <c r="B303" s="162">
        <v>16.557483076831659</v>
      </c>
      <c r="C303" s="162">
        <v>180.39867524820784</v>
      </c>
      <c r="D303" s="162">
        <v>72.770456414301378</v>
      </c>
      <c r="E303" s="162">
        <v>0.65982536069985342</v>
      </c>
      <c r="F303" s="322"/>
      <c r="G303" s="162">
        <v>0</v>
      </c>
      <c r="H303" s="174">
        <v>0</v>
      </c>
      <c r="I303" s="160">
        <f t="shared" si="126"/>
        <v>270.38644010004077</v>
      </c>
      <c r="J303" s="155"/>
      <c r="K303" s="175" t="s">
        <v>139</v>
      </c>
      <c r="L303" s="162">
        <v>16.557483076831659</v>
      </c>
      <c r="M303" s="162">
        <v>180.39867524820784</v>
      </c>
      <c r="N303" s="162">
        <v>72.770456414301378</v>
      </c>
      <c r="O303" s="162">
        <v>0.65982536069985342</v>
      </c>
      <c r="P303" s="162">
        <v>0.9383582448761516</v>
      </c>
      <c r="Q303" s="162">
        <v>0</v>
      </c>
      <c r="R303" s="163">
        <v>0</v>
      </c>
      <c r="S303" s="164">
        <f t="shared" si="127"/>
        <v>271.32479834491693</v>
      </c>
      <c r="U303" s="221" t="s">
        <v>139</v>
      </c>
      <c r="V303" s="213">
        <v>16.305118316958794</v>
      </c>
      <c r="W303" s="213">
        <v>7.9009250636864176E-2</v>
      </c>
      <c r="X303" s="213">
        <v>0</v>
      </c>
      <c r="Y303" s="213">
        <v>180.39867524820784</v>
      </c>
      <c r="Z303" s="213">
        <v>72.770456414301378</v>
      </c>
      <c r="AA303" s="213">
        <v>3.3262657921808159E-2</v>
      </c>
      <c r="AB303" s="213">
        <v>0.9383582448761516</v>
      </c>
      <c r="AC303" s="214">
        <v>0.79991821201404634</v>
      </c>
      <c r="AD303" s="213">
        <v>0.17335550923600118</v>
      </c>
      <c r="AE303" s="213">
        <v>0</v>
      </c>
      <c r="AF303" s="213">
        <v>0</v>
      </c>
      <c r="AG303" s="213">
        <v>0</v>
      </c>
      <c r="AH303" s="213">
        <v>0.62656270277804527</v>
      </c>
      <c r="AI303" s="216">
        <f t="shared" si="128"/>
        <v>271.32479834491693</v>
      </c>
      <c r="AJ303" s="147" t="str">
        <f t="shared" si="129"/>
        <v/>
      </c>
      <c r="BA303" s="147"/>
      <c r="BR303" s="147"/>
      <c r="CG303" s="147"/>
    </row>
    <row r="304" spans="1:85" ht="15">
      <c r="A304" s="165" t="s">
        <v>25</v>
      </c>
      <c r="B304" s="166">
        <v>24.721478753194116</v>
      </c>
      <c r="C304" s="166">
        <v>14.759434114613784</v>
      </c>
      <c r="D304" s="166">
        <v>31.487532374241692</v>
      </c>
      <c r="E304" s="166">
        <v>284.85991438674142</v>
      </c>
      <c r="F304" s="322"/>
      <c r="G304" s="166">
        <v>27.547187791664925</v>
      </c>
      <c r="H304" s="167">
        <v>0</v>
      </c>
      <c r="I304" s="168">
        <f t="shared" si="126"/>
        <v>383.37554742045597</v>
      </c>
      <c r="J304" s="155"/>
      <c r="K304" s="169" t="s">
        <v>25</v>
      </c>
      <c r="L304" s="170">
        <v>24.721478753194116</v>
      </c>
      <c r="M304" s="170">
        <v>14.759434114613784</v>
      </c>
      <c r="N304" s="170">
        <v>31.487532374241692</v>
      </c>
      <c r="O304" s="170">
        <v>284.85991438674142</v>
      </c>
      <c r="P304" s="170">
        <v>6.2307703766600362</v>
      </c>
      <c r="Q304" s="170">
        <v>27.547187791664925</v>
      </c>
      <c r="R304" s="171">
        <v>0</v>
      </c>
      <c r="S304" s="172">
        <f t="shared" si="127"/>
        <v>389.60631779711593</v>
      </c>
      <c r="U304" s="217" t="s">
        <v>25</v>
      </c>
      <c r="V304" s="218">
        <v>2.3782385571420233</v>
      </c>
      <c r="W304" s="218">
        <v>21.930546871458976</v>
      </c>
      <c r="X304" s="218">
        <v>27.547187791664925</v>
      </c>
      <c r="Y304" s="218">
        <v>14.759434114613784</v>
      </c>
      <c r="Z304" s="218">
        <v>23.535958501698087</v>
      </c>
      <c r="AA304" s="218">
        <v>265.20916058743359</v>
      </c>
      <c r="AB304" s="218">
        <v>6.2307703766600362</v>
      </c>
      <c r="AC304" s="219">
        <v>28.015020996444576</v>
      </c>
      <c r="AD304" s="218">
        <v>0.41269332459311642</v>
      </c>
      <c r="AE304" s="218">
        <v>15.808979311620391</v>
      </c>
      <c r="AF304" s="218">
        <v>0</v>
      </c>
      <c r="AG304" s="218">
        <v>7.9515738725436051</v>
      </c>
      <c r="AH304" s="218">
        <v>3.8417744876874633</v>
      </c>
      <c r="AI304" s="220">
        <f t="shared" si="128"/>
        <v>389.60631779711593</v>
      </c>
      <c r="AJ304" s="147" t="str">
        <f t="shared" si="129"/>
        <v/>
      </c>
      <c r="BA304" s="147"/>
      <c r="BR304" s="147"/>
      <c r="CG304" s="147"/>
    </row>
    <row r="305" spans="1:85" ht="15">
      <c r="A305" s="173" t="s">
        <v>24</v>
      </c>
      <c r="B305" s="162">
        <v>8.8179514753303448E-2</v>
      </c>
      <c r="C305" s="162">
        <v>0</v>
      </c>
      <c r="D305" s="162">
        <v>4.730470792624712</v>
      </c>
      <c r="E305" s="162">
        <v>0</v>
      </c>
      <c r="F305" s="322"/>
      <c r="G305" s="162">
        <v>0</v>
      </c>
      <c r="H305" s="174">
        <v>0</v>
      </c>
      <c r="I305" s="160">
        <f t="shared" si="126"/>
        <v>4.8186503073780154</v>
      </c>
      <c r="J305" s="155"/>
      <c r="K305" s="175" t="s">
        <v>24</v>
      </c>
      <c r="L305" s="162">
        <v>8.8179514753303448E-2</v>
      </c>
      <c r="M305" s="162">
        <v>0</v>
      </c>
      <c r="N305" s="162">
        <v>4.730470792624712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27"/>
        <v>4.8186503073780154</v>
      </c>
      <c r="U305" s="221" t="s">
        <v>24</v>
      </c>
      <c r="V305" s="213">
        <v>8.5938005299233081E-2</v>
      </c>
      <c r="W305" s="213">
        <v>0</v>
      </c>
      <c r="X305" s="213">
        <v>0</v>
      </c>
      <c r="Y305" s="213">
        <v>0</v>
      </c>
      <c r="Z305" s="213">
        <v>4.1617864765797714</v>
      </c>
      <c r="AA305" s="213">
        <v>0</v>
      </c>
      <c r="AB305" s="213">
        <v>0</v>
      </c>
      <c r="AC305" s="214">
        <v>0.57092582549901183</v>
      </c>
      <c r="AD305" s="213">
        <v>2.2415094540703621E-3</v>
      </c>
      <c r="AE305" s="213">
        <v>0</v>
      </c>
      <c r="AF305" s="213">
        <v>0</v>
      </c>
      <c r="AG305" s="213">
        <v>0.5686843160449403</v>
      </c>
      <c r="AH305" s="213">
        <v>0</v>
      </c>
      <c r="AI305" s="216">
        <f t="shared" si="128"/>
        <v>4.8186503073780163</v>
      </c>
      <c r="AJ305" s="147" t="str">
        <f t="shared" si="129"/>
        <v/>
      </c>
      <c r="BA305" s="147"/>
      <c r="BR305" s="147"/>
      <c r="CG305" s="147"/>
    </row>
    <row r="306" spans="1:85" ht="15">
      <c r="A306" s="165" t="s">
        <v>56</v>
      </c>
      <c r="B306" s="166">
        <v>0</v>
      </c>
      <c r="C306" s="166">
        <v>2.0547358432994431E-3</v>
      </c>
      <c r="D306" s="166">
        <v>0</v>
      </c>
      <c r="E306" s="166">
        <v>0</v>
      </c>
      <c r="F306" s="322"/>
      <c r="G306" s="166">
        <v>0</v>
      </c>
      <c r="H306" s="167">
        <v>0</v>
      </c>
      <c r="I306" s="168">
        <f t="shared" si="126"/>
        <v>2.0547358432994431E-3</v>
      </c>
      <c r="J306" s="155"/>
      <c r="K306" s="169" t="s">
        <v>56</v>
      </c>
      <c r="L306" s="170">
        <v>0</v>
      </c>
      <c r="M306" s="170">
        <v>2.0547358432994431E-3</v>
      </c>
      <c r="N306" s="170">
        <v>0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27"/>
        <v>2.0547358432994431E-3</v>
      </c>
      <c r="U306" s="217" t="s">
        <v>56</v>
      </c>
      <c r="V306" s="218">
        <v>0</v>
      </c>
      <c r="W306" s="218">
        <v>0</v>
      </c>
      <c r="X306" s="218">
        <v>0</v>
      </c>
      <c r="Y306" s="218">
        <v>2.0547358432994431E-3</v>
      </c>
      <c r="Z306" s="218">
        <v>0</v>
      </c>
      <c r="AA306" s="218">
        <v>0</v>
      </c>
      <c r="AB306" s="218">
        <v>0</v>
      </c>
      <c r="AC306" s="219">
        <v>0</v>
      </c>
      <c r="AD306" s="218">
        <v>0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28"/>
        <v>2.0547358432994431E-3</v>
      </c>
      <c r="AJ306" s="147" t="str">
        <f t="shared" si="129"/>
        <v/>
      </c>
      <c r="BA306" s="147"/>
      <c r="BR306" s="147"/>
      <c r="CG306" s="147"/>
    </row>
    <row r="307" spans="1:85" ht="15">
      <c r="A307" s="173" t="s">
        <v>22</v>
      </c>
      <c r="B307" s="162">
        <v>130.40871994185775</v>
      </c>
      <c r="C307" s="162">
        <v>65.775882548643921</v>
      </c>
      <c r="D307" s="162">
        <v>3.2689088612739012</v>
      </c>
      <c r="E307" s="162">
        <v>0</v>
      </c>
      <c r="F307" s="322"/>
      <c r="G307" s="162">
        <v>0</v>
      </c>
      <c r="H307" s="174">
        <v>0</v>
      </c>
      <c r="I307" s="160">
        <f t="shared" si="126"/>
        <v>199.45351135177557</v>
      </c>
      <c r="J307" s="155"/>
      <c r="K307" s="175" t="s">
        <v>22</v>
      </c>
      <c r="L307" s="162">
        <v>130.40871994185775</v>
      </c>
      <c r="M307" s="162">
        <v>65.775882548643921</v>
      </c>
      <c r="N307" s="162">
        <v>3.2689088612739012</v>
      </c>
      <c r="O307" s="162">
        <v>0</v>
      </c>
      <c r="P307" s="162">
        <v>2.7033432858954929</v>
      </c>
      <c r="Q307" s="162">
        <v>0</v>
      </c>
      <c r="R307" s="163">
        <v>0</v>
      </c>
      <c r="S307" s="164">
        <f t="shared" si="127"/>
        <v>202.15685463767107</v>
      </c>
      <c r="U307" s="221" t="s">
        <v>22</v>
      </c>
      <c r="V307" s="213">
        <v>130.40871994185775</v>
      </c>
      <c r="W307" s="213">
        <v>0</v>
      </c>
      <c r="X307" s="213">
        <v>0</v>
      </c>
      <c r="Y307" s="213">
        <v>65.775882548643921</v>
      </c>
      <c r="Z307" s="213">
        <v>3.2689088612739012</v>
      </c>
      <c r="AA307" s="213">
        <v>0</v>
      </c>
      <c r="AB307" s="213">
        <v>2.7033432858954929</v>
      </c>
      <c r="AC307" s="214">
        <v>0</v>
      </c>
      <c r="AD307" s="213">
        <v>0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28"/>
        <v>202.15685463767107</v>
      </c>
      <c r="AJ307" s="147" t="str">
        <f t="shared" si="129"/>
        <v/>
      </c>
      <c r="BA307" s="147"/>
      <c r="BR307" s="147"/>
      <c r="CG307" s="147"/>
    </row>
    <row r="308" spans="1:85" ht="15">
      <c r="A308" s="165" t="s">
        <v>21</v>
      </c>
      <c r="B308" s="166">
        <v>5.4808230692339433E-4</v>
      </c>
      <c r="C308" s="166">
        <v>2.764431509124238E-4</v>
      </c>
      <c r="D308" s="166">
        <v>1.3738583666859992E-5</v>
      </c>
      <c r="E308" s="166">
        <v>0</v>
      </c>
      <c r="F308" s="322"/>
      <c r="G308" s="166">
        <v>0</v>
      </c>
      <c r="H308" s="167">
        <v>0</v>
      </c>
      <c r="I308" s="168">
        <f t="shared" si="126"/>
        <v>8.3826404150267805E-4</v>
      </c>
      <c r="J308" s="155"/>
      <c r="K308" s="169" t="s">
        <v>21</v>
      </c>
      <c r="L308" s="170">
        <v>5.4808230692339433E-4</v>
      </c>
      <c r="M308" s="170">
        <v>2.764431509124238E-4</v>
      </c>
      <c r="N308" s="170">
        <v>1.3738583666859992E-5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27"/>
        <v>8.3826404150267805E-4</v>
      </c>
      <c r="U308" s="217" t="s">
        <v>57</v>
      </c>
      <c r="V308" s="218">
        <v>5.4808230692339433E-4</v>
      </c>
      <c r="W308" s="218">
        <v>0</v>
      </c>
      <c r="X308" s="218">
        <v>0</v>
      </c>
      <c r="Y308" s="218">
        <v>2.764431509124238E-4</v>
      </c>
      <c r="Z308" s="218">
        <v>1.3738583666859992E-5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28"/>
        <v>8.3826404150267805E-4</v>
      </c>
      <c r="AJ308" s="147" t="str">
        <f t="shared" si="129"/>
        <v/>
      </c>
      <c r="BA308" s="147"/>
      <c r="BR308" s="147"/>
      <c r="CG308" s="147"/>
    </row>
    <row r="309" spans="1:85" ht="15">
      <c r="A309" s="176" t="s">
        <v>60</v>
      </c>
      <c r="B309" s="162">
        <v>9.5039550156187411E-2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26"/>
        <v>9.5039550156187411E-2</v>
      </c>
      <c r="J309" s="155"/>
      <c r="K309" s="177" t="s">
        <v>60</v>
      </c>
      <c r="L309" s="162">
        <v>9.5039550156187411E-2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27"/>
        <v>9.5039550156187411E-2</v>
      </c>
      <c r="U309" s="222" t="s">
        <v>58</v>
      </c>
      <c r="V309" s="213">
        <v>8.0824384317831857E-2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1.4215165838355553E-2</v>
      </c>
      <c r="AD309" s="215">
        <v>1.4215165838355553E-2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28"/>
        <v>9.5039550156187411E-2</v>
      </c>
      <c r="AJ309" s="147" t="str">
        <f t="shared" si="129"/>
        <v/>
      </c>
      <c r="BA309" s="147"/>
      <c r="BR309" s="147"/>
      <c r="CG309" s="147"/>
    </row>
    <row r="310" spans="1:85">
      <c r="A310" s="178" t="s">
        <v>23</v>
      </c>
      <c r="B310" s="179">
        <v>9.5039550156187411E-2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26"/>
        <v>9.5039550156187411E-2</v>
      </c>
      <c r="J310" s="155"/>
      <c r="K310" s="182" t="s">
        <v>23</v>
      </c>
      <c r="L310" s="183">
        <v>9.5039550156187411E-2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27"/>
        <v>9.5039550156187411E-2</v>
      </c>
      <c r="U310" s="223" t="s">
        <v>61</v>
      </c>
      <c r="V310" s="224">
        <v>8.0824384317831857E-2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1.4215165838355553E-2</v>
      </c>
      <c r="AD310" s="224">
        <v>1.4215165838355553E-2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28"/>
        <v>9.5039550156187411E-2</v>
      </c>
      <c r="AJ310" s="147" t="str">
        <f t="shared" si="129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26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27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28"/>
        <v>0</v>
      </c>
      <c r="AJ311" s="147" t="str">
        <f t="shared" si="129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26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27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28"/>
        <v>0</v>
      </c>
      <c r="AJ312" s="147" t="str">
        <f t="shared" si="129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26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27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28"/>
        <v>0</v>
      </c>
      <c r="AJ313" s="147" t="str">
        <f t="shared" si="129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175.70336868945509</v>
      </c>
      <c r="C314" s="201">
        <f t="shared" ref="C314:I314" si="130">SUM(C293:C309)</f>
        <v>277.69244145096701</v>
      </c>
      <c r="D314" s="201">
        <f t="shared" si="130"/>
        <v>158.40659602085702</v>
      </c>
      <c r="E314" s="201">
        <f t="shared" si="130"/>
        <v>300.97108782959896</v>
      </c>
      <c r="F314" s="201">
        <f t="shared" si="130"/>
        <v>0</v>
      </c>
      <c r="G314" s="201">
        <f t="shared" si="130"/>
        <v>27.547187791664925</v>
      </c>
      <c r="H314" s="203">
        <f t="shared" si="130"/>
        <v>0</v>
      </c>
      <c r="I314" s="160">
        <f t="shared" si="130"/>
        <v>940.32068178254303</v>
      </c>
      <c r="J314" s="155"/>
      <c r="K314" s="202" t="s">
        <v>26</v>
      </c>
      <c r="L314" s="201">
        <f>SUM(L293:L309)</f>
        <v>175.70336868945509</v>
      </c>
      <c r="M314" s="201">
        <f t="shared" ref="M314:S314" si="131">SUM(M293:M309)</f>
        <v>277.69244145096701</v>
      </c>
      <c r="N314" s="201">
        <f t="shared" si="131"/>
        <v>158.40659602085702</v>
      </c>
      <c r="O314" s="201">
        <f t="shared" si="131"/>
        <v>300.97108782959896</v>
      </c>
      <c r="P314" s="201">
        <f t="shared" si="131"/>
        <v>71.869323054548488</v>
      </c>
      <c r="Q314" s="201">
        <f t="shared" si="131"/>
        <v>27.547187791664925</v>
      </c>
      <c r="R314" s="203">
        <f t="shared" si="131"/>
        <v>0</v>
      </c>
      <c r="S314" s="204">
        <f t="shared" si="131"/>
        <v>1012.1900048370916</v>
      </c>
      <c r="T314" s="147" t="str">
        <f>IF(ABS(S314-AI314)&gt;0.01,S314-AI314,"")</f>
        <v/>
      </c>
      <c r="U314" s="230" t="s">
        <v>59</v>
      </c>
      <c r="V314" s="231">
        <f>SUM(V293:V309)</f>
        <v>152.82134117634197</v>
      </c>
      <c r="W314" s="231">
        <f t="shared" ref="W314:AH314" si="132">SUM(W293:W309)</f>
        <v>22.009556122095841</v>
      </c>
      <c r="X314" s="231">
        <f t="shared" si="132"/>
        <v>27.547187791664925</v>
      </c>
      <c r="Y314" s="231">
        <f t="shared" si="132"/>
        <v>277.69244145096701</v>
      </c>
      <c r="Z314" s="231">
        <f t="shared" si="132"/>
        <v>149.88633783226848</v>
      </c>
      <c r="AA314" s="231">
        <f t="shared" si="132"/>
        <v>268.11210905465606</v>
      </c>
      <c r="AB314" s="231">
        <f t="shared" si="132"/>
        <v>71.869323054548488</v>
      </c>
      <c r="AC314" s="231">
        <f t="shared" si="132"/>
        <v>42.251708354548725</v>
      </c>
      <c r="AD314" s="232">
        <f t="shared" si="132"/>
        <v>0.87247139101724247</v>
      </c>
      <c r="AE314" s="232">
        <f t="shared" si="132"/>
        <v>15.808979311620391</v>
      </c>
      <c r="AF314" s="232">
        <f t="shared" si="132"/>
        <v>0</v>
      </c>
      <c r="AG314" s="232">
        <f t="shared" si="132"/>
        <v>8.5202581885885458</v>
      </c>
      <c r="AH314" s="232">
        <f t="shared" si="132"/>
        <v>17.049999463322543</v>
      </c>
      <c r="AI314" s="233">
        <f>SUM(V314:AC314)</f>
        <v>1012.1900048370915</v>
      </c>
      <c r="AJ314" s="147" t="str">
        <f t="shared" si="129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0.18685473168193906</v>
      </c>
      <c r="C315" s="49">
        <f t="shared" ref="C315:H315" si="133">IF($I314=0,"-",C314/$I314)</f>
        <v>0.29531674335244035</v>
      </c>
      <c r="D315" s="49">
        <f t="shared" si="133"/>
        <v>0.16846018500897958</v>
      </c>
      <c r="E315" s="49">
        <f t="shared" si="133"/>
        <v>0.32007281522198938</v>
      </c>
      <c r="F315" s="49">
        <f t="shared" si="133"/>
        <v>0</v>
      </c>
      <c r="G315" s="49">
        <f t="shared" si="133"/>
        <v>2.9295524734651579E-2</v>
      </c>
      <c r="H315" s="71">
        <f t="shared" si="133"/>
        <v>0</v>
      </c>
      <c r="I315" s="50">
        <f>SUM(B315:H315)</f>
        <v>1</v>
      </c>
      <c r="J315" s="147"/>
      <c r="K315" s="82" t="s">
        <v>83</v>
      </c>
      <c r="L315" s="99">
        <f t="shared" ref="L315:R315" si="134">IF($S314=0,"-",L314/$S314)</f>
        <v>0.1735873381971737</v>
      </c>
      <c r="M315" s="99">
        <f t="shared" si="134"/>
        <v>0.27434813634191202</v>
      </c>
      <c r="N315" s="99">
        <f t="shared" si="134"/>
        <v>0.15649887398992052</v>
      </c>
      <c r="O315" s="99">
        <f t="shared" si="134"/>
        <v>0.29734643336854449</v>
      </c>
      <c r="P315" s="99">
        <f t="shared" si="134"/>
        <v>7.1003786553015411E-2</v>
      </c>
      <c r="Q315" s="99">
        <f t="shared" si="134"/>
        <v>2.7215431549433792E-2</v>
      </c>
      <c r="R315" s="100">
        <f t="shared" si="134"/>
        <v>0</v>
      </c>
      <c r="S315" s="101">
        <f>SUM(L315:R315)</f>
        <v>1</v>
      </c>
      <c r="U315" s="111" t="s">
        <v>83</v>
      </c>
      <c r="V315" s="133">
        <f>+V314/$AI314</f>
        <v>0.15098088347645564</v>
      </c>
      <c r="W315" s="133">
        <f t="shared" ref="W315:AH315" si="135">+W314/$AI314</f>
        <v>2.1744490675580427E-2</v>
      </c>
      <c r="X315" s="133">
        <f t="shared" si="135"/>
        <v>2.7215431549433795E-2</v>
      </c>
      <c r="Y315" s="133">
        <f t="shared" si="135"/>
        <v>0.27434813634191207</v>
      </c>
      <c r="Z315" s="133">
        <f t="shared" si="135"/>
        <v>0.14808122695935155</v>
      </c>
      <c r="AA315" s="133">
        <f t="shared" si="135"/>
        <v>0.26488318178740344</v>
      </c>
      <c r="AB315" s="133">
        <f t="shared" si="135"/>
        <v>7.1003786553015424E-2</v>
      </c>
      <c r="AC315" s="133">
        <f t="shared" si="135"/>
        <v>4.1742862656847707E-2</v>
      </c>
      <c r="AD315" s="133">
        <f t="shared" si="135"/>
        <v>8.6196404513761598E-4</v>
      </c>
      <c r="AE315" s="133">
        <f t="shared" si="135"/>
        <v>1.5618588640543623E-2</v>
      </c>
      <c r="AF315" s="133">
        <f t="shared" si="135"/>
        <v>0</v>
      </c>
      <c r="AG315" s="133">
        <f t="shared" si="135"/>
        <v>8.4176470305689817E-3</v>
      </c>
      <c r="AH315" s="133">
        <f t="shared" si="135"/>
        <v>1.6844662940597485E-2</v>
      </c>
      <c r="AI315" s="134">
        <f>SUM(V315:AC315)</f>
        <v>1</v>
      </c>
      <c r="AJ315" s="25" t="str">
        <f t="shared" si="129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36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37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38">SUM(V320:AC320)</f>
        <v>0</v>
      </c>
      <c r="AJ320" s="147" t="str">
        <f t="shared" ref="AJ320:AJ341" si="139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36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37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38"/>
        <v>0</v>
      </c>
      <c r="AJ321" s="147" t="str">
        <f t="shared" si="139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36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37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38"/>
        <v>0</v>
      </c>
      <c r="AJ322" s="147" t="str">
        <f t="shared" si="139"/>
        <v/>
      </c>
      <c r="BA322" s="147"/>
      <c r="BR322" s="147"/>
      <c r="CG322" s="147"/>
    </row>
    <row r="323" spans="1:85" ht="15">
      <c r="A323" s="173" t="s">
        <v>16</v>
      </c>
      <c r="B323" s="162">
        <v>2.7484123213124012</v>
      </c>
      <c r="C323" s="162">
        <v>16.239897386173702</v>
      </c>
      <c r="D323" s="162">
        <v>0.18555351505686751</v>
      </c>
      <c r="E323" s="162">
        <v>0</v>
      </c>
      <c r="F323" s="322"/>
      <c r="G323" s="162">
        <v>0</v>
      </c>
      <c r="H323" s="174">
        <v>0</v>
      </c>
      <c r="I323" s="160">
        <f t="shared" si="136"/>
        <v>19.17386322254297</v>
      </c>
      <c r="J323" s="155"/>
      <c r="K323" s="175" t="s">
        <v>16</v>
      </c>
      <c r="L323" s="162">
        <v>2.7484123213124012</v>
      </c>
      <c r="M323" s="162">
        <v>16.239897386173702</v>
      </c>
      <c r="N323" s="162">
        <v>0.18555351505686751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37"/>
        <v>19.17386322254297</v>
      </c>
      <c r="U323" s="221" t="s">
        <v>16</v>
      </c>
      <c r="V323" s="213">
        <v>2.7484123213124012</v>
      </c>
      <c r="W323" s="213">
        <v>0</v>
      </c>
      <c r="X323" s="213">
        <v>0</v>
      </c>
      <c r="Y323" s="213">
        <v>16.239897386173702</v>
      </c>
      <c r="Z323" s="213">
        <v>0.18555351505686751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38"/>
        <v>19.17386322254297</v>
      </c>
      <c r="AJ323" s="147" t="str">
        <f t="shared" si="139"/>
        <v/>
      </c>
      <c r="BA323" s="147"/>
      <c r="BR323" s="147"/>
      <c r="CG323" s="147"/>
    </row>
    <row r="324" spans="1:85" ht="15">
      <c r="A324" s="165" t="s">
        <v>15</v>
      </c>
      <c r="B324" s="166">
        <v>8.4220717371618195E-2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36"/>
        <v>8.4220717371618195E-2</v>
      </c>
      <c r="J324" s="155"/>
      <c r="K324" s="169" t="s">
        <v>15</v>
      </c>
      <c r="L324" s="170">
        <v>8.4220717371618195E-2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37"/>
        <v>8.4220717371618195E-2</v>
      </c>
      <c r="U324" s="217" t="s">
        <v>53</v>
      </c>
      <c r="V324" s="218">
        <v>8.4220717371618195E-2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38"/>
        <v>8.4220717371618195E-2</v>
      </c>
      <c r="AJ324" s="147" t="str">
        <f t="shared" si="139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7.4507872777393389E-3</v>
      </c>
      <c r="F325" s="322"/>
      <c r="G325" s="162">
        <v>0</v>
      </c>
      <c r="H325" s="174">
        <v>0</v>
      </c>
      <c r="I325" s="160">
        <f t="shared" si="136"/>
        <v>7.4507872777393389E-3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7.4507872777393389E-3</v>
      </c>
      <c r="P325" s="162">
        <v>5.4508377345776342</v>
      </c>
      <c r="Q325" s="162">
        <v>0</v>
      </c>
      <c r="R325" s="163">
        <v>0</v>
      </c>
      <c r="S325" s="164">
        <f t="shared" si="137"/>
        <v>5.4582885218553736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1.0243978841988074E-5</v>
      </c>
      <c r="AB325" s="213">
        <v>5.4508377345776342</v>
      </c>
      <c r="AC325" s="214">
        <v>7.4405432988973504E-3</v>
      </c>
      <c r="AD325" s="213">
        <v>0</v>
      </c>
      <c r="AE325" s="213">
        <v>0</v>
      </c>
      <c r="AF325" s="213">
        <v>0</v>
      </c>
      <c r="AG325" s="213">
        <v>0</v>
      </c>
      <c r="AH325" s="213">
        <v>7.4405432988973504E-3</v>
      </c>
      <c r="AI325" s="216">
        <f t="shared" si="138"/>
        <v>5.4582885218553736</v>
      </c>
      <c r="AJ325" s="147" t="str">
        <f t="shared" si="139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36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0.34906157465237569</v>
      </c>
      <c r="Q326" s="170">
        <v>0</v>
      </c>
      <c r="R326" s="171">
        <v>0</v>
      </c>
      <c r="S326" s="172">
        <f t="shared" si="137"/>
        <v>0.34906157465237569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0.34906157465237569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38"/>
        <v>0.34906157465237569</v>
      </c>
      <c r="AJ326" s="147" t="str">
        <f t="shared" si="139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36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37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38"/>
        <v>0</v>
      </c>
      <c r="AJ327" s="147" t="str">
        <f t="shared" si="139"/>
        <v/>
      </c>
      <c r="BA327" s="147"/>
      <c r="BR327" s="147"/>
      <c r="CG327" s="147"/>
    </row>
    <row r="328" spans="1:85" ht="15">
      <c r="A328" s="165" t="s">
        <v>17</v>
      </c>
      <c r="B328" s="166">
        <v>1.2331166127507264E-2</v>
      </c>
      <c r="C328" s="166">
        <v>0</v>
      </c>
      <c r="D328" s="166">
        <v>0.13636819011596266</v>
      </c>
      <c r="E328" s="166">
        <v>0</v>
      </c>
      <c r="F328" s="322"/>
      <c r="G328" s="166">
        <v>0</v>
      </c>
      <c r="H328" s="167">
        <v>0</v>
      </c>
      <c r="I328" s="168">
        <f t="shared" si="136"/>
        <v>0.14869935624346992</v>
      </c>
      <c r="J328" s="155"/>
      <c r="K328" s="169" t="s">
        <v>17</v>
      </c>
      <c r="L328" s="170">
        <v>1.2331166127507264E-2</v>
      </c>
      <c r="M328" s="170">
        <v>0</v>
      </c>
      <c r="N328" s="170">
        <v>0.13636819011596266</v>
      </c>
      <c r="O328" s="170">
        <v>0</v>
      </c>
      <c r="P328" s="170">
        <v>0</v>
      </c>
      <c r="Q328" s="170">
        <v>0</v>
      </c>
      <c r="R328" s="171">
        <v>0</v>
      </c>
      <c r="S328" s="172">
        <f t="shared" si="137"/>
        <v>0.14869935624346992</v>
      </c>
      <c r="U328" s="217" t="s">
        <v>17</v>
      </c>
      <c r="V328" s="218">
        <v>1.2331166127507264E-2</v>
      </c>
      <c r="W328" s="218">
        <v>0</v>
      </c>
      <c r="X328" s="218">
        <v>0</v>
      </c>
      <c r="Y328" s="218">
        <v>0</v>
      </c>
      <c r="Z328" s="218">
        <v>0.13636819011596266</v>
      </c>
      <c r="AA328" s="218">
        <v>0</v>
      </c>
      <c r="AB328" s="218">
        <v>0</v>
      </c>
      <c r="AC328" s="219">
        <v>0</v>
      </c>
      <c r="AD328" s="218">
        <v>0</v>
      </c>
      <c r="AE328" s="218">
        <v>0</v>
      </c>
      <c r="AF328" s="218">
        <v>0</v>
      </c>
      <c r="AG328" s="218">
        <v>0</v>
      </c>
      <c r="AH328" s="218">
        <v>0</v>
      </c>
      <c r="AI328" s="220">
        <f t="shared" si="138"/>
        <v>0.14869935624346992</v>
      </c>
      <c r="AJ328" s="147" t="str">
        <f t="shared" si="139"/>
        <v/>
      </c>
      <c r="BA328" s="147"/>
      <c r="BR328" s="147"/>
      <c r="CG328" s="147"/>
    </row>
    <row r="329" spans="1:85" ht="15">
      <c r="A329" s="173" t="s">
        <v>139</v>
      </c>
      <c r="B329" s="162">
        <v>72.659842697071582</v>
      </c>
      <c r="C329" s="162">
        <v>903.39992481126774</v>
      </c>
      <c r="D329" s="162">
        <v>124.12324818848586</v>
      </c>
      <c r="E329" s="162">
        <v>64.835923536242362</v>
      </c>
      <c r="F329" s="322"/>
      <c r="G329" s="162">
        <v>0</v>
      </c>
      <c r="H329" s="174">
        <v>0</v>
      </c>
      <c r="I329" s="160">
        <f t="shared" si="136"/>
        <v>1165.0189392330674</v>
      </c>
      <c r="J329" s="155"/>
      <c r="K329" s="175" t="s">
        <v>139</v>
      </c>
      <c r="L329" s="162">
        <v>72.659842697071582</v>
      </c>
      <c r="M329" s="162">
        <v>903.39992481126774</v>
      </c>
      <c r="N329" s="162">
        <v>124.12324818848586</v>
      </c>
      <c r="O329" s="162">
        <v>64.835923536242362</v>
      </c>
      <c r="P329" s="162">
        <v>0.27893715049492984</v>
      </c>
      <c r="Q329" s="162">
        <v>0</v>
      </c>
      <c r="R329" s="163">
        <v>0</v>
      </c>
      <c r="S329" s="164">
        <f t="shared" si="137"/>
        <v>1165.2978763835624</v>
      </c>
      <c r="U329" s="221" t="s">
        <v>139</v>
      </c>
      <c r="V329" s="213">
        <v>72.659842697071582</v>
      </c>
      <c r="W329" s="213">
        <v>0</v>
      </c>
      <c r="X329" s="213">
        <v>0</v>
      </c>
      <c r="Y329" s="213">
        <v>903.39992481126774</v>
      </c>
      <c r="Z329" s="213">
        <v>120.56918475826237</v>
      </c>
      <c r="AA329" s="213">
        <v>3.004670213330173</v>
      </c>
      <c r="AB329" s="213">
        <v>0.27893715049492984</v>
      </c>
      <c r="AC329" s="214">
        <v>65.385316753135683</v>
      </c>
      <c r="AD329" s="213">
        <v>0</v>
      </c>
      <c r="AE329" s="213">
        <v>0</v>
      </c>
      <c r="AF329" s="213">
        <v>0</v>
      </c>
      <c r="AG329" s="213">
        <v>3.5540634302234864</v>
      </c>
      <c r="AH329" s="213">
        <v>61.83125332291219</v>
      </c>
      <c r="AI329" s="216">
        <f t="shared" si="138"/>
        <v>1165.2978763835624</v>
      </c>
      <c r="AJ329" s="147" t="str">
        <f t="shared" si="139"/>
        <v/>
      </c>
      <c r="BA329" s="147"/>
      <c r="BR329" s="147"/>
      <c r="CG329" s="147"/>
    </row>
    <row r="330" spans="1:85" ht="15">
      <c r="A330" s="165" t="s">
        <v>25</v>
      </c>
      <c r="B330" s="166">
        <v>11.996496374503941</v>
      </c>
      <c r="C330" s="166">
        <v>79.151764508890224</v>
      </c>
      <c r="D330" s="166">
        <v>0.52655450926546787</v>
      </c>
      <c r="E330" s="166">
        <v>405.39784456488525</v>
      </c>
      <c r="F330" s="322"/>
      <c r="G330" s="166">
        <v>18.374707168819203</v>
      </c>
      <c r="H330" s="167">
        <v>0</v>
      </c>
      <c r="I330" s="168">
        <f t="shared" si="136"/>
        <v>515.44736712636404</v>
      </c>
      <c r="J330" s="155"/>
      <c r="K330" s="169" t="s">
        <v>25</v>
      </c>
      <c r="L330" s="170">
        <v>11.996496374503941</v>
      </c>
      <c r="M330" s="170">
        <v>79.151764508890224</v>
      </c>
      <c r="N330" s="170">
        <v>0.52655450926546787</v>
      </c>
      <c r="O330" s="170">
        <v>405.39784456488525</v>
      </c>
      <c r="P330" s="170">
        <v>0.23384356549583518</v>
      </c>
      <c r="Q330" s="170">
        <v>18.374707168819203</v>
      </c>
      <c r="R330" s="171">
        <v>0</v>
      </c>
      <c r="S330" s="172">
        <f t="shared" si="137"/>
        <v>515.68121069185986</v>
      </c>
      <c r="U330" s="217" t="s">
        <v>25</v>
      </c>
      <c r="V330" s="218">
        <v>4.3945688796833204</v>
      </c>
      <c r="W330" s="218">
        <v>7.6019274948206199</v>
      </c>
      <c r="X330" s="218">
        <v>18.374707168819203</v>
      </c>
      <c r="Y330" s="218">
        <v>79.151764508890224</v>
      </c>
      <c r="Z330" s="218">
        <v>6.772797079060025E-2</v>
      </c>
      <c r="AA330" s="218">
        <v>404.90238451683001</v>
      </c>
      <c r="AB330" s="218">
        <v>0.23384356549583518</v>
      </c>
      <c r="AC330" s="219">
        <v>0.9542865865300818</v>
      </c>
      <c r="AD330" s="218">
        <v>0</v>
      </c>
      <c r="AE330" s="218">
        <v>0</v>
      </c>
      <c r="AF330" s="218">
        <v>0</v>
      </c>
      <c r="AG330" s="218">
        <v>0.4588265384748676</v>
      </c>
      <c r="AH330" s="218">
        <v>0.49546004805521415</v>
      </c>
      <c r="AI330" s="220">
        <f t="shared" si="138"/>
        <v>515.68121069185986</v>
      </c>
      <c r="AJ330" s="147" t="str">
        <f t="shared" si="139"/>
        <v/>
      </c>
      <c r="BA330" s="147"/>
      <c r="BR330" s="147"/>
      <c r="CG330" s="147"/>
    </row>
    <row r="331" spans="1:85" ht="15">
      <c r="A331" s="173" t="s">
        <v>24</v>
      </c>
      <c r="B331" s="162">
        <v>1.0599431883085173</v>
      </c>
      <c r="C331" s="162">
        <v>12.391776388954712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36"/>
        <v>13.45171957726323</v>
      </c>
      <c r="J331" s="155"/>
      <c r="K331" s="175" t="s">
        <v>24</v>
      </c>
      <c r="L331" s="162">
        <v>1.0599431883085173</v>
      </c>
      <c r="M331" s="162">
        <v>12.391776388954712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37"/>
        <v>13.45171957726323</v>
      </c>
      <c r="U331" s="221" t="s">
        <v>24</v>
      </c>
      <c r="V331" s="213">
        <v>1.0599431883085173</v>
      </c>
      <c r="W331" s="213">
        <v>0</v>
      </c>
      <c r="X331" s="213">
        <v>0</v>
      </c>
      <c r="Y331" s="213">
        <v>12.391776388954712</v>
      </c>
      <c r="Z331" s="213">
        <v>0</v>
      </c>
      <c r="AA331" s="213">
        <v>0</v>
      </c>
      <c r="AB331" s="213">
        <v>0</v>
      </c>
      <c r="AC331" s="214">
        <v>0</v>
      </c>
      <c r="AD331" s="213">
        <v>0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38"/>
        <v>13.45171957726323</v>
      </c>
      <c r="AJ331" s="147" t="str">
        <f t="shared" si="139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36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37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38"/>
        <v>0</v>
      </c>
      <c r="AJ332" s="147" t="str">
        <f t="shared" si="139"/>
        <v/>
      </c>
      <c r="BA332" s="147"/>
      <c r="BR332" s="147"/>
      <c r="CG332" s="147"/>
    </row>
    <row r="333" spans="1:85" ht="15">
      <c r="A333" s="173" t="s">
        <v>22</v>
      </c>
      <c r="B333" s="162">
        <v>8.703693309666815E-3</v>
      </c>
      <c r="C333" s="162">
        <v>53.60631720885781</v>
      </c>
      <c r="D333" s="162">
        <v>0</v>
      </c>
      <c r="E333" s="162">
        <v>0</v>
      </c>
      <c r="F333" s="322"/>
      <c r="G333" s="162">
        <v>0</v>
      </c>
      <c r="H333" s="174">
        <v>0</v>
      </c>
      <c r="I333" s="160">
        <f t="shared" si="136"/>
        <v>53.61502090216748</v>
      </c>
      <c r="J333" s="155"/>
      <c r="K333" s="175" t="s">
        <v>22</v>
      </c>
      <c r="L333" s="162">
        <v>8.703693309666815E-3</v>
      </c>
      <c r="M333" s="162">
        <v>53.60631720885781</v>
      </c>
      <c r="N333" s="162">
        <v>0</v>
      </c>
      <c r="O333" s="162">
        <v>0</v>
      </c>
      <c r="P333" s="162">
        <v>0.28053739502681169</v>
      </c>
      <c r="Q333" s="162">
        <v>0</v>
      </c>
      <c r="R333" s="163">
        <v>0</v>
      </c>
      <c r="S333" s="164">
        <f t="shared" si="137"/>
        <v>53.895558297194292</v>
      </c>
      <c r="U333" s="221" t="s">
        <v>22</v>
      </c>
      <c r="V333" s="213">
        <v>8.703693309666815E-3</v>
      </c>
      <c r="W333" s="213">
        <v>0</v>
      </c>
      <c r="X333" s="213">
        <v>0</v>
      </c>
      <c r="Y333" s="213">
        <v>53.60631720885781</v>
      </c>
      <c r="Z333" s="213">
        <v>0</v>
      </c>
      <c r="AA333" s="213">
        <v>0</v>
      </c>
      <c r="AB333" s="213">
        <v>0.28053739502681169</v>
      </c>
      <c r="AC333" s="214">
        <v>0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</v>
      </c>
      <c r="AI333" s="216">
        <f t="shared" si="138"/>
        <v>53.895558297194292</v>
      </c>
      <c r="AJ333" s="147" t="str">
        <f t="shared" si="139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1.3637682725498161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36"/>
        <v>1.3637682725498161</v>
      </c>
      <c r="J334" s="155"/>
      <c r="K334" s="169" t="s">
        <v>21</v>
      </c>
      <c r="L334" s="170">
        <v>0</v>
      </c>
      <c r="M334" s="170">
        <v>1.3637682725498161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37"/>
        <v>1.3637682725498161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1.3637682725498161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38"/>
        <v>1.3637682725498161</v>
      </c>
      <c r="AJ334" s="147" t="str">
        <f t="shared" si="139"/>
        <v/>
      </c>
      <c r="BA334" s="147"/>
      <c r="BR334" s="147"/>
      <c r="CG334" s="147"/>
    </row>
    <row r="335" spans="1:85" ht="15">
      <c r="A335" s="176" t="s">
        <v>60</v>
      </c>
      <c r="B335" s="162">
        <v>7.1313160241522136E-2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36"/>
        <v>7.1313160241522136E-2</v>
      </c>
      <c r="J335" s="155"/>
      <c r="K335" s="177" t="s">
        <v>60</v>
      </c>
      <c r="L335" s="162">
        <v>7.1313160241522136E-2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37"/>
        <v>7.1313160241522136E-2</v>
      </c>
      <c r="U335" s="222" t="s">
        <v>58</v>
      </c>
      <c r="V335" s="213">
        <v>7.1313160241522136E-2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38"/>
        <v>7.1313160241522136E-2</v>
      </c>
      <c r="AJ335" s="147" t="str">
        <f t="shared" si="139"/>
        <v/>
      </c>
      <c r="BA335" s="147"/>
      <c r="BR335" s="147"/>
      <c r="CG335" s="147"/>
    </row>
    <row r="336" spans="1:85">
      <c r="A336" s="178" t="s">
        <v>23</v>
      </c>
      <c r="B336" s="179">
        <v>7.1313160241522136E-2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36"/>
        <v>7.1313160241522136E-2</v>
      </c>
      <c r="J336" s="155"/>
      <c r="K336" s="182" t="s">
        <v>23</v>
      </c>
      <c r="L336" s="183">
        <v>7.1313160241522136E-2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37"/>
        <v>7.1313160241522136E-2</v>
      </c>
      <c r="U336" s="223" t="s">
        <v>61</v>
      </c>
      <c r="V336" s="224">
        <v>7.1313160241522136E-2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38"/>
        <v>7.1313160241522136E-2</v>
      </c>
      <c r="AJ336" s="147" t="str">
        <f t="shared" si="139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36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37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38"/>
        <v>0</v>
      </c>
      <c r="AJ337" s="147" t="str">
        <f t="shared" si="139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36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37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38"/>
        <v>0</v>
      </c>
      <c r="AJ338" s="147" t="str">
        <f t="shared" si="139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36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37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38"/>
        <v>0</v>
      </c>
      <c r="AJ339" s="147" t="str">
        <f t="shared" si="139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88.641263318246772</v>
      </c>
      <c r="C340" s="201">
        <f t="shared" ref="C340:I340" si="140">SUM(C319:C335)</f>
        <v>1066.1534485766938</v>
      </c>
      <c r="D340" s="201">
        <f t="shared" si="140"/>
        <v>124.97172440292415</v>
      </c>
      <c r="E340" s="201">
        <f t="shared" si="140"/>
        <v>470.24121888840534</v>
      </c>
      <c r="F340" s="201">
        <f t="shared" si="140"/>
        <v>0</v>
      </c>
      <c r="G340" s="201">
        <f t="shared" si="140"/>
        <v>18.374707168819203</v>
      </c>
      <c r="H340" s="203">
        <f t="shared" si="140"/>
        <v>0</v>
      </c>
      <c r="I340" s="160">
        <f t="shared" si="140"/>
        <v>1768.3823623550893</v>
      </c>
      <c r="J340" s="155"/>
      <c r="K340" s="202" t="s">
        <v>26</v>
      </c>
      <c r="L340" s="201">
        <f>SUM(L319:L335)</f>
        <v>88.641263318246772</v>
      </c>
      <c r="M340" s="201">
        <f t="shared" ref="M340:S340" si="141">SUM(M319:M335)</f>
        <v>1066.1534485766938</v>
      </c>
      <c r="N340" s="201">
        <f t="shared" si="141"/>
        <v>124.97172440292415</v>
      </c>
      <c r="O340" s="201">
        <f t="shared" si="141"/>
        <v>470.24121888840534</v>
      </c>
      <c r="P340" s="201">
        <f t="shared" si="141"/>
        <v>6.5932174202475871</v>
      </c>
      <c r="Q340" s="201">
        <f t="shared" si="141"/>
        <v>18.374707168819203</v>
      </c>
      <c r="R340" s="203">
        <f t="shared" si="141"/>
        <v>0</v>
      </c>
      <c r="S340" s="204">
        <f t="shared" si="141"/>
        <v>1774.9755797753371</v>
      </c>
      <c r="T340" s="147" t="str">
        <f>IF(ABS(S340-AI340)&gt;0.01,S340-AI340,"")</f>
        <v/>
      </c>
      <c r="U340" s="230" t="s">
        <v>59</v>
      </c>
      <c r="V340" s="231">
        <f>SUM(V319:V335)</f>
        <v>81.039335823426143</v>
      </c>
      <c r="W340" s="231">
        <f t="shared" ref="W340:AH340" si="142">SUM(W319:W335)</f>
        <v>7.6019274948206199</v>
      </c>
      <c r="X340" s="231">
        <f t="shared" si="142"/>
        <v>18.374707168819203</v>
      </c>
      <c r="Y340" s="231">
        <f t="shared" si="142"/>
        <v>1066.1534485766938</v>
      </c>
      <c r="Z340" s="231">
        <f t="shared" si="142"/>
        <v>120.95883443422579</v>
      </c>
      <c r="AA340" s="231">
        <f t="shared" si="142"/>
        <v>407.90706497413902</v>
      </c>
      <c r="AB340" s="231">
        <f t="shared" si="142"/>
        <v>6.5932174202475871</v>
      </c>
      <c r="AC340" s="231">
        <f t="shared" si="142"/>
        <v>66.34704388296467</v>
      </c>
      <c r="AD340" s="232">
        <f t="shared" si="142"/>
        <v>0</v>
      </c>
      <c r="AE340" s="232">
        <f t="shared" si="142"/>
        <v>0</v>
      </c>
      <c r="AF340" s="232">
        <f t="shared" si="142"/>
        <v>0</v>
      </c>
      <c r="AG340" s="232">
        <f t="shared" si="142"/>
        <v>4.0128899686983539</v>
      </c>
      <c r="AH340" s="232">
        <f t="shared" si="142"/>
        <v>62.334153914266302</v>
      </c>
      <c r="AI340" s="233">
        <f>SUM(V340:AC340)</f>
        <v>1774.9755797753369</v>
      </c>
      <c r="AJ340" s="147" t="str">
        <f t="shared" si="139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5.0125620570087827E-2</v>
      </c>
      <c r="C341" s="49">
        <f t="shared" ref="C341:H341" si="143">IF($I340=0,"-",C340/$I340)</f>
        <v>0.60289758101682045</v>
      </c>
      <c r="D341" s="49">
        <f t="shared" si="143"/>
        <v>7.0670080783032579E-2</v>
      </c>
      <c r="E341" s="49">
        <f t="shared" si="143"/>
        <v>0.2659160308872055</v>
      </c>
      <c r="F341" s="49">
        <f t="shared" si="143"/>
        <v>0</v>
      </c>
      <c r="G341" s="49">
        <f t="shared" si="143"/>
        <v>1.0390686742853626E-2</v>
      </c>
      <c r="H341" s="71">
        <f t="shared" si="143"/>
        <v>0</v>
      </c>
      <c r="I341" s="50">
        <f>SUM(B341:H341)</f>
        <v>1</v>
      </c>
      <c r="J341" s="147"/>
      <c r="K341" s="82" t="s">
        <v>83</v>
      </c>
      <c r="L341" s="99">
        <f t="shared" ref="L341:R341" si="144">IF($S340=0,"-",L340/$S340)</f>
        <v>4.9939426957900067E-2</v>
      </c>
      <c r="M341" s="99">
        <f t="shared" si="144"/>
        <v>0.60065809396185577</v>
      </c>
      <c r="N341" s="99">
        <f t="shared" si="144"/>
        <v>7.0407573955886274E-2</v>
      </c>
      <c r="O341" s="99">
        <f t="shared" si="144"/>
        <v>0.26492827520924256</v>
      </c>
      <c r="P341" s="99">
        <f t="shared" si="144"/>
        <v>3.7145397916303201E-3</v>
      </c>
      <c r="Q341" s="99">
        <f t="shared" si="144"/>
        <v>1.0352090123484928E-2</v>
      </c>
      <c r="R341" s="100">
        <f t="shared" si="144"/>
        <v>0</v>
      </c>
      <c r="S341" s="101">
        <f>SUM(L341:R341)</f>
        <v>0.99999999999999989</v>
      </c>
      <c r="U341" s="111" t="s">
        <v>83</v>
      </c>
      <c r="V341" s="133">
        <f>+V340/$AI340</f>
        <v>4.5656591981780105E-2</v>
      </c>
      <c r="W341" s="133">
        <f t="shared" ref="W341:AH341" si="145">+W340/$AI340</f>
        <v>4.2828349761199619E-3</v>
      </c>
      <c r="X341" s="133">
        <f t="shared" si="145"/>
        <v>1.035209012348493E-2</v>
      </c>
      <c r="Y341" s="133">
        <f t="shared" si="145"/>
        <v>0.60065809396185577</v>
      </c>
      <c r="Z341" s="133">
        <f t="shared" si="145"/>
        <v>6.8146759770934914E-2</v>
      </c>
      <c r="AA341" s="133">
        <f t="shared" si="145"/>
        <v>0.22980995886476863</v>
      </c>
      <c r="AB341" s="133">
        <f t="shared" si="145"/>
        <v>3.7145397916303205E-3</v>
      </c>
      <c r="AC341" s="133">
        <f t="shared" si="145"/>
        <v>3.7379130529425299E-2</v>
      </c>
      <c r="AD341" s="133">
        <f t="shared" si="145"/>
        <v>0</v>
      </c>
      <c r="AE341" s="133">
        <f t="shared" si="145"/>
        <v>0</v>
      </c>
      <c r="AF341" s="133">
        <f t="shared" si="145"/>
        <v>0</v>
      </c>
      <c r="AG341" s="133">
        <f t="shared" si="145"/>
        <v>2.2608141849513644E-3</v>
      </c>
      <c r="AH341" s="133">
        <f t="shared" si="145"/>
        <v>3.5118316344473932E-2</v>
      </c>
      <c r="AI341" s="134">
        <f>SUM(V341:AC341)</f>
        <v>0.99999999999999989</v>
      </c>
      <c r="AJ341" s="25" t="str">
        <f t="shared" si="139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4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4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48">SUM(V346:AC346)</f>
        <v>0</v>
      </c>
      <c r="AJ346" s="147" t="str">
        <f t="shared" ref="AJ346:AJ367" si="14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4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4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48"/>
        <v>0</v>
      </c>
      <c r="AJ347" s="147" t="str">
        <f t="shared" si="14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4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4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48"/>
        <v>0</v>
      </c>
      <c r="AJ348" s="147" t="str">
        <f t="shared" si="149"/>
        <v/>
      </c>
      <c r="BA348" s="147"/>
      <c r="BR348" s="147"/>
      <c r="CG348" s="147"/>
    </row>
    <row r="349" spans="1:85" ht="15">
      <c r="A349" s="173" t="s">
        <v>16</v>
      </c>
      <c r="B349" s="162">
        <v>9.359799777276006</v>
      </c>
      <c r="C349" s="162">
        <v>0</v>
      </c>
      <c r="D349" s="162">
        <v>1.123175973273119</v>
      </c>
      <c r="E349" s="162">
        <v>0</v>
      </c>
      <c r="F349" s="322"/>
      <c r="G349" s="162">
        <v>0</v>
      </c>
      <c r="H349" s="174">
        <v>0</v>
      </c>
      <c r="I349" s="160">
        <f t="shared" si="146"/>
        <v>10.482975750549125</v>
      </c>
      <c r="J349" s="155"/>
      <c r="K349" s="175" t="s">
        <v>16</v>
      </c>
      <c r="L349" s="162">
        <v>9.359799777276006</v>
      </c>
      <c r="M349" s="162">
        <v>0</v>
      </c>
      <c r="N349" s="162">
        <v>1.123175973273119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47"/>
        <v>10.482975750549125</v>
      </c>
      <c r="U349" s="221" t="s">
        <v>16</v>
      </c>
      <c r="V349" s="213">
        <v>9.359799777276006</v>
      </c>
      <c r="W349" s="213">
        <v>0</v>
      </c>
      <c r="X349" s="213">
        <v>0</v>
      </c>
      <c r="Y349" s="213">
        <v>0</v>
      </c>
      <c r="Z349" s="213">
        <v>1.123175973273119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48"/>
        <v>10.482975750549125</v>
      </c>
      <c r="AJ349" s="147" t="str">
        <f t="shared" si="149"/>
        <v/>
      </c>
      <c r="BA349" s="147"/>
      <c r="BR349" s="147"/>
      <c r="CG349" s="147"/>
    </row>
    <row r="350" spans="1:85" ht="15">
      <c r="A350" s="165" t="s">
        <v>15</v>
      </c>
      <c r="B350" s="166">
        <v>0.1063363670625745</v>
      </c>
      <c r="C350" s="166">
        <v>0</v>
      </c>
      <c r="D350" s="166">
        <v>1.2760364047508922E-2</v>
      </c>
      <c r="E350" s="166">
        <v>0</v>
      </c>
      <c r="F350" s="322"/>
      <c r="G350" s="166">
        <v>0</v>
      </c>
      <c r="H350" s="167">
        <v>0</v>
      </c>
      <c r="I350" s="168">
        <f t="shared" si="146"/>
        <v>0.11909673111008343</v>
      </c>
      <c r="J350" s="155"/>
      <c r="K350" s="169" t="s">
        <v>15</v>
      </c>
      <c r="L350" s="170">
        <v>0.1063363670625745</v>
      </c>
      <c r="M350" s="170">
        <v>0</v>
      </c>
      <c r="N350" s="170">
        <v>1.2760364047508922E-2</v>
      </c>
      <c r="O350" s="170">
        <v>0</v>
      </c>
      <c r="P350" s="170">
        <v>0</v>
      </c>
      <c r="Q350" s="170">
        <v>0</v>
      </c>
      <c r="R350" s="171">
        <v>0</v>
      </c>
      <c r="S350" s="172">
        <f t="shared" si="147"/>
        <v>0.11909673111008343</v>
      </c>
      <c r="U350" s="217" t="s">
        <v>53</v>
      </c>
      <c r="V350" s="218">
        <v>0.1063363670625745</v>
      </c>
      <c r="W350" s="218">
        <v>0</v>
      </c>
      <c r="X350" s="218">
        <v>0</v>
      </c>
      <c r="Y350" s="218">
        <v>0</v>
      </c>
      <c r="Z350" s="218">
        <v>1.2760364047508922E-2</v>
      </c>
      <c r="AA350" s="218">
        <v>0</v>
      </c>
      <c r="AB350" s="218">
        <v>0</v>
      </c>
      <c r="AC350" s="219">
        <v>0</v>
      </c>
      <c r="AD350" s="218">
        <v>0</v>
      </c>
      <c r="AE350" s="218">
        <v>0</v>
      </c>
      <c r="AF350" s="218">
        <v>0</v>
      </c>
      <c r="AG350" s="218">
        <v>0</v>
      </c>
      <c r="AH350" s="218">
        <v>0</v>
      </c>
      <c r="AI350" s="220">
        <f t="shared" si="148"/>
        <v>0.11909673111008343</v>
      </c>
      <c r="AJ350" s="147" t="str">
        <f t="shared" si="14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23.512858375592582</v>
      </c>
      <c r="F351" s="322"/>
      <c r="G351" s="162">
        <v>0</v>
      </c>
      <c r="H351" s="174">
        <v>0</v>
      </c>
      <c r="I351" s="160">
        <f t="shared" si="146"/>
        <v>23.512858375592582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23.512858375592582</v>
      </c>
      <c r="P351" s="162">
        <v>264.76429225287012</v>
      </c>
      <c r="Q351" s="162">
        <v>0</v>
      </c>
      <c r="R351" s="163">
        <v>0</v>
      </c>
      <c r="S351" s="164">
        <f t="shared" si="147"/>
        <v>288.27715062846272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1.926994955923069</v>
      </c>
      <c r="AB351" s="213">
        <v>264.76429225287012</v>
      </c>
      <c r="AC351" s="214">
        <v>21.585863419669515</v>
      </c>
      <c r="AD351" s="213">
        <v>0</v>
      </c>
      <c r="AE351" s="213">
        <v>0</v>
      </c>
      <c r="AF351" s="213">
        <v>0</v>
      </c>
      <c r="AG351" s="213">
        <v>0</v>
      </c>
      <c r="AH351" s="213">
        <v>21.585863419669515</v>
      </c>
      <c r="AI351" s="216">
        <f t="shared" si="148"/>
        <v>288.27715062846272</v>
      </c>
      <c r="AJ351" s="147" t="str">
        <f t="shared" si="14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4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0.93740490256580877</v>
      </c>
      <c r="Q352" s="170">
        <v>0</v>
      </c>
      <c r="R352" s="171">
        <v>0</v>
      </c>
      <c r="S352" s="172">
        <f t="shared" si="147"/>
        <v>0.93740490256580877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0.93740490256580877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48"/>
        <v>0.93740490256580877</v>
      </c>
      <c r="AJ352" s="147" t="str">
        <f t="shared" si="14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4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4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48"/>
        <v>0</v>
      </c>
      <c r="AJ353" s="147" t="str">
        <f t="shared" si="14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0</v>
      </c>
      <c r="D354" s="166">
        <v>0</v>
      </c>
      <c r="E354" s="166">
        <v>19.034204070398804</v>
      </c>
      <c r="F354" s="322"/>
      <c r="G354" s="166">
        <v>0</v>
      </c>
      <c r="H354" s="167">
        <v>0</v>
      </c>
      <c r="I354" s="168">
        <f t="shared" si="146"/>
        <v>19.034204070398804</v>
      </c>
      <c r="J354" s="155"/>
      <c r="K354" s="169" t="s">
        <v>17</v>
      </c>
      <c r="L354" s="170">
        <v>0</v>
      </c>
      <c r="M354" s="170">
        <v>0</v>
      </c>
      <c r="N354" s="170">
        <v>0</v>
      </c>
      <c r="O354" s="170">
        <v>19.034204070398804</v>
      </c>
      <c r="P354" s="170">
        <v>0</v>
      </c>
      <c r="Q354" s="170">
        <v>0</v>
      </c>
      <c r="R354" s="171">
        <v>0</v>
      </c>
      <c r="S354" s="172">
        <f t="shared" si="147"/>
        <v>19.034204070398804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0</v>
      </c>
      <c r="Z354" s="218">
        <v>0</v>
      </c>
      <c r="AA354" s="218">
        <v>19.034204070398804</v>
      </c>
      <c r="AB354" s="218">
        <v>0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48"/>
        <v>19.034204070398804</v>
      </c>
      <c r="AJ354" s="147" t="str">
        <f t="shared" si="149"/>
        <v/>
      </c>
      <c r="BA354" s="147"/>
      <c r="BR354" s="147"/>
      <c r="CG354" s="147"/>
    </row>
    <row r="355" spans="1:85" ht="15">
      <c r="A355" s="173" t="s">
        <v>139</v>
      </c>
      <c r="B355" s="162">
        <v>424.52704651826605</v>
      </c>
      <c r="C355" s="162">
        <v>0</v>
      </c>
      <c r="D355" s="162">
        <v>0</v>
      </c>
      <c r="E355" s="162">
        <v>0</v>
      </c>
      <c r="F355" s="322"/>
      <c r="G355" s="162">
        <v>0</v>
      </c>
      <c r="H355" s="174">
        <v>0</v>
      </c>
      <c r="I355" s="160">
        <f t="shared" si="146"/>
        <v>424.52704651826605</v>
      </c>
      <c r="J355" s="155"/>
      <c r="K355" s="175" t="s">
        <v>139</v>
      </c>
      <c r="L355" s="162">
        <v>424.52704651826605</v>
      </c>
      <c r="M355" s="162">
        <v>0</v>
      </c>
      <c r="N355" s="162">
        <v>0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47"/>
        <v>424.52704651826605</v>
      </c>
      <c r="U355" s="221" t="s">
        <v>139</v>
      </c>
      <c r="V355" s="213">
        <v>424.52704651826605</v>
      </c>
      <c r="W355" s="213">
        <v>0</v>
      </c>
      <c r="X355" s="213">
        <v>0</v>
      </c>
      <c r="Y355" s="213">
        <v>0</v>
      </c>
      <c r="Z355" s="213">
        <v>0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48"/>
        <v>424.52704651826605</v>
      </c>
      <c r="AJ355" s="147" t="str">
        <f t="shared" si="149"/>
        <v/>
      </c>
      <c r="BA355" s="147"/>
      <c r="BR355" s="147"/>
      <c r="CG355" s="147"/>
    </row>
    <row r="356" spans="1:85" ht="15">
      <c r="A356" s="165" t="s">
        <v>25</v>
      </c>
      <c r="B356" s="166">
        <v>54.865405320392057</v>
      </c>
      <c r="C356" s="166">
        <v>30.809600688834681</v>
      </c>
      <c r="D356" s="166">
        <v>10.577238564195044</v>
      </c>
      <c r="E356" s="166">
        <v>1048.0488747737304</v>
      </c>
      <c r="F356" s="322"/>
      <c r="G356" s="166">
        <v>92.68438524756786</v>
      </c>
      <c r="H356" s="167">
        <v>0</v>
      </c>
      <c r="I356" s="168">
        <f t="shared" si="146"/>
        <v>1236.9855045947202</v>
      </c>
      <c r="J356" s="155"/>
      <c r="K356" s="169" t="s">
        <v>25</v>
      </c>
      <c r="L356" s="170">
        <v>54.865405320392057</v>
      </c>
      <c r="M356" s="170">
        <v>30.809600688834681</v>
      </c>
      <c r="N356" s="170">
        <v>10.577238564195044</v>
      </c>
      <c r="O356" s="170">
        <v>1048.0488747737304</v>
      </c>
      <c r="P356" s="170">
        <v>3.7898160850299458</v>
      </c>
      <c r="Q356" s="170">
        <v>92.68438524756786</v>
      </c>
      <c r="R356" s="171">
        <v>0</v>
      </c>
      <c r="S356" s="172">
        <f t="shared" si="147"/>
        <v>1240.7753206797502</v>
      </c>
      <c r="U356" s="217" t="s">
        <v>25</v>
      </c>
      <c r="V356" s="218">
        <v>18.325023646841753</v>
      </c>
      <c r="W356" s="218">
        <v>36.5403816735503</v>
      </c>
      <c r="X356" s="218">
        <v>92.68438524756786</v>
      </c>
      <c r="Y356" s="218">
        <v>30.809600688834681</v>
      </c>
      <c r="Z356" s="218">
        <v>7.063354738997039</v>
      </c>
      <c r="AA356" s="218">
        <v>1044.3318261142965</v>
      </c>
      <c r="AB356" s="218">
        <v>3.7898160850299458</v>
      </c>
      <c r="AC356" s="219">
        <v>7.2309324846318743</v>
      </c>
      <c r="AD356" s="218">
        <v>0</v>
      </c>
      <c r="AE356" s="218">
        <v>0</v>
      </c>
      <c r="AF356" s="218">
        <v>0</v>
      </c>
      <c r="AG356" s="218">
        <v>3.5138838251980045</v>
      </c>
      <c r="AH356" s="218">
        <v>3.7170486594338694</v>
      </c>
      <c r="AI356" s="220">
        <f t="shared" si="148"/>
        <v>1240.7753206797502</v>
      </c>
      <c r="AJ356" s="147" t="str">
        <f t="shared" si="149"/>
        <v/>
      </c>
      <c r="BA356" s="147"/>
      <c r="BR356" s="147"/>
      <c r="CG356" s="147"/>
    </row>
    <row r="357" spans="1:85" ht="15">
      <c r="A357" s="173" t="s">
        <v>24</v>
      </c>
      <c r="B357" s="162">
        <v>15.513464382777684</v>
      </c>
      <c r="C357" s="162">
        <v>3.8655148760346645</v>
      </c>
      <c r="D357" s="162">
        <v>64.533746212797311</v>
      </c>
      <c r="E357" s="162">
        <v>0</v>
      </c>
      <c r="F357" s="322"/>
      <c r="G357" s="162">
        <v>0</v>
      </c>
      <c r="H357" s="174">
        <v>0</v>
      </c>
      <c r="I357" s="160">
        <f t="shared" si="146"/>
        <v>83.912725471609662</v>
      </c>
      <c r="J357" s="155"/>
      <c r="K357" s="175" t="s">
        <v>24</v>
      </c>
      <c r="L357" s="162">
        <v>15.513464382777684</v>
      </c>
      <c r="M357" s="162">
        <v>3.8655148760346645</v>
      </c>
      <c r="N357" s="162">
        <v>64.533746212797311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47"/>
        <v>83.912725471609662</v>
      </c>
      <c r="U357" s="221" t="s">
        <v>24</v>
      </c>
      <c r="V357" s="213">
        <v>15.513464382777684</v>
      </c>
      <c r="W357" s="213">
        <v>0</v>
      </c>
      <c r="X357" s="213">
        <v>0</v>
      </c>
      <c r="Y357" s="213">
        <v>3.8655148760346645</v>
      </c>
      <c r="Z357" s="213">
        <v>0.34837626978821312</v>
      </c>
      <c r="AA357" s="213">
        <v>0</v>
      </c>
      <c r="AB357" s="213">
        <v>0</v>
      </c>
      <c r="AC357" s="214">
        <v>64.185369943009093</v>
      </c>
      <c r="AD357" s="213">
        <v>0</v>
      </c>
      <c r="AE357" s="213">
        <v>0</v>
      </c>
      <c r="AF357" s="213">
        <v>0</v>
      </c>
      <c r="AG357" s="213">
        <v>64.185369943009093</v>
      </c>
      <c r="AH357" s="213">
        <v>0</v>
      </c>
      <c r="AI357" s="216">
        <f t="shared" si="148"/>
        <v>83.912725471609662</v>
      </c>
      <c r="AJ357" s="147" t="str">
        <f t="shared" si="149"/>
        <v/>
      </c>
      <c r="BA357" s="147"/>
      <c r="BR357" s="147"/>
      <c r="CG357" s="147"/>
    </row>
    <row r="358" spans="1:85" ht="15">
      <c r="A358" s="165" t="s">
        <v>56</v>
      </c>
      <c r="B358" s="166">
        <v>0</v>
      </c>
      <c r="C358" s="166">
        <v>0</v>
      </c>
      <c r="D358" s="166">
        <v>0</v>
      </c>
      <c r="E358" s="166">
        <v>0</v>
      </c>
      <c r="F358" s="322"/>
      <c r="G358" s="166">
        <v>0</v>
      </c>
      <c r="H358" s="167">
        <v>0</v>
      </c>
      <c r="I358" s="168">
        <f t="shared" si="146"/>
        <v>0</v>
      </c>
      <c r="J358" s="155"/>
      <c r="K358" s="169" t="s">
        <v>56</v>
      </c>
      <c r="L358" s="170">
        <v>0</v>
      </c>
      <c r="M358" s="170">
        <v>0</v>
      </c>
      <c r="N358" s="170">
        <v>0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47"/>
        <v>0</v>
      </c>
      <c r="U358" s="217" t="s">
        <v>56</v>
      </c>
      <c r="V358" s="218">
        <v>0</v>
      </c>
      <c r="W358" s="218">
        <v>0</v>
      </c>
      <c r="X358" s="218">
        <v>0</v>
      </c>
      <c r="Y358" s="218">
        <v>0</v>
      </c>
      <c r="Z358" s="218">
        <v>0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48"/>
        <v>0</v>
      </c>
      <c r="AJ358" s="147" t="str">
        <f t="shared" si="149"/>
        <v/>
      </c>
      <c r="BA358" s="147"/>
      <c r="BR358" s="147"/>
      <c r="CG358" s="147"/>
    </row>
    <row r="359" spans="1:85" ht="15">
      <c r="A359" s="173" t="s">
        <v>22</v>
      </c>
      <c r="B359" s="162">
        <v>340.45526742170637</v>
      </c>
      <c r="C359" s="162">
        <v>340.38226743002122</v>
      </c>
      <c r="D359" s="162">
        <v>2313.8880930237674</v>
      </c>
      <c r="E359" s="162">
        <v>0</v>
      </c>
      <c r="F359" s="322"/>
      <c r="G359" s="162">
        <v>0</v>
      </c>
      <c r="H359" s="174">
        <v>0</v>
      </c>
      <c r="I359" s="160">
        <f t="shared" si="146"/>
        <v>2994.7256278754949</v>
      </c>
      <c r="J359" s="155"/>
      <c r="K359" s="175" t="s">
        <v>22</v>
      </c>
      <c r="L359" s="162">
        <v>340.45526742170637</v>
      </c>
      <c r="M359" s="162">
        <v>340.38226743002122</v>
      </c>
      <c r="N359" s="162">
        <v>2313.8880930237674</v>
      </c>
      <c r="O359" s="162">
        <v>0</v>
      </c>
      <c r="P359" s="162">
        <v>15.543768466805993</v>
      </c>
      <c r="Q359" s="162">
        <v>0</v>
      </c>
      <c r="R359" s="163">
        <v>0</v>
      </c>
      <c r="S359" s="164">
        <f t="shared" si="147"/>
        <v>3010.2693963423008</v>
      </c>
      <c r="U359" s="221" t="s">
        <v>22</v>
      </c>
      <c r="V359" s="213">
        <v>340.45526742170637</v>
      </c>
      <c r="W359" s="213">
        <v>0</v>
      </c>
      <c r="X359" s="213">
        <v>0</v>
      </c>
      <c r="Y359" s="213">
        <v>340.38226743002122</v>
      </c>
      <c r="Z359" s="213">
        <v>1162.7087822893545</v>
      </c>
      <c r="AA359" s="213">
        <v>0</v>
      </c>
      <c r="AB359" s="213">
        <v>15.543768466805993</v>
      </c>
      <c r="AC359" s="214">
        <v>1151.1793107344131</v>
      </c>
      <c r="AD359" s="213">
        <v>0</v>
      </c>
      <c r="AE359" s="213">
        <v>0</v>
      </c>
      <c r="AF359" s="213">
        <v>0</v>
      </c>
      <c r="AG359" s="213">
        <v>1151.1793107344131</v>
      </c>
      <c r="AH359" s="213">
        <v>0</v>
      </c>
      <c r="AI359" s="216">
        <f t="shared" si="148"/>
        <v>3010.2693963423008</v>
      </c>
      <c r="AJ359" s="147" t="str">
        <f t="shared" si="149"/>
        <v/>
      </c>
      <c r="BA359" s="147"/>
      <c r="BR359" s="147"/>
      <c r="CG359" s="147"/>
    </row>
    <row r="360" spans="1:85" ht="15">
      <c r="A360" s="165" t="s">
        <v>21</v>
      </c>
      <c r="B360" s="166">
        <v>2.8555499879276258</v>
      </c>
      <c r="C360" s="166">
        <v>0</v>
      </c>
      <c r="D360" s="166">
        <v>0.4079357125610894</v>
      </c>
      <c r="E360" s="166">
        <v>0</v>
      </c>
      <c r="F360" s="322"/>
      <c r="G360" s="166">
        <v>0</v>
      </c>
      <c r="H360" s="167">
        <v>0</v>
      </c>
      <c r="I360" s="168">
        <f t="shared" si="146"/>
        <v>3.2634857004887152</v>
      </c>
      <c r="J360" s="155"/>
      <c r="K360" s="169" t="s">
        <v>21</v>
      </c>
      <c r="L360" s="170">
        <v>2.8555499879276258</v>
      </c>
      <c r="M360" s="170">
        <v>0</v>
      </c>
      <c r="N360" s="170">
        <v>0.4079357125610894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47"/>
        <v>3.2634857004887152</v>
      </c>
      <c r="U360" s="217" t="s">
        <v>57</v>
      </c>
      <c r="V360" s="218">
        <v>2.8555499879276258</v>
      </c>
      <c r="W360" s="218">
        <v>0</v>
      </c>
      <c r="X360" s="218">
        <v>0</v>
      </c>
      <c r="Y360" s="218">
        <v>0</v>
      </c>
      <c r="Z360" s="218">
        <v>0</v>
      </c>
      <c r="AA360" s="218">
        <v>0</v>
      </c>
      <c r="AB360" s="218">
        <v>0</v>
      </c>
      <c r="AC360" s="219">
        <v>0.4079357125610894</v>
      </c>
      <c r="AD360" s="218">
        <v>0</v>
      </c>
      <c r="AE360" s="218">
        <v>0</v>
      </c>
      <c r="AF360" s="218">
        <v>0</v>
      </c>
      <c r="AG360" s="218">
        <v>0.4079357125610894</v>
      </c>
      <c r="AH360" s="218">
        <v>0</v>
      </c>
      <c r="AI360" s="220">
        <f t="shared" si="148"/>
        <v>3.2634857004887152</v>
      </c>
      <c r="AJ360" s="147" t="str">
        <f t="shared" si="149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4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4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48"/>
        <v>0</v>
      </c>
      <c r="AJ361" s="147" t="str">
        <f t="shared" si="149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4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4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48"/>
        <v>0</v>
      </c>
      <c r="AJ362" s="147" t="str">
        <f t="shared" si="14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4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4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48"/>
        <v>0</v>
      </c>
      <c r="AJ363" s="147" t="str">
        <f t="shared" si="14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4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4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48"/>
        <v>0</v>
      </c>
      <c r="AJ364" s="147" t="str">
        <f t="shared" si="14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4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4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48"/>
        <v>0</v>
      </c>
      <c r="AJ365" s="147" t="str">
        <f t="shared" si="14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847.68286977540834</v>
      </c>
      <c r="C366" s="201">
        <f t="shared" ref="C366:I366" si="150">SUM(C345:C361)</f>
        <v>375.05738299489053</v>
      </c>
      <c r="D366" s="201">
        <f t="shared" si="150"/>
        <v>2390.5429498506414</v>
      </c>
      <c r="E366" s="201">
        <f t="shared" si="150"/>
        <v>1090.5959372197217</v>
      </c>
      <c r="F366" s="201">
        <f t="shared" si="150"/>
        <v>0</v>
      </c>
      <c r="G366" s="201">
        <f t="shared" si="150"/>
        <v>92.68438524756786</v>
      </c>
      <c r="H366" s="203">
        <f t="shared" si="150"/>
        <v>0</v>
      </c>
      <c r="I366" s="160">
        <f t="shared" si="150"/>
        <v>4796.5635250882297</v>
      </c>
      <c r="J366" s="155"/>
      <c r="K366" s="202" t="s">
        <v>26</v>
      </c>
      <c r="L366" s="201">
        <f>SUM(L345:L361)</f>
        <v>847.68286977540834</v>
      </c>
      <c r="M366" s="201">
        <f t="shared" ref="M366:S366" si="151">SUM(M345:M361)</f>
        <v>375.05738299489053</v>
      </c>
      <c r="N366" s="201">
        <f t="shared" si="151"/>
        <v>2390.5429498506414</v>
      </c>
      <c r="O366" s="201">
        <f t="shared" si="151"/>
        <v>1090.5959372197217</v>
      </c>
      <c r="P366" s="201">
        <f t="shared" si="151"/>
        <v>285.03528170727185</v>
      </c>
      <c r="Q366" s="201">
        <f t="shared" si="151"/>
        <v>92.68438524756786</v>
      </c>
      <c r="R366" s="203">
        <f t="shared" si="151"/>
        <v>0</v>
      </c>
      <c r="S366" s="204">
        <f t="shared" si="151"/>
        <v>5081.5988067955022</v>
      </c>
      <c r="T366" s="147" t="str">
        <f>IF(ABS(S366-AI366)&gt;0.01,S366-AI366,"")</f>
        <v/>
      </c>
      <c r="U366" s="230" t="s">
        <v>59</v>
      </c>
      <c r="V366" s="231">
        <f>SUM(V345:V361)</f>
        <v>811.14248810185802</v>
      </c>
      <c r="W366" s="231">
        <f t="shared" ref="W366:AH366" si="152">SUM(W345:W361)</f>
        <v>36.5403816735503</v>
      </c>
      <c r="X366" s="231">
        <f t="shared" si="152"/>
        <v>92.68438524756786</v>
      </c>
      <c r="Y366" s="231">
        <f t="shared" si="152"/>
        <v>375.05738299489053</v>
      </c>
      <c r="Z366" s="231">
        <f t="shared" si="152"/>
        <v>1171.2564496354605</v>
      </c>
      <c r="AA366" s="231">
        <f t="shared" si="152"/>
        <v>1065.2930251406183</v>
      </c>
      <c r="AB366" s="231">
        <f t="shared" si="152"/>
        <v>285.03528170727185</v>
      </c>
      <c r="AC366" s="231">
        <f t="shared" si="152"/>
        <v>1244.5894122942846</v>
      </c>
      <c r="AD366" s="232">
        <f t="shared" si="152"/>
        <v>0</v>
      </c>
      <c r="AE366" s="232">
        <f t="shared" si="152"/>
        <v>0</v>
      </c>
      <c r="AF366" s="232">
        <f t="shared" si="152"/>
        <v>0</v>
      </c>
      <c r="AG366" s="232">
        <f t="shared" si="152"/>
        <v>1219.2865002151814</v>
      </c>
      <c r="AH366" s="232">
        <f t="shared" si="152"/>
        <v>25.302912079103386</v>
      </c>
      <c r="AI366" s="233">
        <f>SUM(V366:AC366)</f>
        <v>5081.5988067955022</v>
      </c>
      <c r="AJ366" s="147" t="str">
        <f t="shared" si="14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0.176727122520454</v>
      </c>
      <c r="C367" s="49">
        <f t="shared" ref="C367:H367" si="153">IF($I366=0,"-",C366/$I366)</f>
        <v>7.8192935636767491E-2</v>
      </c>
      <c r="D367" s="49">
        <f t="shared" si="153"/>
        <v>0.49838659226485882</v>
      </c>
      <c r="E367" s="49">
        <f t="shared" si="153"/>
        <v>0.22737026863407608</v>
      </c>
      <c r="F367" s="49">
        <f t="shared" si="153"/>
        <v>0</v>
      </c>
      <c r="G367" s="49">
        <f t="shared" si="153"/>
        <v>1.9323080943843642E-2</v>
      </c>
      <c r="H367" s="71">
        <f t="shared" si="153"/>
        <v>0</v>
      </c>
      <c r="I367" s="50">
        <f>SUM(B367:H367)</f>
        <v>1</v>
      </c>
      <c r="J367" s="147"/>
      <c r="K367" s="82" t="s">
        <v>83</v>
      </c>
      <c r="L367" s="99">
        <f t="shared" ref="L367:R367" si="154">IF($S366=0,"-",L366/$S366)</f>
        <v>0.16681420592310869</v>
      </c>
      <c r="M367" s="99">
        <f t="shared" si="154"/>
        <v>7.3806964550868354E-2</v>
      </c>
      <c r="N367" s="99">
        <f t="shared" si="154"/>
        <v>0.47043126400569535</v>
      </c>
      <c r="O367" s="99">
        <f t="shared" si="154"/>
        <v>0.21461669421074592</v>
      </c>
      <c r="P367" s="99">
        <f t="shared" si="154"/>
        <v>5.6091653934997952E-2</v>
      </c>
      <c r="Q367" s="99">
        <f t="shared" si="154"/>
        <v>1.8239217374583609E-2</v>
      </c>
      <c r="R367" s="100">
        <f t="shared" si="154"/>
        <v>0</v>
      </c>
      <c r="S367" s="101">
        <f>SUM(L367:R367)</f>
        <v>0.99999999999999978</v>
      </c>
      <c r="U367" s="111" t="s">
        <v>83</v>
      </c>
      <c r="V367" s="133">
        <f>+V366/$AI366</f>
        <v>0.15962348051112107</v>
      </c>
      <c r="W367" s="133">
        <f t="shared" ref="W367:AH367" si="155">+W366/$AI366</f>
        <v>7.1907254119876031E-3</v>
      </c>
      <c r="X367" s="133">
        <f t="shared" si="155"/>
        <v>1.8239217374583609E-2</v>
      </c>
      <c r="Y367" s="133">
        <f t="shared" si="155"/>
        <v>7.3806964550868354E-2</v>
      </c>
      <c r="Z367" s="133">
        <f t="shared" si="155"/>
        <v>0.23048975217586382</v>
      </c>
      <c r="AA367" s="133">
        <f t="shared" si="155"/>
        <v>0.20963737312674646</v>
      </c>
      <c r="AB367" s="133">
        <f t="shared" si="155"/>
        <v>5.6091653934997952E-2</v>
      </c>
      <c r="AC367" s="133">
        <f t="shared" si="155"/>
        <v>0.24492083291383107</v>
      </c>
      <c r="AD367" s="133">
        <f t="shared" si="155"/>
        <v>0</v>
      </c>
      <c r="AE367" s="133">
        <f t="shared" si="155"/>
        <v>0</v>
      </c>
      <c r="AF367" s="133">
        <f t="shared" si="155"/>
        <v>0</v>
      </c>
      <c r="AG367" s="133">
        <f t="shared" si="155"/>
        <v>0.23994151182983164</v>
      </c>
      <c r="AH367" s="133">
        <f t="shared" si="155"/>
        <v>4.9793210839994689E-3</v>
      </c>
      <c r="AI367" s="134">
        <f>SUM(V367:AC367)</f>
        <v>0.99999999999999989</v>
      </c>
      <c r="AJ367" s="25" t="str">
        <f t="shared" si="14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56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57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58">SUM(V372:AC372)</f>
        <v>0</v>
      </c>
      <c r="AJ372" s="147" t="str">
        <f t="shared" ref="AJ372:AJ393" si="159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56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57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58"/>
        <v>0</v>
      </c>
      <c r="AJ373" s="147" t="str">
        <f t="shared" si="159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56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57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58"/>
        <v>0</v>
      </c>
      <c r="AJ374" s="147" t="str">
        <f t="shared" si="159"/>
        <v/>
      </c>
      <c r="BA374" s="147"/>
      <c r="BR374" s="147"/>
      <c r="CG374" s="147"/>
    </row>
    <row r="375" spans="1:85" ht="15">
      <c r="A375" s="173" t="s">
        <v>16</v>
      </c>
      <c r="B375" s="162">
        <v>15.701309091679226</v>
      </c>
      <c r="C375" s="162">
        <v>0.24434665944773729</v>
      </c>
      <c r="D375" s="162">
        <v>6.9822057937191246</v>
      </c>
      <c r="E375" s="162">
        <v>0</v>
      </c>
      <c r="F375" s="322"/>
      <c r="G375" s="162">
        <v>0</v>
      </c>
      <c r="H375" s="174">
        <v>0</v>
      </c>
      <c r="I375" s="160">
        <f t="shared" si="156"/>
        <v>22.927861544846088</v>
      </c>
      <c r="J375" s="155"/>
      <c r="K375" s="175" t="s">
        <v>16</v>
      </c>
      <c r="L375" s="162">
        <v>15.701309091679226</v>
      </c>
      <c r="M375" s="162">
        <v>0.24434665944773729</v>
      </c>
      <c r="N375" s="162">
        <v>6.9822057937191246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57"/>
        <v>22.927861544846088</v>
      </c>
      <c r="U375" s="221" t="s">
        <v>16</v>
      </c>
      <c r="V375" s="213">
        <v>15.701309091679226</v>
      </c>
      <c r="W375" s="213">
        <v>0</v>
      </c>
      <c r="X375" s="213">
        <v>0</v>
      </c>
      <c r="Y375" s="213">
        <v>0.24434665944773729</v>
      </c>
      <c r="Z375" s="213">
        <v>6.9822057937191246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58"/>
        <v>22.927861544846088</v>
      </c>
      <c r="AJ375" s="147" t="str">
        <f t="shared" si="159"/>
        <v/>
      </c>
      <c r="BA375" s="147"/>
      <c r="BR375" s="147"/>
      <c r="CG375" s="147"/>
    </row>
    <row r="376" spans="1:85" ht="15">
      <c r="A376" s="165" t="s">
        <v>15</v>
      </c>
      <c r="B376" s="166">
        <v>0.54974415439319935</v>
      </c>
      <c r="C376" s="166">
        <v>0</v>
      </c>
      <c r="D376" s="166">
        <v>2.4738486947693943</v>
      </c>
      <c r="E376" s="166">
        <v>0</v>
      </c>
      <c r="F376" s="322"/>
      <c r="G376" s="166">
        <v>0</v>
      </c>
      <c r="H376" s="167">
        <v>0</v>
      </c>
      <c r="I376" s="168">
        <f t="shared" si="156"/>
        <v>3.0235928491625934</v>
      </c>
      <c r="J376" s="155"/>
      <c r="K376" s="169" t="s">
        <v>15</v>
      </c>
      <c r="L376" s="170">
        <v>0.54974415439319935</v>
      </c>
      <c r="M376" s="170">
        <v>0</v>
      </c>
      <c r="N376" s="170">
        <v>2.4738486947693943</v>
      </c>
      <c r="O376" s="170">
        <v>0</v>
      </c>
      <c r="P376" s="170">
        <v>0</v>
      </c>
      <c r="Q376" s="170">
        <v>0</v>
      </c>
      <c r="R376" s="171">
        <v>0</v>
      </c>
      <c r="S376" s="172">
        <f t="shared" si="157"/>
        <v>3.0235928491625934</v>
      </c>
      <c r="U376" s="217" t="s">
        <v>53</v>
      </c>
      <c r="V376" s="218">
        <v>0.54974415439319935</v>
      </c>
      <c r="W376" s="218">
        <v>0</v>
      </c>
      <c r="X376" s="218">
        <v>0</v>
      </c>
      <c r="Y376" s="218">
        <v>0</v>
      </c>
      <c r="Z376" s="218">
        <v>2.4738486947693943</v>
      </c>
      <c r="AA376" s="218">
        <v>0</v>
      </c>
      <c r="AB376" s="218">
        <v>0</v>
      </c>
      <c r="AC376" s="219">
        <v>0</v>
      </c>
      <c r="AD376" s="218">
        <v>0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58"/>
        <v>3.0235928491625934</v>
      </c>
      <c r="AJ376" s="147" t="str">
        <f t="shared" si="159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936.14270216951195</v>
      </c>
      <c r="F377" s="322"/>
      <c r="G377" s="162">
        <v>0</v>
      </c>
      <c r="H377" s="174">
        <v>0</v>
      </c>
      <c r="I377" s="160">
        <f t="shared" si="156"/>
        <v>936.14270216951195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936.14270216951195</v>
      </c>
      <c r="P377" s="162">
        <v>471.90678431330139</v>
      </c>
      <c r="Q377" s="162">
        <v>0</v>
      </c>
      <c r="R377" s="163">
        <v>0</v>
      </c>
      <c r="S377" s="164">
        <f t="shared" si="157"/>
        <v>1408.0494864828133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936.14270216951195</v>
      </c>
      <c r="AB377" s="213">
        <v>471.90678431330139</v>
      </c>
      <c r="AC377" s="214">
        <v>0</v>
      </c>
      <c r="AD377" s="213">
        <v>0</v>
      </c>
      <c r="AE377" s="213">
        <v>0</v>
      </c>
      <c r="AF377" s="213">
        <v>0</v>
      </c>
      <c r="AG377" s="213">
        <v>0</v>
      </c>
      <c r="AH377" s="213">
        <v>0</v>
      </c>
      <c r="AI377" s="216">
        <f t="shared" si="158"/>
        <v>1408.0494864828133</v>
      </c>
      <c r="AJ377" s="147" t="str">
        <f t="shared" si="159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2.881616298178836</v>
      </c>
      <c r="F378" s="322"/>
      <c r="G378" s="166">
        <v>0</v>
      </c>
      <c r="H378" s="167">
        <v>0</v>
      </c>
      <c r="I378" s="168">
        <f t="shared" si="156"/>
        <v>2.881616298178836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2.881616298178836</v>
      </c>
      <c r="P378" s="170">
        <v>18.859320837444223</v>
      </c>
      <c r="Q378" s="170">
        <v>0</v>
      </c>
      <c r="R378" s="171">
        <v>0</v>
      </c>
      <c r="S378" s="172">
        <f t="shared" si="157"/>
        <v>21.74093713562306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0.32814338601952125</v>
      </c>
      <c r="AB378" s="218">
        <v>18.859320837444223</v>
      </c>
      <c r="AC378" s="219">
        <v>2.5534729121593149</v>
      </c>
      <c r="AD378" s="218">
        <v>0</v>
      </c>
      <c r="AE378" s="218">
        <v>0</v>
      </c>
      <c r="AF378" s="218">
        <v>0</v>
      </c>
      <c r="AG378" s="218">
        <v>0</v>
      </c>
      <c r="AH378" s="218">
        <v>2.5534729121593149</v>
      </c>
      <c r="AI378" s="220">
        <f t="shared" si="158"/>
        <v>21.74093713562306</v>
      </c>
      <c r="AJ378" s="147" t="str">
        <f t="shared" si="159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156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157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158"/>
        <v>0</v>
      </c>
      <c r="AJ379" s="147" t="str">
        <f t="shared" si="159"/>
        <v/>
      </c>
      <c r="BA379" s="147"/>
      <c r="BR379" s="147"/>
      <c r="CG379" s="147"/>
    </row>
    <row r="380" spans="1:85" ht="15">
      <c r="A380" s="165" t="s">
        <v>17</v>
      </c>
      <c r="B380" s="166">
        <v>0.27412101155692786</v>
      </c>
      <c r="C380" s="166">
        <v>0</v>
      </c>
      <c r="D380" s="166">
        <v>14.335282899829329</v>
      </c>
      <c r="E380" s="166">
        <v>0.18690068969790402</v>
      </c>
      <c r="F380" s="322"/>
      <c r="G380" s="166">
        <v>0</v>
      </c>
      <c r="H380" s="167">
        <v>0</v>
      </c>
      <c r="I380" s="168">
        <f t="shared" si="156"/>
        <v>14.796304601084159</v>
      </c>
      <c r="J380" s="155"/>
      <c r="K380" s="169" t="s">
        <v>17</v>
      </c>
      <c r="L380" s="170">
        <v>0.27412101155692786</v>
      </c>
      <c r="M380" s="170">
        <v>0</v>
      </c>
      <c r="N380" s="170">
        <v>14.335282899829329</v>
      </c>
      <c r="O380" s="170">
        <v>0.18690068969790402</v>
      </c>
      <c r="P380" s="170">
        <v>1.1427368421052592E-2</v>
      </c>
      <c r="Q380" s="170">
        <v>0</v>
      </c>
      <c r="R380" s="171">
        <v>0</v>
      </c>
      <c r="S380" s="172">
        <f t="shared" si="157"/>
        <v>14.807731969505213</v>
      </c>
      <c r="U380" s="217" t="s">
        <v>17</v>
      </c>
      <c r="V380" s="218">
        <v>0.27412101155692786</v>
      </c>
      <c r="W380" s="218">
        <v>0</v>
      </c>
      <c r="X380" s="218">
        <v>0</v>
      </c>
      <c r="Y380" s="218">
        <v>0</v>
      </c>
      <c r="Z380" s="218">
        <v>14.335282899829329</v>
      </c>
      <c r="AA380" s="218">
        <v>0.16613394639813803</v>
      </c>
      <c r="AB380" s="218">
        <v>1.1427368421052592E-2</v>
      </c>
      <c r="AC380" s="219">
        <v>2.0766743299765994E-2</v>
      </c>
      <c r="AD380" s="218">
        <v>0</v>
      </c>
      <c r="AE380" s="218">
        <v>0</v>
      </c>
      <c r="AF380" s="218">
        <v>0</v>
      </c>
      <c r="AG380" s="218">
        <v>0</v>
      </c>
      <c r="AH380" s="218">
        <v>2.0766743299765994E-2</v>
      </c>
      <c r="AI380" s="220">
        <f t="shared" si="158"/>
        <v>14.807731969505214</v>
      </c>
      <c r="AJ380" s="147" t="str">
        <f t="shared" si="159"/>
        <v/>
      </c>
      <c r="BA380" s="147"/>
      <c r="BR380" s="147"/>
      <c r="CG380" s="147"/>
    </row>
    <row r="381" spans="1:85" ht="15">
      <c r="A381" s="173" t="s">
        <v>139</v>
      </c>
      <c r="B381" s="162">
        <v>46.945597317921695</v>
      </c>
      <c r="C381" s="162">
        <v>0</v>
      </c>
      <c r="D381" s="162">
        <v>46.750767471334946</v>
      </c>
      <c r="E381" s="162">
        <v>0.95291302658845711</v>
      </c>
      <c r="F381" s="322"/>
      <c r="G381" s="162">
        <v>0</v>
      </c>
      <c r="H381" s="174">
        <v>0</v>
      </c>
      <c r="I381" s="160">
        <f t="shared" si="156"/>
        <v>94.64927781584511</v>
      </c>
      <c r="J381" s="155"/>
      <c r="K381" s="175" t="s">
        <v>139</v>
      </c>
      <c r="L381" s="162">
        <v>46.945597317921695</v>
      </c>
      <c r="M381" s="162">
        <v>0</v>
      </c>
      <c r="N381" s="162">
        <v>46.750767471334946</v>
      </c>
      <c r="O381" s="162">
        <v>0.95291302658845711</v>
      </c>
      <c r="P381" s="162">
        <v>0.13208780333246367</v>
      </c>
      <c r="Q381" s="162">
        <v>0</v>
      </c>
      <c r="R381" s="163">
        <v>0</v>
      </c>
      <c r="S381" s="164">
        <f t="shared" si="157"/>
        <v>94.781365619177578</v>
      </c>
      <c r="U381" s="221" t="s">
        <v>139</v>
      </c>
      <c r="V381" s="213">
        <v>46.78138711769332</v>
      </c>
      <c r="W381" s="213">
        <v>0</v>
      </c>
      <c r="X381" s="213">
        <v>0</v>
      </c>
      <c r="Y381" s="213">
        <v>0</v>
      </c>
      <c r="Z381" s="213">
        <v>45.639570627684272</v>
      </c>
      <c r="AA381" s="213">
        <v>0.43558916271106368</v>
      </c>
      <c r="AB381" s="213">
        <v>0.13208780333246367</v>
      </c>
      <c r="AC381" s="214">
        <v>1.7927309077564466</v>
      </c>
      <c r="AD381" s="213">
        <v>0.16421020022837746</v>
      </c>
      <c r="AE381" s="213">
        <v>0</v>
      </c>
      <c r="AF381" s="213">
        <v>0</v>
      </c>
      <c r="AG381" s="213">
        <v>1.1111968436506758</v>
      </c>
      <c r="AH381" s="213">
        <v>0.51732386387739338</v>
      </c>
      <c r="AI381" s="216">
        <f t="shared" si="158"/>
        <v>94.781365619177578</v>
      </c>
      <c r="AJ381" s="147" t="str">
        <f t="shared" si="159"/>
        <v/>
      </c>
      <c r="BA381" s="147"/>
      <c r="BR381" s="147"/>
      <c r="CG381" s="147"/>
    </row>
    <row r="382" spans="1:85" ht="15">
      <c r="A382" s="165" t="s">
        <v>25</v>
      </c>
      <c r="B382" s="166">
        <v>25.529369637310509</v>
      </c>
      <c r="C382" s="166">
        <v>1.9267154690203021E-2</v>
      </c>
      <c r="D382" s="166">
        <v>1.963647790257935</v>
      </c>
      <c r="E382" s="166">
        <v>83.536061378102914</v>
      </c>
      <c r="F382" s="322"/>
      <c r="G382" s="166">
        <v>59.570427004542324</v>
      </c>
      <c r="H382" s="167">
        <v>8.1181831559844243E-3</v>
      </c>
      <c r="I382" s="168">
        <f t="shared" si="156"/>
        <v>170.62689114805985</v>
      </c>
      <c r="J382" s="155"/>
      <c r="K382" s="169" t="s">
        <v>25</v>
      </c>
      <c r="L382" s="170">
        <v>25.529369637310509</v>
      </c>
      <c r="M382" s="170">
        <v>1.9267154690203021E-2</v>
      </c>
      <c r="N382" s="170">
        <v>1.963647790257935</v>
      </c>
      <c r="O382" s="170">
        <v>83.536061378102914</v>
      </c>
      <c r="P382" s="170">
        <v>4.0315730363409585</v>
      </c>
      <c r="Q382" s="170">
        <v>59.570427004542324</v>
      </c>
      <c r="R382" s="171">
        <v>8.1181831559844243E-3</v>
      </c>
      <c r="S382" s="172">
        <f t="shared" si="157"/>
        <v>174.6584641844008</v>
      </c>
      <c r="U382" s="217" t="s">
        <v>25</v>
      </c>
      <c r="V382" s="218">
        <v>14.798127335566232</v>
      </c>
      <c r="W382" s="218">
        <v>10.719400578580752</v>
      </c>
      <c r="X382" s="218">
        <v>59.570427004542324</v>
      </c>
      <c r="Y382" s="218">
        <v>1.9267154690203021E-2</v>
      </c>
      <c r="Z382" s="218">
        <v>1.963647790257935</v>
      </c>
      <c r="AA382" s="218">
        <v>80.976192568381009</v>
      </c>
      <c r="AB382" s="218">
        <v>4.0315730363409585</v>
      </c>
      <c r="AC382" s="219">
        <v>2.5798287160414159</v>
      </c>
      <c r="AD382" s="218">
        <v>1.1841723163529286E-2</v>
      </c>
      <c r="AE382" s="218">
        <v>0</v>
      </c>
      <c r="AF382" s="218">
        <v>8.1181831559844243E-3</v>
      </c>
      <c r="AG382" s="218">
        <v>0</v>
      </c>
      <c r="AH382" s="218">
        <v>2.5598688097219027</v>
      </c>
      <c r="AI382" s="220">
        <f t="shared" si="158"/>
        <v>174.6584641844008</v>
      </c>
      <c r="AJ382" s="147" t="str">
        <f t="shared" si="159"/>
        <v/>
      </c>
      <c r="BA382" s="147"/>
      <c r="BR382" s="147"/>
      <c r="CG382" s="147"/>
    </row>
    <row r="383" spans="1:85" ht="15">
      <c r="A383" s="173" t="s">
        <v>24</v>
      </c>
      <c r="B383" s="162">
        <v>15.057932041091751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56"/>
        <v>15.057932041091751</v>
      </c>
      <c r="J383" s="155"/>
      <c r="K383" s="175" t="s">
        <v>24</v>
      </c>
      <c r="L383" s="162">
        <v>15.057932041091751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57"/>
        <v>15.057932041091751</v>
      </c>
      <c r="U383" s="221" t="s">
        <v>24</v>
      </c>
      <c r="V383" s="213">
        <v>14.990136532997276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6.7795508094474849E-2</v>
      </c>
      <c r="AD383" s="213">
        <v>6.7795508094474849E-2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58"/>
        <v>15.057932041091751</v>
      </c>
      <c r="AJ383" s="147" t="str">
        <f t="shared" si="159"/>
        <v/>
      </c>
      <c r="BA383" s="147"/>
      <c r="BR383" s="147"/>
      <c r="CG383" s="147"/>
    </row>
    <row r="384" spans="1:85" ht="15">
      <c r="A384" s="165" t="s">
        <v>56</v>
      </c>
      <c r="B384" s="166">
        <v>0.19901373380879669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56"/>
        <v>0.19901373380879669</v>
      </c>
      <c r="J384" s="155"/>
      <c r="K384" s="169" t="s">
        <v>56</v>
      </c>
      <c r="L384" s="170">
        <v>0.19901373380879669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57"/>
        <v>0.19901373380879669</v>
      </c>
      <c r="U384" s="217" t="s">
        <v>56</v>
      </c>
      <c r="V384" s="218">
        <v>0.19901373380879669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58"/>
        <v>0.19901373380879669</v>
      </c>
      <c r="AJ384" s="147" t="str">
        <f t="shared" si="159"/>
        <v/>
      </c>
      <c r="BA384" s="147"/>
      <c r="BR384" s="147"/>
      <c r="CG384" s="147"/>
    </row>
    <row r="385" spans="1:85" ht="15">
      <c r="A385" s="173" t="s">
        <v>22</v>
      </c>
      <c r="B385" s="162">
        <v>76.620633857503293</v>
      </c>
      <c r="C385" s="162">
        <v>0</v>
      </c>
      <c r="D385" s="162">
        <v>4.7523135254381792</v>
      </c>
      <c r="E385" s="162">
        <v>0</v>
      </c>
      <c r="F385" s="322"/>
      <c r="G385" s="162">
        <v>0</v>
      </c>
      <c r="H385" s="174">
        <v>0</v>
      </c>
      <c r="I385" s="160">
        <f t="shared" si="156"/>
        <v>81.372947382941476</v>
      </c>
      <c r="J385" s="155"/>
      <c r="K385" s="175" t="s">
        <v>22</v>
      </c>
      <c r="L385" s="162">
        <v>76.620633857503293</v>
      </c>
      <c r="M385" s="162">
        <v>0</v>
      </c>
      <c r="N385" s="162">
        <v>4.7523135254381792</v>
      </c>
      <c r="O385" s="162">
        <v>0</v>
      </c>
      <c r="P385" s="162">
        <v>75.570782050751546</v>
      </c>
      <c r="Q385" s="162">
        <v>0</v>
      </c>
      <c r="R385" s="163">
        <v>0</v>
      </c>
      <c r="S385" s="164">
        <f t="shared" si="157"/>
        <v>156.94372943369302</v>
      </c>
      <c r="U385" s="221" t="s">
        <v>22</v>
      </c>
      <c r="V385" s="213">
        <v>76.620633857503293</v>
      </c>
      <c r="W385" s="213">
        <v>0</v>
      </c>
      <c r="X385" s="213">
        <v>0</v>
      </c>
      <c r="Y385" s="213">
        <v>0</v>
      </c>
      <c r="Z385" s="213">
        <v>4.7523135254381792</v>
      </c>
      <c r="AA385" s="213">
        <v>0</v>
      </c>
      <c r="AB385" s="213">
        <v>75.570782050751546</v>
      </c>
      <c r="AC385" s="214">
        <v>0</v>
      </c>
      <c r="AD385" s="213">
        <v>0</v>
      </c>
      <c r="AE385" s="213">
        <v>0</v>
      </c>
      <c r="AF385" s="213">
        <v>0</v>
      </c>
      <c r="AG385" s="213">
        <v>0</v>
      </c>
      <c r="AH385" s="213">
        <v>0</v>
      </c>
      <c r="AI385" s="216">
        <f t="shared" si="158"/>
        <v>156.94372943369302</v>
      </c>
      <c r="AJ385" s="147" t="str">
        <f t="shared" si="159"/>
        <v/>
      </c>
      <c r="BA385" s="147"/>
      <c r="BR385" s="147"/>
      <c r="CG385" s="147"/>
    </row>
    <row r="386" spans="1:85" ht="15">
      <c r="A386" s="165" t="s">
        <v>21</v>
      </c>
      <c r="B386" s="166">
        <v>0.1061482493326432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56"/>
        <v>0.1061482493326432</v>
      </c>
      <c r="J386" s="155"/>
      <c r="K386" s="169" t="s">
        <v>21</v>
      </c>
      <c r="L386" s="170">
        <v>0.1061482493326432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57"/>
        <v>0.1061482493326432</v>
      </c>
      <c r="U386" s="217" t="s">
        <v>57</v>
      </c>
      <c r="V386" s="218">
        <v>0.1061482493326432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58"/>
        <v>0.1061482493326432</v>
      </c>
      <c r="AJ386" s="147" t="str">
        <f t="shared" si="159"/>
        <v/>
      </c>
      <c r="BA386" s="147"/>
      <c r="BR386" s="147"/>
      <c r="CG386" s="147"/>
    </row>
    <row r="387" spans="1:85" ht="15">
      <c r="A387" s="176" t="s">
        <v>60</v>
      </c>
      <c r="B387" s="162">
        <v>1.5503502813481949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56"/>
        <v>1.5503502813481949</v>
      </c>
      <c r="J387" s="155"/>
      <c r="K387" s="177" t="s">
        <v>60</v>
      </c>
      <c r="L387" s="162">
        <v>1.5503502813481949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57"/>
        <v>1.5503502813481949</v>
      </c>
      <c r="U387" s="222" t="s">
        <v>58</v>
      </c>
      <c r="V387" s="213">
        <v>0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58"/>
        <v>0</v>
      </c>
      <c r="AJ387" s="147">
        <f t="shared" si="159"/>
        <v>1.5503502813481949</v>
      </c>
      <c r="BA387" s="147"/>
      <c r="BR387" s="147"/>
      <c r="CG387" s="147"/>
    </row>
    <row r="388" spans="1:85">
      <c r="A388" s="178" t="s">
        <v>23</v>
      </c>
      <c r="B388" s="179">
        <v>1.5503502813481949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56"/>
        <v>1.5503502813481949</v>
      </c>
      <c r="J388" s="155"/>
      <c r="K388" s="182" t="s">
        <v>23</v>
      </c>
      <c r="L388" s="183">
        <v>1.5503502813481949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57"/>
        <v>1.5503502813481949</v>
      </c>
      <c r="U388" s="223" t="s">
        <v>61</v>
      </c>
      <c r="V388" s="224">
        <v>0.98092256118946564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0.56942772015872911</v>
      </c>
      <c r="AD388" s="224">
        <v>0.56942772015872911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58"/>
        <v>1.5503502813481949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56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57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58"/>
        <v>0</v>
      </c>
      <c r="AJ389" s="147" t="str">
        <f t="shared" si="159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56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57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58"/>
        <v>0</v>
      </c>
      <c r="AJ390" s="147" t="str">
        <f t="shared" si="159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56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57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58"/>
        <v>0</v>
      </c>
      <c r="AJ391" s="147" t="str">
        <f t="shared" si="159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182.53421937594624</v>
      </c>
      <c r="C392" s="201">
        <f t="shared" ref="C392:I392" si="160">SUM(C371:C387)</f>
        <v>0.26361381413794033</v>
      </c>
      <c r="D392" s="201">
        <f t="shared" si="160"/>
        <v>77.258066175348915</v>
      </c>
      <c r="E392" s="201">
        <f t="shared" si="160"/>
        <v>1023.7001935620801</v>
      </c>
      <c r="F392" s="201">
        <f t="shared" si="160"/>
        <v>0</v>
      </c>
      <c r="G392" s="201">
        <f t="shared" si="160"/>
        <v>59.570427004542324</v>
      </c>
      <c r="H392" s="203">
        <f t="shared" si="160"/>
        <v>8.1181831559844243E-3</v>
      </c>
      <c r="I392" s="160">
        <f t="shared" si="160"/>
        <v>1343.3346381152119</v>
      </c>
      <c r="J392" s="155"/>
      <c r="K392" s="202" t="s">
        <v>26</v>
      </c>
      <c r="L392" s="201">
        <f>SUM(L371:L387)</f>
        <v>182.53421937594624</v>
      </c>
      <c r="M392" s="201">
        <f t="shared" ref="M392:S392" si="161">SUM(M371:M387)</f>
        <v>0.26361381413794033</v>
      </c>
      <c r="N392" s="201">
        <f t="shared" si="161"/>
        <v>77.258066175348915</v>
      </c>
      <c r="O392" s="201">
        <f t="shared" si="161"/>
        <v>1023.7001935620801</v>
      </c>
      <c r="P392" s="201">
        <f t="shared" si="161"/>
        <v>570.51197540959163</v>
      </c>
      <c r="Q392" s="201">
        <f t="shared" si="161"/>
        <v>59.570427004542324</v>
      </c>
      <c r="R392" s="203">
        <f t="shared" si="161"/>
        <v>8.1181831559844243E-3</v>
      </c>
      <c r="S392" s="204">
        <f t="shared" si="161"/>
        <v>1913.8466135248034</v>
      </c>
      <c r="T392" s="147">
        <f>IF(ABS(S392-AI392)&gt;0.01,S392-AI392,"")</f>
        <v>1.5503502813485284</v>
      </c>
      <c r="U392" s="230" t="s">
        <v>59</v>
      </c>
      <c r="V392" s="231">
        <f>SUM(V371:V387)</f>
        <v>170.02062108453094</v>
      </c>
      <c r="W392" s="231">
        <f t="shared" ref="W392:AH392" si="162">SUM(W371:W387)</f>
        <v>10.719400578580752</v>
      </c>
      <c r="X392" s="231">
        <f t="shared" si="162"/>
        <v>59.570427004542324</v>
      </c>
      <c r="Y392" s="231">
        <f t="shared" si="162"/>
        <v>0.26361381413794033</v>
      </c>
      <c r="Z392" s="231">
        <f t="shared" si="162"/>
        <v>76.146869331698241</v>
      </c>
      <c r="AA392" s="231">
        <f t="shared" si="162"/>
        <v>1018.0487612330217</v>
      </c>
      <c r="AB392" s="231">
        <f t="shared" si="162"/>
        <v>570.51197540959163</v>
      </c>
      <c r="AC392" s="231">
        <f t="shared" si="162"/>
        <v>7.0145947873514185</v>
      </c>
      <c r="AD392" s="232">
        <f t="shared" si="162"/>
        <v>0.24384743148638158</v>
      </c>
      <c r="AE392" s="232">
        <f t="shared" si="162"/>
        <v>0</v>
      </c>
      <c r="AF392" s="232">
        <f t="shared" si="162"/>
        <v>8.1181831559844243E-3</v>
      </c>
      <c r="AG392" s="232">
        <f t="shared" si="162"/>
        <v>1.1111968436506758</v>
      </c>
      <c r="AH392" s="232">
        <f t="shared" si="162"/>
        <v>5.6514323290583768</v>
      </c>
      <c r="AI392" s="233">
        <f>SUM(V392:AC392)</f>
        <v>1912.2962632434549</v>
      </c>
      <c r="AJ392" s="147">
        <f t="shared" si="159"/>
        <v>1.5503502813485284</v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0.13588142090347191</v>
      </c>
      <c r="C393" s="49">
        <f t="shared" ref="C393:H393" si="163">IF($I392=0,"-",C392/$I392)</f>
        <v>1.9623838071190371E-4</v>
      </c>
      <c r="D393" s="49">
        <f t="shared" si="163"/>
        <v>5.7512152209331202E-2</v>
      </c>
      <c r="E393" s="49">
        <f t="shared" si="163"/>
        <v>0.76205895725163453</v>
      </c>
      <c r="F393" s="49">
        <f t="shared" si="163"/>
        <v>0</v>
      </c>
      <c r="G393" s="49">
        <f t="shared" si="163"/>
        <v>4.4345187948197036E-2</v>
      </c>
      <c r="H393" s="71">
        <f t="shared" si="163"/>
        <v>6.0433066531916257E-6</v>
      </c>
      <c r="I393" s="50">
        <f>SUM(B393:H393)</f>
        <v>0.99999999999999989</v>
      </c>
      <c r="J393" s="147"/>
      <c r="K393" s="82" t="s">
        <v>83</v>
      </c>
      <c r="L393" s="99">
        <f t="shared" ref="L393:R393" si="164">IF($S392=0,"-",L392/$S392)</f>
        <v>9.5375574032950369E-2</v>
      </c>
      <c r="M393" s="99">
        <f t="shared" si="164"/>
        <v>1.377403038859174E-4</v>
      </c>
      <c r="N393" s="99">
        <f t="shared" si="164"/>
        <v>4.0367950926359676E-2</v>
      </c>
      <c r="O393" s="99">
        <f t="shared" si="164"/>
        <v>0.53489145176409558</v>
      </c>
      <c r="P393" s="99">
        <f t="shared" si="164"/>
        <v>0.29809702166197022</v>
      </c>
      <c r="Q393" s="99">
        <f t="shared" si="164"/>
        <v>3.1126019495799209E-2</v>
      </c>
      <c r="R393" s="100">
        <f t="shared" si="164"/>
        <v>4.2418149388852328E-6</v>
      </c>
      <c r="S393" s="101">
        <f>SUM(L393:R393)</f>
        <v>0.99999999999999978</v>
      </c>
      <c r="U393" s="111" t="s">
        <v>83</v>
      </c>
      <c r="V393" s="133">
        <f>+V392/$AI392</f>
        <v>8.8909142559405602E-2</v>
      </c>
      <c r="W393" s="133">
        <f t="shared" ref="W393:AH393" si="165">+W392/$AI392</f>
        <v>5.6055124849742292E-3</v>
      </c>
      <c r="X393" s="133">
        <f t="shared" si="165"/>
        <v>3.1151254201325813E-2</v>
      </c>
      <c r="Y393" s="133">
        <f t="shared" si="165"/>
        <v>1.3785197367421702E-4</v>
      </c>
      <c r="Z393" s="133">
        <f t="shared" si="165"/>
        <v>3.9819598456227262E-2</v>
      </c>
      <c r="AA393" s="133">
        <f t="shared" si="165"/>
        <v>0.53236979060258383</v>
      </c>
      <c r="AB393" s="133">
        <f t="shared" si="165"/>
        <v>0.29833869697676629</v>
      </c>
      <c r="AC393" s="133">
        <f t="shared" si="165"/>
        <v>3.668152745042722E-3</v>
      </c>
      <c r="AD393" s="133">
        <f t="shared" si="165"/>
        <v>1.2751550906280116E-4</v>
      </c>
      <c r="AE393" s="133">
        <f t="shared" si="165"/>
        <v>0</v>
      </c>
      <c r="AF393" s="133">
        <f t="shared" si="165"/>
        <v>4.2452538929376636E-6</v>
      </c>
      <c r="AG393" s="133">
        <f t="shared" si="165"/>
        <v>5.8107985933412304E-4</v>
      </c>
      <c r="AH393" s="133">
        <f t="shared" si="165"/>
        <v>2.9553121227528603E-3</v>
      </c>
      <c r="AI393" s="134">
        <f>SUM(V393:AC393)</f>
        <v>1</v>
      </c>
      <c r="AJ393" s="25" t="str">
        <f t="shared" si="159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166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167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168">SUM(V398:AC398)</f>
        <v>0</v>
      </c>
      <c r="AJ398" s="147" t="str">
        <f t="shared" ref="AJ398:AJ419" si="169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166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167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168"/>
        <v>0</v>
      </c>
      <c r="AJ399" s="147" t="str">
        <f t="shared" si="169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166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167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168"/>
        <v>0</v>
      </c>
      <c r="AJ400" s="147" t="str">
        <f t="shared" si="169"/>
        <v/>
      </c>
      <c r="BA400" s="147"/>
      <c r="BR400" s="147"/>
      <c r="CG400" s="147"/>
    </row>
    <row r="401" spans="1:85" ht="15">
      <c r="A401" s="173" t="s">
        <v>16</v>
      </c>
      <c r="B401" s="162">
        <v>5.86482493214017</v>
      </c>
      <c r="C401" s="162">
        <v>0.31262393028465751</v>
      </c>
      <c r="D401" s="162">
        <v>1.9007534961307182</v>
      </c>
      <c r="E401" s="162">
        <v>0</v>
      </c>
      <c r="F401" s="322"/>
      <c r="G401" s="162">
        <v>0</v>
      </c>
      <c r="H401" s="174">
        <v>0</v>
      </c>
      <c r="I401" s="160">
        <f t="shared" si="166"/>
        <v>8.0782023585555454</v>
      </c>
      <c r="J401" s="155"/>
      <c r="K401" s="175" t="s">
        <v>16</v>
      </c>
      <c r="L401" s="162">
        <v>5.86482493214017</v>
      </c>
      <c r="M401" s="162">
        <v>0.31262393028465751</v>
      </c>
      <c r="N401" s="162">
        <v>1.9007534961307182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167"/>
        <v>8.0782023585555454</v>
      </c>
      <c r="U401" s="221" t="s">
        <v>16</v>
      </c>
      <c r="V401" s="213">
        <v>5.86482493214017</v>
      </c>
      <c r="W401" s="213">
        <v>0</v>
      </c>
      <c r="X401" s="213">
        <v>0</v>
      </c>
      <c r="Y401" s="213">
        <v>0.31262393028465751</v>
      </c>
      <c r="Z401" s="213">
        <v>1.9007534961307182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168"/>
        <v>8.0782023585555454</v>
      </c>
      <c r="AJ401" s="147" t="str">
        <f t="shared" si="169"/>
        <v/>
      </c>
      <c r="BA401" s="147"/>
      <c r="BR401" s="147"/>
      <c r="CG401" s="147"/>
    </row>
    <row r="402" spans="1:85" ht="15">
      <c r="A402" s="165" t="s">
        <v>15</v>
      </c>
      <c r="B402" s="166">
        <v>0.59237807604467529</v>
      </c>
      <c r="C402" s="166">
        <v>3.1576656505579732E-2</v>
      </c>
      <c r="D402" s="166">
        <v>0.19198607155392483</v>
      </c>
      <c r="E402" s="166">
        <v>0</v>
      </c>
      <c r="F402" s="322"/>
      <c r="G402" s="166">
        <v>0</v>
      </c>
      <c r="H402" s="167">
        <v>0</v>
      </c>
      <c r="I402" s="168">
        <f t="shared" si="166"/>
        <v>0.8159408041041798</v>
      </c>
      <c r="J402" s="155"/>
      <c r="K402" s="169" t="s">
        <v>15</v>
      </c>
      <c r="L402" s="170">
        <v>0.59237807604467529</v>
      </c>
      <c r="M402" s="170">
        <v>3.1576656505579732E-2</v>
      </c>
      <c r="N402" s="170">
        <v>0.19198607155392483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167"/>
        <v>0.8159408041041798</v>
      </c>
      <c r="U402" s="217" t="s">
        <v>53</v>
      </c>
      <c r="V402" s="218">
        <v>0.59237807604467529</v>
      </c>
      <c r="W402" s="218">
        <v>0</v>
      </c>
      <c r="X402" s="218">
        <v>0</v>
      </c>
      <c r="Y402" s="218">
        <v>3.1576656505579732E-2</v>
      </c>
      <c r="Z402" s="218">
        <v>0.19198607155392483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168"/>
        <v>0.8159408041041798</v>
      </c>
      <c r="AJ402" s="147" t="str">
        <f t="shared" si="169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0.68983028575599314</v>
      </c>
      <c r="F403" s="322"/>
      <c r="G403" s="162">
        <v>0</v>
      </c>
      <c r="H403" s="174">
        <v>0</v>
      </c>
      <c r="I403" s="160">
        <f t="shared" si="166"/>
        <v>0.68983028575599314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0.68983028575599314</v>
      </c>
      <c r="P403" s="162">
        <v>5.447462096055431</v>
      </c>
      <c r="Q403" s="162">
        <v>0</v>
      </c>
      <c r="R403" s="163">
        <v>0</v>
      </c>
      <c r="S403" s="164">
        <f t="shared" si="167"/>
        <v>6.1372923818114238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0.68983028575599314</v>
      </c>
      <c r="AB403" s="213">
        <v>5.447462096055431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168"/>
        <v>6.1372923818114238</v>
      </c>
      <c r="AJ403" s="147" t="str">
        <f t="shared" si="169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0</v>
      </c>
      <c r="F404" s="322"/>
      <c r="G404" s="166">
        <v>0</v>
      </c>
      <c r="H404" s="167">
        <v>0</v>
      </c>
      <c r="I404" s="168">
        <f t="shared" si="166"/>
        <v>0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0</v>
      </c>
      <c r="P404" s="170">
        <v>0.93021514941167116</v>
      </c>
      <c r="Q404" s="170">
        <v>0</v>
      </c>
      <c r="R404" s="171">
        <v>0</v>
      </c>
      <c r="S404" s="172">
        <f t="shared" si="167"/>
        <v>0.93021514941167116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0</v>
      </c>
      <c r="AB404" s="218">
        <v>0.93021514941167116</v>
      </c>
      <c r="AC404" s="219">
        <v>0</v>
      </c>
      <c r="AD404" s="218">
        <v>0</v>
      </c>
      <c r="AE404" s="218">
        <v>0</v>
      </c>
      <c r="AF404" s="218">
        <v>0</v>
      </c>
      <c r="AG404" s="218">
        <v>0</v>
      </c>
      <c r="AH404" s="218">
        <v>0</v>
      </c>
      <c r="AI404" s="220">
        <f t="shared" si="168"/>
        <v>0.93021514941167116</v>
      </c>
      <c r="AJ404" s="147" t="str">
        <f t="shared" si="169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166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167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168"/>
        <v>0</v>
      </c>
      <c r="AJ405" s="147" t="str">
        <f t="shared" si="169"/>
        <v/>
      </c>
      <c r="BA405" s="147"/>
      <c r="BR405" s="147"/>
      <c r="CG405" s="147"/>
    </row>
    <row r="406" spans="1:85" ht="15">
      <c r="A406" s="165" t="s">
        <v>17</v>
      </c>
      <c r="B406" s="166">
        <v>0</v>
      </c>
      <c r="C406" s="166">
        <v>0</v>
      </c>
      <c r="D406" s="166">
        <v>0</v>
      </c>
      <c r="E406" s="166">
        <v>8.2423160697727066E-2</v>
      </c>
      <c r="F406" s="322"/>
      <c r="G406" s="166">
        <v>0</v>
      </c>
      <c r="H406" s="167">
        <v>0</v>
      </c>
      <c r="I406" s="168">
        <f t="shared" si="166"/>
        <v>8.2423160697727066E-2</v>
      </c>
      <c r="J406" s="155"/>
      <c r="K406" s="169" t="s">
        <v>17</v>
      </c>
      <c r="L406" s="170">
        <v>0</v>
      </c>
      <c r="M406" s="170">
        <v>0</v>
      </c>
      <c r="N406" s="170">
        <v>0</v>
      </c>
      <c r="O406" s="170">
        <v>8.2423160697727066E-2</v>
      </c>
      <c r="P406" s="170">
        <v>0</v>
      </c>
      <c r="Q406" s="170">
        <v>0</v>
      </c>
      <c r="R406" s="171">
        <v>0</v>
      </c>
      <c r="S406" s="172">
        <f t="shared" si="167"/>
        <v>8.2423160697727066E-2</v>
      </c>
      <c r="U406" s="217" t="s">
        <v>17</v>
      </c>
      <c r="V406" s="218">
        <v>0</v>
      </c>
      <c r="W406" s="218">
        <v>0</v>
      </c>
      <c r="X406" s="218">
        <v>0</v>
      </c>
      <c r="Y406" s="218">
        <v>0</v>
      </c>
      <c r="Z406" s="218">
        <v>0</v>
      </c>
      <c r="AA406" s="218">
        <v>0</v>
      </c>
      <c r="AB406" s="218">
        <v>0</v>
      </c>
      <c r="AC406" s="219">
        <v>8.2423160697727066E-2</v>
      </c>
      <c r="AD406" s="218">
        <v>0</v>
      </c>
      <c r="AE406" s="218">
        <v>0</v>
      </c>
      <c r="AF406" s="218">
        <v>0</v>
      </c>
      <c r="AG406" s="218">
        <v>0</v>
      </c>
      <c r="AH406" s="218">
        <v>8.2423160697727066E-2</v>
      </c>
      <c r="AI406" s="220">
        <f t="shared" si="168"/>
        <v>8.2423160697727066E-2</v>
      </c>
      <c r="AJ406" s="147" t="str">
        <f t="shared" si="169"/>
        <v/>
      </c>
      <c r="BA406" s="147"/>
      <c r="BR406" s="147"/>
      <c r="CG406" s="147"/>
    </row>
    <row r="407" spans="1:85" ht="15">
      <c r="A407" s="173" t="s">
        <v>139</v>
      </c>
      <c r="B407" s="162">
        <v>2.4021955749074455</v>
      </c>
      <c r="C407" s="162">
        <v>19.846145326413879</v>
      </c>
      <c r="D407" s="162">
        <v>13.620623679124535</v>
      </c>
      <c r="E407" s="162">
        <v>4.4139091829463233</v>
      </c>
      <c r="F407" s="322"/>
      <c r="G407" s="162">
        <v>0</v>
      </c>
      <c r="H407" s="174">
        <v>0</v>
      </c>
      <c r="I407" s="160">
        <f t="shared" si="166"/>
        <v>40.282873763392189</v>
      </c>
      <c r="J407" s="155"/>
      <c r="K407" s="175" t="s">
        <v>139</v>
      </c>
      <c r="L407" s="162">
        <v>2.4021955749074455</v>
      </c>
      <c r="M407" s="162">
        <v>19.846145326413879</v>
      </c>
      <c r="N407" s="162">
        <v>13.620623679124535</v>
      </c>
      <c r="O407" s="162">
        <v>4.4139091829463233</v>
      </c>
      <c r="P407" s="162">
        <v>0</v>
      </c>
      <c r="Q407" s="162">
        <v>0</v>
      </c>
      <c r="R407" s="163">
        <v>0</v>
      </c>
      <c r="S407" s="164">
        <f t="shared" si="167"/>
        <v>40.282873763392189</v>
      </c>
      <c r="U407" s="221" t="s">
        <v>139</v>
      </c>
      <c r="V407" s="213">
        <v>2.4021955749074455</v>
      </c>
      <c r="W407" s="213">
        <v>0</v>
      </c>
      <c r="X407" s="213">
        <v>0</v>
      </c>
      <c r="Y407" s="213">
        <v>19.846145326413879</v>
      </c>
      <c r="Z407" s="213">
        <v>13.620623679124535</v>
      </c>
      <c r="AA407" s="213">
        <v>4.4139091829463233</v>
      </c>
      <c r="AB407" s="213">
        <v>0</v>
      </c>
      <c r="AC407" s="214">
        <v>0</v>
      </c>
      <c r="AD407" s="213">
        <v>0</v>
      </c>
      <c r="AE407" s="213">
        <v>0</v>
      </c>
      <c r="AF407" s="213">
        <v>0</v>
      </c>
      <c r="AG407" s="213">
        <v>0</v>
      </c>
      <c r="AH407" s="213">
        <v>0</v>
      </c>
      <c r="AI407" s="216">
        <f t="shared" si="168"/>
        <v>40.282873763392189</v>
      </c>
      <c r="AJ407" s="147" t="str">
        <f t="shared" si="169"/>
        <v/>
      </c>
      <c r="BA407" s="147"/>
      <c r="BR407" s="147"/>
      <c r="CG407" s="147"/>
    </row>
    <row r="408" spans="1:85" ht="15">
      <c r="A408" s="165" t="s">
        <v>25</v>
      </c>
      <c r="B408" s="166">
        <v>6.8762676563596035</v>
      </c>
      <c r="C408" s="166">
        <v>0.80774622333832269</v>
      </c>
      <c r="D408" s="166">
        <v>4.7551829320756989</v>
      </c>
      <c r="E408" s="166">
        <v>104.14248379781554</v>
      </c>
      <c r="F408" s="322"/>
      <c r="G408" s="166">
        <v>15.361930152718408</v>
      </c>
      <c r="H408" s="167">
        <v>0</v>
      </c>
      <c r="I408" s="168">
        <f t="shared" si="166"/>
        <v>131.94361076230757</v>
      </c>
      <c r="J408" s="155"/>
      <c r="K408" s="169" t="s">
        <v>25</v>
      </c>
      <c r="L408" s="170">
        <v>6.8762676563596035</v>
      </c>
      <c r="M408" s="170">
        <v>0.80774622333832269</v>
      </c>
      <c r="N408" s="170">
        <v>4.7551829320756989</v>
      </c>
      <c r="O408" s="170">
        <v>104.14248379781554</v>
      </c>
      <c r="P408" s="170">
        <v>0.18509475623453425</v>
      </c>
      <c r="Q408" s="170">
        <v>15.361930152718408</v>
      </c>
      <c r="R408" s="171">
        <v>0</v>
      </c>
      <c r="S408" s="172">
        <f t="shared" si="167"/>
        <v>132.12870551854212</v>
      </c>
      <c r="U408" s="217" t="s">
        <v>25</v>
      </c>
      <c r="V408" s="218">
        <v>1.7358947247258234</v>
      </c>
      <c r="W408" s="218">
        <v>3.7300044261004088</v>
      </c>
      <c r="X408" s="218">
        <v>15.361930152718408</v>
      </c>
      <c r="Y408" s="218">
        <v>0.80774622333832269</v>
      </c>
      <c r="Z408" s="218">
        <v>4.7551829320756989</v>
      </c>
      <c r="AA408" s="218">
        <v>103.97259927188631</v>
      </c>
      <c r="AB408" s="218">
        <v>0.18509475623453425</v>
      </c>
      <c r="AC408" s="219">
        <v>1.5802530314626024</v>
      </c>
      <c r="AD408" s="218">
        <v>1.4103685055333715</v>
      </c>
      <c r="AE408" s="218">
        <v>0</v>
      </c>
      <c r="AF408" s="218">
        <v>0</v>
      </c>
      <c r="AG408" s="218">
        <v>0</v>
      </c>
      <c r="AH408" s="218">
        <v>0.16988452592923106</v>
      </c>
      <c r="AI408" s="220">
        <f t="shared" si="168"/>
        <v>132.12870551854212</v>
      </c>
      <c r="AJ408" s="147" t="str">
        <f t="shared" si="169"/>
        <v/>
      </c>
      <c r="BA408" s="147"/>
      <c r="BR408" s="147"/>
      <c r="CG408" s="147"/>
    </row>
    <row r="409" spans="1:85" ht="15">
      <c r="A409" s="173" t="s">
        <v>24</v>
      </c>
      <c r="B409" s="162">
        <v>3.3690279103466501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166"/>
        <v>3.3690279103466501</v>
      </c>
      <c r="J409" s="155"/>
      <c r="K409" s="175" t="s">
        <v>24</v>
      </c>
      <c r="L409" s="162">
        <v>3.3690279103466501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167"/>
        <v>3.3690279103466501</v>
      </c>
      <c r="U409" s="221" t="s">
        <v>24</v>
      </c>
      <c r="V409" s="213">
        <v>3.3690279103466501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</v>
      </c>
      <c r="AD409" s="213">
        <v>0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168"/>
        <v>3.3690279103466501</v>
      </c>
      <c r="AJ409" s="147" t="str">
        <f t="shared" si="169"/>
        <v/>
      </c>
      <c r="BA409" s="147"/>
      <c r="BR409" s="147"/>
      <c r="CG409" s="147"/>
    </row>
    <row r="410" spans="1:85" ht="15">
      <c r="A410" s="165" t="s">
        <v>56</v>
      </c>
      <c r="B410" s="166">
        <v>0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166"/>
        <v>0</v>
      </c>
      <c r="J410" s="155"/>
      <c r="K410" s="169" t="s">
        <v>56</v>
      </c>
      <c r="L410" s="170">
        <v>0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167"/>
        <v>0</v>
      </c>
      <c r="U410" s="217" t="s">
        <v>56</v>
      </c>
      <c r="V410" s="218">
        <v>0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168"/>
        <v>0</v>
      </c>
      <c r="AJ410" s="147" t="str">
        <f t="shared" si="169"/>
        <v/>
      </c>
      <c r="BA410" s="147"/>
      <c r="BR410" s="147"/>
      <c r="CG410" s="147"/>
    </row>
    <row r="411" spans="1:85" ht="15">
      <c r="A411" s="173" t="s">
        <v>22</v>
      </c>
      <c r="B411" s="162">
        <v>0.89836456080167315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166"/>
        <v>0.89836456080167315</v>
      </c>
      <c r="J411" s="155"/>
      <c r="K411" s="175" t="s">
        <v>22</v>
      </c>
      <c r="L411" s="162">
        <v>0.89836456080167315</v>
      </c>
      <c r="M411" s="162">
        <v>0</v>
      </c>
      <c r="N411" s="162">
        <v>0</v>
      </c>
      <c r="O411" s="162">
        <v>0</v>
      </c>
      <c r="P411" s="162">
        <v>0.33697051507486986</v>
      </c>
      <c r="Q411" s="162">
        <v>0</v>
      </c>
      <c r="R411" s="163">
        <v>0</v>
      </c>
      <c r="S411" s="164">
        <f t="shared" si="167"/>
        <v>1.2353350758765429</v>
      </c>
      <c r="U411" s="221" t="s">
        <v>22</v>
      </c>
      <c r="V411" s="213">
        <v>0.89836456080167315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0.33697051507486986</v>
      </c>
      <c r="AC411" s="214">
        <v>0</v>
      </c>
      <c r="AD411" s="213">
        <v>0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168"/>
        <v>1.2353350758765429</v>
      </c>
      <c r="AJ411" s="147" t="str">
        <f t="shared" si="169"/>
        <v/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166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167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168"/>
        <v>0</v>
      </c>
      <c r="AJ412" s="147" t="str">
        <f t="shared" si="169"/>
        <v/>
      </c>
      <c r="BA412" s="147"/>
      <c r="BR412" s="147"/>
      <c r="CG412" s="147"/>
    </row>
    <row r="413" spans="1:85" ht="15">
      <c r="A413" s="176" t="s">
        <v>60</v>
      </c>
      <c r="B413" s="162">
        <v>1.5647207457952877E-2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166"/>
        <v>1.5647207457952877E-2</v>
      </c>
      <c r="J413" s="155"/>
      <c r="K413" s="177" t="s">
        <v>60</v>
      </c>
      <c r="L413" s="162">
        <v>1.5647207457952877E-2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167"/>
        <v>1.5647207457952877E-2</v>
      </c>
      <c r="U413" s="222" t="s">
        <v>58</v>
      </c>
      <c r="V413" s="213">
        <v>1.5647207457952877E-2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168"/>
        <v>1.5647207457952877E-2</v>
      </c>
      <c r="AJ413" s="147" t="str">
        <f t="shared" si="169"/>
        <v/>
      </c>
      <c r="BA413" s="147"/>
      <c r="BR413" s="147"/>
      <c r="CG413" s="147"/>
    </row>
    <row r="414" spans="1:85">
      <c r="A414" s="178" t="s">
        <v>23</v>
      </c>
      <c r="B414" s="179">
        <v>1.5647207457952877E-2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166"/>
        <v>1.5647207457952877E-2</v>
      </c>
      <c r="J414" s="155"/>
      <c r="K414" s="182" t="s">
        <v>23</v>
      </c>
      <c r="L414" s="183">
        <v>1.5647207457952877E-2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167"/>
        <v>1.5647207457952877E-2</v>
      </c>
      <c r="U414" s="223" t="s">
        <v>61</v>
      </c>
      <c r="V414" s="224">
        <v>1.5647207457952877E-2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168"/>
        <v>1.5647207457952877E-2</v>
      </c>
      <c r="AJ414" s="147" t="str">
        <f t="shared" si="169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166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167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168"/>
        <v>0</v>
      </c>
      <c r="AJ415" s="147" t="str">
        <f t="shared" si="169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166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167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168"/>
        <v>0</v>
      </c>
      <c r="AJ416" s="147" t="str">
        <f t="shared" si="169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166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167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168"/>
        <v>0</v>
      </c>
      <c r="AJ417" s="147" t="str">
        <f t="shared" si="169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20.018705918058171</v>
      </c>
      <c r="C418" s="201">
        <f t="shared" ref="C418:I418" si="170">SUM(C397:C413)</f>
        <v>20.998092136542439</v>
      </c>
      <c r="D418" s="201">
        <f t="shared" si="170"/>
        <v>20.468546178884875</v>
      </c>
      <c r="E418" s="201">
        <f t="shared" si="170"/>
        <v>109.32864642721559</v>
      </c>
      <c r="F418" s="201">
        <f t="shared" si="170"/>
        <v>0</v>
      </c>
      <c r="G418" s="201">
        <f t="shared" si="170"/>
        <v>15.361930152718408</v>
      </c>
      <c r="H418" s="203">
        <f t="shared" si="170"/>
        <v>0</v>
      </c>
      <c r="I418" s="160">
        <f t="shared" si="170"/>
        <v>186.17592081341948</v>
      </c>
      <c r="J418" s="155"/>
      <c r="K418" s="202" t="s">
        <v>26</v>
      </c>
      <c r="L418" s="201">
        <f>SUM(L397:L413)</f>
        <v>20.018705918058171</v>
      </c>
      <c r="M418" s="201">
        <f t="shared" ref="M418:S418" si="171">SUM(M397:M413)</f>
        <v>20.998092136542439</v>
      </c>
      <c r="N418" s="201">
        <f t="shared" si="171"/>
        <v>20.468546178884875</v>
      </c>
      <c r="O418" s="201">
        <f t="shared" si="171"/>
        <v>109.32864642721559</v>
      </c>
      <c r="P418" s="201">
        <f t="shared" si="171"/>
        <v>6.8997425167765059</v>
      </c>
      <c r="Q418" s="201">
        <f t="shared" si="171"/>
        <v>15.361930152718408</v>
      </c>
      <c r="R418" s="203">
        <f t="shared" si="171"/>
        <v>0</v>
      </c>
      <c r="S418" s="204">
        <f t="shared" si="171"/>
        <v>193.07566333019602</v>
      </c>
      <c r="T418" s="147" t="str">
        <f>IF(ABS(S418-AI418)&gt;0.01,S418-AI418,"")</f>
        <v/>
      </c>
      <c r="U418" s="230" t="s">
        <v>59</v>
      </c>
      <c r="V418" s="231">
        <f>SUM(V397:V413)</f>
        <v>14.87833298642439</v>
      </c>
      <c r="W418" s="231">
        <f t="shared" ref="W418:AH418" si="172">SUM(W397:W413)</f>
        <v>3.7300044261004088</v>
      </c>
      <c r="X418" s="231">
        <f t="shared" si="172"/>
        <v>15.361930152718408</v>
      </c>
      <c r="Y418" s="231">
        <f t="shared" si="172"/>
        <v>20.998092136542439</v>
      </c>
      <c r="Z418" s="231">
        <f t="shared" si="172"/>
        <v>20.468546178884875</v>
      </c>
      <c r="AA418" s="231">
        <f t="shared" si="172"/>
        <v>109.07633874058862</v>
      </c>
      <c r="AB418" s="231">
        <f t="shared" si="172"/>
        <v>6.8997425167765059</v>
      </c>
      <c r="AC418" s="231">
        <f t="shared" si="172"/>
        <v>1.6626761921603295</v>
      </c>
      <c r="AD418" s="232">
        <f t="shared" si="172"/>
        <v>1.4103685055333715</v>
      </c>
      <c r="AE418" s="232">
        <f t="shared" si="172"/>
        <v>0</v>
      </c>
      <c r="AF418" s="232">
        <f t="shared" si="172"/>
        <v>0</v>
      </c>
      <c r="AG418" s="232">
        <f t="shared" si="172"/>
        <v>0</v>
      </c>
      <c r="AH418" s="232">
        <f t="shared" si="172"/>
        <v>0.25230768662695813</v>
      </c>
      <c r="AI418" s="233">
        <f>SUM(V418:AC418)</f>
        <v>193.07566333019599</v>
      </c>
      <c r="AJ418" s="147" t="str">
        <f t="shared" si="169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0.10752575215202174</v>
      </c>
      <c r="C419" s="49">
        <f t="shared" ref="C419:H419" si="173">IF($I418=0,"-",C418/$I418)</f>
        <v>0.11278629397829681</v>
      </c>
      <c r="D419" s="49">
        <f t="shared" si="173"/>
        <v>0.10994196289969155</v>
      </c>
      <c r="E419" s="49">
        <f t="shared" si="173"/>
        <v>0.5872330103138409</v>
      </c>
      <c r="F419" s="49">
        <f t="shared" si="173"/>
        <v>0</v>
      </c>
      <c r="G419" s="49">
        <f t="shared" si="173"/>
        <v>8.2512980656148996E-2</v>
      </c>
      <c r="H419" s="71">
        <f t="shared" si="173"/>
        <v>0</v>
      </c>
      <c r="I419" s="50">
        <f>SUM(B419:H419)</f>
        <v>1</v>
      </c>
      <c r="J419" s="147"/>
      <c r="K419" s="82" t="s">
        <v>83</v>
      </c>
      <c r="L419" s="99">
        <f t="shared" ref="L419:R419" si="174">IF($S418=0,"-",L418/$S418)</f>
        <v>0.1036832171013826</v>
      </c>
      <c r="M419" s="99">
        <f t="shared" si="174"/>
        <v>0.10875576846073924</v>
      </c>
      <c r="N419" s="99">
        <f t="shared" si="174"/>
        <v>0.106013082259258</v>
      </c>
      <c r="O419" s="99">
        <f t="shared" si="174"/>
        <v>0.56624768001051928</v>
      </c>
      <c r="P419" s="99">
        <f t="shared" si="174"/>
        <v>3.5735951376619834E-2</v>
      </c>
      <c r="Q419" s="99">
        <f t="shared" si="174"/>
        <v>7.9564300791480858E-2</v>
      </c>
      <c r="R419" s="100">
        <f t="shared" si="174"/>
        <v>0</v>
      </c>
      <c r="S419" s="101">
        <f>SUM(L419:R419)</f>
        <v>0.99999999999999978</v>
      </c>
      <c r="U419" s="111" t="s">
        <v>83</v>
      </c>
      <c r="V419" s="133">
        <f>+V418/$AI418</f>
        <v>7.7059597930680776E-2</v>
      </c>
      <c r="W419" s="133">
        <f t="shared" ref="W419:AH419" si="175">+W418/$AI418</f>
        <v>1.9318874071256688E-2</v>
      </c>
      <c r="X419" s="133">
        <f t="shared" si="175"/>
        <v>7.9564300791480871E-2</v>
      </c>
      <c r="Y419" s="133">
        <f t="shared" si="175"/>
        <v>0.10875576846073925</v>
      </c>
      <c r="Z419" s="133">
        <f t="shared" si="175"/>
        <v>0.10601308225925801</v>
      </c>
      <c r="AA419" s="133">
        <f t="shared" si="175"/>
        <v>0.564940898605369</v>
      </c>
      <c r="AB419" s="133">
        <f t="shared" si="175"/>
        <v>3.5735951376619834E-2</v>
      </c>
      <c r="AC419" s="133">
        <f t="shared" si="175"/>
        <v>8.6115265045954448E-3</v>
      </c>
      <c r="AD419" s="133">
        <f t="shared" si="175"/>
        <v>7.3047450994451531E-3</v>
      </c>
      <c r="AE419" s="133">
        <f t="shared" si="175"/>
        <v>0</v>
      </c>
      <c r="AF419" s="133">
        <f t="shared" si="175"/>
        <v>0</v>
      </c>
      <c r="AG419" s="133">
        <f t="shared" si="175"/>
        <v>0</v>
      </c>
      <c r="AH419" s="133">
        <f t="shared" si="175"/>
        <v>1.3067814051502915E-3</v>
      </c>
      <c r="AI419" s="134">
        <f>SUM(V419:AC419)</f>
        <v>0.99999999999999978</v>
      </c>
      <c r="AJ419" s="25" t="str">
        <f t="shared" si="169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176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177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178">SUM(V424:AC424)</f>
        <v>0</v>
      </c>
      <c r="AJ424" s="147" t="str">
        <f t="shared" ref="AJ424:AJ445" si="179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176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177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178"/>
        <v>0</v>
      </c>
      <c r="AJ425" s="147" t="str">
        <f t="shared" si="179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176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177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178"/>
        <v>0</v>
      </c>
      <c r="AJ426" s="147" t="str">
        <f t="shared" si="179"/>
        <v/>
      </c>
      <c r="BA426" s="147"/>
      <c r="BR426" s="147"/>
      <c r="CG426" s="147"/>
    </row>
    <row r="427" spans="1:85" ht="15">
      <c r="A427" s="173" t="s">
        <v>16</v>
      </c>
      <c r="B427" s="162">
        <v>5.4849182986075355</v>
      </c>
      <c r="C427" s="162">
        <v>0</v>
      </c>
      <c r="D427" s="162">
        <v>1.7053275759727271</v>
      </c>
      <c r="E427" s="162">
        <v>0</v>
      </c>
      <c r="F427" s="322"/>
      <c r="G427" s="162">
        <v>0</v>
      </c>
      <c r="H427" s="174">
        <v>0</v>
      </c>
      <c r="I427" s="160">
        <f t="shared" si="176"/>
        <v>7.1902458745802624</v>
      </c>
      <c r="J427" s="155"/>
      <c r="K427" s="175" t="s">
        <v>16</v>
      </c>
      <c r="L427" s="162">
        <v>5.4849182986075355</v>
      </c>
      <c r="M427" s="162">
        <v>0</v>
      </c>
      <c r="N427" s="162">
        <v>1.7053275759727271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177"/>
        <v>7.1902458745802624</v>
      </c>
      <c r="U427" s="221" t="s">
        <v>16</v>
      </c>
      <c r="V427" s="213">
        <v>5.4849182986075355</v>
      </c>
      <c r="W427" s="213">
        <v>0</v>
      </c>
      <c r="X427" s="213">
        <v>0</v>
      </c>
      <c r="Y427" s="213">
        <v>0</v>
      </c>
      <c r="Z427" s="213">
        <v>1.7053275759727271</v>
      </c>
      <c r="AA427" s="213">
        <v>0</v>
      </c>
      <c r="AB427" s="213">
        <v>0</v>
      </c>
      <c r="AC427" s="214">
        <v>0</v>
      </c>
      <c r="AD427" s="215">
        <v>0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178"/>
        <v>7.1902458745802624</v>
      </c>
      <c r="AJ427" s="147" t="str">
        <f t="shared" si="179"/>
        <v/>
      </c>
      <c r="BA427" s="147"/>
      <c r="BR427" s="147"/>
      <c r="CG427" s="147"/>
    </row>
    <row r="428" spans="1:85" ht="15">
      <c r="A428" s="165" t="s">
        <v>15</v>
      </c>
      <c r="B428" s="166">
        <v>3.829238066033636</v>
      </c>
      <c r="C428" s="166">
        <v>0</v>
      </c>
      <c r="D428" s="166">
        <v>0</v>
      </c>
      <c r="E428" s="166">
        <v>0</v>
      </c>
      <c r="F428" s="322"/>
      <c r="G428" s="166">
        <v>0</v>
      </c>
      <c r="H428" s="167">
        <v>0</v>
      </c>
      <c r="I428" s="168">
        <f t="shared" si="176"/>
        <v>3.829238066033636</v>
      </c>
      <c r="J428" s="155"/>
      <c r="K428" s="169" t="s">
        <v>15</v>
      </c>
      <c r="L428" s="170">
        <v>3.829238066033636</v>
      </c>
      <c r="M428" s="170">
        <v>0</v>
      </c>
      <c r="N428" s="170">
        <v>0</v>
      </c>
      <c r="O428" s="170">
        <v>0</v>
      </c>
      <c r="P428" s="170">
        <v>0</v>
      </c>
      <c r="Q428" s="170">
        <v>0</v>
      </c>
      <c r="R428" s="171">
        <v>0</v>
      </c>
      <c r="S428" s="172">
        <f t="shared" si="177"/>
        <v>3.829238066033636</v>
      </c>
      <c r="U428" s="217" t="s">
        <v>53</v>
      </c>
      <c r="V428" s="218">
        <v>3.2548523561285907</v>
      </c>
      <c r="W428" s="218">
        <v>0</v>
      </c>
      <c r="X428" s="218">
        <v>0</v>
      </c>
      <c r="Y428" s="218">
        <v>0</v>
      </c>
      <c r="Z428" s="218">
        <v>0</v>
      </c>
      <c r="AA428" s="218">
        <v>0</v>
      </c>
      <c r="AB428" s="218">
        <v>0</v>
      </c>
      <c r="AC428" s="219">
        <v>0.57438570990504534</v>
      </c>
      <c r="AD428" s="218">
        <v>0.57438570990504534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178"/>
        <v>3.829238066033636</v>
      </c>
      <c r="AJ428" s="147" t="str">
        <f t="shared" si="179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1.2390309071512018</v>
      </c>
      <c r="F429" s="322"/>
      <c r="G429" s="162">
        <v>0</v>
      </c>
      <c r="H429" s="174">
        <v>0</v>
      </c>
      <c r="I429" s="160">
        <f t="shared" si="176"/>
        <v>1.2390309071512018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1.2390309071512018</v>
      </c>
      <c r="P429" s="162">
        <v>44.122749914166185</v>
      </c>
      <c r="Q429" s="162">
        <v>0</v>
      </c>
      <c r="R429" s="163">
        <v>0</v>
      </c>
      <c r="S429" s="164">
        <f t="shared" si="177"/>
        <v>45.361780821317389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3.3974270191106291E-2</v>
      </c>
      <c r="AB429" s="213">
        <v>44.122749914166185</v>
      </c>
      <c r="AC429" s="214">
        <v>1.2050566369600955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1.2050566369600955</v>
      </c>
      <c r="AI429" s="216">
        <f t="shared" si="178"/>
        <v>45.361780821317389</v>
      </c>
      <c r="AJ429" s="147" t="str">
        <f t="shared" si="179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176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0.51079836969476511</v>
      </c>
      <c r="Q430" s="170">
        <v>0</v>
      </c>
      <c r="R430" s="171">
        <v>0</v>
      </c>
      <c r="S430" s="172">
        <f t="shared" si="177"/>
        <v>0.51079836969476511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0.51079836969476511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178"/>
        <v>0.51079836969476511</v>
      </c>
      <c r="AJ430" s="147" t="str">
        <f t="shared" si="179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176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177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178"/>
        <v>0</v>
      </c>
      <c r="AJ431" s="147" t="str">
        <f t="shared" si="179"/>
        <v/>
      </c>
      <c r="BA431" s="147"/>
      <c r="BR431" s="147"/>
      <c r="CG431" s="147"/>
    </row>
    <row r="432" spans="1:85" ht="15">
      <c r="A432" s="165" t="s">
        <v>17</v>
      </c>
      <c r="B432" s="166">
        <v>5.4766369390800422E-2</v>
      </c>
      <c r="C432" s="166">
        <v>0</v>
      </c>
      <c r="D432" s="166">
        <v>0.71753901423655941</v>
      </c>
      <c r="E432" s="166">
        <v>6.910520064948307E-2</v>
      </c>
      <c r="F432" s="322"/>
      <c r="G432" s="166">
        <v>0</v>
      </c>
      <c r="H432" s="167">
        <v>0</v>
      </c>
      <c r="I432" s="168">
        <f t="shared" si="176"/>
        <v>0.8414105842768429</v>
      </c>
      <c r="J432" s="155"/>
      <c r="K432" s="169" t="s">
        <v>17</v>
      </c>
      <c r="L432" s="170">
        <v>5.4766369390800422E-2</v>
      </c>
      <c r="M432" s="170">
        <v>0</v>
      </c>
      <c r="N432" s="170">
        <v>0.71753901423655941</v>
      </c>
      <c r="O432" s="170">
        <v>6.910520064948307E-2</v>
      </c>
      <c r="P432" s="170">
        <v>0</v>
      </c>
      <c r="Q432" s="170">
        <v>0</v>
      </c>
      <c r="R432" s="171">
        <v>0</v>
      </c>
      <c r="S432" s="172">
        <f t="shared" si="177"/>
        <v>0.8414105842768429</v>
      </c>
      <c r="U432" s="217" t="s">
        <v>17</v>
      </c>
      <c r="V432" s="218">
        <v>5.4766369390800422E-2</v>
      </c>
      <c r="W432" s="218">
        <v>0</v>
      </c>
      <c r="X432" s="218">
        <v>0</v>
      </c>
      <c r="Y432" s="218">
        <v>0</v>
      </c>
      <c r="Z432" s="218">
        <v>0.71753901423655941</v>
      </c>
      <c r="AA432" s="218">
        <v>4.9787608537091299E-3</v>
      </c>
      <c r="AB432" s="218">
        <v>0</v>
      </c>
      <c r="AC432" s="219">
        <v>6.412643979577394E-2</v>
      </c>
      <c r="AD432" s="218">
        <v>0</v>
      </c>
      <c r="AE432" s="218">
        <v>0</v>
      </c>
      <c r="AF432" s="218">
        <v>0</v>
      </c>
      <c r="AG432" s="218">
        <v>0</v>
      </c>
      <c r="AH432" s="218">
        <v>6.412643979577394E-2</v>
      </c>
      <c r="AI432" s="220">
        <f t="shared" si="178"/>
        <v>0.8414105842768429</v>
      </c>
      <c r="AJ432" s="147" t="str">
        <f t="shared" si="179"/>
        <v/>
      </c>
      <c r="BA432" s="147"/>
      <c r="BR432" s="147"/>
      <c r="CG432" s="147"/>
    </row>
    <row r="433" spans="1:85" ht="15">
      <c r="A433" s="173" t="s">
        <v>139</v>
      </c>
      <c r="B433" s="162">
        <v>48.233833704418814</v>
      </c>
      <c r="C433" s="162">
        <v>35.685231707046434</v>
      </c>
      <c r="D433" s="162">
        <v>72.964688217406049</v>
      </c>
      <c r="E433" s="162">
        <v>9.1410781429786621</v>
      </c>
      <c r="F433" s="322"/>
      <c r="G433" s="162">
        <v>0</v>
      </c>
      <c r="H433" s="174">
        <v>0</v>
      </c>
      <c r="I433" s="160">
        <f t="shared" si="176"/>
        <v>166.02483177184999</v>
      </c>
      <c r="J433" s="155"/>
      <c r="K433" s="175" t="s">
        <v>139</v>
      </c>
      <c r="L433" s="162">
        <v>48.233833704418814</v>
      </c>
      <c r="M433" s="162">
        <v>35.685231707046434</v>
      </c>
      <c r="N433" s="162">
        <v>72.964688217406049</v>
      </c>
      <c r="O433" s="162">
        <v>9.1410781429786621</v>
      </c>
      <c r="P433" s="162">
        <v>0</v>
      </c>
      <c r="Q433" s="162">
        <v>0</v>
      </c>
      <c r="R433" s="163">
        <v>0</v>
      </c>
      <c r="S433" s="164">
        <f t="shared" si="177"/>
        <v>166.02483177184999</v>
      </c>
      <c r="U433" s="221" t="s">
        <v>139</v>
      </c>
      <c r="V433" s="213">
        <v>46.358873926228306</v>
      </c>
      <c r="W433" s="213">
        <v>1.8573008772324822</v>
      </c>
      <c r="X433" s="213">
        <v>0</v>
      </c>
      <c r="Y433" s="213">
        <v>35.685231707046434</v>
      </c>
      <c r="Z433" s="213">
        <v>66.619014096083063</v>
      </c>
      <c r="AA433" s="213">
        <v>9.1410781429786621</v>
      </c>
      <c r="AB433" s="213">
        <v>0</v>
      </c>
      <c r="AC433" s="214">
        <v>6.3633330222810169</v>
      </c>
      <c r="AD433" s="213">
        <v>1.7658900958027027E-2</v>
      </c>
      <c r="AE433" s="213">
        <v>0</v>
      </c>
      <c r="AF433" s="213">
        <v>0</v>
      </c>
      <c r="AG433" s="213">
        <v>6.3456741213229835</v>
      </c>
      <c r="AH433" s="213">
        <v>0</v>
      </c>
      <c r="AI433" s="216">
        <f t="shared" si="178"/>
        <v>166.02483177184996</v>
      </c>
      <c r="AJ433" s="147" t="str">
        <f t="shared" si="179"/>
        <v/>
      </c>
      <c r="BA433" s="147"/>
      <c r="BR433" s="147"/>
      <c r="CG433" s="147"/>
    </row>
    <row r="434" spans="1:85" ht="15">
      <c r="A434" s="165" t="s">
        <v>25</v>
      </c>
      <c r="B434" s="166">
        <v>21.987418805002569</v>
      </c>
      <c r="C434" s="166">
        <v>3.4037969528053149</v>
      </c>
      <c r="D434" s="166">
        <v>28.948067700417067</v>
      </c>
      <c r="E434" s="166">
        <v>267.40944604448697</v>
      </c>
      <c r="F434" s="322"/>
      <c r="G434" s="166">
        <v>30.469466389072885</v>
      </c>
      <c r="H434" s="167">
        <v>0</v>
      </c>
      <c r="I434" s="168">
        <f t="shared" si="176"/>
        <v>352.21819589178477</v>
      </c>
      <c r="J434" s="155"/>
      <c r="K434" s="169" t="s">
        <v>25</v>
      </c>
      <c r="L434" s="170">
        <v>21.987418805002569</v>
      </c>
      <c r="M434" s="170">
        <v>3.4037969528053149</v>
      </c>
      <c r="N434" s="170">
        <v>28.948067700417067</v>
      </c>
      <c r="O434" s="170">
        <v>267.40944604448697</v>
      </c>
      <c r="P434" s="170">
        <v>1.2690648719699995</v>
      </c>
      <c r="Q434" s="170">
        <v>30.469466389072885</v>
      </c>
      <c r="R434" s="171">
        <v>0</v>
      </c>
      <c r="S434" s="172">
        <f t="shared" si="177"/>
        <v>353.48726076375476</v>
      </c>
      <c r="U434" s="217" t="s">
        <v>25</v>
      </c>
      <c r="V434" s="218">
        <v>3.7891008896470693</v>
      </c>
      <c r="W434" s="218">
        <v>18.198317915355499</v>
      </c>
      <c r="X434" s="218">
        <v>30.469466389072885</v>
      </c>
      <c r="Y434" s="218">
        <v>3.4037969528053149</v>
      </c>
      <c r="Z434" s="218">
        <v>28.854571407483459</v>
      </c>
      <c r="AA434" s="218">
        <v>266.61021895553642</v>
      </c>
      <c r="AB434" s="218">
        <v>1.2690648719699995</v>
      </c>
      <c r="AC434" s="219">
        <v>0.89272338188415468</v>
      </c>
      <c r="AD434" s="218">
        <v>0</v>
      </c>
      <c r="AE434" s="218">
        <v>1.3266085119579579E-2</v>
      </c>
      <c r="AF434" s="218">
        <v>0</v>
      </c>
      <c r="AG434" s="218">
        <v>9.3496292933606881E-2</v>
      </c>
      <c r="AH434" s="218">
        <v>0.78596100383096834</v>
      </c>
      <c r="AI434" s="220">
        <f t="shared" si="178"/>
        <v>353.48726076375476</v>
      </c>
      <c r="AJ434" s="147" t="str">
        <f t="shared" si="179"/>
        <v/>
      </c>
      <c r="BA434" s="147"/>
      <c r="BR434" s="147"/>
      <c r="CG434" s="147"/>
    </row>
    <row r="435" spans="1:85" ht="15">
      <c r="A435" s="173" t="s">
        <v>24</v>
      </c>
      <c r="B435" s="162">
        <v>2.9673331419868427</v>
      </c>
      <c r="C435" s="162">
        <v>0.24000012500992776</v>
      </c>
      <c r="D435" s="162">
        <v>3.6414404482898486</v>
      </c>
      <c r="E435" s="162">
        <v>0</v>
      </c>
      <c r="F435" s="322"/>
      <c r="G435" s="162">
        <v>0</v>
      </c>
      <c r="H435" s="174">
        <v>0</v>
      </c>
      <c r="I435" s="160">
        <f t="shared" si="176"/>
        <v>6.8487737152866188</v>
      </c>
      <c r="J435" s="155"/>
      <c r="K435" s="175" t="s">
        <v>24</v>
      </c>
      <c r="L435" s="162">
        <v>2.9673331419868427</v>
      </c>
      <c r="M435" s="162">
        <v>0.24000012500992776</v>
      </c>
      <c r="N435" s="162">
        <v>3.6414404482898486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177"/>
        <v>6.8487737152866188</v>
      </c>
      <c r="U435" s="221" t="s">
        <v>24</v>
      </c>
      <c r="V435" s="213">
        <v>2.9583987147232804</v>
      </c>
      <c r="W435" s="213">
        <v>0</v>
      </c>
      <c r="X435" s="213">
        <v>0</v>
      </c>
      <c r="Y435" s="213">
        <v>0.24000012500992776</v>
      </c>
      <c r="Z435" s="213">
        <v>3.3838682231577542</v>
      </c>
      <c r="AA435" s="213">
        <v>0</v>
      </c>
      <c r="AB435" s="213">
        <v>0</v>
      </c>
      <c r="AC435" s="214">
        <v>0.26650665239565641</v>
      </c>
      <c r="AD435" s="213">
        <v>8.9344272635623126E-3</v>
      </c>
      <c r="AE435" s="213">
        <v>0</v>
      </c>
      <c r="AF435" s="213">
        <v>0</v>
      </c>
      <c r="AG435" s="213">
        <v>0.25757222513209455</v>
      </c>
      <c r="AH435" s="213">
        <v>0</v>
      </c>
      <c r="AI435" s="216">
        <f t="shared" si="178"/>
        <v>6.8487737152866188</v>
      </c>
      <c r="AJ435" s="147" t="str">
        <f t="shared" si="179"/>
        <v/>
      </c>
      <c r="BA435" s="147"/>
      <c r="BR435" s="147"/>
      <c r="CG435" s="147"/>
    </row>
    <row r="436" spans="1:85" ht="15">
      <c r="A436" s="165" t="s">
        <v>56</v>
      </c>
      <c r="B436" s="166">
        <v>1.5293512258359119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176"/>
        <v>1.5293512258359119</v>
      </c>
      <c r="J436" s="155"/>
      <c r="K436" s="169" t="s">
        <v>56</v>
      </c>
      <c r="L436" s="170">
        <v>1.5293512258359119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177"/>
        <v>1.5293512258359119</v>
      </c>
      <c r="U436" s="217" t="s">
        <v>56</v>
      </c>
      <c r="V436" s="218">
        <v>1.5293512258359119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178"/>
        <v>1.5293512258359119</v>
      </c>
      <c r="AJ436" s="147" t="str">
        <f t="shared" si="179"/>
        <v/>
      </c>
      <c r="BA436" s="147"/>
      <c r="BR436" s="147"/>
      <c r="CG436" s="147"/>
    </row>
    <row r="437" spans="1:85" ht="15">
      <c r="A437" s="173" t="s">
        <v>22</v>
      </c>
      <c r="B437" s="162">
        <v>38.869908393842728</v>
      </c>
      <c r="C437" s="162">
        <v>0</v>
      </c>
      <c r="D437" s="162">
        <v>0</v>
      </c>
      <c r="E437" s="162">
        <v>4.8095499699921419E-2</v>
      </c>
      <c r="F437" s="322"/>
      <c r="G437" s="162">
        <v>0</v>
      </c>
      <c r="H437" s="174">
        <v>0</v>
      </c>
      <c r="I437" s="160">
        <f t="shared" si="176"/>
        <v>38.918003893542647</v>
      </c>
      <c r="J437" s="155"/>
      <c r="K437" s="175" t="s">
        <v>22</v>
      </c>
      <c r="L437" s="162">
        <v>38.869908393842728</v>
      </c>
      <c r="M437" s="162">
        <v>0</v>
      </c>
      <c r="N437" s="162">
        <v>0</v>
      </c>
      <c r="O437" s="162">
        <v>4.8095499699921419E-2</v>
      </c>
      <c r="P437" s="162">
        <v>2.4903783191905364</v>
      </c>
      <c r="Q437" s="162">
        <v>0</v>
      </c>
      <c r="R437" s="163">
        <v>0</v>
      </c>
      <c r="S437" s="164">
        <f t="shared" si="177"/>
        <v>41.40838221273318</v>
      </c>
      <c r="U437" s="221" t="s">
        <v>22</v>
      </c>
      <c r="V437" s="213">
        <v>38.869908393842728</v>
      </c>
      <c r="W437" s="213">
        <v>0</v>
      </c>
      <c r="X437" s="213">
        <v>0</v>
      </c>
      <c r="Y437" s="213">
        <v>0</v>
      </c>
      <c r="Z437" s="213">
        <v>0</v>
      </c>
      <c r="AA437" s="213">
        <v>0</v>
      </c>
      <c r="AB437" s="213">
        <v>2.4903783191905364</v>
      </c>
      <c r="AC437" s="214">
        <v>4.8095499699921419E-2</v>
      </c>
      <c r="AD437" s="213">
        <v>0</v>
      </c>
      <c r="AE437" s="213">
        <v>0</v>
      </c>
      <c r="AF437" s="213">
        <v>0</v>
      </c>
      <c r="AG437" s="213">
        <v>0</v>
      </c>
      <c r="AH437" s="213">
        <v>4.8095499699921419E-2</v>
      </c>
      <c r="AI437" s="216">
        <f t="shared" si="178"/>
        <v>41.40838221273318</v>
      </c>
      <c r="AJ437" s="147" t="str">
        <f t="shared" si="179"/>
        <v/>
      </c>
      <c r="BA437" s="147"/>
      <c r="BR437" s="147"/>
      <c r="CG437" s="147"/>
    </row>
    <row r="438" spans="1:85" ht="15">
      <c r="A438" s="165" t="s">
        <v>21</v>
      </c>
      <c r="B438" s="166">
        <v>9.0156681458088457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176"/>
        <v>9.0156681458088457</v>
      </c>
      <c r="J438" s="155"/>
      <c r="K438" s="169" t="s">
        <v>21</v>
      </c>
      <c r="L438" s="170">
        <v>9.0156681458088457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177"/>
        <v>9.0156681458088457</v>
      </c>
      <c r="U438" s="217" t="s">
        <v>57</v>
      </c>
      <c r="V438" s="218">
        <v>9.0156681458088457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178"/>
        <v>9.0156681458088457</v>
      </c>
      <c r="AJ438" s="147" t="str">
        <f t="shared" si="179"/>
        <v/>
      </c>
      <c r="BA438" s="147"/>
      <c r="BR438" s="147"/>
      <c r="CG438" s="147"/>
    </row>
    <row r="439" spans="1:85" ht="15">
      <c r="A439" s="176" t="s">
        <v>60</v>
      </c>
      <c r="B439" s="162">
        <v>0.67029780593888033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176"/>
        <v>0.67029780593888033</v>
      </c>
      <c r="J439" s="155"/>
      <c r="K439" s="177" t="s">
        <v>60</v>
      </c>
      <c r="L439" s="162">
        <v>0.67029780593888033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177"/>
        <v>0.67029780593888033</v>
      </c>
      <c r="U439" s="222" t="s">
        <v>58</v>
      </c>
      <c r="V439" s="213">
        <v>0.67029780593888033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178"/>
        <v>0.67029780593888033</v>
      </c>
      <c r="AJ439" s="147" t="str">
        <f t="shared" si="179"/>
        <v/>
      </c>
      <c r="BA439" s="147"/>
      <c r="BR439" s="147"/>
      <c r="CG439" s="147"/>
    </row>
    <row r="440" spans="1:85">
      <c r="A440" s="178" t="s">
        <v>23</v>
      </c>
      <c r="B440" s="179">
        <v>0.67029780593888033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176"/>
        <v>0.67029780593888033</v>
      </c>
      <c r="J440" s="155"/>
      <c r="K440" s="182" t="s">
        <v>23</v>
      </c>
      <c r="L440" s="183">
        <v>0.67029780593888033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177"/>
        <v>0.67029780593888033</v>
      </c>
      <c r="U440" s="223" t="s">
        <v>61</v>
      </c>
      <c r="V440" s="224">
        <v>0.67029780593888033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178"/>
        <v>0.67029780593888033</v>
      </c>
      <c r="AJ440" s="147" t="str">
        <f t="shared" si="179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176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177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178"/>
        <v>0</v>
      </c>
      <c r="AJ441" s="147" t="str">
        <f t="shared" si="179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176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177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178"/>
        <v>0</v>
      </c>
      <c r="AJ442" s="147" t="str">
        <f t="shared" si="179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176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177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178"/>
        <v>0</v>
      </c>
      <c r="AJ443" s="156" t="str">
        <f t="shared" si="179"/>
        <v/>
      </c>
    </row>
    <row r="444" spans="1:85" ht="15">
      <c r="A444" s="200" t="s">
        <v>26</v>
      </c>
      <c r="B444" s="201">
        <f>SUM(B423:B439)</f>
        <v>132.64273395686658</v>
      </c>
      <c r="C444" s="201">
        <f t="shared" ref="C444:I444" si="180">SUM(C423:C439)</f>
        <v>39.329028784861677</v>
      </c>
      <c r="D444" s="201">
        <f t="shared" si="180"/>
        <v>107.97706295632224</v>
      </c>
      <c r="E444" s="201">
        <f t="shared" si="180"/>
        <v>277.90675579496622</v>
      </c>
      <c r="F444" s="201">
        <f t="shared" si="180"/>
        <v>0</v>
      </c>
      <c r="G444" s="201">
        <f t="shared" si="180"/>
        <v>30.469466389072885</v>
      </c>
      <c r="H444" s="203">
        <f t="shared" si="180"/>
        <v>0</v>
      </c>
      <c r="I444" s="160">
        <f t="shared" si="180"/>
        <v>588.32504788208951</v>
      </c>
      <c r="J444" s="155"/>
      <c r="K444" s="202" t="s">
        <v>26</v>
      </c>
      <c r="L444" s="201">
        <f>SUM(L423:L439)</f>
        <v>132.64273395686658</v>
      </c>
      <c r="M444" s="201">
        <f t="shared" ref="M444:S444" si="181">SUM(M423:M439)</f>
        <v>39.329028784861677</v>
      </c>
      <c r="N444" s="201">
        <f t="shared" si="181"/>
        <v>107.97706295632224</v>
      </c>
      <c r="O444" s="201">
        <f t="shared" si="181"/>
        <v>277.90675579496622</v>
      </c>
      <c r="P444" s="201">
        <f t="shared" si="181"/>
        <v>48.392991475021489</v>
      </c>
      <c r="Q444" s="201">
        <f t="shared" si="181"/>
        <v>30.469466389072885</v>
      </c>
      <c r="R444" s="203">
        <f t="shared" si="181"/>
        <v>0</v>
      </c>
      <c r="S444" s="204">
        <f t="shared" si="181"/>
        <v>636.71803935711102</v>
      </c>
      <c r="T444" s="147" t="str">
        <f>IF(ABS(S444-AI444)&gt;0.01,S444-AI444,"")</f>
        <v/>
      </c>
      <c r="U444" s="230" t="s">
        <v>59</v>
      </c>
      <c r="V444" s="231">
        <f>SUM(V423:V439)</f>
        <v>111.98613612615195</v>
      </c>
      <c r="W444" s="231">
        <f t="shared" ref="W444:AH444" si="182">SUM(W423:W439)</f>
        <v>20.055618792587982</v>
      </c>
      <c r="X444" s="231">
        <f t="shared" si="182"/>
        <v>30.469466389072885</v>
      </c>
      <c r="Y444" s="231">
        <f t="shared" si="182"/>
        <v>39.329028784861677</v>
      </c>
      <c r="Z444" s="231">
        <f t="shared" si="182"/>
        <v>101.28032031693355</v>
      </c>
      <c r="AA444" s="231">
        <f t="shared" si="182"/>
        <v>275.79025012955992</v>
      </c>
      <c r="AB444" s="231">
        <f t="shared" si="182"/>
        <v>48.392991475021489</v>
      </c>
      <c r="AC444" s="231">
        <f t="shared" si="182"/>
        <v>9.4142273429216647</v>
      </c>
      <c r="AD444" s="232">
        <f t="shared" si="182"/>
        <v>0.60097903812663467</v>
      </c>
      <c r="AE444" s="232">
        <f t="shared" si="182"/>
        <v>1.3266085119579579E-2</v>
      </c>
      <c r="AF444" s="232">
        <f t="shared" si="182"/>
        <v>0</v>
      </c>
      <c r="AG444" s="232">
        <f t="shared" si="182"/>
        <v>6.6967426393886855</v>
      </c>
      <c r="AH444" s="232">
        <f t="shared" si="182"/>
        <v>2.1032395802867594</v>
      </c>
      <c r="AI444" s="233">
        <f>SUM(V444:AC444)</f>
        <v>636.71803935711125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0.22545824699180661</v>
      </c>
      <c r="C445" s="49">
        <f t="shared" ref="C445:H445" si="183">IF($I444=0,"-",C444/$I444)</f>
        <v>6.6849148997551927E-2</v>
      </c>
      <c r="D445" s="49">
        <f t="shared" si="183"/>
        <v>0.18353300330323979</v>
      </c>
      <c r="E445" s="49">
        <f t="shared" si="183"/>
        <v>0.47236941006574912</v>
      </c>
      <c r="F445" s="49">
        <f t="shared" si="183"/>
        <v>0</v>
      </c>
      <c r="G445" s="49">
        <f t="shared" si="183"/>
        <v>5.1790190641652731E-2</v>
      </c>
      <c r="H445" s="71">
        <f t="shared" si="183"/>
        <v>0</v>
      </c>
      <c r="I445" s="50">
        <f>SUM(B445:H445)</f>
        <v>1.0000000000000002</v>
      </c>
      <c r="J445" s="147"/>
      <c r="K445" s="82" t="s">
        <v>83</v>
      </c>
      <c r="L445" s="99">
        <f t="shared" ref="L445:R445" si="184">IF($S444=0,"-",L444/$S444)</f>
        <v>0.20832256314081324</v>
      </c>
      <c r="M445" s="99">
        <f t="shared" si="184"/>
        <v>6.1768359546671356E-2</v>
      </c>
      <c r="N445" s="99">
        <f t="shared" si="184"/>
        <v>0.16958379735140816</v>
      </c>
      <c r="O445" s="99">
        <f t="shared" si="184"/>
        <v>0.43646753918825104</v>
      </c>
      <c r="P445" s="99">
        <f t="shared" si="184"/>
        <v>7.6003801500399606E-2</v>
      </c>
      <c r="Q445" s="99">
        <f t="shared" si="184"/>
        <v>4.7853939272456701E-2</v>
      </c>
      <c r="R445" s="100">
        <f t="shared" si="184"/>
        <v>0</v>
      </c>
      <c r="S445" s="101">
        <f>SUM(L445:R445)</f>
        <v>1</v>
      </c>
      <c r="U445" s="111" t="s">
        <v>83</v>
      </c>
      <c r="V445" s="133">
        <f>+V444/$AI444</f>
        <v>0.1758802628542194</v>
      </c>
      <c r="W445" s="133">
        <f t="shared" ref="W445:AH445" si="185">+W444/$AI444</f>
        <v>3.1498430314363272E-2</v>
      </c>
      <c r="X445" s="133">
        <f t="shared" si="185"/>
        <v>4.785393927245668E-2</v>
      </c>
      <c r="Y445" s="133">
        <f t="shared" si="185"/>
        <v>6.1768359546671335E-2</v>
      </c>
      <c r="Z445" s="133">
        <f t="shared" si="185"/>
        <v>0.15906620208090136</v>
      </c>
      <c r="AA445" s="133">
        <f t="shared" si="185"/>
        <v>0.4331434529607846</v>
      </c>
      <c r="AB445" s="133">
        <f t="shared" si="185"/>
        <v>7.6003801500399579E-2</v>
      </c>
      <c r="AC445" s="133">
        <f t="shared" si="185"/>
        <v>1.4785551470203561E-2</v>
      </c>
      <c r="AD445" s="133">
        <f t="shared" si="185"/>
        <v>9.4386997223046807E-4</v>
      </c>
      <c r="AE445" s="133">
        <f t="shared" si="185"/>
        <v>2.0835101724107317E-5</v>
      </c>
      <c r="AF445" s="133">
        <f t="shared" si="185"/>
        <v>0</v>
      </c>
      <c r="AG445" s="133">
        <f t="shared" si="185"/>
        <v>1.0517595270506752E-2</v>
      </c>
      <c r="AH445" s="133">
        <f t="shared" si="185"/>
        <v>3.303251125742224E-3</v>
      </c>
      <c r="AI445" s="134">
        <f>SUM(V445:AC445)</f>
        <v>0.99999999999999967</v>
      </c>
      <c r="AJ445" s="147" t="str">
        <f t="shared" si="179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1.4735124790651546</v>
      </c>
      <c r="G449" s="332"/>
      <c r="H449" s="334"/>
      <c r="I449" s="160">
        <f>SUM(B449:H449)</f>
        <v>1.4735124790651546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186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187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186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187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186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187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186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187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186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187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178.11427495839396</v>
      </c>
      <c r="G455" s="335"/>
      <c r="H455" s="337"/>
      <c r="I455" s="160">
        <f t="shared" si="186"/>
        <v>178.11427495839396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187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186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187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186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187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186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187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186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187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779.10865921346965</v>
      </c>
      <c r="G460" s="335"/>
      <c r="H460" s="337"/>
      <c r="I460" s="168">
        <f t="shared" si="186"/>
        <v>779.10865921346965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187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186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187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</v>
      </c>
      <c r="G462" s="335"/>
      <c r="H462" s="337"/>
      <c r="I462" s="168">
        <f t="shared" si="186"/>
        <v>0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187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10.505001557099597</v>
      </c>
      <c r="G463" s="335"/>
      <c r="H463" s="337"/>
      <c r="I463" s="160">
        <f t="shared" si="186"/>
        <v>10.505001557099597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187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186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187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186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187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186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187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186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187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186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187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186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187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188">SUM(C449:C465)</f>
        <v>0</v>
      </c>
      <c r="D470" s="201">
        <f t="shared" si="188"/>
        <v>0</v>
      </c>
      <c r="E470" s="201">
        <f t="shared" si="188"/>
        <v>0</v>
      </c>
      <c r="F470" s="201">
        <f t="shared" si="188"/>
        <v>969.20144820802841</v>
      </c>
      <c r="G470" s="201">
        <f t="shared" si="188"/>
        <v>0</v>
      </c>
      <c r="H470" s="203">
        <f t="shared" si="188"/>
        <v>0</v>
      </c>
      <c r="I470" s="160">
        <f t="shared" si="188"/>
        <v>969.20144820802841</v>
      </c>
      <c r="J470" s="155"/>
      <c r="K470" s="202" t="s">
        <v>26</v>
      </c>
      <c r="L470" s="201">
        <f>SUM(L449:L465)</f>
        <v>0</v>
      </c>
      <c r="M470" s="201">
        <f t="shared" ref="M470:S470" si="189">SUM(M449:M465)</f>
        <v>0</v>
      </c>
      <c r="N470" s="201">
        <f t="shared" si="189"/>
        <v>0</v>
      </c>
      <c r="O470" s="201">
        <f t="shared" si="189"/>
        <v>0</v>
      </c>
      <c r="P470" s="201">
        <f t="shared" si="189"/>
        <v>0</v>
      </c>
      <c r="Q470" s="201">
        <f t="shared" si="189"/>
        <v>0</v>
      </c>
      <c r="R470" s="203">
        <f t="shared" si="189"/>
        <v>0</v>
      </c>
      <c r="S470" s="204">
        <f t="shared" si="189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190">IF($I470=0,"-",C470/$I470)</f>
        <v>0</v>
      </c>
      <c r="D471" s="49">
        <f t="shared" si="190"/>
        <v>0</v>
      </c>
      <c r="E471" s="49">
        <f t="shared" si="190"/>
        <v>0</v>
      </c>
      <c r="F471" s="49">
        <f t="shared" si="190"/>
        <v>1</v>
      </c>
      <c r="G471" s="49">
        <f t="shared" si="190"/>
        <v>0</v>
      </c>
      <c r="H471" s="71">
        <f t="shared" si="19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191">IF($S470=0,"-",L470/$S470)</f>
        <v>-</v>
      </c>
      <c r="M471" s="99" t="str">
        <f t="shared" si="191"/>
        <v>-</v>
      </c>
      <c r="N471" s="99" t="str">
        <f t="shared" si="191"/>
        <v>-</v>
      </c>
      <c r="O471" s="99" t="str">
        <f t="shared" si="191"/>
        <v>-</v>
      </c>
      <c r="P471" s="99" t="str">
        <f t="shared" si="191"/>
        <v>-</v>
      </c>
      <c r="Q471" s="99" t="str">
        <f t="shared" si="191"/>
        <v>-</v>
      </c>
      <c r="R471" s="100" t="str">
        <f t="shared" si="19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19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19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19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19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19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19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19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19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19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19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21617.486961183145</v>
      </c>
      <c r="G481" s="335"/>
      <c r="H481" s="337"/>
      <c r="I481" s="160">
        <f t="shared" si="192"/>
        <v>21617.486961183145</v>
      </c>
      <c r="J481" s="155"/>
      <c r="K481" s="175" t="s">
        <v>54</v>
      </c>
      <c r="L481" s="335"/>
      <c r="M481" s="336"/>
      <c r="N481" s="336"/>
      <c r="O481" s="337"/>
      <c r="P481" s="162">
        <v>12129.219687403123</v>
      </c>
      <c r="Q481" s="335"/>
      <c r="R481" s="342"/>
      <c r="S481" s="164">
        <f t="shared" si="193"/>
        <v>12129.219687403123</v>
      </c>
    </row>
    <row r="482" spans="1:19" ht="15">
      <c r="A482" s="165" t="s">
        <v>12</v>
      </c>
      <c r="B482" s="335"/>
      <c r="C482" s="336"/>
      <c r="D482" s="336"/>
      <c r="E482" s="337"/>
      <c r="F482" s="166">
        <v>5023.0142667920363</v>
      </c>
      <c r="G482" s="335"/>
      <c r="H482" s="337"/>
      <c r="I482" s="168">
        <f t="shared" si="192"/>
        <v>5023.0142667920363</v>
      </c>
      <c r="J482" s="155"/>
      <c r="K482" s="169" t="s">
        <v>12</v>
      </c>
      <c r="L482" s="335"/>
      <c r="M482" s="336"/>
      <c r="N482" s="336"/>
      <c r="O482" s="337"/>
      <c r="P482" s="170">
        <v>2204.5009347821197</v>
      </c>
      <c r="Q482" s="335"/>
      <c r="R482" s="342"/>
      <c r="S482" s="172">
        <f t="shared" si="193"/>
        <v>2204.5009347821197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19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19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19.120024709203854</v>
      </c>
      <c r="G484" s="335"/>
      <c r="H484" s="337"/>
      <c r="I484" s="168">
        <f t="shared" si="192"/>
        <v>19.120024709203854</v>
      </c>
      <c r="J484" s="155"/>
      <c r="K484" s="169" t="s">
        <v>17</v>
      </c>
      <c r="L484" s="335"/>
      <c r="M484" s="336"/>
      <c r="N484" s="336"/>
      <c r="O484" s="337"/>
      <c r="P484" s="294">
        <v>2.8125926610444236</v>
      </c>
      <c r="Q484" s="335"/>
      <c r="R484" s="342"/>
      <c r="S484" s="172">
        <f t="shared" si="193"/>
        <v>2.8125926610444236</v>
      </c>
    </row>
    <row r="485" spans="1:19" ht="15">
      <c r="A485" s="173" t="s">
        <v>139</v>
      </c>
      <c r="B485" s="335"/>
      <c r="C485" s="336"/>
      <c r="D485" s="336"/>
      <c r="E485" s="337"/>
      <c r="F485" s="162">
        <v>154.60608481161344</v>
      </c>
      <c r="G485" s="335"/>
      <c r="H485" s="337"/>
      <c r="I485" s="160">
        <f t="shared" si="192"/>
        <v>154.60608481161344</v>
      </c>
      <c r="J485" s="155"/>
      <c r="K485" s="175" t="s">
        <v>139</v>
      </c>
      <c r="L485" s="335"/>
      <c r="M485" s="336"/>
      <c r="N485" s="336"/>
      <c r="O485" s="337"/>
      <c r="P485" s="162">
        <v>140.9675794191613</v>
      </c>
      <c r="Q485" s="335"/>
      <c r="R485" s="342"/>
      <c r="S485" s="164">
        <f t="shared" si="193"/>
        <v>140.9675794191613</v>
      </c>
    </row>
    <row r="486" spans="1:19" ht="15">
      <c r="A486" s="165" t="s">
        <v>25</v>
      </c>
      <c r="B486" s="335"/>
      <c r="C486" s="336"/>
      <c r="D486" s="336"/>
      <c r="E486" s="337"/>
      <c r="F486" s="166">
        <v>457.69212407325301</v>
      </c>
      <c r="G486" s="335"/>
      <c r="H486" s="337"/>
      <c r="I486" s="168">
        <f t="shared" si="192"/>
        <v>457.69212407325301</v>
      </c>
      <c r="J486" s="155"/>
      <c r="K486" s="169" t="s">
        <v>25</v>
      </c>
      <c r="L486" s="335"/>
      <c r="M486" s="336"/>
      <c r="N486" s="336"/>
      <c r="O486" s="337"/>
      <c r="P486" s="170">
        <v>-1.0495770919050074E-13</v>
      </c>
      <c r="Q486" s="335"/>
      <c r="R486" s="342"/>
      <c r="S486" s="172">
        <f t="shared" si="193"/>
        <v>-1.0495770919050074E-13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19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19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19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19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1645.3463026025418</v>
      </c>
      <c r="G489" s="335"/>
      <c r="H489" s="337"/>
      <c r="I489" s="160">
        <f t="shared" si="192"/>
        <v>1645.3463026025418</v>
      </c>
      <c r="J489" s="155"/>
      <c r="K489" s="175" t="s">
        <v>22</v>
      </c>
      <c r="L489" s="335"/>
      <c r="M489" s="336"/>
      <c r="N489" s="336"/>
      <c r="O489" s="337"/>
      <c r="P489" s="162">
        <v>936.37116653959129</v>
      </c>
      <c r="Q489" s="335"/>
      <c r="R489" s="342"/>
      <c r="S489" s="164">
        <f t="shared" si="193"/>
        <v>936.37116653959129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19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19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19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19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19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19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19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19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19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19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19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19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194">SUM(C475:C491)</f>
        <v>0</v>
      </c>
      <c r="D496" s="201">
        <f t="shared" si="194"/>
        <v>0</v>
      </c>
      <c r="E496" s="201">
        <f t="shared" si="194"/>
        <v>0</v>
      </c>
      <c r="F496" s="201">
        <f t="shared" si="194"/>
        <v>28917.265764171796</v>
      </c>
      <c r="G496" s="201">
        <f t="shared" si="194"/>
        <v>0</v>
      </c>
      <c r="H496" s="203">
        <f t="shared" si="194"/>
        <v>0</v>
      </c>
      <c r="I496" s="160">
        <f t="shared" si="194"/>
        <v>28917.265764171796</v>
      </c>
      <c r="J496" s="155"/>
      <c r="K496" s="202" t="s">
        <v>26</v>
      </c>
      <c r="L496" s="201">
        <f>SUM(L475:L491)</f>
        <v>0</v>
      </c>
      <c r="M496" s="201">
        <f t="shared" ref="M496:S496" si="195">SUM(M475:M491)</f>
        <v>0</v>
      </c>
      <c r="N496" s="201">
        <f t="shared" si="195"/>
        <v>0</v>
      </c>
      <c r="O496" s="201">
        <f t="shared" si="195"/>
        <v>0</v>
      </c>
      <c r="P496" s="201">
        <f t="shared" si="195"/>
        <v>15413.87196080504</v>
      </c>
      <c r="Q496" s="201">
        <f t="shared" si="195"/>
        <v>0</v>
      </c>
      <c r="R496" s="203">
        <f t="shared" si="195"/>
        <v>0</v>
      </c>
      <c r="S496" s="204">
        <f t="shared" si="195"/>
        <v>15413.87196080504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196">IF($I496=0,"-",C496/$I496)</f>
        <v>0</v>
      </c>
      <c r="D497" s="49">
        <f t="shared" si="196"/>
        <v>0</v>
      </c>
      <c r="E497" s="49">
        <f t="shared" si="196"/>
        <v>0</v>
      </c>
      <c r="F497" s="49">
        <f t="shared" si="196"/>
        <v>1</v>
      </c>
      <c r="G497" s="49">
        <f t="shared" si="196"/>
        <v>0</v>
      </c>
      <c r="H497" s="71">
        <f t="shared" si="196"/>
        <v>0</v>
      </c>
      <c r="I497" s="50">
        <f>SUM(B497:H497)</f>
        <v>1</v>
      </c>
      <c r="J497" s="25"/>
      <c r="K497" s="82" t="s">
        <v>83</v>
      </c>
      <c r="L497" s="99">
        <f t="shared" ref="L497:R497" si="197">IF($S496=0,"-",L496/$S496)</f>
        <v>0</v>
      </c>
      <c r="M497" s="99">
        <f t="shared" si="197"/>
        <v>0</v>
      </c>
      <c r="N497" s="99">
        <f t="shared" si="197"/>
        <v>0</v>
      </c>
      <c r="O497" s="99">
        <f t="shared" si="197"/>
        <v>0</v>
      </c>
      <c r="P497" s="99">
        <f t="shared" si="197"/>
        <v>1</v>
      </c>
      <c r="Q497" s="99">
        <f t="shared" si="197"/>
        <v>0</v>
      </c>
      <c r="R497" s="100">
        <f t="shared" si="197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198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199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198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199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198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199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198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199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198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199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198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199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198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199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198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199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198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199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198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199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339.53039999999999</v>
      </c>
      <c r="G512" s="335"/>
      <c r="H512" s="337"/>
      <c r="I512" s="168">
        <f t="shared" si="198"/>
        <v>339.53039999999999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199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198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199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198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199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198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199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198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199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198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199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198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199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198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199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198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199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198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199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00">SUM(C501:C517)</f>
        <v>0</v>
      </c>
      <c r="D522" s="201">
        <f t="shared" si="200"/>
        <v>0</v>
      </c>
      <c r="E522" s="201">
        <f t="shared" si="200"/>
        <v>0</v>
      </c>
      <c r="F522" s="201">
        <f t="shared" si="200"/>
        <v>339.53039999999999</v>
      </c>
      <c r="G522" s="201">
        <f t="shared" si="200"/>
        <v>0</v>
      </c>
      <c r="H522" s="203">
        <f t="shared" si="200"/>
        <v>0</v>
      </c>
      <c r="I522" s="160">
        <f t="shared" si="200"/>
        <v>339.53039999999999</v>
      </c>
      <c r="J522" s="155"/>
      <c r="K522" s="202" t="s">
        <v>26</v>
      </c>
      <c r="L522" s="201">
        <f>SUM(L501:L517)</f>
        <v>0</v>
      </c>
      <c r="M522" s="201">
        <f t="shared" ref="M522:S522" si="201">SUM(M501:M517)</f>
        <v>0</v>
      </c>
      <c r="N522" s="201">
        <f t="shared" si="201"/>
        <v>0</v>
      </c>
      <c r="O522" s="201">
        <f t="shared" si="201"/>
        <v>0</v>
      </c>
      <c r="P522" s="201">
        <f t="shared" si="201"/>
        <v>0</v>
      </c>
      <c r="Q522" s="201">
        <f t="shared" si="201"/>
        <v>0</v>
      </c>
      <c r="R522" s="203">
        <f t="shared" si="201"/>
        <v>0</v>
      </c>
      <c r="S522" s="204">
        <f t="shared" si="201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02">IF($I522=0,"-",C522/$I522)</f>
        <v>0</v>
      </c>
      <c r="D523" s="49">
        <f t="shared" si="202"/>
        <v>0</v>
      </c>
      <c r="E523" s="49">
        <f t="shared" si="202"/>
        <v>0</v>
      </c>
      <c r="F523" s="49">
        <f t="shared" si="202"/>
        <v>1</v>
      </c>
      <c r="G523" s="49">
        <f t="shared" si="202"/>
        <v>0</v>
      </c>
      <c r="H523" s="71">
        <f t="shared" si="202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03">IF($S522=0,"-",L522/$S522)</f>
        <v>-</v>
      </c>
      <c r="M523" s="99" t="str">
        <f t="shared" si="203"/>
        <v>-</v>
      </c>
      <c r="N523" s="99" t="str">
        <f t="shared" si="203"/>
        <v>-</v>
      </c>
      <c r="O523" s="99" t="str">
        <f t="shared" si="203"/>
        <v>-</v>
      </c>
      <c r="P523" s="99" t="str">
        <f t="shared" si="203"/>
        <v>-</v>
      </c>
      <c r="Q523" s="99" t="str">
        <f t="shared" si="203"/>
        <v>-</v>
      </c>
      <c r="R523" s="100" t="str">
        <f t="shared" si="20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0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0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0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0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0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0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0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0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0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0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4.8214613408016964</v>
      </c>
      <c r="G533" s="335"/>
      <c r="H533" s="337"/>
      <c r="I533" s="160">
        <f t="shared" si="204"/>
        <v>4.8214613408016964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0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0.70620517510037661</v>
      </c>
      <c r="G534" s="335"/>
      <c r="H534" s="337"/>
      <c r="I534" s="168">
        <f t="shared" si="204"/>
        <v>0.70620517510037661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0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0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0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0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0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0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0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0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0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0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0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0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0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0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0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0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0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0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0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0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0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0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0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0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0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0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0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06">SUM(C527:C543)</f>
        <v>0</v>
      </c>
      <c r="D548" s="201">
        <f t="shared" si="206"/>
        <v>0</v>
      </c>
      <c r="E548" s="201">
        <f t="shared" si="206"/>
        <v>0</v>
      </c>
      <c r="F548" s="201">
        <f t="shared" si="206"/>
        <v>5.527666515902073</v>
      </c>
      <c r="G548" s="201">
        <f t="shared" si="206"/>
        <v>0</v>
      </c>
      <c r="H548" s="203">
        <f t="shared" si="206"/>
        <v>0</v>
      </c>
      <c r="I548" s="160">
        <f t="shared" si="206"/>
        <v>5.527666515902073</v>
      </c>
      <c r="J548" s="155"/>
      <c r="K548" s="202" t="s">
        <v>26</v>
      </c>
      <c r="L548" s="201">
        <f>SUM(L527:L543)</f>
        <v>0</v>
      </c>
      <c r="M548" s="201">
        <f t="shared" ref="M548:S548" si="207">SUM(M527:M543)</f>
        <v>0</v>
      </c>
      <c r="N548" s="201">
        <f t="shared" si="207"/>
        <v>0</v>
      </c>
      <c r="O548" s="201">
        <f t="shared" si="207"/>
        <v>0</v>
      </c>
      <c r="P548" s="201">
        <f t="shared" si="207"/>
        <v>0</v>
      </c>
      <c r="Q548" s="201">
        <f t="shared" si="207"/>
        <v>0</v>
      </c>
      <c r="R548" s="203">
        <f t="shared" si="207"/>
        <v>0</v>
      </c>
      <c r="S548" s="204">
        <f t="shared" si="207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08">IF($I548=0,"-",C548/$I548)</f>
        <v>0</v>
      </c>
      <c r="D549" s="49">
        <f t="shared" si="208"/>
        <v>0</v>
      </c>
      <c r="E549" s="49">
        <f t="shared" si="208"/>
        <v>0</v>
      </c>
      <c r="F549" s="49">
        <f t="shared" si="208"/>
        <v>1</v>
      </c>
      <c r="G549" s="49">
        <f t="shared" si="208"/>
        <v>0</v>
      </c>
      <c r="H549" s="71">
        <f t="shared" si="208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09">IF($S548=0,"-",L548/$S548)</f>
        <v>-</v>
      </c>
      <c r="M549" s="99" t="str">
        <f t="shared" si="209"/>
        <v>-</v>
      </c>
      <c r="N549" s="99" t="str">
        <f t="shared" si="209"/>
        <v>-</v>
      </c>
      <c r="O549" s="99" t="str">
        <f t="shared" si="209"/>
        <v>-</v>
      </c>
      <c r="P549" s="99" t="str">
        <f t="shared" si="209"/>
        <v>-</v>
      </c>
      <c r="Q549" s="99" t="str">
        <f t="shared" si="209"/>
        <v>-</v>
      </c>
      <c r="R549" s="100" t="str">
        <f t="shared" si="209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10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11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10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11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10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11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10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11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10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11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10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11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10.426194502971502</v>
      </c>
      <c r="G560" s="335"/>
      <c r="H560" s="337"/>
      <c r="I560" s="168">
        <f t="shared" si="210"/>
        <v>10.426194502971502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11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1368.1251121411231</v>
      </c>
      <c r="G561" s="335"/>
      <c r="H561" s="337"/>
      <c r="I561" s="160">
        <f t="shared" si="210"/>
        <v>1368.1251121411231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11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10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11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10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11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10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11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10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11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10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11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10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11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10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11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10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11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10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11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10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11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10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11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10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11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12">SUM(C553:C569)</f>
        <v>0</v>
      </c>
      <c r="D574" s="201">
        <f t="shared" si="212"/>
        <v>0</v>
      </c>
      <c r="E574" s="201">
        <f t="shared" si="212"/>
        <v>0</v>
      </c>
      <c r="F574" s="201">
        <f t="shared" si="212"/>
        <v>1378.5513066440947</v>
      </c>
      <c r="G574" s="201">
        <f t="shared" si="212"/>
        <v>0</v>
      </c>
      <c r="H574" s="203">
        <f t="shared" si="212"/>
        <v>0</v>
      </c>
      <c r="I574" s="160">
        <f t="shared" si="212"/>
        <v>1378.5513066440947</v>
      </c>
      <c r="J574" s="155"/>
      <c r="K574" s="202" t="s">
        <v>26</v>
      </c>
      <c r="L574" s="201">
        <f>SUM(L553:L569)</f>
        <v>0</v>
      </c>
      <c r="M574" s="201">
        <f t="shared" ref="M574:S574" si="213">SUM(M553:M569)</f>
        <v>0</v>
      </c>
      <c r="N574" s="201">
        <f t="shared" si="213"/>
        <v>0</v>
      </c>
      <c r="O574" s="201">
        <f t="shared" si="213"/>
        <v>0</v>
      </c>
      <c r="P574" s="201">
        <f t="shared" si="213"/>
        <v>0</v>
      </c>
      <c r="Q574" s="201">
        <f t="shared" si="213"/>
        <v>0</v>
      </c>
      <c r="R574" s="203">
        <f t="shared" si="213"/>
        <v>0</v>
      </c>
      <c r="S574" s="204">
        <f t="shared" si="213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14">IF($I574=0,"-",C574/$I574)</f>
        <v>0</v>
      </c>
      <c r="D575" s="49">
        <f t="shared" si="214"/>
        <v>0</v>
      </c>
      <c r="E575" s="49">
        <f t="shared" si="214"/>
        <v>0</v>
      </c>
      <c r="F575" s="49">
        <f t="shared" si="214"/>
        <v>1</v>
      </c>
      <c r="G575" s="49">
        <f t="shared" si="214"/>
        <v>0</v>
      </c>
      <c r="H575" s="71">
        <f t="shared" si="214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15">IF($S574=0,"-",L574/$S574)</f>
        <v>-</v>
      </c>
      <c r="M575" s="99" t="str">
        <f t="shared" si="215"/>
        <v>-</v>
      </c>
      <c r="N575" s="99" t="str">
        <f t="shared" si="215"/>
        <v>-</v>
      </c>
      <c r="O575" s="99" t="str">
        <f t="shared" si="215"/>
        <v>-</v>
      </c>
      <c r="P575" s="99" t="str">
        <f t="shared" si="215"/>
        <v>-</v>
      </c>
      <c r="Q575" s="99" t="str">
        <f t="shared" si="215"/>
        <v>-</v>
      </c>
      <c r="R575" s="100" t="str">
        <f t="shared" si="215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0</v>
      </c>
      <c r="C579" s="158">
        <v>0</v>
      </c>
      <c r="D579" s="158">
        <v>0</v>
      </c>
      <c r="E579" s="158">
        <v>0</v>
      </c>
      <c r="F579" s="321"/>
      <c r="G579" s="158">
        <v>0</v>
      </c>
      <c r="H579" s="159">
        <v>0</v>
      </c>
      <c r="I579" s="160">
        <f>SUM(B579:H579)</f>
        <v>0</v>
      </c>
      <c r="J579" s="155"/>
      <c r="K579" s="209" t="s">
        <v>7</v>
      </c>
      <c r="L579" s="158">
        <v>0</v>
      </c>
      <c r="M579" s="158">
        <v>0</v>
      </c>
      <c r="N579" s="158">
        <v>0</v>
      </c>
      <c r="O579" s="158">
        <v>0</v>
      </c>
      <c r="P579" s="158">
        <v>1.4735124790651546</v>
      </c>
      <c r="Q579" s="158">
        <v>0</v>
      </c>
      <c r="R579" s="210">
        <v>0</v>
      </c>
      <c r="S579" s="211">
        <f>SUM(L579:R579)</f>
        <v>1.4735124790651546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16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17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16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17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16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17"/>
        <v>0</v>
      </c>
    </row>
    <row r="583" spans="1:19" ht="15">
      <c r="A583" s="173" t="s">
        <v>16</v>
      </c>
      <c r="B583" s="162">
        <v>26.086835658995511</v>
      </c>
      <c r="C583" s="162">
        <v>3.1597627259468335</v>
      </c>
      <c r="D583" s="162">
        <v>0.68131410665909342</v>
      </c>
      <c r="E583" s="162">
        <v>1.5195239145127355</v>
      </c>
      <c r="F583" s="322"/>
      <c r="G583" s="162">
        <v>0</v>
      </c>
      <c r="H583" s="174">
        <v>0</v>
      </c>
      <c r="I583" s="160">
        <f t="shared" si="216"/>
        <v>31.447436406114175</v>
      </c>
      <c r="J583" s="155"/>
      <c r="K583" s="175" t="s">
        <v>16</v>
      </c>
      <c r="L583" s="162">
        <v>26.086835658995511</v>
      </c>
      <c r="M583" s="162">
        <v>3.1597627259468335</v>
      </c>
      <c r="N583" s="162">
        <v>0.68131410665909342</v>
      </c>
      <c r="O583" s="162">
        <v>1.5195239145127355</v>
      </c>
      <c r="P583" s="162">
        <v>0</v>
      </c>
      <c r="Q583" s="162">
        <v>0</v>
      </c>
      <c r="R583" s="163">
        <v>0</v>
      </c>
      <c r="S583" s="164">
        <f t="shared" si="217"/>
        <v>31.447436406114175</v>
      </c>
    </row>
    <row r="584" spans="1:19" ht="15">
      <c r="A584" s="165" t="s">
        <v>15</v>
      </c>
      <c r="B584" s="166">
        <v>646.13979189961344</v>
      </c>
      <c r="C584" s="166">
        <v>9.8057172736612017</v>
      </c>
      <c r="D584" s="166">
        <v>11.594256056297921</v>
      </c>
      <c r="E584" s="166">
        <v>0</v>
      </c>
      <c r="F584" s="322"/>
      <c r="G584" s="166">
        <v>0</v>
      </c>
      <c r="H584" s="167">
        <v>0</v>
      </c>
      <c r="I584" s="168">
        <f t="shared" si="216"/>
        <v>667.53976522957259</v>
      </c>
      <c r="J584" s="155"/>
      <c r="K584" s="169" t="s">
        <v>15</v>
      </c>
      <c r="L584" s="170">
        <v>646.13979189961344</v>
      </c>
      <c r="M584" s="170">
        <v>9.8057172736612017</v>
      </c>
      <c r="N584" s="170">
        <v>11.594256056297921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17"/>
        <v>667.53976522957259</v>
      </c>
    </row>
    <row r="585" spans="1:19" ht="15">
      <c r="A585" s="173" t="s">
        <v>54</v>
      </c>
      <c r="B585" s="162">
        <v>0</v>
      </c>
      <c r="C585" s="162">
        <v>0</v>
      </c>
      <c r="D585" s="162">
        <v>0.50592207407553447</v>
      </c>
      <c r="E585" s="162">
        <v>236.00488408868463</v>
      </c>
      <c r="F585" s="322"/>
      <c r="G585" s="162">
        <v>0</v>
      </c>
      <c r="H585" s="174">
        <v>0</v>
      </c>
      <c r="I585" s="160">
        <f t="shared" si="216"/>
        <v>236.51080616276016</v>
      </c>
      <c r="J585" s="155"/>
      <c r="K585" s="175" t="s">
        <v>54</v>
      </c>
      <c r="L585" s="162">
        <v>0</v>
      </c>
      <c r="M585" s="162">
        <v>0</v>
      </c>
      <c r="N585" s="162">
        <v>0.50592207407553447</v>
      </c>
      <c r="O585" s="162">
        <v>236.00488408868463</v>
      </c>
      <c r="P585" s="162">
        <v>1443.3784731442049</v>
      </c>
      <c r="Q585" s="162">
        <v>0</v>
      </c>
      <c r="R585" s="163">
        <v>0</v>
      </c>
      <c r="S585" s="164">
        <f t="shared" si="217"/>
        <v>1679.8892793069651</v>
      </c>
    </row>
    <row r="586" spans="1:19" ht="15">
      <c r="A586" s="165" t="s">
        <v>12</v>
      </c>
      <c r="B586" s="166">
        <v>0</v>
      </c>
      <c r="C586" s="166">
        <v>0</v>
      </c>
      <c r="D586" s="166">
        <v>6.1512647537040862E-3</v>
      </c>
      <c r="E586" s="166">
        <v>0.17984765883000908</v>
      </c>
      <c r="F586" s="322"/>
      <c r="G586" s="166">
        <v>0</v>
      </c>
      <c r="H586" s="167">
        <v>0</v>
      </c>
      <c r="I586" s="168">
        <f t="shared" si="216"/>
        <v>0.18599892358371317</v>
      </c>
      <c r="J586" s="155"/>
      <c r="K586" s="169" t="s">
        <v>12</v>
      </c>
      <c r="L586" s="170">
        <v>0</v>
      </c>
      <c r="M586" s="170">
        <v>0</v>
      </c>
      <c r="N586" s="170">
        <v>6.1512647537040862E-3</v>
      </c>
      <c r="O586" s="170">
        <v>0.17984765883000908</v>
      </c>
      <c r="P586" s="170">
        <v>89.957765702986023</v>
      </c>
      <c r="Q586" s="170">
        <v>0</v>
      </c>
      <c r="R586" s="171">
        <v>0</v>
      </c>
      <c r="S586" s="172">
        <f t="shared" si="217"/>
        <v>90.143764626569734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16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1368.1251121411231</v>
      </c>
      <c r="Q587" s="162">
        <v>0</v>
      </c>
      <c r="R587" s="163">
        <v>0</v>
      </c>
      <c r="S587" s="164">
        <f t="shared" si="217"/>
        <v>1368.1251121411231</v>
      </c>
    </row>
    <row r="588" spans="1:19" ht="15">
      <c r="A588" s="165" t="s">
        <v>17</v>
      </c>
      <c r="B588" s="166">
        <v>29.760991090522854</v>
      </c>
      <c r="C588" s="166">
        <v>0.16125382041228886</v>
      </c>
      <c r="D588" s="166">
        <v>3.7771581479002161</v>
      </c>
      <c r="E588" s="166">
        <v>0.51489208099074846</v>
      </c>
      <c r="F588" s="322"/>
      <c r="G588" s="166">
        <v>0</v>
      </c>
      <c r="H588" s="167">
        <v>0</v>
      </c>
      <c r="I588" s="168">
        <f t="shared" si="216"/>
        <v>34.214295139826106</v>
      </c>
      <c r="J588" s="155"/>
      <c r="K588" s="169" t="s">
        <v>17</v>
      </c>
      <c r="L588" s="170">
        <v>29.760991090522854</v>
      </c>
      <c r="M588" s="170">
        <v>0.16125382041228886</v>
      </c>
      <c r="N588" s="170">
        <v>3.7771581479002161</v>
      </c>
      <c r="O588" s="170">
        <v>0.51489208099074846</v>
      </c>
      <c r="P588" s="170">
        <v>0</v>
      </c>
      <c r="Q588" s="170">
        <v>0</v>
      </c>
      <c r="R588" s="171">
        <v>0</v>
      </c>
      <c r="S588" s="172">
        <f t="shared" si="217"/>
        <v>34.214295139826106</v>
      </c>
    </row>
    <row r="589" spans="1:19" ht="15">
      <c r="A589" s="173" t="s">
        <v>139</v>
      </c>
      <c r="B589" s="162">
        <v>1794.0971601895242</v>
      </c>
      <c r="C589" s="162">
        <v>282.72600092211013</v>
      </c>
      <c r="D589" s="162">
        <v>55.140390456591312</v>
      </c>
      <c r="E589" s="162">
        <v>43.418614678111581</v>
      </c>
      <c r="F589" s="322"/>
      <c r="G589" s="162">
        <v>0</v>
      </c>
      <c r="H589" s="174">
        <v>0</v>
      </c>
      <c r="I589" s="160">
        <f t="shared" si="216"/>
        <v>2175.3821662463374</v>
      </c>
      <c r="J589" s="155"/>
      <c r="K589" s="175" t="s">
        <v>139</v>
      </c>
      <c r="L589" s="162">
        <v>1794.0971601895242</v>
      </c>
      <c r="M589" s="162">
        <v>282.72600092211013</v>
      </c>
      <c r="N589" s="162">
        <v>55.140390456591312</v>
      </c>
      <c r="O589" s="162">
        <v>43.418614678111581</v>
      </c>
      <c r="P589" s="162">
        <v>0</v>
      </c>
      <c r="Q589" s="162">
        <v>0</v>
      </c>
      <c r="R589" s="163">
        <v>0</v>
      </c>
      <c r="S589" s="164">
        <f t="shared" si="217"/>
        <v>2175.3821662463374</v>
      </c>
    </row>
    <row r="590" spans="1:19" ht="15">
      <c r="A590" s="165" t="s">
        <v>25</v>
      </c>
      <c r="B590" s="166">
        <v>693.96216622238501</v>
      </c>
      <c r="C590" s="166">
        <v>0</v>
      </c>
      <c r="D590" s="166">
        <v>1530.5540810618029</v>
      </c>
      <c r="E590" s="166">
        <v>337.27812212085183</v>
      </c>
      <c r="F590" s="322"/>
      <c r="G590" s="166">
        <v>1048.6029807710117</v>
      </c>
      <c r="H590" s="167">
        <v>0.2729860101491598</v>
      </c>
      <c r="I590" s="168">
        <f t="shared" si="216"/>
        <v>3610.670336186201</v>
      </c>
      <c r="J590" s="155"/>
      <c r="K590" s="169" t="s">
        <v>25</v>
      </c>
      <c r="L590" s="170">
        <v>693.96216622238501</v>
      </c>
      <c r="M590" s="170">
        <v>0</v>
      </c>
      <c r="N590" s="170">
        <v>1530.5540810618029</v>
      </c>
      <c r="O590" s="170">
        <v>337.27812212085183</v>
      </c>
      <c r="P590" s="170">
        <v>1558.6441903426983</v>
      </c>
      <c r="Q590" s="170">
        <v>1048.6029807710117</v>
      </c>
      <c r="R590" s="171">
        <v>0.2729860101491598</v>
      </c>
      <c r="S590" s="172">
        <f t="shared" si="217"/>
        <v>5169.3145265288995</v>
      </c>
    </row>
    <row r="591" spans="1:19" ht="15">
      <c r="A591" s="173" t="s">
        <v>24</v>
      </c>
      <c r="B591" s="162">
        <v>1062.1641504609772</v>
      </c>
      <c r="C591" s="162">
        <v>6.7339311662675891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16"/>
        <v>1068.8980816272449</v>
      </c>
      <c r="J591" s="155"/>
      <c r="K591" s="175" t="s">
        <v>24</v>
      </c>
      <c r="L591" s="162">
        <v>1062.1641504609772</v>
      </c>
      <c r="M591" s="162">
        <v>6.7339311662675891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17"/>
        <v>1068.8980816272449</v>
      </c>
    </row>
    <row r="592" spans="1:19" ht="15">
      <c r="A592" s="165" t="s">
        <v>56</v>
      </c>
      <c r="B592" s="166">
        <v>15.182263668041044</v>
      </c>
      <c r="C592" s="166">
        <v>0</v>
      </c>
      <c r="D592" s="166">
        <v>2.6989593951122837</v>
      </c>
      <c r="E592" s="166">
        <v>0</v>
      </c>
      <c r="F592" s="322"/>
      <c r="G592" s="166">
        <v>0</v>
      </c>
      <c r="H592" s="167">
        <v>0</v>
      </c>
      <c r="I592" s="168">
        <f t="shared" si="216"/>
        <v>17.881223063153328</v>
      </c>
      <c r="J592" s="155"/>
      <c r="K592" s="169" t="s">
        <v>56</v>
      </c>
      <c r="L592" s="170">
        <v>15.182263668041044</v>
      </c>
      <c r="M592" s="170">
        <v>0</v>
      </c>
      <c r="N592" s="170">
        <v>2.6989593951122837</v>
      </c>
      <c r="O592" s="170">
        <v>0</v>
      </c>
      <c r="P592" s="170">
        <v>0</v>
      </c>
      <c r="Q592" s="170">
        <v>0</v>
      </c>
      <c r="R592" s="171">
        <v>0</v>
      </c>
      <c r="S592" s="172">
        <f t="shared" si="217"/>
        <v>17.881223063153328</v>
      </c>
    </row>
    <row r="593" spans="1:85" ht="15">
      <c r="A593" s="173" t="s">
        <v>22</v>
      </c>
      <c r="B593" s="162">
        <v>282.99532382551615</v>
      </c>
      <c r="C593" s="162">
        <v>0</v>
      </c>
      <c r="D593" s="162">
        <v>17.454930321043033</v>
      </c>
      <c r="E593" s="162">
        <v>0</v>
      </c>
      <c r="F593" s="322"/>
      <c r="G593" s="162">
        <v>0</v>
      </c>
      <c r="H593" s="174">
        <v>0</v>
      </c>
      <c r="I593" s="160">
        <f t="shared" si="216"/>
        <v>300.45025414655919</v>
      </c>
      <c r="J593" s="155"/>
      <c r="K593" s="175" t="s">
        <v>22</v>
      </c>
      <c r="L593" s="162">
        <v>282.99532382551615</v>
      </c>
      <c r="M593" s="162">
        <v>0</v>
      </c>
      <c r="N593" s="162">
        <v>17.454930321043033</v>
      </c>
      <c r="O593" s="162">
        <v>0</v>
      </c>
      <c r="P593" s="162">
        <v>87.749476899750505</v>
      </c>
      <c r="Q593" s="162">
        <v>0</v>
      </c>
      <c r="R593" s="163">
        <v>0</v>
      </c>
      <c r="S593" s="164">
        <f t="shared" si="217"/>
        <v>388.19973104630969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16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17"/>
        <v>0</v>
      </c>
    </row>
    <row r="595" spans="1:85" ht="15">
      <c r="A595" s="176" t="s">
        <v>60</v>
      </c>
      <c r="B595" s="162">
        <v>773.52134323881296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16"/>
        <v>773.52134323881296</v>
      </c>
      <c r="J595" s="155"/>
      <c r="K595" s="177" t="s">
        <v>60</v>
      </c>
      <c r="L595" s="162">
        <v>773.52134323881296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17"/>
        <v>773.52134323881296</v>
      </c>
    </row>
    <row r="596" spans="1:85">
      <c r="A596" s="178" t="s">
        <v>23</v>
      </c>
      <c r="B596" s="179">
        <v>773.52134323881296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16"/>
        <v>773.52134323881296</v>
      </c>
      <c r="J596" s="155"/>
      <c r="K596" s="182" t="s">
        <v>23</v>
      </c>
      <c r="L596" s="183">
        <v>773.52134323881296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17"/>
        <v>773.52134323881296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16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17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16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17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16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17"/>
        <v>0</v>
      </c>
    </row>
    <row r="600" spans="1:85" ht="15">
      <c r="A600" s="200" t="s">
        <v>26</v>
      </c>
      <c r="B600" s="201">
        <f>SUM(B579:B595)</f>
        <v>5323.910026254388</v>
      </c>
      <c r="C600" s="201">
        <f t="shared" ref="C600:I600" si="218">SUM(C579:C595)</f>
        <v>302.58666590839806</v>
      </c>
      <c r="D600" s="201">
        <f t="shared" si="218"/>
        <v>1622.413162884236</v>
      </c>
      <c r="E600" s="201">
        <f t="shared" si="218"/>
        <v>618.91588454198154</v>
      </c>
      <c r="F600" s="201">
        <f t="shared" si="218"/>
        <v>0</v>
      </c>
      <c r="G600" s="201">
        <f t="shared" si="218"/>
        <v>1048.6029807710117</v>
      </c>
      <c r="H600" s="203">
        <f t="shared" si="218"/>
        <v>0.2729860101491598</v>
      </c>
      <c r="I600" s="160">
        <f t="shared" si="218"/>
        <v>8916.701706370166</v>
      </c>
      <c r="J600" s="155"/>
      <c r="K600" s="202" t="s">
        <v>26</v>
      </c>
      <c r="L600" s="201">
        <f>SUM(L579:L595)</f>
        <v>5323.910026254388</v>
      </c>
      <c r="M600" s="201">
        <f t="shared" ref="M600:S600" si="219">SUM(M579:M595)</f>
        <v>302.58666590839806</v>
      </c>
      <c r="N600" s="201">
        <f t="shared" si="219"/>
        <v>1622.413162884236</v>
      </c>
      <c r="O600" s="201">
        <f t="shared" si="219"/>
        <v>618.91588454198154</v>
      </c>
      <c r="P600" s="201">
        <f t="shared" si="219"/>
        <v>4549.3285307098276</v>
      </c>
      <c r="Q600" s="201">
        <f t="shared" si="219"/>
        <v>1048.6029807710117</v>
      </c>
      <c r="R600" s="203">
        <f t="shared" si="219"/>
        <v>0.2729860101491598</v>
      </c>
      <c r="S600" s="204">
        <f t="shared" si="219"/>
        <v>13466.030237079996</v>
      </c>
    </row>
    <row r="601" spans="1:85" s="25" customFormat="1" ht="15" thickBot="1">
      <c r="A601" s="60" t="s">
        <v>83</v>
      </c>
      <c r="B601" s="49">
        <f>IF($I600=0,"-",B600/$I600)</f>
        <v>0.59707167533157945</v>
      </c>
      <c r="C601" s="49">
        <f t="shared" ref="C601:H601" si="220">IF($I600=0,"-",C600/$I600)</f>
        <v>3.3934819832789474E-2</v>
      </c>
      <c r="D601" s="49">
        <f t="shared" si="220"/>
        <v>0.18195216306553919</v>
      </c>
      <c r="E601" s="49">
        <f t="shared" si="220"/>
        <v>6.9410854475464051E-2</v>
      </c>
      <c r="F601" s="49">
        <f t="shared" si="220"/>
        <v>0</v>
      </c>
      <c r="G601" s="49">
        <f t="shared" si="220"/>
        <v>0.11759987216146089</v>
      </c>
      <c r="H601" s="71">
        <f t="shared" si="220"/>
        <v>3.0615133166800487E-5</v>
      </c>
      <c r="I601" s="50">
        <f>SUM(B601:H601)</f>
        <v>0.99999999999999978</v>
      </c>
      <c r="K601" s="82" t="s">
        <v>83</v>
      </c>
      <c r="L601" s="99">
        <f t="shared" ref="L601:R601" si="221">IF($S600=0,"-",L600/$S600)</f>
        <v>0.39535853793009423</v>
      </c>
      <c r="M601" s="99">
        <f t="shared" si="221"/>
        <v>2.2470368815539776E-2</v>
      </c>
      <c r="N601" s="99">
        <f t="shared" si="221"/>
        <v>0.12048191889668916</v>
      </c>
      <c r="O601" s="99">
        <f t="shared" si="221"/>
        <v>4.5961272449673976E-2</v>
      </c>
      <c r="P601" s="99">
        <f t="shared" si="221"/>
        <v>0.33783739161544568</v>
      </c>
      <c r="Q601" s="99">
        <f t="shared" si="221"/>
        <v>7.7870238096123062E-2</v>
      </c>
      <c r="R601" s="100">
        <f t="shared" si="221"/>
        <v>2.0272196433769087E-5</v>
      </c>
      <c r="S601" s="101">
        <f>SUM(L601:R601)</f>
        <v>0.99999999999999956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1.2267529131999475</v>
      </c>
      <c r="C605" s="158">
        <v>0</v>
      </c>
      <c r="D605" s="158">
        <v>0.2846109902677646</v>
      </c>
      <c r="E605" s="158">
        <v>0</v>
      </c>
      <c r="F605" s="321"/>
      <c r="G605" s="158">
        <v>0</v>
      </c>
      <c r="H605" s="159">
        <v>0</v>
      </c>
      <c r="I605" s="160">
        <f>SUM(B605:H605)</f>
        <v>1.511363903467712</v>
      </c>
      <c r="J605" s="155"/>
      <c r="K605" s="209" t="s">
        <v>7</v>
      </c>
      <c r="L605" s="158">
        <v>1.2267529131999475</v>
      </c>
      <c r="M605" s="158">
        <v>0</v>
      </c>
      <c r="N605" s="158">
        <v>0.2846109902677646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1.511363903467712</v>
      </c>
      <c r="U605" s="104" t="s">
        <v>7</v>
      </c>
      <c r="V605" s="213">
        <v>1.2267529131999475</v>
      </c>
      <c r="W605" s="213">
        <v>0.2846109902677646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22">+P605</f>
        <v>0</v>
      </c>
      <c r="AF605" s="216">
        <f t="shared" ref="AF605:AF625" si="223">SUM(V605:AE605)</f>
        <v>1.511363903467712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28.909866032873307</v>
      </c>
      <c r="C606" s="166">
        <v>0</v>
      </c>
      <c r="D606" s="166">
        <v>0.57543430950020691</v>
      </c>
      <c r="E606" s="166">
        <v>0</v>
      </c>
      <c r="F606" s="322"/>
      <c r="G606" s="166">
        <v>0</v>
      </c>
      <c r="H606" s="167">
        <v>0</v>
      </c>
      <c r="I606" s="168">
        <f t="shared" ref="I606:I625" si="224">SUM(B606:H606)</f>
        <v>29.485300342373513</v>
      </c>
      <c r="J606" s="155"/>
      <c r="K606" s="169" t="s">
        <v>8</v>
      </c>
      <c r="L606" s="170">
        <v>28.909866032873307</v>
      </c>
      <c r="M606" s="170">
        <v>0</v>
      </c>
      <c r="N606" s="170">
        <v>0.57543430950020691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25">SUM(L606:R606)</f>
        <v>29.485300342373513</v>
      </c>
      <c r="U606" s="105" t="s">
        <v>8</v>
      </c>
      <c r="V606" s="218">
        <v>28.909866032873307</v>
      </c>
      <c r="W606" s="218">
        <v>0.38570523657978451</v>
      </c>
      <c r="X606" s="218">
        <v>0.1897290729204224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22"/>
        <v>0</v>
      </c>
      <c r="AF606" s="220">
        <f t="shared" si="223"/>
        <v>29.485300342373513</v>
      </c>
      <c r="AG606" s="249" t="str">
        <f t="shared" ref="AG606:AG626" si="22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1.1285090211335094</v>
      </c>
      <c r="C607" s="162">
        <v>0</v>
      </c>
      <c r="D607" s="162">
        <v>0.16768423218687942</v>
      </c>
      <c r="E607" s="162">
        <v>0</v>
      </c>
      <c r="F607" s="322"/>
      <c r="G607" s="162">
        <v>0</v>
      </c>
      <c r="H607" s="174">
        <v>0</v>
      </c>
      <c r="I607" s="160">
        <f t="shared" si="224"/>
        <v>1.2961932533203888</v>
      </c>
      <c r="J607" s="155"/>
      <c r="K607" s="175" t="s">
        <v>10</v>
      </c>
      <c r="L607" s="162">
        <v>1.1285090211335094</v>
      </c>
      <c r="M607" s="162">
        <v>0</v>
      </c>
      <c r="N607" s="162">
        <v>0.16768423218687942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25"/>
        <v>1.2961932533203888</v>
      </c>
      <c r="U607" s="281" t="s">
        <v>10</v>
      </c>
      <c r="V607" s="213">
        <v>1.1285090211335094</v>
      </c>
      <c r="W607" s="213">
        <v>0.16768423218687942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22"/>
        <v>0</v>
      </c>
      <c r="AF607" s="216">
        <f t="shared" si="223"/>
        <v>1.2961932533203888</v>
      </c>
      <c r="AG607" s="249" t="str">
        <f t="shared" si="22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2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2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22"/>
        <v>0</v>
      </c>
      <c r="AF608" s="220">
        <f t="shared" si="223"/>
        <v>0</v>
      </c>
      <c r="AG608" s="249" t="str">
        <f t="shared" si="22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0</v>
      </c>
      <c r="C609" s="162">
        <v>0</v>
      </c>
      <c r="D609" s="162">
        <v>0</v>
      </c>
      <c r="E609" s="162">
        <v>0</v>
      </c>
      <c r="F609" s="322"/>
      <c r="G609" s="162">
        <v>0</v>
      </c>
      <c r="H609" s="174">
        <v>0</v>
      </c>
      <c r="I609" s="160">
        <f t="shared" si="224"/>
        <v>0</v>
      </c>
      <c r="J609" s="155"/>
      <c r="K609" s="175" t="s">
        <v>16</v>
      </c>
      <c r="L609" s="162">
        <v>0</v>
      </c>
      <c r="M609" s="162">
        <v>0</v>
      </c>
      <c r="N609" s="162">
        <v>0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25"/>
        <v>0</v>
      </c>
      <c r="U609" s="281" t="s">
        <v>16</v>
      </c>
      <c r="V609" s="213">
        <v>0</v>
      </c>
      <c r="W609" s="213">
        <v>0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22"/>
        <v>0</v>
      </c>
      <c r="AF609" s="216">
        <f t="shared" si="223"/>
        <v>0</v>
      </c>
      <c r="AG609" s="249" t="str">
        <f t="shared" si="22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4875.943448490566</v>
      </c>
      <c r="C610" s="166">
        <v>0</v>
      </c>
      <c r="D610" s="166">
        <v>557.17898449867596</v>
      </c>
      <c r="E610" s="166">
        <v>0</v>
      </c>
      <c r="F610" s="322"/>
      <c r="G610" s="166">
        <v>0</v>
      </c>
      <c r="H610" s="167">
        <v>0</v>
      </c>
      <c r="I610" s="168">
        <f t="shared" si="224"/>
        <v>5433.122432989242</v>
      </c>
      <c r="J610" s="155"/>
      <c r="K610" s="169" t="s">
        <v>15</v>
      </c>
      <c r="L610" s="170">
        <v>4875.943448490566</v>
      </c>
      <c r="M610" s="170">
        <v>0</v>
      </c>
      <c r="N610" s="170">
        <v>557.17898449867596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25"/>
        <v>5433.122432989242</v>
      </c>
      <c r="U610" s="105" t="s">
        <v>15</v>
      </c>
      <c r="V610" s="218">
        <v>4875.943448490566</v>
      </c>
      <c r="W610" s="218">
        <v>557.17898449867596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22"/>
        <v>0</v>
      </c>
      <c r="AF610" s="220">
        <f t="shared" si="223"/>
        <v>5433.122432989242</v>
      </c>
      <c r="AG610" s="249" t="str">
        <f t="shared" si="22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2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6645.0013108712419</v>
      </c>
      <c r="Q611" s="162">
        <v>0</v>
      </c>
      <c r="R611" s="163">
        <v>0</v>
      </c>
      <c r="S611" s="164">
        <f t="shared" si="225"/>
        <v>6645.0013108712419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6645.0013108712419</v>
      </c>
      <c r="AF611" s="252">
        <f t="shared" si="223"/>
        <v>6645.0013108712419</v>
      </c>
      <c r="AG611" s="249" t="str">
        <f t="shared" si="22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2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2712.9530086187633</v>
      </c>
      <c r="Q612" s="170">
        <v>0</v>
      </c>
      <c r="R612" s="171">
        <v>0</v>
      </c>
      <c r="S612" s="172">
        <f t="shared" si="225"/>
        <v>2712.9530086187633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27">+P612</f>
        <v>2712.9530086187633</v>
      </c>
      <c r="AF612" s="220">
        <f t="shared" si="223"/>
        <v>2712.9530086187633</v>
      </c>
      <c r="AG612" s="249" t="str">
        <f t="shared" si="22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2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2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27"/>
        <v>0</v>
      </c>
      <c r="AF613" s="252">
        <f t="shared" si="223"/>
        <v>0</v>
      </c>
      <c r="AG613" s="249" t="str">
        <f t="shared" si="22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91.120670684122246</v>
      </c>
      <c r="C614" s="166">
        <v>0</v>
      </c>
      <c r="D614" s="166">
        <v>11.669247871965968</v>
      </c>
      <c r="E614" s="166">
        <v>0</v>
      </c>
      <c r="F614" s="322"/>
      <c r="G614" s="166">
        <v>0</v>
      </c>
      <c r="H614" s="167">
        <v>0</v>
      </c>
      <c r="I614" s="168">
        <f t="shared" si="224"/>
        <v>102.78991855608821</v>
      </c>
      <c r="J614" s="155"/>
      <c r="K614" s="169" t="s">
        <v>17</v>
      </c>
      <c r="L614" s="170">
        <v>91.120670684122246</v>
      </c>
      <c r="M614" s="170">
        <v>0</v>
      </c>
      <c r="N614" s="170">
        <v>11.669247871965968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25"/>
        <v>102.78991855608821</v>
      </c>
      <c r="U614" s="105" t="s">
        <v>17</v>
      </c>
      <c r="V614" s="218">
        <v>91.120670684122246</v>
      </c>
      <c r="W614" s="218">
        <v>11.279406971742317</v>
      </c>
      <c r="X614" s="218">
        <v>0.38984090022365203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27"/>
        <v>0</v>
      </c>
      <c r="AF614" s="220">
        <f t="shared" si="223"/>
        <v>102.78991855608821</v>
      </c>
      <c r="AG614" s="249" t="str">
        <f t="shared" si="22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2612.3752101340765</v>
      </c>
      <c r="C615" s="162">
        <v>0</v>
      </c>
      <c r="D615" s="162">
        <v>309.35687375884726</v>
      </c>
      <c r="E615" s="162">
        <v>0</v>
      </c>
      <c r="F615" s="322"/>
      <c r="G615" s="162">
        <v>0</v>
      </c>
      <c r="H615" s="174">
        <v>0</v>
      </c>
      <c r="I615" s="160">
        <f t="shared" si="224"/>
        <v>2921.7320838929236</v>
      </c>
      <c r="J615" s="155"/>
      <c r="K615" s="175" t="s">
        <v>139</v>
      </c>
      <c r="L615" s="162">
        <v>2612.3752101340765</v>
      </c>
      <c r="M615" s="162">
        <v>0</v>
      </c>
      <c r="N615" s="162">
        <v>309.35687375884726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25"/>
        <v>2921.7320838929236</v>
      </c>
      <c r="U615" s="106" t="s">
        <v>139</v>
      </c>
      <c r="V615" s="213">
        <v>2612.3752101340765</v>
      </c>
      <c r="W615" s="213">
        <v>307.85158963374789</v>
      </c>
      <c r="X615" s="213">
        <v>1.5052841250993669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27"/>
        <v>0</v>
      </c>
      <c r="AF615" s="252">
        <f t="shared" si="223"/>
        <v>2921.732083892924</v>
      </c>
      <c r="AG615" s="249" t="str">
        <f t="shared" si="22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1167.4878480257689</v>
      </c>
      <c r="C616" s="166">
        <v>0</v>
      </c>
      <c r="D616" s="166">
        <v>1735.7639943693982</v>
      </c>
      <c r="E616" s="166">
        <v>2158.3691377347845</v>
      </c>
      <c r="F616" s="322"/>
      <c r="G616" s="166">
        <v>859.38302968928133</v>
      </c>
      <c r="H616" s="167">
        <v>0</v>
      </c>
      <c r="I616" s="168">
        <f t="shared" si="224"/>
        <v>5921.004009819233</v>
      </c>
      <c r="J616" s="155"/>
      <c r="K616" s="169" t="s">
        <v>25</v>
      </c>
      <c r="L616" s="170">
        <v>1167.4878480257689</v>
      </c>
      <c r="M616" s="170">
        <v>0</v>
      </c>
      <c r="N616" s="170">
        <v>1735.7639943693982</v>
      </c>
      <c r="O616" s="170">
        <v>2158.3691377347845</v>
      </c>
      <c r="P616" s="170">
        <v>0</v>
      </c>
      <c r="Q616" s="170">
        <v>859.38302968928133</v>
      </c>
      <c r="R616" s="171">
        <v>0</v>
      </c>
      <c r="S616" s="172">
        <f t="shared" si="225"/>
        <v>5921.004009819233</v>
      </c>
      <c r="U616" s="105" t="s">
        <v>25</v>
      </c>
      <c r="V616" s="218">
        <v>1167.4878480257689</v>
      </c>
      <c r="W616" s="218">
        <v>1170.1435083927449</v>
      </c>
      <c r="X616" s="218">
        <v>565.6204859766533</v>
      </c>
      <c r="Y616" s="218">
        <v>622.36717894869366</v>
      </c>
      <c r="Z616" s="218">
        <v>668.7007422388574</v>
      </c>
      <c r="AA616" s="218">
        <v>191.70697769473989</v>
      </c>
      <c r="AB616" s="218">
        <v>499.74279760223345</v>
      </c>
      <c r="AC616" s="218">
        <v>359.64023208704788</v>
      </c>
      <c r="AD616" s="218">
        <v>675.59423885249339</v>
      </c>
      <c r="AE616" s="250">
        <f t="shared" si="227"/>
        <v>0</v>
      </c>
      <c r="AF616" s="220">
        <f t="shared" si="223"/>
        <v>5921.004009819233</v>
      </c>
      <c r="AG616" s="249" t="str">
        <f t="shared" si="22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1512.610549799417</v>
      </c>
      <c r="C617" s="162">
        <v>0</v>
      </c>
      <c r="D617" s="162">
        <v>151.37527227638697</v>
      </c>
      <c r="E617" s="162">
        <v>0</v>
      </c>
      <c r="F617" s="322"/>
      <c r="G617" s="162">
        <v>0</v>
      </c>
      <c r="H617" s="174">
        <v>0</v>
      </c>
      <c r="I617" s="160">
        <f t="shared" si="224"/>
        <v>1663.985822075804</v>
      </c>
      <c r="J617" s="155"/>
      <c r="K617" s="175" t="s">
        <v>24</v>
      </c>
      <c r="L617" s="162">
        <v>1512.610549799417</v>
      </c>
      <c r="M617" s="162">
        <v>0</v>
      </c>
      <c r="N617" s="162">
        <v>151.37527227638697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25"/>
        <v>1663.985822075804</v>
      </c>
      <c r="U617" s="283" t="s">
        <v>24</v>
      </c>
      <c r="V617" s="213">
        <v>1512.610549799417</v>
      </c>
      <c r="W617" s="213">
        <v>151.37527227638697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27"/>
        <v>0</v>
      </c>
      <c r="AF617" s="252">
        <f t="shared" si="223"/>
        <v>1663.985822075804</v>
      </c>
      <c r="AG617" s="249" t="str">
        <f t="shared" si="22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4937.1094133219603</v>
      </c>
      <c r="C618" s="166">
        <v>0</v>
      </c>
      <c r="D618" s="166">
        <v>302.22034396692919</v>
      </c>
      <c r="E618" s="166">
        <v>0</v>
      </c>
      <c r="F618" s="322"/>
      <c r="G618" s="166">
        <v>0</v>
      </c>
      <c r="H618" s="167">
        <v>0</v>
      </c>
      <c r="I618" s="168">
        <f t="shared" si="224"/>
        <v>5239.3297572888896</v>
      </c>
      <c r="J618" s="155"/>
      <c r="K618" s="169" t="s">
        <v>56</v>
      </c>
      <c r="L618" s="170">
        <v>4937.1094133219603</v>
      </c>
      <c r="M618" s="170">
        <v>0</v>
      </c>
      <c r="N618" s="170">
        <v>302.22034396692919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25"/>
        <v>5239.3297572888896</v>
      </c>
      <c r="U618" s="105" t="s">
        <v>56</v>
      </c>
      <c r="V618" s="218">
        <v>4937.1094133219603</v>
      </c>
      <c r="W618" s="218">
        <v>281.73484449570884</v>
      </c>
      <c r="X618" s="218">
        <v>20.485499471220376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27"/>
        <v>0</v>
      </c>
      <c r="AF618" s="220">
        <f t="shared" si="223"/>
        <v>5239.3297572888896</v>
      </c>
      <c r="AG618" s="249" t="str">
        <f t="shared" si="22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705.20271497371266</v>
      </c>
      <c r="C619" s="162">
        <v>0</v>
      </c>
      <c r="D619" s="162">
        <v>160.23606331554825</v>
      </c>
      <c r="E619" s="162">
        <v>0</v>
      </c>
      <c r="F619" s="322"/>
      <c r="G619" s="162">
        <v>0</v>
      </c>
      <c r="H619" s="174">
        <v>0</v>
      </c>
      <c r="I619" s="160">
        <f t="shared" si="224"/>
        <v>865.43877828926088</v>
      </c>
      <c r="J619" s="155"/>
      <c r="K619" s="175" t="s">
        <v>22</v>
      </c>
      <c r="L619" s="162">
        <v>705.20271497371266</v>
      </c>
      <c r="M619" s="162">
        <v>0</v>
      </c>
      <c r="N619" s="162">
        <v>160.23606331554825</v>
      </c>
      <c r="O619" s="162">
        <v>0</v>
      </c>
      <c r="P619" s="162">
        <v>491.51908301036104</v>
      </c>
      <c r="Q619" s="162">
        <v>0</v>
      </c>
      <c r="R619" s="163">
        <v>0</v>
      </c>
      <c r="S619" s="164">
        <f t="shared" si="225"/>
        <v>1356.957861299622</v>
      </c>
      <c r="U619" s="283" t="s">
        <v>22</v>
      </c>
      <c r="V619" s="213">
        <v>705.20271497371266</v>
      </c>
      <c r="W619" s="213">
        <v>159.08055765331264</v>
      </c>
      <c r="X619" s="213">
        <v>1.155505662235611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27"/>
        <v>491.51908301036104</v>
      </c>
      <c r="AF619" s="252">
        <f t="shared" si="223"/>
        <v>1356.957861299622</v>
      </c>
      <c r="AG619" s="249" t="str">
        <f t="shared" si="22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2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2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27"/>
        <v>0</v>
      </c>
      <c r="AF620" s="220">
        <f t="shared" si="223"/>
        <v>0</v>
      </c>
      <c r="AG620" s="249" t="str">
        <f t="shared" si="22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523.18938856253578</v>
      </c>
      <c r="C621" s="162">
        <v>0</v>
      </c>
      <c r="D621" s="162">
        <v>444.27527104084385</v>
      </c>
      <c r="E621" s="162">
        <v>0</v>
      </c>
      <c r="F621" s="322"/>
      <c r="G621" s="162">
        <v>0</v>
      </c>
      <c r="H621" s="174">
        <v>0</v>
      </c>
      <c r="I621" s="160">
        <f t="shared" si="224"/>
        <v>967.46465960337969</v>
      </c>
      <c r="J621" s="155"/>
      <c r="K621" s="177" t="s">
        <v>60</v>
      </c>
      <c r="L621" s="162">
        <v>523.18938856253578</v>
      </c>
      <c r="M621" s="162">
        <v>0</v>
      </c>
      <c r="N621" s="162">
        <v>444.27527104084385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25"/>
        <v>967.46465960337969</v>
      </c>
      <c r="U621" s="284" t="s">
        <v>60</v>
      </c>
      <c r="V621" s="213">
        <v>523.18938856253578</v>
      </c>
      <c r="W621" s="213">
        <v>444.27527104084385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27"/>
        <v>0</v>
      </c>
      <c r="AF621" s="216">
        <f t="shared" si="223"/>
        <v>967.46465960337969</v>
      </c>
      <c r="AG621" s="249" t="str">
        <f t="shared" si="22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523.18938856253578</v>
      </c>
      <c r="C622" s="179">
        <v>0</v>
      </c>
      <c r="D622" s="179">
        <v>444.27527104084385</v>
      </c>
      <c r="E622" s="179">
        <v>0</v>
      </c>
      <c r="F622" s="322"/>
      <c r="G622" s="179">
        <v>0</v>
      </c>
      <c r="H622" s="180">
        <v>0</v>
      </c>
      <c r="I622" s="181">
        <f t="shared" si="224"/>
        <v>967.46465960337969</v>
      </c>
      <c r="J622" s="155"/>
      <c r="K622" s="182" t="s">
        <v>23</v>
      </c>
      <c r="L622" s="183">
        <v>523.18938856253578</v>
      </c>
      <c r="M622" s="183">
        <v>0</v>
      </c>
      <c r="N622" s="183">
        <v>444.27527104084385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25"/>
        <v>967.46465960337969</v>
      </c>
      <c r="U622" s="285" t="s">
        <v>134</v>
      </c>
      <c r="V622" s="218">
        <v>523.18938856253578</v>
      </c>
      <c r="W622" s="218">
        <v>444.27527104084385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27"/>
        <v>0</v>
      </c>
      <c r="AF622" s="220">
        <f t="shared" si="223"/>
        <v>967.46465960337969</v>
      </c>
      <c r="AG622" s="253" t="str">
        <f t="shared" si="22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2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2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27"/>
        <v>0</v>
      </c>
      <c r="AF623" s="252">
        <f t="shared" si="223"/>
        <v>0</v>
      </c>
      <c r="AG623" s="253" t="str">
        <f t="shared" si="22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2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2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27"/>
        <v>0</v>
      </c>
      <c r="AF624" s="220">
        <f t="shared" si="223"/>
        <v>0</v>
      </c>
      <c r="AG624" s="253" t="str">
        <f t="shared" si="22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2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2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23"/>
        <v>0</v>
      </c>
      <c r="AG625" s="253" t="str">
        <f t="shared" si="22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16456.304371959366</v>
      </c>
      <c r="C626" s="201">
        <f t="shared" ref="C626:I626" si="228">SUM(C605:C621)</f>
        <v>0</v>
      </c>
      <c r="D626" s="201">
        <f t="shared" si="228"/>
        <v>3673.1037806305503</v>
      </c>
      <c r="E626" s="201">
        <f t="shared" si="228"/>
        <v>2158.3691377347845</v>
      </c>
      <c r="F626" s="201">
        <f t="shared" si="228"/>
        <v>0</v>
      </c>
      <c r="G626" s="201">
        <f t="shared" si="228"/>
        <v>859.38302968928133</v>
      </c>
      <c r="H626" s="203">
        <f t="shared" si="228"/>
        <v>0</v>
      </c>
      <c r="I626" s="160">
        <f t="shared" si="228"/>
        <v>23147.16032001398</v>
      </c>
      <c r="J626" s="155"/>
      <c r="K626" s="202" t="s">
        <v>26</v>
      </c>
      <c r="L626" s="201">
        <f>SUM(L605:L621)</f>
        <v>16456.304371959366</v>
      </c>
      <c r="M626" s="201">
        <f t="shared" ref="M626:S626" si="229">SUM(M605:M621)</f>
        <v>0</v>
      </c>
      <c r="N626" s="201">
        <f t="shared" si="229"/>
        <v>3673.1037806305503</v>
      </c>
      <c r="O626" s="201">
        <f t="shared" si="229"/>
        <v>2158.3691377347845</v>
      </c>
      <c r="P626" s="201">
        <f t="shared" si="229"/>
        <v>9849.4734025003654</v>
      </c>
      <c r="Q626" s="201">
        <f t="shared" si="229"/>
        <v>859.38302968928133</v>
      </c>
      <c r="R626" s="203">
        <f t="shared" si="229"/>
        <v>0</v>
      </c>
      <c r="S626" s="204">
        <f t="shared" si="229"/>
        <v>32996.633722514351</v>
      </c>
      <c r="U626" s="230" t="s">
        <v>59</v>
      </c>
      <c r="V626" s="231">
        <f>SUM(V605:V621)</f>
        <v>16456.304371959366</v>
      </c>
      <c r="W626" s="231">
        <f t="shared" ref="W626:AE626" si="230">SUM(W605:W621)</f>
        <v>3083.7574354221979</v>
      </c>
      <c r="X626" s="231">
        <f t="shared" si="230"/>
        <v>589.34634520835266</v>
      </c>
      <c r="Y626" s="231">
        <f t="shared" si="230"/>
        <v>622.36717894869366</v>
      </c>
      <c r="Z626" s="231">
        <f t="shared" si="230"/>
        <v>668.7007422388574</v>
      </c>
      <c r="AA626" s="231">
        <f t="shared" si="230"/>
        <v>191.70697769473989</v>
      </c>
      <c r="AB626" s="231">
        <f t="shared" si="230"/>
        <v>499.74279760223345</v>
      </c>
      <c r="AC626" s="231">
        <f t="shared" si="230"/>
        <v>359.64023208704788</v>
      </c>
      <c r="AD626" s="231">
        <f t="shared" si="230"/>
        <v>675.59423885249339</v>
      </c>
      <c r="AE626" s="254">
        <f t="shared" si="230"/>
        <v>9849.4734025003654</v>
      </c>
      <c r="AF626" s="255">
        <f>SUM(AF605:AF621)</f>
        <v>32996.633722514351</v>
      </c>
      <c r="AG626" s="256" t="str">
        <f t="shared" si="22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0.71094268776159875</v>
      </c>
      <c r="C627" s="49">
        <f t="shared" ref="C627:H627" si="231">IF($I626=0,"-",C626/$I626)</f>
        <v>0</v>
      </c>
      <c r="D627" s="49">
        <f t="shared" si="231"/>
        <v>0.15868485506857766</v>
      </c>
      <c r="E627" s="49">
        <f t="shared" si="231"/>
        <v>9.3245525926070966E-2</v>
      </c>
      <c r="F627" s="49">
        <f t="shared" si="231"/>
        <v>0</v>
      </c>
      <c r="G627" s="49">
        <f t="shared" si="231"/>
        <v>3.712693124375277E-2</v>
      </c>
      <c r="H627" s="71">
        <f t="shared" si="231"/>
        <v>0</v>
      </c>
      <c r="I627" s="50">
        <f>SUM(B627:H627)</f>
        <v>1</v>
      </c>
      <c r="K627" s="82" t="s">
        <v>83</v>
      </c>
      <c r="L627" s="99">
        <f t="shared" ref="L627:R627" si="232">IF($S626=0,"-",L626/$S626)</f>
        <v>0.49872676438296359</v>
      </c>
      <c r="M627" s="99">
        <f t="shared" si="232"/>
        <v>0</v>
      </c>
      <c r="N627" s="99">
        <f t="shared" si="232"/>
        <v>0.11131753049476403</v>
      </c>
      <c r="O627" s="99">
        <f t="shared" si="232"/>
        <v>6.5411797939317687E-2</v>
      </c>
      <c r="P627" s="99">
        <f t="shared" si="232"/>
        <v>0.29849934042756143</v>
      </c>
      <c r="Q627" s="99">
        <f t="shared" si="232"/>
        <v>2.6044566755393135E-2</v>
      </c>
      <c r="R627" s="100">
        <f t="shared" si="232"/>
        <v>0</v>
      </c>
      <c r="S627" s="101">
        <f>SUM(L627:R627)</f>
        <v>0.99999999999999989</v>
      </c>
      <c r="U627" s="111" t="s">
        <v>83</v>
      </c>
      <c r="V627" s="133">
        <f>V626/$AF626</f>
        <v>0.49872676438296359</v>
      </c>
      <c r="W627" s="133">
        <f t="shared" ref="W627:AF627" si="233">W626/$AF626</f>
        <v>9.3456728384934629E-2</v>
      </c>
      <c r="X627" s="133">
        <f t="shared" si="233"/>
        <v>1.7860802109829411E-2</v>
      </c>
      <c r="Y627" s="133">
        <f t="shared" si="233"/>
        <v>1.8861535518516801E-2</v>
      </c>
      <c r="Z627" s="133">
        <f t="shared" si="233"/>
        <v>2.0265726130195751E-2</v>
      </c>
      <c r="AA627" s="133">
        <f t="shared" si="233"/>
        <v>5.8098950125307445E-3</v>
      </c>
      <c r="AB627" s="133">
        <f t="shared" si="233"/>
        <v>1.5145266083953517E-2</v>
      </c>
      <c r="AC627" s="133">
        <f t="shared" si="233"/>
        <v>1.089930067143962E-2</v>
      </c>
      <c r="AD627" s="257">
        <f t="shared" si="233"/>
        <v>2.0474641278074378E-2</v>
      </c>
      <c r="AE627" s="257">
        <f t="shared" si="233"/>
        <v>0.29849934042756143</v>
      </c>
      <c r="AF627" s="258">
        <f t="shared" si="233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1.1005702102689125E-2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1.1005702102689125E-2</v>
      </c>
      <c r="J631" s="155"/>
      <c r="K631" s="209" t="s">
        <v>7</v>
      </c>
      <c r="L631" s="158">
        <v>1.1005702102689125E-2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1.1005702102689125E-2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1.272655939722684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34">SUM(B632:H632)</f>
        <v>1.272655939722684</v>
      </c>
      <c r="J632" s="155"/>
      <c r="K632" s="169" t="s">
        <v>8</v>
      </c>
      <c r="L632" s="170">
        <v>1.272655939722684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35">SUM(L632:R632)</f>
        <v>1.272655939722684</v>
      </c>
    </row>
    <row r="633" spans="1:85" ht="15">
      <c r="A633" s="173" t="s">
        <v>10</v>
      </c>
      <c r="B633" s="162">
        <v>2.9847687477102616E-2</v>
      </c>
      <c r="C633" s="162">
        <v>0</v>
      </c>
      <c r="D633" s="162">
        <v>9.5615438320546348E-5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34"/>
        <v>2.9943302915423162E-2</v>
      </c>
      <c r="J633" s="155"/>
      <c r="K633" s="175" t="s">
        <v>10</v>
      </c>
      <c r="L633" s="162">
        <v>2.9847687477102616E-2</v>
      </c>
      <c r="M633" s="162">
        <v>0</v>
      </c>
      <c r="N633" s="162">
        <v>9.5615438320546348E-5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35"/>
        <v>2.9943302915423162E-2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34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35"/>
        <v>0</v>
      </c>
    </row>
    <row r="635" spans="1:85" ht="15">
      <c r="A635" s="173" t="s">
        <v>16</v>
      </c>
      <c r="B635" s="162">
        <v>0</v>
      </c>
      <c r="C635" s="162">
        <v>0</v>
      </c>
      <c r="D635" s="162">
        <v>0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34"/>
        <v>0</v>
      </c>
      <c r="J635" s="155"/>
      <c r="K635" s="175" t="s">
        <v>16</v>
      </c>
      <c r="L635" s="162">
        <v>0</v>
      </c>
      <c r="M635" s="162">
        <v>0</v>
      </c>
      <c r="N635" s="162">
        <v>0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35"/>
        <v>0</v>
      </c>
    </row>
    <row r="636" spans="1:85" ht="15">
      <c r="A636" s="165" t="s">
        <v>15</v>
      </c>
      <c r="B636" s="166">
        <v>18.974232960460412</v>
      </c>
      <c r="C636" s="166">
        <v>0.42820681568951169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34"/>
        <v>19.402439776149922</v>
      </c>
      <c r="J636" s="155"/>
      <c r="K636" s="169" t="s">
        <v>15</v>
      </c>
      <c r="L636" s="170">
        <v>18.974232960460412</v>
      </c>
      <c r="M636" s="170">
        <v>0.42820681568951169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35"/>
        <v>19.402439776149922</v>
      </c>
    </row>
    <row r="637" spans="1:85" ht="15">
      <c r="A637" s="173" t="s">
        <v>54</v>
      </c>
      <c r="B637" s="162">
        <v>0</v>
      </c>
      <c r="C637" s="162">
        <v>0.28192750352107171</v>
      </c>
      <c r="D637" s="162">
        <v>0</v>
      </c>
      <c r="E637" s="162">
        <v>13.683537659257471</v>
      </c>
      <c r="F637" s="162">
        <v>540.40093760890682</v>
      </c>
      <c r="G637" s="162">
        <v>0</v>
      </c>
      <c r="H637" s="174">
        <v>0</v>
      </c>
      <c r="I637" s="160">
        <f t="shared" si="234"/>
        <v>554.36640277168533</v>
      </c>
      <c r="J637" s="155"/>
      <c r="K637" s="175" t="s">
        <v>54</v>
      </c>
      <c r="L637" s="162">
        <v>0</v>
      </c>
      <c r="M637" s="162">
        <v>0.28192750352107171</v>
      </c>
      <c r="N637" s="162">
        <v>0</v>
      </c>
      <c r="O637" s="162">
        <v>13.683537659257471</v>
      </c>
      <c r="P637" s="162">
        <v>540.40093760890682</v>
      </c>
      <c r="Q637" s="162">
        <v>0</v>
      </c>
      <c r="R637" s="163">
        <v>0</v>
      </c>
      <c r="S637" s="164">
        <f t="shared" si="235"/>
        <v>554.36640277168533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24.45788296157642</v>
      </c>
      <c r="F638" s="166">
        <v>0</v>
      </c>
      <c r="G638" s="166">
        <v>0</v>
      </c>
      <c r="H638" s="167">
        <v>0</v>
      </c>
      <c r="I638" s="168">
        <f t="shared" si="234"/>
        <v>24.45788296157642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24.45788296157642</v>
      </c>
      <c r="P638" s="170">
        <v>0</v>
      </c>
      <c r="Q638" s="170">
        <v>0</v>
      </c>
      <c r="R638" s="171">
        <v>0</v>
      </c>
      <c r="S638" s="172">
        <f t="shared" si="235"/>
        <v>24.45788296157642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34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35"/>
        <v>0</v>
      </c>
    </row>
    <row r="640" spans="1:85" ht="15">
      <c r="A640" s="165" t="s">
        <v>17</v>
      </c>
      <c r="B640" s="166">
        <v>10.168539076465544</v>
      </c>
      <c r="C640" s="166">
        <v>0</v>
      </c>
      <c r="D640" s="166">
        <v>4.9228254745609115E-2</v>
      </c>
      <c r="E640" s="166">
        <v>0.29953981295266391</v>
      </c>
      <c r="F640" s="166">
        <v>0</v>
      </c>
      <c r="G640" s="166">
        <v>0</v>
      </c>
      <c r="H640" s="167">
        <v>0</v>
      </c>
      <c r="I640" s="168">
        <f t="shared" si="234"/>
        <v>10.517307144163818</v>
      </c>
      <c r="J640" s="155"/>
      <c r="K640" s="169" t="s">
        <v>17</v>
      </c>
      <c r="L640" s="170">
        <v>10.168539076465544</v>
      </c>
      <c r="M640" s="170">
        <v>0</v>
      </c>
      <c r="N640" s="170">
        <v>4.9228254745609115E-2</v>
      </c>
      <c r="O640" s="170">
        <v>0.29953981295266391</v>
      </c>
      <c r="P640" s="170">
        <v>0</v>
      </c>
      <c r="Q640" s="170">
        <v>0</v>
      </c>
      <c r="R640" s="171">
        <v>0</v>
      </c>
      <c r="S640" s="172">
        <f t="shared" si="235"/>
        <v>10.517307144163818</v>
      </c>
    </row>
    <row r="641" spans="1:70" ht="15">
      <c r="A641" s="173" t="s">
        <v>139</v>
      </c>
      <c r="B641" s="162">
        <v>34.943651998988727</v>
      </c>
      <c r="C641" s="162">
        <v>0</v>
      </c>
      <c r="D641" s="162">
        <v>9.0314082950393857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34"/>
        <v>43.975060294028111</v>
      </c>
      <c r="J641" s="155"/>
      <c r="K641" s="175" t="s">
        <v>139</v>
      </c>
      <c r="L641" s="162">
        <v>34.943651998988727</v>
      </c>
      <c r="M641" s="162">
        <v>0</v>
      </c>
      <c r="N641" s="162">
        <v>9.0314082950393857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35"/>
        <v>43.975060294028111</v>
      </c>
    </row>
    <row r="642" spans="1:70" ht="15">
      <c r="A642" s="165" t="s">
        <v>25</v>
      </c>
      <c r="B642" s="166">
        <v>80.48908989026998</v>
      </c>
      <c r="C642" s="166">
        <v>0.10458136338931509</v>
      </c>
      <c r="D642" s="166">
        <v>1.6648605799750673</v>
      </c>
      <c r="E642" s="166">
        <v>133.74766413673385</v>
      </c>
      <c r="F642" s="166">
        <v>0</v>
      </c>
      <c r="G642" s="166">
        <v>45.102421196503947</v>
      </c>
      <c r="H642" s="167">
        <v>0.63278657141970795</v>
      </c>
      <c r="I642" s="168">
        <f t="shared" si="234"/>
        <v>261.74140373829187</v>
      </c>
      <c r="J642" s="155"/>
      <c r="K642" s="169" t="s">
        <v>25</v>
      </c>
      <c r="L642" s="170">
        <v>80.48908989026998</v>
      </c>
      <c r="M642" s="170">
        <v>0.10458136338931509</v>
      </c>
      <c r="N642" s="170">
        <v>1.6648605799750673</v>
      </c>
      <c r="O642" s="170">
        <v>133.74766413673385</v>
      </c>
      <c r="P642" s="170">
        <v>0</v>
      </c>
      <c r="Q642" s="170">
        <v>45.102421196503947</v>
      </c>
      <c r="R642" s="171">
        <v>0.63278657141970795</v>
      </c>
      <c r="S642" s="172">
        <f t="shared" si="235"/>
        <v>261.74140373829187</v>
      </c>
    </row>
    <row r="643" spans="1:70" ht="15">
      <c r="A643" s="173" t="s">
        <v>24</v>
      </c>
      <c r="B643" s="162">
        <v>23.522343065464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34"/>
        <v>23.522343065464</v>
      </c>
      <c r="J643" s="155"/>
      <c r="K643" s="175" t="s">
        <v>24</v>
      </c>
      <c r="L643" s="162">
        <v>23.522343065464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35"/>
        <v>23.522343065464</v>
      </c>
    </row>
    <row r="644" spans="1:70" ht="15">
      <c r="A644" s="165" t="s">
        <v>56</v>
      </c>
      <c r="B644" s="166">
        <v>204.54862142232128</v>
      </c>
      <c r="C644" s="166">
        <v>9.2653583182775279</v>
      </c>
      <c r="D644" s="166">
        <v>116.47153897558562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34"/>
        <v>330.28551871618441</v>
      </c>
      <c r="J644" s="155"/>
      <c r="K644" s="169" t="s">
        <v>56</v>
      </c>
      <c r="L644" s="170">
        <v>204.54862142232128</v>
      </c>
      <c r="M644" s="170">
        <v>9.2653583182775279</v>
      </c>
      <c r="N644" s="170">
        <v>116.47153897558562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35"/>
        <v>330.28551871618441</v>
      </c>
    </row>
    <row r="645" spans="1:70" ht="15">
      <c r="A645" s="173" t="s">
        <v>22</v>
      </c>
      <c r="B645" s="162">
        <v>96.299014329108402</v>
      </c>
      <c r="C645" s="162">
        <v>0</v>
      </c>
      <c r="D645" s="162">
        <v>0</v>
      </c>
      <c r="E645" s="162">
        <v>0.80745198341124058</v>
      </c>
      <c r="F645" s="162">
        <v>32.488237385781026</v>
      </c>
      <c r="G645" s="162">
        <v>0</v>
      </c>
      <c r="H645" s="174">
        <v>0</v>
      </c>
      <c r="I645" s="160">
        <f t="shared" si="234"/>
        <v>129.59470369830066</v>
      </c>
      <c r="J645" s="155"/>
      <c r="K645" s="175" t="s">
        <v>22</v>
      </c>
      <c r="L645" s="162">
        <v>96.299014329108402</v>
      </c>
      <c r="M645" s="162">
        <v>0</v>
      </c>
      <c r="N645" s="162">
        <v>0</v>
      </c>
      <c r="O645" s="162">
        <v>0.80745198341124058</v>
      </c>
      <c r="P645" s="162">
        <v>32.488237385781026</v>
      </c>
      <c r="Q645" s="162">
        <v>0</v>
      </c>
      <c r="R645" s="163">
        <v>0</v>
      </c>
      <c r="S645" s="164">
        <f t="shared" si="235"/>
        <v>129.59470369830066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34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35"/>
        <v>0</v>
      </c>
    </row>
    <row r="647" spans="1:70" ht="15">
      <c r="A647" s="176" t="s">
        <v>60</v>
      </c>
      <c r="B647" s="162">
        <v>13.06347020037315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34"/>
        <v>13.06347020037315</v>
      </c>
      <c r="J647" s="155"/>
      <c r="K647" s="177" t="s">
        <v>60</v>
      </c>
      <c r="L647" s="162">
        <v>13.06347020037315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35"/>
        <v>13.06347020037315</v>
      </c>
    </row>
    <row r="648" spans="1:70">
      <c r="A648" s="178" t="s">
        <v>23</v>
      </c>
      <c r="B648" s="179">
        <v>13.06347020037315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34"/>
        <v>13.06347020037315</v>
      </c>
      <c r="J648" s="155"/>
      <c r="K648" s="182" t="s">
        <v>23</v>
      </c>
      <c r="L648" s="183">
        <v>13.06347020037315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35"/>
        <v>13.06347020037315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34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35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34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35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34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35"/>
        <v>0</v>
      </c>
    </row>
    <row r="652" spans="1:70" ht="15">
      <c r="A652" s="200" t="s">
        <v>26</v>
      </c>
      <c r="B652" s="201">
        <f>SUM(B631:B647)</f>
        <v>483.32247227275394</v>
      </c>
      <c r="C652" s="201">
        <f t="shared" ref="C652:I652" si="236">SUM(C631:C647)</f>
        <v>10.080074000877426</v>
      </c>
      <c r="D652" s="201">
        <f t="shared" si="236"/>
        <v>127.217131720784</v>
      </c>
      <c r="E652" s="201">
        <f t="shared" si="236"/>
        <v>172.99607655393163</v>
      </c>
      <c r="F652" s="201">
        <f t="shared" si="236"/>
        <v>572.88917499468789</v>
      </c>
      <c r="G652" s="201">
        <f t="shared" si="236"/>
        <v>45.102421196503947</v>
      </c>
      <c r="H652" s="203">
        <f t="shared" si="236"/>
        <v>0.63278657141970795</v>
      </c>
      <c r="I652" s="160">
        <f t="shared" si="236"/>
        <v>1412.2401373109585</v>
      </c>
      <c r="J652" s="155"/>
      <c r="K652" s="202" t="s">
        <v>26</v>
      </c>
      <c r="L652" s="201">
        <f>SUM(L631:L647)</f>
        <v>483.32247227275394</v>
      </c>
      <c r="M652" s="201">
        <f t="shared" ref="M652:S652" si="237">SUM(M631:M647)</f>
        <v>10.080074000877426</v>
      </c>
      <c r="N652" s="201">
        <f t="shared" si="237"/>
        <v>127.217131720784</v>
      </c>
      <c r="O652" s="201">
        <f t="shared" si="237"/>
        <v>172.99607655393163</v>
      </c>
      <c r="P652" s="201">
        <f t="shared" si="237"/>
        <v>572.88917499468789</v>
      </c>
      <c r="Q652" s="201">
        <f t="shared" si="237"/>
        <v>45.102421196503947</v>
      </c>
      <c r="R652" s="203">
        <f t="shared" si="237"/>
        <v>0.63278657141970795</v>
      </c>
      <c r="S652" s="204">
        <f t="shared" si="237"/>
        <v>1412.2401373109585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0.34223816439111165</v>
      </c>
      <c r="C653" s="49">
        <f t="shared" ref="C653:H653" si="238">IF($I652=0,"-",C652/$I652)</f>
        <v>7.1376487146660901E-3</v>
      </c>
      <c r="D653" s="49">
        <f t="shared" si="238"/>
        <v>9.0081798668474114E-2</v>
      </c>
      <c r="E653" s="49">
        <f t="shared" si="238"/>
        <v>0.12249763477430464</v>
      </c>
      <c r="F653" s="49">
        <f t="shared" si="238"/>
        <v>0.40565988733723723</v>
      </c>
      <c r="G653" s="49">
        <f t="shared" si="238"/>
        <v>3.193679318758303E-2</v>
      </c>
      <c r="H653" s="71">
        <f t="shared" si="238"/>
        <v>4.4807292662322616E-4</v>
      </c>
      <c r="I653" s="50">
        <f>SUM(B653:H653)</f>
        <v>0.99999999999999989</v>
      </c>
      <c r="K653" s="82" t="s">
        <v>83</v>
      </c>
      <c r="L653" s="99">
        <f t="shared" ref="L653:R653" si="239">IF($S652=0,"-",L652/$S652)</f>
        <v>0.34223816439111165</v>
      </c>
      <c r="M653" s="99">
        <f t="shared" si="239"/>
        <v>7.1376487146660901E-3</v>
      </c>
      <c r="N653" s="99">
        <f t="shared" si="239"/>
        <v>9.0081798668474114E-2</v>
      </c>
      <c r="O653" s="99">
        <f t="shared" si="239"/>
        <v>0.12249763477430464</v>
      </c>
      <c r="P653" s="99">
        <f t="shared" si="239"/>
        <v>0.40565988733723723</v>
      </c>
      <c r="Q653" s="99">
        <f t="shared" si="239"/>
        <v>3.193679318758303E-2</v>
      </c>
      <c r="R653" s="100">
        <f t="shared" si="239"/>
        <v>4.4807292662322616E-4</v>
      </c>
      <c r="S653" s="101">
        <f>SUM(L653:R653)</f>
        <v>0.99999999999999989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4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171</v>
      </c>
      <c r="B1" s="357"/>
      <c r="C1" s="357"/>
      <c r="D1" s="357"/>
      <c r="E1" s="357"/>
      <c r="F1" s="357"/>
      <c r="G1" s="357"/>
      <c r="H1" s="357"/>
      <c r="I1" s="358"/>
      <c r="K1" s="365" t="s">
        <v>172</v>
      </c>
      <c r="L1" s="366"/>
      <c r="M1" s="366"/>
      <c r="N1" s="366"/>
      <c r="O1" s="366"/>
      <c r="P1" s="366"/>
      <c r="Q1" s="366"/>
      <c r="R1" s="366"/>
      <c r="S1" s="367"/>
      <c r="U1" s="374" t="s">
        <v>173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1.6866830346792647</v>
      </c>
      <c r="C7" s="38">
        <f t="shared" ref="C7:E7" si="0">C33+C85</f>
        <v>0</v>
      </c>
      <c r="D7" s="38">
        <f t="shared" si="0"/>
        <v>0.37975710322506145</v>
      </c>
      <c r="E7" s="38">
        <f t="shared" si="0"/>
        <v>0</v>
      </c>
      <c r="F7" s="158">
        <f>F59+F85</f>
        <v>1.5622128928668824</v>
      </c>
      <c r="G7" s="38">
        <f t="shared" ref="G7:H22" si="1">G33+G85</f>
        <v>0</v>
      </c>
      <c r="H7" s="38">
        <f t="shared" si="1"/>
        <v>0</v>
      </c>
      <c r="I7" s="160">
        <f>SUM(B7:H7)</f>
        <v>3.6286530307712086</v>
      </c>
      <c r="J7" s="155"/>
      <c r="K7" s="161" t="s">
        <v>7</v>
      </c>
      <c r="L7" s="38">
        <f>L33+L85</f>
        <v>1.6866830346792647</v>
      </c>
      <c r="M7" s="38">
        <f t="shared" ref="M7:O7" si="2">M33+M85</f>
        <v>0</v>
      </c>
      <c r="N7" s="38">
        <f t="shared" si="2"/>
        <v>0.37975710322506145</v>
      </c>
      <c r="O7" s="38">
        <f t="shared" si="2"/>
        <v>0</v>
      </c>
      <c r="P7" s="44">
        <f>P59+P85+P33</f>
        <v>1.5622128928668824</v>
      </c>
      <c r="Q7" s="38">
        <f t="shared" ref="Q7:R22" si="3">Q33+Q85</f>
        <v>0</v>
      </c>
      <c r="R7" s="38">
        <f t="shared" si="3"/>
        <v>0</v>
      </c>
      <c r="S7" s="164">
        <f>SUM(L7:R7)</f>
        <v>3.6286530307712086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3" si="4">B34+B86</f>
        <v>34.220309657705542</v>
      </c>
      <c r="C8" s="41">
        <f t="shared" si="4"/>
        <v>0</v>
      </c>
      <c r="D8" s="41">
        <f t="shared" si="4"/>
        <v>538.24629980096518</v>
      </c>
      <c r="E8" s="41">
        <f t="shared" si="4"/>
        <v>0</v>
      </c>
      <c r="F8" s="166">
        <f t="shared" ref="F8:F27" si="5">F60+F86</f>
        <v>0</v>
      </c>
      <c r="G8" s="41">
        <f t="shared" si="1"/>
        <v>0</v>
      </c>
      <c r="H8" s="41">
        <f t="shared" si="1"/>
        <v>0</v>
      </c>
      <c r="I8" s="168">
        <f t="shared" ref="I8:I27" si="6">SUM(B8:H8)</f>
        <v>572.46660945867075</v>
      </c>
      <c r="J8" s="155"/>
      <c r="K8" s="169" t="s">
        <v>8</v>
      </c>
      <c r="L8" s="88">
        <f t="shared" ref="L8:O23" si="7">L34+L86</f>
        <v>34.220309657705542</v>
      </c>
      <c r="M8" s="88">
        <f t="shared" si="7"/>
        <v>0</v>
      </c>
      <c r="N8" s="88">
        <f t="shared" si="7"/>
        <v>538.24629980096518</v>
      </c>
      <c r="O8" s="88">
        <f t="shared" si="7"/>
        <v>0</v>
      </c>
      <c r="P8" s="88">
        <f t="shared" ref="P8:P27" si="8">P60+P86+P34</f>
        <v>0</v>
      </c>
      <c r="Q8" s="88">
        <f t="shared" si="3"/>
        <v>0</v>
      </c>
      <c r="R8" s="88">
        <f t="shared" si="3"/>
        <v>0</v>
      </c>
      <c r="S8" s="172">
        <f t="shared" ref="S8:S27" si="9">SUM(L8:R8)</f>
        <v>572.46660945867075</v>
      </c>
      <c r="T8" s="155" t="str">
        <f t="shared" ref="T8:T24" si="10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1.4550673295231371</v>
      </c>
      <c r="C9" s="44">
        <f t="shared" si="4"/>
        <v>0</v>
      </c>
      <c r="D9" s="44">
        <f t="shared" si="4"/>
        <v>279.54581671958363</v>
      </c>
      <c r="E9" s="44">
        <f t="shared" si="4"/>
        <v>0</v>
      </c>
      <c r="F9" s="162">
        <f t="shared" si="5"/>
        <v>0</v>
      </c>
      <c r="G9" s="44">
        <f t="shared" si="1"/>
        <v>0</v>
      </c>
      <c r="H9" s="44">
        <f t="shared" si="1"/>
        <v>0</v>
      </c>
      <c r="I9" s="160">
        <f t="shared" si="6"/>
        <v>281.00088404910679</v>
      </c>
      <c r="J9" s="155"/>
      <c r="K9" s="161" t="s">
        <v>10</v>
      </c>
      <c r="L9" s="44">
        <f t="shared" si="7"/>
        <v>1.4550673295231371</v>
      </c>
      <c r="M9" s="44">
        <f t="shared" si="7"/>
        <v>0</v>
      </c>
      <c r="N9" s="44">
        <f t="shared" si="7"/>
        <v>279.54581671958363</v>
      </c>
      <c r="O9" s="44">
        <f t="shared" si="7"/>
        <v>0</v>
      </c>
      <c r="P9" s="44">
        <f t="shared" si="8"/>
        <v>0</v>
      </c>
      <c r="Q9" s="44">
        <f t="shared" si="3"/>
        <v>0</v>
      </c>
      <c r="R9" s="44">
        <f t="shared" si="3"/>
        <v>0</v>
      </c>
      <c r="S9" s="164">
        <f t="shared" si="9"/>
        <v>281.00088404910679</v>
      </c>
      <c r="T9" s="155" t="str">
        <f t="shared" si="10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660.25922153399995</v>
      </c>
      <c r="E10" s="41">
        <f t="shared" si="4"/>
        <v>0</v>
      </c>
      <c r="F10" s="166">
        <f t="shared" si="5"/>
        <v>0</v>
      </c>
      <c r="G10" s="41">
        <f t="shared" si="1"/>
        <v>0</v>
      </c>
      <c r="H10" s="41">
        <f t="shared" si="1"/>
        <v>0</v>
      </c>
      <c r="I10" s="168">
        <f t="shared" si="6"/>
        <v>660.25922153399995</v>
      </c>
      <c r="J10" s="155"/>
      <c r="K10" s="169" t="s">
        <v>52</v>
      </c>
      <c r="L10" s="88">
        <f t="shared" si="7"/>
        <v>0</v>
      </c>
      <c r="M10" s="88">
        <f t="shared" si="7"/>
        <v>0</v>
      </c>
      <c r="N10" s="88">
        <f t="shared" si="7"/>
        <v>660.25922153399995</v>
      </c>
      <c r="O10" s="88">
        <f t="shared" si="7"/>
        <v>0</v>
      </c>
      <c r="P10" s="88">
        <f t="shared" si="8"/>
        <v>0</v>
      </c>
      <c r="Q10" s="88">
        <f t="shared" si="3"/>
        <v>0</v>
      </c>
      <c r="R10" s="88">
        <f t="shared" si="3"/>
        <v>0</v>
      </c>
      <c r="S10" s="172">
        <f t="shared" si="9"/>
        <v>660.25922153399995</v>
      </c>
      <c r="T10" s="155" t="str">
        <f t="shared" si="10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176.3051856475804</v>
      </c>
      <c r="C11" s="44">
        <f t="shared" si="4"/>
        <v>73.413207706144547</v>
      </c>
      <c r="D11" s="44">
        <f t="shared" si="4"/>
        <v>182.21056465475701</v>
      </c>
      <c r="E11" s="44">
        <f t="shared" si="4"/>
        <v>3.4382420284941242</v>
      </c>
      <c r="F11" s="162">
        <f t="shared" si="5"/>
        <v>0</v>
      </c>
      <c r="G11" s="44">
        <f t="shared" si="1"/>
        <v>0</v>
      </c>
      <c r="H11" s="44">
        <f t="shared" si="1"/>
        <v>0</v>
      </c>
      <c r="I11" s="160">
        <f t="shared" si="6"/>
        <v>435.36720003697604</v>
      </c>
      <c r="J11" s="155"/>
      <c r="K11" s="161" t="s">
        <v>16</v>
      </c>
      <c r="L11" s="44">
        <f t="shared" si="7"/>
        <v>176.3051856475804</v>
      </c>
      <c r="M11" s="44">
        <f t="shared" si="7"/>
        <v>73.413207706144547</v>
      </c>
      <c r="N11" s="44">
        <f t="shared" si="7"/>
        <v>182.21056465475701</v>
      </c>
      <c r="O11" s="44">
        <f t="shared" si="7"/>
        <v>3.4382420284941242</v>
      </c>
      <c r="P11" s="44">
        <f t="shared" si="8"/>
        <v>0</v>
      </c>
      <c r="Q11" s="44">
        <f t="shared" si="3"/>
        <v>0</v>
      </c>
      <c r="R11" s="44">
        <f t="shared" si="3"/>
        <v>0</v>
      </c>
      <c r="S11" s="164">
        <f t="shared" si="9"/>
        <v>435.36720003697604</v>
      </c>
      <c r="T11" s="155" t="str">
        <f t="shared" si="10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6170.7751775593706</v>
      </c>
      <c r="C12" s="41">
        <f t="shared" si="4"/>
        <v>12.792281584202209</v>
      </c>
      <c r="D12" s="41">
        <f t="shared" si="4"/>
        <v>647.79739940336913</v>
      </c>
      <c r="E12" s="41">
        <f t="shared" si="4"/>
        <v>0</v>
      </c>
      <c r="F12" s="166">
        <f t="shared" si="5"/>
        <v>0</v>
      </c>
      <c r="G12" s="41">
        <f t="shared" si="1"/>
        <v>0</v>
      </c>
      <c r="H12" s="41">
        <f t="shared" si="1"/>
        <v>0</v>
      </c>
      <c r="I12" s="168">
        <f t="shared" si="6"/>
        <v>6831.3648585469418</v>
      </c>
      <c r="J12" s="155"/>
      <c r="K12" s="169" t="s">
        <v>15</v>
      </c>
      <c r="L12" s="88">
        <f t="shared" si="7"/>
        <v>6170.7751775593706</v>
      </c>
      <c r="M12" s="88">
        <f t="shared" si="7"/>
        <v>12.792281584202209</v>
      </c>
      <c r="N12" s="88">
        <f t="shared" si="7"/>
        <v>647.79739940336913</v>
      </c>
      <c r="O12" s="88">
        <f t="shared" si="7"/>
        <v>0</v>
      </c>
      <c r="P12" s="88">
        <f t="shared" si="8"/>
        <v>0</v>
      </c>
      <c r="Q12" s="88">
        <f t="shared" si="3"/>
        <v>0</v>
      </c>
      <c r="R12" s="88">
        <f t="shared" si="3"/>
        <v>0</v>
      </c>
      <c r="S12" s="172">
        <f t="shared" si="9"/>
        <v>6831.3648585469418</v>
      </c>
      <c r="T12" s="155" t="str">
        <f t="shared" si="10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0.28287255872378081</v>
      </c>
      <c r="D13" s="44">
        <f t="shared" si="4"/>
        <v>0.50512437999714366</v>
      </c>
      <c r="E13" s="44">
        <f t="shared" si="4"/>
        <v>1203.8942535402575</v>
      </c>
      <c r="F13" s="162">
        <f t="shared" si="5"/>
        <v>22557.051358862736</v>
      </c>
      <c r="G13" s="44">
        <f t="shared" si="1"/>
        <v>0</v>
      </c>
      <c r="H13" s="44">
        <f t="shared" si="1"/>
        <v>0</v>
      </c>
      <c r="I13" s="160">
        <f t="shared" si="6"/>
        <v>23761.733609341714</v>
      </c>
      <c r="J13" s="155"/>
      <c r="K13" s="175" t="s">
        <v>54</v>
      </c>
      <c r="L13" s="44">
        <f t="shared" si="7"/>
        <v>0</v>
      </c>
      <c r="M13" s="44">
        <f t="shared" si="7"/>
        <v>0.28287255872378081</v>
      </c>
      <c r="N13" s="44">
        <f t="shared" si="7"/>
        <v>0.50512437999714366</v>
      </c>
      <c r="O13" s="44">
        <f t="shared" si="7"/>
        <v>1203.8942535402575</v>
      </c>
      <c r="P13" s="44">
        <f t="shared" si="8"/>
        <v>22557.051358862729</v>
      </c>
      <c r="Q13" s="44">
        <f t="shared" si="3"/>
        <v>0</v>
      </c>
      <c r="R13" s="44">
        <f t="shared" si="3"/>
        <v>0</v>
      </c>
      <c r="S13" s="164">
        <f t="shared" si="9"/>
        <v>23761.733609341707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6.1512647537040836E-3</v>
      </c>
      <c r="E14" s="41">
        <f t="shared" si="4"/>
        <v>29.578670344571496</v>
      </c>
      <c r="F14" s="166">
        <f t="shared" si="5"/>
        <v>4883.8069844536467</v>
      </c>
      <c r="G14" s="41">
        <f t="shared" si="1"/>
        <v>0</v>
      </c>
      <c r="H14" s="41">
        <f t="shared" si="1"/>
        <v>0</v>
      </c>
      <c r="I14" s="168">
        <f t="shared" si="6"/>
        <v>4913.3918060629721</v>
      </c>
      <c r="J14" s="155"/>
      <c r="K14" s="169" t="s">
        <v>12</v>
      </c>
      <c r="L14" s="88">
        <f t="shared" si="7"/>
        <v>0</v>
      </c>
      <c r="M14" s="88">
        <f t="shared" si="7"/>
        <v>0</v>
      </c>
      <c r="N14" s="88">
        <f t="shared" si="7"/>
        <v>6.1512647537040836E-3</v>
      </c>
      <c r="O14" s="88">
        <f t="shared" si="7"/>
        <v>29.578670344571496</v>
      </c>
      <c r="P14" s="88">
        <f t="shared" si="8"/>
        <v>4883.8069844536467</v>
      </c>
      <c r="Q14" s="88">
        <f t="shared" si="3"/>
        <v>0</v>
      </c>
      <c r="R14" s="88">
        <f t="shared" si="3"/>
        <v>0</v>
      </c>
      <c r="S14" s="172">
        <f t="shared" si="9"/>
        <v>4913.3918060629721</v>
      </c>
      <c r="T14" s="155" t="str">
        <f t="shared" si="10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</v>
      </c>
      <c r="E15" s="44">
        <f t="shared" si="4"/>
        <v>0</v>
      </c>
      <c r="F15" s="162">
        <f t="shared" si="5"/>
        <v>1438.5335985158017</v>
      </c>
      <c r="G15" s="44">
        <f t="shared" si="1"/>
        <v>0</v>
      </c>
      <c r="H15" s="44">
        <f t="shared" si="1"/>
        <v>0</v>
      </c>
      <c r="I15" s="160">
        <f t="shared" si="6"/>
        <v>1438.5335985158017</v>
      </c>
      <c r="J15" s="155"/>
      <c r="K15" s="175" t="s">
        <v>55</v>
      </c>
      <c r="L15" s="44">
        <f t="shared" si="7"/>
        <v>0</v>
      </c>
      <c r="M15" s="44">
        <f t="shared" si="7"/>
        <v>0</v>
      </c>
      <c r="N15" s="44">
        <f t="shared" si="7"/>
        <v>0</v>
      </c>
      <c r="O15" s="44">
        <f t="shared" si="7"/>
        <v>0</v>
      </c>
      <c r="P15" s="44">
        <f t="shared" si="8"/>
        <v>1438.5335985158017</v>
      </c>
      <c r="Q15" s="44">
        <f t="shared" si="3"/>
        <v>0</v>
      </c>
      <c r="R15" s="44">
        <f t="shared" si="3"/>
        <v>0</v>
      </c>
      <c r="S15" s="164">
        <f t="shared" si="9"/>
        <v>1438.5335985158017</v>
      </c>
      <c r="T15" s="155" t="str">
        <f t="shared" si="10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180.20126048106263</v>
      </c>
      <c r="C16" s="41">
        <f t="shared" si="4"/>
        <v>5.8347266268183846</v>
      </c>
      <c r="D16" s="41">
        <f t="shared" si="4"/>
        <v>166.79801867072254</v>
      </c>
      <c r="E16" s="41">
        <f t="shared" si="4"/>
        <v>46.489736216846978</v>
      </c>
      <c r="F16" s="166">
        <f t="shared" si="5"/>
        <v>28.061222402784146</v>
      </c>
      <c r="G16" s="41">
        <f t="shared" si="1"/>
        <v>0</v>
      </c>
      <c r="H16" s="41">
        <f t="shared" si="1"/>
        <v>0</v>
      </c>
      <c r="I16" s="168">
        <f t="shared" si="6"/>
        <v>427.38496439823467</v>
      </c>
      <c r="J16" s="155"/>
      <c r="K16" s="169" t="s">
        <v>17</v>
      </c>
      <c r="L16" s="88">
        <f t="shared" si="7"/>
        <v>180.20126048106263</v>
      </c>
      <c r="M16" s="88">
        <f t="shared" si="7"/>
        <v>5.8347266268183846</v>
      </c>
      <c r="N16" s="88">
        <f t="shared" si="7"/>
        <v>166.79801867072254</v>
      </c>
      <c r="O16" s="88">
        <f t="shared" si="7"/>
        <v>46.489736216846978</v>
      </c>
      <c r="P16" s="88">
        <f t="shared" si="8"/>
        <v>28.061222402784146</v>
      </c>
      <c r="Q16" s="88">
        <f t="shared" si="3"/>
        <v>0</v>
      </c>
      <c r="R16" s="88">
        <f t="shared" si="3"/>
        <v>0</v>
      </c>
      <c r="S16" s="172">
        <f t="shared" si="9"/>
        <v>427.38496439823467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5956.5041598126418</v>
      </c>
      <c r="C17" s="44">
        <f t="shared" si="4"/>
        <v>3267.4524126099113</v>
      </c>
      <c r="D17" s="44">
        <f t="shared" si="4"/>
        <v>2682.5760551273511</v>
      </c>
      <c r="E17" s="44">
        <f t="shared" si="4"/>
        <v>149.19214773315829</v>
      </c>
      <c r="F17" s="162">
        <f t="shared" si="5"/>
        <v>159.05141832839556</v>
      </c>
      <c r="G17" s="44">
        <f t="shared" si="1"/>
        <v>2.2555919615949709E-2</v>
      </c>
      <c r="H17" s="44">
        <f t="shared" si="1"/>
        <v>0</v>
      </c>
      <c r="I17" s="160">
        <f t="shared" si="6"/>
        <v>12214.798749531074</v>
      </c>
      <c r="J17" s="155"/>
      <c r="K17" s="175" t="s">
        <v>139</v>
      </c>
      <c r="L17" s="44">
        <f t="shared" si="7"/>
        <v>5956.5041598126418</v>
      </c>
      <c r="M17" s="44">
        <f t="shared" si="7"/>
        <v>3267.4524126099113</v>
      </c>
      <c r="N17" s="44">
        <f t="shared" si="7"/>
        <v>2682.5760551273511</v>
      </c>
      <c r="O17" s="44">
        <f t="shared" si="7"/>
        <v>149.19214773315829</v>
      </c>
      <c r="P17" s="44">
        <f t="shared" si="8"/>
        <v>159.05141832839558</v>
      </c>
      <c r="Q17" s="44">
        <f t="shared" si="3"/>
        <v>2.2555919615949709E-2</v>
      </c>
      <c r="R17" s="44">
        <f t="shared" si="3"/>
        <v>0</v>
      </c>
      <c r="S17" s="164">
        <f t="shared" si="9"/>
        <v>12214.798749531074</v>
      </c>
      <c r="T17" s="155" t="str">
        <f t="shared" si="10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2310.1182232346928</v>
      </c>
      <c r="C18" s="41">
        <f t="shared" si="4"/>
        <v>142.91754016580342</v>
      </c>
      <c r="D18" s="41">
        <f t="shared" si="4"/>
        <v>4617.9537650831471</v>
      </c>
      <c r="E18" s="41">
        <f t="shared" si="4"/>
        <v>8792.5574653631847</v>
      </c>
      <c r="F18" s="166">
        <f t="shared" si="5"/>
        <v>1590.0596104866204</v>
      </c>
      <c r="G18" s="41">
        <f t="shared" si="1"/>
        <v>2560.3500056621015</v>
      </c>
      <c r="H18" s="41">
        <f t="shared" si="1"/>
        <v>34.64133631534947</v>
      </c>
      <c r="I18" s="168">
        <f t="shared" si="6"/>
        <v>20048.5979463109</v>
      </c>
      <c r="J18" s="155"/>
      <c r="K18" s="169" t="s">
        <v>25</v>
      </c>
      <c r="L18" s="88">
        <f t="shared" si="7"/>
        <v>2310.1182232346928</v>
      </c>
      <c r="M18" s="88">
        <f t="shared" si="7"/>
        <v>142.91754016580342</v>
      </c>
      <c r="N18" s="88">
        <f t="shared" si="7"/>
        <v>4617.9537650831471</v>
      </c>
      <c r="O18" s="88">
        <f t="shared" si="7"/>
        <v>8792.5574653631847</v>
      </c>
      <c r="P18" s="88">
        <f t="shared" si="8"/>
        <v>1590.0596104866204</v>
      </c>
      <c r="Q18" s="88">
        <f t="shared" si="3"/>
        <v>2560.3500056621015</v>
      </c>
      <c r="R18" s="88">
        <f t="shared" si="3"/>
        <v>34.64133631534947</v>
      </c>
      <c r="S18" s="172">
        <f t="shared" si="9"/>
        <v>20048.5979463109</v>
      </c>
      <c r="T18" s="155" t="str">
        <f t="shared" si="10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3641.7152632299758</v>
      </c>
      <c r="C19" s="44">
        <f t="shared" si="4"/>
        <v>30.855720388730713</v>
      </c>
      <c r="D19" s="44">
        <f t="shared" si="4"/>
        <v>289.2515069915342</v>
      </c>
      <c r="E19" s="44">
        <f t="shared" si="4"/>
        <v>0</v>
      </c>
      <c r="F19" s="162">
        <f t="shared" si="5"/>
        <v>0</v>
      </c>
      <c r="G19" s="44">
        <f t="shared" si="1"/>
        <v>0</v>
      </c>
      <c r="H19" s="44">
        <f t="shared" si="1"/>
        <v>0</v>
      </c>
      <c r="I19" s="160">
        <f t="shared" si="6"/>
        <v>3961.8224906102409</v>
      </c>
      <c r="J19" s="155"/>
      <c r="K19" s="175" t="s">
        <v>24</v>
      </c>
      <c r="L19" s="44">
        <f t="shared" si="7"/>
        <v>3641.7152632299758</v>
      </c>
      <c r="M19" s="44">
        <f t="shared" si="7"/>
        <v>30.855720388730713</v>
      </c>
      <c r="N19" s="44">
        <f t="shared" si="7"/>
        <v>289.2515069915342</v>
      </c>
      <c r="O19" s="44">
        <f t="shared" si="7"/>
        <v>0</v>
      </c>
      <c r="P19" s="44">
        <f t="shared" si="8"/>
        <v>0</v>
      </c>
      <c r="Q19" s="44">
        <f t="shared" si="3"/>
        <v>0</v>
      </c>
      <c r="R19" s="44">
        <f t="shared" si="3"/>
        <v>0</v>
      </c>
      <c r="S19" s="164">
        <f t="shared" si="9"/>
        <v>3961.8224906102409</v>
      </c>
      <c r="T19" s="155" t="str">
        <f t="shared" si="10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5659.7844143645289</v>
      </c>
      <c r="C20" s="41">
        <f t="shared" si="4"/>
        <v>10.167927170329524</v>
      </c>
      <c r="D20" s="41">
        <f t="shared" si="4"/>
        <v>462.37275301531906</v>
      </c>
      <c r="E20" s="41">
        <f t="shared" si="4"/>
        <v>0</v>
      </c>
      <c r="F20" s="166">
        <f t="shared" si="5"/>
        <v>0</v>
      </c>
      <c r="G20" s="41">
        <f t="shared" si="1"/>
        <v>0</v>
      </c>
      <c r="H20" s="41">
        <f t="shared" si="1"/>
        <v>0</v>
      </c>
      <c r="I20" s="168">
        <f t="shared" si="6"/>
        <v>6132.3250945501777</v>
      </c>
      <c r="J20" s="155"/>
      <c r="K20" s="169" t="s">
        <v>56</v>
      </c>
      <c r="L20" s="88">
        <f t="shared" si="7"/>
        <v>5659.7844143645289</v>
      </c>
      <c r="M20" s="88">
        <f t="shared" si="7"/>
        <v>10.167927170329524</v>
      </c>
      <c r="N20" s="88">
        <f t="shared" si="7"/>
        <v>462.37275301531906</v>
      </c>
      <c r="O20" s="88">
        <f t="shared" si="7"/>
        <v>0</v>
      </c>
      <c r="P20" s="88">
        <f t="shared" si="8"/>
        <v>0</v>
      </c>
      <c r="Q20" s="88">
        <f t="shared" si="3"/>
        <v>0</v>
      </c>
      <c r="R20" s="88">
        <f t="shared" si="3"/>
        <v>0</v>
      </c>
      <c r="S20" s="172">
        <f t="shared" si="9"/>
        <v>6132.3250945501777</v>
      </c>
      <c r="T20" s="155" t="str">
        <f t="shared" si="10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1576.2190141333467</v>
      </c>
      <c r="C21" s="44">
        <f t="shared" si="4"/>
        <v>318.50223783778</v>
      </c>
      <c r="D21" s="44">
        <f t="shared" si="4"/>
        <v>1963.7481537733693</v>
      </c>
      <c r="E21" s="44">
        <f t="shared" si="4"/>
        <v>37.823769997508926</v>
      </c>
      <c r="F21" s="162">
        <f t="shared" si="5"/>
        <v>1739.8539536237197</v>
      </c>
      <c r="G21" s="44">
        <f t="shared" si="1"/>
        <v>0</v>
      </c>
      <c r="H21" s="44">
        <f t="shared" si="1"/>
        <v>0</v>
      </c>
      <c r="I21" s="160">
        <f t="shared" si="6"/>
        <v>5636.1471293657241</v>
      </c>
      <c r="J21" s="155"/>
      <c r="K21" s="175" t="s">
        <v>22</v>
      </c>
      <c r="L21" s="44">
        <f t="shared" si="7"/>
        <v>1576.2190141333467</v>
      </c>
      <c r="M21" s="44">
        <f t="shared" si="7"/>
        <v>318.50223783778</v>
      </c>
      <c r="N21" s="44">
        <f t="shared" si="7"/>
        <v>1963.7481537733693</v>
      </c>
      <c r="O21" s="44">
        <f t="shared" si="7"/>
        <v>37.823769997508926</v>
      </c>
      <c r="P21" s="44">
        <f t="shared" si="8"/>
        <v>1739.8539536237197</v>
      </c>
      <c r="Q21" s="44">
        <f t="shared" si="3"/>
        <v>0</v>
      </c>
      <c r="R21" s="44">
        <f t="shared" si="3"/>
        <v>0</v>
      </c>
      <c r="S21" s="164">
        <f t="shared" si="9"/>
        <v>5636.1471293657241</v>
      </c>
      <c r="T21" s="155" t="str">
        <f t="shared" si="10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21.414816756942983</v>
      </c>
      <c r="C22" s="41">
        <f t="shared" si="4"/>
        <v>1.7579372700924547</v>
      </c>
      <c r="D22" s="41">
        <f t="shared" si="4"/>
        <v>181.09556506145481</v>
      </c>
      <c r="E22" s="41">
        <f t="shared" si="4"/>
        <v>0</v>
      </c>
      <c r="F22" s="166">
        <f t="shared" si="5"/>
        <v>0</v>
      </c>
      <c r="G22" s="41">
        <f t="shared" si="1"/>
        <v>0</v>
      </c>
      <c r="H22" s="41">
        <f t="shared" si="1"/>
        <v>0</v>
      </c>
      <c r="I22" s="168">
        <f t="shared" si="6"/>
        <v>204.26831908849024</v>
      </c>
      <c r="J22" s="155"/>
      <c r="K22" s="169" t="s">
        <v>21</v>
      </c>
      <c r="L22" s="88">
        <f t="shared" si="7"/>
        <v>21.414816756942983</v>
      </c>
      <c r="M22" s="88">
        <f t="shared" si="7"/>
        <v>1.7579372700924547</v>
      </c>
      <c r="N22" s="88">
        <f t="shared" si="7"/>
        <v>181.09556506145481</v>
      </c>
      <c r="O22" s="88">
        <f t="shared" si="7"/>
        <v>0</v>
      </c>
      <c r="P22" s="88">
        <f t="shared" si="8"/>
        <v>0</v>
      </c>
      <c r="Q22" s="88">
        <f t="shared" si="3"/>
        <v>0</v>
      </c>
      <c r="R22" s="88">
        <f t="shared" si="3"/>
        <v>0</v>
      </c>
      <c r="S22" s="172">
        <f t="shared" si="9"/>
        <v>204.26831908849024</v>
      </c>
      <c r="T22" s="155" t="str">
        <f t="shared" si="10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1244.7125389750806</v>
      </c>
      <c r="C23" s="44">
        <f t="shared" si="4"/>
        <v>0</v>
      </c>
      <c r="D23" s="44">
        <f t="shared" si="4"/>
        <v>426.7710799614444</v>
      </c>
      <c r="E23" s="44">
        <f t="shared" si="4"/>
        <v>0</v>
      </c>
      <c r="F23" s="162">
        <f t="shared" si="5"/>
        <v>0</v>
      </c>
      <c r="G23" s="44">
        <f t="shared" ref="G23:H27" si="11">G49+G101</f>
        <v>0</v>
      </c>
      <c r="H23" s="44">
        <f t="shared" si="11"/>
        <v>0</v>
      </c>
      <c r="I23" s="160">
        <f t="shared" si="6"/>
        <v>1671.4836189365251</v>
      </c>
      <c r="J23" s="155"/>
      <c r="K23" s="177" t="s">
        <v>60</v>
      </c>
      <c r="L23" s="44">
        <f t="shared" si="7"/>
        <v>1244.7125389750806</v>
      </c>
      <c r="M23" s="44">
        <f t="shared" si="7"/>
        <v>0</v>
      </c>
      <c r="N23" s="44">
        <f t="shared" si="7"/>
        <v>426.7710799614444</v>
      </c>
      <c r="O23" s="44">
        <f t="shared" si="7"/>
        <v>0</v>
      </c>
      <c r="P23" s="44">
        <f t="shared" si="8"/>
        <v>0</v>
      </c>
      <c r="Q23" s="44">
        <f t="shared" ref="Q23:R27" si="12">Q49+Q101</f>
        <v>0</v>
      </c>
      <c r="R23" s="44">
        <f t="shared" si="12"/>
        <v>0</v>
      </c>
      <c r="S23" s="164">
        <f t="shared" si="9"/>
        <v>1671.4836189365251</v>
      </c>
      <c r="T23" s="155" t="str">
        <f t="shared" si="10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ref="B24:E27" si="13">B50+B102</f>
        <v>1244.7125389750806</v>
      </c>
      <c r="C24" s="61">
        <f t="shared" si="13"/>
        <v>0</v>
      </c>
      <c r="D24" s="61">
        <f t="shared" si="13"/>
        <v>426.7710799614444</v>
      </c>
      <c r="E24" s="61">
        <f t="shared" si="13"/>
        <v>0</v>
      </c>
      <c r="F24" s="179">
        <f t="shared" si="5"/>
        <v>0</v>
      </c>
      <c r="G24" s="61">
        <f t="shared" si="11"/>
        <v>0</v>
      </c>
      <c r="H24" s="61">
        <f t="shared" si="11"/>
        <v>0</v>
      </c>
      <c r="I24" s="181">
        <f t="shared" si="6"/>
        <v>1671.4836189365251</v>
      </c>
      <c r="J24" s="155"/>
      <c r="K24" s="182" t="s">
        <v>23</v>
      </c>
      <c r="L24" s="91">
        <f t="shared" ref="L24:O27" si="14">L50+L102</f>
        <v>1244.7125389750806</v>
      </c>
      <c r="M24" s="91">
        <f t="shared" si="14"/>
        <v>0</v>
      </c>
      <c r="N24" s="91">
        <f t="shared" si="14"/>
        <v>426.7710799614444</v>
      </c>
      <c r="O24" s="91">
        <f t="shared" si="14"/>
        <v>0</v>
      </c>
      <c r="P24" s="91">
        <f t="shared" si="8"/>
        <v>0</v>
      </c>
      <c r="Q24" s="91">
        <f t="shared" si="12"/>
        <v>0</v>
      </c>
      <c r="R24" s="91">
        <f t="shared" si="12"/>
        <v>0</v>
      </c>
      <c r="S24" s="185">
        <f t="shared" si="9"/>
        <v>1671.4836189365251</v>
      </c>
      <c r="T24" s="155" t="str">
        <f t="shared" si="10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13"/>
        <v>0</v>
      </c>
      <c r="C25" s="64">
        <f t="shared" si="13"/>
        <v>0</v>
      </c>
      <c r="D25" s="64">
        <f t="shared" si="13"/>
        <v>0</v>
      </c>
      <c r="E25" s="64">
        <f t="shared" si="13"/>
        <v>0</v>
      </c>
      <c r="F25" s="187">
        <f t="shared" si="5"/>
        <v>0</v>
      </c>
      <c r="G25" s="64">
        <f t="shared" si="11"/>
        <v>0</v>
      </c>
      <c r="H25" s="64">
        <f t="shared" si="11"/>
        <v>0</v>
      </c>
      <c r="I25" s="189">
        <f t="shared" si="6"/>
        <v>0</v>
      </c>
      <c r="J25" s="155"/>
      <c r="K25" s="190" t="s">
        <v>19</v>
      </c>
      <c r="L25" s="64">
        <f t="shared" si="14"/>
        <v>0</v>
      </c>
      <c r="M25" s="64">
        <f t="shared" si="14"/>
        <v>0</v>
      </c>
      <c r="N25" s="64">
        <f t="shared" si="14"/>
        <v>0</v>
      </c>
      <c r="O25" s="64">
        <f t="shared" si="14"/>
        <v>0</v>
      </c>
      <c r="P25" s="64">
        <f t="shared" si="8"/>
        <v>0</v>
      </c>
      <c r="Q25" s="64">
        <f t="shared" si="12"/>
        <v>0</v>
      </c>
      <c r="R25" s="64">
        <f t="shared" si="12"/>
        <v>0</v>
      </c>
      <c r="S25" s="192">
        <f t="shared" si="9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13"/>
        <v>0</v>
      </c>
      <c r="C26" s="61">
        <f t="shared" si="13"/>
        <v>0</v>
      </c>
      <c r="D26" s="61">
        <f t="shared" si="13"/>
        <v>0</v>
      </c>
      <c r="E26" s="61">
        <f t="shared" si="13"/>
        <v>0</v>
      </c>
      <c r="F26" s="179">
        <f t="shared" si="5"/>
        <v>0</v>
      </c>
      <c r="G26" s="61">
        <f t="shared" si="11"/>
        <v>0</v>
      </c>
      <c r="H26" s="61">
        <f t="shared" si="11"/>
        <v>0</v>
      </c>
      <c r="I26" s="181">
        <f t="shared" si="6"/>
        <v>0</v>
      </c>
      <c r="J26" s="155"/>
      <c r="K26" s="182" t="s">
        <v>20</v>
      </c>
      <c r="L26" s="91">
        <f t="shared" si="14"/>
        <v>0</v>
      </c>
      <c r="M26" s="91">
        <f t="shared" si="14"/>
        <v>0</v>
      </c>
      <c r="N26" s="91">
        <f t="shared" si="14"/>
        <v>0</v>
      </c>
      <c r="O26" s="91">
        <f t="shared" si="14"/>
        <v>0</v>
      </c>
      <c r="P26" s="91">
        <f t="shared" si="8"/>
        <v>0</v>
      </c>
      <c r="Q26" s="91">
        <f t="shared" si="12"/>
        <v>0</v>
      </c>
      <c r="R26" s="91">
        <f t="shared" si="12"/>
        <v>0</v>
      </c>
      <c r="S26" s="185">
        <f t="shared" si="9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13"/>
        <v>0</v>
      </c>
      <c r="C27" s="54">
        <f t="shared" si="13"/>
        <v>0</v>
      </c>
      <c r="D27" s="54">
        <f t="shared" si="13"/>
        <v>0</v>
      </c>
      <c r="E27" s="54">
        <f t="shared" si="13"/>
        <v>0</v>
      </c>
      <c r="F27" s="194">
        <f t="shared" si="5"/>
        <v>0</v>
      </c>
      <c r="G27" s="54">
        <f t="shared" si="11"/>
        <v>0</v>
      </c>
      <c r="H27" s="54">
        <f t="shared" si="11"/>
        <v>0</v>
      </c>
      <c r="I27" s="196">
        <f t="shared" si="6"/>
        <v>0</v>
      </c>
      <c r="J27" s="155"/>
      <c r="K27" s="197" t="s">
        <v>62</v>
      </c>
      <c r="L27" s="54">
        <f t="shared" si="14"/>
        <v>0</v>
      </c>
      <c r="M27" s="54">
        <f t="shared" si="14"/>
        <v>0</v>
      </c>
      <c r="N27" s="54">
        <f t="shared" si="14"/>
        <v>0</v>
      </c>
      <c r="O27" s="54">
        <f t="shared" si="14"/>
        <v>0</v>
      </c>
      <c r="P27" s="54">
        <f t="shared" si="8"/>
        <v>0</v>
      </c>
      <c r="Q27" s="54">
        <f t="shared" si="12"/>
        <v>0</v>
      </c>
      <c r="R27" s="54">
        <f t="shared" si="12"/>
        <v>0</v>
      </c>
      <c r="S27" s="199">
        <f t="shared" si="9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26975.112114217132</v>
      </c>
      <c r="C28" s="201">
        <f t="shared" ref="C28:I28" si="15">SUM(C7:C23)</f>
        <v>3863.9768639185368</v>
      </c>
      <c r="D28" s="201">
        <f t="shared" si="15"/>
        <v>13099.517232544991</v>
      </c>
      <c r="E28" s="201">
        <f t="shared" si="15"/>
        <v>10262.974285224022</v>
      </c>
      <c r="F28" s="201">
        <f t="shared" si="15"/>
        <v>32397.980359566569</v>
      </c>
      <c r="G28" s="201">
        <f t="shared" si="15"/>
        <v>2560.3725615817175</v>
      </c>
      <c r="H28" s="201">
        <f t="shared" si="15"/>
        <v>34.64133631534947</v>
      </c>
      <c r="I28" s="201">
        <f t="shared" si="15"/>
        <v>89194.574753368317</v>
      </c>
      <c r="J28" s="465"/>
      <c r="K28" s="202" t="s">
        <v>26</v>
      </c>
      <c r="L28" s="201">
        <f>SUM(L7:L23)</f>
        <v>26975.112114217132</v>
      </c>
      <c r="M28" s="201">
        <f t="shared" ref="M28:S28" si="16">SUM(M7:M23)</f>
        <v>3863.9768639185368</v>
      </c>
      <c r="N28" s="201">
        <f t="shared" si="16"/>
        <v>13099.517232544991</v>
      </c>
      <c r="O28" s="201">
        <f t="shared" si="16"/>
        <v>10262.974285224022</v>
      </c>
      <c r="P28" s="201">
        <f t="shared" si="16"/>
        <v>32397.980359566562</v>
      </c>
      <c r="Q28" s="201">
        <f t="shared" si="16"/>
        <v>2560.3725615817175</v>
      </c>
      <c r="R28" s="201">
        <f t="shared" si="16"/>
        <v>34.64133631534947</v>
      </c>
      <c r="S28" s="201">
        <f t="shared" si="16"/>
        <v>89194.574753368317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0.30242996492562407</v>
      </c>
      <c r="C29" s="55">
        <f t="shared" ref="C29:H29" si="17">IF($I28=0,"-",C28/$I28)</f>
        <v>4.3320761095647455E-2</v>
      </c>
      <c r="D29" s="55">
        <f t="shared" si="17"/>
        <v>0.14686450682416988</v>
      </c>
      <c r="E29" s="55">
        <f t="shared" si="17"/>
        <v>0.11506276377909917</v>
      </c>
      <c r="F29" s="55">
        <f t="shared" si="17"/>
        <v>0.36322814979666801</v>
      </c>
      <c r="G29" s="55">
        <f t="shared" si="17"/>
        <v>2.8705474168820209E-2</v>
      </c>
      <c r="H29" s="55">
        <f t="shared" si="17"/>
        <v>3.88379409971247E-4</v>
      </c>
      <c r="I29" s="56">
        <f>SUM(B29:H29)</f>
        <v>1</v>
      </c>
      <c r="K29" s="82" t="s">
        <v>83</v>
      </c>
      <c r="L29" s="99">
        <f>IF($I28=0,"-",L28/$I28)</f>
        <v>0.30242996492562407</v>
      </c>
      <c r="M29" s="99">
        <f t="shared" ref="M29:R29" si="18">IF($I28=0,"-",M28/$I28)</f>
        <v>4.3320761095647455E-2</v>
      </c>
      <c r="N29" s="99">
        <f t="shared" si="18"/>
        <v>0.14686450682416988</v>
      </c>
      <c r="O29" s="99">
        <f t="shared" si="18"/>
        <v>0.11506276377909917</v>
      </c>
      <c r="P29" s="99">
        <f t="shared" si="18"/>
        <v>0.3632281497966679</v>
      </c>
      <c r="Q29" s="99">
        <f t="shared" si="18"/>
        <v>2.8705474168820209E-2</v>
      </c>
      <c r="R29" s="100">
        <f t="shared" si="18"/>
        <v>3.88379409971247E-4</v>
      </c>
      <c r="S29" s="101">
        <f>SUM(L29:R29)</f>
        <v>1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3.5494473399708321E-2</v>
      </c>
      <c r="C33" s="38">
        <f t="shared" ref="C33:E33" si="19">C111+C137+C163+C189+C215+C241+C267+C293+C319+C345+C371+C397+C423</f>
        <v>0</v>
      </c>
      <c r="D33" s="38">
        <f t="shared" si="19"/>
        <v>3.366803521414325E-6</v>
      </c>
      <c r="E33" s="38">
        <f t="shared" si="19"/>
        <v>0</v>
      </c>
      <c r="F33" s="321">
        <v>0</v>
      </c>
      <c r="G33" s="38">
        <f t="shared" ref="G33:H48" si="20">G111+G137+G163+G189+G215+G241+G267+G293+G319+G345+G371+G397+G423</f>
        <v>0</v>
      </c>
      <c r="H33" s="38">
        <f t="shared" si="20"/>
        <v>0</v>
      </c>
      <c r="I33" s="160">
        <f>SUM(B33:H33)</f>
        <v>3.5497840203229734E-2</v>
      </c>
      <c r="J33" s="155"/>
      <c r="K33" s="209" t="s">
        <v>7</v>
      </c>
      <c r="L33" s="38">
        <f t="shared" ref="L33:R48" si="21">L111+L137+L163+L189+L215+L241+L267+L293+L319+L345+L371+L397+L423</f>
        <v>3.5494473399708321E-2</v>
      </c>
      <c r="M33" s="38">
        <f t="shared" si="21"/>
        <v>0</v>
      </c>
      <c r="N33" s="38">
        <f t="shared" si="21"/>
        <v>3.366803521414325E-6</v>
      </c>
      <c r="O33" s="38">
        <f t="shared" si="21"/>
        <v>0</v>
      </c>
      <c r="P33" s="38">
        <f t="shared" si="21"/>
        <v>0</v>
      </c>
      <c r="Q33" s="38">
        <f t="shared" si="21"/>
        <v>0</v>
      </c>
      <c r="R33" s="38">
        <f t="shared" si="21"/>
        <v>0</v>
      </c>
      <c r="S33" s="211">
        <f>SUM(L33:R33)</f>
        <v>3.5497840203229734E-2</v>
      </c>
      <c r="T33" s="155"/>
      <c r="U33" s="212" t="s">
        <v>7</v>
      </c>
      <c r="V33" s="117">
        <f t="shared" ref="V33:AH48" si="22">V111+V137+V163+V189+V215+V241+V267+V293+V319+V345+V371+V397+V423</f>
        <v>3.5494473399708321E-2</v>
      </c>
      <c r="W33" s="117">
        <f t="shared" si="22"/>
        <v>0</v>
      </c>
      <c r="X33" s="117">
        <f t="shared" si="22"/>
        <v>0</v>
      </c>
      <c r="Y33" s="117">
        <f t="shared" si="22"/>
        <v>0</v>
      </c>
      <c r="Z33" s="117">
        <f t="shared" si="22"/>
        <v>3.366803521414325E-6</v>
      </c>
      <c r="AA33" s="117">
        <f t="shared" si="22"/>
        <v>0</v>
      </c>
      <c r="AB33" s="117">
        <f t="shared" si="22"/>
        <v>0</v>
      </c>
      <c r="AC33" s="118">
        <f t="shared" si="22"/>
        <v>0</v>
      </c>
      <c r="AD33" s="117">
        <f t="shared" si="22"/>
        <v>0</v>
      </c>
      <c r="AE33" s="117">
        <f t="shared" si="22"/>
        <v>0</v>
      </c>
      <c r="AF33" s="117">
        <f t="shared" si="22"/>
        <v>0</v>
      </c>
      <c r="AG33" s="117">
        <f t="shared" si="22"/>
        <v>0</v>
      </c>
      <c r="AH33" s="117">
        <f t="shared" si="22"/>
        <v>0</v>
      </c>
      <c r="AI33" s="216">
        <f>SUM(V33:AC33)</f>
        <v>3.5497840203229734E-2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23">B112+B138+B164+B190+B216+B242+B268+B294+B320+B346+B372+B398+B424</f>
        <v>0</v>
      </c>
      <c r="C34" s="41">
        <f t="shared" si="23"/>
        <v>0</v>
      </c>
      <c r="D34" s="41">
        <f t="shared" si="23"/>
        <v>537.60011568000004</v>
      </c>
      <c r="E34" s="41">
        <f t="shared" si="23"/>
        <v>0</v>
      </c>
      <c r="F34" s="322">
        <v>0</v>
      </c>
      <c r="G34" s="41">
        <f t="shared" si="20"/>
        <v>0</v>
      </c>
      <c r="H34" s="41">
        <f t="shared" si="20"/>
        <v>0</v>
      </c>
      <c r="I34" s="168">
        <f t="shared" ref="I34:I53" si="24">SUM(B34:H34)</f>
        <v>537.60011568000004</v>
      </c>
      <c r="J34" s="155"/>
      <c r="K34" s="169" t="s">
        <v>8</v>
      </c>
      <c r="L34" s="88">
        <f t="shared" si="21"/>
        <v>0</v>
      </c>
      <c r="M34" s="88">
        <f t="shared" si="21"/>
        <v>0</v>
      </c>
      <c r="N34" s="88">
        <f t="shared" si="21"/>
        <v>537.60011568000004</v>
      </c>
      <c r="O34" s="88">
        <f t="shared" si="21"/>
        <v>0</v>
      </c>
      <c r="P34" s="88">
        <f t="shared" si="21"/>
        <v>0</v>
      </c>
      <c r="Q34" s="88">
        <f t="shared" si="21"/>
        <v>0</v>
      </c>
      <c r="R34" s="88">
        <f t="shared" si="21"/>
        <v>0</v>
      </c>
      <c r="S34" s="172">
        <f t="shared" ref="S34:S53" si="25">SUM(L34:R34)</f>
        <v>537.60011568000004</v>
      </c>
      <c r="T34" s="155"/>
      <c r="U34" s="217" t="s">
        <v>8</v>
      </c>
      <c r="V34" s="121">
        <f t="shared" si="22"/>
        <v>0</v>
      </c>
      <c r="W34" s="121">
        <f t="shared" si="22"/>
        <v>0</v>
      </c>
      <c r="X34" s="121">
        <f t="shared" si="22"/>
        <v>0</v>
      </c>
      <c r="Y34" s="121">
        <f t="shared" si="22"/>
        <v>0</v>
      </c>
      <c r="Z34" s="121">
        <f t="shared" si="22"/>
        <v>537.60011568000004</v>
      </c>
      <c r="AA34" s="121">
        <f t="shared" si="22"/>
        <v>0</v>
      </c>
      <c r="AB34" s="121">
        <f t="shared" si="22"/>
        <v>0</v>
      </c>
      <c r="AC34" s="122">
        <f t="shared" si="22"/>
        <v>0</v>
      </c>
      <c r="AD34" s="121">
        <f t="shared" si="22"/>
        <v>0</v>
      </c>
      <c r="AE34" s="121">
        <f t="shared" si="22"/>
        <v>0</v>
      </c>
      <c r="AF34" s="121">
        <f t="shared" si="22"/>
        <v>0</v>
      </c>
      <c r="AG34" s="121">
        <f t="shared" si="22"/>
        <v>0</v>
      </c>
      <c r="AH34" s="121">
        <f t="shared" si="22"/>
        <v>0</v>
      </c>
      <c r="AI34" s="220">
        <f t="shared" ref="AI34:AI53" si="26">SUM(V34:AC34)</f>
        <v>537.60011568000004</v>
      </c>
      <c r="AJ34" s="147" t="str">
        <f t="shared" ref="AJ34:AJ55" si="27">IF(ABS(S34-AI34)&gt;0.001,S34-AI34,"")</f>
        <v/>
      </c>
    </row>
    <row r="35" spans="1:36" ht="15">
      <c r="A35" s="173" t="s">
        <v>10</v>
      </c>
      <c r="B35" s="44">
        <f t="shared" si="23"/>
        <v>0</v>
      </c>
      <c r="C35" s="44">
        <f t="shared" si="23"/>
        <v>0</v>
      </c>
      <c r="D35" s="44">
        <f t="shared" si="23"/>
        <v>279.33506041885425</v>
      </c>
      <c r="E35" s="44">
        <f t="shared" si="23"/>
        <v>0</v>
      </c>
      <c r="F35" s="322">
        <v>0</v>
      </c>
      <c r="G35" s="44">
        <f t="shared" si="20"/>
        <v>0</v>
      </c>
      <c r="H35" s="44">
        <f t="shared" si="20"/>
        <v>0</v>
      </c>
      <c r="I35" s="160">
        <f t="shared" si="24"/>
        <v>279.33506041885425</v>
      </c>
      <c r="J35" s="155"/>
      <c r="K35" s="175" t="s">
        <v>10</v>
      </c>
      <c r="L35" s="44">
        <f t="shared" si="21"/>
        <v>0</v>
      </c>
      <c r="M35" s="44">
        <f t="shared" si="21"/>
        <v>0</v>
      </c>
      <c r="N35" s="44">
        <f t="shared" si="21"/>
        <v>279.33506041885425</v>
      </c>
      <c r="O35" s="44">
        <f t="shared" si="21"/>
        <v>0</v>
      </c>
      <c r="P35" s="44">
        <f t="shared" si="21"/>
        <v>0</v>
      </c>
      <c r="Q35" s="44">
        <f t="shared" si="21"/>
        <v>0</v>
      </c>
      <c r="R35" s="44">
        <f t="shared" si="21"/>
        <v>0</v>
      </c>
      <c r="S35" s="164">
        <f t="shared" si="25"/>
        <v>279.33506041885425</v>
      </c>
      <c r="T35" s="155"/>
      <c r="U35" s="221" t="s">
        <v>10</v>
      </c>
      <c r="V35" s="117">
        <f t="shared" si="22"/>
        <v>0</v>
      </c>
      <c r="W35" s="117">
        <f t="shared" si="22"/>
        <v>0</v>
      </c>
      <c r="X35" s="117">
        <f t="shared" si="22"/>
        <v>0</v>
      </c>
      <c r="Y35" s="117">
        <f t="shared" si="22"/>
        <v>0</v>
      </c>
      <c r="Z35" s="117">
        <f t="shared" si="22"/>
        <v>279.33506041885425</v>
      </c>
      <c r="AA35" s="117">
        <f t="shared" si="22"/>
        <v>0</v>
      </c>
      <c r="AB35" s="117">
        <f t="shared" si="22"/>
        <v>0</v>
      </c>
      <c r="AC35" s="118">
        <f t="shared" si="22"/>
        <v>0</v>
      </c>
      <c r="AD35" s="117">
        <f t="shared" si="22"/>
        <v>0</v>
      </c>
      <c r="AE35" s="117">
        <f t="shared" si="22"/>
        <v>0</v>
      </c>
      <c r="AF35" s="117">
        <f t="shared" si="22"/>
        <v>0</v>
      </c>
      <c r="AG35" s="117">
        <f t="shared" si="22"/>
        <v>0</v>
      </c>
      <c r="AH35" s="117">
        <f t="shared" si="22"/>
        <v>0</v>
      </c>
      <c r="AI35" s="216">
        <f t="shared" si="26"/>
        <v>279.33506041885425</v>
      </c>
      <c r="AJ35" s="147" t="str">
        <f t="shared" si="27"/>
        <v/>
      </c>
    </row>
    <row r="36" spans="1:36" ht="15">
      <c r="A36" s="165" t="s">
        <v>52</v>
      </c>
      <c r="B36" s="41">
        <f t="shared" si="23"/>
        <v>0</v>
      </c>
      <c r="C36" s="41">
        <f t="shared" si="23"/>
        <v>0</v>
      </c>
      <c r="D36" s="41">
        <f t="shared" si="23"/>
        <v>660.25922153399995</v>
      </c>
      <c r="E36" s="41">
        <f t="shared" si="23"/>
        <v>0</v>
      </c>
      <c r="F36" s="322">
        <v>0</v>
      </c>
      <c r="G36" s="41">
        <f t="shared" si="20"/>
        <v>0</v>
      </c>
      <c r="H36" s="41">
        <f t="shared" si="20"/>
        <v>0</v>
      </c>
      <c r="I36" s="168">
        <f t="shared" si="24"/>
        <v>660.25922153399995</v>
      </c>
      <c r="J36" s="155"/>
      <c r="K36" s="169" t="s">
        <v>52</v>
      </c>
      <c r="L36" s="88">
        <f t="shared" si="21"/>
        <v>0</v>
      </c>
      <c r="M36" s="88">
        <f t="shared" si="21"/>
        <v>0</v>
      </c>
      <c r="N36" s="88">
        <f t="shared" si="21"/>
        <v>660.25922153399995</v>
      </c>
      <c r="O36" s="88">
        <f t="shared" si="21"/>
        <v>0</v>
      </c>
      <c r="P36" s="88">
        <f t="shared" si="21"/>
        <v>0</v>
      </c>
      <c r="Q36" s="88">
        <f t="shared" si="21"/>
        <v>0</v>
      </c>
      <c r="R36" s="88">
        <f t="shared" si="21"/>
        <v>0</v>
      </c>
      <c r="S36" s="172">
        <f t="shared" si="25"/>
        <v>660.25922153399995</v>
      </c>
      <c r="T36" s="155"/>
      <c r="U36" s="217" t="s">
        <v>52</v>
      </c>
      <c r="V36" s="121">
        <f t="shared" si="22"/>
        <v>0</v>
      </c>
      <c r="W36" s="121">
        <f t="shared" si="22"/>
        <v>0</v>
      </c>
      <c r="X36" s="121">
        <f t="shared" si="22"/>
        <v>0</v>
      </c>
      <c r="Y36" s="121">
        <f t="shared" si="22"/>
        <v>0</v>
      </c>
      <c r="Z36" s="121">
        <f t="shared" si="22"/>
        <v>660.25922153399995</v>
      </c>
      <c r="AA36" s="121">
        <f t="shared" si="22"/>
        <v>0</v>
      </c>
      <c r="AB36" s="121">
        <f t="shared" si="22"/>
        <v>0</v>
      </c>
      <c r="AC36" s="122">
        <f t="shared" si="22"/>
        <v>0</v>
      </c>
      <c r="AD36" s="121">
        <f t="shared" si="22"/>
        <v>0</v>
      </c>
      <c r="AE36" s="121">
        <f t="shared" si="22"/>
        <v>0</v>
      </c>
      <c r="AF36" s="121">
        <f t="shared" si="22"/>
        <v>0</v>
      </c>
      <c r="AG36" s="121">
        <f t="shared" si="22"/>
        <v>0</v>
      </c>
      <c r="AH36" s="121">
        <f t="shared" si="22"/>
        <v>0</v>
      </c>
      <c r="AI36" s="220">
        <f t="shared" si="26"/>
        <v>660.25922153399995</v>
      </c>
      <c r="AJ36" s="147" t="str">
        <f t="shared" si="27"/>
        <v/>
      </c>
    </row>
    <row r="37" spans="1:36" ht="15">
      <c r="A37" s="173" t="s">
        <v>16</v>
      </c>
      <c r="B37" s="44">
        <f t="shared" si="23"/>
        <v>102.32177313477756</v>
      </c>
      <c r="C37" s="44">
        <f t="shared" si="23"/>
        <v>66.19893804964417</v>
      </c>
      <c r="D37" s="44">
        <f t="shared" si="23"/>
        <v>179.46376028090563</v>
      </c>
      <c r="E37" s="44">
        <f t="shared" si="23"/>
        <v>0</v>
      </c>
      <c r="F37" s="322">
        <v>0</v>
      </c>
      <c r="G37" s="44">
        <f t="shared" si="20"/>
        <v>0</v>
      </c>
      <c r="H37" s="44">
        <f t="shared" si="20"/>
        <v>0</v>
      </c>
      <c r="I37" s="160">
        <f t="shared" si="24"/>
        <v>347.98447146532737</v>
      </c>
      <c r="J37" s="155"/>
      <c r="K37" s="175" t="s">
        <v>16</v>
      </c>
      <c r="L37" s="44">
        <f t="shared" si="21"/>
        <v>102.32177313477756</v>
      </c>
      <c r="M37" s="44">
        <f t="shared" si="21"/>
        <v>66.19893804964417</v>
      </c>
      <c r="N37" s="44">
        <f t="shared" si="21"/>
        <v>179.46376028090563</v>
      </c>
      <c r="O37" s="44">
        <f t="shared" si="21"/>
        <v>0</v>
      </c>
      <c r="P37" s="44">
        <f t="shared" si="21"/>
        <v>0</v>
      </c>
      <c r="Q37" s="44">
        <f t="shared" si="21"/>
        <v>0</v>
      </c>
      <c r="R37" s="44">
        <f t="shared" si="21"/>
        <v>0</v>
      </c>
      <c r="S37" s="164">
        <f t="shared" si="25"/>
        <v>347.98447146532737</v>
      </c>
      <c r="T37" s="155"/>
      <c r="U37" s="221" t="s">
        <v>16</v>
      </c>
      <c r="V37" s="117">
        <f t="shared" si="22"/>
        <v>101.56855465304177</v>
      </c>
      <c r="W37" s="117">
        <f t="shared" si="22"/>
        <v>0</v>
      </c>
      <c r="X37" s="117">
        <f t="shared" si="22"/>
        <v>0</v>
      </c>
      <c r="Y37" s="117">
        <f t="shared" si="22"/>
        <v>66.19893804964417</v>
      </c>
      <c r="Z37" s="117">
        <f t="shared" si="22"/>
        <v>177.44241204424085</v>
      </c>
      <c r="AA37" s="117">
        <f t="shared" si="22"/>
        <v>0</v>
      </c>
      <c r="AB37" s="117">
        <f t="shared" si="22"/>
        <v>0</v>
      </c>
      <c r="AC37" s="118">
        <f t="shared" si="22"/>
        <v>2.7745667184005827</v>
      </c>
      <c r="AD37" s="117">
        <f t="shared" si="22"/>
        <v>0.75321848173579509</v>
      </c>
      <c r="AE37" s="117">
        <f t="shared" si="22"/>
        <v>0</v>
      </c>
      <c r="AF37" s="117">
        <f t="shared" si="22"/>
        <v>0</v>
      </c>
      <c r="AG37" s="117">
        <f t="shared" si="22"/>
        <v>2.0213482366647875</v>
      </c>
      <c r="AH37" s="117">
        <f t="shared" si="22"/>
        <v>0</v>
      </c>
      <c r="AI37" s="216">
        <f t="shared" si="26"/>
        <v>347.98447146532737</v>
      </c>
      <c r="AJ37" s="147" t="str">
        <f t="shared" si="27"/>
        <v/>
      </c>
    </row>
    <row r="38" spans="1:36" ht="15">
      <c r="A38" s="165" t="s">
        <v>15</v>
      </c>
      <c r="B38" s="41">
        <f t="shared" si="23"/>
        <v>16.143880938880358</v>
      </c>
      <c r="C38" s="41">
        <f t="shared" si="23"/>
        <v>1.7268928146892102</v>
      </c>
      <c r="D38" s="41">
        <f t="shared" si="23"/>
        <v>14.547749387599106</v>
      </c>
      <c r="E38" s="41">
        <f t="shared" si="23"/>
        <v>0</v>
      </c>
      <c r="F38" s="322">
        <v>0</v>
      </c>
      <c r="G38" s="41">
        <f t="shared" si="20"/>
        <v>0</v>
      </c>
      <c r="H38" s="41">
        <f t="shared" si="20"/>
        <v>0</v>
      </c>
      <c r="I38" s="168">
        <f t="shared" si="24"/>
        <v>32.418523141168677</v>
      </c>
      <c r="J38" s="155"/>
      <c r="K38" s="169" t="s">
        <v>15</v>
      </c>
      <c r="L38" s="88">
        <f t="shared" si="21"/>
        <v>16.143880938880358</v>
      </c>
      <c r="M38" s="88">
        <f t="shared" si="21"/>
        <v>1.7268928146892102</v>
      </c>
      <c r="N38" s="88">
        <f t="shared" si="21"/>
        <v>14.547749387599106</v>
      </c>
      <c r="O38" s="88">
        <f t="shared" si="21"/>
        <v>0</v>
      </c>
      <c r="P38" s="88">
        <f t="shared" si="21"/>
        <v>0</v>
      </c>
      <c r="Q38" s="88">
        <f t="shared" si="21"/>
        <v>0</v>
      </c>
      <c r="R38" s="88">
        <f t="shared" si="21"/>
        <v>0</v>
      </c>
      <c r="S38" s="172">
        <f t="shared" si="25"/>
        <v>32.418523141168677</v>
      </c>
      <c r="T38" s="155"/>
      <c r="U38" s="217" t="s">
        <v>53</v>
      </c>
      <c r="V38" s="121">
        <f t="shared" si="22"/>
        <v>15.602502127952787</v>
      </c>
      <c r="W38" s="121">
        <f t="shared" si="22"/>
        <v>0</v>
      </c>
      <c r="X38" s="121">
        <f t="shared" si="22"/>
        <v>0</v>
      </c>
      <c r="Y38" s="121">
        <f t="shared" si="22"/>
        <v>1.7268928146892102</v>
      </c>
      <c r="Z38" s="121">
        <f t="shared" si="22"/>
        <v>14.547749387599106</v>
      </c>
      <c r="AA38" s="121">
        <f t="shared" si="22"/>
        <v>0</v>
      </c>
      <c r="AB38" s="121">
        <f t="shared" si="22"/>
        <v>0</v>
      </c>
      <c r="AC38" s="122">
        <f t="shared" si="22"/>
        <v>0.54137881092756879</v>
      </c>
      <c r="AD38" s="121">
        <f t="shared" si="22"/>
        <v>0.54137881092756879</v>
      </c>
      <c r="AE38" s="121">
        <f t="shared" si="22"/>
        <v>0</v>
      </c>
      <c r="AF38" s="121">
        <f t="shared" si="22"/>
        <v>0</v>
      </c>
      <c r="AG38" s="121">
        <f t="shared" si="22"/>
        <v>0</v>
      </c>
      <c r="AH38" s="121">
        <f t="shared" si="22"/>
        <v>0</v>
      </c>
      <c r="AI38" s="220">
        <f t="shared" si="26"/>
        <v>32.41852314116867</v>
      </c>
      <c r="AJ38" s="147" t="str">
        <f t="shared" si="27"/>
        <v/>
      </c>
    </row>
    <row r="39" spans="1:36" ht="15">
      <c r="A39" s="173" t="s">
        <v>54</v>
      </c>
      <c r="B39" s="44">
        <f t="shared" si="23"/>
        <v>0</v>
      </c>
      <c r="C39" s="44">
        <f t="shared" si="23"/>
        <v>0</v>
      </c>
      <c r="D39" s="44">
        <f t="shared" si="23"/>
        <v>0</v>
      </c>
      <c r="E39" s="44">
        <f t="shared" si="23"/>
        <v>954.5320749604391</v>
      </c>
      <c r="F39" s="322">
        <v>0</v>
      </c>
      <c r="G39" s="44">
        <f t="shared" si="20"/>
        <v>0</v>
      </c>
      <c r="H39" s="44">
        <f t="shared" si="20"/>
        <v>0</v>
      </c>
      <c r="I39" s="160">
        <f t="shared" si="24"/>
        <v>954.5320749604391</v>
      </c>
      <c r="J39" s="155"/>
      <c r="K39" s="175" t="s">
        <v>54</v>
      </c>
      <c r="L39" s="44">
        <f t="shared" si="21"/>
        <v>0</v>
      </c>
      <c r="M39" s="44">
        <f t="shared" si="21"/>
        <v>0</v>
      </c>
      <c r="N39" s="44">
        <f t="shared" si="21"/>
        <v>0</v>
      </c>
      <c r="O39" s="44">
        <f t="shared" si="21"/>
        <v>954.5320749604391</v>
      </c>
      <c r="P39" s="44">
        <f t="shared" si="21"/>
        <v>1495.160758773397</v>
      </c>
      <c r="Q39" s="44">
        <f t="shared" si="21"/>
        <v>0</v>
      </c>
      <c r="R39" s="44">
        <f t="shared" si="21"/>
        <v>0</v>
      </c>
      <c r="S39" s="164">
        <f t="shared" si="25"/>
        <v>2449.6928337338359</v>
      </c>
      <c r="T39" s="155"/>
      <c r="U39" s="221" t="s">
        <v>54</v>
      </c>
      <c r="V39" s="117">
        <f t="shared" si="22"/>
        <v>0</v>
      </c>
      <c r="W39" s="117">
        <f t="shared" si="22"/>
        <v>0</v>
      </c>
      <c r="X39" s="117">
        <f t="shared" si="22"/>
        <v>0</v>
      </c>
      <c r="Y39" s="117">
        <f t="shared" si="22"/>
        <v>0</v>
      </c>
      <c r="Z39" s="117">
        <f t="shared" si="22"/>
        <v>0</v>
      </c>
      <c r="AA39" s="117">
        <f t="shared" si="22"/>
        <v>874.19681489544212</v>
      </c>
      <c r="AB39" s="117">
        <f t="shared" si="22"/>
        <v>1495.160758773397</v>
      </c>
      <c r="AC39" s="118">
        <f t="shared" si="22"/>
        <v>80.335260064997001</v>
      </c>
      <c r="AD39" s="117">
        <f t="shared" si="22"/>
        <v>0</v>
      </c>
      <c r="AE39" s="117">
        <f t="shared" si="22"/>
        <v>0</v>
      </c>
      <c r="AF39" s="117">
        <f t="shared" si="22"/>
        <v>0</v>
      </c>
      <c r="AG39" s="117">
        <f t="shared" si="22"/>
        <v>0</v>
      </c>
      <c r="AH39" s="117">
        <f t="shared" si="22"/>
        <v>80.335260064997001</v>
      </c>
      <c r="AI39" s="216">
        <f t="shared" si="26"/>
        <v>2449.6928337338359</v>
      </c>
      <c r="AJ39" s="147" t="str">
        <f t="shared" si="27"/>
        <v/>
      </c>
    </row>
    <row r="40" spans="1:36" ht="15">
      <c r="A40" s="165" t="s">
        <v>12</v>
      </c>
      <c r="B40" s="41">
        <f t="shared" si="23"/>
        <v>0</v>
      </c>
      <c r="C40" s="41">
        <f t="shared" si="23"/>
        <v>0</v>
      </c>
      <c r="D40" s="41">
        <f t="shared" si="23"/>
        <v>0</v>
      </c>
      <c r="E40" s="41">
        <f t="shared" si="23"/>
        <v>4.9409397241650579</v>
      </c>
      <c r="F40" s="322">
        <v>0</v>
      </c>
      <c r="G40" s="41">
        <f t="shared" si="20"/>
        <v>0</v>
      </c>
      <c r="H40" s="41">
        <f t="shared" si="20"/>
        <v>0</v>
      </c>
      <c r="I40" s="168">
        <f t="shared" si="24"/>
        <v>4.9409397241650579</v>
      </c>
      <c r="J40" s="155"/>
      <c r="K40" s="169" t="s">
        <v>12</v>
      </c>
      <c r="L40" s="88">
        <f t="shared" si="21"/>
        <v>0</v>
      </c>
      <c r="M40" s="88">
        <f t="shared" si="21"/>
        <v>0</v>
      </c>
      <c r="N40" s="88">
        <f t="shared" si="21"/>
        <v>0</v>
      </c>
      <c r="O40" s="88">
        <f t="shared" si="21"/>
        <v>4.9409397241650579</v>
      </c>
      <c r="P40" s="88">
        <f t="shared" si="21"/>
        <v>29.351238561540864</v>
      </c>
      <c r="Q40" s="88">
        <f t="shared" si="21"/>
        <v>0</v>
      </c>
      <c r="R40" s="88">
        <f t="shared" si="21"/>
        <v>0</v>
      </c>
      <c r="S40" s="172">
        <f t="shared" si="25"/>
        <v>34.292178285705923</v>
      </c>
      <c r="T40" s="155"/>
      <c r="U40" s="217" t="s">
        <v>12</v>
      </c>
      <c r="V40" s="121">
        <f t="shared" si="22"/>
        <v>0</v>
      </c>
      <c r="W40" s="121">
        <f t="shared" si="22"/>
        <v>0</v>
      </c>
      <c r="X40" s="121">
        <f t="shared" si="22"/>
        <v>0</v>
      </c>
      <c r="Y40" s="121">
        <f t="shared" si="22"/>
        <v>0</v>
      </c>
      <c r="Z40" s="121">
        <f t="shared" si="22"/>
        <v>0</v>
      </c>
      <c r="AA40" s="121">
        <f t="shared" si="22"/>
        <v>1.2591638591726331</v>
      </c>
      <c r="AB40" s="121">
        <f t="shared" si="22"/>
        <v>29.351238561540864</v>
      </c>
      <c r="AC40" s="122">
        <f t="shared" si="22"/>
        <v>3.6817758649924248</v>
      </c>
      <c r="AD40" s="121">
        <f t="shared" si="22"/>
        <v>0</v>
      </c>
      <c r="AE40" s="121">
        <f t="shared" si="22"/>
        <v>0</v>
      </c>
      <c r="AF40" s="121">
        <f t="shared" si="22"/>
        <v>0</v>
      </c>
      <c r="AG40" s="121">
        <f t="shared" si="22"/>
        <v>0</v>
      </c>
      <c r="AH40" s="121">
        <f t="shared" si="22"/>
        <v>3.6817758649924248</v>
      </c>
      <c r="AI40" s="220">
        <f t="shared" si="26"/>
        <v>34.292178285705923</v>
      </c>
      <c r="AJ40" s="147" t="str">
        <f t="shared" si="27"/>
        <v/>
      </c>
    </row>
    <row r="41" spans="1:36" ht="15">
      <c r="A41" s="173" t="s">
        <v>55</v>
      </c>
      <c r="B41" s="44">
        <f t="shared" si="23"/>
        <v>0</v>
      </c>
      <c r="C41" s="44">
        <f t="shared" si="23"/>
        <v>0</v>
      </c>
      <c r="D41" s="44">
        <f t="shared" si="23"/>
        <v>0</v>
      </c>
      <c r="E41" s="44">
        <f t="shared" si="23"/>
        <v>0</v>
      </c>
      <c r="F41" s="322">
        <v>0</v>
      </c>
      <c r="G41" s="44">
        <f t="shared" si="20"/>
        <v>0</v>
      </c>
      <c r="H41" s="44">
        <f t="shared" si="20"/>
        <v>0</v>
      </c>
      <c r="I41" s="160">
        <f t="shared" si="24"/>
        <v>0</v>
      </c>
      <c r="J41" s="155"/>
      <c r="K41" s="175" t="s">
        <v>55</v>
      </c>
      <c r="L41" s="44">
        <f t="shared" si="21"/>
        <v>0</v>
      </c>
      <c r="M41" s="44">
        <f t="shared" si="21"/>
        <v>0</v>
      </c>
      <c r="N41" s="44">
        <f t="shared" si="21"/>
        <v>0</v>
      </c>
      <c r="O41" s="44">
        <f t="shared" si="21"/>
        <v>0</v>
      </c>
      <c r="P41" s="44">
        <f t="shared" si="21"/>
        <v>0</v>
      </c>
      <c r="Q41" s="44">
        <f t="shared" si="21"/>
        <v>0</v>
      </c>
      <c r="R41" s="44">
        <f t="shared" si="21"/>
        <v>0</v>
      </c>
      <c r="S41" s="164">
        <f t="shared" si="25"/>
        <v>0</v>
      </c>
      <c r="T41" s="155"/>
      <c r="U41" s="221" t="s">
        <v>55</v>
      </c>
      <c r="V41" s="117">
        <f t="shared" si="22"/>
        <v>0</v>
      </c>
      <c r="W41" s="117">
        <f t="shared" si="22"/>
        <v>0</v>
      </c>
      <c r="X41" s="117">
        <f t="shared" si="22"/>
        <v>0</v>
      </c>
      <c r="Y41" s="117">
        <f t="shared" si="22"/>
        <v>0</v>
      </c>
      <c r="Z41" s="117">
        <f t="shared" si="22"/>
        <v>0</v>
      </c>
      <c r="AA41" s="117">
        <f t="shared" si="22"/>
        <v>0</v>
      </c>
      <c r="AB41" s="117">
        <f t="shared" si="22"/>
        <v>0</v>
      </c>
      <c r="AC41" s="118">
        <f t="shared" si="22"/>
        <v>0</v>
      </c>
      <c r="AD41" s="117">
        <f t="shared" si="22"/>
        <v>0</v>
      </c>
      <c r="AE41" s="117">
        <f t="shared" si="22"/>
        <v>0</v>
      </c>
      <c r="AF41" s="117">
        <f t="shared" si="22"/>
        <v>0</v>
      </c>
      <c r="AG41" s="117">
        <f t="shared" si="22"/>
        <v>0</v>
      </c>
      <c r="AH41" s="117">
        <f t="shared" si="22"/>
        <v>0</v>
      </c>
      <c r="AI41" s="216">
        <f t="shared" si="26"/>
        <v>0</v>
      </c>
      <c r="AJ41" s="147" t="str">
        <f t="shared" si="27"/>
        <v/>
      </c>
    </row>
    <row r="42" spans="1:36" ht="15">
      <c r="A42" s="165" t="s">
        <v>17</v>
      </c>
      <c r="B42" s="41">
        <f t="shared" si="23"/>
        <v>38.572887310391991</v>
      </c>
      <c r="C42" s="41">
        <f t="shared" si="23"/>
        <v>5.6560669052273091</v>
      </c>
      <c r="D42" s="41">
        <f t="shared" si="23"/>
        <v>150.04250775394749</v>
      </c>
      <c r="E42" s="41">
        <f t="shared" si="23"/>
        <v>45.597943844868567</v>
      </c>
      <c r="F42" s="322">
        <v>0</v>
      </c>
      <c r="G42" s="41">
        <f t="shared" si="20"/>
        <v>0</v>
      </c>
      <c r="H42" s="41">
        <f t="shared" si="20"/>
        <v>0</v>
      </c>
      <c r="I42" s="168">
        <f t="shared" si="24"/>
        <v>239.86940581443537</v>
      </c>
      <c r="J42" s="155"/>
      <c r="K42" s="169" t="s">
        <v>17</v>
      </c>
      <c r="L42" s="88">
        <f t="shared" si="21"/>
        <v>38.572887310391991</v>
      </c>
      <c r="M42" s="88">
        <f t="shared" si="21"/>
        <v>5.6560669052273091</v>
      </c>
      <c r="N42" s="88">
        <f t="shared" si="21"/>
        <v>150.04250775394749</v>
      </c>
      <c r="O42" s="88">
        <f t="shared" si="21"/>
        <v>45.597943844868567</v>
      </c>
      <c r="P42" s="88">
        <f t="shared" si="21"/>
        <v>16.321519804829212</v>
      </c>
      <c r="Q42" s="88">
        <f t="shared" si="21"/>
        <v>0</v>
      </c>
      <c r="R42" s="88">
        <f t="shared" si="21"/>
        <v>0</v>
      </c>
      <c r="S42" s="172">
        <f t="shared" si="25"/>
        <v>256.19092561926459</v>
      </c>
      <c r="T42" s="155"/>
      <c r="U42" s="217" t="s">
        <v>17</v>
      </c>
      <c r="V42" s="121">
        <f t="shared" si="22"/>
        <v>38.572887310391991</v>
      </c>
      <c r="W42" s="121">
        <f t="shared" si="22"/>
        <v>0</v>
      </c>
      <c r="X42" s="121">
        <f t="shared" si="22"/>
        <v>0</v>
      </c>
      <c r="Y42" s="121">
        <f t="shared" si="22"/>
        <v>5.6560669052273091</v>
      </c>
      <c r="Z42" s="121">
        <f t="shared" si="22"/>
        <v>150.04250775394749</v>
      </c>
      <c r="AA42" s="121">
        <f t="shared" si="22"/>
        <v>31.323016294281054</v>
      </c>
      <c r="AB42" s="121">
        <f t="shared" si="22"/>
        <v>16.321519804829212</v>
      </c>
      <c r="AC42" s="122">
        <f t="shared" si="22"/>
        <v>14.274927550587512</v>
      </c>
      <c r="AD42" s="121">
        <f t="shared" si="22"/>
        <v>0</v>
      </c>
      <c r="AE42" s="121">
        <f t="shared" si="22"/>
        <v>0</v>
      </c>
      <c r="AF42" s="121">
        <f t="shared" si="22"/>
        <v>0</v>
      </c>
      <c r="AG42" s="121">
        <f t="shared" si="22"/>
        <v>0</v>
      </c>
      <c r="AH42" s="121">
        <f t="shared" si="22"/>
        <v>14.274927550587512</v>
      </c>
      <c r="AI42" s="220">
        <f t="shared" si="26"/>
        <v>256.19092561926459</v>
      </c>
      <c r="AJ42" s="147" t="str">
        <f t="shared" si="27"/>
        <v/>
      </c>
    </row>
    <row r="43" spans="1:36" ht="15">
      <c r="A43" s="173" t="s">
        <v>139</v>
      </c>
      <c r="B43" s="44">
        <f t="shared" si="23"/>
        <v>1183.8004963901215</v>
      </c>
      <c r="C43" s="44">
        <f t="shared" si="23"/>
        <v>2973.1344433594049</v>
      </c>
      <c r="D43" s="44">
        <f t="shared" si="23"/>
        <v>2275.6842838804696</v>
      </c>
      <c r="E43" s="44">
        <f t="shared" si="23"/>
        <v>103.99333878720442</v>
      </c>
      <c r="F43" s="322">
        <v>0</v>
      </c>
      <c r="G43" s="44">
        <f t="shared" si="20"/>
        <v>2.2555919615949709E-2</v>
      </c>
      <c r="H43" s="44">
        <f t="shared" si="20"/>
        <v>0</v>
      </c>
      <c r="I43" s="160">
        <f t="shared" si="24"/>
        <v>6536.635118336816</v>
      </c>
      <c r="J43" s="155"/>
      <c r="K43" s="175" t="s">
        <v>139</v>
      </c>
      <c r="L43" s="44">
        <f t="shared" si="21"/>
        <v>1183.8004963901215</v>
      </c>
      <c r="M43" s="44">
        <f t="shared" si="21"/>
        <v>2973.1344433594049</v>
      </c>
      <c r="N43" s="44">
        <f t="shared" si="21"/>
        <v>2275.6842838804696</v>
      </c>
      <c r="O43" s="44">
        <f t="shared" si="21"/>
        <v>103.99333878720442</v>
      </c>
      <c r="P43" s="44">
        <f t="shared" si="21"/>
        <v>14.143264418671668</v>
      </c>
      <c r="Q43" s="44">
        <f t="shared" si="21"/>
        <v>2.2555919615949709E-2</v>
      </c>
      <c r="R43" s="44">
        <f t="shared" si="21"/>
        <v>0</v>
      </c>
      <c r="S43" s="164">
        <f t="shared" si="25"/>
        <v>6550.7783827554877</v>
      </c>
      <c r="T43" s="155"/>
      <c r="U43" s="221" t="s">
        <v>139</v>
      </c>
      <c r="V43" s="117">
        <f t="shared" si="22"/>
        <v>1162.7070794659844</v>
      </c>
      <c r="W43" s="117">
        <f t="shared" si="22"/>
        <v>10.220934209637313</v>
      </c>
      <c r="X43" s="117">
        <f t="shared" si="22"/>
        <v>2.2555919615949709E-2</v>
      </c>
      <c r="Y43" s="117">
        <f t="shared" si="22"/>
        <v>2973.1344433594049</v>
      </c>
      <c r="Z43" s="117">
        <f t="shared" si="22"/>
        <v>2071.2682083644322</v>
      </c>
      <c r="AA43" s="117">
        <f t="shared" si="22"/>
        <v>39.436196589904888</v>
      </c>
      <c r="AB43" s="117">
        <f t="shared" si="22"/>
        <v>14.143264418671668</v>
      </c>
      <c r="AC43" s="118">
        <f t="shared" si="22"/>
        <v>279.84570042783616</v>
      </c>
      <c r="AD43" s="117">
        <f t="shared" si="22"/>
        <v>10.87248271449992</v>
      </c>
      <c r="AE43" s="117">
        <f t="shared" si="22"/>
        <v>0</v>
      </c>
      <c r="AF43" s="117">
        <f t="shared" si="22"/>
        <v>0</v>
      </c>
      <c r="AG43" s="117">
        <f t="shared" si="22"/>
        <v>204.41607551603664</v>
      </c>
      <c r="AH43" s="117">
        <f t="shared" si="22"/>
        <v>64.557142197299541</v>
      </c>
      <c r="AI43" s="216">
        <f t="shared" si="26"/>
        <v>6550.7783827554877</v>
      </c>
      <c r="AJ43" s="147" t="str">
        <f t="shared" si="27"/>
        <v/>
      </c>
    </row>
    <row r="44" spans="1:36" ht="15">
      <c r="A44" s="165" t="s">
        <v>25</v>
      </c>
      <c r="B44" s="41">
        <f t="shared" si="23"/>
        <v>354.382539080367</v>
      </c>
      <c r="C44" s="41">
        <f t="shared" si="23"/>
        <v>142.8110639191851</v>
      </c>
      <c r="D44" s="41">
        <f t="shared" si="23"/>
        <v>1336.8037729618156</v>
      </c>
      <c r="E44" s="41">
        <f t="shared" si="23"/>
        <v>6128.0574259922259</v>
      </c>
      <c r="F44" s="322">
        <v>0</v>
      </c>
      <c r="G44" s="41">
        <f t="shared" si="20"/>
        <v>602.97609198722603</v>
      </c>
      <c r="H44" s="41">
        <f t="shared" si="20"/>
        <v>33.726948105382746</v>
      </c>
      <c r="I44" s="168">
        <f t="shared" si="24"/>
        <v>8598.7578420462032</v>
      </c>
      <c r="J44" s="155"/>
      <c r="K44" s="169" t="s">
        <v>25</v>
      </c>
      <c r="L44" s="88">
        <f t="shared" si="21"/>
        <v>354.382539080367</v>
      </c>
      <c r="M44" s="88">
        <f t="shared" si="21"/>
        <v>142.8110639191851</v>
      </c>
      <c r="N44" s="88">
        <f t="shared" si="21"/>
        <v>1336.8037729618156</v>
      </c>
      <c r="O44" s="88">
        <f t="shared" si="21"/>
        <v>6128.0574259922259</v>
      </c>
      <c r="P44" s="88">
        <f t="shared" si="21"/>
        <v>17.895412661820529</v>
      </c>
      <c r="Q44" s="88">
        <f t="shared" si="21"/>
        <v>602.97609198722603</v>
      </c>
      <c r="R44" s="88">
        <f t="shared" si="21"/>
        <v>33.726948105382746</v>
      </c>
      <c r="S44" s="172">
        <f t="shared" si="25"/>
        <v>8616.6532547080224</v>
      </c>
      <c r="T44" s="155"/>
      <c r="U44" s="217" t="s">
        <v>25</v>
      </c>
      <c r="V44" s="121">
        <f t="shared" si="22"/>
        <v>77.349963191894332</v>
      </c>
      <c r="W44" s="121">
        <f t="shared" si="22"/>
        <v>273.61415201815907</v>
      </c>
      <c r="X44" s="121">
        <f t="shared" si="22"/>
        <v>602.97609198722603</v>
      </c>
      <c r="Y44" s="121">
        <f t="shared" si="22"/>
        <v>142.8110639191851</v>
      </c>
      <c r="Z44" s="121">
        <f t="shared" si="22"/>
        <v>1324.780803514818</v>
      </c>
      <c r="AA44" s="121">
        <f t="shared" si="22"/>
        <v>6097.281824270678</v>
      </c>
      <c r="AB44" s="121">
        <f t="shared" si="22"/>
        <v>17.895412661820529</v>
      </c>
      <c r="AC44" s="122">
        <f t="shared" si="22"/>
        <v>79.943943144238631</v>
      </c>
      <c r="AD44" s="121">
        <f t="shared" si="22"/>
        <v>3.418423870313708</v>
      </c>
      <c r="AE44" s="121">
        <f t="shared" si="22"/>
        <v>17.226023285023825</v>
      </c>
      <c r="AF44" s="121">
        <f t="shared" si="22"/>
        <v>33.726948105382746</v>
      </c>
      <c r="AG44" s="121">
        <f t="shared" si="22"/>
        <v>12.022969446997376</v>
      </c>
      <c r="AH44" s="121">
        <f t="shared" si="22"/>
        <v>13.549578436520973</v>
      </c>
      <c r="AI44" s="220">
        <f t="shared" si="26"/>
        <v>8616.6532547080205</v>
      </c>
      <c r="AJ44" s="147" t="str">
        <f t="shared" si="27"/>
        <v/>
      </c>
    </row>
    <row r="45" spans="1:36" ht="15">
      <c r="A45" s="173" t="s">
        <v>24</v>
      </c>
      <c r="B45" s="44">
        <f t="shared" si="23"/>
        <v>104.13645147796892</v>
      </c>
      <c r="C45" s="44">
        <f t="shared" si="23"/>
        <v>21.97475440124061</v>
      </c>
      <c r="D45" s="44">
        <f t="shared" si="23"/>
        <v>78.68897137951663</v>
      </c>
      <c r="E45" s="44">
        <f t="shared" si="23"/>
        <v>0</v>
      </c>
      <c r="F45" s="322">
        <v>0</v>
      </c>
      <c r="G45" s="44">
        <f t="shared" si="20"/>
        <v>0</v>
      </c>
      <c r="H45" s="44">
        <f t="shared" si="20"/>
        <v>0</v>
      </c>
      <c r="I45" s="160">
        <f t="shared" si="24"/>
        <v>204.80017725872617</v>
      </c>
      <c r="J45" s="155"/>
      <c r="K45" s="175" t="s">
        <v>24</v>
      </c>
      <c r="L45" s="44">
        <f t="shared" si="21"/>
        <v>104.13645147796892</v>
      </c>
      <c r="M45" s="44">
        <f t="shared" si="21"/>
        <v>21.97475440124061</v>
      </c>
      <c r="N45" s="44">
        <f t="shared" si="21"/>
        <v>78.68897137951663</v>
      </c>
      <c r="O45" s="44">
        <f t="shared" si="21"/>
        <v>0</v>
      </c>
      <c r="P45" s="44">
        <f t="shared" si="21"/>
        <v>0</v>
      </c>
      <c r="Q45" s="44">
        <f t="shared" si="21"/>
        <v>0</v>
      </c>
      <c r="R45" s="44">
        <f t="shared" si="21"/>
        <v>0</v>
      </c>
      <c r="S45" s="164">
        <f t="shared" si="25"/>
        <v>204.80017725872617</v>
      </c>
      <c r="T45" s="155"/>
      <c r="U45" s="221" t="s">
        <v>24</v>
      </c>
      <c r="V45" s="117">
        <f t="shared" si="22"/>
        <v>103.77764343463238</v>
      </c>
      <c r="W45" s="117">
        <f t="shared" si="22"/>
        <v>0</v>
      </c>
      <c r="X45" s="117">
        <f t="shared" si="22"/>
        <v>0</v>
      </c>
      <c r="Y45" s="117">
        <f t="shared" si="22"/>
        <v>21.97475440124061</v>
      </c>
      <c r="Z45" s="117">
        <f t="shared" si="22"/>
        <v>10.946700547579475</v>
      </c>
      <c r="AA45" s="117">
        <f t="shared" si="22"/>
        <v>0</v>
      </c>
      <c r="AB45" s="117">
        <f t="shared" si="22"/>
        <v>0</v>
      </c>
      <c r="AC45" s="118">
        <f t="shared" si="22"/>
        <v>68.101078875273686</v>
      </c>
      <c r="AD45" s="117">
        <f t="shared" si="22"/>
        <v>0.35880804333654276</v>
      </c>
      <c r="AE45" s="117">
        <f t="shared" si="22"/>
        <v>0</v>
      </c>
      <c r="AF45" s="117">
        <f t="shared" si="22"/>
        <v>0</v>
      </c>
      <c r="AG45" s="117">
        <f t="shared" si="22"/>
        <v>67.742270831937162</v>
      </c>
      <c r="AH45" s="117">
        <f t="shared" si="22"/>
        <v>0</v>
      </c>
      <c r="AI45" s="216">
        <f t="shared" si="26"/>
        <v>204.80017725872614</v>
      </c>
      <c r="AJ45" s="147" t="str">
        <f t="shared" si="27"/>
        <v/>
      </c>
    </row>
    <row r="46" spans="1:36" ht="15">
      <c r="A46" s="165" t="s">
        <v>56</v>
      </c>
      <c r="B46" s="41">
        <f t="shared" si="23"/>
        <v>1.6131482451354775</v>
      </c>
      <c r="C46" s="41">
        <f t="shared" si="23"/>
        <v>2.1147468543639132E-3</v>
      </c>
      <c r="D46" s="41">
        <f t="shared" si="23"/>
        <v>0</v>
      </c>
      <c r="E46" s="41">
        <f t="shared" si="23"/>
        <v>0</v>
      </c>
      <c r="F46" s="322">
        <v>0</v>
      </c>
      <c r="G46" s="41">
        <f t="shared" si="20"/>
        <v>0</v>
      </c>
      <c r="H46" s="41">
        <f t="shared" si="20"/>
        <v>0</v>
      </c>
      <c r="I46" s="168">
        <f t="shared" si="24"/>
        <v>1.6152629919898414</v>
      </c>
      <c r="J46" s="155"/>
      <c r="K46" s="169" t="s">
        <v>56</v>
      </c>
      <c r="L46" s="88">
        <f t="shared" si="21"/>
        <v>1.6131482451354775</v>
      </c>
      <c r="M46" s="88">
        <f t="shared" si="21"/>
        <v>2.1147468543639132E-3</v>
      </c>
      <c r="N46" s="88">
        <f t="shared" si="21"/>
        <v>0</v>
      </c>
      <c r="O46" s="88">
        <f t="shared" si="21"/>
        <v>0</v>
      </c>
      <c r="P46" s="88">
        <f t="shared" si="21"/>
        <v>0</v>
      </c>
      <c r="Q46" s="88">
        <f t="shared" si="21"/>
        <v>0</v>
      </c>
      <c r="R46" s="88">
        <f t="shared" si="21"/>
        <v>0</v>
      </c>
      <c r="S46" s="172">
        <f t="shared" si="25"/>
        <v>1.6152629919898414</v>
      </c>
      <c r="T46" s="155"/>
      <c r="U46" s="217" t="s">
        <v>56</v>
      </c>
      <c r="V46" s="121">
        <f t="shared" si="22"/>
        <v>1.6131482451354775</v>
      </c>
      <c r="W46" s="121">
        <f t="shared" si="22"/>
        <v>0</v>
      </c>
      <c r="X46" s="121">
        <f t="shared" si="22"/>
        <v>0</v>
      </c>
      <c r="Y46" s="121">
        <f t="shared" si="22"/>
        <v>2.1147468543639132E-3</v>
      </c>
      <c r="Z46" s="121">
        <f t="shared" si="22"/>
        <v>0</v>
      </c>
      <c r="AA46" s="121">
        <f t="shared" si="22"/>
        <v>0</v>
      </c>
      <c r="AB46" s="121">
        <f t="shared" si="22"/>
        <v>0</v>
      </c>
      <c r="AC46" s="122">
        <f t="shared" si="22"/>
        <v>0</v>
      </c>
      <c r="AD46" s="121">
        <f t="shared" si="22"/>
        <v>0</v>
      </c>
      <c r="AE46" s="121">
        <f t="shared" si="22"/>
        <v>0</v>
      </c>
      <c r="AF46" s="121">
        <f t="shared" si="22"/>
        <v>0</v>
      </c>
      <c r="AG46" s="121">
        <f t="shared" si="22"/>
        <v>0</v>
      </c>
      <c r="AH46" s="121">
        <f t="shared" si="22"/>
        <v>0</v>
      </c>
      <c r="AI46" s="220">
        <f t="shared" si="26"/>
        <v>1.6152629919898414</v>
      </c>
      <c r="AJ46" s="147" t="str">
        <f t="shared" si="27"/>
        <v/>
      </c>
    </row>
    <row r="47" spans="1:36" ht="15">
      <c r="A47" s="173" t="s">
        <v>22</v>
      </c>
      <c r="B47" s="44">
        <f t="shared" si="23"/>
        <v>410.4302356378667</v>
      </c>
      <c r="C47" s="44">
        <f t="shared" si="23"/>
        <v>318.50223783778</v>
      </c>
      <c r="D47" s="44">
        <f t="shared" si="23"/>
        <v>1774.7037169243285</v>
      </c>
      <c r="E47" s="44">
        <f t="shared" si="23"/>
        <v>36.970102231542405</v>
      </c>
      <c r="F47" s="322">
        <v>0</v>
      </c>
      <c r="G47" s="44">
        <f t="shared" si="20"/>
        <v>0</v>
      </c>
      <c r="H47" s="44">
        <f t="shared" si="20"/>
        <v>0</v>
      </c>
      <c r="I47" s="160">
        <f t="shared" si="24"/>
        <v>2540.6062926315176</v>
      </c>
      <c r="J47" s="155"/>
      <c r="K47" s="175" t="s">
        <v>22</v>
      </c>
      <c r="L47" s="44">
        <f t="shared" si="21"/>
        <v>410.4302356378667</v>
      </c>
      <c r="M47" s="44">
        <f t="shared" si="21"/>
        <v>318.50223783778</v>
      </c>
      <c r="N47" s="44">
        <f t="shared" si="21"/>
        <v>1774.7037169243285</v>
      </c>
      <c r="O47" s="44">
        <f t="shared" si="21"/>
        <v>36.970102231542405</v>
      </c>
      <c r="P47" s="44">
        <f t="shared" si="21"/>
        <v>138.725754942186</v>
      </c>
      <c r="Q47" s="44">
        <f t="shared" si="21"/>
        <v>0</v>
      </c>
      <c r="R47" s="44">
        <f t="shared" si="21"/>
        <v>0</v>
      </c>
      <c r="S47" s="164">
        <f t="shared" si="25"/>
        <v>2679.3320475737037</v>
      </c>
      <c r="T47" s="155"/>
      <c r="U47" s="221" t="s">
        <v>22</v>
      </c>
      <c r="V47" s="117">
        <f t="shared" si="22"/>
        <v>410.4302356378667</v>
      </c>
      <c r="W47" s="117">
        <f t="shared" si="22"/>
        <v>0</v>
      </c>
      <c r="X47" s="117">
        <f t="shared" si="22"/>
        <v>0</v>
      </c>
      <c r="Y47" s="117">
        <f t="shared" si="22"/>
        <v>318.50223783778</v>
      </c>
      <c r="Z47" s="117">
        <f t="shared" si="22"/>
        <v>950.75190817813586</v>
      </c>
      <c r="AA47" s="117">
        <f t="shared" si="22"/>
        <v>0</v>
      </c>
      <c r="AB47" s="117">
        <f t="shared" si="22"/>
        <v>138.725754942186</v>
      </c>
      <c r="AC47" s="118">
        <f t="shared" si="22"/>
        <v>860.92191097773491</v>
      </c>
      <c r="AD47" s="117">
        <f t="shared" si="22"/>
        <v>0</v>
      </c>
      <c r="AE47" s="117">
        <f t="shared" si="22"/>
        <v>0</v>
      </c>
      <c r="AF47" s="117">
        <f t="shared" si="22"/>
        <v>0</v>
      </c>
      <c r="AG47" s="117">
        <f t="shared" si="22"/>
        <v>823.95180874619246</v>
      </c>
      <c r="AH47" s="117">
        <f t="shared" si="22"/>
        <v>36.970102231542405</v>
      </c>
      <c r="AI47" s="216">
        <f t="shared" si="26"/>
        <v>2679.3320475737037</v>
      </c>
      <c r="AJ47" s="147" t="str">
        <f t="shared" si="27"/>
        <v/>
      </c>
    </row>
    <row r="48" spans="1:36" ht="15">
      <c r="A48" s="165" t="s">
        <v>21</v>
      </c>
      <c r="B48" s="41">
        <f t="shared" si="23"/>
        <v>21.414816756942983</v>
      </c>
      <c r="C48" s="41">
        <f t="shared" si="23"/>
        <v>1.7579372700924547</v>
      </c>
      <c r="D48" s="41">
        <f t="shared" si="23"/>
        <v>181.09556506145481</v>
      </c>
      <c r="E48" s="41">
        <f t="shared" si="23"/>
        <v>0</v>
      </c>
      <c r="F48" s="322">
        <v>0</v>
      </c>
      <c r="G48" s="41">
        <f t="shared" si="20"/>
        <v>0</v>
      </c>
      <c r="H48" s="41">
        <f t="shared" si="20"/>
        <v>0</v>
      </c>
      <c r="I48" s="168">
        <f t="shared" si="24"/>
        <v>204.26831908849024</v>
      </c>
      <c r="J48" s="155"/>
      <c r="K48" s="169" t="s">
        <v>21</v>
      </c>
      <c r="L48" s="88">
        <f t="shared" si="21"/>
        <v>21.414816756942983</v>
      </c>
      <c r="M48" s="88">
        <f t="shared" si="21"/>
        <v>1.7579372700924547</v>
      </c>
      <c r="N48" s="88">
        <f t="shared" si="21"/>
        <v>181.09556506145481</v>
      </c>
      <c r="O48" s="88">
        <f t="shared" si="21"/>
        <v>0</v>
      </c>
      <c r="P48" s="88">
        <f t="shared" si="21"/>
        <v>0</v>
      </c>
      <c r="Q48" s="88">
        <f t="shared" si="21"/>
        <v>0</v>
      </c>
      <c r="R48" s="88">
        <f t="shared" si="21"/>
        <v>0</v>
      </c>
      <c r="S48" s="172">
        <f t="shared" si="25"/>
        <v>204.26831908849024</v>
      </c>
      <c r="T48" s="155"/>
      <c r="U48" s="217" t="s">
        <v>57</v>
      </c>
      <c r="V48" s="121">
        <f t="shared" si="22"/>
        <v>21.414816756942983</v>
      </c>
      <c r="W48" s="121">
        <f t="shared" si="22"/>
        <v>0</v>
      </c>
      <c r="X48" s="121">
        <f t="shared" si="22"/>
        <v>0</v>
      </c>
      <c r="Y48" s="121">
        <f t="shared" si="22"/>
        <v>1.7579372700924547</v>
      </c>
      <c r="Z48" s="121">
        <f t="shared" si="22"/>
        <v>180.77490032252982</v>
      </c>
      <c r="AA48" s="121">
        <f t="shared" si="22"/>
        <v>0</v>
      </c>
      <c r="AB48" s="121">
        <f t="shared" si="22"/>
        <v>0</v>
      </c>
      <c r="AC48" s="122">
        <f t="shared" si="22"/>
        <v>0.32066473892500003</v>
      </c>
      <c r="AD48" s="121">
        <f t="shared" si="22"/>
        <v>0</v>
      </c>
      <c r="AE48" s="121">
        <f t="shared" si="22"/>
        <v>0</v>
      </c>
      <c r="AF48" s="121">
        <f t="shared" si="22"/>
        <v>0</v>
      </c>
      <c r="AG48" s="121">
        <f t="shared" si="22"/>
        <v>0.32066473892500003</v>
      </c>
      <c r="AH48" s="121">
        <f t="shared" si="22"/>
        <v>0</v>
      </c>
      <c r="AI48" s="220">
        <f t="shared" si="26"/>
        <v>204.26831908849024</v>
      </c>
      <c r="AJ48" s="147" t="str">
        <f t="shared" si="27"/>
        <v/>
      </c>
    </row>
    <row r="49" spans="1:36" ht="15">
      <c r="A49" s="176" t="s">
        <v>60</v>
      </c>
      <c r="B49" s="44">
        <f t="shared" si="23"/>
        <v>9.0226964775848568</v>
      </c>
      <c r="C49" s="44">
        <f t="shared" si="23"/>
        <v>0</v>
      </c>
      <c r="D49" s="44">
        <f t="shared" si="23"/>
        <v>0</v>
      </c>
      <c r="E49" s="44">
        <f t="shared" si="23"/>
        <v>0</v>
      </c>
      <c r="F49" s="322">
        <v>0</v>
      </c>
      <c r="G49" s="44">
        <f t="shared" ref="G49:H53" si="28">G127+G153+G179+G205+G231+G257+G283+G309+G335+G361+G387+G413+G439</f>
        <v>0</v>
      </c>
      <c r="H49" s="44">
        <f t="shared" si="28"/>
        <v>0</v>
      </c>
      <c r="I49" s="160">
        <f t="shared" si="24"/>
        <v>9.0226964775848568</v>
      </c>
      <c r="J49" s="155"/>
      <c r="K49" s="177" t="s">
        <v>60</v>
      </c>
      <c r="L49" s="44">
        <f t="shared" ref="L49:R53" si="29">L127+L153+L179+L205+L231+L257+L283+L309+L335+L361+L387+L413+L439</f>
        <v>9.0226964775848568</v>
      </c>
      <c r="M49" s="44">
        <f t="shared" si="29"/>
        <v>0</v>
      </c>
      <c r="N49" s="44">
        <f t="shared" si="29"/>
        <v>0</v>
      </c>
      <c r="O49" s="44">
        <f t="shared" si="29"/>
        <v>0</v>
      </c>
      <c r="P49" s="44">
        <f t="shared" si="29"/>
        <v>0</v>
      </c>
      <c r="Q49" s="44">
        <f t="shared" si="29"/>
        <v>0</v>
      </c>
      <c r="R49" s="44">
        <f t="shared" si="29"/>
        <v>0</v>
      </c>
      <c r="S49" s="164">
        <f t="shared" si="25"/>
        <v>9.0226964775848568</v>
      </c>
      <c r="T49" s="155"/>
      <c r="U49" s="222" t="s">
        <v>58</v>
      </c>
      <c r="V49" s="117">
        <f t="shared" ref="V49:AH53" si="30">V127+V153+V179+V205+V231+V257+V283+V309+V335+V361+V387+V413+V439</f>
        <v>8.323919747623723</v>
      </c>
      <c r="W49" s="117">
        <f t="shared" si="30"/>
        <v>0</v>
      </c>
      <c r="X49" s="117">
        <f t="shared" si="30"/>
        <v>0</v>
      </c>
      <c r="Y49" s="117">
        <f t="shared" si="30"/>
        <v>0</v>
      </c>
      <c r="Z49" s="117">
        <f t="shared" si="30"/>
        <v>0</v>
      </c>
      <c r="AA49" s="117">
        <f t="shared" si="30"/>
        <v>0</v>
      </c>
      <c r="AB49" s="117">
        <f t="shared" si="30"/>
        <v>0</v>
      </c>
      <c r="AC49" s="118">
        <f t="shared" si="30"/>
        <v>2.156094690845977E-2</v>
      </c>
      <c r="AD49" s="117">
        <f t="shared" si="30"/>
        <v>2.156094690845977E-2</v>
      </c>
      <c r="AE49" s="117">
        <f t="shared" si="30"/>
        <v>0</v>
      </c>
      <c r="AF49" s="117">
        <f t="shared" si="30"/>
        <v>0</v>
      </c>
      <c r="AG49" s="117">
        <f t="shared" si="30"/>
        <v>0</v>
      </c>
      <c r="AH49" s="117">
        <f t="shared" si="30"/>
        <v>0</v>
      </c>
      <c r="AI49" s="216">
        <f t="shared" si="26"/>
        <v>8.3454806945321831</v>
      </c>
      <c r="AJ49" s="147">
        <f t="shared" si="27"/>
        <v>0.67721578305267371</v>
      </c>
    </row>
    <row r="50" spans="1:36">
      <c r="A50" s="178" t="s">
        <v>23</v>
      </c>
      <c r="B50" s="61">
        <f t="shared" ref="B50:E53" si="31">B128+B154+B180+B206+B232+B258+B284+B310+B336+B362+B388+B414+B440</f>
        <v>9.0226964775848568</v>
      </c>
      <c r="C50" s="61">
        <f t="shared" si="31"/>
        <v>0</v>
      </c>
      <c r="D50" s="61">
        <f t="shared" si="31"/>
        <v>0</v>
      </c>
      <c r="E50" s="61">
        <f t="shared" si="31"/>
        <v>0</v>
      </c>
      <c r="F50" s="322">
        <v>0</v>
      </c>
      <c r="G50" s="61">
        <f t="shared" si="28"/>
        <v>0</v>
      </c>
      <c r="H50" s="61">
        <f t="shared" si="28"/>
        <v>0</v>
      </c>
      <c r="I50" s="181">
        <f t="shared" si="24"/>
        <v>9.0226964775848568</v>
      </c>
      <c r="J50" s="155"/>
      <c r="K50" s="182" t="s">
        <v>23</v>
      </c>
      <c r="L50" s="91">
        <f t="shared" si="29"/>
        <v>9.0226964775848568</v>
      </c>
      <c r="M50" s="91">
        <f t="shared" si="29"/>
        <v>0</v>
      </c>
      <c r="N50" s="91">
        <f t="shared" si="29"/>
        <v>0</v>
      </c>
      <c r="O50" s="91">
        <f t="shared" si="29"/>
        <v>0</v>
      </c>
      <c r="P50" s="91">
        <f t="shared" si="29"/>
        <v>0</v>
      </c>
      <c r="Q50" s="91">
        <f t="shared" si="29"/>
        <v>0</v>
      </c>
      <c r="R50" s="91">
        <f t="shared" si="29"/>
        <v>0</v>
      </c>
      <c r="S50" s="185">
        <f t="shared" si="25"/>
        <v>9.0226964775848568</v>
      </c>
      <c r="T50" s="155"/>
      <c r="U50" s="223" t="s">
        <v>61</v>
      </c>
      <c r="V50" s="124">
        <f t="shared" si="30"/>
        <v>8.7524011355925655</v>
      </c>
      <c r="W50" s="124">
        <f t="shared" si="30"/>
        <v>0</v>
      </c>
      <c r="X50" s="124">
        <f t="shared" si="30"/>
        <v>0</v>
      </c>
      <c r="Y50" s="124">
        <f t="shared" si="30"/>
        <v>0</v>
      </c>
      <c r="Z50" s="124">
        <f t="shared" si="30"/>
        <v>0</v>
      </c>
      <c r="AA50" s="124">
        <f t="shared" si="30"/>
        <v>0</v>
      </c>
      <c r="AB50" s="124">
        <f t="shared" si="30"/>
        <v>0</v>
      </c>
      <c r="AC50" s="291">
        <f t="shared" si="30"/>
        <v>0.2702953419922921</v>
      </c>
      <c r="AD50" s="124">
        <f t="shared" si="30"/>
        <v>0.2702953419922921</v>
      </c>
      <c r="AE50" s="124">
        <f t="shared" si="30"/>
        <v>0</v>
      </c>
      <c r="AF50" s="124">
        <f t="shared" si="30"/>
        <v>0</v>
      </c>
      <c r="AG50" s="124">
        <f t="shared" si="30"/>
        <v>0</v>
      </c>
      <c r="AH50" s="124">
        <f t="shared" si="30"/>
        <v>0</v>
      </c>
      <c r="AI50" s="225">
        <f t="shared" si="26"/>
        <v>9.0226964775848568</v>
      </c>
      <c r="AJ50" s="147" t="str">
        <f>IF(ABS(S50-AI50)&gt;0.2,S50-AI50,"")</f>
        <v/>
      </c>
    </row>
    <row r="51" spans="1:36">
      <c r="A51" s="186" t="s">
        <v>19</v>
      </c>
      <c r="B51" s="64">
        <f t="shared" si="31"/>
        <v>0</v>
      </c>
      <c r="C51" s="64">
        <f t="shared" si="31"/>
        <v>0</v>
      </c>
      <c r="D51" s="64">
        <f t="shared" si="31"/>
        <v>0</v>
      </c>
      <c r="E51" s="64">
        <f t="shared" si="31"/>
        <v>0</v>
      </c>
      <c r="F51" s="322">
        <v>0</v>
      </c>
      <c r="G51" s="64">
        <f t="shared" si="28"/>
        <v>0</v>
      </c>
      <c r="H51" s="64">
        <f t="shared" si="28"/>
        <v>0</v>
      </c>
      <c r="I51" s="189">
        <f t="shared" si="24"/>
        <v>0</v>
      </c>
      <c r="J51" s="155"/>
      <c r="K51" s="190" t="s">
        <v>19</v>
      </c>
      <c r="L51" s="64">
        <f t="shared" si="29"/>
        <v>0</v>
      </c>
      <c r="M51" s="64">
        <f t="shared" si="29"/>
        <v>0</v>
      </c>
      <c r="N51" s="64">
        <f t="shared" si="29"/>
        <v>0</v>
      </c>
      <c r="O51" s="64">
        <f t="shared" si="29"/>
        <v>0</v>
      </c>
      <c r="P51" s="64">
        <f t="shared" si="29"/>
        <v>0</v>
      </c>
      <c r="Q51" s="64">
        <f t="shared" si="29"/>
        <v>0</v>
      </c>
      <c r="R51" s="64">
        <f t="shared" si="29"/>
        <v>0</v>
      </c>
      <c r="S51" s="192">
        <f t="shared" si="25"/>
        <v>0</v>
      </c>
      <c r="T51" s="155"/>
      <c r="U51" s="226" t="s">
        <v>19</v>
      </c>
      <c r="V51" s="127">
        <f t="shared" si="30"/>
        <v>0</v>
      </c>
      <c r="W51" s="127">
        <f t="shared" si="30"/>
        <v>0</v>
      </c>
      <c r="X51" s="127">
        <f t="shared" si="30"/>
        <v>0</v>
      </c>
      <c r="Y51" s="127">
        <f t="shared" si="30"/>
        <v>0</v>
      </c>
      <c r="Z51" s="127">
        <f t="shared" si="30"/>
        <v>0</v>
      </c>
      <c r="AA51" s="127">
        <f t="shared" si="30"/>
        <v>0</v>
      </c>
      <c r="AB51" s="127">
        <f t="shared" si="30"/>
        <v>0</v>
      </c>
      <c r="AC51" s="292">
        <f t="shared" si="30"/>
        <v>0</v>
      </c>
      <c r="AD51" s="127">
        <f t="shared" si="30"/>
        <v>0</v>
      </c>
      <c r="AE51" s="127">
        <f t="shared" si="30"/>
        <v>0</v>
      </c>
      <c r="AF51" s="127">
        <f t="shared" si="30"/>
        <v>0</v>
      </c>
      <c r="AG51" s="127">
        <f t="shared" si="30"/>
        <v>0</v>
      </c>
      <c r="AH51" s="127">
        <f t="shared" si="30"/>
        <v>0</v>
      </c>
      <c r="AI51" s="229">
        <f t="shared" si="26"/>
        <v>0</v>
      </c>
      <c r="AJ51" s="147" t="str">
        <f t="shared" si="27"/>
        <v/>
      </c>
    </row>
    <row r="52" spans="1:36">
      <c r="A52" s="178" t="s">
        <v>20</v>
      </c>
      <c r="B52" s="61">
        <f t="shared" si="31"/>
        <v>0</v>
      </c>
      <c r="C52" s="61">
        <f t="shared" si="31"/>
        <v>0</v>
      </c>
      <c r="D52" s="61">
        <f t="shared" si="31"/>
        <v>0</v>
      </c>
      <c r="E52" s="61">
        <f t="shared" si="31"/>
        <v>0</v>
      </c>
      <c r="F52" s="322">
        <v>0</v>
      </c>
      <c r="G52" s="61">
        <f t="shared" si="28"/>
        <v>0</v>
      </c>
      <c r="H52" s="61">
        <f t="shared" si="28"/>
        <v>0</v>
      </c>
      <c r="I52" s="181">
        <f t="shared" si="24"/>
        <v>0</v>
      </c>
      <c r="J52" s="155"/>
      <c r="K52" s="182" t="s">
        <v>20</v>
      </c>
      <c r="L52" s="91">
        <f t="shared" si="29"/>
        <v>0</v>
      </c>
      <c r="M52" s="91">
        <f t="shared" si="29"/>
        <v>0</v>
      </c>
      <c r="N52" s="91">
        <f t="shared" si="29"/>
        <v>0</v>
      </c>
      <c r="O52" s="91">
        <f t="shared" si="29"/>
        <v>0</v>
      </c>
      <c r="P52" s="91">
        <f t="shared" si="29"/>
        <v>0</v>
      </c>
      <c r="Q52" s="91">
        <f t="shared" si="29"/>
        <v>0</v>
      </c>
      <c r="R52" s="91">
        <f t="shared" si="29"/>
        <v>0</v>
      </c>
      <c r="S52" s="185">
        <f t="shared" si="25"/>
        <v>0</v>
      </c>
      <c r="T52" s="155"/>
      <c r="U52" s="223" t="s">
        <v>20</v>
      </c>
      <c r="V52" s="124">
        <f t="shared" si="30"/>
        <v>0</v>
      </c>
      <c r="W52" s="124">
        <f t="shared" si="30"/>
        <v>0</v>
      </c>
      <c r="X52" s="124">
        <f t="shared" si="30"/>
        <v>0</v>
      </c>
      <c r="Y52" s="124">
        <f t="shared" si="30"/>
        <v>0</v>
      </c>
      <c r="Z52" s="124">
        <f t="shared" si="30"/>
        <v>0</v>
      </c>
      <c r="AA52" s="124">
        <f t="shared" si="30"/>
        <v>0</v>
      </c>
      <c r="AB52" s="124">
        <f t="shared" si="30"/>
        <v>0</v>
      </c>
      <c r="AC52" s="291">
        <f t="shared" si="30"/>
        <v>0</v>
      </c>
      <c r="AD52" s="124">
        <f t="shared" si="30"/>
        <v>0</v>
      </c>
      <c r="AE52" s="124">
        <f t="shared" si="30"/>
        <v>0</v>
      </c>
      <c r="AF52" s="124">
        <f t="shared" si="30"/>
        <v>0</v>
      </c>
      <c r="AG52" s="124">
        <f t="shared" si="30"/>
        <v>0</v>
      </c>
      <c r="AH52" s="124">
        <f t="shared" si="30"/>
        <v>0</v>
      </c>
      <c r="AI52" s="225">
        <f t="shared" si="26"/>
        <v>0</v>
      </c>
      <c r="AJ52" s="147" t="str">
        <f t="shared" si="27"/>
        <v/>
      </c>
    </row>
    <row r="53" spans="1:36" ht="15" thickBot="1">
      <c r="A53" s="193" t="s">
        <v>11</v>
      </c>
      <c r="B53" s="54">
        <f t="shared" si="31"/>
        <v>0</v>
      </c>
      <c r="C53" s="54">
        <f t="shared" si="31"/>
        <v>0</v>
      </c>
      <c r="D53" s="54">
        <f t="shared" si="31"/>
        <v>0</v>
      </c>
      <c r="E53" s="54">
        <f t="shared" si="31"/>
        <v>0</v>
      </c>
      <c r="F53" s="323">
        <v>0</v>
      </c>
      <c r="G53" s="54">
        <f t="shared" si="28"/>
        <v>0</v>
      </c>
      <c r="H53" s="54">
        <f t="shared" si="28"/>
        <v>0</v>
      </c>
      <c r="I53" s="196">
        <f t="shared" si="24"/>
        <v>0</v>
      </c>
      <c r="J53" s="155"/>
      <c r="K53" s="197" t="s">
        <v>11</v>
      </c>
      <c r="L53" s="54">
        <f t="shared" si="29"/>
        <v>0</v>
      </c>
      <c r="M53" s="54">
        <f t="shared" si="29"/>
        <v>0</v>
      </c>
      <c r="N53" s="54">
        <f t="shared" si="29"/>
        <v>0</v>
      </c>
      <c r="O53" s="54">
        <f t="shared" si="29"/>
        <v>0</v>
      </c>
      <c r="P53" s="54">
        <f t="shared" si="29"/>
        <v>0</v>
      </c>
      <c r="Q53" s="54">
        <f t="shared" si="29"/>
        <v>0</v>
      </c>
      <c r="R53" s="54">
        <f t="shared" si="29"/>
        <v>0</v>
      </c>
      <c r="S53" s="199">
        <f t="shared" si="25"/>
        <v>0</v>
      </c>
      <c r="T53" s="155"/>
      <c r="U53" s="226" t="s">
        <v>11</v>
      </c>
      <c r="V53" s="127">
        <f t="shared" si="30"/>
        <v>0</v>
      </c>
      <c r="W53" s="127">
        <f t="shared" si="30"/>
        <v>0</v>
      </c>
      <c r="X53" s="127">
        <f t="shared" si="30"/>
        <v>0</v>
      </c>
      <c r="Y53" s="127">
        <f t="shared" si="30"/>
        <v>0</v>
      </c>
      <c r="Z53" s="127">
        <f t="shared" si="30"/>
        <v>0</v>
      </c>
      <c r="AA53" s="127">
        <f t="shared" si="30"/>
        <v>0</v>
      </c>
      <c r="AB53" s="127">
        <f t="shared" si="30"/>
        <v>0</v>
      </c>
      <c r="AC53" s="292">
        <f t="shared" si="30"/>
        <v>0</v>
      </c>
      <c r="AD53" s="127">
        <f t="shared" si="30"/>
        <v>0</v>
      </c>
      <c r="AE53" s="127">
        <f t="shared" si="30"/>
        <v>0</v>
      </c>
      <c r="AF53" s="127">
        <f t="shared" si="30"/>
        <v>0</v>
      </c>
      <c r="AG53" s="127">
        <f t="shared" si="30"/>
        <v>0</v>
      </c>
      <c r="AH53" s="127">
        <f t="shared" si="30"/>
        <v>0</v>
      </c>
      <c r="AI53" s="229">
        <f t="shared" si="26"/>
        <v>0</v>
      </c>
      <c r="AJ53" s="147" t="str">
        <f t="shared" si="27"/>
        <v/>
      </c>
    </row>
    <row r="54" spans="1:36" ht="15">
      <c r="A54" s="200" t="s">
        <v>26</v>
      </c>
      <c r="B54" s="201">
        <f>SUM(B33:B49)</f>
        <v>2241.874419923437</v>
      </c>
      <c r="C54" s="201">
        <f t="shared" ref="C54:I54" si="32">SUM(C33:C49)</f>
        <v>3531.764449304118</v>
      </c>
      <c r="D54" s="201">
        <f t="shared" si="32"/>
        <v>7468.2247286296952</v>
      </c>
      <c r="E54" s="201">
        <f t="shared" si="32"/>
        <v>7274.0918255404449</v>
      </c>
      <c r="F54" s="201">
        <f t="shared" si="32"/>
        <v>0</v>
      </c>
      <c r="G54" s="201">
        <f t="shared" si="32"/>
        <v>602.99864790684194</v>
      </c>
      <c r="H54" s="201">
        <f t="shared" si="32"/>
        <v>33.726948105382746</v>
      </c>
      <c r="I54" s="201">
        <f t="shared" si="32"/>
        <v>21152.68101940992</v>
      </c>
      <c r="J54" s="155"/>
      <c r="K54" s="202" t="s">
        <v>26</v>
      </c>
      <c r="L54" s="201">
        <f>SUM(L33:L49)</f>
        <v>2241.874419923437</v>
      </c>
      <c r="M54" s="201">
        <f t="shared" ref="M54:S54" si="33">SUM(M33:M49)</f>
        <v>3531.764449304118</v>
      </c>
      <c r="N54" s="201">
        <f t="shared" si="33"/>
        <v>7468.2247286296952</v>
      </c>
      <c r="O54" s="201">
        <f t="shared" si="33"/>
        <v>7274.0918255404449</v>
      </c>
      <c r="P54" s="201">
        <f t="shared" si="33"/>
        <v>1711.5979491624453</v>
      </c>
      <c r="Q54" s="201">
        <f t="shared" si="33"/>
        <v>602.99864790684194</v>
      </c>
      <c r="R54" s="203">
        <f t="shared" si="33"/>
        <v>33.726948105382746</v>
      </c>
      <c r="S54" s="204">
        <f t="shared" si="33"/>
        <v>22864.278968572366</v>
      </c>
      <c r="T54" s="155">
        <f>IF(ABS(S54-AI54)&gt;0.01,S54-AI54,"")</f>
        <v>0.6772157830564538</v>
      </c>
      <c r="U54" s="230" t="s">
        <v>59</v>
      </c>
      <c r="V54" s="231">
        <f>SUM(V33:V49)</f>
        <v>1941.3962450448664</v>
      </c>
      <c r="W54" s="231">
        <f t="shared" ref="W54:AH54" si="34">SUM(W33:W49)</f>
        <v>283.83508622779641</v>
      </c>
      <c r="X54" s="231">
        <f t="shared" si="34"/>
        <v>602.99864790684194</v>
      </c>
      <c r="Y54" s="231">
        <f t="shared" si="34"/>
        <v>3531.764449304118</v>
      </c>
      <c r="Z54" s="231">
        <f t="shared" si="34"/>
        <v>6357.7495911129408</v>
      </c>
      <c r="AA54" s="231">
        <f t="shared" si="34"/>
        <v>7043.4970159094792</v>
      </c>
      <c r="AB54" s="231">
        <f t="shared" si="34"/>
        <v>1711.5979491624453</v>
      </c>
      <c r="AC54" s="231">
        <f t="shared" si="34"/>
        <v>1390.7627681208219</v>
      </c>
      <c r="AD54" s="232">
        <f t="shared" si="34"/>
        <v>15.965872867721995</v>
      </c>
      <c r="AE54" s="232">
        <f t="shared" si="34"/>
        <v>17.226023285023825</v>
      </c>
      <c r="AF54" s="232">
        <f t="shared" si="34"/>
        <v>33.726948105382746</v>
      </c>
      <c r="AG54" s="232">
        <f t="shared" si="34"/>
        <v>1110.4751375167534</v>
      </c>
      <c r="AH54" s="232">
        <f t="shared" si="34"/>
        <v>213.36878634593984</v>
      </c>
      <c r="AI54" s="233">
        <f>SUM(V54:AC54)</f>
        <v>22863.601752789309</v>
      </c>
      <c r="AJ54" s="147">
        <f t="shared" si="27"/>
        <v>0.6772157830564538</v>
      </c>
    </row>
    <row r="55" spans="1:36" ht="15" thickBot="1">
      <c r="A55" s="32" t="s">
        <v>83</v>
      </c>
      <c r="B55" s="49">
        <f>IF($I54=0,"-",B54/$I54)</f>
        <v>0.10598535560888332</v>
      </c>
      <c r="C55" s="49">
        <f t="shared" ref="C55:H55" si="35">IF($I54=0,"-",C54/$I54)</f>
        <v>0.16696533390085797</v>
      </c>
      <c r="D55" s="49">
        <f t="shared" si="35"/>
        <v>0.35306279718286182</v>
      </c>
      <c r="E55" s="49">
        <f t="shared" si="35"/>
        <v>0.34388509990131572</v>
      </c>
      <c r="F55" s="49">
        <f t="shared" si="35"/>
        <v>0</v>
      </c>
      <c r="G55" s="49">
        <f t="shared" si="35"/>
        <v>2.850696076556556E-2</v>
      </c>
      <c r="H55" s="71">
        <f t="shared" si="35"/>
        <v>1.5944526405156183E-3</v>
      </c>
      <c r="I55" s="50">
        <f>SUM(B55:H55)</f>
        <v>0.99999999999999989</v>
      </c>
      <c r="K55" s="82" t="s">
        <v>83</v>
      </c>
      <c r="L55" s="99">
        <f>IF($S54=0,"-",L54/$S54)</f>
        <v>9.8051393748517512E-2</v>
      </c>
      <c r="M55" s="99">
        <f t="shared" ref="M55:R55" si="36">IF($S54=0,"-",M54/$S54)</f>
        <v>0.15446646947225556</v>
      </c>
      <c r="N55" s="99">
        <f t="shared" si="36"/>
        <v>0.3266328555077111</v>
      </c>
      <c r="O55" s="99">
        <f t="shared" si="36"/>
        <v>0.31814219182415071</v>
      </c>
      <c r="P55" s="99">
        <f t="shared" si="36"/>
        <v>7.4859038918965601E-2</v>
      </c>
      <c r="Q55" s="99">
        <f t="shared" si="36"/>
        <v>2.6372957080154663E-2</v>
      </c>
      <c r="R55" s="100">
        <f t="shared" si="36"/>
        <v>1.4750934482448122E-3</v>
      </c>
      <c r="S55" s="101">
        <f>SUM(L55:R55)</f>
        <v>0.99999999999999989</v>
      </c>
      <c r="U55" s="111" t="s">
        <v>83</v>
      </c>
      <c r="V55" s="133">
        <f>+V54/$AI54</f>
        <v>8.4912091543407869E-2</v>
      </c>
      <c r="W55" s="133">
        <f t="shared" ref="W55:AH55" si="37">+W54/$AI54</f>
        <v>1.241427703722005E-2</v>
      </c>
      <c r="X55" s="133">
        <f t="shared" si="37"/>
        <v>2.6373738242413073E-2</v>
      </c>
      <c r="Y55" s="133">
        <f t="shared" si="37"/>
        <v>0.15447104474137591</v>
      </c>
      <c r="Z55" s="133">
        <f t="shared" si="37"/>
        <v>0.27807296767392781</v>
      </c>
      <c r="AA55" s="133">
        <f t="shared" si="37"/>
        <v>0.30806594219347738</v>
      </c>
      <c r="AB55" s="133">
        <f t="shared" si="37"/>
        <v>7.4861256230271511E-2</v>
      </c>
      <c r="AC55" s="133">
        <f t="shared" si="37"/>
        <v>6.0828682337906448E-2</v>
      </c>
      <c r="AD55" s="133">
        <f t="shared" si="37"/>
        <v>6.9830961194791599E-4</v>
      </c>
      <c r="AE55" s="133">
        <f t="shared" si="37"/>
        <v>7.5342561820655784E-4</v>
      </c>
      <c r="AF55" s="133">
        <f t="shared" si="37"/>
        <v>1.4751371402481734E-3</v>
      </c>
      <c r="AG55" s="133">
        <f t="shared" si="37"/>
        <v>4.8569562640377859E-2</v>
      </c>
      <c r="AH55" s="133">
        <f t="shared" si="37"/>
        <v>9.3322473271259341E-3</v>
      </c>
      <c r="AI55" s="134">
        <f>SUM(V55:AC55)</f>
        <v>1</v>
      </c>
      <c r="AJ55" s="147" t="str">
        <f t="shared" si="27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1.5622128928668824</v>
      </c>
      <c r="G59" s="332"/>
      <c r="H59" s="334"/>
      <c r="I59" s="160">
        <f>SUM(B59:H59)</f>
        <v>1.5622128928668824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38">F450+F476+F502+F528+F554</f>
        <v>0</v>
      </c>
      <c r="G60" s="335"/>
      <c r="H60" s="337"/>
      <c r="I60" s="168">
        <f t="shared" ref="I60:I79" si="3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40">P450+P476+P502+P528+P554</f>
        <v>0</v>
      </c>
      <c r="Q60" s="335"/>
      <c r="R60" s="342"/>
      <c r="S60" s="172">
        <f t="shared" ref="S60:S79" si="4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38"/>
        <v>0</v>
      </c>
      <c r="G61" s="335"/>
      <c r="H61" s="337"/>
      <c r="I61" s="160">
        <f t="shared" si="3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40"/>
        <v>0</v>
      </c>
      <c r="Q61" s="335"/>
      <c r="R61" s="342"/>
      <c r="S61" s="164">
        <f t="shared" si="4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38"/>
        <v>0</v>
      </c>
      <c r="G62" s="335"/>
      <c r="H62" s="337"/>
      <c r="I62" s="168">
        <f t="shared" si="3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40"/>
        <v>0</v>
      </c>
      <c r="Q62" s="335"/>
      <c r="R62" s="342"/>
      <c r="S62" s="172">
        <f t="shared" si="4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38"/>
        <v>0</v>
      </c>
      <c r="G63" s="335"/>
      <c r="H63" s="337"/>
      <c r="I63" s="160">
        <f t="shared" si="3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40"/>
        <v>0</v>
      </c>
      <c r="Q63" s="335"/>
      <c r="R63" s="342"/>
      <c r="S63" s="164">
        <f t="shared" si="4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38"/>
        <v>0</v>
      </c>
      <c r="G64" s="335"/>
      <c r="H64" s="337"/>
      <c r="I64" s="168">
        <f t="shared" si="3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40"/>
        <v>0</v>
      </c>
      <c r="Q64" s="335"/>
      <c r="R64" s="342"/>
      <c r="S64" s="172">
        <f t="shared" si="4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38"/>
        <v>22014.838931735219</v>
      </c>
      <c r="G65" s="335"/>
      <c r="H65" s="337"/>
      <c r="I65" s="160">
        <f t="shared" si="39"/>
        <v>22014.838931735219</v>
      </c>
      <c r="J65" s="155"/>
      <c r="K65" s="175" t="s">
        <v>54</v>
      </c>
      <c r="L65" s="335"/>
      <c r="M65" s="336"/>
      <c r="N65" s="336"/>
      <c r="O65" s="337"/>
      <c r="P65" s="44">
        <f t="shared" si="40"/>
        <v>12416.974559368826</v>
      </c>
      <c r="Q65" s="335"/>
      <c r="R65" s="342"/>
      <c r="S65" s="164">
        <f t="shared" si="41"/>
        <v>12416.974559368826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38"/>
        <v>4883.8069844536467</v>
      </c>
      <c r="G66" s="335"/>
      <c r="H66" s="337"/>
      <c r="I66" s="168">
        <f t="shared" si="39"/>
        <v>4883.8069844536467</v>
      </c>
      <c r="J66" s="155"/>
      <c r="K66" s="169" t="s">
        <v>12</v>
      </c>
      <c r="L66" s="335"/>
      <c r="M66" s="336"/>
      <c r="N66" s="336"/>
      <c r="O66" s="337"/>
      <c r="P66" s="88">
        <f t="shared" si="40"/>
        <v>2050.651543335865</v>
      </c>
      <c r="Q66" s="335"/>
      <c r="R66" s="342"/>
      <c r="S66" s="172">
        <f t="shared" si="41"/>
        <v>2050.651543335865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38"/>
        <v>1438.5335985158017</v>
      </c>
      <c r="G67" s="335"/>
      <c r="H67" s="337"/>
      <c r="I67" s="160">
        <f t="shared" si="39"/>
        <v>1438.5335985158017</v>
      </c>
      <c r="J67" s="155"/>
      <c r="K67" s="175" t="s">
        <v>55</v>
      </c>
      <c r="L67" s="335"/>
      <c r="M67" s="336"/>
      <c r="N67" s="336"/>
      <c r="O67" s="337"/>
      <c r="P67" s="44">
        <f t="shared" si="40"/>
        <v>0</v>
      </c>
      <c r="Q67" s="335"/>
      <c r="R67" s="342"/>
      <c r="S67" s="164">
        <f t="shared" si="4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38"/>
        <v>28.061222402784146</v>
      </c>
      <c r="G68" s="335"/>
      <c r="H68" s="337"/>
      <c r="I68" s="168">
        <f t="shared" si="39"/>
        <v>28.061222402784146</v>
      </c>
      <c r="J68" s="155"/>
      <c r="K68" s="169" t="s">
        <v>17</v>
      </c>
      <c r="L68" s="335"/>
      <c r="M68" s="336"/>
      <c r="N68" s="336"/>
      <c r="O68" s="337"/>
      <c r="P68" s="88">
        <f t="shared" si="40"/>
        <v>11.739702597954935</v>
      </c>
      <c r="Q68" s="335"/>
      <c r="R68" s="342"/>
      <c r="S68" s="172">
        <f t="shared" si="41"/>
        <v>11.739702597954935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38"/>
        <v>159.05141832839556</v>
      </c>
      <c r="G69" s="335"/>
      <c r="H69" s="337"/>
      <c r="I69" s="160">
        <f t="shared" si="39"/>
        <v>159.05141832839556</v>
      </c>
      <c r="J69" s="155"/>
      <c r="K69" s="175" t="s">
        <v>139</v>
      </c>
      <c r="L69" s="335"/>
      <c r="M69" s="336"/>
      <c r="N69" s="336"/>
      <c r="O69" s="337"/>
      <c r="P69" s="44">
        <f t="shared" si="40"/>
        <v>144.90815390972392</v>
      </c>
      <c r="Q69" s="335"/>
      <c r="R69" s="342"/>
      <c r="S69" s="164">
        <f t="shared" si="41"/>
        <v>144.90815390972392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38"/>
        <v>1590.0596104866204</v>
      </c>
      <c r="G70" s="335"/>
      <c r="H70" s="337"/>
      <c r="I70" s="168">
        <f t="shared" si="39"/>
        <v>1590.0596104866204</v>
      </c>
      <c r="J70" s="155"/>
      <c r="K70" s="169" t="s">
        <v>25</v>
      </c>
      <c r="L70" s="335"/>
      <c r="M70" s="336"/>
      <c r="N70" s="336"/>
      <c r="O70" s="337"/>
      <c r="P70" s="88">
        <f t="shared" si="40"/>
        <v>1.9768908732231694E-13</v>
      </c>
      <c r="Q70" s="335"/>
      <c r="R70" s="342"/>
      <c r="S70" s="172">
        <f t="shared" si="41"/>
        <v>1.9768908732231694E-13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38"/>
        <v>0</v>
      </c>
      <c r="G71" s="335"/>
      <c r="H71" s="337"/>
      <c r="I71" s="160">
        <f t="shared" si="3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40"/>
        <v>0</v>
      </c>
      <c r="Q71" s="335"/>
      <c r="R71" s="342"/>
      <c r="S71" s="164">
        <f t="shared" si="4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38"/>
        <v>0</v>
      </c>
      <c r="G72" s="335"/>
      <c r="H72" s="337"/>
      <c r="I72" s="168">
        <f t="shared" si="39"/>
        <v>0</v>
      </c>
      <c r="J72" s="155"/>
      <c r="K72" s="169" t="s">
        <v>56</v>
      </c>
      <c r="L72" s="335"/>
      <c r="M72" s="336"/>
      <c r="N72" s="336"/>
      <c r="O72" s="337"/>
      <c r="P72" s="88">
        <f t="shared" si="40"/>
        <v>0</v>
      </c>
      <c r="Q72" s="335"/>
      <c r="R72" s="342"/>
      <c r="S72" s="172">
        <f t="shared" si="4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38"/>
        <v>1705.4394479210753</v>
      </c>
      <c r="G73" s="335"/>
      <c r="H73" s="337"/>
      <c r="I73" s="160">
        <f t="shared" si="39"/>
        <v>1705.4394479210753</v>
      </c>
      <c r="J73" s="155"/>
      <c r="K73" s="175" t="s">
        <v>22</v>
      </c>
      <c r="L73" s="335"/>
      <c r="M73" s="336"/>
      <c r="N73" s="336"/>
      <c r="O73" s="337"/>
      <c r="P73" s="44">
        <f t="shared" si="40"/>
        <v>960.90400635004062</v>
      </c>
      <c r="Q73" s="335"/>
      <c r="R73" s="342"/>
      <c r="S73" s="164">
        <f t="shared" si="41"/>
        <v>960.90400635004062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38"/>
        <v>0</v>
      </c>
      <c r="G74" s="335"/>
      <c r="H74" s="337"/>
      <c r="I74" s="168">
        <f t="shared" si="3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40"/>
        <v>0</v>
      </c>
      <c r="Q74" s="335"/>
      <c r="R74" s="342"/>
      <c r="S74" s="172">
        <f t="shared" si="4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38"/>
        <v>0</v>
      </c>
      <c r="G75" s="335"/>
      <c r="H75" s="337"/>
      <c r="I75" s="160">
        <f t="shared" si="3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40"/>
        <v>0</v>
      </c>
      <c r="Q75" s="335"/>
      <c r="R75" s="342"/>
      <c r="S75" s="164">
        <f t="shared" si="4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38"/>
        <v>0</v>
      </c>
      <c r="G76" s="335"/>
      <c r="H76" s="337"/>
      <c r="I76" s="181">
        <f t="shared" si="3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40"/>
        <v>0</v>
      </c>
      <c r="Q76" s="335"/>
      <c r="R76" s="342"/>
      <c r="S76" s="185">
        <f t="shared" si="4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38"/>
        <v>0</v>
      </c>
      <c r="G77" s="335"/>
      <c r="H77" s="337"/>
      <c r="I77" s="189">
        <f t="shared" si="3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40"/>
        <v>0</v>
      </c>
      <c r="Q77" s="335"/>
      <c r="R77" s="342"/>
      <c r="S77" s="192">
        <f t="shared" si="4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38"/>
        <v>0</v>
      </c>
      <c r="G78" s="335"/>
      <c r="H78" s="337"/>
      <c r="I78" s="181">
        <f t="shared" si="3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40"/>
        <v>0</v>
      </c>
      <c r="Q78" s="335"/>
      <c r="R78" s="342"/>
      <c r="S78" s="185">
        <f t="shared" si="4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38"/>
        <v>0</v>
      </c>
      <c r="G79" s="338"/>
      <c r="H79" s="340"/>
      <c r="I79" s="196">
        <f t="shared" si="3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40"/>
        <v>0</v>
      </c>
      <c r="Q79" s="338"/>
      <c r="R79" s="343"/>
      <c r="S79" s="199">
        <f t="shared" si="4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42">SUM(C59:C75)</f>
        <v>0</v>
      </c>
      <c r="D80" s="201">
        <f t="shared" si="42"/>
        <v>0</v>
      </c>
      <c r="E80" s="201">
        <f t="shared" si="42"/>
        <v>0</v>
      </c>
      <c r="F80" s="201">
        <f t="shared" si="42"/>
        <v>31821.353426736408</v>
      </c>
      <c r="G80" s="201">
        <f t="shared" si="42"/>
        <v>0</v>
      </c>
      <c r="H80" s="203">
        <f t="shared" si="42"/>
        <v>0</v>
      </c>
      <c r="I80" s="201">
        <f t="shared" si="42"/>
        <v>31821.353426736408</v>
      </c>
      <c r="J80" s="155"/>
      <c r="K80" s="202" t="s">
        <v>26</v>
      </c>
      <c r="L80" s="201">
        <f>SUM(L59:L75)</f>
        <v>0</v>
      </c>
      <c r="M80" s="201">
        <f t="shared" ref="M80:S80" si="43">SUM(M59:M75)</f>
        <v>0</v>
      </c>
      <c r="N80" s="201">
        <f t="shared" si="43"/>
        <v>0</v>
      </c>
      <c r="O80" s="201">
        <f t="shared" si="43"/>
        <v>0</v>
      </c>
      <c r="P80" s="201">
        <f t="shared" si="43"/>
        <v>15585.177965562412</v>
      </c>
      <c r="Q80" s="201">
        <f t="shared" si="43"/>
        <v>0</v>
      </c>
      <c r="R80" s="203">
        <f t="shared" si="43"/>
        <v>0</v>
      </c>
      <c r="S80" s="204">
        <f t="shared" si="43"/>
        <v>15585.177965562412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44">IF($I80=0,"-",C80/$I80)</f>
        <v>0</v>
      </c>
      <c r="D81" s="49">
        <f t="shared" si="44"/>
        <v>0</v>
      </c>
      <c r="E81" s="49">
        <f t="shared" si="44"/>
        <v>0</v>
      </c>
      <c r="F81" s="49">
        <f t="shared" si="44"/>
        <v>1</v>
      </c>
      <c r="G81" s="49">
        <f t="shared" si="44"/>
        <v>0</v>
      </c>
      <c r="H81" s="49">
        <f t="shared" si="44"/>
        <v>0</v>
      </c>
      <c r="I81" s="50">
        <f>SUM(B81:H81)</f>
        <v>1</v>
      </c>
      <c r="K81" s="82" t="s">
        <v>83</v>
      </c>
      <c r="L81" s="99">
        <f t="shared" ref="L81:R81" si="45">IF($S80=0,"-",L80/$S80)</f>
        <v>0</v>
      </c>
      <c r="M81" s="99">
        <f t="shared" si="45"/>
        <v>0</v>
      </c>
      <c r="N81" s="99">
        <f t="shared" si="45"/>
        <v>0</v>
      </c>
      <c r="O81" s="99">
        <f t="shared" si="45"/>
        <v>0</v>
      </c>
      <c r="P81" s="99">
        <f t="shared" si="45"/>
        <v>1</v>
      </c>
      <c r="Q81" s="99">
        <f t="shared" si="45"/>
        <v>0</v>
      </c>
      <c r="R81" s="100">
        <f t="shared" si="45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0" si="46">B579+B605+B631</f>
        <v>1.6511885612795565</v>
      </c>
      <c r="C85" s="38">
        <f t="shared" si="46"/>
        <v>0</v>
      </c>
      <c r="D85" s="38">
        <f t="shared" si="46"/>
        <v>0.37975373642154003</v>
      </c>
      <c r="E85" s="38">
        <f t="shared" si="46"/>
        <v>0</v>
      </c>
      <c r="F85" s="38">
        <f t="shared" si="46"/>
        <v>0</v>
      </c>
      <c r="G85" s="38">
        <f t="shared" si="46"/>
        <v>0</v>
      </c>
      <c r="H85" s="38">
        <f t="shared" si="46"/>
        <v>0</v>
      </c>
      <c r="I85" s="160">
        <f>SUM(B85:H85)</f>
        <v>2.0309422977010967</v>
      </c>
      <c r="J85" s="155"/>
      <c r="K85" s="209" t="s">
        <v>7</v>
      </c>
      <c r="L85" s="38">
        <f t="shared" ref="L85:R100" si="47">L579+L605+L631</f>
        <v>1.6511885612795565</v>
      </c>
      <c r="M85" s="38">
        <f t="shared" si="47"/>
        <v>0</v>
      </c>
      <c r="N85" s="38">
        <f t="shared" si="47"/>
        <v>0.37975373642154003</v>
      </c>
      <c r="O85" s="38">
        <f t="shared" si="47"/>
        <v>0</v>
      </c>
      <c r="P85" s="38">
        <f t="shared" si="47"/>
        <v>1.5622128928668824</v>
      </c>
      <c r="Q85" s="38">
        <f t="shared" si="47"/>
        <v>0</v>
      </c>
      <c r="R85" s="38">
        <f t="shared" si="47"/>
        <v>0</v>
      </c>
      <c r="S85" s="211">
        <f>SUM(L85:R85)</f>
        <v>3.5931551905679791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46"/>
        <v>34.220309657705542</v>
      </c>
      <c r="C86" s="41">
        <f t="shared" si="46"/>
        <v>0</v>
      </c>
      <c r="D86" s="41">
        <f t="shared" si="46"/>
        <v>0.6461841209651753</v>
      </c>
      <c r="E86" s="41">
        <f t="shared" si="46"/>
        <v>0</v>
      </c>
      <c r="F86" s="41">
        <f t="shared" si="46"/>
        <v>0</v>
      </c>
      <c r="G86" s="41">
        <f t="shared" si="46"/>
        <v>0</v>
      </c>
      <c r="H86" s="41">
        <f t="shared" si="46"/>
        <v>0</v>
      </c>
      <c r="I86" s="168">
        <f t="shared" ref="I86:I105" si="48">SUM(B86:H86)</f>
        <v>34.866493778670716</v>
      </c>
      <c r="J86" s="155"/>
      <c r="K86" s="169" t="s">
        <v>8</v>
      </c>
      <c r="L86" s="88">
        <f t="shared" si="47"/>
        <v>34.220309657705542</v>
      </c>
      <c r="M86" s="88">
        <f t="shared" si="47"/>
        <v>0</v>
      </c>
      <c r="N86" s="88">
        <f t="shared" si="47"/>
        <v>0.6461841209651753</v>
      </c>
      <c r="O86" s="88">
        <f t="shared" si="47"/>
        <v>0</v>
      </c>
      <c r="P86" s="88">
        <f t="shared" si="47"/>
        <v>0</v>
      </c>
      <c r="Q86" s="88">
        <f t="shared" si="47"/>
        <v>0</v>
      </c>
      <c r="R86" s="88">
        <f t="shared" si="47"/>
        <v>0</v>
      </c>
      <c r="S86" s="172">
        <f t="shared" ref="S86:S105" si="49">SUM(L86:R86)</f>
        <v>34.866493778670716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46"/>
        <v>1.4550673295231371</v>
      </c>
      <c r="C87" s="44">
        <f t="shared" si="46"/>
        <v>0</v>
      </c>
      <c r="D87" s="44">
        <f t="shared" si="46"/>
        <v>0.21075630072935028</v>
      </c>
      <c r="E87" s="44">
        <f t="shared" si="46"/>
        <v>0</v>
      </c>
      <c r="F87" s="44">
        <f t="shared" si="46"/>
        <v>0</v>
      </c>
      <c r="G87" s="44">
        <f t="shared" si="46"/>
        <v>0</v>
      </c>
      <c r="H87" s="44">
        <f t="shared" si="46"/>
        <v>0</v>
      </c>
      <c r="I87" s="160">
        <f t="shared" si="48"/>
        <v>1.6658236302524874</v>
      </c>
      <c r="J87" s="155"/>
      <c r="K87" s="175" t="s">
        <v>10</v>
      </c>
      <c r="L87" s="44">
        <f t="shared" si="47"/>
        <v>1.4550673295231371</v>
      </c>
      <c r="M87" s="44">
        <f t="shared" si="47"/>
        <v>0</v>
      </c>
      <c r="N87" s="44">
        <f t="shared" si="47"/>
        <v>0.21075630072935028</v>
      </c>
      <c r="O87" s="44">
        <f t="shared" si="47"/>
        <v>0</v>
      </c>
      <c r="P87" s="44">
        <f t="shared" si="47"/>
        <v>0</v>
      </c>
      <c r="Q87" s="44">
        <f t="shared" si="47"/>
        <v>0</v>
      </c>
      <c r="R87" s="44">
        <f t="shared" si="47"/>
        <v>0</v>
      </c>
      <c r="S87" s="164">
        <f t="shared" si="49"/>
        <v>1.6658236302524874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46"/>
        <v>0</v>
      </c>
      <c r="C88" s="41">
        <f t="shared" si="46"/>
        <v>0</v>
      </c>
      <c r="D88" s="41">
        <f t="shared" si="46"/>
        <v>0</v>
      </c>
      <c r="E88" s="41">
        <f t="shared" si="46"/>
        <v>0</v>
      </c>
      <c r="F88" s="41">
        <f t="shared" si="46"/>
        <v>0</v>
      </c>
      <c r="G88" s="41">
        <f t="shared" si="46"/>
        <v>0</v>
      </c>
      <c r="H88" s="41">
        <f t="shared" si="46"/>
        <v>0</v>
      </c>
      <c r="I88" s="168">
        <f t="shared" si="48"/>
        <v>0</v>
      </c>
      <c r="J88" s="155"/>
      <c r="K88" s="169" t="s">
        <v>52</v>
      </c>
      <c r="L88" s="88">
        <f t="shared" si="47"/>
        <v>0</v>
      </c>
      <c r="M88" s="88">
        <f t="shared" si="47"/>
        <v>0</v>
      </c>
      <c r="N88" s="88">
        <f t="shared" si="47"/>
        <v>0</v>
      </c>
      <c r="O88" s="88">
        <f t="shared" si="47"/>
        <v>0</v>
      </c>
      <c r="P88" s="88">
        <f t="shared" si="47"/>
        <v>0</v>
      </c>
      <c r="Q88" s="88">
        <f t="shared" si="47"/>
        <v>0</v>
      </c>
      <c r="R88" s="88">
        <f t="shared" si="47"/>
        <v>0</v>
      </c>
      <c r="S88" s="172">
        <f t="shared" si="49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46"/>
        <v>73.983412512802829</v>
      </c>
      <c r="C89" s="44">
        <f t="shared" si="46"/>
        <v>7.2142696565003837</v>
      </c>
      <c r="D89" s="44">
        <f t="shared" si="46"/>
        <v>2.7468043738513703</v>
      </c>
      <c r="E89" s="44">
        <f t="shared" si="46"/>
        <v>3.4382420284941242</v>
      </c>
      <c r="F89" s="44">
        <f t="shared" si="46"/>
        <v>0</v>
      </c>
      <c r="G89" s="44">
        <f t="shared" si="46"/>
        <v>0</v>
      </c>
      <c r="H89" s="44">
        <f t="shared" si="46"/>
        <v>0</v>
      </c>
      <c r="I89" s="160">
        <f t="shared" si="48"/>
        <v>87.382728571648713</v>
      </c>
      <c r="J89" s="155"/>
      <c r="K89" s="175" t="s">
        <v>16</v>
      </c>
      <c r="L89" s="44">
        <f t="shared" si="47"/>
        <v>73.983412512802829</v>
      </c>
      <c r="M89" s="44">
        <f t="shared" si="47"/>
        <v>7.2142696565003837</v>
      </c>
      <c r="N89" s="44">
        <f t="shared" si="47"/>
        <v>2.7468043738513703</v>
      </c>
      <c r="O89" s="44">
        <f t="shared" si="47"/>
        <v>3.4382420284941242</v>
      </c>
      <c r="P89" s="44">
        <f t="shared" si="47"/>
        <v>0</v>
      </c>
      <c r="Q89" s="44">
        <f t="shared" si="47"/>
        <v>0</v>
      </c>
      <c r="R89" s="44">
        <f t="shared" si="47"/>
        <v>0</v>
      </c>
      <c r="S89" s="164">
        <f t="shared" si="49"/>
        <v>87.382728571648713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46"/>
        <v>6154.6312966204905</v>
      </c>
      <c r="C90" s="41">
        <f t="shared" si="46"/>
        <v>11.065388769513</v>
      </c>
      <c r="D90" s="41">
        <f t="shared" si="46"/>
        <v>633.24965001577004</v>
      </c>
      <c r="E90" s="41">
        <f t="shared" si="46"/>
        <v>0</v>
      </c>
      <c r="F90" s="41">
        <f t="shared" si="46"/>
        <v>0</v>
      </c>
      <c r="G90" s="41">
        <f t="shared" si="46"/>
        <v>0</v>
      </c>
      <c r="H90" s="41">
        <f t="shared" si="46"/>
        <v>0</v>
      </c>
      <c r="I90" s="168">
        <f t="shared" si="48"/>
        <v>6798.9463354057743</v>
      </c>
      <c r="J90" s="155"/>
      <c r="K90" s="169" t="s">
        <v>15</v>
      </c>
      <c r="L90" s="88">
        <f t="shared" si="47"/>
        <v>6154.6312966204905</v>
      </c>
      <c r="M90" s="88">
        <f t="shared" si="47"/>
        <v>11.065388769513</v>
      </c>
      <c r="N90" s="88">
        <f t="shared" si="47"/>
        <v>633.24965001577004</v>
      </c>
      <c r="O90" s="88">
        <f t="shared" si="47"/>
        <v>0</v>
      </c>
      <c r="P90" s="88">
        <f t="shared" si="47"/>
        <v>0</v>
      </c>
      <c r="Q90" s="88">
        <f t="shared" si="47"/>
        <v>0</v>
      </c>
      <c r="R90" s="88">
        <f t="shared" si="47"/>
        <v>0</v>
      </c>
      <c r="S90" s="172">
        <f t="shared" si="49"/>
        <v>6798.9463354057743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46"/>
        <v>0</v>
      </c>
      <c r="C91" s="44">
        <f t="shared" si="46"/>
        <v>0.28287255872378081</v>
      </c>
      <c r="D91" s="44">
        <f t="shared" si="46"/>
        <v>0.50512437999714366</v>
      </c>
      <c r="E91" s="44">
        <f t="shared" si="46"/>
        <v>249.36217857981839</v>
      </c>
      <c r="F91" s="44">
        <f t="shared" si="46"/>
        <v>542.21242712751632</v>
      </c>
      <c r="G91" s="44">
        <f t="shared" si="46"/>
        <v>0</v>
      </c>
      <c r="H91" s="44">
        <f t="shared" si="46"/>
        <v>0</v>
      </c>
      <c r="I91" s="160">
        <f t="shared" si="48"/>
        <v>792.36260264605562</v>
      </c>
      <c r="J91" s="155"/>
      <c r="K91" s="175" t="s">
        <v>54</v>
      </c>
      <c r="L91" s="44">
        <f t="shared" si="47"/>
        <v>0</v>
      </c>
      <c r="M91" s="44">
        <f t="shared" si="47"/>
        <v>0.28287255872378081</v>
      </c>
      <c r="N91" s="44">
        <f t="shared" si="47"/>
        <v>0.50512437999714366</v>
      </c>
      <c r="O91" s="44">
        <f t="shared" si="47"/>
        <v>249.36217857981839</v>
      </c>
      <c r="P91" s="44">
        <f t="shared" si="47"/>
        <v>8644.916040720509</v>
      </c>
      <c r="Q91" s="44">
        <f t="shared" si="47"/>
        <v>0</v>
      </c>
      <c r="R91" s="44">
        <f t="shared" si="47"/>
        <v>0</v>
      </c>
      <c r="S91" s="164">
        <f t="shared" si="49"/>
        <v>8895.066216239049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46"/>
        <v>0</v>
      </c>
      <c r="C92" s="41">
        <f t="shared" si="46"/>
        <v>0</v>
      </c>
      <c r="D92" s="41">
        <f t="shared" si="46"/>
        <v>6.1512647537040836E-3</v>
      </c>
      <c r="E92" s="41">
        <f t="shared" si="46"/>
        <v>24.637730620406437</v>
      </c>
      <c r="F92" s="41">
        <f t="shared" si="46"/>
        <v>0</v>
      </c>
      <c r="G92" s="41">
        <f t="shared" si="46"/>
        <v>0</v>
      </c>
      <c r="H92" s="41">
        <f t="shared" si="46"/>
        <v>0</v>
      </c>
      <c r="I92" s="168">
        <f t="shared" si="48"/>
        <v>24.643881885160141</v>
      </c>
      <c r="J92" s="155"/>
      <c r="K92" s="169" t="s">
        <v>12</v>
      </c>
      <c r="L92" s="88">
        <f t="shared" si="47"/>
        <v>0</v>
      </c>
      <c r="M92" s="88">
        <f t="shared" si="47"/>
        <v>0</v>
      </c>
      <c r="N92" s="88">
        <f t="shared" si="47"/>
        <v>6.1512647537040836E-3</v>
      </c>
      <c r="O92" s="88">
        <f t="shared" si="47"/>
        <v>24.637730620406437</v>
      </c>
      <c r="P92" s="88">
        <f t="shared" si="47"/>
        <v>2803.8042025562413</v>
      </c>
      <c r="Q92" s="88">
        <f t="shared" si="47"/>
        <v>0</v>
      </c>
      <c r="R92" s="88">
        <f t="shared" si="47"/>
        <v>0</v>
      </c>
      <c r="S92" s="172">
        <f t="shared" si="49"/>
        <v>2828.4480844414015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46"/>
        <v>0</v>
      </c>
      <c r="C93" s="44">
        <f t="shared" si="46"/>
        <v>0</v>
      </c>
      <c r="D93" s="44">
        <f t="shared" si="46"/>
        <v>0</v>
      </c>
      <c r="E93" s="44">
        <f t="shared" si="46"/>
        <v>0</v>
      </c>
      <c r="F93" s="44">
        <f t="shared" si="46"/>
        <v>0</v>
      </c>
      <c r="G93" s="44">
        <f t="shared" si="46"/>
        <v>0</v>
      </c>
      <c r="H93" s="44">
        <f t="shared" si="46"/>
        <v>0</v>
      </c>
      <c r="I93" s="160">
        <f t="shared" si="48"/>
        <v>0</v>
      </c>
      <c r="J93" s="155"/>
      <c r="K93" s="175" t="s">
        <v>55</v>
      </c>
      <c r="L93" s="44">
        <f t="shared" si="47"/>
        <v>0</v>
      </c>
      <c r="M93" s="44">
        <f t="shared" si="47"/>
        <v>0</v>
      </c>
      <c r="N93" s="44">
        <f t="shared" si="47"/>
        <v>0</v>
      </c>
      <c r="O93" s="44">
        <f t="shared" si="47"/>
        <v>0</v>
      </c>
      <c r="P93" s="44">
        <f t="shared" si="47"/>
        <v>1438.5335985158017</v>
      </c>
      <c r="Q93" s="44">
        <f t="shared" si="47"/>
        <v>0</v>
      </c>
      <c r="R93" s="44">
        <f t="shared" si="47"/>
        <v>0</v>
      </c>
      <c r="S93" s="164">
        <f t="shared" si="49"/>
        <v>1438.5335985158017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46"/>
        <v>141.62837317067064</v>
      </c>
      <c r="C94" s="41">
        <f t="shared" si="46"/>
        <v>0.17865972159107579</v>
      </c>
      <c r="D94" s="41">
        <f t="shared" si="46"/>
        <v>16.755510916775048</v>
      </c>
      <c r="E94" s="41">
        <f t="shared" si="46"/>
        <v>0.89179237197841199</v>
      </c>
      <c r="F94" s="41">
        <f t="shared" si="46"/>
        <v>0</v>
      </c>
      <c r="G94" s="41">
        <f t="shared" si="46"/>
        <v>0</v>
      </c>
      <c r="H94" s="41">
        <f t="shared" si="46"/>
        <v>0</v>
      </c>
      <c r="I94" s="168">
        <f t="shared" si="48"/>
        <v>159.45433618101521</v>
      </c>
      <c r="J94" s="155"/>
      <c r="K94" s="169" t="s">
        <v>17</v>
      </c>
      <c r="L94" s="88">
        <f t="shared" si="47"/>
        <v>141.62837317067064</v>
      </c>
      <c r="M94" s="88">
        <f t="shared" si="47"/>
        <v>0.17865972159107579</v>
      </c>
      <c r="N94" s="88">
        <f t="shared" si="47"/>
        <v>16.755510916775048</v>
      </c>
      <c r="O94" s="88">
        <f t="shared" si="47"/>
        <v>0.89179237197841199</v>
      </c>
      <c r="P94" s="88">
        <f t="shared" si="47"/>
        <v>0</v>
      </c>
      <c r="Q94" s="88">
        <f t="shared" si="47"/>
        <v>0</v>
      </c>
      <c r="R94" s="88">
        <f t="shared" si="47"/>
        <v>0</v>
      </c>
      <c r="S94" s="172">
        <f t="shared" si="49"/>
        <v>159.45433618101521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46"/>
        <v>4772.7036634225205</v>
      </c>
      <c r="C95" s="44">
        <f t="shared" si="46"/>
        <v>294.31796925050645</v>
      </c>
      <c r="D95" s="44">
        <f t="shared" si="46"/>
        <v>406.89177124688166</v>
      </c>
      <c r="E95" s="44">
        <f t="shared" si="46"/>
        <v>45.198808945953871</v>
      </c>
      <c r="F95" s="44">
        <f t="shared" si="46"/>
        <v>0</v>
      </c>
      <c r="G95" s="44">
        <f t="shared" si="46"/>
        <v>0</v>
      </c>
      <c r="H95" s="44">
        <f t="shared" si="46"/>
        <v>0</v>
      </c>
      <c r="I95" s="160">
        <f t="shared" si="48"/>
        <v>5519.1122128658626</v>
      </c>
      <c r="J95" s="155"/>
      <c r="K95" s="175" t="s">
        <v>139</v>
      </c>
      <c r="L95" s="44">
        <f t="shared" si="47"/>
        <v>4772.7036634225205</v>
      </c>
      <c r="M95" s="44">
        <f t="shared" si="47"/>
        <v>294.31796925050645</v>
      </c>
      <c r="N95" s="44">
        <f t="shared" si="47"/>
        <v>406.89177124688166</v>
      </c>
      <c r="O95" s="44">
        <f t="shared" si="47"/>
        <v>45.198808945953871</v>
      </c>
      <c r="P95" s="44">
        <f t="shared" si="47"/>
        <v>0</v>
      </c>
      <c r="Q95" s="44">
        <f t="shared" si="47"/>
        <v>0</v>
      </c>
      <c r="R95" s="44">
        <f t="shared" si="47"/>
        <v>0</v>
      </c>
      <c r="S95" s="164">
        <f t="shared" si="49"/>
        <v>5519.1122128658626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46"/>
        <v>1955.7356841543256</v>
      </c>
      <c r="C96" s="41">
        <f t="shared" si="46"/>
        <v>0.10647624661830049</v>
      </c>
      <c r="D96" s="41">
        <f t="shared" si="46"/>
        <v>3281.1499921213313</v>
      </c>
      <c r="E96" s="41">
        <f t="shared" si="46"/>
        <v>2664.5000393709588</v>
      </c>
      <c r="F96" s="41">
        <f t="shared" si="46"/>
        <v>0</v>
      </c>
      <c r="G96" s="41">
        <f t="shared" si="46"/>
        <v>1957.3739136748754</v>
      </c>
      <c r="H96" s="41">
        <f t="shared" si="46"/>
        <v>0.91438820996672221</v>
      </c>
      <c r="I96" s="168">
        <f t="shared" si="48"/>
        <v>9859.7804937780766</v>
      </c>
      <c r="J96" s="155"/>
      <c r="K96" s="169" t="s">
        <v>25</v>
      </c>
      <c r="L96" s="88">
        <f t="shared" si="47"/>
        <v>1955.7356841543256</v>
      </c>
      <c r="M96" s="88">
        <f t="shared" si="47"/>
        <v>0.10647624661830049</v>
      </c>
      <c r="N96" s="88">
        <f t="shared" si="47"/>
        <v>3281.1499921213313</v>
      </c>
      <c r="O96" s="88">
        <f t="shared" si="47"/>
        <v>2664.5000393709588</v>
      </c>
      <c r="P96" s="88">
        <f t="shared" si="47"/>
        <v>1572.1641978247997</v>
      </c>
      <c r="Q96" s="88">
        <f t="shared" si="47"/>
        <v>1957.3739136748754</v>
      </c>
      <c r="R96" s="88">
        <f t="shared" si="47"/>
        <v>0.91438820996672221</v>
      </c>
      <c r="S96" s="172">
        <f t="shared" si="49"/>
        <v>11431.944691602876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46"/>
        <v>3537.5788117520069</v>
      </c>
      <c r="C97" s="44">
        <f t="shared" si="46"/>
        <v>8.8809659874901037</v>
      </c>
      <c r="D97" s="44">
        <f t="shared" si="46"/>
        <v>210.56253561201757</v>
      </c>
      <c r="E97" s="44">
        <f t="shared" si="46"/>
        <v>0</v>
      </c>
      <c r="F97" s="44">
        <f t="shared" si="46"/>
        <v>0</v>
      </c>
      <c r="G97" s="44">
        <f t="shared" si="46"/>
        <v>0</v>
      </c>
      <c r="H97" s="44">
        <f t="shared" si="46"/>
        <v>0</v>
      </c>
      <c r="I97" s="160">
        <f t="shared" si="48"/>
        <v>3757.0223133515146</v>
      </c>
      <c r="J97" s="155"/>
      <c r="K97" s="175" t="s">
        <v>24</v>
      </c>
      <c r="L97" s="44">
        <f t="shared" si="47"/>
        <v>3537.5788117520069</v>
      </c>
      <c r="M97" s="44">
        <f t="shared" si="47"/>
        <v>8.8809659874901037</v>
      </c>
      <c r="N97" s="44">
        <f t="shared" si="47"/>
        <v>210.56253561201757</v>
      </c>
      <c r="O97" s="44">
        <f t="shared" si="47"/>
        <v>0</v>
      </c>
      <c r="P97" s="44">
        <f t="shared" si="47"/>
        <v>0</v>
      </c>
      <c r="Q97" s="44">
        <f t="shared" si="47"/>
        <v>0</v>
      </c>
      <c r="R97" s="44">
        <f t="shared" si="47"/>
        <v>0</v>
      </c>
      <c r="S97" s="164">
        <f t="shared" si="49"/>
        <v>3757.0223133515146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46"/>
        <v>5658.1712661193933</v>
      </c>
      <c r="C98" s="41">
        <f t="shared" si="46"/>
        <v>10.16581242347516</v>
      </c>
      <c r="D98" s="41">
        <f t="shared" si="46"/>
        <v>462.37275301531906</v>
      </c>
      <c r="E98" s="41">
        <f t="shared" si="46"/>
        <v>0</v>
      </c>
      <c r="F98" s="41">
        <f t="shared" si="46"/>
        <v>0</v>
      </c>
      <c r="G98" s="41">
        <f t="shared" si="46"/>
        <v>0</v>
      </c>
      <c r="H98" s="41">
        <f t="shared" si="46"/>
        <v>0</v>
      </c>
      <c r="I98" s="168">
        <f t="shared" si="48"/>
        <v>6130.7098315581879</v>
      </c>
      <c r="J98" s="155"/>
      <c r="K98" s="169" t="s">
        <v>56</v>
      </c>
      <c r="L98" s="88">
        <f t="shared" si="47"/>
        <v>5658.1712661193933</v>
      </c>
      <c r="M98" s="88">
        <f t="shared" si="47"/>
        <v>10.16581242347516</v>
      </c>
      <c r="N98" s="88">
        <f t="shared" si="47"/>
        <v>462.37275301531906</v>
      </c>
      <c r="O98" s="88">
        <f t="shared" si="47"/>
        <v>0</v>
      </c>
      <c r="P98" s="88">
        <f t="shared" si="47"/>
        <v>0</v>
      </c>
      <c r="Q98" s="88">
        <f t="shared" si="47"/>
        <v>0</v>
      </c>
      <c r="R98" s="88">
        <f t="shared" si="47"/>
        <v>0</v>
      </c>
      <c r="S98" s="172">
        <f t="shared" si="49"/>
        <v>6130.7098315581879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46"/>
        <v>1165.7887784954801</v>
      </c>
      <c r="C99" s="44">
        <f t="shared" si="46"/>
        <v>0</v>
      </c>
      <c r="D99" s="44">
        <f t="shared" si="46"/>
        <v>189.04443684904084</v>
      </c>
      <c r="E99" s="44">
        <f t="shared" si="46"/>
        <v>0.85366776596652194</v>
      </c>
      <c r="F99" s="44">
        <f t="shared" si="46"/>
        <v>34.414505702644455</v>
      </c>
      <c r="G99" s="44">
        <f t="shared" si="46"/>
        <v>0</v>
      </c>
      <c r="H99" s="44">
        <f t="shared" si="46"/>
        <v>0</v>
      </c>
      <c r="I99" s="160">
        <f t="shared" si="48"/>
        <v>1390.1013888131317</v>
      </c>
      <c r="J99" s="155"/>
      <c r="K99" s="175" t="s">
        <v>22</v>
      </c>
      <c r="L99" s="44">
        <f t="shared" si="47"/>
        <v>1165.7887784954801</v>
      </c>
      <c r="M99" s="44">
        <f t="shared" si="47"/>
        <v>0</v>
      </c>
      <c r="N99" s="44">
        <f t="shared" si="47"/>
        <v>189.04443684904084</v>
      </c>
      <c r="O99" s="44">
        <f t="shared" si="47"/>
        <v>0.85366776596652194</v>
      </c>
      <c r="P99" s="44">
        <f t="shared" si="47"/>
        <v>640.22419233149299</v>
      </c>
      <c r="Q99" s="44">
        <f t="shared" si="47"/>
        <v>0</v>
      </c>
      <c r="R99" s="44">
        <f t="shared" si="47"/>
        <v>0</v>
      </c>
      <c r="S99" s="164">
        <f t="shared" si="49"/>
        <v>1995.9110754419803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46"/>
        <v>0</v>
      </c>
      <c r="C100" s="41">
        <f t="shared" si="46"/>
        <v>0</v>
      </c>
      <c r="D100" s="41">
        <f t="shared" si="46"/>
        <v>0</v>
      </c>
      <c r="E100" s="41">
        <f t="shared" si="46"/>
        <v>0</v>
      </c>
      <c r="F100" s="41">
        <f t="shared" si="46"/>
        <v>0</v>
      </c>
      <c r="G100" s="41">
        <f t="shared" si="46"/>
        <v>0</v>
      </c>
      <c r="H100" s="41">
        <f t="shared" si="46"/>
        <v>0</v>
      </c>
      <c r="I100" s="168">
        <f t="shared" si="48"/>
        <v>0</v>
      </c>
      <c r="J100" s="155"/>
      <c r="K100" s="169" t="s">
        <v>21</v>
      </c>
      <c r="L100" s="88">
        <f t="shared" si="47"/>
        <v>0</v>
      </c>
      <c r="M100" s="88">
        <f t="shared" si="47"/>
        <v>0</v>
      </c>
      <c r="N100" s="88">
        <f t="shared" si="47"/>
        <v>0</v>
      </c>
      <c r="O100" s="88">
        <f t="shared" si="47"/>
        <v>0</v>
      </c>
      <c r="P100" s="88">
        <f t="shared" si="47"/>
        <v>0</v>
      </c>
      <c r="Q100" s="88">
        <f t="shared" si="47"/>
        <v>0</v>
      </c>
      <c r="R100" s="88">
        <f t="shared" si="47"/>
        <v>0</v>
      </c>
      <c r="S100" s="172">
        <f t="shared" si="49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ref="B101:H105" si="50">B595+B621+B647</f>
        <v>1235.6898424974959</v>
      </c>
      <c r="C101" s="44">
        <f t="shared" si="50"/>
        <v>0</v>
      </c>
      <c r="D101" s="44">
        <f t="shared" si="50"/>
        <v>426.7710799614444</v>
      </c>
      <c r="E101" s="44">
        <f t="shared" si="50"/>
        <v>0</v>
      </c>
      <c r="F101" s="44">
        <f t="shared" si="50"/>
        <v>0</v>
      </c>
      <c r="G101" s="44">
        <f t="shared" si="50"/>
        <v>0</v>
      </c>
      <c r="H101" s="44">
        <f t="shared" si="50"/>
        <v>0</v>
      </c>
      <c r="I101" s="160">
        <f t="shared" si="48"/>
        <v>1662.4609224589403</v>
      </c>
      <c r="J101" s="155"/>
      <c r="K101" s="177" t="s">
        <v>60</v>
      </c>
      <c r="L101" s="44">
        <f t="shared" ref="L101:R105" si="51">L595+L621+L647</f>
        <v>1235.6898424974959</v>
      </c>
      <c r="M101" s="44">
        <f t="shared" si="51"/>
        <v>0</v>
      </c>
      <c r="N101" s="44">
        <f t="shared" si="51"/>
        <v>426.7710799614444</v>
      </c>
      <c r="O101" s="44">
        <f t="shared" si="51"/>
        <v>0</v>
      </c>
      <c r="P101" s="44">
        <f t="shared" si="51"/>
        <v>0</v>
      </c>
      <c r="Q101" s="44">
        <f t="shared" si="51"/>
        <v>0</v>
      </c>
      <c r="R101" s="44">
        <f t="shared" si="51"/>
        <v>0</v>
      </c>
      <c r="S101" s="164">
        <f t="shared" si="49"/>
        <v>1662.4609224589403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50"/>
        <v>1235.6898424974959</v>
      </c>
      <c r="C102" s="61">
        <f t="shared" si="50"/>
        <v>0</v>
      </c>
      <c r="D102" s="61">
        <f t="shared" si="50"/>
        <v>426.7710799614444</v>
      </c>
      <c r="E102" s="61">
        <f t="shared" si="50"/>
        <v>0</v>
      </c>
      <c r="F102" s="61">
        <f t="shared" si="50"/>
        <v>0</v>
      </c>
      <c r="G102" s="61">
        <f t="shared" si="50"/>
        <v>0</v>
      </c>
      <c r="H102" s="61">
        <f t="shared" si="50"/>
        <v>0</v>
      </c>
      <c r="I102" s="181">
        <f t="shared" si="48"/>
        <v>1662.4609224589403</v>
      </c>
      <c r="J102" s="155"/>
      <c r="K102" s="182" t="s">
        <v>23</v>
      </c>
      <c r="L102" s="91">
        <f t="shared" si="51"/>
        <v>1235.6898424974959</v>
      </c>
      <c r="M102" s="91">
        <f t="shared" si="51"/>
        <v>0</v>
      </c>
      <c r="N102" s="91">
        <f t="shared" si="51"/>
        <v>426.7710799614444</v>
      </c>
      <c r="O102" s="91">
        <f t="shared" si="51"/>
        <v>0</v>
      </c>
      <c r="P102" s="91">
        <f t="shared" si="51"/>
        <v>0</v>
      </c>
      <c r="Q102" s="91">
        <f t="shared" si="51"/>
        <v>0</v>
      </c>
      <c r="R102" s="91">
        <f t="shared" si="51"/>
        <v>0</v>
      </c>
      <c r="S102" s="185">
        <f t="shared" si="49"/>
        <v>1662.4609224589403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50"/>
        <v>0</v>
      </c>
      <c r="C103" s="64">
        <f t="shared" si="50"/>
        <v>0</v>
      </c>
      <c r="D103" s="64">
        <f t="shared" si="50"/>
        <v>0</v>
      </c>
      <c r="E103" s="64">
        <f t="shared" si="50"/>
        <v>0</v>
      </c>
      <c r="F103" s="64">
        <f t="shared" si="50"/>
        <v>0</v>
      </c>
      <c r="G103" s="64">
        <f t="shared" si="50"/>
        <v>0</v>
      </c>
      <c r="H103" s="64">
        <f t="shared" si="50"/>
        <v>0</v>
      </c>
      <c r="I103" s="189">
        <f t="shared" si="48"/>
        <v>0</v>
      </c>
      <c r="J103" s="155"/>
      <c r="K103" s="190" t="s">
        <v>19</v>
      </c>
      <c r="L103" s="64">
        <f t="shared" si="51"/>
        <v>0</v>
      </c>
      <c r="M103" s="64">
        <f t="shared" si="51"/>
        <v>0</v>
      </c>
      <c r="N103" s="64">
        <f t="shared" si="51"/>
        <v>0</v>
      </c>
      <c r="O103" s="64">
        <f t="shared" si="51"/>
        <v>0</v>
      </c>
      <c r="P103" s="64">
        <f t="shared" si="51"/>
        <v>0</v>
      </c>
      <c r="Q103" s="64">
        <f t="shared" si="51"/>
        <v>0</v>
      </c>
      <c r="R103" s="64">
        <f t="shared" si="51"/>
        <v>0</v>
      </c>
      <c r="S103" s="192">
        <f t="shared" si="49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50"/>
        <v>0</v>
      </c>
      <c r="C104" s="61">
        <f t="shared" si="50"/>
        <v>0</v>
      </c>
      <c r="D104" s="61">
        <f t="shared" si="50"/>
        <v>0</v>
      </c>
      <c r="E104" s="61">
        <f t="shared" si="50"/>
        <v>0</v>
      </c>
      <c r="F104" s="61">
        <f t="shared" si="50"/>
        <v>0</v>
      </c>
      <c r="G104" s="61">
        <f t="shared" si="50"/>
        <v>0</v>
      </c>
      <c r="H104" s="61">
        <f t="shared" si="50"/>
        <v>0</v>
      </c>
      <c r="I104" s="181">
        <f t="shared" si="48"/>
        <v>0</v>
      </c>
      <c r="J104" s="155"/>
      <c r="K104" s="182" t="s">
        <v>20</v>
      </c>
      <c r="L104" s="91">
        <f t="shared" si="51"/>
        <v>0</v>
      </c>
      <c r="M104" s="91">
        <f t="shared" si="51"/>
        <v>0</v>
      </c>
      <c r="N104" s="91">
        <f t="shared" si="51"/>
        <v>0</v>
      </c>
      <c r="O104" s="91">
        <f t="shared" si="51"/>
        <v>0</v>
      </c>
      <c r="P104" s="91">
        <f t="shared" si="51"/>
        <v>0</v>
      </c>
      <c r="Q104" s="91">
        <f t="shared" si="51"/>
        <v>0</v>
      </c>
      <c r="R104" s="91">
        <f t="shared" si="51"/>
        <v>0</v>
      </c>
      <c r="S104" s="185">
        <f t="shared" si="49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50"/>
        <v>0</v>
      </c>
      <c r="C105" s="54">
        <f t="shared" si="50"/>
        <v>0</v>
      </c>
      <c r="D105" s="54">
        <f t="shared" si="50"/>
        <v>0</v>
      </c>
      <c r="E105" s="54">
        <f t="shared" si="50"/>
        <v>0</v>
      </c>
      <c r="F105" s="54">
        <f t="shared" si="50"/>
        <v>0</v>
      </c>
      <c r="G105" s="54">
        <f t="shared" si="50"/>
        <v>0</v>
      </c>
      <c r="H105" s="54">
        <f t="shared" si="50"/>
        <v>0</v>
      </c>
      <c r="I105" s="196">
        <f t="shared" si="48"/>
        <v>0</v>
      </c>
      <c r="J105" s="155"/>
      <c r="K105" s="197" t="s">
        <v>11</v>
      </c>
      <c r="L105" s="54">
        <f t="shared" si="51"/>
        <v>0</v>
      </c>
      <c r="M105" s="54">
        <f t="shared" si="51"/>
        <v>0</v>
      </c>
      <c r="N105" s="54">
        <f t="shared" si="51"/>
        <v>0</v>
      </c>
      <c r="O105" s="54">
        <f t="shared" si="51"/>
        <v>0</v>
      </c>
      <c r="P105" s="54">
        <f t="shared" si="51"/>
        <v>0</v>
      </c>
      <c r="Q105" s="54">
        <f t="shared" si="51"/>
        <v>0</v>
      </c>
      <c r="R105" s="54">
        <f t="shared" si="51"/>
        <v>0</v>
      </c>
      <c r="S105" s="199">
        <f t="shared" si="49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24733.237694293693</v>
      </c>
      <c r="C106" s="201">
        <f t="shared" ref="C106:I106" si="52">SUM(C85:C101)</f>
        <v>332.21241461441832</v>
      </c>
      <c r="D106" s="201">
        <f t="shared" si="52"/>
        <v>5631.2925039152979</v>
      </c>
      <c r="E106" s="201">
        <f t="shared" si="52"/>
        <v>2988.8824596835766</v>
      </c>
      <c r="F106" s="201">
        <f t="shared" si="52"/>
        <v>576.62693283016074</v>
      </c>
      <c r="G106" s="201">
        <f t="shared" si="52"/>
        <v>1957.3739136748754</v>
      </c>
      <c r="H106" s="201">
        <f t="shared" si="52"/>
        <v>0.91438820996672221</v>
      </c>
      <c r="I106" s="201">
        <f t="shared" si="52"/>
        <v>36220.540307221992</v>
      </c>
      <c r="J106" s="155"/>
      <c r="K106" s="202" t="s">
        <v>26</v>
      </c>
      <c r="L106" s="201">
        <f>SUM(L85:L101)</f>
        <v>24733.237694293693</v>
      </c>
      <c r="M106" s="201">
        <f t="shared" ref="M106:S106" si="53">SUM(M85:M101)</f>
        <v>332.21241461441832</v>
      </c>
      <c r="N106" s="201">
        <f t="shared" si="53"/>
        <v>5631.2925039152979</v>
      </c>
      <c r="O106" s="201">
        <f t="shared" si="53"/>
        <v>2988.8824596835766</v>
      </c>
      <c r="P106" s="201">
        <f t="shared" si="53"/>
        <v>15101.204444841709</v>
      </c>
      <c r="Q106" s="201">
        <f t="shared" si="53"/>
        <v>1957.3739136748754</v>
      </c>
      <c r="R106" s="203">
        <f t="shared" si="53"/>
        <v>0.91438820996672221</v>
      </c>
      <c r="S106" s="204">
        <f t="shared" si="53"/>
        <v>50745.11781923355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0.68285115253684237</v>
      </c>
      <c r="C107" s="49">
        <f t="shared" ref="C107:H107" si="54">IF($I106=0,"-",C106/$I106)</f>
        <v>9.1719342615156595E-3</v>
      </c>
      <c r="D107" s="49">
        <f t="shared" si="54"/>
        <v>0.15547234956051934</v>
      </c>
      <c r="E107" s="49">
        <f t="shared" si="54"/>
        <v>8.2518991553740706E-2</v>
      </c>
      <c r="F107" s="49">
        <f t="shared" si="54"/>
        <v>1.5919887664270636E-2</v>
      </c>
      <c r="G107" s="49">
        <f t="shared" si="54"/>
        <v>5.4040439404615837E-2</v>
      </c>
      <c r="H107" s="71">
        <f t="shared" si="54"/>
        <v>2.5245018495331582E-5</v>
      </c>
      <c r="I107" s="50">
        <f>SUM(B107:H107)</f>
        <v>0.99999999999999989</v>
      </c>
      <c r="K107" s="82" t="s">
        <v>83</v>
      </c>
      <c r="L107" s="99">
        <f t="shared" ref="L107:R107" si="55">IF($S106=0,"-",L106/$S106)</f>
        <v>0.48740132562898958</v>
      </c>
      <c r="M107" s="99">
        <f t="shared" si="55"/>
        <v>6.5466872261059619E-3</v>
      </c>
      <c r="N107" s="99">
        <f t="shared" si="55"/>
        <v>0.11097210423227967</v>
      </c>
      <c r="O107" s="99">
        <f t="shared" si="55"/>
        <v>5.8899901865056316E-2</v>
      </c>
      <c r="P107" s="99">
        <f t="shared" si="55"/>
        <v>0.2975893069878342</v>
      </c>
      <c r="Q107" s="99">
        <f t="shared" si="55"/>
        <v>3.8572654824598443E-2</v>
      </c>
      <c r="R107" s="100">
        <f t="shared" si="55"/>
        <v>1.801923513556507E-5</v>
      </c>
      <c r="S107" s="101">
        <f>SUM(L107:R107)</f>
        <v>0.99999999999999989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2.895068609474399E-6</v>
      </c>
      <c r="E111" s="158">
        <v>0</v>
      </c>
      <c r="F111" s="321"/>
      <c r="G111" s="158">
        <v>0</v>
      </c>
      <c r="H111" s="159">
        <v>0</v>
      </c>
      <c r="I111" s="160">
        <f>SUM(B111:H111)</f>
        <v>2.895068609474399E-6</v>
      </c>
      <c r="J111" s="155"/>
      <c r="K111" s="209" t="s">
        <v>7</v>
      </c>
      <c r="L111" s="158">
        <v>0</v>
      </c>
      <c r="M111" s="158">
        <v>0</v>
      </c>
      <c r="N111" s="158">
        <v>2.895068609474399E-6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2.895068609474399E-6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2.895068609474399E-6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2.895068609474399E-6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56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57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58">SUM(V112:AC112)</f>
        <v>0</v>
      </c>
      <c r="AJ112" s="147" t="str">
        <f t="shared" ref="AJ112:AJ133" si="59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193.44766738035722</v>
      </c>
      <c r="E113" s="162">
        <v>0</v>
      </c>
      <c r="F113" s="322"/>
      <c r="G113" s="162">
        <v>0</v>
      </c>
      <c r="H113" s="174">
        <v>0</v>
      </c>
      <c r="I113" s="160">
        <f t="shared" si="56"/>
        <v>193.44766738035722</v>
      </c>
      <c r="J113" s="155"/>
      <c r="K113" s="175" t="s">
        <v>10</v>
      </c>
      <c r="L113" s="162">
        <v>0</v>
      </c>
      <c r="M113" s="162">
        <v>0</v>
      </c>
      <c r="N113" s="162">
        <v>193.44766738035722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57"/>
        <v>193.44766738035722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193.44766738035722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58"/>
        <v>193.44766738035722</v>
      </c>
      <c r="AJ113" s="147" t="str">
        <f t="shared" si="59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56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57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58"/>
        <v>0</v>
      </c>
      <c r="AJ114" s="147" t="str">
        <f t="shared" si="59"/>
        <v/>
      </c>
      <c r="BA114" s="147"/>
      <c r="BR114" s="147"/>
      <c r="CG114" s="147"/>
    </row>
    <row r="115" spans="1:85" ht="15">
      <c r="A115" s="173" t="s">
        <v>16</v>
      </c>
      <c r="B115" s="162">
        <v>4.4540035909287472E-4</v>
      </c>
      <c r="C115" s="162">
        <v>2.9266590397074368E-3</v>
      </c>
      <c r="D115" s="162">
        <v>0</v>
      </c>
      <c r="E115" s="162">
        <v>0</v>
      </c>
      <c r="F115" s="322"/>
      <c r="G115" s="162">
        <v>0</v>
      </c>
      <c r="H115" s="174">
        <v>0</v>
      </c>
      <c r="I115" s="160">
        <f t="shared" si="56"/>
        <v>3.3720593988003115E-3</v>
      </c>
      <c r="J115" s="155"/>
      <c r="K115" s="175" t="s">
        <v>16</v>
      </c>
      <c r="L115" s="162">
        <v>4.4540035909287472E-4</v>
      </c>
      <c r="M115" s="162">
        <v>2.9266590397074368E-3</v>
      </c>
      <c r="N115" s="162">
        <v>0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57"/>
        <v>3.3720593988003115E-3</v>
      </c>
      <c r="U115" s="221" t="s">
        <v>16</v>
      </c>
      <c r="V115" s="213">
        <v>4.4540035909287472E-4</v>
      </c>
      <c r="W115" s="213">
        <v>0</v>
      </c>
      <c r="X115" s="213">
        <v>0</v>
      </c>
      <c r="Y115" s="213">
        <v>2.9266590397074368E-3</v>
      </c>
      <c r="Z115" s="213">
        <v>0</v>
      </c>
      <c r="AA115" s="213">
        <v>0</v>
      </c>
      <c r="AB115" s="213">
        <v>0</v>
      </c>
      <c r="AC115" s="214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6">
        <f t="shared" si="58"/>
        <v>3.3720593988003115E-3</v>
      </c>
      <c r="AJ115" s="147" t="str">
        <f t="shared" si="59"/>
        <v/>
      </c>
      <c r="BA115" s="147"/>
      <c r="BR115" s="147"/>
      <c r="CG115" s="147"/>
    </row>
    <row r="116" spans="1:85" ht="15">
      <c r="A116" s="165" t="s">
        <v>15</v>
      </c>
      <c r="B116" s="166">
        <v>4.6905132888487953E-5</v>
      </c>
      <c r="C116" s="166">
        <v>0</v>
      </c>
      <c r="D116" s="166">
        <v>0</v>
      </c>
      <c r="E116" s="166">
        <v>0</v>
      </c>
      <c r="F116" s="322"/>
      <c r="G116" s="166">
        <v>0</v>
      </c>
      <c r="H116" s="167">
        <v>0</v>
      </c>
      <c r="I116" s="168">
        <f t="shared" si="56"/>
        <v>4.6905132888487953E-5</v>
      </c>
      <c r="J116" s="155"/>
      <c r="K116" s="169" t="s">
        <v>15</v>
      </c>
      <c r="L116" s="170">
        <v>4.6905132888487953E-5</v>
      </c>
      <c r="M116" s="170">
        <v>0</v>
      </c>
      <c r="N116" s="170">
        <v>0</v>
      </c>
      <c r="O116" s="170">
        <v>0</v>
      </c>
      <c r="P116" s="170">
        <v>0</v>
      </c>
      <c r="Q116" s="170">
        <v>0</v>
      </c>
      <c r="R116" s="171">
        <v>0</v>
      </c>
      <c r="S116" s="172">
        <f t="shared" si="57"/>
        <v>4.6905132888487953E-5</v>
      </c>
      <c r="U116" s="217" t="s">
        <v>53</v>
      </c>
      <c r="V116" s="218">
        <v>4.6905132888487953E-5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9">
        <v>0</v>
      </c>
      <c r="AD116" s="218">
        <v>0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58"/>
        <v>4.6905132888487953E-5</v>
      </c>
      <c r="AJ116" s="147" t="str">
        <f t="shared" si="59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8.2425159640736295E-2</v>
      </c>
      <c r="F117" s="322"/>
      <c r="G117" s="162">
        <v>0</v>
      </c>
      <c r="H117" s="174">
        <v>0</v>
      </c>
      <c r="I117" s="160">
        <f t="shared" si="56"/>
        <v>8.2425159640736295E-2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8.2425159640736295E-2</v>
      </c>
      <c r="P117" s="162">
        <v>0.86321758092087264</v>
      </c>
      <c r="Q117" s="162">
        <v>0</v>
      </c>
      <c r="R117" s="163">
        <v>0</v>
      </c>
      <c r="S117" s="164">
        <f t="shared" si="57"/>
        <v>0.94564274056160891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6.6822529954846345E-3</v>
      </c>
      <c r="AB117" s="213">
        <v>0.86321758092087264</v>
      </c>
      <c r="AC117" s="214">
        <v>7.5742906645251656E-2</v>
      </c>
      <c r="AD117" s="213">
        <v>0</v>
      </c>
      <c r="AE117" s="213">
        <v>0</v>
      </c>
      <c r="AF117" s="213">
        <v>0</v>
      </c>
      <c r="AG117" s="213">
        <v>0</v>
      </c>
      <c r="AH117" s="213">
        <v>7.5742906645251656E-2</v>
      </c>
      <c r="AI117" s="216">
        <f t="shared" si="58"/>
        <v>0.94564274056160891</v>
      </c>
      <c r="AJ117" s="147" t="str">
        <f t="shared" si="59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56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8.5641972577695316E-4</v>
      </c>
      <c r="Q118" s="170">
        <v>0</v>
      </c>
      <c r="R118" s="171">
        <v>0</v>
      </c>
      <c r="S118" s="172">
        <f t="shared" si="57"/>
        <v>8.5641972577695316E-4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8.5641972577695316E-4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58"/>
        <v>8.5641972577695316E-4</v>
      </c>
      <c r="AJ118" s="147" t="str">
        <f t="shared" si="59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56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57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58"/>
        <v>0</v>
      </c>
      <c r="AJ119" s="147" t="str">
        <f t="shared" si="59"/>
        <v/>
      </c>
      <c r="BA119" s="147"/>
      <c r="BR119" s="147"/>
      <c r="CG119" s="147"/>
    </row>
    <row r="120" spans="1:85" ht="15">
      <c r="A120" s="165" t="s">
        <v>17</v>
      </c>
      <c r="B120" s="166">
        <v>0</v>
      </c>
      <c r="C120" s="166">
        <v>0</v>
      </c>
      <c r="D120" s="166">
        <v>7.5614541635636763E-4</v>
      </c>
      <c r="E120" s="166">
        <v>0</v>
      </c>
      <c r="F120" s="322"/>
      <c r="G120" s="166">
        <v>0</v>
      </c>
      <c r="H120" s="167">
        <v>0</v>
      </c>
      <c r="I120" s="168">
        <f t="shared" si="56"/>
        <v>7.5614541635636763E-4</v>
      </c>
      <c r="J120" s="155"/>
      <c r="K120" s="169" t="s">
        <v>17</v>
      </c>
      <c r="L120" s="170">
        <v>0</v>
      </c>
      <c r="M120" s="170">
        <v>0</v>
      </c>
      <c r="N120" s="170">
        <v>7.5614541635636763E-4</v>
      </c>
      <c r="O120" s="170">
        <v>0</v>
      </c>
      <c r="P120" s="170">
        <v>0</v>
      </c>
      <c r="Q120" s="170">
        <v>0</v>
      </c>
      <c r="R120" s="171">
        <v>0</v>
      </c>
      <c r="S120" s="172">
        <f t="shared" si="57"/>
        <v>7.5614541635636763E-4</v>
      </c>
      <c r="U120" s="217" t="s">
        <v>17</v>
      </c>
      <c r="V120" s="218">
        <v>0</v>
      </c>
      <c r="W120" s="218">
        <v>0</v>
      </c>
      <c r="X120" s="218">
        <v>0</v>
      </c>
      <c r="Y120" s="218">
        <v>0</v>
      </c>
      <c r="Z120" s="218">
        <v>7.5614541635636763E-4</v>
      </c>
      <c r="AA120" s="218">
        <v>0</v>
      </c>
      <c r="AB120" s="218">
        <v>0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58"/>
        <v>7.5614541635636763E-4</v>
      </c>
      <c r="AJ120" s="147" t="str">
        <f t="shared" si="59"/>
        <v/>
      </c>
      <c r="BA120" s="147"/>
      <c r="BR120" s="147"/>
      <c r="CG120" s="147"/>
    </row>
    <row r="121" spans="1:85" ht="15">
      <c r="A121" s="173" t="s">
        <v>139</v>
      </c>
      <c r="B121" s="162">
        <v>6.0394399733330406</v>
      </c>
      <c r="C121" s="162">
        <v>1.8303480183456129</v>
      </c>
      <c r="D121" s="162">
        <v>78.572579744939546</v>
      </c>
      <c r="E121" s="162">
        <v>1.605233844334172</v>
      </c>
      <c r="F121" s="322"/>
      <c r="G121" s="162">
        <v>0</v>
      </c>
      <c r="H121" s="174">
        <v>0</v>
      </c>
      <c r="I121" s="160">
        <f t="shared" si="56"/>
        <v>88.04760158095236</v>
      </c>
      <c r="J121" s="155"/>
      <c r="K121" s="175" t="s">
        <v>139</v>
      </c>
      <c r="L121" s="162">
        <v>6.0394399733330406</v>
      </c>
      <c r="M121" s="162">
        <v>1.8303480183456129</v>
      </c>
      <c r="N121" s="162">
        <v>78.572579744939546</v>
      </c>
      <c r="O121" s="162">
        <v>1.605233844334172</v>
      </c>
      <c r="P121" s="162">
        <v>0.28412260354409635</v>
      </c>
      <c r="Q121" s="162">
        <v>0</v>
      </c>
      <c r="R121" s="163">
        <v>0</v>
      </c>
      <c r="S121" s="164">
        <f t="shared" si="57"/>
        <v>88.331724184496451</v>
      </c>
      <c r="U121" s="221" t="s">
        <v>139</v>
      </c>
      <c r="V121" s="213">
        <v>6.0278181011598315</v>
      </c>
      <c r="W121" s="213">
        <v>0</v>
      </c>
      <c r="X121" s="213">
        <v>0</v>
      </c>
      <c r="Y121" s="213">
        <v>1.8303480183456129</v>
      </c>
      <c r="Z121" s="213">
        <v>78.572579744939546</v>
      </c>
      <c r="AA121" s="213">
        <v>1.3432202261727912</v>
      </c>
      <c r="AB121" s="213">
        <v>0.28412260354409635</v>
      </c>
      <c r="AC121" s="214">
        <v>0.27363549033458962</v>
      </c>
      <c r="AD121" s="213">
        <v>1.1621872173208836E-2</v>
      </c>
      <c r="AE121" s="213">
        <v>0</v>
      </c>
      <c r="AF121" s="213">
        <v>0</v>
      </c>
      <c r="AG121" s="213">
        <v>0</v>
      </c>
      <c r="AH121" s="213">
        <v>0.2620136181613808</v>
      </c>
      <c r="AI121" s="216">
        <f t="shared" si="58"/>
        <v>88.331724184496451</v>
      </c>
      <c r="AJ121" s="147" t="str">
        <f t="shared" si="59"/>
        <v/>
      </c>
      <c r="BA121" s="147"/>
      <c r="BR121" s="147"/>
      <c r="CG121" s="147"/>
    </row>
    <row r="122" spans="1:85" ht="15">
      <c r="A122" s="165" t="s">
        <v>25</v>
      </c>
      <c r="B122" s="166">
        <v>1.4389555281961546</v>
      </c>
      <c r="C122" s="166">
        <v>8.8976740370490859E-2</v>
      </c>
      <c r="D122" s="166">
        <v>19.683705756861219</v>
      </c>
      <c r="E122" s="166">
        <v>28.394897144858909</v>
      </c>
      <c r="F122" s="322"/>
      <c r="G122" s="166">
        <v>1.8536426859410164</v>
      </c>
      <c r="H122" s="167">
        <v>2.1286006792969069E-2</v>
      </c>
      <c r="I122" s="168">
        <f t="shared" si="56"/>
        <v>51.481463863020764</v>
      </c>
      <c r="J122" s="155"/>
      <c r="K122" s="169" t="s">
        <v>25</v>
      </c>
      <c r="L122" s="170">
        <v>1.4389555281961546</v>
      </c>
      <c r="M122" s="170">
        <v>8.8976740370490859E-2</v>
      </c>
      <c r="N122" s="170">
        <v>19.683705756861219</v>
      </c>
      <c r="O122" s="170">
        <v>28.394897144858909</v>
      </c>
      <c r="P122" s="170">
        <v>0.10853772338507124</v>
      </c>
      <c r="Q122" s="170">
        <v>1.8536426859410164</v>
      </c>
      <c r="R122" s="171">
        <v>2.1286006792969069E-2</v>
      </c>
      <c r="S122" s="172">
        <f t="shared" si="57"/>
        <v>51.590001586405833</v>
      </c>
      <c r="U122" s="217" t="s">
        <v>25</v>
      </c>
      <c r="V122" s="218">
        <v>0.76646700002737256</v>
      </c>
      <c r="W122" s="218">
        <v>0.66478867891606941</v>
      </c>
      <c r="X122" s="218">
        <v>1.8536426859410164</v>
      </c>
      <c r="Y122" s="218">
        <v>8.8976740370490859E-2</v>
      </c>
      <c r="Z122" s="218">
        <v>19.683705756861219</v>
      </c>
      <c r="AA122" s="218">
        <v>28.316563407884868</v>
      </c>
      <c r="AB122" s="218">
        <v>0.10853772338507124</v>
      </c>
      <c r="AC122" s="219">
        <v>0.10731959301972406</v>
      </c>
      <c r="AD122" s="218">
        <v>7.699849252712429E-3</v>
      </c>
      <c r="AE122" s="218">
        <v>0</v>
      </c>
      <c r="AF122" s="218">
        <v>2.1286006792969069E-2</v>
      </c>
      <c r="AG122" s="218">
        <v>0</v>
      </c>
      <c r="AH122" s="218">
        <v>7.833373697404257E-2</v>
      </c>
      <c r="AI122" s="220">
        <f t="shared" si="58"/>
        <v>51.590001586405833</v>
      </c>
      <c r="AJ122" s="147" t="str">
        <f t="shared" si="59"/>
        <v/>
      </c>
      <c r="BA122" s="147"/>
      <c r="BR122" s="147"/>
      <c r="CG122" s="147"/>
    </row>
    <row r="123" spans="1:85" ht="15">
      <c r="A123" s="173" t="s">
        <v>24</v>
      </c>
      <c r="B123" s="162">
        <v>18.739734349278194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56"/>
        <v>18.739734349278194</v>
      </c>
      <c r="J123" s="155"/>
      <c r="K123" s="175" t="s">
        <v>24</v>
      </c>
      <c r="L123" s="162">
        <v>18.739734349278194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57"/>
        <v>18.739734349278194</v>
      </c>
      <c r="U123" s="221" t="s">
        <v>24</v>
      </c>
      <c r="V123" s="213">
        <v>18.739734349278194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58"/>
        <v>18.739734349278194</v>
      </c>
      <c r="AJ123" s="147" t="str">
        <f t="shared" si="59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56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57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58"/>
        <v>0</v>
      </c>
      <c r="AJ124" s="147" t="str">
        <f t="shared" si="59"/>
        <v/>
      </c>
      <c r="BA124" s="147"/>
      <c r="BR124" s="147"/>
      <c r="CG124" s="147"/>
    </row>
    <row r="125" spans="1:85" ht="15">
      <c r="A125" s="173" t="s">
        <v>22</v>
      </c>
      <c r="B125" s="162">
        <v>1.9400337082289311E-2</v>
      </c>
      <c r="C125" s="162">
        <v>0</v>
      </c>
      <c r="D125" s="162">
        <v>3.9388563167072239E-2</v>
      </c>
      <c r="E125" s="162">
        <v>0</v>
      </c>
      <c r="F125" s="322"/>
      <c r="G125" s="162">
        <v>0</v>
      </c>
      <c r="H125" s="174">
        <v>0</v>
      </c>
      <c r="I125" s="160">
        <f t="shared" si="56"/>
        <v>5.878890024936155E-2</v>
      </c>
      <c r="J125" s="155"/>
      <c r="K125" s="175" t="s">
        <v>22</v>
      </c>
      <c r="L125" s="162">
        <v>1.9400337082289311E-2</v>
      </c>
      <c r="M125" s="162">
        <v>0</v>
      </c>
      <c r="N125" s="162">
        <v>3.9388563167072239E-2</v>
      </c>
      <c r="O125" s="162">
        <v>0</v>
      </c>
      <c r="P125" s="162">
        <v>5.850821804090154E-2</v>
      </c>
      <c r="Q125" s="162">
        <v>0</v>
      </c>
      <c r="R125" s="163">
        <v>0</v>
      </c>
      <c r="S125" s="164">
        <f t="shared" si="57"/>
        <v>0.1172971182902631</v>
      </c>
      <c r="U125" s="221" t="s">
        <v>22</v>
      </c>
      <c r="V125" s="213">
        <v>1.9400337082289311E-2</v>
      </c>
      <c r="W125" s="213">
        <v>0</v>
      </c>
      <c r="X125" s="213">
        <v>0</v>
      </c>
      <c r="Y125" s="213">
        <v>0</v>
      </c>
      <c r="Z125" s="213">
        <v>3.9388563167072239E-2</v>
      </c>
      <c r="AA125" s="213">
        <v>0</v>
      </c>
      <c r="AB125" s="213">
        <v>5.850821804090154E-2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58"/>
        <v>0.1172971182902631</v>
      </c>
      <c r="AJ125" s="147" t="str">
        <f t="shared" si="59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56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57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58"/>
        <v>0</v>
      </c>
      <c r="AJ126" s="147" t="str">
        <f t="shared" si="59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56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57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58"/>
        <v>0</v>
      </c>
      <c r="AJ127" s="147" t="str">
        <f t="shared" si="59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56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57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58"/>
        <v>0</v>
      </c>
      <c r="AJ128" s="147" t="str">
        <f t="shared" si="59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56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57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58"/>
        <v>0</v>
      </c>
      <c r="AJ129" s="147" t="str">
        <f t="shared" si="59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56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57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58"/>
        <v>0</v>
      </c>
      <c r="AJ130" s="147" t="str">
        <f t="shared" si="59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56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57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58"/>
        <v>0</v>
      </c>
      <c r="AJ131" s="147" t="str">
        <f t="shared" si="59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26.23802249338166</v>
      </c>
      <c r="C132" s="201">
        <f t="shared" ref="C132:I132" si="60">SUM(C111:C127)</f>
        <v>1.9222514177558112</v>
      </c>
      <c r="D132" s="201">
        <f t="shared" si="60"/>
        <v>291.74410048581001</v>
      </c>
      <c r="E132" s="201">
        <f t="shared" si="60"/>
        <v>30.082556148833817</v>
      </c>
      <c r="F132" s="201">
        <f t="shared" si="60"/>
        <v>0</v>
      </c>
      <c r="G132" s="201">
        <f t="shared" si="60"/>
        <v>1.8536426859410164</v>
      </c>
      <c r="H132" s="203">
        <f t="shared" si="60"/>
        <v>2.1286006792969069E-2</v>
      </c>
      <c r="I132" s="160">
        <f t="shared" si="60"/>
        <v>351.86185923851519</v>
      </c>
      <c r="J132" s="155"/>
      <c r="K132" s="202" t="s">
        <v>26</v>
      </c>
      <c r="L132" s="201">
        <f>SUM(L111:L127)</f>
        <v>26.23802249338166</v>
      </c>
      <c r="M132" s="201">
        <f t="shared" ref="M132:S132" si="61">SUM(M111:M127)</f>
        <v>1.9222514177558112</v>
      </c>
      <c r="N132" s="201">
        <f t="shared" si="61"/>
        <v>291.74410048581001</v>
      </c>
      <c r="O132" s="201">
        <f t="shared" si="61"/>
        <v>30.082556148833817</v>
      </c>
      <c r="P132" s="201">
        <f t="shared" si="61"/>
        <v>1.3152425456167187</v>
      </c>
      <c r="Q132" s="201">
        <f t="shared" si="61"/>
        <v>1.8536426859410164</v>
      </c>
      <c r="R132" s="203">
        <f t="shared" si="61"/>
        <v>2.1286006792969069E-2</v>
      </c>
      <c r="S132" s="204">
        <f t="shared" si="61"/>
        <v>353.17710178413193</v>
      </c>
      <c r="T132" s="147" t="str">
        <f>IF(ABS(S132-AI132)&gt;0.01,S132-AI132,"")</f>
        <v/>
      </c>
      <c r="U132" s="230" t="s">
        <v>59</v>
      </c>
      <c r="V132" s="231">
        <f>SUM(V111:V127)</f>
        <v>25.553912093039667</v>
      </c>
      <c r="W132" s="231">
        <f t="shared" ref="W132:AH132" si="62">SUM(W111:W127)</f>
        <v>0.66478867891606941</v>
      </c>
      <c r="X132" s="231">
        <f t="shared" si="62"/>
        <v>1.8536426859410164</v>
      </c>
      <c r="Y132" s="231">
        <f t="shared" si="62"/>
        <v>1.9222514177558112</v>
      </c>
      <c r="Z132" s="231">
        <f t="shared" si="62"/>
        <v>291.74410048581001</v>
      </c>
      <c r="AA132" s="231">
        <f t="shared" si="62"/>
        <v>29.666465887053143</v>
      </c>
      <c r="AB132" s="231">
        <f t="shared" si="62"/>
        <v>1.3152425456167187</v>
      </c>
      <c r="AC132" s="231">
        <f t="shared" si="62"/>
        <v>0.45669798999956535</v>
      </c>
      <c r="AD132" s="232">
        <f t="shared" si="62"/>
        <v>1.9321721425921264E-2</v>
      </c>
      <c r="AE132" s="232">
        <f t="shared" si="62"/>
        <v>0</v>
      </c>
      <c r="AF132" s="232">
        <f t="shared" si="62"/>
        <v>2.1286006792969069E-2</v>
      </c>
      <c r="AG132" s="232">
        <f t="shared" si="62"/>
        <v>0</v>
      </c>
      <c r="AH132" s="232">
        <f t="shared" si="62"/>
        <v>0.41609026178067499</v>
      </c>
      <c r="AI132" s="233">
        <f>SUM(V132:AC132)</f>
        <v>353.17710178413205</v>
      </c>
      <c r="AJ132" s="147" t="str">
        <f t="shared" si="59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7.4569100925473697E-2</v>
      </c>
      <c r="C133" s="49">
        <f t="shared" ref="C133:H133" si="63">IF($I132=0,"-",C132/$I132)</f>
        <v>5.4630854901860284E-3</v>
      </c>
      <c r="D133" s="49">
        <f t="shared" si="63"/>
        <v>0.82914386093789894</v>
      </c>
      <c r="E133" s="49">
        <f t="shared" si="63"/>
        <v>8.5495359496869691E-2</v>
      </c>
      <c r="F133" s="49">
        <f t="shared" si="63"/>
        <v>0</v>
      </c>
      <c r="G133" s="49">
        <f t="shared" si="63"/>
        <v>5.2680977982455749E-3</v>
      </c>
      <c r="H133" s="71">
        <f t="shared" si="63"/>
        <v>6.049535132632835E-5</v>
      </c>
      <c r="I133" s="50">
        <f>SUM(B133:H133)</f>
        <v>1.0000000000000002</v>
      </c>
      <c r="J133" s="147"/>
      <c r="K133" s="82" t="s">
        <v>83</v>
      </c>
      <c r="L133" s="99">
        <f t="shared" ref="L133:R133" si="64">IF($S132=0,"-",L132/$S132)</f>
        <v>7.4291403267188028E-2</v>
      </c>
      <c r="M133" s="99">
        <f t="shared" si="64"/>
        <v>5.4427407893808616E-3</v>
      </c>
      <c r="N133" s="99">
        <f t="shared" si="64"/>
        <v>0.82605610333177582</v>
      </c>
      <c r="O133" s="99">
        <f t="shared" si="64"/>
        <v>8.5176972110781984E-2</v>
      </c>
      <c r="P133" s="99">
        <f t="shared" si="64"/>
        <v>3.7240311984343146E-3</v>
      </c>
      <c r="Q133" s="99">
        <f t="shared" si="64"/>
        <v>5.2484792376885055E-3</v>
      </c>
      <c r="R133" s="100">
        <f t="shared" si="64"/>
        <v>6.0270064750628854E-5</v>
      </c>
      <c r="S133" s="101">
        <f>SUM(L133:R133)</f>
        <v>1.0000000000000002</v>
      </c>
      <c r="U133" s="111" t="s">
        <v>83</v>
      </c>
      <c r="V133" s="133">
        <f>+V132/$AI$132</f>
        <v>7.2354385275687147E-2</v>
      </c>
      <c r="W133" s="133">
        <f t="shared" ref="W133:AI133" si="65">+W132/$AI$132</f>
        <v>1.8823096841719929E-3</v>
      </c>
      <c r="X133" s="133">
        <f t="shared" si="65"/>
        <v>5.2484792376885038E-3</v>
      </c>
      <c r="Y133" s="133">
        <f t="shared" si="65"/>
        <v>5.4427407893808599E-3</v>
      </c>
      <c r="Z133" s="133">
        <f t="shared" si="65"/>
        <v>0.82605610333177559</v>
      </c>
      <c r="AA133" s="133">
        <f t="shared" si="65"/>
        <v>8.3998837232618209E-2</v>
      </c>
      <c r="AB133" s="133">
        <f t="shared" si="65"/>
        <v>3.7240311984343133E-3</v>
      </c>
      <c r="AC133" s="133">
        <f t="shared" si="65"/>
        <v>1.2931132502432365E-3</v>
      </c>
      <c r="AD133" s="133">
        <f t="shared" si="65"/>
        <v>5.4708307328856881E-5</v>
      </c>
      <c r="AE133" s="133">
        <f t="shared" si="65"/>
        <v>0</v>
      </c>
      <c r="AF133" s="133">
        <f t="shared" si="65"/>
        <v>6.0270064750628833E-5</v>
      </c>
      <c r="AG133" s="133">
        <f t="shared" si="65"/>
        <v>0</v>
      </c>
      <c r="AH133" s="133">
        <f t="shared" si="65"/>
        <v>1.1781348781637507E-3</v>
      </c>
      <c r="AI133" s="134">
        <f t="shared" si="65"/>
        <v>1</v>
      </c>
      <c r="AJ133" s="25" t="str">
        <f t="shared" si="59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66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67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68">SUM(V138:AC138)</f>
        <v>0</v>
      </c>
      <c r="AJ138" s="147" t="str">
        <f t="shared" ref="AJ138:AJ159" si="69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66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67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68"/>
        <v>0</v>
      </c>
      <c r="AJ139" s="147" t="str">
        <f t="shared" si="69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66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67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68"/>
        <v>0</v>
      </c>
      <c r="AJ140" s="147" t="str">
        <f t="shared" si="69"/>
        <v/>
      </c>
      <c r="BA140" s="147"/>
      <c r="BR140" s="147"/>
      <c r="CG140" s="147"/>
    </row>
    <row r="141" spans="1:85" ht="15">
      <c r="A141" s="173" t="s">
        <v>16</v>
      </c>
      <c r="B141" s="162">
        <v>5.3425645380833364</v>
      </c>
      <c r="C141" s="162">
        <v>6.9303146417707602</v>
      </c>
      <c r="D141" s="162">
        <v>1.0827069314126265</v>
      </c>
      <c r="E141" s="162">
        <v>0</v>
      </c>
      <c r="F141" s="322"/>
      <c r="G141" s="162">
        <v>0</v>
      </c>
      <c r="H141" s="174">
        <v>0</v>
      </c>
      <c r="I141" s="160">
        <f t="shared" si="66"/>
        <v>13.355586111266724</v>
      </c>
      <c r="J141" s="155"/>
      <c r="K141" s="175" t="s">
        <v>16</v>
      </c>
      <c r="L141" s="162">
        <v>5.3425645380833364</v>
      </c>
      <c r="M141" s="162">
        <v>6.9303146417707602</v>
      </c>
      <c r="N141" s="162">
        <v>1.0827069314126265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67"/>
        <v>13.355586111266724</v>
      </c>
      <c r="U141" s="221" t="s">
        <v>16</v>
      </c>
      <c r="V141" s="213">
        <v>5.3425645380833364</v>
      </c>
      <c r="W141" s="213">
        <v>0</v>
      </c>
      <c r="X141" s="213">
        <v>0</v>
      </c>
      <c r="Y141" s="213">
        <v>6.9303146417707602</v>
      </c>
      <c r="Z141" s="213">
        <v>1.0827069314126265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68"/>
        <v>13.355586111266724</v>
      </c>
      <c r="AJ141" s="147" t="str">
        <f t="shared" si="69"/>
        <v/>
      </c>
      <c r="BA141" s="147"/>
      <c r="BR141" s="147"/>
      <c r="CG141" s="147"/>
    </row>
    <row r="142" spans="1:85" ht="15">
      <c r="A142" s="165" t="s">
        <v>15</v>
      </c>
      <c r="B142" s="166">
        <v>8.7198116093331529E-2</v>
      </c>
      <c r="C142" s="166">
        <v>0.11311241565520526</v>
      </c>
      <c r="D142" s="166">
        <v>1.7671289514125898E-2</v>
      </c>
      <c r="E142" s="166">
        <v>0</v>
      </c>
      <c r="F142" s="322"/>
      <c r="G142" s="166">
        <v>0</v>
      </c>
      <c r="H142" s="167">
        <v>0</v>
      </c>
      <c r="I142" s="168">
        <f t="shared" si="66"/>
        <v>0.21798182126266269</v>
      </c>
      <c r="J142" s="155"/>
      <c r="K142" s="169" t="s">
        <v>15</v>
      </c>
      <c r="L142" s="170">
        <v>8.7198116093331529E-2</v>
      </c>
      <c r="M142" s="170">
        <v>0.11311241565520526</v>
      </c>
      <c r="N142" s="170">
        <v>1.7671289514125898E-2</v>
      </c>
      <c r="O142" s="170">
        <v>0</v>
      </c>
      <c r="P142" s="170">
        <v>0</v>
      </c>
      <c r="Q142" s="170">
        <v>0</v>
      </c>
      <c r="R142" s="171">
        <v>0</v>
      </c>
      <c r="S142" s="172">
        <f t="shared" si="67"/>
        <v>0.21798182126266269</v>
      </c>
      <c r="U142" s="217" t="s">
        <v>53</v>
      </c>
      <c r="V142" s="218">
        <v>8.7198116093331529E-2</v>
      </c>
      <c r="W142" s="218">
        <v>0</v>
      </c>
      <c r="X142" s="218">
        <v>0</v>
      </c>
      <c r="Y142" s="218">
        <v>0.11311241565520526</v>
      </c>
      <c r="Z142" s="218">
        <v>1.7671289514125898E-2</v>
      </c>
      <c r="AA142" s="218">
        <v>0</v>
      </c>
      <c r="AB142" s="218">
        <v>0</v>
      </c>
      <c r="AC142" s="219">
        <v>0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</v>
      </c>
      <c r="AI142" s="220">
        <f t="shared" si="68"/>
        <v>0.21798182126266269</v>
      </c>
      <c r="AJ142" s="147" t="str">
        <f t="shared" si="69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0.12861749033064768</v>
      </c>
      <c r="F143" s="322"/>
      <c r="G143" s="162">
        <v>0</v>
      </c>
      <c r="H143" s="174">
        <v>0</v>
      </c>
      <c r="I143" s="160">
        <f t="shared" si="66"/>
        <v>0.12861749033064768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0.12861749033064768</v>
      </c>
      <c r="P143" s="162">
        <v>20.650711751630013</v>
      </c>
      <c r="Q143" s="162">
        <v>0</v>
      </c>
      <c r="R143" s="163">
        <v>0</v>
      </c>
      <c r="S143" s="164">
        <f t="shared" si="67"/>
        <v>20.77932924196066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0.12861749033064768</v>
      </c>
      <c r="AB143" s="213">
        <v>20.650711751630013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68"/>
        <v>20.77932924196066</v>
      </c>
      <c r="AJ143" s="147" t="str">
        <f t="shared" si="69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66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0.12204992771905508</v>
      </c>
      <c r="Q144" s="170">
        <v>0</v>
      </c>
      <c r="R144" s="171">
        <v>0</v>
      </c>
      <c r="S144" s="172">
        <f t="shared" si="67"/>
        <v>0.12204992771905508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0.12204992771905508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68"/>
        <v>0.12204992771905508</v>
      </c>
      <c r="AJ144" s="147" t="str">
        <f t="shared" si="69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66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67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68"/>
        <v>0</v>
      </c>
      <c r="AJ145" s="147" t="str">
        <f t="shared" si="69"/>
        <v/>
      </c>
      <c r="BA145" s="147"/>
      <c r="BR145" s="147"/>
      <c r="CG145" s="147"/>
    </row>
    <row r="146" spans="1:85" ht="15">
      <c r="A146" s="165" t="s">
        <v>17</v>
      </c>
      <c r="B146" s="166">
        <v>3.2634071130974819E-4</v>
      </c>
      <c r="C146" s="166">
        <v>3.263407113097474E-5</v>
      </c>
      <c r="D146" s="166">
        <v>4.2424292470267242E-4</v>
      </c>
      <c r="E146" s="166">
        <v>1.3053628452389219E-5</v>
      </c>
      <c r="F146" s="322"/>
      <c r="G146" s="166">
        <v>0</v>
      </c>
      <c r="H146" s="167">
        <v>0</v>
      </c>
      <c r="I146" s="168">
        <f t="shared" si="66"/>
        <v>7.9627133559578465E-4</v>
      </c>
      <c r="J146" s="155"/>
      <c r="K146" s="169" t="s">
        <v>17</v>
      </c>
      <c r="L146" s="170">
        <v>3.2634071130974819E-4</v>
      </c>
      <c r="M146" s="170">
        <v>3.263407113097474E-5</v>
      </c>
      <c r="N146" s="170">
        <v>4.2424292470267242E-4</v>
      </c>
      <c r="O146" s="170">
        <v>1.3053628452389219E-5</v>
      </c>
      <c r="P146" s="170">
        <v>0</v>
      </c>
      <c r="Q146" s="170">
        <v>0</v>
      </c>
      <c r="R146" s="171">
        <v>0</v>
      </c>
      <c r="S146" s="172">
        <f t="shared" si="67"/>
        <v>7.9627133559578465E-4</v>
      </c>
      <c r="U146" s="217" t="s">
        <v>17</v>
      </c>
      <c r="V146" s="218">
        <v>3.2634071130974819E-4</v>
      </c>
      <c r="W146" s="218">
        <v>0</v>
      </c>
      <c r="X146" s="218">
        <v>0</v>
      </c>
      <c r="Y146" s="218">
        <v>3.263407113097474E-5</v>
      </c>
      <c r="Z146" s="218">
        <v>4.2424292470267242E-4</v>
      </c>
      <c r="AA146" s="218">
        <v>0</v>
      </c>
      <c r="AB146" s="218">
        <v>0</v>
      </c>
      <c r="AC146" s="219">
        <v>1.3053628452389219E-5</v>
      </c>
      <c r="AD146" s="218">
        <v>0</v>
      </c>
      <c r="AE146" s="218">
        <v>0</v>
      </c>
      <c r="AF146" s="218">
        <v>0</v>
      </c>
      <c r="AG146" s="218">
        <v>0</v>
      </c>
      <c r="AH146" s="218">
        <v>1.3053628452389219E-5</v>
      </c>
      <c r="AI146" s="220">
        <f t="shared" si="68"/>
        <v>7.9627133559578465E-4</v>
      </c>
      <c r="AJ146" s="147" t="str">
        <f t="shared" si="69"/>
        <v/>
      </c>
      <c r="BA146" s="147"/>
      <c r="BR146" s="147"/>
      <c r="CG146" s="147"/>
    </row>
    <row r="147" spans="1:85" ht="15">
      <c r="A147" s="173" t="s">
        <v>139</v>
      </c>
      <c r="B147" s="162">
        <v>169.70801942194882</v>
      </c>
      <c r="C147" s="162">
        <v>1078.7181225621496</v>
      </c>
      <c r="D147" s="162">
        <v>92.894246506658774</v>
      </c>
      <c r="E147" s="162">
        <v>0</v>
      </c>
      <c r="F147" s="322"/>
      <c r="G147" s="162">
        <v>0</v>
      </c>
      <c r="H147" s="174">
        <v>0</v>
      </c>
      <c r="I147" s="160">
        <f t="shared" si="66"/>
        <v>1341.3203884907573</v>
      </c>
      <c r="J147" s="155"/>
      <c r="K147" s="175" t="s">
        <v>139</v>
      </c>
      <c r="L147" s="162">
        <v>169.70801942194882</v>
      </c>
      <c r="M147" s="162">
        <v>1078.7181225621496</v>
      </c>
      <c r="N147" s="162">
        <v>92.894246506658774</v>
      </c>
      <c r="O147" s="162">
        <v>0</v>
      </c>
      <c r="P147" s="162">
        <v>0</v>
      </c>
      <c r="Q147" s="162">
        <v>0</v>
      </c>
      <c r="R147" s="163">
        <v>0</v>
      </c>
      <c r="S147" s="164">
        <f t="shared" si="67"/>
        <v>1341.3203884907573</v>
      </c>
      <c r="U147" s="221" t="s">
        <v>139</v>
      </c>
      <c r="V147" s="213">
        <v>159.83284431693878</v>
      </c>
      <c r="W147" s="213">
        <v>0.82354601215295953</v>
      </c>
      <c r="X147" s="213">
        <v>0</v>
      </c>
      <c r="Y147" s="213">
        <v>1078.7181225621496</v>
      </c>
      <c r="Z147" s="213">
        <v>92.841131812715361</v>
      </c>
      <c r="AA147" s="213">
        <v>0</v>
      </c>
      <c r="AB147" s="213">
        <v>0</v>
      </c>
      <c r="AC147" s="214">
        <v>9.1047437868005066</v>
      </c>
      <c r="AD147" s="213">
        <v>9.0516290928570893</v>
      </c>
      <c r="AE147" s="213">
        <v>0</v>
      </c>
      <c r="AF147" s="213">
        <v>0</v>
      </c>
      <c r="AG147" s="213">
        <v>5.3114693943415628E-2</v>
      </c>
      <c r="AH147" s="213">
        <v>0</v>
      </c>
      <c r="AI147" s="216">
        <f t="shared" si="68"/>
        <v>1341.3203884907571</v>
      </c>
      <c r="AJ147" s="147" t="str">
        <f t="shared" si="69"/>
        <v/>
      </c>
      <c r="BA147" s="147"/>
      <c r="BR147" s="147"/>
      <c r="CG147" s="147"/>
    </row>
    <row r="148" spans="1:85" ht="15">
      <c r="A148" s="165" t="s">
        <v>25</v>
      </c>
      <c r="B148" s="166">
        <v>42.106525480992083</v>
      </c>
      <c r="C148" s="166">
        <v>5.890550698327897</v>
      </c>
      <c r="D148" s="166">
        <v>324.29630194484901</v>
      </c>
      <c r="E148" s="166">
        <v>1225.0967453620096</v>
      </c>
      <c r="F148" s="322"/>
      <c r="G148" s="166">
        <v>94.634387297810136</v>
      </c>
      <c r="H148" s="167">
        <v>0</v>
      </c>
      <c r="I148" s="168">
        <f t="shared" si="66"/>
        <v>1692.0245107839889</v>
      </c>
      <c r="J148" s="155"/>
      <c r="K148" s="169" t="s">
        <v>25</v>
      </c>
      <c r="L148" s="170">
        <v>42.106525480992083</v>
      </c>
      <c r="M148" s="170">
        <v>5.890550698327897</v>
      </c>
      <c r="N148" s="170">
        <v>324.29630194484901</v>
      </c>
      <c r="O148" s="170">
        <v>1225.0967453620096</v>
      </c>
      <c r="P148" s="170">
        <v>2.1860053013581342E-3</v>
      </c>
      <c r="Q148" s="170">
        <v>94.634387297810136</v>
      </c>
      <c r="R148" s="171">
        <v>0</v>
      </c>
      <c r="S148" s="172">
        <f t="shared" si="67"/>
        <v>1692.0266967892903</v>
      </c>
      <c r="U148" s="217" t="s">
        <v>25</v>
      </c>
      <c r="V148" s="218">
        <v>1.1326498754803409</v>
      </c>
      <c r="W148" s="218">
        <v>40.973875605511743</v>
      </c>
      <c r="X148" s="218">
        <v>94.634387297810136</v>
      </c>
      <c r="Y148" s="218">
        <v>5.890550698327897</v>
      </c>
      <c r="Z148" s="218">
        <v>324.29630194484901</v>
      </c>
      <c r="AA148" s="218">
        <v>1223.5917796604549</v>
      </c>
      <c r="AB148" s="218">
        <v>2.1860053013581342E-3</v>
      </c>
      <c r="AC148" s="219">
        <v>1.5049657015546039</v>
      </c>
      <c r="AD148" s="218">
        <v>0</v>
      </c>
      <c r="AE148" s="218">
        <v>1.5024863756725151</v>
      </c>
      <c r="AF148" s="218">
        <v>0</v>
      </c>
      <c r="AG148" s="218">
        <v>0</v>
      </c>
      <c r="AH148" s="218">
        <v>2.479325882088745E-3</v>
      </c>
      <c r="AI148" s="220">
        <f t="shared" si="68"/>
        <v>1692.0266967892899</v>
      </c>
      <c r="AJ148" s="147" t="str">
        <f t="shared" si="69"/>
        <v/>
      </c>
      <c r="BA148" s="147"/>
      <c r="BR148" s="147"/>
      <c r="CG148" s="147"/>
    </row>
    <row r="149" spans="1:85" ht="15">
      <c r="A149" s="173" t="s">
        <v>24</v>
      </c>
      <c r="B149" s="162">
        <v>0.18495186104853054</v>
      </c>
      <c r="C149" s="162">
        <v>0.69028255979776554</v>
      </c>
      <c r="D149" s="162">
        <v>0.19780319207640445</v>
      </c>
      <c r="E149" s="162">
        <v>0</v>
      </c>
      <c r="F149" s="322"/>
      <c r="G149" s="162">
        <v>0</v>
      </c>
      <c r="H149" s="174">
        <v>0</v>
      </c>
      <c r="I149" s="160">
        <f t="shared" si="66"/>
        <v>1.0730376129227006</v>
      </c>
      <c r="J149" s="155"/>
      <c r="K149" s="175" t="s">
        <v>24</v>
      </c>
      <c r="L149" s="162">
        <v>0.18495186104853054</v>
      </c>
      <c r="M149" s="162">
        <v>0.69028255979776554</v>
      </c>
      <c r="N149" s="162">
        <v>0.19780319207640445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67"/>
        <v>1.0730376129227006</v>
      </c>
      <c r="U149" s="221" t="s">
        <v>24</v>
      </c>
      <c r="V149" s="213">
        <v>0.18235485470607576</v>
      </c>
      <c r="W149" s="213">
        <v>0</v>
      </c>
      <c r="X149" s="213">
        <v>0</v>
      </c>
      <c r="Y149" s="213">
        <v>0.69028255979776554</v>
      </c>
      <c r="Z149" s="213">
        <v>0.19780319207640445</v>
      </c>
      <c r="AA149" s="213">
        <v>0</v>
      </c>
      <c r="AB149" s="213">
        <v>0</v>
      </c>
      <c r="AC149" s="214">
        <v>2.5970063424547662E-3</v>
      </c>
      <c r="AD149" s="213">
        <v>2.5970063424547662E-3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68"/>
        <v>1.0730376129227006</v>
      </c>
      <c r="AJ149" s="147" t="str">
        <f t="shared" si="69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66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67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68"/>
        <v>0</v>
      </c>
      <c r="AJ150" s="147" t="str">
        <f t="shared" si="69"/>
        <v/>
      </c>
      <c r="BA150" s="147"/>
      <c r="BR150" s="147"/>
      <c r="CG150" s="147"/>
    </row>
    <row r="151" spans="1:85" ht="15">
      <c r="A151" s="173" t="s">
        <v>22</v>
      </c>
      <c r="B151" s="162">
        <v>0</v>
      </c>
      <c r="C151" s="162">
        <v>0.81081349443565698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66"/>
        <v>0.81081349443565698</v>
      </c>
      <c r="J151" s="155"/>
      <c r="K151" s="175" t="s">
        <v>22</v>
      </c>
      <c r="L151" s="162">
        <v>0</v>
      </c>
      <c r="M151" s="162">
        <v>0.81081349443565698</v>
      </c>
      <c r="N151" s="162">
        <v>0</v>
      </c>
      <c r="O151" s="162">
        <v>0</v>
      </c>
      <c r="P151" s="162">
        <v>1.2059353612065977</v>
      </c>
      <c r="Q151" s="162">
        <v>0</v>
      </c>
      <c r="R151" s="163">
        <v>0</v>
      </c>
      <c r="S151" s="164">
        <f t="shared" si="67"/>
        <v>2.0167488556422546</v>
      </c>
      <c r="U151" s="221" t="s">
        <v>22</v>
      </c>
      <c r="V151" s="213">
        <v>0</v>
      </c>
      <c r="W151" s="213">
        <v>0</v>
      </c>
      <c r="X151" s="213">
        <v>0</v>
      </c>
      <c r="Y151" s="213">
        <v>0.81081349443565698</v>
      </c>
      <c r="Z151" s="213">
        <v>0</v>
      </c>
      <c r="AA151" s="213">
        <v>0</v>
      </c>
      <c r="AB151" s="213">
        <v>1.2059353612065977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68"/>
        <v>2.0167488556422546</v>
      </c>
      <c r="AJ151" s="147" t="str">
        <f t="shared" si="69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0.40558372568950601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66"/>
        <v>0.40558372568950601</v>
      </c>
      <c r="J152" s="155"/>
      <c r="K152" s="169" t="s">
        <v>21</v>
      </c>
      <c r="L152" s="170">
        <v>0</v>
      </c>
      <c r="M152" s="170">
        <v>0.40558372568950601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67"/>
        <v>0.40558372568950601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0.40558372568950601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68"/>
        <v>0.40558372568950601</v>
      </c>
      <c r="AJ152" s="147" t="str">
        <f t="shared" si="69"/>
        <v/>
      </c>
      <c r="BA152" s="147"/>
      <c r="BR152" s="147"/>
      <c r="CG152" s="147"/>
    </row>
    <row r="153" spans="1:85" ht="15">
      <c r="A153" s="176" t="s">
        <v>60</v>
      </c>
      <c r="B153" s="162">
        <v>3.8100379274826936E-4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66"/>
        <v>3.8100379274826936E-4</v>
      </c>
      <c r="J153" s="155"/>
      <c r="K153" s="177" t="s">
        <v>60</v>
      </c>
      <c r="L153" s="162">
        <v>3.8100379274826936E-4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67"/>
        <v>3.8100379274826936E-4</v>
      </c>
      <c r="U153" s="222" t="s">
        <v>58</v>
      </c>
      <c r="V153" s="213">
        <v>3.8100379274826936E-4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68"/>
        <v>3.8100379274826936E-4</v>
      </c>
      <c r="AJ153" s="147" t="str">
        <f t="shared" si="69"/>
        <v/>
      </c>
      <c r="BA153" s="147"/>
      <c r="BR153" s="147"/>
      <c r="CG153" s="147"/>
    </row>
    <row r="154" spans="1:85">
      <c r="A154" s="178" t="s">
        <v>23</v>
      </c>
      <c r="B154" s="179">
        <v>3.8100379274826936E-4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66"/>
        <v>3.8100379274826936E-4</v>
      </c>
      <c r="J154" s="155"/>
      <c r="K154" s="182" t="s">
        <v>23</v>
      </c>
      <c r="L154" s="183">
        <v>3.8100379274826936E-4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67"/>
        <v>3.8100379274826936E-4</v>
      </c>
      <c r="U154" s="223" t="s">
        <v>61</v>
      </c>
      <c r="V154" s="224">
        <v>3.8100379274826936E-4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68"/>
        <v>3.8100379274826936E-4</v>
      </c>
      <c r="AJ154" s="147" t="str">
        <f t="shared" si="69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66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67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68"/>
        <v>0</v>
      </c>
      <c r="AJ155" s="147" t="str">
        <f t="shared" si="69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66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67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68"/>
        <v>0</v>
      </c>
      <c r="AJ156" s="147" t="str">
        <f t="shared" si="69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66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67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68"/>
        <v>0</v>
      </c>
      <c r="AJ157" s="147" t="str">
        <f t="shared" si="69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217.42996676267012</v>
      </c>
      <c r="C158" s="201">
        <f t="shared" ref="C158:I158" si="70">SUM(C137:C153)</f>
        <v>1093.5588127318974</v>
      </c>
      <c r="D158" s="201">
        <f t="shared" si="70"/>
        <v>418.48915410743558</v>
      </c>
      <c r="E158" s="201">
        <f t="shared" si="70"/>
        <v>1225.2253759059688</v>
      </c>
      <c r="F158" s="201">
        <f t="shared" si="70"/>
        <v>0</v>
      </c>
      <c r="G158" s="201">
        <f t="shared" si="70"/>
        <v>94.634387297810136</v>
      </c>
      <c r="H158" s="203">
        <f t="shared" si="70"/>
        <v>0</v>
      </c>
      <c r="I158" s="160">
        <f t="shared" si="70"/>
        <v>3049.3376968057828</v>
      </c>
      <c r="J158" s="155"/>
      <c r="K158" s="202" t="s">
        <v>26</v>
      </c>
      <c r="L158" s="201">
        <f>SUM(L137:L153)</f>
        <v>217.42996676267012</v>
      </c>
      <c r="M158" s="201">
        <f t="shared" ref="M158:S158" si="71">SUM(M137:M153)</f>
        <v>1093.5588127318974</v>
      </c>
      <c r="N158" s="201">
        <f t="shared" si="71"/>
        <v>418.48915410743558</v>
      </c>
      <c r="O158" s="201">
        <f t="shared" si="71"/>
        <v>1225.2253759059688</v>
      </c>
      <c r="P158" s="201">
        <f t="shared" si="71"/>
        <v>21.980883045857023</v>
      </c>
      <c r="Q158" s="201">
        <f t="shared" si="71"/>
        <v>94.634387297810136</v>
      </c>
      <c r="R158" s="203">
        <f t="shared" si="71"/>
        <v>0</v>
      </c>
      <c r="S158" s="204">
        <f t="shared" si="71"/>
        <v>3071.3185798516397</v>
      </c>
      <c r="T158" s="147" t="str">
        <f>IF(ABS(S158-AI158)&gt;0.01,S158-AI158,"")</f>
        <v/>
      </c>
      <c r="U158" s="230" t="s">
        <v>59</v>
      </c>
      <c r="V158" s="231">
        <f>SUM(V137:V153)</f>
        <v>166.5783190458059</v>
      </c>
      <c r="W158" s="231">
        <f t="shared" ref="W158:AH158" si="72">SUM(W137:W153)</f>
        <v>41.797421617664703</v>
      </c>
      <c r="X158" s="231">
        <f t="shared" si="72"/>
        <v>94.634387297810136</v>
      </c>
      <c r="Y158" s="231">
        <f t="shared" si="72"/>
        <v>1093.5588127318974</v>
      </c>
      <c r="Z158" s="231">
        <f t="shared" si="72"/>
        <v>418.43603941349221</v>
      </c>
      <c r="AA158" s="231">
        <f t="shared" si="72"/>
        <v>1223.7203971507856</v>
      </c>
      <c r="AB158" s="231">
        <f t="shared" si="72"/>
        <v>21.980883045857023</v>
      </c>
      <c r="AC158" s="231">
        <f t="shared" si="72"/>
        <v>10.612319548326017</v>
      </c>
      <c r="AD158" s="232">
        <f t="shared" si="72"/>
        <v>9.0542260991995445</v>
      </c>
      <c r="AE158" s="232">
        <f t="shared" si="72"/>
        <v>1.5024863756725151</v>
      </c>
      <c r="AF158" s="232">
        <f t="shared" si="72"/>
        <v>0</v>
      </c>
      <c r="AG158" s="232">
        <f t="shared" si="72"/>
        <v>5.3114693943415628E-2</v>
      </c>
      <c r="AH158" s="232">
        <f t="shared" si="72"/>
        <v>2.4923795105411344E-3</v>
      </c>
      <c r="AI158" s="233">
        <f>SUM(V158:AC158)</f>
        <v>3071.3185798516388</v>
      </c>
      <c r="AJ158" s="147" t="str">
        <f t="shared" si="69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7.1303997255020513E-2</v>
      </c>
      <c r="C159" s="49">
        <f t="shared" ref="C159:H159" si="73">IF($I158=0,"-",C158/$I158)</f>
        <v>0.35862174723298545</v>
      </c>
      <c r="D159" s="49">
        <f t="shared" si="73"/>
        <v>0.13723936005704054</v>
      </c>
      <c r="E159" s="49">
        <f t="shared" si="73"/>
        <v>0.40180048841078075</v>
      </c>
      <c r="F159" s="49">
        <f t="shared" si="73"/>
        <v>0</v>
      </c>
      <c r="G159" s="49">
        <f t="shared" si="73"/>
        <v>3.1034407044172502E-2</v>
      </c>
      <c r="H159" s="71">
        <f t="shared" si="73"/>
        <v>0</v>
      </c>
      <c r="I159" s="50">
        <f>SUM(B159:H159)</f>
        <v>0.99999999999999978</v>
      </c>
      <c r="J159" s="147"/>
      <c r="K159" s="82" t="s">
        <v>83</v>
      </c>
      <c r="L159" s="99">
        <f t="shared" ref="L159:R159" si="74">IF($S158=0,"-",L158/$S158)</f>
        <v>7.0793687176917058E-2</v>
      </c>
      <c r="M159" s="99">
        <f t="shared" si="74"/>
        <v>0.35605515491158257</v>
      </c>
      <c r="N159" s="99">
        <f t="shared" si="74"/>
        <v>0.13625716226665446</v>
      </c>
      <c r="O159" s="99">
        <f t="shared" si="74"/>
        <v>0.39892487348712402</v>
      </c>
      <c r="P159" s="99">
        <f t="shared" si="74"/>
        <v>7.1568228675642012E-3</v>
      </c>
      <c r="Q159" s="99">
        <f t="shared" si="74"/>
        <v>3.0812299290157472E-2</v>
      </c>
      <c r="R159" s="100">
        <f t="shared" si="74"/>
        <v>0</v>
      </c>
      <c r="S159" s="101">
        <f>SUM(L159:R159)</f>
        <v>0.99999999999999989</v>
      </c>
      <c r="U159" s="111" t="s">
        <v>83</v>
      </c>
      <c r="V159" s="133">
        <f>+V158/$AI158</f>
        <v>5.4236743833279755E-2</v>
      </c>
      <c r="W159" s="133">
        <f t="shared" ref="W159:AH159" si="75">+W158/$AI158</f>
        <v>1.36089502052515E-2</v>
      </c>
      <c r="X159" s="133">
        <f t="shared" si="75"/>
        <v>3.0812299290157483E-2</v>
      </c>
      <c r="Y159" s="133">
        <f t="shared" si="75"/>
        <v>0.35605515491158268</v>
      </c>
      <c r="Z159" s="133">
        <f t="shared" si="75"/>
        <v>0.13623986849117584</v>
      </c>
      <c r="AA159" s="133">
        <f t="shared" si="75"/>
        <v>0.39843486285616708</v>
      </c>
      <c r="AB159" s="133">
        <f t="shared" si="75"/>
        <v>7.1568228675642038E-3</v>
      </c>
      <c r="AC159" s="133">
        <f t="shared" si="75"/>
        <v>3.4552975448214978E-3</v>
      </c>
      <c r="AD159" s="133">
        <f t="shared" si="75"/>
        <v>2.9479931383858305E-3</v>
      </c>
      <c r="AE159" s="133">
        <f t="shared" si="75"/>
        <v>4.8919912949736829E-4</v>
      </c>
      <c r="AF159" s="133">
        <f t="shared" si="75"/>
        <v>0</v>
      </c>
      <c r="AG159" s="133">
        <f t="shared" si="75"/>
        <v>1.7293775478667977E-5</v>
      </c>
      <c r="AH159" s="133">
        <f t="shared" si="75"/>
        <v>8.1150145963090866E-7</v>
      </c>
      <c r="AI159" s="134">
        <f>SUM(V159:AC159)</f>
        <v>1</v>
      </c>
      <c r="AJ159" s="25" t="str">
        <f t="shared" si="69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4.7173491193992597E-7</v>
      </c>
      <c r="E163" s="158">
        <v>0</v>
      </c>
      <c r="F163" s="321"/>
      <c r="G163" s="158">
        <v>0</v>
      </c>
      <c r="H163" s="159">
        <v>0</v>
      </c>
      <c r="I163" s="160">
        <f>SUM(B163:H163)</f>
        <v>4.7173491193992597E-7</v>
      </c>
      <c r="J163" s="155"/>
      <c r="K163" s="209" t="s">
        <v>7</v>
      </c>
      <c r="L163" s="158">
        <v>0</v>
      </c>
      <c r="M163" s="158">
        <v>0</v>
      </c>
      <c r="N163" s="158">
        <v>4.7173491193992597E-7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4.7173491193992597E-7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4.7173491193992597E-7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4.7173491193992597E-7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76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77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78">SUM(V164:AC164)</f>
        <v>0</v>
      </c>
      <c r="AJ164" s="147" t="str">
        <f t="shared" ref="AJ164:AJ185" si="79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85.823716067004057</v>
      </c>
      <c r="E165" s="162">
        <v>0</v>
      </c>
      <c r="F165" s="322"/>
      <c r="G165" s="162">
        <v>0</v>
      </c>
      <c r="H165" s="174">
        <v>0</v>
      </c>
      <c r="I165" s="160">
        <f t="shared" si="76"/>
        <v>85.823716067004057</v>
      </c>
      <c r="J165" s="155"/>
      <c r="K165" s="175" t="s">
        <v>10</v>
      </c>
      <c r="L165" s="162">
        <v>0</v>
      </c>
      <c r="M165" s="162">
        <v>0</v>
      </c>
      <c r="N165" s="162">
        <v>85.823716067004057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77"/>
        <v>85.823716067004057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85.823716067004057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78"/>
        <v>85.823716067004057</v>
      </c>
      <c r="AJ165" s="147" t="str">
        <f t="shared" si="79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76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77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78"/>
        <v>0</v>
      </c>
      <c r="AJ166" s="147" t="str">
        <f t="shared" si="79"/>
        <v/>
      </c>
      <c r="BA166" s="147"/>
      <c r="BR166" s="147"/>
      <c r="CG166" s="147"/>
    </row>
    <row r="167" spans="1:85" ht="15">
      <c r="A167" s="173" t="s">
        <v>16</v>
      </c>
      <c r="B167" s="162">
        <v>1.2788334225172619E-2</v>
      </c>
      <c r="C167" s="162">
        <v>0</v>
      </c>
      <c r="D167" s="162">
        <v>8.1037892188792218E-2</v>
      </c>
      <c r="E167" s="162">
        <v>0</v>
      </c>
      <c r="F167" s="322"/>
      <c r="G167" s="162">
        <v>0</v>
      </c>
      <c r="H167" s="174">
        <v>0</v>
      </c>
      <c r="I167" s="160">
        <f t="shared" si="76"/>
        <v>9.3826226413964833E-2</v>
      </c>
      <c r="J167" s="155"/>
      <c r="K167" s="175" t="s">
        <v>16</v>
      </c>
      <c r="L167" s="162">
        <v>1.2788334225172619E-2</v>
      </c>
      <c r="M167" s="162">
        <v>0</v>
      </c>
      <c r="N167" s="162">
        <v>8.1037892188792218E-2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77"/>
        <v>9.3826226413964833E-2</v>
      </c>
      <c r="U167" s="221" t="s">
        <v>16</v>
      </c>
      <c r="V167" s="213">
        <v>1.2788334225172619E-2</v>
      </c>
      <c r="W167" s="213">
        <v>0</v>
      </c>
      <c r="X167" s="213">
        <v>0</v>
      </c>
      <c r="Y167" s="213">
        <v>0</v>
      </c>
      <c r="Z167" s="213">
        <v>8.1037892188792218E-2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78"/>
        <v>9.3826226413964833E-2</v>
      </c>
      <c r="AJ167" s="147" t="str">
        <f t="shared" si="79"/>
        <v/>
      </c>
      <c r="BA167" s="147"/>
      <c r="BR167" s="147"/>
      <c r="CG167" s="147"/>
    </row>
    <row r="168" spans="1:85" ht="15">
      <c r="A168" s="165" t="s">
        <v>15</v>
      </c>
      <c r="B168" s="166">
        <v>7.6429237843515288E-6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76"/>
        <v>7.6429237843515288E-6</v>
      </c>
      <c r="J168" s="155"/>
      <c r="K168" s="169" t="s">
        <v>15</v>
      </c>
      <c r="L168" s="170">
        <v>7.6429237843515288E-6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77"/>
        <v>7.6429237843515288E-6</v>
      </c>
      <c r="U168" s="217" t="s">
        <v>53</v>
      </c>
      <c r="V168" s="218">
        <v>7.6429237843515288E-6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78"/>
        <v>7.6429237843515288E-6</v>
      </c>
      <c r="AJ168" s="147" t="str">
        <f t="shared" si="79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0.10090091105562457</v>
      </c>
      <c r="F169" s="322"/>
      <c r="G169" s="162">
        <v>0</v>
      </c>
      <c r="H169" s="174">
        <v>0</v>
      </c>
      <c r="I169" s="160">
        <f t="shared" si="76"/>
        <v>0.10090091105562457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0.10090091105562457</v>
      </c>
      <c r="P169" s="162">
        <v>14.743031744792773</v>
      </c>
      <c r="Q169" s="162">
        <v>0</v>
      </c>
      <c r="R169" s="163">
        <v>0</v>
      </c>
      <c r="S169" s="164">
        <f t="shared" si="77"/>
        <v>14.843932655848398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6.9110213051797661E-4</v>
      </c>
      <c r="AB169" s="213">
        <v>14.743031744792773</v>
      </c>
      <c r="AC169" s="214">
        <v>0.1002098089251066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0.1002098089251066</v>
      </c>
      <c r="AI169" s="216">
        <f t="shared" si="78"/>
        <v>14.843932655848397</v>
      </c>
      <c r="AJ169" s="147" t="str">
        <f t="shared" si="79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76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2.4260837546246687</v>
      </c>
      <c r="Q170" s="170">
        <v>0</v>
      </c>
      <c r="R170" s="171">
        <v>0</v>
      </c>
      <c r="S170" s="172">
        <f t="shared" si="77"/>
        <v>2.4260837546246687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2.4260837546246687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78"/>
        <v>2.4260837546246687</v>
      </c>
      <c r="AJ170" s="147" t="str">
        <f t="shared" si="79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76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77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78"/>
        <v>0</v>
      </c>
      <c r="AJ171" s="147" t="str">
        <f t="shared" si="79"/>
        <v/>
      </c>
      <c r="BA171" s="147"/>
      <c r="BR171" s="147"/>
      <c r="CG171" s="147"/>
    </row>
    <row r="172" spans="1:85" ht="15">
      <c r="A172" s="165" t="s">
        <v>17</v>
      </c>
      <c r="B172" s="166">
        <v>0</v>
      </c>
      <c r="C172" s="166">
        <v>0</v>
      </c>
      <c r="D172" s="166">
        <v>3.4936638842390058</v>
      </c>
      <c r="E172" s="166">
        <v>0</v>
      </c>
      <c r="F172" s="322"/>
      <c r="G172" s="166">
        <v>0</v>
      </c>
      <c r="H172" s="167">
        <v>0</v>
      </c>
      <c r="I172" s="168">
        <f t="shared" si="76"/>
        <v>3.4936638842390058</v>
      </c>
      <c r="J172" s="155"/>
      <c r="K172" s="169" t="s">
        <v>17</v>
      </c>
      <c r="L172" s="170">
        <v>0</v>
      </c>
      <c r="M172" s="170">
        <v>0</v>
      </c>
      <c r="N172" s="170">
        <v>3.4936638842390058</v>
      </c>
      <c r="O172" s="170">
        <v>0</v>
      </c>
      <c r="P172" s="170">
        <v>0</v>
      </c>
      <c r="Q172" s="170">
        <v>0</v>
      </c>
      <c r="R172" s="171">
        <v>0</v>
      </c>
      <c r="S172" s="172">
        <f t="shared" si="77"/>
        <v>3.4936638842390058</v>
      </c>
      <c r="U172" s="217" t="s">
        <v>17</v>
      </c>
      <c r="V172" s="218">
        <v>0</v>
      </c>
      <c r="W172" s="218">
        <v>0</v>
      </c>
      <c r="X172" s="218">
        <v>0</v>
      </c>
      <c r="Y172" s="218">
        <v>0</v>
      </c>
      <c r="Z172" s="218">
        <v>3.4936638842390058</v>
      </c>
      <c r="AA172" s="218">
        <v>0</v>
      </c>
      <c r="AB172" s="218">
        <v>0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78"/>
        <v>3.4936638842390058</v>
      </c>
      <c r="AJ172" s="147" t="str">
        <f t="shared" si="79"/>
        <v/>
      </c>
      <c r="BA172" s="147"/>
      <c r="BR172" s="147"/>
      <c r="CG172" s="147"/>
    </row>
    <row r="173" spans="1:85" ht="15">
      <c r="A173" s="173" t="s">
        <v>139</v>
      </c>
      <c r="B173" s="162">
        <v>62.470409260966868</v>
      </c>
      <c r="C173" s="162">
        <v>0</v>
      </c>
      <c r="D173" s="162">
        <v>719.07952695985955</v>
      </c>
      <c r="E173" s="162">
        <v>13.026272908759077</v>
      </c>
      <c r="F173" s="322"/>
      <c r="G173" s="162">
        <v>0</v>
      </c>
      <c r="H173" s="174">
        <v>0</v>
      </c>
      <c r="I173" s="160">
        <f t="shared" si="76"/>
        <v>794.57620912958555</v>
      </c>
      <c r="J173" s="155"/>
      <c r="K173" s="175" t="s">
        <v>139</v>
      </c>
      <c r="L173" s="162">
        <v>62.470409260966868</v>
      </c>
      <c r="M173" s="162">
        <v>0</v>
      </c>
      <c r="N173" s="162">
        <v>719.07952695985955</v>
      </c>
      <c r="O173" s="162">
        <v>13.026272908759077</v>
      </c>
      <c r="P173" s="162">
        <v>0</v>
      </c>
      <c r="Q173" s="162">
        <v>0</v>
      </c>
      <c r="R173" s="163">
        <v>0</v>
      </c>
      <c r="S173" s="164">
        <f t="shared" si="77"/>
        <v>794.57620912958555</v>
      </c>
      <c r="U173" s="221" t="s">
        <v>139</v>
      </c>
      <c r="V173" s="213">
        <v>62.470409260966868</v>
      </c>
      <c r="W173" s="213">
        <v>0</v>
      </c>
      <c r="X173" s="213">
        <v>0</v>
      </c>
      <c r="Y173" s="213">
        <v>0</v>
      </c>
      <c r="Z173" s="213">
        <v>570.20783657404172</v>
      </c>
      <c r="AA173" s="213">
        <v>13.026272908759077</v>
      </c>
      <c r="AB173" s="213">
        <v>0</v>
      </c>
      <c r="AC173" s="214">
        <v>148.8716903858178</v>
      </c>
      <c r="AD173" s="213">
        <v>0</v>
      </c>
      <c r="AE173" s="213">
        <v>0</v>
      </c>
      <c r="AF173" s="213">
        <v>0</v>
      </c>
      <c r="AG173" s="213">
        <v>148.8716903858178</v>
      </c>
      <c r="AH173" s="213">
        <v>0</v>
      </c>
      <c r="AI173" s="216">
        <f t="shared" si="78"/>
        <v>794.57620912958555</v>
      </c>
      <c r="AJ173" s="147" t="str">
        <f t="shared" si="79"/>
        <v/>
      </c>
      <c r="BA173" s="147"/>
      <c r="BR173" s="147"/>
      <c r="CG173" s="147"/>
    </row>
    <row r="174" spans="1:85" ht="15">
      <c r="A174" s="165" t="s">
        <v>25</v>
      </c>
      <c r="B174" s="166">
        <v>26.498265368794634</v>
      </c>
      <c r="C174" s="166">
        <v>3.2944702043833418</v>
      </c>
      <c r="D174" s="166">
        <v>129.48485723803199</v>
      </c>
      <c r="E174" s="166">
        <v>590.62277989704012</v>
      </c>
      <c r="F174" s="322"/>
      <c r="G174" s="166">
        <v>54.29252575588432</v>
      </c>
      <c r="H174" s="167">
        <v>0</v>
      </c>
      <c r="I174" s="168">
        <f t="shared" si="76"/>
        <v>804.19289846413437</v>
      </c>
      <c r="J174" s="155"/>
      <c r="K174" s="169" t="s">
        <v>25</v>
      </c>
      <c r="L174" s="170">
        <v>26.498265368794634</v>
      </c>
      <c r="M174" s="170">
        <v>3.2944702043833418</v>
      </c>
      <c r="N174" s="170">
        <v>129.48485723803199</v>
      </c>
      <c r="O174" s="170">
        <v>590.62277989704012</v>
      </c>
      <c r="P174" s="170">
        <v>3.3909259596445265E-2</v>
      </c>
      <c r="Q174" s="170">
        <v>54.29252575588432</v>
      </c>
      <c r="R174" s="171">
        <v>0</v>
      </c>
      <c r="S174" s="172">
        <f t="shared" si="77"/>
        <v>804.22680772373087</v>
      </c>
      <c r="U174" s="217" t="s">
        <v>25</v>
      </c>
      <c r="V174" s="218">
        <v>7.1713576505345449</v>
      </c>
      <c r="W174" s="218">
        <v>19.326907718260088</v>
      </c>
      <c r="X174" s="218">
        <v>54.29252575588432</v>
      </c>
      <c r="Y174" s="218">
        <v>3.2944702043833418</v>
      </c>
      <c r="Z174" s="218">
        <v>129.48485723803199</v>
      </c>
      <c r="AA174" s="218">
        <v>590.58856610745761</v>
      </c>
      <c r="AB174" s="218">
        <v>3.3909259596445265E-2</v>
      </c>
      <c r="AC174" s="219">
        <v>3.4213789582513546E-2</v>
      </c>
      <c r="AD174" s="218">
        <v>0</v>
      </c>
      <c r="AE174" s="218">
        <v>0</v>
      </c>
      <c r="AF174" s="218">
        <v>0</v>
      </c>
      <c r="AG174" s="218">
        <v>0</v>
      </c>
      <c r="AH174" s="218">
        <v>3.4213789582513546E-2</v>
      </c>
      <c r="AI174" s="220">
        <f t="shared" si="78"/>
        <v>804.22680772373087</v>
      </c>
      <c r="AJ174" s="147" t="str">
        <f t="shared" si="79"/>
        <v/>
      </c>
      <c r="BA174" s="147"/>
      <c r="BR174" s="147"/>
      <c r="CG174" s="147"/>
    </row>
    <row r="175" spans="1:85" ht="15">
      <c r="A175" s="173" t="s">
        <v>24</v>
      </c>
      <c r="B175" s="162">
        <v>2.8633312383378883E-3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76"/>
        <v>2.8633312383378883E-3</v>
      </c>
      <c r="J175" s="155"/>
      <c r="K175" s="175" t="s">
        <v>24</v>
      </c>
      <c r="L175" s="162">
        <v>2.8633312383378883E-3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77"/>
        <v>2.8633312383378883E-3</v>
      </c>
      <c r="U175" s="221" t="s">
        <v>24</v>
      </c>
      <c r="V175" s="213">
        <v>2.8633312383378883E-3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78"/>
        <v>2.8633312383378883E-3</v>
      </c>
      <c r="AJ175" s="147" t="str">
        <f t="shared" si="79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76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77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78"/>
        <v>0</v>
      </c>
      <c r="AJ176" s="147" t="str">
        <f t="shared" si="79"/>
        <v/>
      </c>
      <c r="BA176" s="147"/>
      <c r="BR176" s="147"/>
      <c r="CG176" s="147"/>
    </row>
    <row r="177" spans="1:85" ht="15">
      <c r="A177" s="173" t="s">
        <v>22</v>
      </c>
      <c r="B177" s="162">
        <v>0</v>
      </c>
      <c r="C177" s="162">
        <v>0</v>
      </c>
      <c r="D177" s="162">
        <v>0</v>
      </c>
      <c r="E177" s="162">
        <v>27.76747681891873</v>
      </c>
      <c r="F177" s="322"/>
      <c r="G177" s="162">
        <v>0</v>
      </c>
      <c r="H177" s="174">
        <v>0</v>
      </c>
      <c r="I177" s="160">
        <f t="shared" si="76"/>
        <v>27.76747681891873</v>
      </c>
      <c r="J177" s="155"/>
      <c r="K177" s="175" t="s">
        <v>22</v>
      </c>
      <c r="L177" s="162">
        <v>0</v>
      </c>
      <c r="M177" s="162">
        <v>0</v>
      </c>
      <c r="N177" s="162">
        <v>0</v>
      </c>
      <c r="O177" s="162">
        <v>27.76747681891873</v>
      </c>
      <c r="P177" s="162">
        <v>0.80311256926865138</v>
      </c>
      <c r="Q177" s="162">
        <v>0</v>
      </c>
      <c r="R177" s="163">
        <v>0</v>
      </c>
      <c r="S177" s="164">
        <f t="shared" si="77"/>
        <v>28.570589388187383</v>
      </c>
      <c r="U177" s="221" t="s">
        <v>22</v>
      </c>
      <c r="V177" s="213">
        <v>0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0.80311256926865138</v>
      </c>
      <c r="AC177" s="214">
        <v>27.76747681891873</v>
      </c>
      <c r="AD177" s="213">
        <v>0</v>
      </c>
      <c r="AE177" s="213">
        <v>0</v>
      </c>
      <c r="AF177" s="213">
        <v>0</v>
      </c>
      <c r="AG177" s="213">
        <v>0</v>
      </c>
      <c r="AH177" s="213">
        <v>27.76747681891873</v>
      </c>
      <c r="AI177" s="216">
        <f t="shared" si="78"/>
        <v>28.570589388187383</v>
      </c>
      <c r="AJ177" s="147" t="str">
        <f t="shared" si="79"/>
        <v/>
      </c>
      <c r="BA177" s="147"/>
      <c r="BR177" s="147"/>
      <c r="CG177" s="147"/>
    </row>
    <row r="178" spans="1:85" ht="15">
      <c r="A178" s="165" t="s">
        <v>21</v>
      </c>
      <c r="B178" s="166">
        <v>10.499616400000001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76"/>
        <v>10.499616400000001</v>
      </c>
      <c r="J178" s="155"/>
      <c r="K178" s="169" t="s">
        <v>21</v>
      </c>
      <c r="L178" s="170">
        <v>10.499616400000001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77"/>
        <v>10.499616400000001</v>
      </c>
      <c r="U178" s="217" t="s">
        <v>57</v>
      </c>
      <c r="V178" s="218">
        <v>10.499616400000001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78"/>
        <v>10.499616400000001</v>
      </c>
      <c r="AJ178" s="147" t="str">
        <f t="shared" si="79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76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77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78"/>
        <v>0</v>
      </c>
      <c r="AJ179" s="147" t="str">
        <f t="shared" si="79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76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77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78"/>
        <v>0</v>
      </c>
      <c r="AJ180" s="147" t="str">
        <f t="shared" si="79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76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77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78"/>
        <v>0</v>
      </c>
      <c r="AJ181" s="147" t="str">
        <f t="shared" si="79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76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77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78"/>
        <v>0</v>
      </c>
      <c r="AJ182" s="147" t="str">
        <f t="shared" si="79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76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77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78"/>
        <v>0</v>
      </c>
      <c r="AJ183" s="147" t="str">
        <f t="shared" si="79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99.483950338148787</v>
      </c>
      <c r="C184" s="201">
        <f t="shared" ref="C184:I184" si="80">SUM(C163:C179)</f>
        <v>3.2944702043833418</v>
      </c>
      <c r="D184" s="201">
        <f t="shared" si="80"/>
        <v>937.96280251305825</v>
      </c>
      <c r="E184" s="201">
        <f t="shared" si="80"/>
        <v>631.51743053577354</v>
      </c>
      <c r="F184" s="201">
        <f t="shared" si="80"/>
        <v>0</v>
      </c>
      <c r="G184" s="201">
        <f t="shared" si="80"/>
        <v>54.29252575588432</v>
      </c>
      <c r="H184" s="203">
        <f t="shared" si="80"/>
        <v>0</v>
      </c>
      <c r="I184" s="160">
        <f t="shared" si="80"/>
        <v>1726.5511793472483</v>
      </c>
      <c r="J184" s="155"/>
      <c r="K184" s="202" t="s">
        <v>26</v>
      </c>
      <c r="L184" s="201">
        <f>SUM(L163:L179)</f>
        <v>99.483950338148787</v>
      </c>
      <c r="M184" s="201">
        <f t="shared" ref="M184:S184" si="81">SUM(M163:M179)</f>
        <v>3.2944702043833418</v>
      </c>
      <c r="N184" s="201">
        <f t="shared" si="81"/>
        <v>937.96280251305825</v>
      </c>
      <c r="O184" s="201">
        <f t="shared" si="81"/>
        <v>631.51743053577354</v>
      </c>
      <c r="P184" s="201">
        <f t="shared" si="81"/>
        <v>18.006137328282541</v>
      </c>
      <c r="Q184" s="201">
        <f t="shared" si="81"/>
        <v>54.29252575588432</v>
      </c>
      <c r="R184" s="203">
        <f t="shared" si="81"/>
        <v>0</v>
      </c>
      <c r="S184" s="204">
        <f t="shared" si="81"/>
        <v>1744.5573166755307</v>
      </c>
      <c r="T184" s="147" t="str">
        <f>IF(ABS(S184-AI184)&gt;0.01,S184-AI184,"")</f>
        <v/>
      </c>
      <c r="U184" s="230" t="s">
        <v>59</v>
      </c>
      <c r="V184" s="231">
        <f>SUM(V163:V179)</f>
        <v>80.157042619888699</v>
      </c>
      <c r="W184" s="231">
        <f t="shared" ref="W184:AH184" si="82">SUM(W163:W179)</f>
        <v>19.326907718260088</v>
      </c>
      <c r="X184" s="231">
        <f t="shared" si="82"/>
        <v>54.29252575588432</v>
      </c>
      <c r="Y184" s="231">
        <f t="shared" si="82"/>
        <v>3.2944702043833418</v>
      </c>
      <c r="Z184" s="231">
        <f t="shared" si="82"/>
        <v>789.09111212724042</v>
      </c>
      <c r="AA184" s="231">
        <f t="shared" si="82"/>
        <v>603.61553011834724</v>
      </c>
      <c r="AB184" s="231">
        <f t="shared" si="82"/>
        <v>18.006137328282541</v>
      </c>
      <c r="AC184" s="231">
        <f t="shared" si="82"/>
        <v>176.77359080324416</v>
      </c>
      <c r="AD184" s="232">
        <f t="shared" si="82"/>
        <v>0</v>
      </c>
      <c r="AE184" s="232">
        <f t="shared" si="82"/>
        <v>0</v>
      </c>
      <c r="AF184" s="232">
        <f t="shared" si="82"/>
        <v>0</v>
      </c>
      <c r="AG184" s="232">
        <f t="shared" si="82"/>
        <v>148.8716903858178</v>
      </c>
      <c r="AH184" s="232">
        <f t="shared" si="82"/>
        <v>27.901900417426351</v>
      </c>
      <c r="AI184" s="233">
        <f>SUM(V184:AC184)</f>
        <v>1744.557316675531</v>
      </c>
      <c r="AJ184" s="147" t="str">
        <f t="shared" si="79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5.762004134494314E-2</v>
      </c>
      <c r="C185" s="49">
        <f t="shared" ref="C185:H185" si="83">IF($I184=0,"-",C184/$I184)</f>
        <v>1.9081219507370013E-3</v>
      </c>
      <c r="D185" s="49">
        <f t="shared" si="83"/>
        <v>0.54325803586527388</v>
      </c>
      <c r="E185" s="49">
        <f t="shared" si="83"/>
        <v>0.36576814987582895</v>
      </c>
      <c r="F185" s="49">
        <f t="shared" si="83"/>
        <v>0</v>
      </c>
      <c r="G185" s="49">
        <f t="shared" si="83"/>
        <v>3.1445650963217039E-2</v>
      </c>
      <c r="H185" s="71">
        <f t="shared" si="83"/>
        <v>0</v>
      </c>
      <c r="I185" s="50">
        <f>SUM(B185:H185)</f>
        <v>1</v>
      </c>
      <c r="J185" s="147"/>
      <c r="K185" s="82" t="s">
        <v>83</v>
      </c>
      <c r="L185" s="99">
        <f t="shared" ref="L185:R185" si="84">IF($S184=0,"-",L184/$S184)</f>
        <v>5.7025326360573655E-2</v>
      </c>
      <c r="M185" s="99">
        <f t="shared" si="84"/>
        <v>1.8884276101981913E-3</v>
      </c>
      <c r="N185" s="99">
        <f t="shared" si="84"/>
        <v>0.53765089489892037</v>
      </c>
      <c r="O185" s="99">
        <f t="shared" si="84"/>
        <v>0.36199293912521485</v>
      </c>
      <c r="P185" s="99">
        <f t="shared" si="84"/>
        <v>1.0321321722232353E-2</v>
      </c>
      <c r="Q185" s="99">
        <f t="shared" si="84"/>
        <v>3.1121090282860656E-2</v>
      </c>
      <c r="R185" s="100">
        <f t="shared" si="84"/>
        <v>0</v>
      </c>
      <c r="S185" s="101">
        <f>SUM(L185:R185)</f>
        <v>1</v>
      </c>
      <c r="U185" s="111" t="s">
        <v>83</v>
      </c>
      <c r="V185" s="133">
        <f>+V184/$AI184</f>
        <v>4.594692410143212E-2</v>
      </c>
      <c r="W185" s="133">
        <f t="shared" ref="W185:AH185" si="85">+W184/$AI184</f>
        <v>1.107840225914153E-2</v>
      </c>
      <c r="X185" s="133">
        <f t="shared" si="85"/>
        <v>3.1121090282860652E-2</v>
      </c>
      <c r="Y185" s="133">
        <f t="shared" si="85"/>
        <v>1.8884276101981911E-3</v>
      </c>
      <c r="Z185" s="133">
        <f t="shared" si="85"/>
        <v>0.45231595693912241</v>
      </c>
      <c r="AA185" s="133">
        <f t="shared" si="85"/>
        <v>0.34599925399333459</v>
      </c>
      <c r="AB185" s="133">
        <f t="shared" si="85"/>
        <v>1.0321321722232352E-2</v>
      </c>
      <c r="AC185" s="133">
        <f t="shared" si="85"/>
        <v>0.10132862309167809</v>
      </c>
      <c r="AD185" s="133">
        <f t="shared" si="85"/>
        <v>0</v>
      </c>
      <c r="AE185" s="133">
        <f t="shared" si="85"/>
        <v>0</v>
      </c>
      <c r="AF185" s="133">
        <f t="shared" si="85"/>
        <v>0</v>
      </c>
      <c r="AG185" s="133">
        <f t="shared" si="85"/>
        <v>8.5334937959797824E-2</v>
      </c>
      <c r="AH185" s="133">
        <f t="shared" si="85"/>
        <v>1.5993685131880254E-2</v>
      </c>
      <c r="AI185" s="134">
        <f>SUM(V185:AC185)</f>
        <v>0.99999999999999989</v>
      </c>
      <c r="AJ185" s="25" t="str">
        <f t="shared" si="79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0</v>
      </c>
      <c r="J189" s="155"/>
      <c r="K189" s="209" t="s">
        <v>7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0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0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537.60011568000004</v>
      </c>
      <c r="E190" s="166">
        <v>0</v>
      </c>
      <c r="F190" s="322"/>
      <c r="G190" s="166">
        <v>0</v>
      </c>
      <c r="H190" s="167">
        <v>0</v>
      </c>
      <c r="I190" s="168">
        <f t="shared" ref="I190:I209" si="86">SUM(B190:H190)</f>
        <v>537.60011568000004</v>
      </c>
      <c r="J190" s="155"/>
      <c r="K190" s="169" t="s">
        <v>8</v>
      </c>
      <c r="L190" s="170">
        <v>0</v>
      </c>
      <c r="M190" s="170">
        <v>0</v>
      </c>
      <c r="N190" s="170">
        <v>537.60011568000004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87">SUM(L190:R190)</f>
        <v>537.60011568000004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537.60011568000004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88">SUM(V190:AC190)</f>
        <v>537.60011568000004</v>
      </c>
      <c r="AJ190" s="147" t="str">
        <f t="shared" ref="AJ190:AJ211" si="89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6.3676971492995879E-2</v>
      </c>
      <c r="E191" s="162">
        <v>0</v>
      </c>
      <c r="F191" s="322"/>
      <c r="G191" s="162">
        <v>0</v>
      </c>
      <c r="H191" s="174">
        <v>0</v>
      </c>
      <c r="I191" s="160">
        <f t="shared" si="86"/>
        <v>6.3676971492995879E-2</v>
      </c>
      <c r="J191" s="155"/>
      <c r="K191" s="175" t="s">
        <v>10</v>
      </c>
      <c r="L191" s="162">
        <v>0</v>
      </c>
      <c r="M191" s="162">
        <v>0</v>
      </c>
      <c r="N191" s="162">
        <v>6.3676971492995879E-2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87"/>
        <v>6.3676971492995879E-2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6.3676971492995879E-2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88"/>
        <v>6.3676971492995879E-2</v>
      </c>
      <c r="AJ191" s="147" t="str">
        <f t="shared" si="89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660.25922153399995</v>
      </c>
      <c r="E192" s="166">
        <v>0</v>
      </c>
      <c r="F192" s="322"/>
      <c r="G192" s="166">
        <v>0</v>
      </c>
      <c r="H192" s="167">
        <v>0</v>
      </c>
      <c r="I192" s="168">
        <f t="shared" si="86"/>
        <v>660.25922153399995</v>
      </c>
      <c r="J192" s="155"/>
      <c r="K192" s="169" t="s">
        <v>52</v>
      </c>
      <c r="L192" s="170">
        <v>0</v>
      </c>
      <c r="M192" s="170">
        <v>0</v>
      </c>
      <c r="N192" s="170">
        <v>660.25922153399995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87"/>
        <v>660.25922153399995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660.25922153399995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88"/>
        <v>660.25922153399995</v>
      </c>
      <c r="AJ192" s="147" t="str">
        <f t="shared" si="89"/>
        <v/>
      </c>
      <c r="BA192" s="147"/>
      <c r="BR192" s="147"/>
      <c r="CG192" s="147"/>
    </row>
    <row r="193" spans="1:85" ht="15">
      <c r="A193" s="173" t="s">
        <v>16</v>
      </c>
      <c r="B193" s="162">
        <v>1.1053507032726364</v>
      </c>
      <c r="C193" s="162">
        <v>0.41304260510396557</v>
      </c>
      <c r="D193" s="162">
        <v>144.85567866906652</v>
      </c>
      <c r="E193" s="162">
        <v>0</v>
      </c>
      <c r="F193" s="322"/>
      <c r="G193" s="162">
        <v>0</v>
      </c>
      <c r="H193" s="174">
        <v>0</v>
      </c>
      <c r="I193" s="160">
        <f t="shared" si="86"/>
        <v>146.37407197744312</v>
      </c>
      <c r="J193" s="155"/>
      <c r="K193" s="175" t="s">
        <v>16</v>
      </c>
      <c r="L193" s="162">
        <v>1.1053507032726364</v>
      </c>
      <c r="M193" s="162">
        <v>0.41304260510396557</v>
      </c>
      <c r="N193" s="162">
        <v>144.85567866906652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87"/>
        <v>146.37407197744312</v>
      </c>
      <c r="U193" s="221" t="s">
        <v>16</v>
      </c>
      <c r="V193" s="213">
        <v>1.1053507032726364</v>
      </c>
      <c r="W193" s="213">
        <v>0</v>
      </c>
      <c r="X193" s="213">
        <v>0</v>
      </c>
      <c r="Y193" s="213">
        <v>0.41304260510396557</v>
      </c>
      <c r="Z193" s="213">
        <v>142.83433043240174</v>
      </c>
      <c r="AA193" s="213">
        <v>0</v>
      </c>
      <c r="AB193" s="213">
        <v>0</v>
      </c>
      <c r="AC193" s="214">
        <v>2.0213482366647875</v>
      </c>
      <c r="AD193" s="215">
        <v>0</v>
      </c>
      <c r="AE193" s="215">
        <v>0</v>
      </c>
      <c r="AF193" s="215">
        <v>0</v>
      </c>
      <c r="AG193" s="215">
        <v>2.0213482366647875</v>
      </c>
      <c r="AH193" s="215">
        <v>0</v>
      </c>
      <c r="AI193" s="216">
        <f t="shared" si="88"/>
        <v>146.37407197744312</v>
      </c>
      <c r="AJ193" s="147" t="str">
        <f t="shared" si="89"/>
        <v/>
      </c>
      <c r="BA193" s="147"/>
      <c r="BR193" s="147"/>
      <c r="CG193" s="147"/>
    </row>
    <row r="194" spans="1:85" ht="15">
      <c r="A194" s="165" t="s">
        <v>15</v>
      </c>
      <c r="B194" s="166">
        <v>1.7493611123878583</v>
      </c>
      <c r="C194" s="166">
        <v>0</v>
      </c>
      <c r="D194" s="166">
        <v>2.7335751683592502</v>
      </c>
      <c r="E194" s="166">
        <v>0</v>
      </c>
      <c r="F194" s="322"/>
      <c r="G194" s="166">
        <v>0</v>
      </c>
      <c r="H194" s="167">
        <v>0</v>
      </c>
      <c r="I194" s="168">
        <f t="shared" si="86"/>
        <v>4.4829362807471087</v>
      </c>
      <c r="J194" s="155"/>
      <c r="K194" s="169" t="s">
        <v>15</v>
      </c>
      <c r="L194" s="170">
        <v>1.7493611123878583</v>
      </c>
      <c r="M194" s="170">
        <v>0</v>
      </c>
      <c r="N194" s="170">
        <v>2.7335751683592502</v>
      </c>
      <c r="O194" s="170">
        <v>0</v>
      </c>
      <c r="P194" s="170">
        <v>0</v>
      </c>
      <c r="Q194" s="170">
        <v>0</v>
      </c>
      <c r="R194" s="171">
        <v>0</v>
      </c>
      <c r="S194" s="172">
        <f t="shared" si="87"/>
        <v>4.4829362807471087</v>
      </c>
      <c r="U194" s="217" t="s">
        <v>53</v>
      </c>
      <c r="V194" s="218">
        <v>1.7493611123878583</v>
      </c>
      <c r="W194" s="218">
        <v>0</v>
      </c>
      <c r="X194" s="218">
        <v>0</v>
      </c>
      <c r="Y194" s="218">
        <v>0</v>
      </c>
      <c r="Z194" s="218">
        <v>2.7335751683592502</v>
      </c>
      <c r="AA194" s="218">
        <v>0</v>
      </c>
      <c r="AB194" s="218">
        <v>0</v>
      </c>
      <c r="AC194" s="219">
        <v>0</v>
      </c>
      <c r="AD194" s="218">
        <v>0</v>
      </c>
      <c r="AE194" s="218">
        <v>0</v>
      </c>
      <c r="AF194" s="218">
        <v>0</v>
      </c>
      <c r="AG194" s="218">
        <v>0</v>
      </c>
      <c r="AH194" s="218">
        <v>0</v>
      </c>
      <c r="AI194" s="220">
        <f t="shared" si="88"/>
        <v>4.4829362807471087</v>
      </c>
      <c r="AJ194" s="147" t="str">
        <f t="shared" si="89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18.61821891765711</v>
      </c>
      <c r="F195" s="322"/>
      <c r="G195" s="162">
        <v>0</v>
      </c>
      <c r="H195" s="174">
        <v>0</v>
      </c>
      <c r="I195" s="160">
        <f t="shared" si="86"/>
        <v>18.61821891765711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18.61821891765711</v>
      </c>
      <c r="P195" s="162">
        <v>320.25327330926063</v>
      </c>
      <c r="Q195" s="162">
        <v>0</v>
      </c>
      <c r="R195" s="163">
        <v>0</v>
      </c>
      <c r="S195" s="164">
        <f t="shared" si="87"/>
        <v>338.87149222691772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1.027284954526833</v>
      </c>
      <c r="AB195" s="213">
        <v>320.25327330926063</v>
      </c>
      <c r="AC195" s="214">
        <v>17.590933963130276</v>
      </c>
      <c r="AD195" s="213">
        <v>0</v>
      </c>
      <c r="AE195" s="213">
        <v>0</v>
      </c>
      <c r="AF195" s="213">
        <v>0</v>
      </c>
      <c r="AG195" s="213">
        <v>0</v>
      </c>
      <c r="AH195" s="213">
        <v>17.590933963130276</v>
      </c>
      <c r="AI195" s="216">
        <f t="shared" si="88"/>
        <v>338.87149222691772</v>
      </c>
      <c r="AJ195" s="147" t="str">
        <f t="shared" si="89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86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0.77892332946519371</v>
      </c>
      <c r="Q196" s="170">
        <v>0</v>
      </c>
      <c r="R196" s="171">
        <v>0</v>
      </c>
      <c r="S196" s="172">
        <f t="shared" si="87"/>
        <v>0.77892332946519371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0.77892332946519371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88"/>
        <v>0.77892332946519371</v>
      </c>
      <c r="AJ196" s="147" t="str">
        <f t="shared" si="89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</v>
      </c>
      <c r="E197" s="162">
        <v>0</v>
      </c>
      <c r="F197" s="322"/>
      <c r="G197" s="162">
        <v>0</v>
      </c>
      <c r="H197" s="174">
        <v>0</v>
      </c>
      <c r="I197" s="160">
        <f t="shared" si="86"/>
        <v>0</v>
      </c>
      <c r="J197" s="155"/>
      <c r="K197" s="175" t="s">
        <v>55</v>
      </c>
      <c r="L197" s="162">
        <v>0</v>
      </c>
      <c r="M197" s="162">
        <v>0</v>
      </c>
      <c r="N197" s="162">
        <v>0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87"/>
        <v>0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88"/>
        <v>0</v>
      </c>
      <c r="AJ197" s="147" t="str">
        <f t="shared" si="89"/>
        <v/>
      </c>
      <c r="BA197" s="147"/>
      <c r="BR197" s="147"/>
      <c r="CG197" s="147"/>
    </row>
    <row r="198" spans="1:85" ht="15">
      <c r="A198" s="165" t="s">
        <v>17</v>
      </c>
      <c r="B198" s="166">
        <v>2.7214019508102032</v>
      </c>
      <c r="C198" s="166">
        <v>0</v>
      </c>
      <c r="D198" s="166">
        <v>16.535692934529745</v>
      </c>
      <c r="E198" s="166">
        <v>0.96954123554663008</v>
      </c>
      <c r="F198" s="322"/>
      <c r="G198" s="166">
        <v>0</v>
      </c>
      <c r="H198" s="167">
        <v>0</v>
      </c>
      <c r="I198" s="168">
        <f t="shared" si="86"/>
        <v>20.226636120886578</v>
      </c>
      <c r="J198" s="155"/>
      <c r="K198" s="169" t="s">
        <v>17</v>
      </c>
      <c r="L198" s="170">
        <v>2.7214019508102032</v>
      </c>
      <c r="M198" s="170">
        <v>0</v>
      </c>
      <c r="N198" s="170">
        <v>16.535692934529745</v>
      </c>
      <c r="O198" s="170">
        <v>0.96954123554663008</v>
      </c>
      <c r="P198" s="170">
        <v>1.9363085399449083</v>
      </c>
      <c r="Q198" s="170">
        <v>0</v>
      </c>
      <c r="R198" s="171">
        <v>0</v>
      </c>
      <c r="S198" s="172">
        <f t="shared" si="87"/>
        <v>22.162944660831485</v>
      </c>
      <c r="U198" s="217" t="s">
        <v>17</v>
      </c>
      <c r="V198" s="218">
        <v>2.7214019508102032</v>
      </c>
      <c r="W198" s="218">
        <v>0</v>
      </c>
      <c r="X198" s="218">
        <v>0</v>
      </c>
      <c r="Y198" s="218">
        <v>0</v>
      </c>
      <c r="Z198" s="218">
        <v>16.535692934529745</v>
      </c>
      <c r="AA198" s="218">
        <v>0.96954123554663008</v>
      </c>
      <c r="AB198" s="218">
        <v>1.9363085399449083</v>
      </c>
      <c r="AC198" s="219">
        <v>0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</v>
      </c>
      <c r="AI198" s="220">
        <f t="shared" si="88"/>
        <v>22.162944660831485</v>
      </c>
      <c r="AJ198" s="147" t="str">
        <f t="shared" si="89"/>
        <v/>
      </c>
      <c r="BA198" s="147"/>
      <c r="BR198" s="147"/>
      <c r="CG198" s="147"/>
    </row>
    <row r="199" spans="1:85" ht="15">
      <c r="A199" s="173" t="s">
        <v>139</v>
      </c>
      <c r="B199" s="162">
        <v>71.684269166723055</v>
      </c>
      <c r="C199" s="162">
        <v>37.636636903828304</v>
      </c>
      <c r="D199" s="162">
        <v>763.90305005659536</v>
      </c>
      <c r="E199" s="162">
        <v>0</v>
      </c>
      <c r="F199" s="322"/>
      <c r="G199" s="162">
        <v>0</v>
      </c>
      <c r="H199" s="174">
        <v>0</v>
      </c>
      <c r="I199" s="160">
        <f t="shared" si="86"/>
        <v>873.22395612714672</v>
      </c>
      <c r="J199" s="155"/>
      <c r="K199" s="175" t="s">
        <v>139</v>
      </c>
      <c r="L199" s="162">
        <v>71.684269166723055</v>
      </c>
      <c r="M199" s="162">
        <v>37.636636903828304</v>
      </c>
      <c r="N199" s="162">
        <v>763.90305005659536</v>
      </c>
      <c r="O199" s="162">
        <v>0</v>
      </c>
      <c r="P199" s="162">
        <v>3.9036574791131216</v>
      </c>
      <c r="Q199" s="162">
        <v>0</v>
      </c>
      <c r="R199" s="163">
        <v>0</v>
      </c>
      <c r="S199" s="164">
        <f t="shared" si="87"/>
        <v>877.12761360625984</v>
      </c>
      <c r="U199" s="221" t="s">
        <v>139</v>
      </c>
      <c r="V199" s="213">
        <v>71.675462616653576</v>
      </c>
      <c r="W199" s="213">
        <v>0</v>
      </c>
      <c r="X199" s="213">
        <v>0</v>
      </c>
      <c r="Y199" s="213">
        <v>37.636636903828304</v>
      </c>
      <c r="Z199" s="213">
        <v>719.64300684551358</v>
      </c>
      <c r="AA199" s="213">
        <v>0</v>
      </c>
      <c r="AB199" s="213">
        <v>3.9036574791131216</v>
      </c>
      <c r="AC199" s="214">
        <v>44.268849761151266</v>
      </c>
      <c r="AD199" s="213">
        <v>8.8065500694767835E-3</v>
      </c>
      <c r="AE199" s="213">
        <v>0</v>
      </c>
      <c r="AF199" s="213">
        <v>0</v>
      </c>
      <c r="AG199" s="213">
        <v>44.260043211081765</v>
      </c>
      <c r="AH199" s="213">
        <v>0</v>
      </c>
      <c r="AI199" s="216">
        <f t="shared" si="88"/>
        <v>877.12761360625984</v>
      </c>
      <c r="AJ199" s="147" t="str">
        <f t="shared" si="89"/>
        <v/>
      </c>
      <c r="BA199" s="147"/>
      <c r="BR199" s="147"/>
      <c r="CG199" s="147"/>
    </row>
    <row r="200" spans="1:85" ht="15">
      <c r="A200" s="165" t="s">
        <v>25</v>
      </c>
      <c r="B200" s="166">
        <v>30.622045818295632</v>
      </c>
      <c r="C200" s="166">
        <v>3.2075831197327838</v>
      </c>
      <c r="D200" s="166">
        <v>413.1855645321657</v>
      </c>
      <c r="E200" s="166">
        <v>901.83753920856418</v>
      </c>
      <c r="F200" s="322"/>
      <c r="G200" s="166">
        <v>56.506589690323523</v>
      </c>
      <c r="H200" s="167">
        <v>0</v>
      </c>
      <c r="I200" s="168">
        <f t="shared" si="86"/>
        <v>1405.3593223690818</v>
      </c>
      <c r="J200" s="155"/>
      <c r="K200" s="169" t="s">
        <v>25</v>
      </c>
      <c r="L200" s="170">
        <v>30.622045818295632</v>
      </c>
      <c r="M200" s="170">
        <v>3.2075831197327838</v>
      </c>
      <c r="N200" s="170">
        <v>413.1855645321657</v>
      </c>
      <c r="O200" s="170">
        <v>901.83753920856418</v>
      </c>
      <c r="P200" s="170">
        <v>0.11850188471209247</v>
      </c>
      <c r="Q200" s="170">
        <v>56.506589690323523</v>
      </c>
      <c r="R200" s="171">
        <v>0</v>
      </c>
      <c r="S200" s="172">
        <f t="shared" si="87"/>
        <v>1405.4778242537939</v>
      </c>
      <c r="U200" s="217" t="s">
        <v>25</v>
      </c>
      <c r="V200" s="218">
        <v>4.2562036947568966</v>
      </c>
      <c r="W200" s="218">
        <v>26.365842123538734</v>
      </c>
      <c r="X200" s="218">
        <v>56.506589690323523</v>
      </c>
      <c r="Y200" s="218">
        <v>3.2075831197327838</v>
      </c>
      <c r="Z200" s="218">
        <v>413.1855645321657</v>
      </c>
      <c r="AA200" s="218">
        <v>901.68619803703439</v>
      </c>
      <c r="AB200" s="218">
        <v>0.11850188471209247</v>
      </c>
      <c r="AC200" s="219">
        <v>0.15134117152984072</v>
      </c>
      <c r="AD200" s="218">
        <v>0</v>
      </c>
      <c r="AE200" s="218">
        <v>0</v>
      </c>
      <c r="AF200" s="218">
        <v>0</v>
      </c>
      <c r="AG200" s="218">
        <v>0</v>
      </c>
      <c r="AH200" s="218">
        <v>0.15134117152984072</v>
      </c>
      <c r="AI200" s="220">
        <f t="shared" si="88"/>
        <v>1405.4778242537939</v>
      </c>
      <c r="AJ200" s="147" t="str">
        <f t="shared" si="89"/>
        <v/>
      </c>
      <c r="BA200" s="147"/>
      <c r="BR200" s="147"/>
      <c r="CG200" s="147"/>
    </row>
    <row r="201" spans="1:85" ht="15">
      <c r="A201" s="173" t="s">
        <v>24</v>
      </c>
      <c r="B201" s="162">
        <v>3.1428472526062636</v>
      </c>
      <c r="C201" s="162">
        <v>0</v>
      </c>
      <c r="D201" s="162">
        <v>0</v>
      </c>
      <c r="E201" s="162">
        <v>0</v>
      </c>
      <c r="F201" s="322"/>
      <c r="G201" s="162">
        <v>0</v>
      </c>
      <c r="H201" s="174">
        <v>0</v>
      </c>
      <c r="I201" s="160">
        <f t="shared" si="86"/>
        <v>3.1428472526062636</v>
      </c>
      <c r="J201" s="155"/>
      <c r="K201" s="175" t="s">
        <v>24</v>
      </c>
      <c r="L201" s="162">
        <v>3.1428472526062636</v>
      </c>
      <c r="M201" s="162">
        <v>0</v>
      </c>
      <c r="N201" s="162">
        <v>0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87"/>
        <v>3.1428472526062636</v>
      </c>
      <c r="U201" s="221" t="s">
        <v>24</v>
      </c>
      <c r="V201" s="213">
        <v>3.1428472526062636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0</v>
      </c>
      <c r="AD201" s="213">
        <v>0</v>
      </c>
      <c r="AE201" s="213">
        <v>0</v>
      </c>
      <c r="AF201" s="213">
        <v>0</v>
      </c>
      <c r="AG201" s="213">
        <v>0</v>
      </c>
      <c r="AH201" s="213">
        <v>0</v>
      </c>
      <c r="AI201" s="216">
        <f t="shared" si="88"/>
        <v>3.1428472526062636</v>
      </c>
      <c r="AJ201" s="147" t="str">
        <f t="shared" si="89"/>
        <v/>
      </c>
      <c r="BA201" s="147"/>
      <c r="BR201" s="147"/>
      <c r="CG201" s="147"/>
    </row>
    <row r="202" spans="1:85" ht="15">
      <c r="A202" s="165" t="s">
        <v>56</v>
      </c>
      <c r="B202" s="166">
        <v>1.5745788419528745E-3</v>
      </c>
      <c r="C202" s="166">
        <v>0</v>
      </c>
      <c r="D202" s="166">
        <v>0</v>
      </c>
      <c r="E202" s="166">
        <v>0</v>
      </c>
      <c r="F202" s="322"/>
      <c r="G202" s="166">
        <v>0</v>
      </c>
      <c r="H202" s="167">
        <v>0</v>
      </c>
      <c r="I202" s="168">
        <f t="shared" si="86"/>
        <v>1.5745788419528745E-3</v>
      </c>
      <c r="J202" s="155"/>
      <c r="K202" s="169" t="s">
        <v>56</v>
      </c>
      <c r="L202" s="170">
        <v>1.5745788419528745E-3</v>
      </c>
      <c r="M202" s="170">
        <v>0</v>
      </c>
      <c r="N202" s="170">
        <v>0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87"/>
        <v>1.5745788419528745E-3</v>
      </c>
      <c r="U202" s="217" t="s">
        <v>56</v>
      </c>
      <c r="V202" s="218">
        <v>1.5745788419528745E-3</v>
      </c>
      <c r="W202" s="218">
        <v>0</v>
      </c>
      <c r="X202" s="218">
        <v>0</v>
      </c>
      <c r="Y202" s="218">
        <v>0</v>
      </c>
      <c r="Z202" s="218">
        <v>0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88"/>
        <v>1.5745788419528745E-3</v>
      </c>
      <c r="AJ202" s="147" t="str">
        <f t="shared" si="89"/>
        <v/>
      </c>
      <c r="BA202" s="147"/>
      <c r="BR202" s="147"/>
      <c r="CG202" s="147"/>
    </row>
    <row r="203" spans="1:85" ht="15">
      <c r="A203" s="173" t="s">
        <v>22</v>
      </c>
      <c r="B203" s="162">
        <v>1.8193093169144514</v>
      </c>
      <c r="C203" s="162">
        <v>0</v>
      </c>
      <c r="D203" s="162">
        <v>113.19211668190503</v>
      </c>
      <c r="E203" s="162">
        <v>6.8758238240681369</v>
      </c>
      <c r="F203" s="322"/>
      <c r="G203" s="162">
        <v>0</v>
      </c>
      <c r="H203" s="174">
        <v>0</v>
      </c>
      <c r="I203" s="160">
        <f t="shared" si="86"/>
        <v>121.88724982288763</v>
      </c>
      <c r="J203" s="155"/>
      <c r="K203" s="175" t="s">
        <v>22</v>
      </c>
      <c r="L203" s="162">
        <v>1.8193093169144514</v>
      </c>
      <c r="M203" s="162">
        <v>0</v>
      </c>
      <c r="N203" s="162">
        <v>113.19211668190503</v>
      </c>
      <c r="O203" s="162">
        <v>6.8758238240681369</v>
      </c>
      <c r="P203" s="162">
        <v>19.529936270384379</v>
      </c>
      <c r="Q203" s="162">
        <v>0</v>
      </c>
      <c r="R203" s="163">
        <v>0</v>
      </c>
      <c r="S203" s="164">
        <f t="shared" si="87"/>
        <v>141.41718609327199</v>
      </c>
      <c r="U203" s="221" t="s">
        <v>22</v>
      </c>
      <c r="V203" s="213">
        <v>1.8193093169144514</v>
      </c>
      <c r="W203" s="213">
        <v>0</v>
      </c>
      <c r="X203" s="213">
        <v>0</v>
      </c>
      <c r="Y203" s="213">
        <v>0</v>
      </c>
      <c r="Z203" s="213">
        <v>112.62236856842293</v>
      </c>
      <c r="AA203" s="213">
        <v>0</v>
      </c>
      <c r="AB203" s="213">
        <v>19.529936270384379</v>
      </c>
      <c r="AC203" s="214">
        <v>7.445571937550242</v>
      </c>
      <c r="AD203" s="213">
        <v>0</v>
      </c>
      <c r="AE203" s="213">
        <v>0</v>
      </c>
      <c r="AF203" s="213">
        <v>0</v>
      </c>
      <c r="AG203" s="213">
        <v>0.56974811348210497</v>
      </c>
      <c r="AH203" s="213">
        <v>6.8758238240681369</v>
      </c>
      <c r="AI203" s="216">
        <f t="shared" si="88"/>
        <v>141.41718609327202</v>
      </c>
      <c r="AJ203" s="147" t="str">
        <f t="shared" si="89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180.77441997483999</v>
      </c>
      <c r="E204" s="166">
        <v>0</v>
      </c>
      <c r="F204" s="322"/>
      <c r="G204" s="166">
        <v>0</v>
      </c>
      <c r="H204" s="167">
        <v>0</v>
      </c>
      <c r="I204" s="168">
        <f t="shared" si="86"/>
        <v>180.77441997483999</v>
      </c>
      <c r="J204" s="155"/>
      <c r="K204" s="169" t="s">
        <v>21</v>
      </c>
      <c r="L204" s="170">
        <v>0</v>
      </c>
      <c r="M204" s="170">
        <v>0</v>
      </c>
      <c r="N204" s="170">
        <v>180.77441997483999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87"/>
        <v>180.77441997483999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180.77441997483999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88"/>
        <v>180.77441997483999</v>
      </c>
      <c r="AJ204" s="147" t="str">
        <f t="shared" si="89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86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87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88"/>
        <v>0</v>
      </c>
      <c r="AJ205" s="147" t="str">
        <f t="shared" si="89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86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87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88"/>
        <v>0</v>
      </c>
      <c r="AJ206" s="147" t="str">
        <f t="shared" si="89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86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87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88"/>
        <v>0</v>
      </c>
      <c r="AJ207" s="147" t="str">
        <f t="shared" si="89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86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87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88"/>
        <v>0</v>
      </c>
      <c r="AJ208" s="147" t="str">
        <f t="shared" si="89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86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87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88"/>
        <v>0</v>
      </c>
      <c r="AJ209" s="147" t="str">
        <f t="shared" si="89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112.84615989985205</v>
      </c>
      <c r="C210" s="201">
        <f t="shared" ref="C210:I210" si="90">SUM(C189:C205)</f>
        <v>41.257262628665053</v>
      </c>
      <c r="D210" s="201">
        <f t="shared" si="90"/>
        <v>2833.1031122029549</v>
      </c>
      <c r="E210" s="201">
        <f t="shared" si="90"/>
        <v>928.30112318583599</v>
      </c>
      <c r="F210" s="201">
        <f t="shared" si="90"/>
        <v>0</v>
      </c>
      <c r="G210" s="201">
        <f t="shared" si="90"/>
        <v>56.506589690323523</v>
      </c>
      <c r="H210" s="203">
        <f t="shared" si="90"/>
        <v>0</v>
      </c>
      <c r="I210" s="160">
        <f t="shared" si="90"/>
        <v>3972.0142476076308</v>
      </c>
      <c r="J210" s="155"/>
      <c r="K210" s="202" t="s">
        <v>26</v>
      </c>
      <c r="L210" s="201">
        <f>SUM(L189:L205)</f>
        <v>112.84615989985205</v>
      </c>
      <c r="M210" s="201">
        <f t="shared" ref="M210:S210" si="91">SUM(M189:M205)</f>
        <v>41.257262628665053</v>
      </c>
      <c r="N210" s="201">
        <f t="shared" si="91"/>
        <v>2833.1031122029549</v>
      </c>
      <c r="O210" s="201">
        <f t="shared" si="91"/>
        <v>928.30112318583599</v>
      </c>
      <c r="P210" s="201">
        <f t="shared" si="91"/>
        <v>346.52060081288033</v>
      </c>
      <c r="Q210" s="201">
        <f t="shared" si="91"/>
        <v>56.506589690323523</v>
      </c>
      <c r="R210" s="203">
        <f t="shared" si="91"/>
        <v>0</v>
      </c>
      <c r="S210" s="204">
        <f t="shared" si="91"/>
        <v>4318.5348484205115</v>
      </c>
      <c r="T210" s="147" t="str">
        <f>IF(ABS(S210-AI210)&gt;0.01,S210-AI210,"")</f>
        <v/>
      </c>
      <c r="U210" s="230" t="s">
        <v>59</v>
      </c>
      <c r="V210" s="231">
        <f>SUM(V189:V205)</f>
        <v>86.471511226243834</v>
      </c>
      <c r="W210" s="231">
        <f t="shared" ref="W210:AH210" si="92">SUM(W189:W205)</f>
        <v>26.365842123538734</v>
      </c>
      <c r="X210" s="231">
        <f t="shared" si="92"/>
        <v>56.506589690323523</v>
      </c>
      <c r="Y210" s="231">
        <f t="shared" si="92"/>
        <v>41.257262628665053</v>
      </c>
      <c r="Z210" s="231">
        <f t="shared" si="92"/>
        <v>2786.2519726417258</v>
      </c>
      <c r="AA210" s="231">
        <f t="shared" si="92"/>
        <v>903.68302422710781</v>
      </c>
      <c r="AB210" s="231">
        <f t="shared" si="92"/>
        <v>346.52060081288033</v>
      </c>
      <c r="AC210" s="231">
        <f t="shared" si="92"/>
        <v>71.478045070026411</v>
      </c>
      <c r="AD210" s="232">
        <f t="shared" si="92"/>
        <v>8.8065500694767835E-3</v>
      </c>
      <c r="AE210" s="232">
        <f t="shared" si="92"/>
        <v>0</v>
      </c>
      <c r="AF210" s="232">
        <f t="shared" si="92"/>
        <v>0</v>
      </c>
      <c r="AG210" s="232">
        <f t="shared" si="92"/>
        <v>46.851139561228656</v>
      </c>
      <c r="AH210" s="232">
        <f t="shared" si="92"/>
        <v>24.618098958728254</v>
      </c>
      <c r="AI210" s="233">
        <f>SUM(V210:AC210)</f>
        <v>4318.5348484205115</v>
      </c>
      <c r="AJ210" s="147" t="str">
        <f t="shared" si="89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2.8410310956920662E-2</v>
      </c>
      <c r="C211" s="49">
        <f t="shared" ref="C211:H211" si="93">IF($I210=0,"-",C210/$I210)</f>
        <v>1.0386987572744625E-2</v>
      </c>
      <c r="D211" s="49">
        <f t="shared" si="93"/>
        <v>0.71326610016803205</v>
      </c>
      <c r="E211" s="49">
        <f t="shared" si="93"/>
        <v>0.23371042129190689</v>
      </c>
      <c r="F211" s="49">
        <f t="shared" si="93"/>
        <v>0</v>
      </c>
      <c r="G211" s="49">
        <f t="shared" si="93"/>
        <v>1.4226180010395934E-2</v>
      </c>
      <c r="H211" s="71">
        <f t="shared" si="93"/>
        <v>0</v>
      </c>
      <c r="I211" s="50">
        <f>SUM(B211:H211)</f>
        <v>1.0000000000000002</v>
      </c>
      <c r="J211" s="147"/>
      <c r="K211" s="82" t="s">
        <v>83</v>
      </c>
      <c r="L211" s="99">
        <f t="shared" ref="L211:R211" si="94">IF($S210=0,"-",L210/$S210)</f>
        <v>2.6130658628614547E-2</v>
      </c>
      <c r="M211" s="99">
        <f t="shared" si="94"/>
        <v>9.5535324078152919E-3</v>
      </c>
      <c r="N211" s="99">
        <f t="shared" si="94"/>
        <v>0.65603340291190471</v>
      </c>
      <c r="O211" s="99">
        <f t="shared" si="94"/>
        <v>0.21495742323935599</v>
      </c>
      <c r="P211" s="99">
        <f t="shared" si="94"/>
        <v>8.0240315981152499E-2</v>
      </c>
      <c r="Q211" s="99">
        <f t="shared" si="94"/>
        <v>1.3084666831157008E-2</v>
      </c>
      <c r="R211" s="100">
        <f t="shared" si="94"/>
        <v>0</v>
      </c>
      <c r="S211" s="101">
        <f>SUM(L211:R211)</f>
        <v>1</v>
      </c>
      <c r="U211" s="111" t="s">
        <v>83</v>
      </c>
      <c r="V211" s="133">
        <f>+V210/$AI210</f>
        <v>2.0023344551189735E-2</v>
      </c>
      <c r="W211" s="133">
        <f t="shared" ref="W211:AH211" si="95">+W210/$AI210</f>
        <v>6.1052748325469567E-3</v>
      </c>
      <c r="X211" s="133">
        <f t="shared" si="95"/>
        <v>1.3084666831157008E-2</v>
      </c>
      <c r="Y211" s="133">
        <f t="shared" si="95"/>
        <v>9.5535324078152919E-3</v>
      </c>
      <c r="Z211" s="133">
        <f t="shared" si="95"/>
        <v>0.64518455227026528</v>
      </c>
      <c r="AA211" s="133">
        <f t="shared" si="95"/>
        <v>0.20925685584258436</v>
      </c>
      <c r="AB211" s="133">
        <f t="shared" si="95"/>
        <v>8.0240315981152499E-2</v>
      </c>
      <c r="AC211" s="133">
        <f t="shared" si="95"/>
        <v>1.6551457283288856E-2</v>
      </c>
      <c r="AD211" s="133">
        <f t="shared" si="95"/>
        <v>2.0392448778542907E-6</v>
      </c>
      <c r="AE211" s="133">
        <f t="shared" si="95"/>
        <v>0</v>
      </c>
      <c r="AF211" s="133">
        <f t="shared" si="95"/>
        <v>0</v>
      </c>
      <c r="AG211" s="133">
        <f t="shared" si="95"/>
        <v>1.0848850641639327E-2</v>
      </c>
      <c r="AH211" s="133">
        <f t="shared" si="95"/>
        <v>5.7005673967716703E-3</v>
      </c>
      <c r="AI211" s="134">
        <f>SUM(V211:AC211)</f>
        <v>1</v>
      </c>
      <c r="AJ211" s="25" t="str">
        <f t="shared" si="89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9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9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98">SUM(V216:AC216)</f>
        <v>0</v>
      </c>
      <c r="AJ216" s="147" t="str">
        <f t="shared" ref="AJ216:AJ237" si="9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9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9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98"/>
        <v>0</v>
      </c>
      <c r="AJ217" s="147" t="str">
        <f t="shared" si="9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9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9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98"/>
        <v>0</v>
      </c>
      <c r="AJ218" s="147" t="str">
        <f t="shared" si="99"/>
        <v/>
      </c>
      <c r="BA218" s="147"/>
      <c r="BR218" s="147"/>
      <c r="CG218" s="147"/>
    </row>
    <row r="219" spans="1:85" ht="15">
      <c r="A219" s="173" t="s">
        <v>16</v>
      </c>
      <c r="B219" s="162">
        <v>0.13250697688064778</v>
      </c>
      <c r="C219" s="162">
        <v>0</v>
      </c>
      <c r="D219" s="162">
        <v>0.14733627754238121</v>
      </c>
      <c r="E219" s="162">
        <v>0</v>
      </c>
      <c r="F219" s="322"/>
      <c r="G219" s="162">
        <v>0</v>
      </c>
      <c r="H219" s="174">
        <v>0</v>
      </c>
      <c r="I219" s="160">
        <f t="shared" si="96"/>
        <v>0.27984325442302899</v>
      </c>
      <c r="J219" s="155"/>
      <c r="K219" s="175" t="s">
        <v>16</v>
      </c>
      <c r="L219" s="162">
        <v>0.13250697688064778</v>
      </c>
      <c r="M219" s="162">
        <v>0</v>
      </c>
      <c r="N219" s="162">
        <v>0.14733627754238121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97"/>
        <v>0.27984325442302899</v>
      </c>
      <c r="U219" s="221" t="s">
        <v>16</v>
      </c>
      <c r="V219" s="213">
        <v>0.13250697688064778</v>
      </c>
      <c r="W219" s="213">
        <v>0</v>
      </c>
      <c r="X219" s="213">
        <v>0</v>
      </c>
      <c r="Y219" s="213">
        <v>0</v>
      </c>
      <c r="Z219" s="213">
        <v>0.14733627754238121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98"/>
        <v>0.27984325442302899</v>
      </c>
      <c r="AJ219" s="147" t="str">
        <f t="shared" si="99"/>
        <v/>
      </c>
      <c r="BA219" s="147"/>
      <c r="BR219" s="147"/>
      <c r="CG219" s="147"/>
    </row>
    <row r="220" spans="1:85" ht="15">
      <c r="A220" s="165" t="s">
        <v>15</v>
      </c>
      <c r="B220" s="166">
        <v>7.2240708385320255E-7</v>
      </c>
      <c r="C220" s="166">
        <v>0</v>
      </c>
      <c r="D220" s="166">
        <v>8.0325408601728095E-7</v>
      </c>
      <c r="E220" s="166">
        <v>0</v>
      </c>
      <c r="F220" s="322"/>
      <c r="G220" s="166">
        <v>0</v>
      </c>
      <c r="H220" s="167">
        <v>0</v>
      </c>
      <c r="I220" s="168">
        <f t="shared" si="96"/>
        <v>1.5256611698704836E-6</v>
      </c>
      <c r="J220" s="155"/>
      <c r="K220" s="169" t="s">
        <v>15</v>
      </c>
      <c r="L220" s="170">
        <v>7.2240708385320255E-7</v>
      </c>
      <c r="M220" s="170">
        <v>0</v>
      </c>
      <c r="N220" s="170">
        <v>8.0325408601728095E-7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97"/>
        <v>1.5256611698704836E-6</v>
      </c>
      <c r="U220" s="217" t="s">
        <v>53</v>
      </c>
      <c r="V220" s="218">
        <v>7.2240708385320255E-7</v>
      </c>
      <c r="W220" s="218">
        <v>0</v>
      </c>
      <c r="X220" s="218">
        <v>0</v>
      </c>
      <c r="Y220" s="218">
        <v>0</v>
      </c>
      <c r="Z220" s="218">
        <v>8.0325408601728095E-7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98"/>
        <v>1.5256611698704836E-6</v>
      </c>
      <c r="AJ220" s="147" t="str">
        <f t="shared" si="9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0.8489189257125962</v>
      </c>
      <c r="F221" s="322"/>
      <c r="G221" s="162">
        <v>0</v>
      </c>
      <c r="H221" s="174">
        <v>0</v>
      </c>
      <c r="I221" s="160">
        <f t="shared" si="96"/>
        <v>0.8489189257125962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0.8489189257125962</v>
      </c>
      <c r="P221" s="162">
        <v>7.4974720798055969</v>
      </c>
      <c r="Q221" s="162">
        <v>0</v>
      </c>
      <c r="R221" s="163">
        <v>0</v>
      </c>
      <c r="S221" s="164">
        <f t="shared" si="97"/>
        <v>8.3463910055181927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8.6683189386983217E-2</v>
      </c>
      <c r="AB221" s="213">
        <v>7.4974720798055969</v>
      </c>
      <c r="AC221" s="214">
        <v>0.76223573632561292</v>
      </c>
      <c r="AD221" s="213">
        <v>0</v>
      </c>
      <c r="AE221" s="213">
        <v>0</v>
      </c>
      <c r="AF221" s="213">
        <v>0</v>
      </c>
      <c r="AG221" s="213">
        <v>0</v>
      </c>
      <c r="AH221" s="213">
        <v>0.76223573632561292</v>
      </c>
      <c r="AI221" s="216">
        <f t="shared" si="98"/>
        <v>8.3463910055181927</v>
      </c>
      <c r="AJ221" s="147" t="str">
        <f t="shared" si="9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0.14842653477041068</v>
      </c>
      <c r="F222" s="322"/>
      <c r="G222" s="166">
        <v>0</v>
      </c>
      <c r="H222" s="167">
        <v>0</v>
      </c>
      <c r="I222" s="168">
        <f t="shared" si="96"/>
        <v>0.14842653477041068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0.14842653477041068</v>
      </c>
      <c r="P222" s="170">
        <v>0</v>
      </c>
      <c r="Q222" s="170">
        <v>0</v>
      </c>
      <c r="R222" s="171">
        <v>0</v>
      </c>
      <c r="S222" s="172">
        <f t="shared" si="97"/>
        <v>0.14842653477041068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0.14842653477041068</v>
      </c>
      <c r="AB222" s="218">
        <v>0</v>
      </c>
      <c r="AC222" s="219">
        <v>0</v>
      </c>
      <c r="AD222" s="218">
        <v>0</v>
      </c>
      <c r="AE222" s="218">
        <v>0</v>
      </c>
      <c r="AF222" s="218">
        <v>0</v>
      </c>
      <c r="AG222" s="218">
        <v>0</v>
      </c>
      <c r="AH222" s="218">
        <v>0</v>
      </c>
      <c r="AI222" s="220">
        <f t="shared" si="98"/>
        <v>0.14842653477041068</v>
      </c>
      <c r="AJ222" s="147" t="str">
        <f t="shared" si="9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9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9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98"/>
        <v>0</v>
      </c>
      <c r="AJ223" s="147" t="str">
        <f t="shared" si="99"/>
        <v/>
      </c>
      <c r="BA223" s="147"/>
      <c r="BR223" s="147"/>
      <c r="CG223" s="147"/>
    </row>
    <row r="224" spans="1:85" ht="15">
      <c r="A224" s="165" t="s">
        <v>17</v>
      </c>
      <c r="B224" s="166">
        <v>0.22111747771711965</v>
      </c>
      <c r="C224" s="166">
        <v>0</v>
      </c>
      <c r="D224" s="166">
        <v>0</v>
      </c>
      <c r="E224" s="166">
        <v>0</v>
      </c>
      <c r="F224" s="322"/>
      <c r="G224" s="166">
        <v>0</v>
      </c>
      <c r="H224" s="167">
        <v>0</v>
      </c>
      <c r="I224" s="168">
        <f t="shared" si="96"/>
        <v>0.22111747771711965</v>
      </c>
      <c r="J224" s="155"/>
      <c r="K224" s="169" t="s">
        <v>17</v>
      </c>
      <c r="L224" s="170">
        <v>0.22111747771711965</v>
      </c>
      <c r="M224" s="170">
        <v>0</v>
      </c>
      <c r="N224" s="170">
        <v>0</v>
      </c>
      <c r="O224" s="170">
        <v>0</v>
      </c>
      <c r="P224" s="170">
        <v>0</v>
      </c>
      <c r="Q224" s="170">
        <v>0</v>
      </c>
      <c r="R224" s="171">
        <v>0</v>
      </c>
      <c r="S224" s="172">
        <f t="shared" si="97"/>
        <v>0.22111747771711965</v>
      </c>
      <c r="U224" s="217" t="s">
        <v>17</v>
      </c>
      <c r="V224" s="218">
        <v>0.22111747771711965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0</v>
      </c>
      <c r="AD224" s="218">
        <v>0</v>
      </c>
      <c r="AE224" s="218">
        <v>0</v>
      </c>
      <c r="AF224" s="218">
        <v>0</v>
      </c>
      <c r="AG224" s="218">
        <v>0</v>
      </c>
      <c r="AH224" s="218">
        <v>0</v>
      </c>
      <c r="AI224" s="220">
        <f t="shared" si="98"/>
        <v>0.22111747771711965</v>
      </c>
      <c r="AJ224" s="147" t="str">
        <f t="shared" si="99"/>
        <v/>
      </c>
      <c r="BA224" s="147"/>
      <c r="BR224" s="147"/>
      <c r="CG224" s="147"/>
    </row>
    <row r="225" spans="1:85" ht="15">
      <c r="A225" s="173" t="s">
        <v>139</v>
      </c>
      <c r="B225" s="162">
        <v>24.612318889066991</v>
      </c>
      <c r="C225" s="162">
        <v>0</v>
      </c>
      <c r="D225" s="162">
        <v>2.663981939558846</v>
      </c>
      <c r="E225" s="162">
        <v>0</v>
      </c>
      <c r="F225" s="322"/>
      <c r="G225" s="162">
        <v>0</v>
      </c>
      <c r="H225" s="174">
        <v>0</v>
      </c>
      <c r="I225" s="160">
        <f t="shared" si="96"/>
        <v>27.276300828625835</v>
      </c>
      <c r="J225" s="155"/>
      <c r="K225" s="175" t="s">
        <v>139</v>
      </c>
      <c r="L225" s="162">
        <v>24.612318889066991</v>
      </c>
      <c r="M225" s="162">
        <v>0</v>
      </c>
      <c r="N225" s="162">
        <v>2.663981939558846</v>
      </c>
      <c r="O225" s="162">
        <v>0</v>
      </c>
      <c r="P225" s="162">
        <v>0</v>
      </c>
      <c r="Q225" s="162">
        <v>0</v>
      </c>
      <c r="R225" s="163">
        <v>0</v>
      </c>
      <c r="S225" s="164">
        <f t="shared" si="97"/>
        <v>27.276300828625835</v>
      </c>
      <c r="U225" s="221" t="s">
        <v>139</v>
      </c>
      <c r="V225" s="213">
        <v>24.040621251525298</v>
      </c>
      <c r="W225" s="213">
        <v>0</v>
      </c>
      <c r="X225" s="213">
        <v>0</v>
      </c>
      <c r="Y225" s="213">
        <v>0</v>
      </c>
      <c r="Z225" s="213">
        <v>2.3707771918173735</v>
      </c>
      <c r="AA225" s="213">
        <v>0</v>
      </c>
      <c r="AB225" s="213">
        <v>0</v>
      </c>
      <c r="AC225" s="214">
        <v>0.86490238528316876</v>
      </c>
      <c r="AD225" s="213">
        <v>0.57169763754169334</v>
      </c>
      <c r="AE225" s="213">
        <v>0</v>
      </c>
      <c r="AF225" s="213">
        <v>0</v>
      </c>
      <c r="AG225" s="213">
        <v>0.2932047477414727</v>
      </c>
      <c r="AH225" s="213">
        <v>0</v>
      </c>
      <c r="AI225" s="216">
        <f t="shared" si="98"/>
        <v>27.276300828625843</v>
      </c>
      <c r="AJ225" s="147" t="str">
        <f t="shared" si="99"/>
        <v/>
      </c>
      <c r="BA225" s="147"/>
      <c r="BR225" s="147"/>
      <c r="CG225" s="147"/>
    </row>
    <row r="226" spans="1:85" ht="15">
      <c r="A226" s="165" t="s">
        <v>25</v>
      </c>
      <c r="B226" s="166">
        <v>3.5465902572519705</v>
      </c>
      <c r="C226" s="166">
        <v>9.3620132588999774E-2</v>
      </c>
      <c r="D226" s="166">
        <v>1.4770944846395213</v>
      </c>
      <c r="E226" s="166">
        <v>12.453327295256148</v>
      </c>
      <c r="F226" s="322"/>
      <c r="G226" s="166">
        <v>3.5469541249737802</v>
      </c>
      <c r="H226" s="167">
        <v>4.5559271000800801E-3</v>
      </c>
      <c r="I226" s="168">
        <f t="shared" si="96"/>
        <v>21.122142221810499</v>
      </c>
      <c r="J226" s="155"/>
      <c r="K226" s="169" t="s">
        <v>25</v>
      </c>
      <c r="L226" s="170">
        <v>3.5465902572519705</v>
      </c>
      <c r="M226" s="170">
        <v>9.3620132588999774E-2</v>
      </c>
      <c r="N226" s="170">
        <v>1.4770944846395213</v>
      </c>
      <c r="O226" s="170">
        <v>12.453327295256148</v>
      </c>
      <c r="P226" s="170">
        <v>0.32130926327822817</v>
      </c>
      <c r="Q226" s="170">
        <v>3.5469541249737802</v>
      </c>
      <c r="R226" s="171">
        <v>4.5559271000800801E-3</v>
      </c>
      <c r="S226" s="172">
        <f t="shared" si="97"/>
        <v>21.443451485088726</v>
      </c>
      <c r="U226" s="217" t="s">
        <v>25</v>
      </c>
      <c r="V226" s="218">
        <v>0.23498084736523614</v>
      </c>
      <c r="W226" s="218">
        <v>3.3116094098867346</v>
      </c>
      <c r="X226" s="218">
        <v>3.5469541249737802</v>
      </c>
      <c r="Y226" s="218">
        <v>9.3620132588999774E-2</v>
      </c>
      <c r="Z226" s="218">
        <v>1.4770944846395213</v>
      </c>
      <c r="AA226" s="218">
        <v>12.239369284546973</v>
      </c>
      <c r="AB226" s="218">
        <v>0.32130926327822817</v>
      </c>
      <c r="AC226" s="219">
        <v>0.2185139378092556</v>
      </c>
      <c r="AD226" s="218">
        <v>0</v>
      </c>
      <c r="AE226" s="218">
        <v>9.2416715904910546E-2</v>
      </c>
      <c r="AF226" s="218">
        <v>4.5559271000800801E-3</v>
      </c>
      <c r="AG226" s="218">
        <v>0</v>
      </c>
      <c r="AH226" s="218">
        <v>0.12154129480426498</v>
      </c>
      <c r="AI226" s="220">
        <f t="shared" si="98"/>
        <v>21.443451485088726</v>
      </c>
      <c r="AJ226" s="147" t="str">
        <f t="shared" si="99"/>
        <v/>
      </c>
      <c r="BA226" s="147"/>
      <c r="BR226" s="147"/>
      <c r="CG226" s="147"/>
    </row>
    <row r="227" spans="1:85" ht="15">
      <c r="A227" s="173" t="s">
        <v>24</v>
      </c>
      <c r="B227" s="162">
        <v>4.6067741245409328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96"/>
        <v>4.6067741245409328</v>
      </c>
      <c r="J227" s="155"/>
      <c r="K227" s="175" t="s">
        <v>24</v>
      </c>
      <c r="L227" s="162">
        <v>4.6067741245409328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97"/>
        <v>4.6067741245409328</v>
      </c>
      <c r="U227" s="221" t="s">
        <v>24</v>
      </c>
      <c r="V227" s="213">
        <v>4.6067741245409328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98"/>
        <v>4.6067741245409328</v>
      </c>
      <c r="AJ227" s="147" t="str">
        <f t="shared" si="9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9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9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98"/>
        <v>0</v>
      </c>
      <c r="AJ228" s="147" t="str">
        <f t="shared" si="99"/>
        <v/>
      </c>
      <c r="BA228" s="147"/>
      <c r="BR228" s="147"/>
      <c r="CG228" s="147"/>
    </row>
    <row r="229" spans="1:85" ht="15">
      <c r="A229" s="173" t="s">
        <v>22</v>
      </c>
      <c r="B229" s="162">
        <v>0</v>
      </c>
      <c r="C229" s="162">
        <v>0</v>
      </c>
      <c r="D229" s="162">
        <v>0</v>
      </c>
      <c r="E229" s="162">
        <v>6.9091304741197165E-2</v>
      </c>
      <c r="F229" s="322"/>
      <c r="G229" s="162">
        <v>0</v>
      </c>
      <c r="H229" s="174">
        <v>0</v>
      </c>
      <c r="I229" s="160">
        <f t="shared" si="96"/>
        <v>6.9091304741197165E-2</v>
      </c>
      <c r="J229" s="155"/>
      <c r="K229" s="175" t="s">
        <v>22</v>
      </c>
      <c r="L229" s="162">
        <v>0</v>
      </c>
      <c r="M229" s="162">
        <v>0</v>
      </c>
      <c r="N229" s="162">
        <v>0</v>
      </c>
      <c r="O229" s="162">
        <v>6.9091304741197165E-2</v>
      </c>
      <c r="P229" s="162">
        <v>0.48404085871710828</v>
      </c>
      <c r="Q229" s="162">
        <v>0</v>
      </c>
      <c r="R229" s="163">
        <v>0</v>
      </c>
      <c r="S229" s="164">
        <f t="shared" si="97"/>
        <v>0.5531321634583054</v>
      </c>
      <c r="U229" s="221" t="s">
        <v>22</v>
      </c>
      <c r="V229" s="213">
        <v>0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0.48404085871710828</v>
      </c>
      <c r="AC229" s="214">
        <v>6.9091304741197165E-2</v>
      </c>
      <c r="AD229" s="213">
        <v>0</v>
      </c>
      <c r="AE229" s="213">
        <v>0</v>
      </c>
      <c r="AF229" s="213">
        <v>0</v>
      </c>
      <c r="AG229" s="213">
        <v>0</v>
      </c>
      <c r="AH229" s="213">
        <v>6.9091304741197165E-2</v>
      </c>
      <c r="AI229" s="216">
        <f t="shared" si="98"/>
        <v>0.5531321634583054</v>
      </c>
      <c r="AJ229" s="147" t="str">
        <f t="shared" si="9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9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9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98"/>
        <v>0</v>
      </c>
      <c r="AJ230" s="147" t="str">
        <f t="shared" si="9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9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9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98"/>
        <v>0</v>
      </c>
      <c r="AJ231" s="147" t="str">
        <f t="shared" si="9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9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9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98"/>
        <v>0</v>
      </c>
      <c r="AJ232" s="147" t="str">
        <f t="shared" si="9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9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9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98"/>
        <v>0</v>
      </c>
      <c r="AJ233" s="147" t="str">
        <f t="shared" si="9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9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9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98"/>
        <v>0</v>
      </c>
      <c r="AJ234" s="147" t="str">
        <f t="shared" si="9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9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9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98"/>
        <v>0</v>
      </c>
      <c r="AJ235" s="147" t="str">
        <f t="shared" si="9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33.119308447864746</v>
      </c>
      <c r="C236" s="201">
        <f t="shared" ref="C236:I236" si="100">SUM(C215:C231)</f>
        <v>9.3620132588999774E-2</v>
      </c>
      <c r="D236" s="201">
        <f t="shared" si="100"/>
        <v>4.2884135049948346</v>
      </c>
      <c r="E236" s="201">
        <f t="shared" si="100"/>
        <v>13.519764060480354</v>
      </c>
      <c r="F236" s="201">
        <f t="shared" si="100"/>
        <v>0</v>
      </c>
      <c r="G236" s="201">
        <f t="shared" si="100"/>
        <v>3.5469541249737802</v>
      </c>
      <c r="H236" s="203">
        <f t="shared" si="100"/>
        <v>4.5559271000800801E-3</v>
      </c>
      <c r="I236" s="160">
        <f t="shared" si="100"/>
        <v>54.572616198002798</v>
      </c>
      <c r="J236" s="155"/>
      <c r="K236" s="202" t="s">
        <v>26</v>
      </c>
      <c r="L236" s="201">
        <f>SUM(L215:L231)</f>
        <v>33.119308447864746</v>
      </c>
      <c r="M236" s="201">
        <f t="shared" ref="M236:S236" si="101">SUM(M215:M231)</f>
        <v>9.3620132588999774E-2</v>
      </c>
      <c r="N236" s="201">
        <f t="shared" si="101"/>
        <v>4.2884135049948346</v>
      </c>
      <c r="O236" s="201">
        <f t="shared" si="101"/>
        <v>13.519764060480354</v>
      </c>
      <c r="P236" s="201">
        <f t="shared" si="101"/>
        <v>8.3028222018009323</v>
      </c>
      <c r="Q236" s="201">
        <f t="shared" si="101"/>
        <v>3.5469541249737802</v>
      </c>
      <c r="R236" s="203">
        <f t="shared" si="101"/>
        <v>4.5559271000800801E-3</v>
      </c>
      <c r="S236" s="204">
        <f t="shared" si="101"/>
        <v>62.87543839980372</v>
      </c>
      <c r="T236" s="147" t="str">
        <f>IF(ABS(S236-AI236)&gt;0.01,S236-AI236,"")</f>
        <v/>
      </c>
      <c r="U236" s="230" t="s">
        <v>59</v>
      </c>
      <c r="V236" s="231">
        <f>SUM(V215:V231)</f>
        <v>29.236001400436319</v>
      </c>
      <c r="W236" s="231">
        <f t="shared" ref="W236:AH236" si="102">SUM(W215:W231)</f>
        <v>3.3116094098867346</v>
      </c>
      <c r="X236" s="231">
        <f t="shared" si="102"/>
        <v>3.5469541249737802</v>
      </c>
      <c r="Y236" s="231">
        <f t="shared" si="102"/>
        <v>9.3620132588999774E-2</v>
      </c>
      <c r="Z236" s="231">
        <f t="shared" si="102"/>
        <v>3.9952087572533621</v>
      </c>
      <c r="AA236" s="231">
        <f t="shared" si="102"/>
        <v>12.474479008704366</v>
      </c>
      <c r="AB236" s="231">
        <f t="shared" si="102"/>
        <v>8.3028222018009323</v>
      </c>
      <c r="AC236" s="231">
        <f t="shared" si="102"/>
        <v>1.9147433641592344</v>
      </c>
      <c r="AD236" s="232">
        <f t="shared" si="102"/>
        <v>0.57169763754169334</v>
      </c>
      <c r="AE236" s="232">
        <f t="shared" si="102"/>
        <v>9.2416715904910546E-2</v>
      </c>
      <c r="AF236" s="232">
        <f t="shared" si="102"/>
        <v>4.5559271000800801E-3</v>
      </c>
      <c r="AG236" s="232">
        <f t="shared" si="102"/>
        <v>0.2932047477414727</v>
      </c>
      <c r="AH236" s="232">
        <f t="shared" si="102"/>
        <v>0.95286833587107511</v>
      </c>
      <c r="AI236" s="233">
        <f>SUM(V236:AC236)</f>
        <v>62.875438399803727</v>
      </c>
      <c r="AJ236" s="147" t="str">
        <f t="shared" si="9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0.60688511482938245</v>
      </c>
      <c r="C237" s="49">
        <f t="shared" ref="C237:H237" si="103">IF($I236=0,"-",C236/$I236)</f>
        <v>1.7155148334711138E-3</v>
      </c>
      <c r="D237" s="49">
        <f t="shared" si="103"/>
        <v>7.8581783388126783E-2</v>
      </c>
      <c r="E237" s="49">
        <f t="shared" si="103"/>
        <v>0.24773897610895806</v>
      </c>
      <c r="F237" s="49">
        <f t="shared" si="103"/>
        <v>0</v>
      </c>
      <c r="G237" s="49">
        <f t="shared" si="103"/>
        <v>6.4995127081768689E-2</v>
      </c>
      <c r="H237" s="71">
        <f t="shared" si="103"/>
        <v>8.3483758292804985E-5</v>
      </c>
      <c r="I237" s="50">
        <f>SUM(B237:H237)</f>
        <v>0.99999999999999989</v>
      </c>
      <c r="J237" s="147"/>
      <c r="K237" s="82" t="s">
        <v>83</v>
      </c>
      <c r="L237" s="99">
        <f t="shared" ref="L237:R237" si="104">IF($S236=0,"-",L236/$S236)</f>
        <v>0.52674477173853207</v>
      </c>
      <c r="M237" s="99">
        <f t="shared" si="104"/>
        <v>1.4889778102810339E-3</v>
      </c>
      <c r="N237" s="99">
        <f t="shared" si="104"/>
        <v>6.8204908214337348E-2</v>
      </c>
      <c r="O237" s="99">
        <f t="shared" si="104"/>
        <v>0.21502456928431626</v>
      </c>
      <c r="P237" s="99">
        <f t="shared" si="104"/>
        <v>0.13205191745950279</v>
      </c>
      <c r="Q237" s="99">
        <f t="shared" si="104"/>
        <v>5.6412395925097086E-2</v>
      </c>
      <c r="R237" s="100">
        <f t="shared" si="104"/>
        <v>7.2459567933514445E-5</v>
      </c>
      <c r="S237" s="101">
        <f>SUM(L237:R237)</f>
        <v>1</v>
      </c>
      <c r="U237" s="111" t="s">
        <v>83</v>
      </c>
      <c r="V237" s="133">
        <f>+V236/$AI236</f>
        <v>0.4649828636507381</v>
      </c>
      <c r="W237" s="133">
        <f t="shared" ref="W237:AH237" si="105">+W236/$AI236</f>
        <v>5.266936492481096E-2</v>
      </c>
      <c r="X237" s="133">
        <f t="shared" si="105"/>
        <v>5.6412395925097079E-2</v>
      </c>
      <c r="Y237" s="133">
        <f t="shared" si="105"/>
        <v>1.4889778102810337E-3</v>
      </c>
      <c r="Z237" s="133">
        <f t="shared" si="105"/>
        <v>6.3541644542486939E-2</v>
      </c>
      <c r="AA237" s="133">
        <f t="shared" si="105"/>
        <v>0.19839987324435587</v>
      </c>
      <c r="AB237" s="133">
        <f t="shared" si="105"/>
        <v>0.13205191745950276</v>
      </c>
      <c r="AC237" s="133">
        <f t="shared" si="105"/>
        <v>3.0452962442727261E-2</v>
      </c>
      <c r="AD237" s="133">
        <f t="shared" si="105"/>
        <v>9.0925431629829863E-3</v>
      </c>
      <c r="AE237" s="133">
        <f t="shared" si="105"/>
        <v>1.4698381157561683E-3</v>
      </c>
      <c r="AF237" s="133">
        <f t="shared" si="105"/>
        <v>7.2459567933514431E-5</v>
      </c>
      <c r="AG237" s="133">
        <f t="shared" si="105"/>
        <v>4.6632636718504051E-3</v>
      </c>
      <c r="AH237" s="133">
        <f t="shared" si="105"/>
        <v>1.5154857924204145E-2</v>
      </c>
      <c r="AI237" s="134">
        <f>SUM(V237:AC237)</f>
        <v>0.99999999999999978</v>
      </c>
      <c r="AJ237" s="25" t="str">
        <f t="shared" si="9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06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07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08">SUM(V242:AC242)</f>
        <v>0</v>
      </c>
      <c r="AJ242" s="147" t="str">
        <f t="shared" ref="AJ242:AJ263" si="109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</v>
      </c>
      <c r="E243" s="162">
        <v>0</v>
      </c>
      <c r="F243" s="322"/>
      <c r="G243" s="162">
        <v>0</v>
      </c>
      <c r="H243" s="174">
        <v>0</v>
      </c>
      <c r="I243" s="160">
        <f t="shared" si="106"/>
        <v>0</v>
      </c>
      <c r="J243" s="155"/>
      <c r="K243" s="175" t="s">
        <v>10</v>
      </c>
      <c r="L243" s="162">
        <v>0</v>
      </c>
      <c r="M243" s="162">
        <v>0</v>
      </c>
      <c r="N243" s="162">
        <v>0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07"/>
        <v>0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08"/>
        <v>0</v>
      </c>
      <c r="AJ243" s="147" t="str">
        <f t="shared" si="109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06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07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08"/>
        <v>0</v>
      </c>
      <c r="AJ244" s="147" t="str">
        <f t="shared" si="109"/>
        <v/>
      </c>
      <c r="BA244" s="147"/>
      <c r="BR244" s="147"/>
      <c r="CG244" s="147"/>
    </row>
    <row r="245" spans="1:85" ht="15">
      <c r="A245" s="173" t="s">
        <v>16</v>
      </c>
      <c r="B245" s="162">
        <v>14.466162513553105</v>
      </c>
      <c r="C245" s="162">
        <v>7.3847993214065204E-3</v>
      </c>
      <c r="D245" s="162">
        <v>7.9577806258977928</v>
      </c>
      <c r="E245" s="162">
        <v>0</v>
      </c>
      <c r="F245" s="322"/>
      <c r="G245" s="162">
        <v>0</v>
      </c>
      <c r="H245" s="174">
        <v>0</v>
      </c>
      <c r="I245" s="160">
        <f t="shared" si="106"/>
        <v>22.431327938772306</v>
      </c>
      <c r="J245" s="155"/>
      <c r="K245" s="175" t="s">
        <v>16</v>
      </c>
      <c r="L245" s="162">
        <v>14.466162513553105</v>
      </c>
      <c r="M245" s="162">
        <v>7.3847993214065204E-3</v>
      </c>
      <c r="N245" s="162">
        <v>7.9577806258977928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07"/>
        <v>22.431327938772306</v>
      </c>
      <c r="U245" s="221" t="s">
        <v>16</v>
      </c>
      <c r="V245" s="213">
        <v>14.31187295630229</v>
      </c>
      <c r="W245" s="213">
        <v>0</v>
      </c>
      <c r="X245" s="213">
        <v>0</v>
      </c>
      <c r="Y245" s="213">
        <v>7.3847993214065204E-3</v>
      </c>
      <c r="Z245" s="213">
        <v>7.9577806258977928</v>
      </c>
      <c r="AA245" s="213">
        <v>0</v>
      </c>
      <c r="AB245" s="213">
        <v>0</v>
      </c>
      <c r="AC245" s="214">
        <v>0.15428955725081472</v>
      </c>
      <c r="AD245" s="215">
        <v>0.15428955725081472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08"/>
        <v>22.431327938772306</v>
      </c>
      <c r="AJ245" s="147" t="str">
        <f t="shared" si="109"/>
        <v/>
      </c>
      <c r="BA245" s="147"/>
      <c r="BR245" s="147"/>
      <c r="CG245" s="147"/>
    </row>
    <row r="246" spans="1:85" ht="15">
      <c r="A246" s="165" t="s">
        <v>15</v>
      </c>
      <c r="B246" s="166">
        <v>7.3423701508523571</v>
      </c>
      <c r="C246" s="166">
        <v>0</v>
      </c>
      <c r="D246" s="166">
        <v>0</v>
      </c>
      <c r="E246" s="166">
        <v>0</v>
      </c>
      <c r="F246" s="322"/>
      <c r="G246" s="166">
        <v>0</v>
      </c>
      <c r="H246" s="167">
        <v>0</v>
      </c>
      <c r="I246" s="168">
        <f t="shared" si="106"/>
        <v>7.3423701508523571</v>
      </c>
      <c r="J246" s="155"/>
      <c r="K246" s="169" t="s">
        <v>15</v>
      </c>
      <c r="L246" s="170">
        <v>7.3423701508523571</v>
      </c>
      <c r="M246" s="170">
        <v>0</v>
      </c>
      <c r="N246" s="170">
        <v>0</v>
      </c>
      <c r="O246" s="170">
        <v>0</v>
      </c>
      <c r="P246" s="170">
        <v>0</v>
      </c>
      <c r="Q246" s="170">
        <v>0</v>
      </c>
      <c r="R246" s="171">
        <v>0</v>
      </c>
      <c r="S246" s="172">
        <f t="shared" si="107"/>
        <v>7.3423701508523571</v>
      </c>
      <c r="U246" s="217" t="s">
        <v>53</v>
      </c>
      <c r="V246" s="218">
        <v>7.3423701508523571</v>
      </c>
      <c r="W246" s="218">
        <v>0</v>
      </c>
      <c r="X246" s="218">
        <v>0</v>
      </c>
      <c r="Y246" s="218">
        <v>0</v>
      </c>
      <c r="Z246" s="218">
        <v>0</v>
      </c>
      <c r="AA246" s="218">
        <v>0</v>
      </c>
      <c r="AB246" s="218">
        <v>0</v>
      </c>
      <c r="AC246" s="219">
        <v>0</v>
      </c>
      <c r="AD246" s="218">
        <v>0</v>
      </c>
      <c r="AE246" s="218">
        <v>0</v>
      </c>
      <c r="AF246" s="218">
        <v>0</v>
      </c>
      <c r="AG246" s="218">
        <v>0</v>
      </c>
      <c r="AH246" s="218">
        <v>0</v>
      </c>
      <c r="AI246" s="220">
        <f t="shared" si="108"/>
        <v>7.3423701508523571</v>
      </c>
      <c r="AJ246" s="147" t="str">
        <f t="shared" si="109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18.194267549516901</v>
      </c>
      <c r="F247" s="322"/>
      <c r="G247" s="162">
        <v>0</v>
      </c>
      <c r="H247" s="174">
        <v>0</v>
      </c>
      <c r="I247" s="160">
        <f t="shared" si="106"/>
        <v>18.194267549516901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18.194267549516901</v>
      </c>
      <c r="P247" s="162">
        <v>67.33040178924756</v>
      </c>
      <c r="Q247" s="162">
        <v>0</v>
      </c>
      <c r="R247" s="163">
        <v>0</v>
      </c>
      <c r="S247" s="164">
        <f t="shared" si="107"/>
        <v>85.524669338764454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3.8868461499620865</v>
      </c>
      <c r="AB247" s="213">
        <v>67.33040178924756</v>
      </c>
      <c r="AC247" s="214">
        <v>14.307421399554816</v>
      </c>
      <c r="AD247" s="213">
        <v>0</v>
      </c>
      <c r="AE247" s="213">
        <v>0</v>
      </c>
      <c r="AF247" s="213">
        <v>0</v>
      </c>
      <c r="AG247" s="213">
        <v>0</v>
      </c>
      <c r="AH247" s="213">
        <v>14.307421399554816</v>
      </c>
      <c r="AI247" s="216">
        <f t="shared" si="108"/>
        <v>85.524669338764454</v>
      </c>
      <c r="AJ247" s="147" t="str">
        <f t="shared" si="109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2.0659355252968554</v>
      </c>
      <c r="F248" s="322"/>
      <c r="G248" s="166">
        <v>0</v>
      </c>
      <c r="H248" s="167">
        <v>0</v>
      </c>
      <c r="I248" s="168">
        <f t="shared" si="106"/>
        <v>2.0659355252968554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2.0659355252968554</v>
      </c>
      <c r="P248" s="170">
        <v>2.8973159397380499</v>
      </c>
      <c r="Q248" s="170">
        <v>0</v>
      </c>
      <c r="R248" s="171">
        <v>0</v>
      </c>
      <c r="S248" s="172">
        <f t="shared" si="107"/>
        <v>4.9632514650349053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0.80024892679436022</v>
      </c>
      <c r="AB248" s="218">
        <v>2.8973159397380499</v>
      </c>
      <c r="AC248" s="219">
        <v>1.2656865985024952</v>
      </c>
      <c r="AD248" s="218">
        <v>0</v>
      </c>
      <c r="AE248" s="218">
        <v>0</v>
      </c>
      <c r="AF248" s="218">
        <v>0</v>
      </c>
      <c r="AG248" s="218">
        <v>0</v>
      </c>
      <c r="AH248" s="218">
        <v>1.2656865985024952</v>
      </c>
      <c r="AI248" s="220">
        <f t="shared" si="108"/>
        <v>4.9632514650349053</v>
      </c>
      <c r="AJ248" s="147" t="str">
        <f t="shared" si="109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0</v>
      </c>
      <c r="E249" s="162">
        <v>0</v>
      </c>
      <c r="F249" s="322"/>
      <c r="G249" s="162">
        <v>0</v>
      </c>
      <c r="H249" s="174">
        <v>0</v>
      </c>
      <c r="I249" s="160">
        <f t="shared" si="106"/>
        <v>0</v>
      </c>
      <c r="J249" s="155"/>
      <c r="K249" s="175" t="s">
        <v>55</v>
      </c>
      <c r="L249" s="162">
        <v>0</v>
      </c>
      <c r="M249" s="162">
        <v>0</v>
      </c>
      <c r="N249" s="162">
        <v>0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07"/>
        <v>0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0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08"/>
        <v>0</v>
      </c>
      <c r="AJ249" s="147" t="str">
        <f t="shared" si="109"/>
        <v/>
      </c>
      <c r="BA249" s="147"/>
      <c r="BR249" s="147"/>
      <c r="CG249" s="147"/>
    </row>
    <row r="250" spans="1:85" ht="15">
      <c r="A250" s="165" t="s">
        <v>17</v>
      </c>
      <c r="B250" s="166">
        <v>34.727072300400437</v>
      </c>
      <c r="C250" s="166">
        <v>0</v>
      </c>
      <c r="D250" s="166">
        <v>66.106573604416482</v>
      </c>
      <c r="E250" s="166">
        <v>10.428019471313176</v>
      </c>
      <c r="F250" s="322"/>
      <c r="G250" s="166">
        <v>0</v>
      </c>
      <c r="H250" s="167">
        <v>0</v>
      </c>
      <c r="I250" s="168">
        <f t="shared" si="106"/>
        <v>111.2616653761301</v>
      </c>
      <c r="J250" s="155"/>
      <c r="K250" s="169" t="s">
        <v>17</v>
      </c>
      <c r="L250" s="170">
        <v>34.727072300400437</v>
      </c>
      <c r="M250" s="170">
        <v>0</v>
      </c>
      <c r="N250" s="170">
        <v>66.106573604416482</v>
      </c>
      <c r="O250" s="170">
        <v>10.428019471313176</v>
      </c>
      <c r="P250" s="170">
        <v>2.1255361397934873</v>
      </c>
      <c r="Q250" s="170">
        <v>0</v>
      </c>
      <c r="R250" s="171">
        <v>0</v>
      </c>
      <c r="S250" s="172">
        <f t="shared" si="107"/>
        <v>113.38720151592358</v>
      </c>
      <c r="U250" s="217" t="s">
        <v>17</v>
      </c>
      <c r="V250" s="218">
        <v>34.727072300400437</v>
      </c>
      <c r="W250" s="218">
        <v>0</v>
      </c>
      <c r="X250" s="218">
        <v>0</v>
      </c>
      <c r="Y250" s="218">
        <v>0</v>
      </c>
      <c r="Z250" s="218">
        <v>66.106573604416482</v>
      </c>
      <c r="AA250" s="218">
        <v>8.2186933121366934</v>
      </c>
      <c r="AB250" s="218">
        <v>2.1255361397934873</v>
      </c>
      <c r="AC250" s="219">
        <v>2.2093261591764821</v>
      </c>
      <c r="AD250" s="218">
        <v>0</v>
      </c>
      <c r="AE250" s="218">
        <v>0</v>
      </c>
      <c r="AF250" s="218">
        <v>0</v>
      </c>
      <c r="AG250" s="218">
        <v>0</v>
      </c>
      <c r="AH250" s="218">
        <v>2.2093261591764821</v>
      </c>
      <c r="AI250" s="220">
        <f t="shared" si="108"/>
        <v>113.38720151592358</v>
      </c>
      <c r="AJ250" s="147" t="str">
        <f t="shared" si="109"/>
        <v/>
      </c>
      <c r="BA250" s="147"/>
      <c r="BR250" s="147"/>
      <c r="CG250" s="147"/>
    </row>
    <row r="251" spans="1:85" ht="15">
      <c r="A251" s="173" t="s">
        <v>139</v>
      </c>
      <c r="B251" s="162">
        <v>205.32045869676037</v>
      </c>
      <c r="C251" s="162">
        <v>0</v>
      </c>
      <c r="D251" s="162">
        <v>226.61042732426492</v>
      </c>
      <c r="E251" s="162">
        <v>13.977088866684579</v>
      </c>
      <c r="F251" s="322"/>
      <c r="G251" s="162">
        <v>2.2555919615949709E-2</v>
      </c>
      <c r="H251" s="174">
        <v>0</v>
      </c>
      <c r="I251" s="160">
        <f t="shared" si="106"/>
        <v>445.93053080732585</v>
      </c>
      <c r="J251" s="155"/>
      <c r="K251" s="175" t="s">
        <v>139</v>
      </c>
      <c r="L251" s="162">
        <v>205.32045869676037</v>
      </c>
      <c r="M251" s="162">
        <v>0</v>
      </c>
      <c r="N251" s="162">
        <v>226.61042732426492</v>
      </c>
      <c r="O251" s="162">
        <v>13.977088866684579</v>
      </c>
      <c r="P251" s="162">
        <v>8.5494787415538376</v>
      </c>
      <c r="Q251" s="162">
        <v>2.2555919615949709E-2</v>
      </c>
      <c r="R251" s="163">
        <v>0</v>
      </c>
      <c r="S251" s="164">
        <f t="shared" si="107"/>
        <v>454.48000954887971</v>
      </c>
      <c r="U251" s="221" t="s">
        <v>139</v>
      </c>
      <c r="V251" s="213">
        <v>196.89695051618395</v>
      </c>
      <c r="W251" s="213">
        <v>7.5274116185005457</v>
      </c>
      <c r="X251" s="213">
        <v>2.2555919615949709E-2</v>
      </c>
      <c r="Y251" s="213">
        <v>0</v>
      </c>
      <c r="Z251" s="213">
        <v>226.06657904019147</v>
      </c>
      <c r="AA251" s="213">
        <v>8.9954887088375362</v>
      </c>
      <c r="AB251" s="213">
        <v>8.5494787415538376</v>
      </c>
      <c r="AC251" s="214">
        <v>6.4215450039963704</v>
      </c>
      <c r="AD251" s="213">
        <v>0.89609656207587074</v>
      </c>
      <c r="AE251" s="213">
        <v>0</v>
      </c>
      <c r="AF251" s="213">
        <v>0</v>
      </c>
      <c r="AG251" s="213">
        <v>0.5438482840734562</v>
      </c>
      <c r="AH251" s="213">
        <v>4.9816001578470432</v>
      </c>
      <c r="AI251" s="216">
        <f t="shared" si="108"/>
        <v>454.48000954887959</v>
      </c>
      <c r="AJ251" s="147" t="str">
        <f t="shared" si="109"/>
        <v/>
      </c>
      <c r="BA251" s="147"/>
      <c r="BR251" s="147"/>
      <c r="CG251" s="147"/>
    </row>
    <row r="252" spans="1:85" ht="15">
      <c r="A252" s="165" t="s">
        <v>25</v>
      </c>
      <c r="B252" s="166">
        <v>97.606672567703569</v>
      </c>
      <c r="C252" s="166">
        <v>1.4306329974571612</v>
      </c>
      <c r="D252" s="166">
        <v>181.61812597682908</v>
      </c>
      <c r="E252" s="166">
        <v>456.9485633865429</v>
      </c>
      <c r="F252" s="322"/>
      <c r="G252" s="166">
        <v>108.31657452792599</v>
      </c>
      <c r="H252" s="167">
        <v>33.692181620396553</v>
      </c>
      <c r="I252" s="168">
        <f t="shared" si="106"/>
        <v>879.61275107685537</v>
      </c>
      <c r="J252" s="155"/>
      <c r="K252" s="169" t="s">
        <v>25</v>
      </c>
      <c r="L252" s="170">
        <v>97.606672567703569</v>
      </c>
      <c r="M252" s="170">
        <v>1.4306329974571612</v>
      </c>
      <c r="N252" s="170">
        <v>181.61812597682908</v>
      </c>
      <c r="O252" s="170">
        <v>456.9485633865429</v>
      </c>
      <c r="P252" s="170">
        <v>1.5076564177599825</v>
      </c>
      <c r="Q252" s="170">
        <v>108.31657452792599</v>
      </c>
      <c r="R252" s="171">
        <v>33.692181620396553</v>
      </c>
      <c r="S252" s="172">
        <f t="shared" si="107"/>
        <v>881.12040749461539</v>
      </c>
      <c r="U252" s="217" t="s">
        <v>25</v>
      </c>
      <c r="V252" s="218">
        <v>14.558552220254253</v>
      </c>
      <c r="W252" s="218">
        <v>81.420905891161581</v>
      </c>
      <c r="X252" s="218">
        <v>108.31657452792599</v>
      </c>
      <c r="Y252" s="218">
        <v>1.4306329974571612</v>
      </c>
      <c r="Z252" s="218">
        <v>181.61812597682908</v>
      </c>
      <c r="AA252" s="218">
        <v>455.70483796709902</v>
      </c>
      <c r="AB252" s="218">
        <v>1.5076564177599825</v>
      </c>
      <c r="AC252" s="219">
        <v>36.563121496128126</v>
      </c>
      <c r="AD252" s="218">
        <v>1.6272144562877251</v>
      </c>
      <c r="AE252" s="218">
        <v>0</v>
      </c>
      <c r="AF252" s="218">
        <v>33.692181620396553</v>
      </c>
      <c r="AG252" s="218">
        <v>0</v>
      </c>
      <c r="AH252" s="218">
        <v>1.2437254194438485</v>
      </c>
      <c r="AI252" s="220">
        <f t="shared" si="108"/>
        <v>881.12040749461528</v>
      </c>
      <c r="AJ252" s="147" t="str">
        <f t="shared" si="109"/>
        <v/>
      </c>
      <c r="BA252" s="147"/>
      <c r="BR252" s="147"/>
      <c r="CG252" s="147"/>
    </row>
    <row r="253" spans="1:85" ht="15">
      <c r="A253" s="173" t="s">
        <v>24</v>
      </c>
      <c r="B253" s="162">
        <v>34.484972722659442</v>
      </c>
      <c r="C253" s="162">
        <v>0</v>
      </c>
      <c r="D253" s="162">
        <v>1.1608764700405654</v>
      </c>
      <c r="E253" s="162">
        <v>0</v>
      </c>
      <c r="F253" s="322"/>
      <c r="G253" s="162">
        <v>0</v>
      </c>
      <c r="H253" s="174">
        <v>0</v>
      </c>
      <c r="I253" s="160">
        <f t="shared" si="106"/>
        <v>35.645849192700005</v>
      </c>
      <c r="J253" s="155"/>
      <c r="K253" s="175" t="s">
        <v>24</v>
      </c>
      <c r="L253" s="162">
        <v>34.484972722659442</v>
      </c>
      <c r="M253" s="162">
        <v>0</v>
      </c>
      <c r="N253" s="162">
        <v>1.1608764700405654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07"/>
        <v>35.645849192700005</v>
      </c>
      <c r="U253" s="221" t="s">
        <v>24</v>
      </c>
      <c r="V253" s="213">
        <v>34.22703488281342</v>
      </c>
      <c r="W253" s="213">
        <v>0</v>
      </c>
      <c r="X253" s="213">
        <v>0</v>
      </c>
      <c r="Y253" s="213">
        <v>0</v>
      </c>
      <c r="Z253" s="213">
        <v>1.1246625328372704</v>
      </c>
      <c r="AA253" s="213">
        <v>0</v>
      </c>
      <c r="AB253" s="213">
        <v>0</v>
      </c>
      <c r="AC253" s="214">
        <v>0.29415177704931605</v>
      </c>
      <c r="AD253" s="213">
        <v>0.25793783984602098</v>
      </c>
      <c r="AE253" s="213">
        <v>0</v>
      </c>
      <c r="AF253" s="213">
        <v>0</v>
      </c>
      <c r="AG253" s="213">
        <v>3.6213937203295098E-2</v>
      </c>
      <c r="AH253" s="213">
        <v>0</v>
      </c>
      <c r="AI253" s="216">
        <f t="shared" si="108"/>
        <v>35.645849192700005</v>
      </c>
      <c r="AJ253" s="147" t="str">
        <f t="shared" si="109"/>
        <v/>
      </c>
      <c r="BA253" s="147"/>
      <c r="BR253" s="147"/>
      <c r="CG253" s="147"/>
    </row>
    <row r="254" spans="1:85" ht="15">
      <c r="A254" s="165" t="s">
        <v>56</v>
      </c>
      <c r="B254" s="166">
        <v>0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06"/>
        <v>0</v>
      </c>
      <c r="J254" s="155"/>
      <c r="K254" s="169" t="s">
        <v>56</v>
      </c>
      <c r="L254" s="170">
        <v>0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07"/>
        <v>0</v>
      </c>
      <c r="U254" s="217" t="s">
        <v>56</v>
      </c>
      <c r="V254" s="218">
        <v>0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08"/>
        <v>0</v>
      </c>
      <c r="AJ254" s="147" t="str">
        <f t="shared" si="109"/>
        <v/>
      </c>
      <c r="BA254" s="147"/>
      <c r="BR254" s="147"/>
      <c r="CG254" s="147"/>
    </row>
    <row r="255" spans="1:85" ht="15">
      <c r="A255" s="173" t="s">
        <v>22</v>
      </c>
      <c r="B255" s="162">
        <v>7.3794347749080611</v>
      </c>
      <c r="C255" s="162">
        <v>0</v>
      </c>
      <c r="D255" s="162">
        <v>0.71706522667283945</v>
      </c>
      <c r="E255" s="162">
        <v>0</v>
      </c>
      <c r="F255" s="322"/>
      <c r="G255" s="162">
        <v>0</v>
      </c>
      <c r="H255" s="174">
        <v>0</v>
      </c>
      <c r="I255" s="160">
        <f t="shared" si="106"/>
        <v>8.0965000015808997</v>
      </c>
      <c r="J255" s="155"/>
      <c r="K255" s="175" t="s">
        <v>22</v>
      </c>
      <c r="L255" s="162">
        <v>7.3794347749080611</v>
      </c>
      <c r="M255" s="162">
        <v>0</v>
      </c>
      <c r="N255" s="162">
        <v>0.71706522667283945</v>
      </c>
      <c r="O255" s="162">
        <v>0</v>
      </c>
      <c r="P255" s="162">
        <v>4.9352502575243973</v>
      </c>
      <c r="Q255" s="162">
        <v>0</v>
      </c>
      <c r="R255" s="163">
        <v>0</v>
      </c>
      <c r="S255" s="164">
        <f t="shared" si="107"/>
        <v>13.031750259105298</v>
      </c>
      <c r="U255" s="221" t="s">
        <v>22</v>
      </c>
      <c r="V255" s="213">
        <v>7.3794347749080611</v>
      </c>
      <c r="W255" s="213">
        <v>0</v>
      </c>
      <c r="X255" s="213">
        <v>0</v>
      </c>
      <c r="Y255" s="213">
        <v>0</v>
      </c>
      <c r="Z255" s="213">
        <v>0.71706522667283945</v>
      </c>
      <c r="AA255" s="213">
        <v>0</v>
      </c>
      <c r="AB255" s="213">
        <v>4.9352502575243973</v>
      </c>
      <c r="AC255" s="214">
        <v>0</v>
      </c>
      <c r="AD255" s="213">
        <v>0</v>
      </c>
      <c r="AE255" s="213">
        <v>0</v>
      </c>
      <c r="AF255" s="213">
        <v>0</v>
      </c>
      <c r="AG255" s="213">
        <v>0</v>
      </c>
      <c r="AH255" s="213">
        <v>0</v>
      </c>
      <c r="AI255" s="216">
        <f t="shared" si="108"/>
        <v>13.031750259105298</v>
      </c>
      <c r="AJ255" s="147" t="str">
        <f t="shared" si="109"/>
        <v/>
      </c>
      <c r="BA255" s="147"/>
      <c r="BR255" s="147"/>
      <c r="CG255" s="147"/>
    </row>
    <row r="256" spans="1:85" ht="15">
      <c r="A256" s="165" t="s">
        <v>21</v>
      </c>
      <c r="B256" s="166">
        <v>4.7978207914474713E-3</v>
      </c>
      <c r="C256" s="166">
        <v>0</v>
      </c>
      <c r="D256" s="166">
        <v>4.6620785443527492E-4</v>
      </c>
      <c r="E256" s="166">
        <v>0</v>
      </c>
      <c r="F256" s="322"/>
      <c r="G256" s="166">
        <v>0</v>
      </c>
      <c r="H256" s="167">
        <v>0</v>
      </c>
      <c r="I256" s="168">
        <f t="shared" si="106"/>
        <v>5.2640286458827462E-3</v>
      </c>
      <c r="J256" s="155"/>
      <c r="K256" s="169" t="s">
        <v>21</v>
      </c>
      <c r="L256" s="170">
        <v>4.7978207914474713E-3</v>
      </c>
      <c r="M256" s="170">
        <v>0</v>
      </c>
      <c r="N256" s="170">
        <v>4.6620785443527492E-4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07"/>
        <v>5.2640286458827462E-3</v>
      </c>
      <c r="U256" s="217" t="s">
        <v>57</v>
      </c>
      <c r="V256" s="218">
        <v>4.7978207914474713E-3</v>
      </c>
      <c r="W256" s="218">
        <v>0</v>
      </c>
      <c r="X256" s="218">
        <v>0</v>
      </c>
      <c r="Y256" s="218">
        <v>0</v>
      </c>
      <c r="Z256" s="218">
        <v>4.6620785443527492E-4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08"/>
        <v>5.2640286458827462E-3</v>
      </c>
      <c r="AJ256" s="147" t="str">
        <f t="shared" si="109"/>
        <v/>
      </c>
      <c r="BA256" s="147"/>
      <c r="BR256" s="147"/>
      <c r="CG256" s="147"/>
    </row>
    <row r="257" spans="1:85" ht="15">
      <c r="A257" s="176" t="s">
        <v>60</v>
      </c>
      <c r="B257" s="162">
        <v>7.5027297736751377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06"/>
        <v>7.5027297736751377</v>
      </c>
      <c r="J257" s="155"/>
      <c r="K257" s="177" t="s">
        <v>60</v>
      </c>
      <c r="L257" s="162">
        <v>7.5027297736751377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07"/>
        <v>7.5027297736751377</v>
      </c>
      <c r="U257" s="222" t="s">
        <v>58</v>
      </c>
      <c r="V257" s="213">
        <v>7.4957991634783072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6.9306101968307915E-3</v>
      </c>
      <c r="AD257" s="215">
        <v>6.9306101968307915E-3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08"/>
        <v>7.5027297736751377</v>
      </c>
      <c r="AJ257" s="147" t="str">
        <f t="shared" si="109"/>
        <v/>
      </c>
      <c r="BA257" s="147"/>
      <c r="BR257" s="147"/>
      <c r="CG257" s="147"/>
    </row>
    <row r="258" spans="1:85">
      <c r="A258" s="178" t="s">
        <v>23</v>
      </c>
      <c r="B258" s="179">
        <v>7.5027297736751377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06"/>
        <v>7.5027297736751377</v>
      </c>
      <c r="J258" s="155"/>
      <c r="K258" s="182" t="s">
        <v>23</v>
      </c>
      <c r="L258" s="183">
        <v>7.5027297736751377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07"/>
        <v>7.5027297736751377</v>
      </c>
      <c r="U258" s="223" t="s">
        <v>61</v>
      </c>
      <c r="V258" s="224">
        <v>7.4957991634783072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6.9306101968307915E-3</v>
      </c>
      <c r="AD258" s="224">
        <v>6.9306101968307915E-3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08"/>
        <v>7.5027297736751377</v>
      </c>
      <c r="AJ258" s="147" t="str">
        <f t="shared" si="109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06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07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08"/>
        <v>0</v>
      </c>
      <c r="AJ259" s="147" t="str">
        <f t="shared" si="109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06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07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08"/>
        <v>0</v>
      </c>
      <c r="AJ260" s="147" t="str">
        <f t="shared" si="109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06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07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08"/>
        <v>0</v>
      </c>
      <c r="AJ261" s="147" t="str">
        <f t="shared" si="109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408.83467132130397</v>
      </c>
      <c r="C262" s="201">
        <f t="shared" ref="C262:I262" si="110">SUM(C241:C257)</f>
        <v>1.4380177967785677</v>
      </c>
      <c r="D262" s="201">
        <f t="shared" si="110"/>
        <v>484.17131543597623</v>
      </c>
      <c r="E262" s="201">
        <f t="shared" si="110"/>
        <v>501.61387479935439</v>
      </c>
      <c r="F262" s="201">
        <f t="shared" si="110"/>
        <v>0</v>
      </c>
      <c r="G262" s="201">
        <f t="shared" si="110"/>
        <v>108.33913044754195</v>
      </c>
      <c r="H262" s="203">
        <f t="shared" si="110"/>
        <v>33.692181620396553</v>
      </c>
      <c r="I262" s="160">
        <f t="shared" si="110"/>
        <v>1538.0891914213516</v>
      </c>
      <c r="J262" s="155"/>
      <c r="K262" s="202" t="s">
        <v>26</v>
      </c>
      <c r="L262" s="201">
        <f>SUM(L241:L257)</f>
        <v>408.83467132130397</v>
      </c>
      <c r="M262" s="201">
        <f t="shared" ref="M262:S262" si="111">SUM(M241:M257)</f>
        <v>1.4380177967785677</v>
      </c>
      <c r="N262" s="201">
        <f t="shared" si="111"/>
        <v>484.17131543597623</v>
      </c>
      <c r="O262" s="201">
        <f t="shared" si="111"/>
        <v>501.61387479935439</v>
      </c>
      <c r="P262" s="201">
        <f t="shared" si="111"/>
        <v>87.345639285617324</v>
      </c>
      <c r="Q262" s="201">
        <f t="shared" si="111"/>
        <v>108.33913044754195</v>
      </c>
      <c r="R262" s="203">
        <f t="shared" si="111"/>
        <v>33.692181620396553</v>
      </c>
      <c r="S262" s="204">
        <f t="shared" si="111"/>
        <v>1625.434830706969</v>
      </c>
      <c r="T262" s="147" t="str">
        <f>IF(ABS(S262-AI262)&gt;0.01,S262-AI262,"")</f>
        <v/>
      </c>
      <c r="U262" s="230" t="s">
        <v>59</v>
      </c>
      <c r="V262" s="231">
        <f>SUM(V241:V257)</f>
        <v>316.94388478598455</v>
      </c>
      <c r="W262" s="231">
        <f t="shared" ref="W262:AH262" si="112">SUM(W241:W257)</f>
        <v>88.948317509662132</v>
      </c>
      <c r="X262" s="231">
        <f t="shared" si="112"/>
        <v>108.33913044754195</v>
      </c>
      <c r="Y262" s="231">
        <f t="shared" si="112"/>
        <v>1.4380177967785677</v>
      </c>
      <c r="Z262" s="231">
        <f t="shared" si="112"/>
        <v>483.59125321469935</v>
      </c>
      <c r="AA262" s="231">
        <f t="shared" si="112"/>
        <v>477.60611506482968</v>
      </c>
      <c r="AB262" s="231">
        <f t="shared" si="112"/>
        <v>87.345639285617324</v>
      </c>
      <c r="AC262" s="231">
        <f t="shared" si="112"/>
        <v>61.222472601855252</v>
      </c>
      <c r="AD262" s="232">
        <f t="shared" si="112"/>
        <v>2.9424690256572621</v>
      </c>
      <c r="AE262" s="232">
        <f t="shared" si="112"/>
        <v>0</v>
      </c>
      <c r="AF262" s="232">
        <f t="shared" si="112"/>
        <v>33.692181620396553</v>
      </c>
      <c r="AG262" s="232">
        <f t="shared" si="112"/>
        <v>0.58006222127675133</v>
      </c>
      <c r="AH262" s="232">
        <f t="shared" si="112"/>
        <v>24.007759734524683</v>
      </c>
      <c r="AI262" s="233">
        <f>SUM(V262:AC262)</f>
        <v>1625.434830706969</v>
      </c>
      <c r="AJ262" s="147" t="str">
        <f t="shared" si="109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0.26580686841931378</v>
      </c>
      <c r="C263" s="49">
        <f t="shared" ref="C263:H263" si="113">IF($I262=0,"-",C262/$I262)</f>
        <v>9.3493784677707299E-4</v>
      </c>
      <c r="D263" s="49">
        <f t="shared" si="113"/>
        <v>0.31478754166951295</v>
      </c>
      <c r="E263" s="49">
        <f t="shared" si="113"/>
        <v>0.32612794992455013</v>
      </c>
      <c r="F263" s="49">
        <f t="shared" si="113"/>
        <v>0</v>
      </c>
      <c r="G263" s="49">
        <f t="shared" si="113"/>
        <v>7.0437482463175966E-2</v>
      </c>
      <c r="H263" s="71">
        <f t="shared" si="113"/>
        <v>2.1905219676670071E-2</v>
      </c>
      <c r="I263" s="50">
        <f>SUM(B263:H263)</f>
        <v>1</v>
      </c>
      <c r="J263" s="147"/>
      <c r="K263" s="82" t="s">
        <v>83</v>
      </c>
      <c r="L263" s="99">
        <f t="shared" ref="L263:R263" si="114">IF($S262=0,"-",L262/$S262)</f>
        <v>0.25152326232820099</v>
      </c>
      <c r="M263" s="99">
        <f t="shared" si="114"/>
        <v>8.8469729429454527E-4</v>
      </c>
      <c r="N263" s="99">
        <f t="shared" si="114"/>
        <v>0.29787187175347413</v>
      </c>
      <c r="O263" s="99">
        <f t="shared" si="114"/>
        <v>0.30860288294743982</v>
      </c>
      <c r="P263" s="99">
        <f t="shared" si="114"/>
        <v>5.373678331208584E-2</v>
      </c>
      <c r="Q263" s="99">
        <f t="shared" si="114"/>
        <v>6.6652398731003426E-2</v>
      </c>
      <c r="R263" s="100">
        <f t="shared" si="114"/>
        <v>2.0728103633501214E-2</v>
      </c>
      <c r="S263" s="101">
        <f>SUM(L263:R263)</f>
        <v>1</v>
      </c>
      <c r="U263" s="111" t="s">
        <v>83</v>
      </c>
      <c r="V263" s="133">
        <f>+V262/$AI262</f>
        <v>0.19499021357142476</v>
      </c>
      <c r="W263" s="133">
        <f t="shared" ref="W263:AH263" si="115">+W262/$AI262</f>
        <v>5.4722782992766818E-2</v>
      </c>
      <c r="X263" s="133">
        <f t="shared" si="115"/>
        <v>6.6652398731003426E-2</v>
      </c>
      <c r="Y263" s="133">
        <f t="shared" si="115"/>
        <v>8.8469729429454527E-4</v>
      </c>
      <c r="Z263" s="133">
        <f t="shared" si="115"/>
        <v>0.29751500587960544</v>
      </c>
      <c r="AA263" s="133">
        <f t="shared" si="115"/>
        <v>0.2938328292479736</v>
      </c>
      <c r="AB263" s="133">
        <f t="shared" si="115"/>
        <v>5.373678331208584E-2</v>
      </c>
      <c r="AC263" s="133">
        <f t="shared" si="115"/>
        <v>3.7665288970845458E-2</v>
      </c>
      <c r="AD263" s="133">
        <f t="shared" si="115"/>
        <v>1.8102657640094129E-3</v>
      </c>
      <c r="AE263" s="133">
        <f t="shared" si="115"/>
        <v>0</v>
      </c>
      <c r="AF263" s="133">
        <f t="shared" si="115"/>
        <v>2.0728103633501214E-2</v>
      </c>
      <c r="AG263" s="133">
        <f t="shared" si="115"/>
        <v>3.5686587386863012E-4</v>
      </c>
      <c r="AH263" s="133">
        <f t="shared" si="115"/>
        <v>1.4770053699466199E-2</v>
      </c>
      <c r="AI263" s="134">
        <f>SUM(V263:AC263)</f>
        <v>0.99999999999999989</v>
      </c>
      <c r="AJ263" s="25" t="str">
        <f t="shared" si="109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3.5494473399708321E-2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3.5494473399708321E-2</v>
      </c>
      <c r="J267" s="155"/>
      <c r="K267" s="209" t="s">
        <v>7</v>
      </c>
      <c r="L267" s="158">
        <v>3.5494473399708321E-2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3.5494473399708321E-2</v>
      </c>
      <c r="U267" s="212" t="s">
        <v>7</v>
      </c>
      <c r="V267" s="213">
        <v>3.5494473399708321E-2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3.5494473399708321E-2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16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17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18">SUM(V268:AC268)</f>
        <v>0</v>
      </c>
      <c r="AJ268" s="147" t="str">
        <f t="shared" ref="AJ268:AJ289" si="119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16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17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18"/>
        <v>0</v>
      </c>
      <c r="AJ269" s="147" t="str">
        <f t="shared" si="119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16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17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18"/>
        <v>0</v>
      </c>
      <c r="AJ270" s="147" t="str">
        <f t="shared" si="119"/>
        <v/>
      </c>
      <c r="BA270" s="147"/>
      <c r="BR270" s="147"/>
      <c r="CG270" s="147"/>
    </row>
    <row r="271" spans="1:85" ht="15">
      <c r="A271" s="173" t="s">
        <v>16</v>
      </c>
      <c r="B271" s="162">
        <v>6.0179016501962206</v>
      </c>
      <c r="C271" s="162">
        <v>4.3629786963922594</v>
      </c>
      <c r="D271" s="162">
        <v>1.6549229538039607</v>
      </c>
      <c r="E271" s="162">
        <v>0</v>
      </c>
      <c r="F271" s="322"/>
      <c r="G271" s="162">
        <v>0</v>
      </c>
      <c r="H271" s="174">
        <v>0</v>
      </c>
      <c r="I271" s="160">
        <f t="shared" si="116"/>
        <v>12.035803300392441</v>
      </c>
      <c r="J271" s="155"/>
      <c r="K271" s="175" t="s">
        <v>16</v>
      </c>
      <c r="L271" s="162">
        <v>6.0179016501962206</v>
      </c>
      <c r="M271" s="162">
        <v>4.3629786963922594</v>
      </c>
      <c r="N271" s="162">
        <v>1.6549229538039607</v>
      </c>
      <c r="O271" s="162">
        <v>0</v>
      </c>
      <c r="P271" s="162">
        <v>0</v>
      </c>
      <c r="Q271" s="162">
        <v>0</v>
      </c>
      <c r="R271" s="163">
        <v>0</v>
      </c>
      <c r="S271" s="164">
        <f t="shared" si="117"/>
        <v>12.035803300392441</v>
      </c>
      <c r="U271" s="221" t="s">
        <v>16</v>
      </c>
      <c r="V271" s="213">
        <v>6.0179016501962206</v>
      </c>
      <c r="W271" s="213">
        <v>0</v>
      </c>
      <c r="X271" s="213">
        <v>0</v>
      </c>
      <c r="Y271" s="213">
        <v>4.3629786963922594</v>
      </c>
      <c r="Z271" s="213">
        <v>1.6549229538039607</v>
      </c>
      <c r="AA271" s="213">
        <v>0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18"/>
        <v>12.035803300392441</v>
      </c>
      <c r="AJ271" s="147" t="str">
        <f t="shared" si="119"/>
        <v/>
      </c>
      <c r="BA271" s="147"/>
      <c r="BR271" s="147"/>
      <c r="CG271" s="147"/>
    </row>
    <row r="272" spans="1:85" ht="15">
      <c r="A272" s="165" t="s">
        <v>15</v>
      </c>
      <c r="B272" s="166">
        <v>1.608808724157087</v>
      </c>
      <c r="C272" s="166">
        <v>0</v>
      </c>
      <c r="D272" s="166">
        <v>4.7169964621168878</v>
      </c>
      <c r="E272" s="166">
        <v>0</v>
      </c>
      <c r="F272" s="322"/>
      <c r="G272" s="166">
        <v>0</v>
      </c>
      <c r="H272" s="167">
        <v>0</v>
      </c>
      <c r="I272" s="168">
        <f t="shared" si="116"/>
        <v>6.3258051862739748</v>
      </c>
      <c r="J272" s="155"/>
      <c r="K272" s="169" t="s">
        <v>15</v>
      </c>
      <c r="L272" s="170">
        <v>1.608808724157087</v>
      </c>
      <c r="M272" s="170">
        <v>0</v>
      </c>
      <c r="N272" s="170">
        <v>4.7169964621168878</v>
      </c>
      <c r="O272" s="170">
        <v>0</v>
      </c>
      <c r="P272" s="170">
        <v>0</v>
      </c>
      <c r="Q272" s="170">
        <v>0</v>
      </c>
      <c r="R272" s="171">
        <v>0</v>
      </c>
      <c r="S272" s="172">
        <f t="shared" si="117"/>
        <v>6.3258051862739748</v>
      </c>
      <c r="U272" s="217" t="s">
        <v>53</v>
      </c>
      <c r="V272" s="218">
        <v>1.608808724157087</v>
      </c>
      <c r="W272" s="218">
        <v>0</v>
      </c>
      <c r="X272" s="218">
        <v>0</v>
      </c>
      <c r="Y272" s="218">
        <v>0</v>
      </c>
      <c r="Z272" s="218">
        <v>4.7169964621168878</v>
      </c>
      <c r="AA272" s="218">
        <v>0</v>
      </c>
      <c r="AB272" s="218">
        <v>0</v>
      </c>
      <c r="AC272" s="219">
        <v>0</v>
      </c>
      <c r="AD272" s="218">
        <v>0</v>
      </c>
      <c r="AE272" s="218">
        <v>0</v>
      </c>
      <c r="AF272" s="218">
        <v>0</v>
      </c>
      <c r="AG272" s="218">
        <v>0</v>
      </c>
      <c r="AH272" s="218">
        <v>0</v>
      </c>
      <c r="AI272" s="220">
        <f t="shared" si="118"/>
        <v>6.3258051862739748</v>
      </c>
      <c r="AJ272" s="147" t="str">
        <f t="shared" si="119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27.066432882628934</v>
      </c>
      <c r="F273" s="322"/>
      <c r="G273" s="162">
        <v>0</v>
      </c>
      <c r="H273" s="174">
        <v>0</v>
      </c>
      <c r="I273" s="160">
        <f t="shared" si="116"/>
        <v>27.066432882628934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27.066432882628934</v>
      </c>
      <c r="P273" s="162">
        <v>256.49206480801445</v>
      </c>
      <c r="Q273" s="162">
        <v>0</v>
      </c>
      <c r="R273" s="163">
        <v>0</v>
      </c>
      <c r="S273" s="164">
        <f t="shared" si="117"/>
        <v>283.55849769064338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2.6039470241409979</v>
      </c>
      <c r="AB273" s="213">
        <v>256.49206480801445</v>
      </c>
      <c r="AC273" s="214">
        <v>24.462485858487938</v>
      </c>
      <c r="AD273" s="213">
        <v>0</v>
      </c>
      <c r="AE273" s="213">
        <v>0</v>
      </c>
      <c r="AF273" s="213">
        <v>0</v>
      </c>
      <c r="AG273" s="213">
        <v>0</v>
      </c>
      <c r="AH273" s="213">
        <v>24.462485858487938</v>
      </c>
      <c r="AI273" s="216">
        <f t="shared" si="118"/>
        <v>283.55849769064338</v>
      </c>
      <c r="AJ273" s="147" t="str">
        <f t="shared" si="119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0</v>
      </c>
      <c r="F274" s="322"/>
      <c r="G274" s="166">
        <v>0</v>
      </c>
      <c r="H274" s="167">
        <v>0</v>
      </c>
      <c r="I274" s="168">
        <f t="shared" si="116"/>
        <v>0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0</v>
      </c>
      <c r="P274" s="170">
        <v>0.21312264680491286</v>
      </c>
      <c r="Q274" s="170">
        <v>0</v>
      </c>
      <c r="R274" s="171">
        <v>0</v>
      </c>
      <c r="S274" s="172">
        <f t="shared" si="117"/>
        <v>0.21312264680491286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0.21312264680491286</v>
      </c>
      <c r="AC274" s="219">
        <v>0</v>
      </c>
      <c r="AD274" s="218">
        <v>0</v>
      </c>
      <c r="AE274" s="218">
        <v>0</v>
      </c>
      <c r="AF274" s="218">
        <v>0</v>
      </c>
      <c r="AG274" s="218">
        <v>0</v>
      </c>
      <c r="AH274" s="218">
        <v>0</v>
      </c>
      <c r="AI274" s="220">
        <f t="shared" si="118"/>
        <v>0.21312264680491286</v>
      </c>
      <c r="AJ274" s="147" t="str">
        <f t="shared" si="119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16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17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18"/>
        <v>0</v>
      </c>
      <c r="AJ275" s="147" t="str">
        <f t="shared" si="119"/>
        <v/>
      </c>
      <c r="BA275" s="147"/>
      <c r="BR275" s="147"/>
      <c r="CG275" s="147"/>
    </row>
    <row r="276" spans="1:85" ht="15">
      <c r="A276" s="165" t="s">
        <v>17</v>
      </c>
      <c r="B276" s="166">
        <v>0.3735057259939496</v>
      </c>
      <c r="C276" s="166">
        <v>0</v>
      </c>
      <c r="D276" s="166">
        <v>11.397948928718582</v>
      </c>
      <c r="E276" s="166">
        <v>0</v>
      </c>
      <c r="F276" s="322"/>
      <c r="G276" s="166">
        <v>0</v>
      </c>
      <c r="H276" s="167">
        <v>0</v>
      </c>
      <c r="I276" s="168">
        <f t="shared" si="116"/>
        <v>11.771454654712532</v>
      </c>
      <c r="J276" s="155"/>
      <c r="K276" s="169" t="s">
        <v>17</v>
      </c>
      <c r="L276" s="170">
        <v>0.3735057259939496</v>
      </c>
      <c r="M276" s="170">
        <v>0</v>
      </c>
      <c r="N276" s="170">
        <v>11.397948928718582</v>
      </c>
      <c r="O276" s="170">
        <v>0</v>
      </c>
      <c r="P276" s="170">
        <v>0</v>
      </c>
      <c r="Q276" s="170">
        <v>0</v>
      </c>
      <c r="R276" s="171">
        <v>0</v>
      </c>
      <c r="S276" s="172">
        <f t="shared" si="117"/>
        <v>11.771454654712532</v>
      </c>
      <c r="U276" s="217" t="s">
        <v>17</v>
      </c>
      <c r="V276" s="218">
        <v>0.3735057259939496</v>
      </c>
      <c r="W276" s="218">
        <v>0</v>
      </c>
      <c r="X276" s="218">
        <v>0</v>
      </c>
      <c r="Y276" s="218">
        <v>0</v>
      </c>
      <c r="Z276" s="218">
        <v>11.397948928718582</v>
      </c>
      <c r="AA276" s="218">
        <v>0</v>
      </c>
      <c r="AB276" s="218">
        <v>0</v>
      </c>
      <c r="AC276" s="219">
        <v>0</v>
      </c>
      <c r="AD276" s="218">
        <v>0</v>
      </c>
      <c r="AE276" s="218">
        <v>0</v>
      </c>
      <c r="AF276" s="218">
        <v>0</v>
      </c>
      <c r="AG276" s="218">
        <v>0</v>
      </c>
      <c r="AH276" s="218">
        <v>0</v>
      </c>
      <c r="AI276" s="220">
        <f t="shared" si="118"/>
        <v>11.771454654712532</v>
      </c>
      <c r="AJ276" s="147" t="str">
        <f t="shared" si="119"/>
        <v/>
      </c>
      <c r="BA276" s="147"/>
      <c r="BR276" s="147"/>
      <c r="CG276" s="147"/>
    </row>
    <row r="277" spans="1:85" ht="15">
      <c r="A277" s="173" t="s">
        <v>139</v>
      </c>
      <c r="B277" s="162">
        <v>37.460184899999895</v>
      </c>
      <c r="C277" s="162">
        <v>766.77041580232731</v>
      </c>
      <c r="D277" s="162">
        <v>78.47392878038508</v>
      </c>
      <c r="E277" s="162">
        <v>0</v>
      </c>
      <c r="F277" s="322"/>
      <c r="G277" s="162">
        <v>0</v>
      </c>
      <c r="H277" s="174">
        <v>0</v>
      </c>
      <c r="I277" s="160">
        <f t="shared" si="116"/>
        <v>882.70452948271236</v>
      </c>
      <c r="J277" s="155"/>
      <c r="K277" s="175" t="s">
        <v>139</v>
      </c>
      <c r="L277" s="162">
        <v>37.460184899999895</v>
      </c>
      <c r="M277" s="162">
        <v>766.77041580232731</v>
      </c>
      <c r="N277" s="162">
        <v>78.47392878038508</v>
      </c>
      <c r="O277" s="162">
        <v>0</v>
      </c>
      <c r="P277" s="162">
        <v>0</v>
      </c>
      <c r="Q277" s="162">
        <v>0</v>
      </c>
      <c r="R277" s="163">
        <v>0</v>
      </c>
      <c r="S277" s="164">
        <f t="shared" si="117"/>
        <v>882.70452948271236</v>
      </c>
      <c r="U277" s="221" t="s">
        <v>139</v>
      </c>
      <c r="V277" s="213">
        <v>37.460184899999895</v>
      </c>
      <c r="W277" s="213">
        <v>0</v>
      </c>
      <c r="X277" s="213">
        <v>0</v>
      </c>
      <c r="Y277" s="213">
        <v>766.77041580232731</v>
      </c>
      <c r="Z277" s="213">
        <v>78.47392878038508</v>
      </c>
      <c r="AA277" s="213">
        <v>0</v>
      </c>
      <c r="AB277" s="213">
        <v>0</v>
      </c>
      <c r="AC277" s="214">
        <v>0</v>
      </c>
      <c r="AD277" s="213">
        <v>0</v>
      </c>
      <c r="AE277" s="213">
        <v>0</v>
      </c>
      <c r="AF277" s="213">
        <v>0</v>
      </c>
      <c r="AG277" s="213">
        <v>0</v>
      </c>
      <c r="AH277" s="213">
        <v>0</v>
      </c>
      <c r="AI277" s="216">
        <f t="shared" si="118"/>
        <v>882.70452948271236</v>
      </c>
      <c r="AJ277" s="147" t="str">
        <f t="shared" si="119"/>
        <v/>
      </c>
      <c r="BA277" s="147"/>
      <c r="BR277" s="147"/>
      <c r="CG277" s="147"/>
    </row>
    <row r="278" spans="1:85" ht="15">
      <c r="A278" s="165" t="s">
        <v>25</v>
      </c>
      <c r="B278" s="166">
        <v>2.004037553812859</v>
      </c>
      <c r="C278" s="166">
        <v>0.18655268061005001</v>
      </c>
      <c r="D278" s="166">
        <v>187.33961892266328</v>
      </c>
      <c r="E278" s="166">
        <v>679.34497759926501</v>
      </c>
      <c r="F278" s="322"/>
      <c r="G278" s="166">
        <v>30.713239101453901</v>
      </c>
      <c r="H278" s="167">
        <v>0</v>
      </c>
      <c r="I278" s="168">
        <f t="shared" si="116"/>
        <v>899.58842585780519</v>
      </c>
      <c r="J278" s="155"/>
      <c r="K278" s="169" t="s">
        <v>25</v>
      </c>
      <c r="L278" s="170">
        <v>2.004037553812859</v>
      </c>
      <c r="M278" s="170">
        <v>0.18655268061005001</v>
      </c>
      <c r="N278" s="170">
        <v>187.33961892266328</v>
      </c>
      <c r="O278" s="170">
        <v>679.34497759926501</v>
      </c>
      <c r="P278" s="170">
        <v>4.9807618547634454E-4</v>
      </c>
      <c r="Q278" s="170">
        <v>30.713239101453901</v>
      </c>
      <c r="R278" s="171">
        <v>0</v>
      </c>
      <c r="S278" s="172">
        <f t="shared" si="117"/>
        <v>899.58892393399071</v>
      </c>
      <c r="U278" s="217" t="s">
        <v>25</v>
      </c>
      <c r="V278" s="218">
        <v>1.75544225397814</v>
      </c>
      <c r="W278" s="218">
        <v>0.24859529983471915</v>
      </c>
      <c r="X278" s="218">
        <v>30.713239101453901</v>
      </c>
      <c r="Y278" s="218">
        <v>0.18655268061005001</v>
      </c>
      <c r="Z278" s="218">
        <v>187.33961892266328</v>
      </c>
      <c r="AA278" s="218">
        <v>679.34202230927542</v>
      </c>
      <c r="AB278" s="218">
        <v>4.9807618547634454E-4</v>
      </c>
      <c r="AC278" s="219">
        <v>2.9552899896398469E-3</v>
      </c>
      <c r="AD278" s="218">
        <v>0</v>
      </c>
      <c r="AE278" s="218">
        <v>0</v>
      </c>
      <c r="AF278" s="218">
        <v>0</v>
      </c>
      <c r="AG278" s="218">
        <v>0</v>
      </c>
      <c r="AH278" s="218">
        <v>2.9552899896398469E-3</v>
      </c>
      <c r="AI278" s="220">
        <f t="shared" si="118"/>
        <v>899.5889239339906</v>
      </c>
      <c r="AJ278" s="147" t="str">
        <f t="shared" si="119"/>
        <v/>
      </c>
      <c r="BA278" s="147"/>
      <c r="BR278" s="147"/>
      <c r="CG278" s="147"/>
    </row>
    <row r="279" spans="1:85" ht="15">
      <c r="A279" s="173" t="s">
        <v>24</v>
      </c>
      <c r="B279" s="162">
        <v>0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16"/>
        <v>0</v>
      </c>
      <c r="J279" s="155"/>
      <c r="K279" s="175" t="s">
        <v>24</v>
      </c>
      <c r="L279" s="162">
        <v>0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17"/>
        <v>0</v>
      </c>
      <c r="U279" s="221" t="s">
        <v>24</v>
      </c>
      <c r="V279" s="213">
        <v>0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18"/>
        <v>0</v>
      </c>
      <c r="AJ279" s="147" t="str">
        <f t="shared" si="119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16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17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18"/>
        <v>0</v>
      </c>
      <c r="AJ280" s="147" t="str">
        <f t="shared" si="119"/>
        <v/>
      </c>
      <c r="BA280" s="147"/>
      <c r="BR280" s="147"/>
      <c r="CG280" s="147"/>
    </row>
    <row r="281" spans="1:85" ht="15">
      <c r="A281" s="173" t="s">
        <v>22</v>
      </c>
      <c r="B281" s="162">
        <v>0</v>
      </c>
      <c r="C281" s="162">
        <v>0</v>
      </c>
      <c r="D281" s="162">
        <v>0</v>
      </c>
      <c r="E281" s="162">
        <v>2.2104072896278248</v>
      </c>
      <c r="F281" s="322"/>
      <c r="G281" s="162">
        <v>0</v>
      </c>
      <c r="H281" s="174">
        <v>0</v>
      </c>
      <c r="I281" s="160">
        <f t="shared" si="116"/>
        <v>2.2104072896278248</v>
      </c>
      <c r="J281" s="155"/>
      <c r="K281" s="175" t="s">
        <v>22</v>
      </c>
      <c r="L281" s="162">
        <v>0</v>
      </c>
      <c r="M281" s="162">
        <v>0</v>
      </c>
      <c r="N281" s="162">
        <v>0</v>
      </c>
      <c r="O281" s="162">
        <v>2.2104072896278248</v>
      </c>
      <c r="P281" s="162">
        <v>15.26469164043537</v>
      </c>
      <c r="Q281" s="162">
        <v>0</v>
      </c>
      <c r="R281" s="163">
        <v>0</v>
      </c>
      <c r="S281" s="164">
        <f t="shared" si="117"/>
        <v>17.475098930063194</v>
      </c>
      <c r="U281" s="221" t="s">
        <v>22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15.26469164043537</v>
      </c>
      <c r="AC281" s="214">
        <v>2.2104072896278248</v>
      </c>
      <c r="AD281" s="213">
        <v>0</v>
      </c>
      <c r="AE281" s="213">
        <v>0</v>
      </c>
      <c r="AF281" s="213">
        <v>0</v>
      </c>
      <c r="AG281" s="213">
        <v>0</v>
      </c>
      <c r="AH281" s="213">
        <v>2.2104072896278248</v>
      </c>
      <c r="AI281" s="216">
        <f t="shared" si="118"/>
        <v>17.475098930063194</v>
      </c>
      <c r="AJ281" s="147" t="str">
        <f t="shared" si="119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16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17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18"/>
        <v>0</v>
      </c>
      <c r="AJ282" s="147" t="str">
        <f t="shared" si="119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16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17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18"/>
        <v>0</v>
      </c>
      <c r="AJ283" s="147" t="str">
        <f t="shared" si="119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16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17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18"/>
        <v>0</v>
      </c>
      <c r="AJ284" s="147" t="str">
        <f t="shared" si="119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16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17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18"/>
        <v>0</v>
      </c>
      <c r="AJ285" s="147" t="str">
        <f t="shared" si="119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16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17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18"/>
        <v>0</v>
      </c>
      <c r="AJ286" s="147" t="str">
        <f t="shared" si="119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16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17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18"/>
        <v>0</v>
      </c>
      <c r="AJ287" s="147" t="str">
        <f t="shared" si="119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47.49993302755972</v>
      </c>
      <c r="C288" s="201">
        <f t="shared" ref="C288:I288" si="120">SUM(C267:C283)</f>
        <v>771.31994717932957</v>
      </c>
      <c r="D288" s="201">
        <f t="shared" si="120"/>
        <v>283.58341604768782</v>
      </c>
      <c r="E288" s="201">
        <f t="shared" si="120"/>
        <v>708.62181777152182</v>
      </c>
      <c r="F288" s="201">
        <f t="shared" si="120"/>
        <v>0</v>
      </c>
      <c r="G288" s="201">
        <f t="shared" si="120"/>
        <v>30.713239101453901</v>
      </c>
      <c r="H288" s="203">
        <f t="shared" si="120"/>
        <v>0</v>
      </c>
      <c r="I288" s="160">
        <f t="shared" si="120"/>
        <v>1841.738353127553</v>
      </c>
      <c r="J288" s="155"/>
      <c r="K288" s="202" t="s">
        <v>26</v>
      </c>
      <c r="L288" s="201">
        <f>SUM(L267:L283)</f>
        <v>47.49993302755972</v>
      </c>
      <c r="M288" s="201">
        <f t="shared" ref="M288:S288" si="121">SUM(M267:M283)</f>
        <v>771.31994717932957</v>
      </c>
      <c r="N288" s="201">
        <f t="shared" si="121"/>
        <v>283.58341604768782</v>
      </c>
      <c r="O288" s="201">
        <f t="shared" si="121"/>
        <v>708.62181777152182</v>
      </c>
      <c r="P288" s="201">
        <f t="shared" si="121"/>
        <v>271.97037717144019</v>
      </c>
      <c r="Q288" s="201">
        <f t="shared" si="121"/>
        <v>30.713239101453901</v>
      </c>
      <c r="R288" s="203">
        <f t="shared" si="121"/>
        <v>0</v>
      </c>
      <c r="S288" s="204">
        <f t="shared" si="121"/>
        <v>2113.7087302989935</v>
      </c>
      <c r="T288" s="147" t="str">
        <f>IF(ABS(S288-AI288)&gt;0.01,S288-AI288,"")</f>
        <v/>
      </c>
      <c r="U288" s="230" t="s">
        <v>59</v>
      </c>
      <c r="V288" s="231">
        <f>SUM(V267:V283)</f>
        <v>47.251337727725002</v>
      </c>
      <c r="W288" s="231">
        <f t="shared" ref="W288:AH288" si="122">SUM(W267:W283)</f>
        <v>0.24859529983471915</v>
      </c>
      <c r="X288" s="231">
        <f t="shared" si="122"/>
        <v>30.713239101453901</v>
      </c>
      <c r="Y288" s="231">
        <f t="shared" si="122"/>
        <v>771.31994717932957</v>
      </c>
      <c r="Z288" s="231">
        <f t="shared" si="122"/>
        <v>283.58341604768782</v>
      </c>
      <c r="AA288" s="231">
        <f t="shared" si="122"/>
        <v>681.94596933341643</v>
      </c>
      <c r="AB288" s="231">
        <f t="shared" si="122"/>
        <v>271.97037717144019</v>
      </c>
      <c r="AC288" s="231">
        <f t="shared" si="122"/>
        <v>26.675848438105401</v>
      </c>
      <c r="AD288" s="232">
        <f t="shared" si="122"/>
        <v>0</v>
      </c>
      <c r="AE288" s="232">
        <f t="shared" si="122"/>
        <v>0</v>
      </c>
      <c r="AF288" s="232">
        <f t="shared" si="122"/>
        <v>0</v>
      </c>
      <c r="AG288" s="232">
        <f t="shared" si="122"/>
        <v>0</v>
      </c>
      <c r="AH288" s="232">
        <f t="shared" si="122"/>
        <v>26.675848438105401</v>
      </c>
      <c r="AI288" s="233">
        <f>SUM(V288:AC288)</f>
        <v>2113.708730298993</v>
      </c>
      <c r="AJ288" s="147" t="str">
        <f t="shared" si="119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2.5790814936821824E-2</v>
      </c>
      <c r="C289" s="49">
        <f t="shared" ref="C289:H289" si="123">IF($I288=0,"-",C288/$I288)</f>
        <v>0.41879995921761121</v>
      </c>
      <c r="D289" s="49">
        <f t="shared" si="123"/>
        <v>0.15397595188595595</v>
      </c>
      <c r="E289" s="49">
        <f t="shared" si="123"/>
        <v>0.38475705116754166</v>
      </c>
      <c r="F289" s="49">
        <f t="shared" si="123"/>
        <v>0</v>
      </c>
      <c r="G289" s="49">
        <f t="shared" si="123"/>
        <v>1.6676222792069314E-2</v>
      </c>
      <c r="H289" s="71">
        <f t="shared" si="123"/>
        <v>0</v>
      </c>
      <c r="I289" s="50">
        <f>SUM(B289:H289)</f>
        <v>0.99999999999999989</v>
      </c>
      <c r="J289" s="147"/>
      <c r="K289" s="82" t="s">
        <v>83</v>
      </c>
      <c r="L289" s="99">
        <f t="shared" ref="L289:R289" si="124">IF($S288=0,"-",L288/$S288)</f>
        <v>2.2472317186692341E-2</v>
      </c>
      <c r="M289" s="99">
        <f t="shared" si="124"/>
        <v>0.3649130725169607</v>
      </c>
      <c r="N289" s="99">
        <f t="shared" si="124"/>
        <v>0.13416390441249382</v>
      </c>
      <c r="O289" s="99">
        <f t="shared" si="124"/>
        <v>0.33525045698764944</v>
      </c>
      <c r="P289" s="99">
        <f t="shared" si="124"/>
        <v>0.12866975154754118</v>
      </c>
      <c r="Q289" s="99">
        <f t="shared" si="124"/>
        <v>1.4530497348662309E-2</v>
      </c>
      <c r="R289" s="100">
        <f t="shared" si="124"/>
        <v>0</v>
      </c>
      <c r="S289" s="101">
        <f>SUM(L289:R289)</f>
        <v>0.99999999999999967</v>
      </c>
      <c r="U289" s="111" t="s">
        <v>83</v>
      </c>
      <c r="V289" s="133">
        <f>+V288/$AI288</f>
        <v>2.2354706232888152E-2</v>
      </c>
      <c r="W289" s="133">
        <f t="shared" ref="W289:AH289" si="125">+W288/$AI288</f>
        <v>1.1761095380419529E-4</v>
      </c>
      <c r="X289" s="133">
        <f t="shared" si="125"/>
        <v>1.4530497348662312E-2</v>
      </c>
      <c r="Y289" s="133">
        <f t="shared" si="125"/>
        <v>0.36491307251696081</v>
      </c>
      <c r="Z289" s="133">
        <f t="shared" si="125"/>
        <v>0.13416390441249385</v>
      </c>
      <c r="AA289" s="133">
        <f t="shared" si="125"/>
        <v>0.32263005756566671</v>
      </c>
      <c r="AB289" s="133">
        <f t="shared" si="125"/>
        <v>0.12866975154754121</v>
      </c>
      <c r="AC289" s="133">
        <f t="shared" si="125"/>
        <v>1.2620399421982795E-2</v>
      </c>
      <c r="AD289" s="133">
        <f t="shared" si="125"/>
        <v>0</v>
      </c>
      <c r="AE289" s="133">
        <f t="shared" si="125"/>
        <v>0</v>
      </c>
      <c r="AF289" s="133">
        <f t="shared" si="125"/>
        <v>0</v>
      </c>
      <c r="AG289" s="133">
        <f t="shared" si="125"/>
        <v>0</v>
      </c>
      <c r="AH289" s="133">
        <f t="shared" si="125"/>
        <v>1.2620399421982795E-2</v>
      </c>
      <c r="AI289" s="134">
        <f>SUM(V289:AC289)</f>
        <v>1.0000000000000002</v>
      </c>
      <c r="AJ289" s="25" t="str">
        <f t="shared" si="119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26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27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28">SUM(V294:AC294)</f>
        <v>0</v>
      </c>
      <c r="AJ294" s="147" t="str">
        <f t="shared" ref="AJ294:AJ315" si="129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26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27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28"/>
        <v>0</v>
      </c>
      <c r="AJ295" s="147" t="str">
        <f t="shared" si="129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26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27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28"/>
        <v>0</v>
      </c>
      <c r="AJ296" s="147" t="str">
        <f t="shared" si="129"/>
        <v/>
      </c>
      <c r="BA296" s="147"/>
      <c r="BR296" s="147"/>
      <c r="CG296" s="147"/>
    </row>
    <row r="297" spans="1:85" ht="15">
      <c r="A297" s="173" t="s">
        <v>16</v>
      </c>
      <c r="B297" s="162">
        <v>6.8368081869364898</v>
      </c>
      <c r="C297" s="162">
        <v>20.646418450712698</v>
      </c>
      <c r="D297" s="162">
        <v>2.7276770521335933</v>
      </c>
      <c r="E297" s="162">
        <v>0</v>
      </c>
      <c r="F297" s="322"/>
      <c r="G297" s="162">
        <v>0</v>
      </c>
      <c r="H297" s="174">
        <v>0</v>
      </c>
      <c r="I297" s="160">
        <f t="shared" si="126"/>
        <v>30.210903689782782</v>
      </c>
      <c r="J297" s="155"/>
      <c r="K297" s="175" t="s">
        <v>16</v>
      </c>
      <c r="L297" s="162">
        <v>6.8368081869364898</v>
      </c>
      <c r="M297" s="162">
        <v>20.646418450712698</v>
      </c>
      <c r="N297" s="162">
        <v>2.7276770521335933</v>
      </c>
      <c r="O297" s="162">
        <v>0</v>
      </c>
      <c r="P297" s="162">
        <v>0</v>
      </c>
      <c r="Q297" s="162">
        <v>0</v>
      </c>
      <c r="R297" s="163">
        <v>0</v>
      </c>
      <c r="S297" s="164">
        <f t="shared" si="127"/>
        <v>30.210903689782782</v>
      </c>
      <c r="U297" s="221" t="s">
        <v>16</v>
      </c>
      <c r="V297" s="213">
        <v>6.2378792624515098</v>
      </c>
      <c r="W297" s="213">
        <v>0</v>
      </c>
      <c r="X297" s="213">
        <v>0</v>
      </c>
      <c r="Y297" s="213">
        <v>20.646418450712698</v>
      </c>
      <c r="Z297" s="213">
        <v>2.7276770521335933</v>
      </c>
      <c r="AA297" s="213">
        <v>0</v>
      </c>
      <c r="AB297" s="213">
        <v>0</v>
      </c>
      <c r="AC297" s="214">
        <v>0.59892892448498036</v>
      </c>
      <c r="AD297" s="215">
        <v>0.59892892448498036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28"/>
        <v>30.210903689782782</v>
      </c>
      <c r="AJ297" s="147" t="str">
        <f t="shared" si="129"/>
        <v/>
      </c>
      <c r="BA297" s="147"/>
      <c r="BR297" s="147"/>
      <c r="CG297" s="147"/>
    </row>
    <row r="298" spans="1:85" ht="15">
      <c r="A298" s="165" t="s">
        <v>15</v>
      </c>
      <c r="B298" s="166">
        <v>0.57201398929522462</v>
      </c>
      <c r="C298" s="166">
        <v>1.5795386295311336</v>
      </c>
      <c r="D298" s="166">
        <v>5.193627016441865</v>
      </c>
      <c r="E298" s="166">
        <v>0</v>
      </c>
      <c r="F298" s="322"/>
      <c r="G298" s="166">
        <v>0</v>
      </c>
      <c r="H298" s="167">
        <v>0</v>
      </c>
      <c r="I298" s="168">
        <f t="shared" si="126"/>
        <v>7.3451796352682237</v>
      </c>
      <c r="J298" s="155"/>
      <c r="K298" s="169" t="s">
        <v>15</v>
      </c>
      <c r="L298" s="170">
        <v>0.57201398929522462</v>
      </c>
      <c r="M298" s="170">
        <v>1.5795386295311336</v>
      </c>
      <c r="N298" s="170">
        <v>5.193627016441865</v>
      </c>
      <c r="O298" s="170">
        <v>0</v>
      </c>
      <c r="P298" s="170">
        <v>0</v>
      </c>
      <c r="Q298" s="170">
        <v>0</v>
      </c>
      <c r="R298" s="171">
        <v>0</v>
      </c>
      <c r="S298" s="172">
        <f t="shared" si="127"/>
        <v>7.3451796352682237</v>
      </c>
      <c r="U298" s="217" t="s">
        <v>53</v>
      </c>
      <c r="V298" s="218">
        <v>0.57201398929522462</v>
      </c>
      <c r="W298" s="218">
        <v>0</v>
      </c>
      <c r="X298" s="218">
        <v>0</v>
      </c>
      <c r="Y298" s="218">
        <v>1.5795386295311336</v>
      </c>
      <c r="Z298" s="218">
        <v>5.193627016441865</v>
      </c>
      <c r="AA298" s="218">
        <v>0</v>
      </c>
      <c r="AB298" s="218">
        <v>0</v>
      </c>
      <c r="AC298" s="219">
        <v>0</v>
      </c>
      <c r="AD298" s="218">
        <v>0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28"/>
        <v>7.3451796352682237</v>
      </c>
      <c r="AJ298" s="147" t="str">
        <f t="shared" si="129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8.1817725137116423E-2</v>
      </c>
      <c r="F299" s="322"/>
      <c r="G299" s="162">
        <v>0</v>
      </c>
      <c r="H299" s="174">
        <v>0</v>
      </c>
      <c r="I299" s="160">
        <f t="shared" si="126"/>
        <v>8.1817725137116423E-2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8.1817725137116423E-2</v>
      </c>
      <c r="P299" s="162">
        <v>51.248171648344183</v>
      </c>
      <c r="Q299" s="162">
        <v>0</v>
      </c>
      <c r="R299" s="163">
        <v>0</v>
      </c>
      <c r="S299" s="164">
        <f t="shared" si="127"/>
        <v>51.329989373481297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1.3094095962842278E-4</v>
      </c>
      <c r="AB299" s="213">
        <v>51.248171648344183</v>
      </c>
      <c r="AC299" s="214">
        <v>8.1686784177487995E-2</v>
      </c>
      <c r="AD299" s="213">
        <v>0</v>
      </c>
      <c r="AE299" s="213">
        <v>0</v>
      </c>
      <c r="AF299" s="213">
        <v>0</v>
      </c>
      <c r="AG299" s="213">
        <v>0</v>
      </c>
      <c r="AH299" s="213">
        <v>8.1686784177487995E-2</v>
      </c>
      <c r="AI299" s="216">
        <f t="shared" si="128"/>
        <v>51.329989373481297</v>
      </c>
      <c r="AJ299" s="147" t="str">
        <f t="shared" si="129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26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0.67473013696439865</v>
      </c>
      <c r="Q300" s="170">
        <v>0</v>
      </c>
      <c r="R300" s="171">
        <v>0</v>
      </c>
      <c r="S300" s="172">
        <f t="shared" si="127"/>
        <v>0.67473013696439865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0.67473013696439865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28"/>
        <v>0.67473013696439865</v>
      </c>
      <c r="AJ300" s="147" t="str">
        <f t="shared" si="129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26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27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28"/>
        <v>0</v>
      </c>
      <c r="AJ301" s="147" t="str">
        <f t="shared" si="129"/>
        <v/>
      </c>
      <c r="BA301" s="147"/>
      <c r="BR301" s="147"/>
      <c r="CG301" s="147"/>
    </row>
    <row r="302" spans="1:85" ht="15">
      <c r="A302" s="165" t="s">
        <v>17</v>
      </c>
      <c r="B302" s="166">
        <v>0.19503566452262658</v>
      </c>
      <c r="C302" s="166">
        <v>5.6560342711561784</v>
      </c>
      <c r="D302" s="166">
        <v>38.031954581912224</v>
      </c>
      <c r="E302" s="166">
        <v>14.627674839197004</v>
      </c>
      <c r="F302" s="322"/>
      <c r="G302" s="166">
        <v>0</v>
      </c>
      <c r="H302" s="167">
        <v>0</v>
      </c>
      <c r="I302" s="168">
        <f t="shared" si="126"/>
        <v>58.510699356788038</v>
      </c>
      <c r="J302" s="155"/>
      <c r="K302" s="169" t="s">
        <v>17</v>
      </c>
      <c r="L302" s="170">
        <v>0.19503566452262658</v>
      </c>
      <c r="M302" s="170">
        <v>5.6560342711561784</v>
      </c>
      <c r="N302" s="170">
        <v>38.031954581912224</v>
      </c>
      <c r="O302" s="170">
        <v>14.627674839197004</v>
      </c>
      <c r="P302" s="170">
        <v>12.234159999999981</v>
      </c>
      <c r="Q302" s="170">
        <v>0</v>
      </c>
      <c r="R302" s="171">
        <v>0</v>
      </c>
      <c r="S302" s="172">
        <f t="shared" si="127"/>
        <v>70.744859356788027</v>
      </c>
      <c r="U302" s="217" t="s">
        <v>17</v>
      </c>
      <c r="V302" s="218">
        <v>0.19503566452262658</v>
      </c>
      <c r="W302" s="218">
        <v>0</v>
      </c>
      <c r="X302" s="218">
        <v>0</v>
      </c>
      <c r="Y302" s="218">
        <v>5.6560342711561784</v>
      </c>
      <c r="Z302" s="218">
        <v>38.031954581912224</v>
      </c>
      <c r="AA302" s="218">
        <v>2.7304993033167766</v>
      </c>
      <c r="AB302" s="218">
        <v>12.234159999999981</v>
      </c>
      <c r="AC302" s="219">
        <v>11.897175535880228</v>
      </c>
      <c r="AD302" s="218">
        <v>0</v>
      </c>
      <c r="AE302" s="218">
        <v>0</v>
      </c>
      <c r="AF302" s="218">
        <v>0</v>
      </c>
      <c r="AG302" s="218">
        <v>0</v>
      </c>
      <c r="AH302" s="218">
        <v>11.897175535880228</v>
      </c>
      <c r="AI302" s="220">
        <f t="shared" si="128"/>
        <v>70.744859356788012</v>
      </c>
      <c r="AJ302" s="147" t="str">
        <f t="shared" si="129"/>
        <v/>
      </c>
      <c r="BA302" s="147"/>
      <c r="BR302" s="147"/>
      <c r="CG302" s="147"/>
    </row>
    <row r="303" spans="1:85" ht="15">
      <c r="A303" s="173" t="s">
        <v>139</v>
      </c>
      <c r="B303" s="162">
        <v>16.959289063693575</v>
      </c>
      <c r="C303" s="162">
        <v>184.7764703152682</v>
      </c>
      <c r="D303" s="162">
        <v>74.536401450648995</v>
      </c>
      <c r="E303" s="162">
        <v>0.67583756370089421</v>
      </c>
      <c r="F303" s="322"/>
      <c r="G303" s="162">
        <v>0</v>
      </c>
      <c r="H303" s="174">
        <v>0</v>
      </c>
      <c r="I303" s="160">
        <f t="shared" si="126"/>
        <v>276.94799839331165</v>
      </c>
      <c r="J303" s="155"/>
      <c r="K303" s="175" t="s">
        <v>139</v>
      </c>
      <c r="L303" s="162">
        <v>16.959289063693575</v>
      </c>
      <c r="M303" s="162">
        <v>184.7764703152682</v>
      </c>
      <c r="N303" s="162">
        <v>74.536401450648995</v>
      </c>
      <c r="O303" s="162">
        <v>0.67583756370089421</v>
      </c>
      <c r="P303" s="162">
        <v>0.9885184624414789</v>
      </c>
      <c r="Q303" s="162">
        <v>0</v>
      </c>
      <c r="R303" s="163">
        <v>0</v>
      </c>
      <c r="S303" s="164">
        <f t="shared" si="127"/>
        <v>277.93651685575315</v>
      </c>
      <c r="U303" s="221" t="s">
        <v>139</v>
      </c>
      <c r="V303" s="213">
        <v>16.700800083676903</v>
      </c>
      <c r="W303" s="213">
        <v>8.0926594581958555E-2</v>
      </c>
      <c r="X303" s="213">
        <v>0</v>
      </c>
      <c r="Y303" s="213">
        <v>184.7764703152682</v>
      </c>
      <c r="Z303" s="213">
        <v>74.536401450648995</v>
      </c>
      <c r="AA303" s="213">
        <v>3.4069853981130965E-2</v>
      </c>
      <c r="AB303" s="213">
        <v>0.9885184624414789</v>
      </c>
      <c r="AC303" s="214">
        <v>0.81933009515447774</v>
      </c>
      <c r="AD303" s="213">
        <v>0.17756238543471453</v>
      </c>
      <c r="AE303" s="213">
        <v>0</v>
      </c>
      <c r="AF303" s="213">
        <v>0</v>
      </c>
      <c r="AG303" s="213">
        <v>0</v>
      </c>
      <c r="AH303" s="213">
        <v>0.64176770971976327</v>
      </c>
      <c r="AI303" s="216">
        <f t="shared" si="128"/>
        <v>277.93651685575315</v>
      </c>
      <c r="AJ303" s="147" t="str">
        <f t="shared" si="129"/>
        <v/>
      </c>
      <c r="BA303" s="147"/>
      <c r="BR303" s="147"/>
      <c r="CG303" s="147"/>
    </row>
    <row r="304" spans="1:85" ht="15">
      <c r="A304" s="165" t="s">
        <v>25</v>
      </c>
      <c r="B304" s="166">
        <v>24.421527290609905</v>
      </c>
      <c r="C304" s="166">
        <v>14.580354461095011</v>
      </c>
      <c r="D304" s="166">
        <v>31.105486806372848</v>
      </c>
      <c r="E304" s="166">
        <v>281.4036426642873</v>
      </c>
      <c r="F304" s="322"/>
      <c r="G304" s="166">
        <v>27.212951342839052</v>
      </c>
      <c r="H304" s="167">
        <v>0</v>
      </c>
      <c r="I304" s="168">
        <f t="shared" si="126"/>
        <v>378.72396256520415</v>
      </c>
      <c r="J304" s="155"/>
      <c r="K304" s="169" t="s">
        <v>25</v>
      </c>
      <c r="L304" s="170">
        <v>24.421527290609905</v>
      </c>
      <c r="M304" s="170">
        <v>14.580354461095011</v>
      </c>
      <c r="N304" s="170">
        <v>31.105486806372848</v>
      </c>
      <c r="O304" s="170">
        <v>281.4036426642873</v>
      </c>
      <c r="P304" s="170">
        <v>6.271154624015205</v>
      </c>
      <c r="Q304" s="170">
        <v>27.212951342839052</v>
      </c>
      <c r="R304" s="171">
        <v>0</v>
      </c>
      <c r="S304" s="172">
        <f t="shared" si="127"/>
        <v>384.99511718921934</v>
      </c>
      <c r="U304" s="217" t="s">
        <v>25</v>
      </c>
      <c r="V304" s="218">
        <v>2.3493828345248335</v>
      </c>
      <c r="W304" s="218">
        <v>21.664458435769593</v>
      </c>
      <c r="X304" s="218">
        <v>27.212951342839052</v>
      </c>
      <c r="Y304" s="218">
        <v>14.580354461095011</v>
      </c>
      <c r="Z304" s="218">
        <v>23.250391232588282</v>
      </c>
      <c r="AA304" s="218">
        <v>261.99131604006186</v>
      </c>
      <c r="AB304" s="218">
        <v>6.271154624015205</v>
      </c>
      <c r="AC304" s="219">
        <v>27.675108218325459</v>
      </c>
      <c r="AD304" s="218">
        <v>0.40768602031547679</v>
      </c>
      <c r="AE304" s="218">
        <v>15.617165281649735</v>
      </c>
      <c r="AF304" s="218">
        <v>0</v>
      </c>
      <c r="AG304" s="218">
        <v>7.8550955737845678</v>
      </c>
      <c r="AH304" s="218">
        <v>3.7951613425756774</v>
      </c>
      <c r="AI304" s="220">
        <f t="shared" si="128"/>
        <v>384.99511718921934</v>
      </c>
      <c r="AJ304" s="147" t="str">
        <f t="shared" si="129"/>
        <v/>
      </c>
      <c r="BA304" s="147"/>
      <c r="BR304" s="147"/>
      <c r="CG304" s="147"/>
    </row>
    <row r="305" spans="1:85" ht="15">
      <c r="A305" s="173" t="s">
        <v>24</v>
      </c>
      <c r="B305" s="162">
        <v>0.10619954634884621</v>
      </c>
      <c r="C305" s="162">
        <v>0</v>
      </c>
      <c r="D305" s="162">
        <v>5.6971718839538186</v>
      </c>
      <c r="E305" s="162">
        <v>0</v>
      </c>
      <c r="F305" s="322"/>
      <c r="G305" s="162">
        <v>0</v>
      </c>
      <c r="H305" s="174">
        <v>0</v>
      </c>
      <c r="I305" s="160">
        <f t="shared" si="126"/>
        <v>5.8033714303026649</v>
      </c>
      <c r="J305" s="155"/>
      <c r="K305" s="175" t="s">
        <v>24</v>
      </c>
      <c r="L305" s="162">
        <v>0.10619954634884621</v>
      </c>
      <c r="M305" s="162">
        <v>0</v>
      </c>
      <c r="N305" s="162">
        <v>5.6971718839538186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27"/>
        <v>5.8033714303026649</v>
      </c>
      <c r="U305" s="221" t="s">
        <v>24</v>
      </c>
      <c r="V305" s="213">
        <v>0.10349997051397233</v>
      </c>
      <c r="W305" s="213">
        <v>0</v>
      </c>
      <c r="X305" s="213">
        <v>0</v>
      </c>
      <c r="Y305" s="213">
        <v>0</v>
      </c>
      <c r="Z305" s="213">
        <v>5.0122733953577017</v>
      </c>
      <c r="AA305" s="213">
        <v>0</v>
      </c>
      <c r="AB305" s="213">
        <v>0</v>
      </c>
      <c r="AC305" s="214">
        <v>0.68759806443099247</v>
      </c>
      <c r="AD305" s="213">
        <v>2.6995758348738758E-3</v>
      </c>
      <c r="AE305" s="213">
        <v>0</v>
      </c>
      <c r="AF305" s="213">
        <v>0</v>
      </c>
      <c r="AG305" s="213">
        <v>0.68489848859611724</v>
      </c>
      <c r="AH305" s="213">
        <v>0</v>
      </c>
      <c r="AI305" s="216">
        <f t="shared" si="128"/>
        <v>5.8033714303026667</v>
      </c>
      <c r="AJ305" s="147" t="str">
        <f t="shared" si="129"/>
        <v/>
      </c>
      <c r="BA305" s="147"/>
      <c r="BR305" s="147"/>
      <c r="CG305" s="147"/>
    </row>
    <row r="306" spans="1:85" ht="15">
      <c r="A306" s="165" t="s">
        <v>56</v>
      </c>
      <c r="B306" s="166">
        <v>0</v>
      </c>
      <c r="C306" s="166">
        <v>2.1147468543639132E-3</v>
      </c>
      <c r="D306" s="166">
        <v>0</v>
      </c>
      <c r="E306" s="166">
        <v>0</v>
      </c>
      <c r="F306" s="322"/>
      <c r="G306" s="166">
        <v>0</v>
      </c>
      <c r="H306" s="167">
        <v>0</v>
      </c>
      <c r="I306" s="168">
        <f t="shared" si="126"/>
        <v>2.1147468543639132E-3</v>
      </c>
      <c r="J306" s="155"/>
      <c r="K306" s="169" t="s">
        <v>56</v>
      </c>
      <c r="L306" s="170">
        <v>0</v>
      </c>
      <c r="M306" s="170">
        <v>2.1147468543639132E-3</v>
      </c>
      <c r="N306" s="170">
        <v>0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27"/>
        <v>2.1147468543639132E-3</v>
      </c>
      <c r="U306" s="217" t="s">
        <v>56</v>
      </c>
      <c r="V306" s="218">
        <v>0</v>
      </c>
      <c r="W306" s="218">
        <v>0</v>
      </c>
      <c r="X306" s="218">
        <v>0</v>
      </c>
      <c r="Y306" s="218">
        <v>2.1147468543639132E-3</v>
      </c>
      <c r="Z306" s="218">
        <v>0</v>
      </c>
      <c r="AA306" s="218">
        <v>0</v>
      </c>
      <c r="AB306" s="218">
        <v>0</v>
      </c>
      <c r="AC306" s="219">
        <v>0</v>
      </c>
      <c r="AD306" s="218">
        <v>0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28"/>
        <v>2.1147468543639132E-3</v>
      </c>
      <c r="AJ306" s="147" t="str">
        <f t="shared" si="129"/>
        <v/>
      </c>
      <c r="BA306" s="147"/>
      <c r="BR306" s="147"/>
      <c r="CG306" s="147"/>
    </row>
    <row r="307" spans="1:85" ht="15">
      <c r="A307" s="173" t="s">
        <v>22</v>
      </c>
      <c r="B307" s="162">
        <v>44.615376395332319</v>
      </c>
      <c r="C307" s="162">
        <v>22.503217261478426</v>
      </c>
      <c r="D307" s="162">
        <v>1.1183577241828315</v>
      </c>
      <c r="E307" s="162">
        <v>0</v>
      </c>
      <c r="F307" s="322"/>
      <c r="G307" s="162">
        <v>0</v>
      </c>
      <c r="H307" s="174">
        <v>0</v>
      </c>
      <c r="I307" s="160">
        <f t="shared" si="126"/>
        <v>68.236951380993574</v>
      </c>
      <c r="J307" s="155"/>
      <c r="K307" s="175" t="s">
        <v>22</v>
      </c>
      <c r="L307" s="162">
        <v>44.615376395332319</v>
      </c>
      <c r="M307" s="162">
        <v>22.503217261478426</v>
      </c>
      <c r="N307" s="162">
        <v>1.1183577241828315</v>
      </c>
      <c r="O307" s="162">
        <v>0</v>
      </c>
      <c r="P307" s="162">
        <v>2.9704914731410241</v>
      </c>
      <c r="Q307" s="162">
        <v>0</v>
      </c>
      <c r="R307" s="163">
        <v>0</v>
      </c>
      <c r="S307" s="164">
        <f t="shared" si="127"/>
        <v>71.207442854134598</v>
      </c>
      <c r="U307" s="221" t="s">
        <v>22</v>
      </c>
      <c r="V307" s="213">
        <v>44.615376395332319</v>
      </c>
      <c r="W307" s="213">
        <v>0</v>
      </c>
      <c r="X307" s="213">
        <v>0</v>
      </c>
      <c r="Y307" s="213">
        <v>22.503217261478426</v>
      </c>
      <c r="Z307" s="213">
        <v>1.1183577241828315</v>
      </c>
      <c r="AA307" s="213">
        <v>0</v>
      </c>
      <c r="AB307" s="213">
        <v>2.9704914731410241</v>
      </c>
      <c r="AC307" s="214">
        <v>0</v>
      </c>
      <c r="AD307" s="213">
        <v>0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28"/>
        <v>71.207442854134598</v>
      </c>
      <c r="AJ307" s="147" t="str">
        <f t="shared" si="129"/>
        <v/>
      </c>
      <c r="BA307" s="147"/>
      <c r="BR307" s="147"/>
      <c r="CG307" s="147"/>
    </row>
    <row r="308" spans="1:85" ht="15">
      <c r="A308" s="165" t="s">
        <v>21</v>
      </c>
      <c r="B308" s="166">
        <v>5.6408970441552389E-4</v>
      </c>
      <c r="C308" s="166">
        <v>2.8451700285898993E-4</v>
      </c>
      <c r="D308" s="166">
        <v>1.4139835389377362E-5</v>
      </c>
      <c r="E308" s="166">
        <v>0</v>
      </c>
      <c r="F308" s="322"/>
      <c r="G308" s="166">
        <v>0</v>
      </c>
      <c r="H308" s="167">
        <v>0</v>
      </c>
      <c r="I308" s="168">
        <f t="shared" si="126"/>
        <v>8.6274654266389121E-4</v>
      </c>
      <c r="J308" s="155"/>
      <c r="K308" s="169" t="s">
        <v>21</v>
      </c>
      <c r="L308" s="170">
        <v>5.6408970441552389E-4</v>
      </c>
      <c r="M308" s="170">
        <v>2.8451700285898993E-4</v>
      </c>
      <c r="N308" s="170">
        <v>1.4139835389377362E-5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27"/>
        <v>8.6274654266389121E-4</v>
      </c>
      <c r="U308" s="217" t="s">
        <v>57</v>
      </c>
      <c r="V308" s="218">
        <v>5.6408970441552389E-4</v>
      </c>
      <c r="W308" s="218">
        <v>0</v>
      </c>
      <c r="X308" s="218">
        <v>0</v>
      </c>
      <c r="Y308" s="218">
        <v>2.8451700285898993E-4</v>
      </c>
      <c r="Z308" s="218">
        <v>1.4139835389377362E-5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28"/>
        <v>8.6274654266389121E-4</v>
      </c>
      <c r="AJ308" s="147" t="str">
        <f t="shared" si="129"/>
        <v/>
      </c>
      <c r="BA308" s="147"/>
      <c r="BR308" s="147"/>
      <c r="CG308" s="147"/>
    </row>
    <row r="309" spans="1:85" ht="15">
      <c r="A309" s="176" t="s">
        <v>60</v>
      </c>
      <c r="B309" s="162">
        <v>9.7815293575753595E-2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26"/>
        <v>9.7815293575753595E-2</v>
      </c>
      <c r="J309" s="155"/>
      <c r="K309" s="177" t="s">
        <v>60</v>
      </c>
      <c r="L309" s="162">
        <v>9.7815293575753595E-2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27"/>
        <v>9.7815293575753595E-2</v>
      </c>
      <c r="U309" s="222" t="s">
        <v>58</v>
      </c>
      <c r="V309" s="213">
        <v>8.3184956864124623E-2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1.4630336711628977E-2</v>
      </c>
      <c r="AD309" s="215">
        <v>1.4630336711628977E-2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28"/>
        <v>9.7815293575753595E-2</v>
      </c>
      <c r="AJ309" s="147" t="str">
        <f t="shared" si="129"/>
        <v/>
      </c>
      <c r="BA309" s="147"/>
      <c r="BR309" s="147"/>
      <c r="CG309" s="147"/>
    </row>
    <row r="310" spans="1:85">
      <c r="A310" s="178" t="s">
        <v>23</v>
      </c>
      <c r="B310" s="179">
        <v>9.7815293575753595E-2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26"/>
        <v>9.7815293575753595E-2</v>
      </c>
      <c r="J310" s="155"/>
      <c r="K310" s="182" t="s">
        <v>23</v>
      </c>
      <c r="L310" s="183">
        <v>9.7815293575753595E-2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27"/>
        <v>9.7815293575753595E-2</v>
      </c>
      <c r="U310" s="223" t="s">
        <v>61</v>
      </c>
      <c r="V310" s="224">
        <v>8.3184956864124623E-2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1.4630336711628977E-2</v>
      </c>
      <c r="AD310" s="224">
        <v>1.4630336711628977E-2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28"/>
        <v>9.7815293575753595E-2</v>
      </c>
      <c r="AJ310" s="147" t="str">
        <f t="shared" si="129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26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27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28"/>
        <v>0</v>
      </c>
      <c r="AJ311" s="147" t="str">
        <f t="shared" si="129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26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27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28"/>
        <v>0</v>
      </c>
      <c r="AJ312" s="147" t="str">
        <f t="shared" si="129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26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27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28"/>
        <v>0</v>
      </c>
      <c r="AJ313" s="147" t="str">
        <f t="shared" si="129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93.804629520019148</v>
      </c>
      <c r="C314" s="201">
        <f t="shared" ref="C314:I314" si="130">SUM(C293:C309)</f>
        <v>249.74443265309887</v>
      </c>
      <c r="D314" s="201">
        <f t="shared" si="130"/>
        <v>158.41069065548157</v>
      </c>
      <c r="E314" s="201">
        <f t="shared" si="130"/>
        <v>296.78897279232234</v>
      </c>
      <c r="F314" s="201">
        <f t="shared" si="130"/>
        <v>0</v>
      </c>
      <c r="G314" s="201">
        <f t="shared" si="130"/>
        <v>27.212951342839052</v>
      </c>
      <c r="H314" s="203">
        <f t="shared" si="130"/>
        <v>0</v>
      </c>
      <c r="I314" s="160">
        <f t="shared" si="130"/>
        <v>825.96167696376097</v>
      </c>
      <c r="J314" s="155"/>
      <c r="K314" s="202" t="s">
        <v>26</v>
      </c>
      <c r="L314" s="201">
        <f>SUM(L293:L309)</f>
        <v>93.804629520019148</v>
      </c>
      <c r="M314" s="201">
        <f t="shared" ref="M314:S314" si="131">SUM(M293:M309)</f>
        <v>249.74443265309887</v>
      </c>
      <c r="N314" s="201">
        <f t="shared" si="131"/>
        <v>158.41069065548157</v>
      </c>
      <c r="O314" s="201">
        <f t="shared" si="131"/>
        <v>296.78897279232234</v>
      </c>
      <c r="P314" s="201">
        <f t="shared" si="131"/>
        <v>74.387226344906281</v>
      </c>
      <c r="Q314" s="201">
        <f t="shared" si="131"/>
        <v>27.212951342839052</v>
      </c>
      <c r="R314" s="203">
        <f t="shared" si="131"/>
        <v>0</v>
      </c>
      <c r="S314" s="204">
        <f t="shared" si="131"/>
        <v>900.34890330866722</v>
      </c>
      <c r="T314" s="147" t="str">
        <f>IF(ABS(S314-AI314)&gt;0.01,S314-AI314,"")</f>
        <v/>
      </c>
      <c r="U314" s="230" t="s">
        <v>59</v>
      </c>
      <c r="V314" s="231">
        <f>SUM(V293:V309)</f>
        <v>70.857737246885932</v>
      </c>
      <c r="W314" s="231">
        <f t="shared" ref="W314:AH314" si="132">SUM(W293:W309)</f>
        <v>21.745385030351549</v>
      </c>
      <c r="X314" s="231">
        <f t="shared" si="132"/>
        <v>27.212951342839052</v>
      </c>
      <c r="Y314" s="231">
        <f t="shared" si="132"/>
        <v>249.74443265309887</v>
      </c>
      <c r="Z314" s="231">
        <f t="shared" si="132"/>
        <v>149.87069659310089</v>
      </c>
      <c r="AA314" s="231">
        <f t="shared" si="132"/>
        <v>264.75601613831941</v>
      </c>
      <c r="AB314" s="231">
        <f t="shared" si="132"/>
        <v>74.387226344906281</v>
      </c>
      <c r="AC314" s="231">
        <f t="shared" si="132"/>
        <v>41.774457959165254</v>
      </c>
      <c r="AD314" s="232">
        <f t="shared" si="132"/>
        <v>1.2015072427816744</v>
      </c>
      <c r="AE314" s="232">
        <f t="shared" si="132"/>
        <v>15.617165281649735</v>
      </c>
      <c r="AF314" s="232">
        <f t="shared" si="132"/>
        <v>0</v>
      </c>
      <c r="AG314" s="232">
        <f t="shared" si="132"/>
        <v>8.5399940623806856</v>
      </c>
      <c r="AH314" s="232">
        <f t="shared" si="132"/>
        <v>16.415791372353159</v>
      </c>
      <c r="AI314" s="233">
        <f>SUM(V314:AC314)</f>
        <v>900.34890330866722</v>
      </c>
      <c r="AJ314" s="147" t="str">
        <f t="shared" si="129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0.11357019597427984</v>
      </c>
      <c r="C315" s="49">
        <f t="shared" ref="C315:H315" si="133">IF($I314=0,"-",C314/$I314)</f>
        <v>0.30236806333577193</v>
      </c>
      <c r="D315" s="49">
        <f t="shared" si="133"/>
        <v>0.19178939540851342</v>
      </c>
      <c r="E315" s="49">
        <f t="shared" si="133"/>
        <v>0.35932535500111823</v>
      </c>
      <c r="F315" s="49">
        <f t="shared" si="133"/>
        <v>0</v>
      </c>
      <c r="G315" s="49">
        <f t="shared" si="133"/>
        <v>3.2946990280316626E-2</v>
      </c>
      <c r="H315" s="71">
        <f t="shared" si="133"/>
        <v>0</v>
      </c>
      <c r="I315" s="50">
        <f>SUM(B315:H315)</f>
        <v>1</v>
      </c>
      <c r="J315" s="147"/>
      <c r="K315" s="82" t="s">
        <v>83</v>
      </c>
      <c r="L315" s="99">
        <f t="shared" ref="L315:R315" si="134">IF($S314=0,"-",L314/$S314)</f>
        <v>0.10418697593266246</v>
      </c>
      <c r="M315" s="99">
        <f t="shared" si="134"/>
        <v>0.27738627962484319</v>
      </c>
      <c r="N315" s="99">
        <f t="shared" si="134"/>
        <v>0.17594367036305872</v>
      </c>
      <c r="O315" s="99">
        <f t="shared" si="134"/>
        <v>0.32963773455119538</v>
      </c>
      <c r="P315" s="99">
        <f t="shared" si="134"/>
        <v>8.2620444220615721E-2</v>
      </c>
      <c r="Q315" s="99">
        <f t="shared" si="134"/>
        <v>3.0224895307624556E-2</v>
      </c>
      <c r="R315" s="100">
        <f t="shared" si="134"/>
        <v>0</v>
      </c>
      <c r="S315" s="101">
        <f>SUM(L315:R315)</f>
        <v>1</v>
      </c>
      <c r="U315" s="111" t="s">
        <v>83</v>
      </c>
      <c r="V315" s="133">
        <f>+V314/$AI314</f>
        <v>7.8700309387275083E-2</v>
      </c>
      <c r="W315" s="133">
        <f t="shared" ref="W315:AH315" si="135">+W314/$AI314</f>
        <v>2.4152175840321498E-2</v>
      </c>
      <c r="X315" s="133">
        <f t="shared" si="135"/>
        <v>3.0224895307624556E-2</v>
      </c>
      <c r="Y315" s="133">
        <f t="shared" si="135"/>
        <v>0.27738627962484319</v>
      </c>
      <c r="Z315" s="133">
        <f t="shared" si="135"/>
        <v>0.16645846520426161</v>
      </c>
      <c r="AA315" s="133">
        <f t="shared" si="135"/>
        <v>0.29405935317450255</v>
      </c>
      <c r="AB315" s="133">
        <f t="shared" si="135"/>
        <v>8.2620444220615721E-2</v>
      </c>
      <c r="AC315" s="133">
        <f t="shared" si="135"/>
        <v>4.6398077240555807E-2</v>
      </c>
      <c r="AD315" s="133">
        <f t="shared" si="135"/>
        <v>1.3344907050658792E-3</v>
      </c>
      <c r="AE315" s="133">
        <f t="shared" si="135"/>
        <v>1.734568146221831E-2</v>
      </c>
      <c r="AF315" s="133">
        <f t="shared" si="135"/>
        <v>0</v>
      </c>
      <c r="AG315" s="133">
        <f t="shared" si="135"/>
        <v>9.485205158797104E-3</v>
      </c>
      <c r="AH315" s="133">
        <f t="shared" si="135"/>
        <v>1.8232699914474512E-2</v>
      </c>
      <c r="AI315" s="134">
        <f>SUM(V315:AC315)</f>
        <v>1.0000000000000002</v>
      </c>
      <c r="AJ315" s="25" t="str">
        <f t="shared" si="129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36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37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38">SUM(V320:AC320)</f>
        <v>0</v>
      </c>
      <c r="AJ320" s="147" t="str">
        <f t="shared" ref="AJ320:AJ341" si="139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36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37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38"/>
        <v>0</v>
      </c>
      <c r="AJ321" s="147" t="str">
        <f t="shared" si="139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36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37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38"/>
        <v>0</v>
      </c>
      <c r="AJ322" s="147" t="str">
        <f t="shared" si="139"/>
        <v/>
      </c>
      <c r="BA322" s="147"/>
      <c r="BR322" s="147"/>
      <c r="CG322" s="147"/>
    </row>
    <row r="323" spans="1:85" ht="15">
      <c r="A323" s="173" t="s">
        <v>16</v>
      </c>
      <c r="B323" s="162">
        <v>5.5568224302741829</v>
      </c>
      <c r="C323" s="162">
        <v>32.834311417200063</v>
      </c>
      <c r="D323" s="162">
        <v>0.37515765974730553</v>
      </c>
      <c r="E323" s="162">
        <v>0</v>
      </c>
      <c r="F323" s="322"/>
      <c r="G323" s="162">
        <v>0</v>
      </c>
      <c r="H323" s="174">
        <v>0</v>
      </c>
      <c r="I323" s="160">
        <f t="shared" si="136"/>
        <v>38.766291507221553</v>
      </c>
      <c r="J323" s="155"/>
      <c r="K323" s="175" t="s">
        <v>16</v>
      </c>
      <c r="L323" s="162">
        <v>5.5568224302741829</v>
      </c>
      <c r="M323" s="162">
        <v>32.834311417200063</v>
      </c>
      <c r="N323" s="162">
        <v>0.37515765974730553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37"/>
        <v>38.766291507221553</v>
      </c>
      <c r="U323" s="221" t="s">
        <v>16</v>
      </c>
      <c r="V323" s="213">
        <v>5.5568224302741829</v>
      </c>
      <c r="W323" s="213">
        <v>0</v>
      </c>
      <c r="X323" s="213">
        <v>0</v>
      </c>
      <c r="Y323" s="213">
        <v>32.834311417200063</v>
      </c>
      <c r="Z323" s="213">
        <v>0.37515765974730553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38"/>
        <v>38.766291507221553</v>
      </c>
      <c r="AJ323" s="147" t="str">
        <f t="shared" si="139"/>
        <v/>
      </c>
      <c r="BA323" s="147"/>
      <c r="BR323" s="147"/>
      <c r="CG323" s="147"/>
    </row>
    <row r="324" spans="1:85" ht="15">
      <c r="A324" s="165" t="s">
        <v>15</v>
      </c>
      <c r="B324" s="166">
        <v>7.6491097504744074E-2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36"/>
        <v>7.6491097504744074E-2</v>
      </c>
      <c r="J324" s="155"/>
      <c r="K324" s="169" t="s">
        <v>15</v>
      </c>
      <c r="L324" s="170">
        <v>7.6491097504744074E-2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37"/>
        <v>7.6491097504744074E-2</v>
      </c>
      <c r="U324" s="217" t="s">
        <v>53</v>
      </c>
      <c r="V324" s="218">
        <v>7.6491097504744074E-2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38"/>
        <v>7.6491097504744074E-2</v>
      </c>
      <c r="AJ324" s="147" t="str">
        <f t="shared" si="139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5.8501006424347959E-3</v>
      </c>
      <c r="F325" s="322"/>
      <c r="G325" s="162">
        <v>0</v>
      </c>
      <c r="H325" s="174">
        <v>0</v>
      </c>
      <c r="I325" s="160">
        <f t="shared" si="136"/>
        <v>5.8501006424347959E-3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5.8501006424347959E-3</v>
      </c>
      <c r="P325" s="162">
        <v>5.2120160608309893</v>
      </c>
      <c r="Q325" s="162">
        <v>0</v>
      </c>
      <c r="R325" s="163">
        <v>0</v>
      </c>
      <c r="S325" s="164">
        <f t="shared" si="137"/>
        <v>5.2178661614734239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8.0432181151715666E-6</v>
      </c>
      <c r="AB325" s="213">
        <v>5.2120160608309893</v>
      </c>
      <c r="AC325" s="214">
        <v>5.842057424319624E-3</v>
      </c>
      <c r="AD325" s="213">
        <v>0</v>
      </c>
      <c r="AE325" s="213">
        <v>0</v>
      </c>
      <c r="AF325" s="213">
        <v>0</v>
      </c>
      <c r="AG325" s="213">
        <v>0</v>
      </c>
      <c r="AH325" s="213">
        <v>5.842057424319624E-3</v>
      </c>
      <c r="AI325" s="216">
        <f t="shared" si="138"/>
        <v>5.2178661614734247</v>
      </c>
      <c r="AJ325" s="147" t="str">
        <f t="shared" si="139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36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0.28988634514134165</v>
      </c>
      <c r="Q326" s="170">
        <v>0</v>
      </c>
      <c r="R326" s="171">
        <v>0</v>
      </c>
      <c r="S326" s="172">
        <f t="shared" si="137"/>
        <v>0.28988634514134165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0.28988634514134165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38"/>
        <v>0.28988634514134165</v>
      </c>
      <c r="AJ326" s="147" t="str">
        <f t="shared" si="139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36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37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38"/>
        <v>0</v>
      </c>
      <c r="AJ327" s="147" t="str">
        <f t="shared" si="139"/>
        <v/>
      </c>
      <c r="BA327" s="147"/>
      <c r="BR327" s="147"/>
      <c r="CG327" s="147"/>
    </row>
    <row r="328" spans="1:85" ht="15">
      <c r="A328" s="165" t="s">
        <v>17</v>
      </c>
      <c r="B328" s="166">
        <v>1.2202302066618093E-2</v>
      </c>
      <c r="C328" s="166">
        <v>0</v>
      </c>
      <c r="D328" s="166">
        <v>0.13494310520730593</v>
      </c>
      <c r="E328" s="166">
        <v>0</v>
      </c>
      <c r="F328" s="322"/>
      <c r="G328" s="166">
        <v>0</v>
      </c>
      <c r="H328" s="167">
        <v>0</v>
      </c>
      <c r="I328" s="168">
        <f t="shared" si="136"/>
        <v>0.14714540727392403</v>
      </c>
      <c r="J328" s="155"/>
      <c r="K328" s="169" t="s">
        <v>17</v>
      </c>
      <c r="L328" s="170">
        <v>1.2202302066618093E-2</v>
      </c>
      <c r="M328" s="170">
        <v>0</v>
      </c>
      <c r="N328" s="170">
        <v>0.13494310520730593</v>
      </c>
      <c r="O328" s="170">
        <v>0</v>
      </c>
      <c r="P328" s="170">
        <v>0</v>
      </c>
      <c r="Q328" s="170">
        <v>0</v>
      </c>
      <c r="R328" s="171">
        <v>0</v>
      </c>
      <c r="S328" s="172">
        <f t="shared" si="137"/>
        <v>0.14714540727392403</v>
      </c>
      <c r="U328" s="217" t="s">
        <v>17</v>
      </c>
      <c r="V328" s="218">
        <v>1.2202302066618093E-2</v>
      </c>
      <c r="W328" s="218">
        <v>0</v>
      </c>
      <c r="X328" s="218">
        <v>0</v>
      </c>
      <c r="Y328" s="218">
        <v>0</v>
      </c>
      <c r="Z328" s="218">
        <v>0.13494310520730593</v>
      </c>
      <c r="AA328" s="218">
        <v>0</v>
      </c>
      <c r="AB328" s="218">
        <v>0</v>
      </c>
      <c r="AC328" s="219">
        <v>0</v>
      </c>
      <c r="AD328" s="218">
        <v>0</v>
      </c>
      <c r="AE328" s="218">
        <v>0</v>
      </c>
      <c r="AF328" s="218">
        <v>0</v>
      </c>
      <c r="AG328" s="218">
        <v>0</v>
      </c>
      <c r="AH328" s="218">
        <v>0</v>
      </c>
      <c r="AI328" s="220">
        <f t="shared" si="138"/>
        <v>0.14714540727392403</v>
      </c>
      <c r="AJ328" s="147" t="str">
        <f t="shared" si="139"/>
        <v/>
      </c>
      <c r="BA328" s="147"/>
      <c r="BR328" s="147"/>
      <c r="CG328" s="147"/>
    </row>
    <row r="329" spans="1:85" ht="15">
      <c r="A329" s="173" t="s">
        <v>139</v>
      </c>
      <c r="B329" s="162">
        <v>68.435916343681029</v>
      </c>
      <c r="C329" s="162">
        <v>850.8826799560826</v>
      </c>
      <c r="D329" s="162">
        <v>116.90760554970939</v>
      </c>
      <c r="E329" s="162">
        <v>61.066824183620369</v>
      </c>
      <c r="F329" s="322"/>
      <c r="G329" s="162">
        <v>0</v>
      </c>
      <c r="H329" s="174">
        <v>0</v>
      </c>
      <c r="I329" s="160">
        <f t="shared" si="136"/>
        <v>1097.2930260330934</v>
      </c>
      <c r="J329" s="155"/>
      <c r="K329" s="175" t="s">
        <v>139</v>
      </c>
      <c r="L329" s="162">
        <v>68.435916343681029</v>
      </c>
      <c r="M329" s="162">
        <v>850.8826799560826</v>
      </c>
      <c r="N329" s="162">
        <v>116.90760554970939</v>
      </c>
      <c r="O329" s="162">
        <v>61.066824183620369</v>
      </c>
      <c r="P329" s="162">
        <v>0.27186012065883031</v>
      </c>
      <c r="Q329" s="162">
        <v>0</v>
      </c>
      <c r="R329" s="163">
        <v>0</v>
      </c>
      <c r="S329" s="164">
        <f t="shared" si="137"/>
        <v>1097.5648861537522</v>
      </c>
      <c r="U329" s="221" t="s">
        <v>139</v>
      </c>
      <c r="V329" s="213">
        <v>68.435916343681029</v>
      </c>
      <c r="W329" s="213">
        <v>0</v>
      </c>
      <c r="X329" s="213">
        <v>0</v>
      </c>
      <c r="Y329" s="213">
        <v>850.8826799560826</v>
      </c>
      <c r="Z329" s="213">
        <v>113.56015008376583</v>
      </c>
      <c r="AA329" s="213">
        <v>2.8300000623054116</v>
      </c>
      <c r="AB329" s="213">
        <v>0.27186012065883031</v>
      </c>
      <c r="AC329" s="214">
        <v>61.584279587258507</v>
      </c>
      <c r="AD329" s="213">
        <v>0</v>
      </c>
      <c r="AE329" s="213">
        <v>0</v>
      </c>
      <c r="AF329" s="213">
        <v>0</v>
      </c>
      <c r="AG329" s="213">
        <v>3.3474554659435469</v>
      </c>
      <c r="AH329" s="213">
        <v>58.23682412131496</v>
      </c>
      <c r="AI329" s="216">
        <f t="shared" si="138"/>
        <v>1097.5648861537522</v>
      </c>
      <c r="AJ329" s="147" t="str">
        <f t="shared" si="139"/>
        <v/>
      </c>
      <c r="BA329" s="147"/>
      <c r="BR329" s="147"/>
      <c r="CG329" s="147"/>
    </row>
    <row r="330" spans="1:85" ht="15">
      <c r="A330" s="165" t="s">
        <v>25</v>
      </c>
      <c r="B330" s="166">
        <v>11.812208648948637</v>
      </c>
      <c r="C330" s="166">
        <v>77.935851278921405</v>
      </c>
      <c r="D330" s="166">
        <v>0.51846568650721192</v>
      </c>
      <c r="E330" s="166">
        <v>399.17020572871093</v>
      </c>
      <c r="F330" s="322"/>
      <c r="G330" s="166">
        <v>18.092438672570317</v>
      </c>
      <c r="H330" s="167">
        <v>0</v>
      </c>
      <c r="I330" s="168">
        <f t="shared" si="136"/>
        <v>507.52917001565851</v>
      </c>
      <c r="J330" s="155"/>
      <c r="K330" s="169" t="s">
        <v>25</v>
      </c>
      <c r="L330" s="170">
        <v>11.812208648948637</v>
      </c>
      <c r="M330" s="170">
        <v>77.935851278921405</v>
      </c>
      <c r="N330" s="170">
        <v>0.51846568650721192</v>
      </c>
      <c r="O330" s="170">
        <v>399.17020572871093</v>
      </c>
      <c r="P330" s="170">
        <v>0.23384356549583518</v>
      </c>
      <c r="Q330" s="170">
        <v>18.092438672570317</v>
      </c>
      <c r="R330" s="171">
        <v>0</v>
      </c>
      <c r="S330" s="172">
        <f t="shared" si="137"/>
        <v>507.76301358115433</v>
      </c>
      <c r="U330" s="217" t="s">
        <v>25</v>
      </c>
      <c r="V330" s="218">
        <v>4.327060410681141</v>
      </c>
      <c r="W330" s="218">
        <v>7.4851482382674961</v>
      </c>
      <c r="X330" s="218">
        <v>18.092438672570317</v>
      </c>
      <c r="Y330" s="218">
        <v>77.935851278921405</v>
      </c>
      <c r="Z330" s="218">
        <v>6.6687547545026454E-2</v>
      </c>
      <c r="AA330" s="218">
        <v>398.68235683665569</v>
      </c>
      <c r="AB330" s="218">
        <v>0.23384356549583518</v>
      </c>
      <c r="AC330" s="219">
        <v>0.93962703101741363</v>
      </c>
      <c r="AD330" s="218">
        <v>0</v>
      </c>
      <c r="AE330" s="218">
        <v>0</v>
      </c>
      <c r="AF330" s="218">
        <v>0</v>
      </c>
      <c r="AG330" s="218">
        <v>0.45177813896218549</v>
      </c>
      <c r="AH330" s="218">
        <v>0.48784889205522808</v>
      </c>
      <c r="AI330" s="220">
        <f t="shared" si="138"/>
        <v>507.76301358115433</v>
      </c>
      <c r="AJ330" s="147" t="str">
        <f t="shared" si="139"/>
        <v/>
      </c>
      <c r="BA330" s="147"/>
      <c r="BR330" s="147"/>
      <c r="CG330" s="147"/>
    </row>
    <row r="331" spans="1:85" ht="15">
      <c r="A331" s="173" t="s">
        <v>24</v>
      </c>
      <c r="B331" s="162">
        <v>1.451223671874283</v>
      </c>
      <c r="C331" s="162">
        <v>16.966229351331542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36"/>
        <v>18.417453023205823</v>
      </c>
      <c r="J331" s="155"/>
      <c r="K331" s="175" t="s">
        <v>24</v>
      </c>
      <c r="L331" s="162">
        <v>1.451223671874283</v>
      </c>
      <c r="M331" s="162">
        <v>16.966229351331542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37"/>
        <v>18.417453023205823</v>
      </c>
      <c r="U331" s="221" t="s">
        <v>24</v>
      </c>
      <c r="V331" s="213">
        <v>1.451223671874283</v>
      </c>
      <c r="W331" s="213">
        <v>0</v>
      </c>
      <c r="X331" s="213">
        <v>0</v>
      </c>
      <c r="Y331" s="213">
        <v>16.966229351331542</v>
      </c>
      <c r="Z331" s="213">
        <v>0</v>
      </c>
      <c r="AA331" s="213">
        <v>0</v>
      </c>
      <c r="AB331" s="213">
        <v>0</v>
      </c>
      <c r="AC331" s="214">
        <v>0</v>
      </c>
      <c r="AD331" s="213">
        <v>0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38"/>
        <v>18.417453023205823</v>
      </c>
      <c r="AJ331" s="147" t="str">
        <f t="shared" si="139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36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37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38"/>
        <v>0</v>
      </c>
      <c r="AJ332" s="147" t="str">
        <f t="shared" si="139"/>
        <v/>
      </c>
      <c r="BA332" s="147"/>
      <c r="BR332" s="147"/>
      <c r="CG332" s="147"/>
    </row>
    <row r="333" spans="1:85" ht="15">
      <c r="A333" s="173" t="s">
        <v>22</v>
      </c>
      <c r="B333" s="162">
        <v>8.3989635700463337E-3</v>
      </c>
      <c r="C333" s="162">
        <v>51.729477285405416</v>
      </c>
      <c r="D333" s="162">
        <v>0</v>
      </c>
      <c r="E333" s="162">
        <v>0</v>
      </c>
      <c r="F333" s="322"/>
      <c r="G333" s="162">
        <v>0</v>
      </c>
      <c r="H333" s="174">
        <v>0</v>
      </c>
      <c r="I333" s="160">
        <f t="shared" si="136"/>
        <v>51.737876248975461</v>
      </c>
      <c r="J333" s="155"/>
      <c r="K333" s="175" t="s">
        <v>22</v>
      </c>
      <c r="L333" s="162">
        <v>8.3989635700463337E-3</v>
      </c>
      <c r="M333" s="162">
        <v>51.729477285405416</v>
      </c>
      <c r="N333" s="162">
        <v>0</v>
      </c>
      <c r="O333" s="162">
        <v>0</v>
      </c>
      <c r="P333" s="162">
        <v>0.28341464261514604</v>
      </c>
      <c r="Q333" s="162">
        <v>0</v>
      </c>
      <c r="R333" s="163">
        <v>0</v>
      </c>
      <c r="S333" s="164">
        <f t="shared" si="137"/>
        <v>52.02129089159061</v>
      </c>
      <c r="U333" s="221" t="s">
        <v>22</v>
      </c>
      <c r="V333" s="213">
        <v>8.3989635700463337E-3</v>
      </c>
      <c r="W333" s="213">
        <v>0</v>
      </c>
      <c r="X333" s="213">
        <v>0</v>
      </c>
      <c r="Y333" s="213">
        <v>51.729477285405416</v>
      </c>
      <c r="Z333" s="213">
        <v>0</v>
      </c>
      <c r="AA333" s="213">
        <v>0</v>
      </c>
      <c r="AB333" s="213">
        <v>0.28341464261514604</v>
      </c>
      <c r="AC333" s="214">
        <v>0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</v>
      </c>
      <c r="AI333" s="216">
        <f t="shared" si="138"/>
        <v>52.02129089159061</v>
      </c>
      <c r="AJ333" s="147" t="str">
        <f t="shared" si="139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1.3520690274000897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36"/>
        <v>1.3520690274000897</v>
      </c>
      <c r="J334" s="155"/>
      <c r="K334" s="169" t="s">
        <v>21</v>
      </c>
      <c r="L334" s="170">
        <v>0</v>
      </c>
      <c r="M334" s="170">
        <v>1.3520690274000897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37"/>
        <v>1.3520690274000897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1.3520690274000897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38"/>
        <v>1.3520690274000897</v>
      </c>
      <c r="AJ334" s="147" t="str">
        <f t="shared" si="139"/>
        <v/>
      </c>
      <c r="BA334" s="147"/>
      <c r="BR334" s="147"/>
      <c r="CG334" s="147"/>
    </row>
    <row r="335" spans="1:85" ht="15">
      <c r="A335" s="176" t="s">
        <v>60</v>
      </c>
      <c r="B335" s="162">
        <v>6.1276150450516924E-2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36"/>
        <v>6.1276150450516924E-2</v>
      </c>
      <c r="J335" s="155"/>
      <c r="K335" s="177" t="s">
        <v>60</v>
      </c>
      <c r="L335" s="162">
        <v>6.1276150450516924E-2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37"/>
        <v>6.1276150450516924E-2</v>
      </c>
      <c r="U335" s="222" t="s">
        <v>58</v>
      </c>
      <c r="V335" s="213">
        <v>6.1276150450516924E-2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38"/>
        <v>6.1276150450516924E-2</v>
      </c>
      <c r="AJ335" s="147" t="str">
        <f t="shared" si="139"/>
        <v/>
      </c>
      <c r="BA335" s="147"/>
      <c r="BR335" s="147"/>
      <c r="CG335" s="147"/>
    </row>
    <row r="336" spans="1:85">
      <c r="A336" s="178" t="s">
        <v>23</v>
      </c>
      <c r="B336" s="179">
        <v>6.1276150450516924E-2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36"/>
        <v>6.1276150450516924E-2</v>
      </c>
      <c r="J336" s="155"/>
      <c r="K336" s="182" t="s">
        <v>23</v>
      </c>
      <c r="L336" s="183">
        <v>6.1276150450516924E-2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37"/>
        <v>6.1276150450516924E-2</v>
      </c>
      <c r="U336" s="223" t="s">
        <v>61</v>
      </c>
      <c r="V336" s="224">
        <v>6.1276150450516924E-2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38"/>
        <v>6.1276150450516924E-2</v>
      </c>
      <c r="AJ336" s="147" t="str">
        <f t="shared" si="139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36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37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38"/>
        <v>0</v>
      </c>
      <c r="AJ337" s="147" t="str">
        <f t="shared" si="139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36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37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38"/>
        <v>0</v>
      </c>
      <c r="AJ338" s="147" t="str">
        <f t="shared" si="139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36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37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38"/>
        <v>0</v>
      </c>
      <c r="AJ339" s="147" t="str">
        <f t="shared" si="139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87.414539608370063</v>
      </c>
      <c r="C340" s="201">
        <f t="shared" ref="C340:I340" si="140">SUM(C319:C335)</f>
        <v>1031.7006183163412</v>
      </c>
      <c r="D340" s="201">
        <f t="shared" si="140"/>
        <v>117.93617200117122</v>
      </c>
      <c r="E340" s="201">
        <f t="shared" si="140"/>
        <v>460.24288001297373</v>
      </c>
      <c r="F340" s="201">
        <f t="shared" si="140"/>
        <v>0</v>
      </c>
      <c r="G340" s="201">
        <f t="shared" si="140"/>
        <v>18.092438672570317</v>
      </c>
      <c r="H340" s="203">
        <f t="shared" si="140"/>
        <v>0</v>
      </c>
      <c r="I340" s="160">
        <f t="shared" si="140"/>
        <v>1715.3866486114266</v>
      </c>
      <c r="J340" s="155"/>
      <c r="K340" s="202" t="s">
        <v>26</v>
      </c>
      <c r="L340" s="201">
        <f>SUM(L319:L335)</f>
        <v>87.414539608370063</v>
      </c>
      <c r="M340" s="201">
        <f t="shared" ref="M340:S340" si="141">SUM(M319:M335)</f>
        <v>1031.7006183163412</v>
      </c>
      <c r="N340" s="201">
        <f t="shared" si="141"/>
        <v>117.93617200117122</v>
      </c>
      <c r="O340" s="201">
        <f t="shared" si="141"/>
        <v>460.24288001297373</v>
      </c>
      <c r="P340" s="201">
        <f t="shared" si="141"/>
        <v>6.2910207347421423</v>
      </c>
      <c r="Q340" s="201">
        <f t="shared" si="141"/>
        <v>18.092438672570317</v>
      </c>
      <c r="R340" s="203">
        <f t="shared" si="141"/>
        <v>0</v>
      </c>
      <c r="S340" s="204">
        <f t="shared" si="141"/>
        <v>1721.6776693461686</v>
      </c>
      <c r="T340" s="147" t="str">
        <f>IF(ABS(S340-AI340)&gt;0.01,S340-AI340,"")</f>
        <v/>
      </c>
      <c r="U340" s="230" t="s">
        <v>59</v>
      </c>
      <c r="V340" s="231">
        <f>SUM(V319:V335)</f>
        <v>79.929391370102564</v>
      </c>
      <c r="W340" s="231">
        <f t="shared" ref="W340:AH340" si="142">SUM(W319:W335)</f>
        <v>7.4851482382674961</v>
      </c>
      <c r="X340" s="231">
        <f t="shared" si="142"/>
        <v>18.092438672570317</v>
      </c>
      <c r="Y340" s="231">
        <f t="shared" si="142"/>
        <v>1031.7006183163412</v>
      </c>
      <c r="Z340" s="231">
        <f t="shared" si="142"/>
        <v>114.13693839626548</v>
      </c>
      <c r="AA340" s="231">
        <f t="shared" si="142"/>
        <v>401.5123649421792</v>
      </c>
      <c r="AB340" s="231">
        <f t="shared" si="142"/>
        <v>6.2910207347421423</v>
      </c>
      <c r="AC340" s="231">
        <f t="shared" si="142"/>
        <v>62.52974867570024</v>
      </c>
      <c r="AD340" s="232">
        <f t="shared" si="142"/>
        <v>0</v>
      </c>
      <c r="AE340" s="232">
        <f t="shared" si="142"/>
        <v>0</v>
      </c>
      <c r="AF340" s="232">
        <f t="shared" si="142"/>
        <v>0</v>
      </c>
      <c r="AG340" s="232">
        <f t="shared" si="142"/>
        <v>3.7992336049057323</v>
      </c>
      <c r="AH340" s="232">
        <f t="shared" si="142"/>
        <v>58.730515070794503</v>
      </c>
      <c r="AI340" s="233">
        <f>SUM(V340:AC340)</f>
        <v>1721.6776693461686</v>
      </c>
      <c r="AJ340" s="147" t="str">
        <f t="shared" si="139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5.0959088249363779E-2</v>
      </c>
      <c r="C341" s="49">
        <f t="shared" ref="C341:H341" si="143">IF($I340=0,"-",C340/$I340)</f>
        <v>0.60143910945761614</v>
      </c>
      <c r="D341" s="49">
        <f t="shared" si="143"/>
        <v>6.8751947029923738E-2</v>
      </c>
      <c r="E341" s="49">
        <f t="shared" si="143"/>
        <v>0.26830270620651719</v>
      </c>
      <c r="F341" s="49">
        <f t="shared" si="143"/>
        <v>0</v>
      </c>
      <c r="G341" s="49">
        <f t="shared" si="143"/>
        <v>1.0547149056579056E-2</v>
      </c>
      <c r="H341" s="71">
        <f t="shared" si="143"/>
        <v>0</v>
      </c>
      <c r="I341" s="50">
        <f>SUM(B341:H341)</f>
        <v>0.99999999999999989</v>
      </c>
      <c r="J341" s="147"/>
      <c r="K341" s="82" t="s">
        <v>83</v>
      </c>
      <c r="L341" s="99">
        <f t="shared" ref="L341:R341" si="144">IF($S340=0,"-",L340/$S340)</f>
        <v>5.0772883429200173E-2</v>
      </c>
      <c r="M341" s="99">
        <f t="shared" si="144"/>
        <v>0.59924144727284756</v>
      </c>
      <c r="N341" s="99">
        <f t="shared" si="144"/>
        <v>6.8500726994942751E-2</v>
      </c>
      <c r="O341" s="99">
        <f t="shared" si="144"/>
        <v>0.26732232647691684</v>
      </c>
      <c r="P341" s="99">
        <f t="shared" si="144"/>
        <v>3.6540061166799279E-3</v>
      </c>
      <c r="Q341" s="99">
        <f t="shared" si="144"/>
        <v>1.0508609709412782E-2</v>
      </c>
      <c r="R341" s="100">
        <f t="shared" si="144"/>
        <v>0</v>
      </c>
      <c r="S341" s="101">
        <f>SUM(L341:R341)</f>
        <v>1</v>
      </c>
      <c r="U341" s="111" t="s">
        <v>83</v>
      </c>
      <c r="V341" s="133">
        <f>+V340/$AI340</f>
        <v>4.6425293650034317E-2</v>
      </c>
      <c r="W341" s="133">
        <f t="shared" ref="W341:AH341" si="145">+W340/$AI340</f>
        <v>4.3475897791658566E-3</v>
      </c>
      <c r="X341" s="133">
        <f t="shared" si="145"/>
        <v>1.0508609709412782E-2</v>
      </c>
      <c r="Y341" s="133">
        <f t="shared" si="145"/>
        <v>0.59924144727284756</v>
      </c>
      <c r="Z341" s="133">
        <f t="shared" si="145"/>
        <v>6.6294022643396774E-2</v>
      </c>
      <c r="AA341" s="133">
        <f t="shared" si="145"/>
        <v>0.2332099510210057</v>
      </c>
      <c r="AB341" s="133">
        <f t="shared" si="145"/>
        <v>3.6540061166799279E-3</v>
      </c>
      <c r="AC341" s="133">
        <f t="shared" si="145"/>
        <v>3.6319079807457105E-2</v>
      </c>
      <c r="AD341" s="133">
        <f t="shared" si="145"/>
        <v>0</v>
      </c>
      <c r="AE341" s="133">
        <f t="shared" si="145"/>
        <v>0</v>
      </c>
      <c r="AF341" s="133">
        <f t="shared" si="145"/>
        <v>0</v>
      </c>
      <c r="AG341" s="133">
        <f t="shared" si="145"/>
        <v>2.2067043515459806E-3</v>
      </c>
      <c r="AH341" s="133">
        <f t="shared" si="145"/>
        <v>3.4112375455911122E-2</v>
      </c>
      <c r="AI341" s="134">
        <f>SUM(V341:AC341)</f>
        <v>1</v>
      </c>
      <c r="AJ341" s="25" t="str">
        <f t="shared" si="139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4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4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48">SUM(V346:AC346)</f>
        <v>0</v>
      </c>
      <c r="AJ346" s="147" t="str">
        <f t="shared" ref="AJ346:AJ367" si="14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4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4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48"/>
        <v>0</v>
      </c>
      <c r="AJ347" s="147" t="str">
        <f t="shared" si="14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4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4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48"/>
        <v>0</v>
      </c>
      <c r="AJ348" s="147" t="str">
        <f t="shared" si="149"/>
        <v/>
      </c>
      <c r="BA348" s="147"/>
      <c r="BR348" s="147"/>
      <c r="CG348" s="147"/>
    </row>
    <row r="349" spans="1:85" ht="15">
      <c r="A349" s="173" t="s">
        <v>16</v>
      </c>
      <c r="B349" s="162">
        <v>15.141933702108723</v>
      </c>
      <c r="C349" s="162">
        <v>0</v>
      </c>
      <c r="D349" s="162">
        <v>1.8170320442530439</v>
      </c>
      <c r="E349" s="162">
        <v>0</v>
      </c>
      <c r="F349" s="322"/>
      <c r="G349" s="162">
        <v>0</v>
      </c>
      <c r="H349" s="174">
        <v>0</v>
      </c>
      <c r="I349" s="160">
        <f t="shared" si="146"/>
        <v>16.958965746361766</v>
      </c>
      <c r="J349" s="155"/>
      <c r="K349" s="175" t="s">
        <v>16</v>
      </c>
      <c r="L349" s="162">
        <v>15.141933702108723</v>
      </c>
      <c r="M349" s="162">
        <v>0</v>
      </c>
      <c r="N349" s="162">
        <v>1.8170320442530439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47"/>
        <v>16.958965746361766</v>
      </c>
      <c r="U349" s="221" t="s">
        <v>16</v>
      </c>
      <c r="V349" s="213">
        <v>15.141933702108723</v>
      </c>
      <c r="W349" s="213">
        <v>0</v>
      </c>
      <c r="X349" s="213">
        <v>0</v>
      </c>
      <c r="Y349" s="213">
        <v>0</v>
      </c>
      <c r="Z349" s="213">
        <v>1.8170320442530439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48"/>
        <v>16.958965746361766</v>
      </c>
      <c r="AJ349" s="147" t="str">
        <f t="shared" si="149"/>
        <v/>
      </c>
      <c r="BA349" s="147"/>
      <c r="BR349" s="147"/>
      <c r="CG349" s="147"/>
    </row>
    <row r="350" spans="1:85" ht="15">
      <c r="A350" s="165" t="s">
        <v>15</v>
      </c>
      <c r="B350" s="166">
        <v>8.54744184867791E-2</v>
      </c>
      <c r="C350" s="166">
        <v>0</v>
      </c>
      <c r="D350" s="166">
        <v>1.0256930218413477E-2</v>
      </c>
      <c r="E350" s="166">
        <v>0</v>
      </c>
      <c r="F350" s="322"/>
      <c r="G350" s="166">
        <v>0</v>
      </c>
      <c r="H350" s="167">
        <v>0</v>
      </c>
      <c r="I350" s="168">
        <f t="shared" si="146"/>
        <v>9.5731348705192579E-2</v>
      </c>
      <c r="J350" s="155"/>
      <c r="K350" s="169" t="s">
        <v>15</v>
      </c>
      <c r="L350" s="170">
        <v>8.54744184867791E-2</v>
      </c>
      <c r="M350" s="170">
        <v>0</v>
      </c>
      <c r="N350" s="170">
        <v>1.0256930218413477E-2</v>
      </c>
      <c r="O350" s="170">
        <v>0</v>
      </c>
      <c r="P350" s="170">
        <v>0</v>
      </c>
      <c r="Q350" s="170">
        <v>0</v>
      </c>
      <c r="R350" s="171">
        <v>0</v>
      </c>
      <c r="S350" s="172">
        <f t="shared" si="147"/>
        <v>9.5731348705192579E-2</v>
      </c>
      <c r="U350" s="217" t="s">
        <v>53</v>
      </c>
      <c r="V350" s="218">
        <v>8.54744184867791E-2</v>
      </c>
      <c r="W350" s="218">
        <v>0</v>
      </c>
      <c r="X350" s="218">
        <v>0</v>
      </c>
      <c r="Y350" s="218">
        <v>0</v>
      </c>
      <c r="Z350" s="218">
        <v>1.0256930218413477E-2</v>
      </c>
      <c r="AA350" s="218">
        <v>0</v>
      </c>
      <c r="AB350" s="218">
        <v>0</v>
      </c>
      <c r="AC350" s="219">
        <v>0</v>
      </c>
      <c r="AD350" s="218">
        <v>0</v>
      </c>
      <c r="AE350" s="218">
        <v>0</v>
      </c>
      <c r="AF350" s="218">
        <v>0</v>
      </c>
      <c r="AG350" s="218">
        <v>0</v>
      </c>
      <c r="AH350" s="218">
        <v>0</v>
      </c>
      <c r="AI350" s="220">
        <f t="shared" si="148"/>
        <v>9.5731348705192579E-2</v>
      </c>
      <c r="AJ350" s="147" t="str">
        <f t="shared" si="14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23.673891468471734</v>
      </c>
      <c r="F351" s="322"/>
      <c r="G351" s="162">
        <v>0</v>
      </c>
      <c r="H351" s="174">
        <v>0</v>
      </c>
      <c r="I351" s="160">
        <f t="shared" si="146"/>
        <v>23.673891468471734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23.673891468471734</v>
      </c>
      <c r="P351" s="162">
        <v>266.5999667761277</v>
      </c>
      <c r="Q351" s="162">
        <v>0</v>
      </c>
      <c r="R351" s="163">
        <v>0</v>
      </c>
      <c r="S351" s="164">
        <f t="shared" si="147"/>
        <v>290.27385824459941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1.9401924137888011</v>
      </c>
      <c r="AB351" s="213">
        <v>266.5999667761277</v>
      </c>
      <c r="AC351" s="214">
        <v>21.733699054682933</v>
      </c>
      <c r="AD351" s="213">
        <v>0</v>
      </c>
      <c r="AE351" s="213">
        <v>0</v>
      </c>
      <c r="AF351" s="213">
        <v>0</v>
      </c>
      <c r="AG351" s="213">
        <v>0</v>
      </c>
      <c r="AH351" s="213">
        <v>21.733699054682933</v>
      </c>
      <c r="AI351" s="216">
        <f t="shared" si="148"/>
        <v>290.27385824459941</v>
      </c>
      <c r="AJ351" s="147" t="str">
        <f t="shared" si="14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4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0.79869021350320313</v>
      </c>
      <c r="Q352" s="170">
        <v>0</v>
      </c>
      <c r="R352" s="171">
        <v>0</v>
      </c>
      <c r="S352" s="172">
        <f t="shared" si="147"/>
        <v>0.79869021350320313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0.79869021350320313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48"/>
        <v>0.79869021350320313</v>
      </c>
      <c r="AJ352" s="147" t="str">
        <f t="shared" si="14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4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4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48"/>
        <v>0</v>
      </c>
      <c r="AJ353" s="147" t="str">
        <f t="shared" si="14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0</v>
      </c>
      <c r="D354" s="166">
        <v>0</v>
      </c>
      <c r="E354" s="166">
        <v>19.241990064986808</v>
      </c>
      <c r="F354" s="322"/>
      <c r="G354" s="166">
        <v>0</v>
      </c>
      <c r="H354" s="167">
        <v>0</v>
      </c>
      <c r="I354" s="168">
        <f t="shared" si="146"/>
        <v>19.241990064986808</v>
      </c>
      <c r="J354" s="155"/>
      <c r="K354" s="169" t="s">
        <v>17</v>
      </c>
      <c r="L354" s="170">
        <v>0</v>
      </c>
      <c r="M354" s="170">
        <v>0</v>
      </c>
      <c r="N354" s="170">
        <v>0</v>
      </c>
      <c r="O354" s="170">
        <v>19.241990064986808</v>
      </c>
      <c r="P354" s="170">
        <v>0</v>
      </c>
      <c r="Q354" s="170">
        <v>0</v>
      </c>
      <c r="R354" s="171">
        <v>0</v>
      </c>
      <c r="S354" s="172">
        <f t="shared" si="147"/>
        <v>19.241990064986808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0</v>
      </c>
      <c r="Z354" s="218">
        <v>0</v>
      </c>
      <c r="AA354" s="218">
        <v>19.241990064986808</v>
      </c>
      <c r="AB354" s="218">
        <v>0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48"/>
        <v>19.241990064986808</v>
      </c>
      <c r="AJ354" s="147" t="str">
        <f t="shared" si="149"/>
        <v/>
      </c>
      <c r="BA354" s="147"/>
      <c r="BR354" s="147"/>
      <c r="CG354" s="147"/>
    </row>
    <row r="355" spans="1:85" ht="15">
      <c r="A355" s="173" t="s">
        <v>139</v>
      </c>
      <c r="B355" s="162">
        <v>432.98323129599601</v>
      </c>
      <c r="C355" s="162">
        <v>0</v>
      </c>
      <c r="D355" s="162">
        <v>0</v>
      </c>
      <c r="E355" s="162">
        <v>0</v>
      </c>
      <c r="F355" s="322"/>
      <c r="G355" s="162">
        <v>0</v>
      </c>
      <c r="H355" s="174">
        <v>0</v>
      </c>
      <c r="I355" s="160">
        <f t="shared" si="146"/>
        <v>432.98323129599601</v>
      </c>
      <c r="J355" s="155"/>
      <c r="K355" s="175" t="s">
        <v>139</v>
      </c>
      <c r="L355" s="162">
        <v>432.98323129599601</v>
      </c>
      <c r="M355" s="162">
        <v>0</v>
      </c>
      <c r="N355" s="162">
        <v>0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47"/>
        <v>432.98323129599601</v>
      </c>
      <c r="U355" s="221" t="s">
        <v>139</v>
      </c>
      <c r="V355" s="213">
        <v>432.98323129599601</v>
      </c>
      <c r="W355" s="213">
        <v>0</v>
      </c>
      <c r="X355" s="213">
        <v>0</v>
      </c>
      <c r="Y355" s="213">
        <v>0</v>
      </c>
      <c r="Z355" s="213">
        <v>0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48"/>
        <v>432.98323129599601</v>
      </c>
      <c r="AJ355" s="147" t="str">
        <f t="shared" si="149"/>
        <v/>
      </c>
      <c r="BA355" s="147"/>
      <c r="BR355" s="147"/>
      <c r="CG355" s="147"/>
    </row>
    <row r="356" spans="1:85" ht="15">
      <c r="A356" s="165" t="s">
        <v>25</v>
      </c>
      <c r="B356" s="166">
        <v>56.487078674018747</v>
      </c>
      <c r="C356" s="166">
        <v>31.720249360455664</v>
      </c>
      <c r="D356" s="166">
        <v>10.889873198612527</v>
      </c>
      <c r="E356" s="166">
        <v>1079.0263718612675</v>
      </c>
      <c r="F356" s="322"/>
      <c r="G356" s="166">
        <v>95.423885611695994</v>
      </c>
      <c r="H356" s="167">
        <v>0</v>
      </c>
      <c r="I356" s="168">
        <f t="shared" si="146"/>
        <v>1273.5474587060505</v>
      </c>
      <c r="J356" s="155"/>
      <c r="K356" s="169" t="s">
        <v>25</v>
      </c>
      <c r="L356" s="170">
        <v>56.487078674018747</v>
      </c>
      <c r="M356" s="170">
        <v>31.720249360455664</v>
      </c>
      <c r="N356" s="170">
        <v>10.889873198612527</v>
      </c>
      <c r="O356" s="170">
        <v>1079.0263718612675</v>
      </c>
      <c r="P356" s="170">
        <v>3.7898160850299458</v>
      </c>
      <c r="Q356" s="170">
        <v>95.423885611695994</v>
      </c>
      <c r="R356" s="171">
        <v>0</v>
      </c>
      <c r="S356" s="172">
        <f t="shared" si="147"/>
        <v>1277.3372747910805</v>
      </c>
      <c r="U356" s="217" t="s">
        <v>25</v>
      </c>
      <c r="V356" s="218">
        <v>18.866661904667897</v>
      </c>
      <c r="W356" s="218">
        <v>37.620416769350854</v>
      </c>
      <c r="X356" s="218">
        <v>95.423885611695994</v>
      </c>
      <c r="Y356" s="218">
        <v>31.720249360455664</v>
      </c>
      <c r="Z356" s="218">
        <v>7.2721284480502195</v>
      </c>
      <c r="AA356" s="218">
        <v>1075.199457272111</v>
      </c>
      <c r="AB356" s="218">
        <v>3.7898160850299458</v>
      </c>
      <c r="AC356" s="219">
        <v>7.4446593397188776</v>
      </c>
      <c r="AD356" s="218">
        <v>0</v>
      </c>
      <c r="AE356" s="218">
        <v>0</v>
      </c>
      <c r="AF356" s="218">
        <v>0</v>
      </c>
      <c r="AG356" s="218">
        <v>3.617744750562307</v>
      </c>
      <c r="AH356" s="218">
        <v>3.826914589156571</v>
      </c>
      <c r="AI356" s="220">
        <f t="shared" si="148"/>
        <v>1277.3372747910803</v>
      </c>
      <c r="AJ356" s="147" t="str">
        <f t="shared" si="149"/>
        <v/>
      </c>
      <c r="BA356" s="147"/>
      <c r="BR356" s="147"/>
      <c r="CG356" s="147"/>
    </row>
    <row r="357" spans="1:85" ht="15">
      <c r="A357" s="173" t="s">
        <v>24</v>
      </c>
      <c r="B357" s="162">
        <v>16.120679933826036</v>
      </c>
      <c r="C357" s="162">
        <v>4.0168157516883802</v>
      </c>
      <c r="D357" s="162">
        <v>67.059674226099133</v>
      </c>
      <c r="E357" s="162">
        <v>0</v>
      </c>
      <c r="F357" s="322"/>
      <c r="G357" s="162">
        <v>0</v>
      </c>
      <c r="H357" s="174">
        <v>0</v>
      </c>
      <c r="I357" s="160">
        <f t="shared" si="146"/>
        <v>87.197169911613543</v>
      </c>
      <c r="J357" s="155"/>
      <c r="K357" s="175" t="s">
        <v>24</v>
      </c>
      <c r="L357" s="162">
        <v>16.120679933826036</v>
      </c>
      <c r="M357" s="162">
        <v>4.0168157516883802</v>
      </c>
      <c r="N357" s="162">
        <v>67.059674226099133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47"/>
        <v>87.197169911613543</v>
      </c>
      <c r="U357" s="221" t="s">
        <v>24</v>
      </c>
      <c r="V357" s="213">
        <v>16.120679933826036</v>
      </c>
      <c r="W357" s="213">
        <v>0</v>
      </c>
      <c r="X357" s="213">
        <v>0</v>
      </c>
      <c r="Y357" s="213">
        <v>4.0168157516883802</v>
      </c>
      <c r="Z357" s="213">
        <v>0.36201213366826696</v>
      </c>
      <c r="AA357" s="213">
        <v>0</v>
      </c>
      <c r="AB357" s="213">
        <v>0</v>
      </c>
      <c r="AC357" s="214">
        <v>66.697662092430861</v>
      </c>
      <c r="AD357" s="213">
        <v>0</v>
      </c>
      <c r="AE357" s="213">
        <v>0</v>
      </c>
      <c r="AF357" s="213">
        <v>0</v>
      </c>
      <c r="AG357" s="213">
        <v>66.697662092430861</v>
      </c>
      <c r="AH357" s="213">
        <v>0</v>
      </c>
      <c r="AI357" s="216">
        <f t="shared" si="148"/>
        <v>87.197169911613543</v>
      </c>
      <c r="AJ357" s="147" t="str">
        <f t="shared" si="149"/>
        <v/>
      </c>
      <c r="BA357" s="147"/>
      <c r="BR357" s="147"/>
      <c r="CG357" s="147"/>
    </row>
    <row r="358" spans="1:85" ht="15">
      <c r="A358" s="165" t="s">
        <v>56</v>
      </c>
      <c r="B358" s="166">
        <v>0</v>
      </c>
      <c r="C358" s="166">
        <v>0</v>
      </c>
      <c r="D358" s="166">
        <v>0</v>
      </c>
      <c r="E358" s="166">
        <v>0</v>
      </c>
      <c r="F358" s="322"/>
      <c r="G358" s="166">
        <v>0</v>
      </c>
      <c r="H358" s="167">
        <v>0</v>
      </c>
      <c r="I358" s="168">
        <f t="shared" si="146"/>
        <v>0</v>
      </c>
      <c r="J358" s="155"/>
      <c r="K358" s="169" t="s">
        <v>56</v>
      </c>
      <c r="L358" s="170">
        <v>0</v>
      </c>
      <c r="M358" s="170">
        <v>0</v>
      </c>
      <c r="N358" s="170">
        <v>0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47"/>
        <v>0</v>
      </c>
      <c r="U358" s="217" t="s">
        <v>56</v>
      </c>
      <c r="V358" s="218">
        <v>0</v>
      </c>
      <c r="W358" s="218">
        <v>0</v>
      </c>
      <c r="X358" s="218">
        <v>0</v>
      </c>
      <c r="Y358" s="218">
        <v>0</v>
      </c>
      <c r="Z358" s="218">
        <v>0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48"/>
        <v>0</v>
      </c>
      <c r="AJ358" s="147" t="str">
        <f t="shared" si="149"/>
        <v/>
      </c>
      <c r="BA358" s="147"/>
      <c r="BR358" s="147"/>
      <c r="CG358" s="147"/>
    </row>
    <row r="359" spans="1:85" ht="15">
      <c r="A359" s="173" t="s">
        <v>22</v>
      </c>
      <c r="B359" s="162">
        <v>243.51094310764447</v>
      </c>
      <c r="C359" s="162">
        <v>243.45872979646049</v>
      </c>
      <c r="D359" s="162">
        <v>1655.0105863976491</v>
      </c>
      <c r="E359" s="162">
        <v>0</v>
      </c>
      <c r="F359" s="322"/>
      <c r="G359" s="162">
        <v>0</v>
      </c>
      <c r="H359" s="174">
        <v>0</v>
      </c>
      <c r="I359" s="160">
        <f t="shared" si="146"/>
        <v>2141.9802593017539</v>
      </c>
      <c r="J359" s="155"/>
      <c r="K359" s="175" t="s">
        <v>22</v>
      </c>
      <c r="L359" s="162">
        <v>243.51094310764447</v>
      </c>
      <c r="M359" s="162">
        <v>243.45872979646049</v>
      </c>
      <c r="N359" s="162">
        <v>1655.0105863976491</v>
      </c>
      <c r="O359" s="162">
        <v>0</v>
      </c>
      <c r="P359" s="162">
        <v>16.54277276205941</v>
      </c>
      <c r="Q359" s="162">
        <v>0</v>
      </c>
      <c r="R359" s="163">
        <v>0</v>
      </c>
      <c r="S359" s="164">
        <f t="shared" si="147"/>
        <v>2158.5230320638134</v>
      </c>
      <c r="U359" s="221" t="s">
        <v>22</v>
      </c>
      <c r="V359" s="213">
        <v>243.51094310764447</v>
      </c>
      <c r="W359" s="213">
        <v>0</v>
      </c>
      <c r="X359" s="213">
        <v>0</v>
      </c>
      <c r="Y359" s="213">
        <v>243.45872979646049</v>
      </c>
      <c r="Z359" s="213">
        <v>831.62852576493867</v>
      </c>
      <c r="AA359" s="213">
        <v>0</v>
      </c>
      <c r="AB359" s="213">
        <v>16.54277276205941</v>
      </c>
      <c r="AC359" s="214">
        <v>823.38206063271036</v>
      </c>
      <c r="AD359" s="213">
        <v>0</v>
      </c>
      <c r="AE359" s="213">
        <v>0</v>
      </c>
      <c r="AF359" s="213">
        <v>0</v>
      </c>
      <c r="AG359" s="213">
        <v>823.38206063271036</v>
      </c>
      <c r="AH359" s="213">
        <v>0</v>
      </c>
      <c r="AI359" s="216">
        <f t="shared" si="148"/>
        <v>2158.5230320638134</v>
      </c>
      <c r="AJ359" s="147" t="str">
        <f t="shared" si="149"/>
        <v/>
      </c>
      <c r="BA359" s="147"/>
      <c r="BR359" s="147"/>
      <c r="CG359" s="147"/>
    </row>
    <row r="360" spans="1:85" ht="15">
      <c r="A360" s="165" t="s">
        <v>21</v>
      </c>
      <c r="B360" s="166">
        <v>2.2446531724750001</v>
      </c>
      <c r="C360" s="166">
        <v>0</v>
      </c>
      <c r="D360" s="166">
        <v>0.32066473892500003</v>
      </c>
      <c r="E360" s="166">
        <v>0</v>
      </c>
      <c r="F360" s="322"/>
      <c r="G360" s="166">
        <v>0</v>
      </c>
      <c r="H360" s="167">
        <v>0</v>
      </c>
      <c r="I360" s="168">
        <f t="shared" si="146"/>
        <v>2.5653179114000002</v>
      </c>
      <c r="J360" s="155"/>
      <c r="K360" s="169" t="s">
        <v>21</v>
      </c>
      <c r="L360" s="170">
        <v>2.2446531724750001</v>
      </c>
      <c r="M360" s="170">
        <v>0</v>
      </c>
      <c r="N360" s="170">
        <v>0.32066473892500003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47"/>
        <v>2.5653179114000002</v>
      </c>
      <c r="U360" s="217" t="s">
        <v>57</v>
      </c>
      <c r="V360" s="218">
        <v>2.2446531724750001</v>
      </c>
      <c r="W360" s="218">
        <v>0</v>
      </c>
      <c r="X360" s="218">
        <v>0</v>
      </c>
      <c r="Y360" s="218">
        <v>0</v>
      </c>
      <c r="Z360" s="218">
        <v>0</v>
      </c>
      <c r="AA360" s="218">
        <v>0</v>
      </c>
      <c r="AB360" s="218">
        <v>0</v>
      </c>
      <c r="AC360" s="219">
        <v>0.32066473892500003</v>
      </c>
      <c r="AD360" s="218">
        <v>0</v>
      </c>
      <c r="AE360" s="218">
        <v>0</v>
      </c>
      <c r="AF360" s="218">
        <v>0</v>
      </c>
      <c r="AG360" s="218">
        <v>0.32066473892500003</v>
      </c>
      <c r="AH360" s="218">
        <v>0</v>
      </c>
      <c r="AI360" s="220">
        <f t="shared" si="148"/>
        <v>2.5653179114000002</v>
      </c>
      <c r="AJ360" s="147" t="str">
        <f t="shared" si="149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4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4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48"/>
        <v>0</v>
      </c>
      <c r="AJ361" s="147" t="str">
        <f t="shared" si="149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4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4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48"/>
        <v>0</v>
      </c>
      <c r="AJ362" s="147" t="str">
        <f t="shared" si="14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4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4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48"/>
        <v>0</v>
      </c>
      <c r="AJ363" s="147" t="str">
        <f t="shared" si="14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4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4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48"/>
        <v>0</v>
      </c>
      <c r="AJ364" s="147" t="str">
        <f t="shared" si="14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4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4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48"/>
        <v>0</v>
      </c>
      <c r="AJ365" s="147" t="str">
        <f t="shared" si="14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766.57399430455575</v>
      </c>
      <c r="C366" s="201">
        <f t="shared" ref="C366:I366" si="150">SUM(C345:C361)</f>
        <v>279.19579490860451</v>
      </c>
      <c r="D366" s="201">
        <f t="shared" si="150"/>
        <v>1735.1080875357572</v>
      </c>
      <c r="E366" s="201">
        <f t="shared" si="150"/>
        <v>1121.9422533947261</v>
      </c>
      <c r="F366" s="201">
        <f t="shared" si="150"/>
        <v>0</v>
      </c>
      <c r="G366" s="201">
        <f t="shared" si="150"/>
        <v>95.423885611695994</v>
      </c>
      <c r="H366" s="203">
        <f t="shared" si="150"/>
        <v>0</v>
      </c>
      <c r="I366" s="160">
        <f t="shared" si="150"/>
        <v>3998.2440157553397</v>
      </c>
      <c r="J366" s="155"/>
      <c r="K366" s="202" t="s">
        <v>26</v>
      </c>
      <c r="L366" s="201">
        <f>SUM(L345:L361)</f>
        <v>766.57399430455575</v>
      </c>
      <c r="M366" s="201">
        <f t="shared" ref="M366:S366" si="151">SUM(M345:M361)</f>
        <v>279.19579490860451</v>
      </c>
      <c r="N366" s="201">
        <f t="shared" si="151"/>
        <v>1735.1080875357572</v>
      </c>
      <c r="O366" s="201">
        <f t="shared" si="151"/>
        <v>1121.9422533947261</v>
      </c>
      <c r="P366" s="201">
        <f t="shared" si="151"/>
        <v>287.73124583672029</v>
      </c>
      <c r="Q366" s="201">
        <f t="shared" si="151"/>
        <v>95.423885611695994</v>
      </c>
      <c r="R366" s="203">
        <f t="shared" si="151"/>
        <v>0</v>
      </c>
      <c r="S366" s="204">
        <f t="shared" si="151"/>
        <v>4285.9752615920588</v>
      </c>
      <c r="T366" s="147" t="str">
        <f>IF(ABS(S366-AI366)&gt;0.01,S366-AI366,"")</f>
        <v/>
      </c>
      <c r="U366" s="230" t="s">
        <v>59</v>
      </c>
      <c r="V366" s="231">
        <f>SUM(V345:V361)</f>
        <v>728.95357753520489</v>
      </c>
      <c r="W366" s="231">
        <f t="shared" ref="W366:AH366" si="152">SUM(W345:W361)</f>
        <v>37.620416769350854</v>
      </c>
      <c r="X366" s="231">
        <f t="shared" si="152"/>
        <v>95.423885611695994</v>
      </c>
      <c r="Y366" s="231">
        <f t="shared" si="152"/>
        <v>279.19579490860451</v>
      </c>
      <c r="Z366" s="231">
        <f t="shared" si="152"/>
        <v>841.08995532112863</v>
      </c>
      <c r="AA366" s="231">
        <f t="shared" si="152"/>
        <v>1096.3816397508865</v>
      </c>
      <c r="AB366" s="231">
        <f t="shared" si="152"/>
        <v>287.73124583672029</v>
      </c>
      <c r="AC366" s="231">
        <f t="shared" si="152"/>
        <v>919.57874585846798</v>
      </c>
      <c r="AD366" s="232">
        <f t="shared" si="152"/>
        <v>0</v>
      </c>
      <c r="AE366" s="232">
        <f t="shared" si="152"/>
        <v>0</v>
      </c>
      <c r="AF366" s="232">
        <f t="shared" si="152"/>
        <v>0</v>
      </c>
      <c r="AG366" s="232">
        <f t="shared" si="152"/>
        <v>894.01813221462851</v>
      </c>
      <c r="AH366" s="232">
        <f t="shared" si="152"/>
        <v>25.560613643839503</v>
      </c>
      <c r="AI366" s="233">
        <f>SUM(V366:AC366)</f>
        <v>4285.9752615920597</v>
      </c>
      <c r="AJ366" s="147" t="str">
        <f t="shared" si="14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0.19172766626644627</v>
      </c>
      <c r="C367" s="49">
        <f t="shared" ref="C367:H367" si="153">IF($I366=0,"-",C366/$I366)</f>
        <v>6.9829603648105365E-2</v>
      </c>
      <c r="D367" s="49">
        <f t="shared" si="153"/>
        <v>0.43396753192112619</v>
      </c>
      <c r="E367" s="49">
        <f t="shared" si="153"/>
        <v>0.28060874948443365</v>
      </c>
      <c r="F367" s="49">
        <f t="shared" si="153"/>
        <v>0</v>
      </c>
      <c r="G367" s="49">
        <f t="shared" si="153"/>
        <v>2.3866448679888467E-2</v>
      </c>
      <c r="H367" s="71">
        <f t="shared" si="153"/>
        <v>0</v>
      </c>
      <c r="I367" s="50">
        <f>SUM(B367:H367)</f>
        <v>1</v>
      </c>
      <c r="J367" s="147"/>
      <c r="K367" s="82" t="s">
        <v>83</v>
      </c>
      <c r="L367" s="99">
        <f t="shared" ref="L367:R367" si="154">IF($S366=0,"-",L366/$S366)</f>
        <v>0.17885637399125021</v>
      </c>
      <c r="M367" s="99">
        <f t="shared" si="154"/>
        <v>6.5141718714656099E-2</v>
      </c>
      <c r="N367" s="99">
        <f t="shared" si="154"/>
        <v>0.40483390165234828</v>
      </c>
      <c r="O367" s="99">
        <f t="shared" si="154"/>
        <v>0.26177058543683052</v>
      </c>
      <c r="P367" s="99">
        <f t="shared" si="154"/>
        <v>6.7133202661053229E-2</v>
      </c>
      <c r="Q367" s="99">
        <f t="shared" si="154"/>
        <v>2.2264217543861896E-2</v>
      </c>
      <c r="R367" s="100">
        <f t="shared" si="154"/>
        <v>0</v>
      </c>
      <c r="S367" s="101">
        <f>SUM(L367:R367)</f>
        <v>1.0000000000000002</v>
      </c>
      <c r="U367" s="111" t="s">
        <v>83</v>
      </c>
      <c r="V367" s="133">
        <f>+V366/$AI366</f>
        <v>0.17007881124923463</v>
      </c>
      <c r="W367" s="133">
        <f t="shared" ref="W367:AH367" si="155">+W366/$AI366</f>
        <v>8.7775627420155593E-3</v>
      </c>
      <c r="X367" s="133">
        <f t="shared" si="155"/>
        <v>2.2264217543861892E-2</v>
      </c>
      <c r="Y367" s="133">
        <f t="shared" si="155"/>
        <v>6.5141718714656086E-2</v>
      </c>
      <c r="Z367" s="133">
        <f t="shared" si="155"/>
        <v>0.19624237285231064</v>
      </c>
      <c r="AA367" s="133">
        <f t="shared" si="155"/>
        <v>0.25580680541390405</v>
      </c>
      <c r="AB367" s="133">
        <f t="shared" si="155"/>
        <v>6.7133202661053215E-2</v>
      </c>
      <c r="AC367" s="133">
        <f t="shared" si="155"/>
        <v>0.21455530882296392</v>
      </c>
      <c r="AD367" s="133">
        <f t="shared" si="155"/>
        <v>0</v>
      </c>
      <c r="AE367" s="133">
        <f t="shared" si="155"/>
        <v>0</v>
      </c>
      <c r="AF367" s="133">
        <f t="shared" si="155"/>
        <v>0</v>
      </c>
      <c r="AG367" s="133">
        <f t="shared" si="155"/>
        <v>0.20859152880003753</v>
      </c>
      <c r="AH367" s="133">
        <f t="shared" si="155"/>
        <v>5.9637800229264057E-3</v>
      </c>
      <c r="AI367" s="134">
        <f>SUM(V367:AC367)</f>
        <v>1</v>
      </c>
      <c r="AJ367" s="25" t="str">
        <f t="shared" si="14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56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57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58">SUM(V372:AC372)</f>
        <v>0</v>
      </c>
      <c r="AJ372" s="147" t="str">
        <f t="shared" ref="AJ372:AJ393" si="159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56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57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58"/>
        <v>0</v>
      </c>
      <c r="AJ373" s="147" t="str">
        <f t="shared" si="159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56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57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58"/>
        <v>0</v>
      </c>
      <c r="AJ374" s="147" t="str">
        <f t="shared" si="159"/>
        <v/>
      </c>
      <c r="BA374" s="147"/>
      <c r="BR374" s="147"/>
      <c r="CG374" s="147"/>
    </row>
    <row r="375" spans="1:85" ht="15">
      <c r="A375" s="173" t="s">
        <v>16</v>
      </c>
      <c r="B375" s="162">
        <v>28.350946298392298</v>
      </c>
      <c r="C375" s="162">
        <v>0.44120263984010721</v>
      </c>
      <c r="D375" s="162">
        <v>12.607365433431122</v>
      </c>
      <c r="E375" s="162">
        <v>0</v>
      </c>
      <c r="F375" s="322"/>
      <c r="G375" s="162">
        <v>0</v>
      </c>
      <c r="H375" s="174">
        <v>0</v>
      </c>
      <c r="I375" s="160">
        <f t="shared" si="156"/>
        <v>41.399514371663528</v>
      </c>
      <c r="J375" s="155"/>
      <c r="K375" s="175" t="s">
        <v>16</v>
      </c>
      <c r="L375" s="162">
        <v>28.350946298392298</v>
      </c>
      <c r="M375" s="162">
        <v>0.44120263984010721</v>
      </c>
      <c r="N375" s="162">
        <v>12.607365433431122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57"/>
        <v>41.399514371663528</v>
      </c>
      <c r="U375" s="221" t="s">
        <v>16</v>
      </c>
      <c r="V375" s="213">
        <v>28.350946298392298</v>
      </c>
      <c r="W375" s="213">
        <v>0</v>
      </c>
      <c r="X375" s="213">
        <v>0</v>
      </c>
      <c r="Y375" s="213">
        <v>0.44120263984010721</v>
      </c>
      <c r="Z375" s="213">
        <v>12.607365433431122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58"/>
        <v>41.399514371663528</v>
      </c>
      <c r="AJ375" s="147" t="str">
        <f t="shared" si="159"/>
        <v/>
      </c>
      <c r="BA375" s="147"/>
      <c r="BR375" s="147"/>
      <c r="CG375" s="147"/>
    </row>
    <row r="376" spans="1:85" ht="15">
      <c r="A376" s="165" t="s">
        <v>15</v>
      </c>
      <c r="B376" s="166">
        <v>0.3705403909148936</v>
      </c>
      <c r="C376" s="166">
        <v>0</v>
      </c>
      <c r="D376" s="166">
        <v>1.6674317591170194</v>
      </c>
      <c r="E376" s="166">
        <v>0</v>
      </c>
      <c r="F376" s="322"/>
      <c r="G376" s="166">
        <v>0</v>
      </c>
      <c r="H376" s="167">
        <v>0</v>
      </c>
      <c r="I376" s="168">
        <f t="shared" si="156"/>
        <v>2.037972150031913</v>
      </c>
      <c r="J376" s="155"/>
      <c r="K376" s="169" t="s">
        <v>15</v>
      </c>
      <c r="L376" s="170">
        <v>0.3705403909148936</v>
      </c>
      <c r="M376" s="170">
        <v>0</v>
      </c>
      <c r="N376" s="170">
        <v>1.6674317591170194</v>
      </c>
      <c r="O376" s="170">
        <v>0</v>
      </c>
      <c r="P376" s="170">
        <v>0</v>
      </c>
      <c r="Q376" s="170">
        <v>0</v>
      </c>
      <c r="R376" s="171">
        <v>0</v>
      </c>
      <c r="S376" s="172">
        <f t="shared" si="157"/>
        <v>2.037972150031913</v>
      </c>
      <c r="U376" s="217" t="s">
        <v>53</v>
      </c>
      <c r="V376" s="218">
        <v>0.3705403909148936</v>
      </c>
      <c r="W376" s="218">
        <v>0</v>
      </c>
      <c r="X376" s="218">
        <v>0</v>
      </c>
      <c r="Y376" s="218">
        <v>0</v>
      </c>
      <c r="Z376" s="218">
        <v>1.6674317591170194</v>
      </c>
      <c r="AA376" s="218">
        <v>0</v>
      </c>
      <c r="AB376" s="218">
        <v>0</v>
      </c>
      <c r="AC376" s="219">
        <v>0</v>
      </c>
      <c r="AD376" s="218">
        <v>0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58"/>
        <v>2.037972150031913</v>
      </c>
      <c r="AJ376" s="147" t="str">
        <f t="shared" si="159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863.94462671257384</v>
      </c>
      <c r="F377" s="322"/>
      <c r="G377" s="162">
        <v>0</v>
      </c>
      <c r="H377" s="174">
        <v>0</v>
      </c>
      <c r="I377" s="160">
        <f t="shared" si="156"/>
        <v>863.94462671257384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863.94462671257384</v>
      </c>
      <c r="P377" s="162">
        <v>435.54289677133829</v>
      </c>
      <c r="Q377" s="162">
        <v>0</v>
      </c>
      <c r="R377" s="163">
        <v>0</v>
      </c>
      <c r="S377" s="164">
        <f t="shared" si="157"/>
        <v>1299.4875234839121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863.94462671257384</v>
      </c>
      <c r="AB377" s="213">
        <v>435.54289677133829</v>
      </c>
      <c r="AC377" s="214">
        <v>0</v>
      </c>
      <c r="AD377" s="213">
        <v>0</v>
      </c>
      <c r="AE377" s="213">
        <v>0</v>
      </c>
      <c r="AF377" s="213">
        <v>0</v>
      </c>
      <c r="AG377" s="213">
        <v>0</v>
      </c>
      <c r="AH377" s="213">
        <v>0</v>
      </c>
      <c r="AI377" s="216">
        <f t="shared" si="158"/>
        <v>1299.4875234839121</v>
      </c>
      <c r="AJ377" s="147" t="str">
        <f t="shared" si="159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2.7265776640977917</v>
      </c>
      <c r="F378" s="322"/>
      <c r="G378" s="166">
        <v>0</v>
      </c>
      <c r="H378" s="167">
        <v>0</v>
      </c>
      <c r="I378" s="168">
        <f t="shared" si="156"/>
        <v>2.7265776640977917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2.7265776640977917</v>
      </c>
      <c r="P378" s="170">
        <v>19.988916833619232</v>
      </c>
      <c r="Q378" s="170">
        <v>0</v>
      </c>
      <c r="R378" s="171">
        <v>0</v>
      </c>
      <c r="S378" s="172">
        <f t="shared" si="157"/>
        <v>22.715494497717025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0.31048839760786212</v>
      </c>
      <c r="AB378" s="218">
        <v>19.988916833619232</v>
      </c>
      <c r="AC378" s="219">
        <v>2.4160892664899296</v>
      </c>
      <c r="AD378" s="218">
        <v>0</v>
      </c>
      <c r="AE378" s="218">
        <v>0</v>
      </c>
      <c r="AF378" s="218">
        <v>0</v>
      </c>
      <c r="AG378" s="218">
        <v>0</v>
      </c>
      <c r="AH378" s="218">
        <v>2.4160892664899296</v>
      </c>
      <c r="AI378" s="220">
        <f t="shared" si="158"/>
        <v>22.715494497717025</v>
      </c>
      <c r="AJ378" s="147" t="str">
        <f t="shared" si="159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156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157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158"/>
        <v>0</v>
      </c>
      <c r="AJ379" s="147" t="str">
        <f t="shared" si="159"/>
        <v/>
      </c>
      <c r="BA379" s="147"/>
      <c r="BR379" s="147"/>
      <c r="CG379" s="147"/>
    </row>
    <row r="380" spans="1:85" ht="15">
      <c r="A380" s="165" t="s">
        <v>17</v>
      </c>
      <c r="B380" s="166">
        <v>0.25817481407045123</v>
      </c>
      <c r="C380" s="166">
        <v>0</v>
      </c>
      <c r="D380" s="166">
        <v>13.501369254002451</v>
      </c>
      <c r="E380" s="166">
        <v>0.17602828232076095</v>
      </c>
      <c r="F380" s="322"/>
      <c r="G380" s="166">
        <v>0</v>
      </c>
      <c r="H380" s="167">
        <v>0</v>
      </c>
      <c r="I380" s="168">
        <f t="shared" si="156"/>
        <v>13.935572350393663</v>
      </c>
      <c r="J380" s="155"/>
      <c r="K380" s="169" t="s">
        <v>17</v>
      </c>
      <c r="L380" s="170">
        <v>0.25817481407045123</v>
      </c>
      <c r="M380" s="170">
        <v>0</v>
      </c>
      <c r="N380" s="170">
        <v>13.501369254002451</v>
      </c>
      <c r="O380" s="170">
        <v>0.17602828232076095</v>
      </c>
      <c r="P380" s="170">
        <v>1.1491929824561365E-2</v>
      </c>
      <c r="Q380" s="170">
        <v>0</v>
      </c>
      <c r="R380" s="171">
        <v>0</v>
      </c>
      <c r="S380" s="172">
        <f t="shared" si="157"/>
        <v>13.947064280218225</v>
      </c>
      <c r="U380" s="217" t="s">
        <v>17</v>
      </c>
      <c r="V380" s="218">
        <v>0.25817481407045123</v>
      </c>
      <c r="W380" s="218">
        <v>0</v>
      </c>
      <c r="X380" s="218">
        <v>0</v>
      </c>
      <c r="Y380" s="218">
        <v>0</v>
      </c>
      <c r="Z380" s="218">
        <v>13.501369254002451</v>
      </c>
      <c r="AA380" s="218">
        <v>0.15646958428512189</v>
      </c>
      <c r="AB380" s="218">
        <v>1.1491929824561365E-2</v>
      </c>
      <c r="AC380" s="219">
        <v>1.9558698035639054E-2</v>
      </c>
      <c r="AD380" s="218">
        <v>0</v>
      </c>
      <c r="AE380" s="218">
        <v>0</v>
      </c>
      <c r="AF380" s="218">
        <v>0</v>
      </c>
      <c r="AG380" s="218">
        <v>0</v>
      </c>
      <c r="AH380" s="218">
        <v>1.9558698035639054E-2</v>
      </c>
      <c r="AI380" s="220">
        <f t="shared" si="158"/>
        <v>13.947064280218225</v>
      </c>
      <c r="AJ380" s="147" t="str">
        <f t="shared" si="159"/>
        <v/>
      </c>
      <c r="BA380" s="147"/>
      <c r="BR380" s="147"/>
      <c r="CG380" s="147"/>
    </row>
    <row r="381" spans="1:85" ht="15">
      <c r="A381" s="173" t="s">
        <v>139</v>
      </c>
      <c r="B381" s="162">
        <v>39.469198022239077</v>
      </c>
      <c r="C381" s="162">
        <v>0</v>
      </c>
      <c r="D381" s="162">
        <v>39.305396127388349</v>
      </c>
      <c r="E381" s="162">
        <v>0.801155275321908</v>
      </c>
      <c r="F381" s="322"/>
      <c r="G381" s="162">
        <v>0</v>
      </c>
      <c r="H381" s="174">
        <v>0</v>
      </c>
      <c r="I381" s="160">
        <f t="shared" si="156"/>
        <v>79.575749424949336</v>
      </c>
      <c r="J381" s="155"/>
      <c r="K381" s="175" t="s">
        <v>139</v>
      </c>
      <c r="L381" s="162">
        <v>39.469198022239077</v>
      </c>
      <c r="M381" s="162">
        <v>0</v>
      </c>
      <c r="N381" s="162">
        <v>39.305396127388349</v>
      </c>
      <c r="O381" s="162">
        <v>0.801155275321908</v>
      </c>
      <c r="P381" s="162">
        <v>0.1456270113603037</v>
      </c>
      <c r="Q381" s="162">
        <v>0</v>
      </c>
      <c r="R381" s="163">
        <v>0</v>
      </c>
      <c r="S381" s="164">
        <f t="shared" si="157"/>
        <v>79.72137643630964</v>
      </c>
      <c r="U381" s="221" t="s">
        <v>139</v>
      </c>
      <c r="V381" s="213">
        <v>39.331139390964381</v>
      </c>
      <c r="W381" s="213">
        <v>0</v>
      </c>
      <c r="X381" s="213">
        <v>0</v>
      </c>
      <c r="Y381" s="213">
        <v>0</v>
      </c>
      <c r="Z381" s="213">
        <v>38.371164787935513</v>
      </c>
      <c r="AA381" s="213">
        <v>0.36621868506551158</v>
      </c>
      <c r="AB381" s="213">
        <v>0.1456270113603037</v>
      </c>
      <c r="AC381" s="214">
        <v>1.5072265609839319</v>
      </c>
      <c r="AD381" s="213">
        <v>0.13805863127469706</v>
      </c>
      <c r="AE381" s="213">
        <v>0</v>
      </c>
      <c r="AF381" s="213">
        <v>0</v>
      </c>
      <c r="AG381" s="213">
        <v>0.93423133945283843</v>
      </c>
      <c r="AH381" s="213">
        <v>0.43493659025639647</v>
      </c>
      <c r="AI381" s="216">
        <f t="shared" si="158"/>
        <v>79.72137643630964</v>
      </c>
      <c r="AJ381" s="147" t="str">
        <f t="shared" si="159"/>
        <v/>
      </c>
      <c r="BA381" s="147"/>
      <c r="BR381" s="147"/>
      <c r="CG381" s="147"/>
    </row>
    <row r="382" spans="1:85" ht="15">
      <c r="A382" s="165" t="s">
        <v>25</v>
      </c>
      <c r="B382" s="166">
        <v>28.065166716024464</v>
      </c>
      <c r="C382" s="166">
        <v>2.1180934594393942E-2</v>
      </c>
      <c r="D382" s="166">
        <v>2.158694217212477</v>
      </c>
      <c r="E382" s="166">
        <v>91.833583150841008</v>
      </c>
      <c r="F382" s="322"/>
      <c r="G382" s="166">
        <v>65.487475365779304</v>
      </c>
      <c r="H382" s="167">
        <v>8.92455109314352E-3</v>
      </c>
      <c r="I382" s="168">
        <f t="shared" si="156"/>
        <v>187.5750249355448</v>
      </c>
      <c r="J382" s="155"/>
      <c r="K382" s="169" t="s">
        <v>25</v>
      </c>
      <c r="L382" s="170">
        <v>28.065166716024464</v>
      </c>
      <c r="M382" s="170">
        <v>2.1180934594393942E-2</v>
      </c>
      <c r="N382" s="170">
        <v>2.158694217212477</v>
      </c>
      <c r="O382" s="170">
        <v>91.833583150841008</v>
      </c>
      <c r="P382" s="170">
        <v>4.0444813833726903</v>
      </c>
      <c r="Q382" s="170">
        <v>65.487475365779304</v>
      </c>
      <c r="R382" s="171">
        <v>8.92455109314352E-3</v>
      </c>
      <c r="S382" s="172">
        <f t="shared" si="157"/>
        <v>191.61950631891747</v>
      </c>
      <c r="U382" s="217" t="s">
        <v>25</v>
      </c>
      <c r="V382" s="218">
        <v>16.268004915822818</v>
      </c>
      <c r="W382" s="218">
        <v>11.784143855007116</v>
      </c>
      <c r="X382" s="218">
        <v>65.487475365779304</v>
      </c>
      <c r="Y382" s="218">
        <v>2.1180934594393942E-2</v>
      </c>
      <c r="Z382" s="218">
        <v>2.158694217212477</v>
      </c>
      <c r="AA382" s="218">
        <v>89.019446102545089</v>
      </c>
      <c r="AB382" s="218">
        <v>4.0444813833726903</v>
      </c>
      <c r="AC382" s="219">
        <v>2.8360795445835882</v>
      </c>
      <c r="AD382" s="218">
        <v>1.301794519453202E-2</v>
      </c>
      <c r="AE382" s="218">
        <v>0</v>
      </c>
      <c r="AF382" s="218">
        <v>8.92455109314352E-3</v>
      </c>
      <c r="AG382" s="218">
        <v>0</v>
      </c>
      <c r="AH382" s="218">
        <v>2.8141370482959127</v>
      </c>
      <c r="AI382" s="220">
        <f t="shared" si="158"/>
        <v>191.61950631891747</v>
      </c>
      <c r="AJ382" s="147" t="str">
        <f t="shared" si="159"/>
        <v/>
      </c>
      <c r="BA382" s="147"/>
      <c r="BR382" s="147"/>
      <c r="CG382" s="147"/>
    </row>
    <row r="383" spans="1:85" ht="15">
      <c r="A383" s="173" t="s">
        <v>24</v>
      </c>
      <c r="B383" s="162">
        <v>18.735369791622617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56"/>
        <v>18.735369791622617</v>
      </c>
      <c r="J383" s="155"/>
      <c r="K383" s="175" t="s">
        <v>24</v>
      </c>
      <c r="L383" s="162">
        <v>18.735369791622617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57"/>
        <v>18.735369791622617</v>
      </c>
      <c r="U383" s="221" t="s">
        <v>24</v>
      </c>
      <c r="V383" s="213">
        <v>18.651017311421832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8.4352480200783175E-2</v>
      </c>
      <c r="AD383" s="213">
        <v>8.4352480200783175E-2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58"/>
        <v>18.735369791622617</v>
      </c>
      <c r="AJ383" s="147" t="str">
        <f t="shared" si="159"/>
        <v/>
      </c>
      <c r="BA383" s="147"/>
      <c r="BR383" s="147"/>
      <c r="CG383" s="147"/>
    </row>
    <row r="384" spans="1:85" ht="15">
      <c r="A384" s="165" t="s">
        <v>56</v>
      </c>
      <c r="B384" s="166">
        <v>0.18376159587195864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56"/>
        <v>0.18376159587195864</v>
      </c>
      <c r="J384" s="155"/>
      <c r="K384" s="169" t="s">
        <v>56</v>
      </c>
      <c r="L384" s="170">
        <v>0.18376159587195864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57"/>
        <v>0.18376159587195864</v>
      </c>
      <c r="U384" s="217" t="s">
        <v>56</v>
      </c>
      <c r="V384" s="218">
        <v>0.18376159587195864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58"/>
        <v>0.18376159587195864</v>
      </c>
      <c r="AJ384" s="147" t="str">
        <f t="shared" si="159"/>
        <v/>
      </c>
      <c r="BA384" s="147"/>
      <c r="BR384" s="147"/>
      <c r="CG384" s="147"/>
    </row>
    <row r="385" spans="1:85" ht="15">
      <c r="A385" s="173" t="s">
        <v>22</v>
      </c>
      <c r="B385" s="162">
        <v>74.587367402819353</v>
      </c>
      <c r="C385" s="162">
        <v>0</v>
      </c>
      <c r="D385" s="162">
        <v>4.62620233075158</v>
      </c>
      <c r="E385" s="162">
        <v>0</v>
      </c>
      <c r="F385" s="322"/>
      <c r="G385" s="162">
        <v>0</v>
      </c>
      <c r="H385" s="174">
        <v>0</v>
      </c>
      <c r="I385" s="160">
        <f t="shared" si="156"/>
        <v>79.213569733570935</v>
      </c>
      <c r="J385" s="155"/>
      <c r="K385" s="175" t="s">
        <v>22</v>
      </c>
      <c r="L385" s="162">
        <v>74.587367402819353</v>
      </c>
      <c r="M385" s="162">
        <v>0</v>
      </c>
      <c r="N385" s="162">
        <v>4.62620233075158</v>
      </c>
      <c r="O385" s="162">
        <v>0</v>
      </c>
      <c r="P385" s="162">
        <v>73.716269026807097</v>
      </c>
      <c r="Q385" s="162">
        <v>0</v>
      </c>
      <c r="R385" s="163">
        <v>0</v>
      </c>
      <c r="S385" s="164">
        <f t="shared" si="157"/>
        <v>152.92983876037803</v>
      </c>
      <c r="U385" s="221" t="s">
        <v>22</v>
      </c>
      <c r="V385" s="213">
        <v>74.587367402819353</v>
      </c>
      <c r="W385" s="213">
        <v>0</v>
      </c>
      <c r="X385" s="213">
        <v>0</v>
      </c>
      <c r="Y385" s="213">
        <v>0</v>
      </c>
      <c r="Z385" s="213">
        <v>4.62620233075158</v>
      </c>
      <c r="AA385" s="213">
        <v>0</v>
      </c>
      <c r="AB385" s="213">
        <v>73.716269026807097</v>
      </c>
      <c r="AC385" s="214">
        <v>0</v>
      </c>
      <c r="AD385" s="213">
        <v>0</v>
      </c>
      <c r="AE385" s="213">
        <v>0</v>
      </c>
      <c r="AF385" s="213">
        <v>0</v>
      </c>
      <c r="AG385" s="213">
        <v>0</v>
      </c>
      <c r="AH385" s="213">
        <v>0</v>
      </c>
      <c r="AI385" s="216">
        <f t="shared" si="158"/>
        <v>152.92983876037803</v>
      </c>
      <c r="AJ385" s="147" t="str">
        <f t="shared" si="159"/>
        <v/>
      </c>
      <c r="BA385" s="147"/>
      <c r="BR385" s="147"/>
      <c r="CG385" s="147"/>
    </row>
    <row r="386" spans="1:85" ht="15">
      <c r="A386" s="165" t="s">
        <v>21</v>
      </c>
      <c r="B386" s="166">
        <v>9.8013193979474458E-2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56"/>
        <v>9.8013193979474458E-2</v>
      </c>
      <c r="J386" s="155"/>
      <c r="K386" s="169" t="s">
        <v>21</v>
      </c>
      <c r="L386" s="170">
        <v>9.8013193979474458E-2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57"/>
        <v>9.8013193979474458E-2</v>
      </c>
      <c r="U386" s="217" t="s">
        <v>57</v>
      </c>
      <c r="V386" s="218">
        <v>9.8013193979474458E-2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58"/>
        <v>9.8013193979474458E-2</v>
      </c>
      <c r="AJ386" s="147" t="str">
        <f t="shared" si="159"/>
        <v/>
      </c>
      <c r="BA386" s="147"/>
      <c r="BR386" s="147"/>
      <c r="CG386" s="147"/>
    </row>
    <row r="387" spans="1:85" ht="15">
      <c r="A387" s="176" t="s">
        <v>60</v>
      </c>
      <c r="B387" s="162">
        <v>0.67721578305267371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56"/>
        <v>0.67721578305267371</v>
      </c>
      <c r="J387" s="155"/>
      <c r="K387" s="177" t="s">
        <v>60</v>
      </c>
      <c r="L387" s="162">
        <v>0.67721578305267371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57"/>
        <v>0.67721578305267371</v>
      </c>
      <c r="U387" s="222" t="s">
        <v>58</v>
      </c>
      <c r="V387" s="213">
        <v>0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58"/>
        <v>0</v>
      </c>
      <c r="AJ387" s="147">
        <f t="shared" si="159"/>
        <v>0.67721578305267371</v>
      </c>
      <c r="BA387" s="147"/>
      <c r="BR387" s="147"/>
      <c r="CG387" s="147"/>
    </row>
    <row r="388" spans="1:85">
      <c r="A388" s="178" t="s">
        <v>23</v>
      </c>
      <c r="B388" s="179">
        <v>0.67721578305267371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56"/>
        <v>0.67721578305267371</v>
      </c>
      <c r="J388" s="155"/>
      <c r="K388" s="182" t="s">
        <v>23</v>
      </c>
      <c r="L388" s="183">
        <v>0.67721578305267371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57"/>
        <v>0.67721578305267371</v>
      </c>
      <c r="U388" s="223" t="s">
        <v>61</v>
      </c>
      <c r="V388" s="224">
        <v>0.42848138796884139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0.24873439508383235</v>
      </c>
      <c r="AD388" s="224">
        <v>0.24873439508383235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58"/>
        <v>0.67721578305267371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56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57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58"/>
        <v>0</v>
      </c>
      <c r="AJ389" s="147" t="str">
        <f t="shared" si="159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56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57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58"/>
        <v>0</v>
      </c>
      <c r="AJ390" s="147" t="str">
        <f t="shared" si="159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56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57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58"/>
        <v>0</v>
      </c>
      <c r="AJ391" s="147" t="str">
        <f t="shared" si="159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190.79575400898727</v>
      </c>
      <c r="C392" s="201">
        <f t="shared" ref="C392:I392" si="160">SUM(C371:C387)</f>
        <v>0.46238357443450118</v>
      </c>
      <c r="D392" s="201">
        <f t="shared" si="160"/>
        <v>73.866459121902992</v>
      </c>
      <c r="E392" s="201">
        <f t="shared" si="160"/>
        <v>959.48197108515535</v>
      </c>
      <c r="F392" s="201">
        <f t="shared" si="160"/>
        <v>0</v>
      </c>
      <c r="G392" s="201">
        <f t="shared" si="160"/>
        <v>65.487475365779304</v>
      </c>
      <c r="H392" s="203">
        <f t="shared" si="160"/>
        <v>8.92455109314352E-3</v>
      </c>
      <c r="I392" s="160">
        <f t="shared" si="160"/>
        <v>1290.1029677073525</v>
      </c>
      <c r="J392" s="155"/>
      <c r="K392" s="202" t="s">
        <v>26</v>
      </c>
      <c r="L392" s="201">
        <f>SUM(L371:L387)</f>
        <v>190.79575400898727</v>
      </c>
      <c r="M392" s="201">
        <f t="shared" ref="M392:S392" si="161">SUM(M371:M387)</f>
        <v>0.46238357443450118</v>
      </c>
      <c r="N392" s="201">
        <f t="shared" si="161"/>
        <v>73.866459121902992</v>
      </c>
      <c r="O392" s="201">
        <f t="shared" si="161"/>
        <v>959.48197108515535</v>
      </c>
      <c r="P392" s="201">
        <f t="shared" si="161"/>
        <v>533.44968295632214</v>
      </c>
      <c r="Q392" s="201">
        <f t="shared" si="161"/>
        <v>65.487475365779304</v>
      </c>
      <c r="R392" s="203">
        <f t="shared" si="161"/>
        <v>8.92455109314352E-3</v>
      </c>
      <c r="S392" s="204">
        <f t="shared" si="161"/>
        <v>1823.5526506636747</v>
      </c>
      <c r="T392" s="147">
        <f>IF(ABS(S392-AI392)&gt;0.01,S392-AI392,"")</f>
        <v>0.67721578305258845</v>
      </c>
      <c r="U392" s="230" t="s">
        <v>59</v>
      </c>
      <c r="V392" s="231">
        <f>SUM(V371:V387)</f>
        <v>178.09896531425747</v>
      </c>
      <c r="W392" s="231">
        <f t="shared" ref="W392:AH392" si="162">SUM(W371:W387)</f>
        <v>11.784143855007116</v>
      </c>
      <c r="X392" s="231">
        <f t="shared" si="162"/>
        <v>65.487475365779304</v>
      </c>
      <c r="Y392" s="231">
        <f t="shared" si="162"/>
        <v>0.46238357443450118</v>
      </c>
      <c r="Z392" s="231">
        <f t="shared" si="162"/>
        <v>72.932227782450155</v>
      </c>
      <c r="AA392" s="231">
        <f t="shared" si="162"/>
        <v>953.7972494820774</v>
      </c>
      <c r="AB392" s="231">
        <f t="shared" si="162"/>
        <v>533.44968295632214</v>
      </c>
      <c r="AC392" s="231">
        <f t="shared" si="162"/>
        <v>6.8633065502938724</v>
      </c>
      <c r="AD392" s="232">
        <f t="shared" si="162"/>
        <v>0.23542905667001227</v>
      </c>
      <c r="AE392" s="232">
        <f t="shared" si="162"/>
        <v>0</v>
      </c>
      <c r="AF392" s="232">
        <f t="shared" si="162"/>
        <v>8.92455109314352E-3</v>
      </c>
      <c r="AG392" s="232">
        <f t="shared" si="162"/>
        <v>0.93423133945283843</v>
      </c>
      <c r="AH392" s="232">
        <f t="shared" si="162"/>
        <v>5.684721603077878</v>
      </c>
      <c r="AI392" s="233">
        <f>SUM(V392:AC392)</f>
        <v>1822.8754348806222</v>
      </c>
      <c r="AJ392" s="147">
        <f t="shared" si="159"/>
        <v>0.67721578305258845</v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0.14789188055900004</v>
      </c>
      <c r="C393" s="49">
        <f t="shared" ref="C393:H393" si="163">IF($I392=0,"-",C392/$I392)</f>
        <v>3.5840827128411697E-4</v>
      </c>
      <c r="D393" s="49">
        <f t="shared" si="163"/>
        <v>5.725625083490149E-2</v>
      </c>
      <c r="E393" s="49">
        <f t="shared" si="163"/>
        <v>0.74372510962458671</v>
      </c>
      <c r="F393" s="49">
        <f t="shared" si="163"/>
        <v>0</v>
      </c>
      <c r="G393" s="49">
        <f t="shared" si="163"/>
        <v>5.0761433005737037E-2</v>
      </c>
      <c r="H393" s="71">
        <f t="shared" si="163"/>
        <v>6.9177044906759482E-6</v>
      </c>
      <c r="I393" s="50">
        <f>SUM(B393:H393)</f>
        <v>1</v>
      </c>
      <c r="J393" s="147"/>
      <c r="K393" s="82" t="s">
        <v>83</v>
      </c>
      <c r="L393" s="99">
        <f t="shared" ref="L393:R393" si="164">IF($S392=0,"-",L392/$S392)</f>
        <v>0.10462859624017322</v>
      </c>
      <c r="M393" s="99">
        <f t="shared" si="164"/>
        <v>2.5356195460888859E-4</v>
      </c>
      <c r="N393" s="99">
        <f t="shared" si="164"/>
        <v>4.0506896850507491E-2</v>
      </c>
      <c r="O393" s="99">
        <f t="shared" si="164"/>
        <v>0.52616082718311186</v>
      </c>
      <c r="P393" s="99">
        <f t="shared" si="164"/>
        <v>0.29253319489413987</v>
      </c>
      <c r="Q393" s="99">
        <f t="shared" si="164"/>
        <v>3.5912028831163935E-2</v>
      </c>
      <c r="R393" s="100">
        <f t="shared" si="164"/>
        <v>4.894046294684974E-6</v>
      </c>
      <c r="S393" s="101">
        <f>SUM(L393:R393)</f>
        <v>0.99999999999999989</v>
      </c>
      <c r="U393" s="111" t="s">
        <v>83</v>
      </c>
      <c r="V393" s="133">
        <f>+V392/$AI392</f>
        <v>9.7702213714850439E-2</v>
      </c>
      <c r="W393" s="133">
        <f t="shared" ref="W393:AH393" si="165">+W392/$AI392</f>
        <v>6.4645908488962902E-3</v>
      </c>
      <c r="X393" s="133">
        <f t="shared" si="165"/>
        <v>3.5925370495800225E-2</v>
      </c>
      <c r="Y393" s="133">
        <f t="shared" si="165"/>
        <v>2.5365615531748175E-4</v>
      </c>
      <c r="Z393" s="133">
        <f t="shared" si="165"/>
        <v>4.0009441340256142E-2</v>
      </c>
      <c r="AA393" s="133">
        <f t="shared" si="165"/>
        <v>0.52323775461077537</v>
      </c>
      <c r="AB393" s="133">
        <f t="shared" si="165"/>
        <v>0.29264187379389262</v>
      </c>
      <c r="AC393" s="133">
        <f t="shared" si="165"/>
        <v>3.7650990402113469E-3</v>
      </c>
      <c r="AD393" s="133">
        <f t="shared" si="165"/>
        <v>1.2915257519251731E-4</v>
      </c>
      <c r="AE393" s="133">
        <f t="shared" si="165"/>
        <v>0</v>
      </c>
      <c r="AF393" s="133">
        <f t="shared" si="165"/>
        <v>4.8958644800257446E-6</v>
      </c>
      <c r="AG393" s="133">
        <f t="shared" si="165"/>
        <v>5.1250421261725984E-4</v>
      </c>
      <c r="AH393" s="133">
        <f t="shared" si="165"/>
        <v>3.1185463879215441E-3</v>
      </c>
      <c r="AI393" s="134">
        <f>SUM(V393:AC393)</f>
        <v>0.99999999999999989</v>
      </c>
      <c r="AJ393" s="25" t="str">
        <f t="shared" si="159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166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167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168">SUM(V398:AC398)</f>
        <v>0</v>
      </c>
      <c r="AJ398" s="147" t="str">
        <f t="shared" ref="AJ398:AJ419" si="169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166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167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168"/>
        <v>0</v>
      </c>
      <c r="AJ399" s="147" t="str">
        <f t="shared" si="169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166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167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168"/>
        <v>0</v>
      </c>
      <c r="AJ400" s="147" t="str">
        <f t="shared" si="169"/>
        <v/>
      </c>
      <c r="BA400" s="147"/>
      <c r="BR400" s="147"/>
      <c r="CG400" s="147"/>
    </row>
    <row r="401" spans="1:85" ht="15">
      <c r="A401" s="173" t="s">
        <v>16</v>
      </c>
      <c r="B401" s="162">
        <v>10.512318711337585</v>
      </c>
      <c r="C401" s="162">
        <v>0.56035814026319797</v>
      </c>
      <c r="D401" s="162">
        <v>3.406977492800245</v>
      </c>
      <c r="E401" s="162">
        <v>0</v>
      </c>
      <c r="F401" s="322"/>
      <c r="G401" s="162">
        <v>0</v>
      </c>
      <c r="H401" s="174">
        <v>0</v>
      </c>
      <c r="I401" s="160">
        <f t="shared" si="166"/>
        <v>14.479654344401027</v>
      </c>
      <c r="J401" s="155"/>
      <c r="K401" s="175" t="s">
        <v>16</v>
      </c>
      <c r="L401" s="162">
        <v>10.512318711337585</v>
      </c>
      <c r="M401" s="162">
        <v>0.56035814026319797</v>
      </c>
      <c r="N401" s="162">
        <v>3.406977492800245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167"/>
        <v>14.479654344401027</v>
      </c>
      <c r="U401" s="221" t="s">
        <v>16</v>
      </c>
      <c r="V401" s="213">
        <v>10.512318711337585</v>
      </c>
      <c r="W401" s="213">
        <v>0</v>
      </c>
      <c r="X401" s="213">
        <v>0</v>
      </c>
      <c r="Y401" s="213">
        <v>0.56035814026319797</v>
      </c>
      <c r="Z401" s="213">
        <v>3.406977492800245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168"/>
        <v>14.479654344401027</v>
      </c>
      <c r="AJ401" s="147" t="str">
        <f t="shared" si="169"/>
        <v/>
      </c>
      <c r="BA401" s="147"/>
      <c r="BR401" s="147"/>
      <c r="CG401" s="147"/>
    </row>
    <row r="402" spans="1:85" ht="15">
      <c r="A402" s="165" t="s">
        <v>15</v>
      </c>
      <c r="B402" s="166">
        <v>0.64237559587386539</v>
      </c>
      <c r="C402" s="166">
        <v>3.4241769502871319E-2</v>
      </c>
      <c r="D402" s="166">
        <v>0.2081899585774577</v>
      </c>
      <c r="E402" s="166">
        <v>0</v>
      </c>
      <c r="F402" s="322"/>
      <c r="G402" s="166">
        <v>0</v>
      </c>
      <c r="H402" s="167">
        <v>0</v>
      </c>
      <c r="I402" s="168">
        <f t="shared" si="166"/>
        <v>0.88480732395419437</v>
      </c>
      <c r="J402" s="155"/>
      <c r="K402" s="169" t="s">
        <v>15</v>
      </c>
      <c r="L402" s="170">
        <v>0.64237559587386539</v>
      </c>
      <c r="M402" s="170">
        <v>3.4241769502871319E-2</v>
      </c>
      <c r="N402" s="170">
        <v>0.2081899585774577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167"/>
        <v>0.88480732395419437</v>
      </c>
      <c r="U402" s="217" t="s">
        <v>53</v>
      </c>
      <c r="V402" s="218">
        <v>0.64237559587386539</v>
      </c>
      <c r="W402" s="218">
        <v>0</v>
      </c>
      <c r="X402" s="218">
        <v>0</v>
      </c>
      <c r="Y402" s="218">
        <v>3.4241769502871319E-2</v>
      </c>
      <c r="Z402" s="218">
        <v>0.2081899585774577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168"/>
        <v>0.88480732395419437</v>
      </c>
      <c r="AJ402" s="147" t="str">
        <f t="shared" si="169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0.53684994674834696</v>
      </c>
      <c r="F403" s="322"/>
      <c r="G403" s="162">
        <v>0</v>
      </c>
      <c r="H403" s="174">
        <v>0</v>
      </c>
      <c r="I403" s="160">
        <f t="shared" si="166"/>
        <v>0.53684994674834696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0.53684994674834696</v>
      </c>
      <c r="P403" s="162">
        <v>4.2395184311902288</v>
      </c>
      <c r="Q403" s="162">
        <v>0</v>
      </c>
      <c r="R403" s="163">
        <v>0</v>
      </c>
      <c r="S403" s="164">
        <f t="shared" si="167"/>
        <v>4.7763683779385762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0.53684994674834696</v>
      </c>
      <c r="AB403" s="213">
        <v>4.2395184311902288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168"/>
        <v>4.7763683779385762</v>
      </c>
      <c r="AJ403" s="147" t="str">
        <f t="shared" si="169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0</v>
      </c>
      <c r="F404" s="322"/>
      <c r="G404" s="166">
        <v>0</v>
      </c>
      <c r="H404" s="167">
        <v>0</v>
      </c>
      <c r="I404" s="168">
        <f t="shared" si="166"/>
        <v>0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0</v>
      </c>
      <c r="P404" s="170">
        <v>0.65953008976280625</v>
      </c>
      <c r="Q404" s="170">
        <v>0</v>
      </c>
      <c r="R404" s="171">
        <v>0</v>
      </c>
      <c r="S404" s="172">
        <f t="shared" si="167"/>
        <v>0.65953008976280625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0</v>
      </c>
      <c r="AB404" s="218">
        <v>0.65953008976280625</v>
      </c>
      <c r="AC404" s="219">
        <v>0</v>
      </c>
      <c r="AD404" s="218">
        <v>0</v>
      </c>
      <c r="AE404" s="218">
        <v>0</v>
      </c>
      <c r="AF404" s="218">
        <v>0</v>
      </c>
      <c r="AG404" s="218">
        <v>0</v>
      </c>
      <c r="AH404" s="218">
        <v>0</v>
      </c>
      <c r="AI404" s="220">
        <f t="shared" si="168"/>
        <v>0.65953008976280625</v>
      </c>
      <c r="AJ404" s="147" t="str">
        <f t="shared" si="169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166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167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168"/>
        <v>0</v>
      </c>
      <c r="AJ405" s="147" t="str">
        <f t="shared" si="169"/>
        <v/>
      </c>
      <c r="BA405" s="147"/>
      <c r="BR405" s="147"/>
      <c r="CG405" s="147"/>
    </row>
    <row r="406" spans="1:85" ht="15">
      <c r="A406" s="165" t="s">
        <v>17</v>
      </c>
      <c r="B406" s="166">
        <v>0</v>
      </c>
      <c r="C406" s="166">
        <v>0</v>
      </c>
      <c r="D406" s="166">
        <v>0</v>
      </c>
      <c r="E406" s="166">
        <v>7.385651703046768E-2</v>
      </c>
      <c r="F406" s="322"/>
      <c r="G406" s="166">
        <v>0</v>
      </c>
      <c r="H406" s="167">
        <v>0</v>
      </c>
      <c r="I406" s="168">
        <f t="shared" si="166"/>
        <v>7.385651703046768E-2</v>
      </c>
      <c r="J406" s="155"/>
      <c r="K406" s="169" t="s">
        <v>17</v>
      </c>
      <c r="L406" s="170">
        <v>0</v>
      </c>
      <c r="M406" s="170">
        <v>0</v>
      </c>
      <c r="N406" s="170">
        <v>0</v>
      </c>
      <c r="O406" s="170">
        <v>7.385651703046768E-2</v>
      </c>
      <c r="P406" s="170">
        <v>0</v>
      </c>
      <c r="Q406" s="170">
        <v>0</v>
      </c>
      <c r="R406" s="171">
        <v>0</v>
      </c>
      <c r="S406" s="172">
        <f t="shared" si="167"/>
        <v>7.385651703046768E-2</v>
      </c>
      <c r="U406" s="217" t="s">
        <v>17</v>
      </c>
      <c r="V406" s="218">
        <v>0</v>
      </c>
      <c r="W406" s="218">
        <v>0</v>
      </c>
      <c r="X406" s="218">
        <v>0</v>
      </c>
      <c r="Y406" s="218">
        <v>0</v>
      </c>
      <c r="Z406" s="218">
        <v>0</v>
      </c>
      <c r="AA406" s="218">
        <v>0</v>
      </c>
      <c r="AB406" s="218">
        <v>0</v>
      </c>
      <c r="AC406" s="219">
        <v>7.385651703046768E-2</v>
      </c>
      <c r="AD406" s="218">
        <v>0</v>
      </c>
      <c r="AE406" s="218">
        <v>0</v>
      </c>
      <c r="AF406" s="218">
        <v>0</v>
      </c>
      <c r="AG406" s="218">
        <v>0</v>
      </c>
      <c r="AH406" s="218">
        <v>7.385651703046768E-2</v>
      </c>
      <c r="AI406" s="220">
        <f t="shared" si="168"/>
        <v>7.385651703046768E-2</v>
      </c>
      <c r="AJ406" s="147" t="str">
        <f t="shared" si="169"/>
        <v/>
      </c>
      <c r="BA406" s="147"/>
      <c r="BR406" s="147"/>
      <c r="CG406" s="147"/>
    </row>
    <row r="407" spans="1:85" ht="15">
      <c r="A407" s="173" t="s">
        <v>139</v>
      </c>
      <c r="B407" s="162">
        <v>2.1963934134791367</v>
      </c>
      <c r="C407" s="162">
        <v>18.145875936668759</v>
      </c>
      <c r="D407" s="162">
        <v>12.45371045089022</v>
      </c>
      <c r="E407" s="162">
        <v>4.0357584363179537</v>
      </c>
      <c r="F407" s="322"/>
      <c r="G407" s="162">
        <v>0</v>
      </c>
      <c r="H407" s="174">
        <v>0</v>
      </c>
      <c r="I407" s="160">
        <f t="shared" si="166"/>
        <v>36.83173823735607</v>
      </c>
      <c r="J407" s="155"/>
      <c r="K407" s="175" t="s">
        <v>139</v>
      </c>
      <c r="L407" s="162">
        <v>2.1963934134791367</v>
      </c>
      <c r="M407" s="162">
        <v>18.145875936668759</v>
      </c>
      <c r="N407" s="162">
        <v>12.45371045089022</v>
      </c>
      <c r="O407" s="162">
        <v>4.0357584363179537</v>
      </c>
      <c r="P407" s="162">
        <v>0</v>
      </c>
      <c r="Q407" s="162">
        <v>0</v>
      </c>
      <c r="R407" s="163">
        <v>0</v>
      </c>
      <c r="S407" s="164">
        <f t="shared" si="167"/>
        <v>36.83173823735607</v>
      </c>
      <c r="U407" s="221" t="s">
        <v>139</v>
      </c>
      <c r="V407" s="213">
        <v>2.1963934134791367</v>
      </c>
      <c r="W407" s="213">
        <v>0</v>
      </c>
      <c r="X407" s="213">
        <v>0</v>
      </c>
      <c r="Y407" s="213">
        <v>18.145875936668759</v>
      </c>
      <c r="Z407" s="213">
        <v>12.45371045089022</v>
      </c>
      <c r="AA407" s="213">
        <v>4.0357584363179537</v>
      </c>
      <c r="AB407" s="213">
        <v>0</v>
      </c>
      <c r="AC407" s="214">
        <v>0</v>
      </c>
      <c r="AD407" s="213">
        <v>0</v>
      </c>
      <c r="AE407" s="213">
        <v>0</v>
      </c>
      <c r="AF407" s="213">
        <v>0</v>
      </c>
      <c r="AG407" s="213">
        <v>0</v>
      </c>
      <c r="AH407" s="213">
        <v>0</v>
      </c>
      <c r="AI407" s="216">
        <f t="shared" si="168"/>
        <v>36.83173823735607</v>
      </c>
      <c r="AJ407" s="147" t="str">
        <f t="shared" si="169"/>
        <v/>
      </c>
      <c r="BA407" s="147"/>
      <c r="BR407" s="147"/>
      <c r="CG407" s="147"/>
    </row>
    <row r="408" spans="1:85" ht="15">
      <c r="A408" s="165" t="s">
        <v>25</v>
      </c>
      <c r="B408" s="166">
        <v>6.644374167002411</v>
      </c>
      <c r="C408" s="166">
        <v>0.78050599657493014</v>
      </c>
      <c r="D408" s="166">
        <v>4.5948203607277156</v>
      </c>
      <c r="E408" s="166">
        <v>100.63040934622479</v>
      </c>
      <c r="F408" s="322"/>
      <c r="G408" s="166">
        <v>14.843868354603165</v>
      </c>
      <c r="H408" s="167">
        <v>0</v>
      </c>
      <c r="I408" s="168">
        <f t="shared" si="166"/>
        <v>127.49397822513301</v>
      </c>
      <c r="J408" s="155"/>
      <c r="K408" s="169" t="s">
        <v>25</v>
      </c>
      <c r="L408" s="170">
        <v>6.644374167002411</v>
      </c>
      <c r="M408" s="170">
        <v>0.78050599657493014</v>
      </c>
      <c r="N408" s="170">
        <v>4.5948203607277156</v>
      </c>
      <c r="O408" s="170">
        <v>100.63040934622479</v>
      </c>
      <c r="P408" s="170">
        <v>0.18509475623453425</v>
      </c>
      <c r="Q408" s="170">
        <v>14.843868354603165</v>
      </c>
      <c r="R408" s="171">
        <v>0</v>
      </c>
      <c r="S408" s="172">
        <f t="shared" si="167"/>
        <v>127.67907298136754</v>
      </c>
      <c r="U408" s="217" t="s">
        <v>25</v>
      </c>
      <c r="V408" s="218">
        <v>1.6773538556104222</v>
      </c>
      <c r="W408" s="218">
        <v>3.6042147121287282</v>
      </c>
      <c r="X408" s="218">
        <v>14.843868354603165</v>
      </c>
      <c r="Y408" s="218">
        <v>0.78050599657493014</v>
      </c>
      <c r="Z408" s="218">
        <v>4.5948203607277156</v>
      </c>
      <c r="AA408" s="218">
        <v>100.46625396253876</v>
      </c>
      <c r="AB408" s="218">
        <v>0.18509475623453425</v>
      </c>
      <c r="AC408" s="219">
        <v>1.5269609829493036</v>
      </c>
      <c r="AD408" s="218">
        <v>1.3628055992632613</v>
      </c>
      <c r="AE408" s="218">
        <v>0</v>
      </c>
      <c r="AF408" s="218">
        <v>0</v>
      </c>
      <c r="AG408" s="218">
        <v>0</v>
      </c>
      <c r="AH408" s="218">
        <v>0.16415538368604241</v>
      </c>
      <c r="AI408" s="220">
        <f t="shared" si="168"/>
        <v>127.67907298136755</v>
      </c>
      <c r="AJ408" s="147" t="str">
        <f t="shared" si="169"/>
        <v/>
      </c>
      <c r="BA408" s="147"/>
      <c r="BR408" s="147"/>
      <c r="CG408" s="147"/>
    </row>
    <row r="409" spans="1:85" ht="15">
      <c r="A409" s="173" t="s">
        <v>24</v>
      </c>
      <c r="B409" s="162">
        <v>2.8340303724430527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166"/>
        <v>2.8340303724430527</v>
      </c>
      <c r="J409" s="155"/>
      <c r="K409" s="175" t="s">
        <v>24</v>
      </c>
      <c r="L409" s="162">
        <v>2.8340303724430527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167"/>
        <v>2.8340303724430527</v>
      </c>
      <c r="U409" s="221" t="s">
        <v>24</v>
      </c>
      <c r="V409" s="213">
        <v>2.8340303724430527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</v>
      </c>
      <c r="AD409" s="213">
        <v>0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168"/>
        <v>2.8340303724430527</v>
      </c>
      <c r="AJ409" s="147" t="str">
        <f t="shared" si="169"/>
        <v/>
      </c>
      <c r="BA409" s="147"/>
      <c r="BR409" s="147"/>
      <c r="CG409" s="147"/>
    </row>
    <row r="410" spans="1:85" ht="15">
      <c r="A410" s="165" t="s">
        <v>56</v>
      </c>
      <c r="B410" s="166">
        <v>0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166"/>
        <v>0</v>
      </c>
      <c r="J410" s="155"/>
      <c r="K410" s="169" t="s">
        <v>56</v>
      </c>
      <c r="L410" s="170">
        <v>0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167"/>
        <v>0</v>
      </c>
      <c r="U410" s="217" t="s">
        <v>56</v>
      </c>
      <c r="V410" s="218">
        <v>0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168"/>
        <v>0</v>
      </c>
      <c r="AJ410" s="147" t="str">
        <f t="shared" si="169"/>
        <v/>
      </c>
      <c r="BA410" s="147"/>
      <c r="BR410" s="147"/>
      <c r="CG410" s="147"/>
    </row>
    <row r="411" spans="1:85" ht="15">
      <c r="A411" s="173" t="s">
        <v>22</v>
      </c>
      <c r="B411" s="162">
        <v>0.26058549249481933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166"/>
        <v>0.26058549249481933</v>
      </c>
      <c r="J411" s="155"/>
      <c r="K411" s="175" t="s">
        <v>22</v>
      </c>
      <c r="L411" s="162">
        <v>0.26058549249481933</v>
      </c>
      <c r="M411" s="162">
        <v>0</v>
      </c>
      <c r="N411" s="162">
        <v>0</v>
      </c>
      <c r="O411" s="162">
        <v>0</v>
      </c>
      <c r="P411" s="162">
        <v>0.27719814523529995</v>
      </c>
      <c r="Q411" s="162">
        <v>0</v>
      </c>
      <c r="R411" s="163">
        <v>0</v>
      </c>
      <c r="S411" s="164">
        <f t="shared" si="167"/>
        <v>0.53778363773011928</v>
      </c>
      <c r="U411" s="221" t="s">
        <v>22</v>
      </c>
      <c r="V411" s="213">
        <v>0.26058549249481933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0.27719814523529995</v>
      </c>
      <c r="AC411" s="214">
        <v>0</v>
      </c>
      <c r="AD411" s="213">
        <v>0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168"/>
        <v>0.53778363773011928</v>
      </c>
      <c r="AJ411" s="147" t="str">
        <f t="shared" si="169"/>
        <v/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166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167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168"/>
        <v>0</v>
      </c>
      <c r="AJ412" s="147" t="str">
        <f t="shared" si="169"/>
        <v/>
      </c>
      <c r="BA412" s="147"/>
      <c r="BR412" s="147"/>
      <c r="CG412" s="147"/>
    </row>
    <row r="413" spans="1:85" ht="15">
      <c r="A413" s="176" t="s">
        <v>60</v>
      </c>
      <c r="B413" s="162">
        <v>2.9369873965951563E-3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166"/>
        <v>2.9369873965951563E-3</v>
      </c>
      <c r="J413" s="155"/>
      <c r="K413" s="177" t="s">
        <v>60</v>
      </c>
      <c r="L413" s="162">
        <v>2.9369873965951563E-3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167"/>
        <v>2.9369873965951563E-3</v>
      </c>
      <c r="U413" s="222" t="s">
        <v>58</v>
      </c>
      <c r="V413" s="213">
        <v>2.9369873965951563E-3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168"/>
        <v>2.9369873965951563E-3</v>
      </c>
      <c r="AJ413" s="147" t="str">
        <f t="shared" si="169"/>
        <v/>
      </c>
      <c r="BA413" s="147"/>
      <c r="BR413" s="147"/>
      <c r="CG413" s="147"/>
    </row>
    <row r="414" spans="1:85">
      <c r="A414" s="178" t="s">
        <v>23</v>
      </c>
      <c r="B414" s="179">
        <v>2.9369873965951563E-3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166"/>
        <v>2.9369873965951563E-3</v>
      </c>
      <c r="J414" s="155"/>
      <c r="K414" s="182" t="s">
        <v>23</v>
      </c>
      <c r="L414" s="183">
        <v>2.9369873965951563E-3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167"/>
        <v>2.9369873965951563E-3</v>
      </c>
      <c r="U414" s="223" t="s">
        <v>61</v>
      </c>
      <c r="V414" s="224">
        <v>2.9369873965951563E-3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168"/>
        <v>2.9369873965951563E-3</v>
      </c>
      <c r="AJ414" s="147" t="str">
        <f t="shared" si="169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166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167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168"/>
        <v>0</v>
      </c>
      <c r="AJ415" s="147" t="str">
        <f t="shared" si="169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166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167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168"/>
        <v>0</v>
      </c>
      <c r="AJ416" s="147" t="str">
        <f t="shared" si="169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166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167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168"/>
        <v>0</v>
      </c>
      <c r="AJ417" s="147" t="str">
        <f t="shared" si="169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23.093014740027463</v>
      </c>
      <c r="C418" s="201">
        <f t="shared" ref="C418:I418" si="170">SUM(C397:C413)</f>
        <v>19.520981843009757</v>
      </c>
      <c r="D418" s="201">
        <f t="shared" si="170"/>
        <v>20.663698262995638</v>
      </c>
      <c r="E418" s="201">
        <f t="shared" si="170"/>
        <v>105.27687424632157</v>
      </c>
      <c r="F418" s="201">
        <f t="shared" si="170"/>
        <v>0</v>
      </c>
      <c r="G418" s="201">
        <f t="shared" si="170"/>
        <v>14.843868354603165</v>
      </c>
      <c r="H418" s="203">
        <f t="shared" si="170"/>
        <v>0</v>
      </c>
      <c r="I418" s="160">
        <f t="shared" si="170"/>
        <v>183.39843744695756</v>
      </c>
      <c r="J418" s="155"/>
      <c r="K418" s="202" t="s">
        <v>26</v>
      </c>
      <c r="L418" s="201">
        <f>SUM(L397:L413)</f>
        <v>23.093014740027463</v>
      </c>
      <c r="M418" s="201">
        <f t="shared" ref="M418:S418" si="171">SUM(M397:M413)</f>
        <v>19.520981843009757</v>
      </c>
      <c r="N418" s="201">
        <f t="shared" si="171"/>
        <v>20.663698262995638</v>
      </c>
      <c r="O418" s="201">
        <f t="shared" si="171"/>
        <v>105.27687424632157</v>
      </c>
      <c r="P418" s="201">
        <f t="shared" si="171"/>
        <v>5.3613414224228686</v>
      </c>
      <c r="Q418" s="201">
        <f t="shared" si="171"/>
        <v>14.843868354603165</v>
      </c>
      <c r="R418" s="203">
        <f t="shared" si="171"/>
        <v>0</v>
      </c>
      <c r="S418" s="204">
        <f t="shared" si="171"/>
        <v>188.75977886938045</v>
      </c>
      <c r="T418" s="147" t="str">
        <f>IF(ABS(S418-AI418)&gt;0.01,S418-AI418,"")</f>
        <v/>
      </c>
      <c r="U418" s="230" t="s">
        <v>59</v>
      </c>
      <c r="V418" s="231">
        <f>SUM(V397:V413)</f>
        <v>18.125994428635472</v>
      </c>
      <c r="W418" s="231">
        <f t="shared" ref="W418:AH418" si="172">SUM(W397:W413)</f>
        <v>3.6042147121287282</v>
      </c>
      <c r="X418" s="231">
        <f t="shared" si="172"/>
        <v>14.843868354603165</v>
      </c>
      <c r="Y418" s="231">
        <f t="shared" si="172"/>
        <v>19.520981843009757</v>
      </c>
      <c r="Z418" s="231">
        <f t="shared" si="172"/>
        <v>20.663698262995638</v>
      </c>
      <c r="AA418" s="231">
        <f t="shared" si="172"/>
        <v>105.03886234560505</v>
      </c>
      <c r="AB418" s="231">
        <f t="shared" si="172"/>
        <v>5.3613414224228686</v>
      </c>
      <c r="AC418" s="231">
        <f t="shared" si="172"/>
        <v>1.6008174999797713</v>
      </c>
      <c r="AD418" s="232">
        <f t="shared" si="172"/>
        <v>1.3628055992632613</v>
      </c>
      <c r="AE418" s="232">
        <f t="shared" si="172"/>
        <v>0</v>
      </c>
      <c r="AF418" s="232">
        <f t="shared" si="172"/>
        <v>0</v>
      </c>
      <c r="AG418" s="232">
        <f t="shared" si="172"/>
        <v>0</v>
      </c>
      <c r="AH418" s="232">
        <f t="shared" si="172"/>
        <v>0.23801190071651007</v>
      </c>
      <c r="AI418" s="233">
        <f>SUM(V418:AC418)</f>
        <v>188.75977886938045</v>
      </c>
      <c r="AJ418" s="147" t="str">
        <f t="shared" si="169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0.12591718370941093</v>
      </c>
      <c r="C419" s="49">
        <f t="shared" ref="C419:H419" si="173">IF($I418=0,"-",C418/$I418)</f>
        <v>0.10644028441439481</v>
      </c>
      <c r="D419" s="49">
        <f t="shared" si="173"/>
        <v>0.11267107043358528</v>
      </c>
      <c r="E419" s="49">
        <f t="shared" si="173"/>
        <v>0.57403364887865915</v>
      </c>
      <c r="F419" s="49">
        <f t="shared" si="173"/>
        <v>0</v>
      </c>
      <c r="G419" s="49">
        <f t="shared" si="173"/>
        <v>8.0937812563950023E-2</v>
      </c>
      <c r="H419" s="71">
        <f t="shared" si="173"/>
        <v>0</v>
      </c>
      <c r="I419" s="50">
        <f>SUM(B419:H419)</f>
        <v>1.0000000000000002</v>
      </c>
      <c r="J419" s="147"/>
      <c r="K419" s="82" t="s">
        <v>83</v>
      </c>
      <c r="L419" s="99">
        <f t="shared" ref="L419:R419" si="174">IF($S418=0,"-",L418/$S418)</f>
        <v>0.12234075965943761</v>
      </c>
      <c r="M419" s="99">
        <f t="shared" si="174"/>
        <v>0.10341706246921409</v>
      </c>
      <c r="N419" s="99">
        <f t="shared" si="174"/>
        <v>0.10947087555815942</v>
      </c>
      <c r="O419" s="99">
        <f t="shared" si="174"/>
        <v>0.55772937898582686</v>
      </c>
      <c r="P419" s="99">
        <f t="shared" si="174"/>
        <v>2.8402986348764765E-2</v>
      </c>
      <c r="Q419" s="99">
        <f t="shared" si="174"/>
        <v>7.8638936978597265E-2</v>
      </c>
      <c r="R419" s="100">
        <f t="shared" si="174"/>
        <v>0</v>
      </c>
      <c r="S419" s="101">
        <f>SUM(L419:R419)</f>
        <v>1</v>
      </c>
      <c r="U419" s="111" t="s">
        <v>83</v>
      </c>
      <c r="V419" s="133">
        <f>+V418/$AI418</f>
        <v>9.6026783551057496E-2</v>
      </c>
      <c r="W419" s="133">
        <f t="shared" ref="W419:AH419" si="175">+W418/$AI418</f>
        <v>1.9094188040042166E-2</v>
      </c>
      <c r="X419" s="133">
        <f t="shared" si="175"/>
        <v>7.8638936978597265E-2</v>
      </c>
      <c r="Y419" s="133">
        <f t="shared" si="175"/>
        <v>0.10341706246921409</v>
      </c>
      <c r="Z419" s="133">
        <f t="shared" si="175"/>
        <v>0.10947087555815942</v>
      </c>
      <c r="AA419" s="133">
        <f t="shared" si="175"/>
        <v>0.55646845411008194</v>
      </c>
      <c r="AB419" s="133">
        <f t="shared" si="175"/>
        <v>2.8402986348764765E-2</v>
      </c>
      <c r="AC419" s="133">
        <f t="shared" si="175"/>
        <v>8.4807129440828497E-3</v>
      </c>
      <c r="AD419" s="133">
        <f t="shared" si="175"/>
        <v>7.2197880683379416E-3</v>
      </c>
      <c r="AE419" s="133">
        <f t="shared" si="175"/>
        <v>0</v>
      </c>
      <c r="AF419" s="133">
        <f t="shared" si="175"/>
        <v>0</v>
      </c>
      <c r="AG419" s="133">
        <f t="shared" si="175"/>
        <v>0</v>
      </c>
      <c r="AH419" s="133">
        <f t="shared" si="175"/>
        <v>1.2609248757449092E-3</v>
      </c>
      <c r="AI419" s="134">
        <f>SUM(V419:AC419)</f>
        <v>1</v>
      </c>
      <c r="AJ419" s="25" t="str">
        <f t="shared" si="169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176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177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178">SUM(V424:AC424)</f>
        <v>0</v>
      </c>
      <c r="AJ424" s="147" t="str">
        <f t="shared" ref="AJ424:AJ445" si="179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176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177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178"/>
        <v>0</v>
      </c>
      <c r="AJ425" s="147" t="str">
        <f t="shared" si="179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176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177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178"/>
        <v>0</v>
      </c>
      <c r="AJ426" s="147" t="str">
        <f t="shared" si="179"/>
        <v/>
      </c>
      <c r="BA426" s="147"/>
      <c r="BR426" s="147"/>
      <c r="CG426" s="147"/>
    </row>
    <row r="427" spans="1:85" ht="15">
      <c r="A427" s="173" t="s">
        <v>16</v>
      </c>
      <c r="B427" s="162">
        <v>8.84522368915807</v>
      </c>
      <c r="C427" s="162">
        <v>0</v>
      </c>
      <c r="D427" s="162">
        <v>2.7500872486282746</v>
      </c>
      <c r="E427" s="162">
        <v>0</v>
      </c>
      <c r="F427" s="322"/>
      <c r="G427" s="162">
        <v>0</v>
      </c>
      <c r="H427" s="174">
        <v>0</v>
      </c>
      <c r="I427" s="160">
        <f t="shared" si="176"/>
        <v>11.595310937786344</v>
      </c>
      <c r="J427" s="155"/>
      <c r="K427" s="175" t="s">
        <v>16</v>
      </c>
      <c r="L427" s="162">
        <v>8.84522368915807</v>
      </c>
      <c r="M427" s="162">
        <v>0</v>
      </c>
      <c r="N427" s="162">
        <v>2.7500872486282746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177"/>
        <v>11.595310937786344</v>
      </c>
      <c r="U427" s="221" t="s">
        <v>16</v>
      </c>
      <c r="V427" s="213">
        <v>8.84522368915807</v>
      </c>
      <c r="W427" s="213">
        <v>0</v>
      </c>
      <c r="X427" s="213">
        <v>0</v>
      </c>
      <c r="Y427" s="213">
        <v>0</v>
      </c>
      <c r="Z427" s="213">
        <v>2.7500872486282746</v>
      </c>
      <c r="AA427" s="213">
        <v>0</v>
      </c>
      <c r="AB427" s="213">
        <v>0</v>
      </c>
      <c r="AC427" s="214">
        <v>0</v>
      </c>
      <c r="AD427" s="215">
        <v>0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178"/>
        <v>11.595310937786344</v>
      </c>
      <c r="AJ427" s="147" t="str">
        <f t="shared" si="179"/>
        <v/>
      </c>
      <c r="BA427" s="147"/>
      <c r="BR427" s="147"/>
      <c r="CG427" s="147"/>
    </row>
    <row r="428" spans="1:85" ht="15">
      <c r="A428" s="165" t="s">
        <v>15</v>
      </c>
      <c r="B428" s="166">
        <v>3.6091920728504583</v>
      </c>
      <c r="C428" s="166">
        <v>0</v>
      </c>
      <c r="D428" s="166">
        <v>0</v>
      </c>
      <c r="E428" s="166">
        <v>0</v>
      </c>
      <c r="F428" s="322"/>
      <c r="G428" s="166">
        <v>0</v>
      </c>
      <c r="H428" s="167">
        <v>0</v>
      </c>
      <c r="I428" s="168">
        <f t="shared" si="176"/>
        <v>3.6091920728504583</v>
      </c>
      <c r="J428" s="155"/>
      <c r="K428" s="169" t="s">
        <v>15</v>
      </c>
      <c r="L428" s="170">
        <v>3.6091920728504583</v>
      </c>
      <c r="M428" s="170">
        <v>0</v>
      </c>
      <c r="N428" s="170">
        <v>0</v>
      </c>
      <c r="O428" s="170">
        <v>0</v>
      </c>
      <c r="P428" s="170">
        <v>0</v>
      </c>
      <c r="Q428" s="170">
        <v>0</v>
      </c>
      <c r="R428" s="171">
        <v>0</v>
      </c>
      <c r="S428" s="172">
        <f t="shared" si="177"/>
        <v>3.6091920728504583</v>
      </c>
      <c r="U428" s="217" t="s">
        <v>53</v>
      </c>
      <c r="V428" s="218">
        <v>3.0678132619228897</v>
      </c>
      <c r="W428" s="218">
        <v>0</v>
      </c>
      <c r="X428" s="218">
        <v>0</v>
      </c>
      <c r="Y428" s="218">
        <v>0</v>
      </c>
      <c r="Z428" s="218">
        <v>0</v>
      </c>
      <c r="AA428" s="218">
        <v>0</v>
      </c>
      <c r="AB428" s="218">
        <v>0</v>
      </c>
      <c r="AC428" s="219">
        <v>0.54137881092756879</v>
      </c>
      <c r="AD428" s="218">
        <v>0.54137881092756879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178"/>
        <v>3.6091920728504583</v>
      </c>
      <c r="AJ428" s="147" t="str">
        <f t="shared" si="179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1.2492571703231077</v>
      </c>
      <c r="F429" s="322"/>
      <c r="G429" s="162">
        <v>0</v>
      </c>
      <c r="H429" s="174">
        <v>0</v>
      </c>
      <c r="I429" s="160">
        <f t="shared" si="176"/>
        <v>1.2492571703231077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1.2492571703231077</v>
      </c>
      <c r="P429" s="162">
        <v>44.488016021893728</v>
      </c>
      <c r="Q429" s="162">
        <v>0</v>
      </c>
      <c r="R429" s="163">
        <v>0</v>
      </c>
      <c r="S429" s="164">
        <f t="shared" si="177"/>
        <v>45.737273192216833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3.4254674679842174E-2</v>
      </c>
      <c r="AB429" s="213">
        <v>44.488016021893728</v>
      </c>
      <c r="AC429" s="214">
        <v>1.2150024956432655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1.2150024956432655</v>
      </c>
      <c r="AI429" s="216">
        <f t="shared" si="178"/>
        <v>45.73727319221684</v>
      </c>
      <c r="AJ429" s="147" t="str">
        <f t="shared" si="179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176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0.50113292447222246</v>
      </c>
      <c r="Q430" s="170">
        <v>0</v>
      </c>
      <c r="R430" s="171">
        <v>0</v>
      </c>
      <c r="S430" s="172">
        <f t="shared" si="177"/>
        <v>0.50113292447222246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0.50113292447222246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178"/>
        <v>0.50113292447222246</v>
      </c>
      <c r="AJ430" s="147" t="str">
        <f t="shared" si="179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176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177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178"/>
        <v>0</v>
      </c>
      <c r="AJ431" s="147" t="str">
        <f t="shared" si="179"/>
        <v/>
      </c>
      <c r="BA431" s="147"/>
      <c r="BR431" s="147"/>
      <c r="CG431" s="147"/>
    </row>
    <row r="432" spans="1:85" ht="15">
      <c r="A432" s="165" t="s">
        <v>17</v>
      </c>
      <c r="B432" s="166">
        <v>6.4050734099273879E-2</v>
      </c>
      <c r="C432" s="166">
        <v>0</v>
      </c>
      <c r="D432" s="166">
        <v>0.83918107258066788</v>
      </c>
      <c r="E432" s="166">
        <v>8.0820380845265993E-2</v>
      </c>
      <c r="F432" s="322"/>
      <c r="G432" s="166">
        <v>0</v>
      </c>
      <c r="H432" s="167">
        <v>0</v>
      </c>
      <c r="I432" s="168">
        <f t="shared" si="176"/>
        <v>0.98405218752520773</v>
      </c>
      <c r="J432" s="155"/>
      <c r="K432" s="169" t="s">
        <v>17</v>
      </c>
      <c r="L432" s="170">
        <v>6.4050734099273879E-2</v>
      </c>
      <c r="M432" s="170">
        <v>0</v>
      </c>
      <c r="N432" s="170">
        <v>0.83918107258066788</v>
      </c>
      <c r="O432" s="170">
        <v>8.0820380845265993E-2</v>
      </c>
      <c r="P432" s="170">
        <v>1.4023195266272191E-2</v>
      </c>
      <c r="Q432" s="170">
        <v>0</v>
      </c>
      <c r="R432" s="171">
        <v>0</v>
      </c>
      <c r="S432" s="172">
        <f t="shared" si="177"/>
        <v>0.99807538279147989</v>
      </c>
      <c r="U432" s="217" t="s">
        <v>17</v>
      </c>
      <c r="V432" s="218">
        <v>6.4050734099273879E-2</v>
      </c>
      <c r="W432" s="218">
        <v>0</v>
      </c>
      <c r="X432" s="218">
        <v>0</v>
      </c>
      <c r="Y432" s="218">
        <v>0</v>
      </c>
      <c r="Z432" s="218">
        <v>0.83918107258066788</v>
      </c>
      <c r="AA432" s="218">
        <v>5.8227940090248989E-3</v>
      </c>
      <c r="AB432" s="218">
        <v>1.4023195266272191E-2</v>
      </c>
      <c r="AC432" s="219">
        <v>7.4997586836241095E-2</v>
      </c>
      <c r="AD432" s="218">
        <v>0</v>
      </c>
      <c r="AE432" s="218">
        <v>0</v>
      </c>
      <c r="AF432" s="218">
        <v>0</v>
      </c>
      <c r="AG432" s="218">
        <v>0</v>
      </c>
      <c r="AH432" s="218">
        <v>7.4997586836241095E-2</v>
      </c>
      <c r="AI432" s="220">
        <f t="shared" si="178"/>
        <v>0.99807538279147989</v>
      </c>
      <c r="AJ432" s="147" t="str">
        <f t="shared" si="179"/>
        <v/>
      </c>
      <c r="BA432" s="147"/>
      <c r="BR432" s="147"/>
      <c r="CG432" s="147"/>
    </row>
    <row r="433" spans="1:85" ht="15">
      <c r="A433" s="173" t="s">
        <v>139</v>
      </c>
      <c r="B433" s="162">
        <v>46.461367942233736</v>
      </c>
      <c r="C433" s="162">
        <v>34.373893864734576</v>
      </c>
      <c r="D433" s="162">
        <v>70.283428989570425</v>
      </c>
      <c r="E433" s="162">
        <v>8.8051677084654756</v>
      </c>
      <c r="F433" s="322"/>
      <c r="G433" s="162">
        <v>0</v>
      </c>
      <c r="H433" s="174">
        <v>0</v>
      </c>
      <c r="I433" s="160">
        <f t="shared" si="176"/>
        <v>159.9238585050042</v>
      </c>
      <c r="J433" s="155"/>
      <c r="K433" s="175" t="s">
        <v>139</v>
      </c>
      <c r="L433" s="162">
        <v>46.461367942233736</v>
      </c>
      <c r="M433" s="162">
        <v>34.373893864734576</v>
      </c>
      <c r="N433" s="162">
        <v>70.283428989570425</v>
      </c>
      <c r="O433" s="162">
        <v>8.8051677084654756</v>
      </c>
      <c r="P433" s="162">
        <v>0</v>
      </c>
      <c r="Q433" s="162">
        <v>0</v>
      </c>
      <c r="R433" s="163">
        <v>0</v>
      </c>
      <c r="S433" s="164">
        <f t="shared" si="177"/>
        <v>159.9238585050042</v>
      </c>
      <c r="U433" s="221" t="s">
        <v>139</v>
      </c>
      <c r="V433" s="213">
        <v>44.655307974758713</v>
      </c>
      <c r="W433" s="213">
        <v>1.7890499844018486</v>
      </c>
      <c r="X433" s="213">
        <v>0</v>
      </c>
      <c r="Y433" s="213">
        <v>34.373893864734576</v>
      </c>
      <c r="Z433" s="213">
        <v>64.170941601588083</v>
      </c>
      <c r="AA433" s="213">
        <v>8.8051677084654756</v>
      </c>
      <c r="AB433" s="213">
        <v>0</v>
      </c>
      <c r="AC433" s="214">
        <v>6.1294973710555256</v>
      </c>
      <c r="AD433" s="213">
        <v>1.7009983073172009E-2</v>
      </c>
      <c r="AE433" s="213">
        <v>0</v>
      </c>
      <c r="AF433" s="213">
        <v>0</v>
      </c>
      <c r="AG433" s="213">
        <v>6.1124873879823474</v>
      </c>
      <c r="AH433" s="213">
        <v>0</v>
      </c>
      <c r="AI433" s="216">
        <f t="shared" si="178"/>
        <v>159.92385850500423</v>
      </c>
      <c r="AJ433" s="147" t="str">
        <f t="shared" si="179"/>
        <v/>
      </c>
      <c r="BA433" s="147"/>
      <c r="BR433" s="147"/>
      <c r="CG433" s="147"/>
    </row>
    <row r="434" spans="1:85" ht="15">
      <c r="A434" s="165" t="s">
        <v>25</v>
      </c>
      <c r="B434" s="166">
        <v>23.129091008715974</v>
      </c>
      <c r="C434" s="166">
        <v>3.5805353140729901</v>
      </c>
      <c r="D434" s="166">
        <v>30.45116383634279</v>
      </c>
      <c r="E434" s="166">
        <v>281.29438334735624</v>
      </c>
      <c r="F434" s="322"/>
      <c r="G434" s="166">
        <v>32.051559455425441</v>
      </c>
      <c r="H434" s="167">
        <v>0</v>
      </c>
      <c r="I434" s="168">
        <f t="shared" si="176"/>
        <v>370.50673296191343</v>
      </c>
      <c r="J434" s="155"/>
      <c r="K434" s="169" t="s">
        <v>25</v>
      </c>
      <c r="L434" s="170">
        <v>23.129091008715974</v>
      </c>
      <c r="M434" s="170">
        <v>3.5805353140729901</v>
      </c>
      <c r="N434" s="170">
        <v>30.45116383634279</v>
      </c>
      <c r="O434" s="170">
        <v>281.29438334735624</v>
      </c>
      <c r="P434" s="170">
        <v>1.2784236174536641</v>
      </c>
      <c r="Q434" s="170">
        <v>32.051559455425441</v>
      </c>
      <c r="R434" s="171">
        <v>0</v>
      </c>
      <c r="S434" s="172">
        <f t="shared" si="177"/>
        <v>371.78515657936708</v>
      </c>
      <c r="U434" s="217" t="s">
        <v>25</v>
      </c>
      <c r="V434" s="218">
        <v>3.9858457281904438</v>
      </c>
      <c r="W434" s="218">
        <v>19.14324528052553</v>
      </c>
      <c r="X434" s="218">
        <v>32.051559455425441</v>
      </c>
      <c r="Y434" s="218">
        <v>3.5805353140729901</v>
      </c>
      <c r="Z434" s="218">
        <v>30.352812852654473</v>
      </c>
      <c r="AA434" s="218">
        <v>280.45365728301431</v>
      </c>
      <c r="AB434" s="218">
        <v>1.2784236174536641</v>
      </c>
      <c r="AC434" s="219">
        <v>0.9390770480302818</v>
      </c>
      <c r="AD434" s="218">
        <v>0</v>
      </c>
      <c r="AE434" s="218">
        <v>1.3954911796664299E-2</v>
      </c>
      <c r="AF434" s="218">
        <v>0</v>
      </c>
      <c r="AG434" s="218">
        <v>9.8350983688315158E-2</v>
      </c>
      <c r="AH434" s="218">
        <v>0.82677115254530242</v>
      </c>
      <c r="AI434" s="220">
        <f t="shared" si="178"/>
        <v>371.78515657936714</v>
      </c>
      <c r="AJ434" s="147" t="str">
        <f t="shared" si="179"/>
        <v/>
      </c>
      <c r="BA434" s="147"/>
      <c r="BR434" s="147"/>
      <c r="CG434" s="147"/>
    </row>
    <row r="435" spans="1:85" ht="15">
      <c r="A435" s="173" t="s">
        <v>24</v>
      </c>
      <c r="B435" s="162">
        <v>3.7268045204823932</v>
      </c>
      <c r="C435" s="162">
        <v>0.301426738422923</v>
      </c>
      <c r="D435" s="162">
        <v>4.5734456073467111</v>
      </c>
      <c r="E435" s="162">
        <v>0</v>
      </c>
      <c r="F435" s="322"/>
      <c r="G435" s="162">
        <v>0</v>
      </c>
      <c r="H435" s="174">
        <v>0</v>
      </c>
      <c r="I435" s="160">
        <f t="shared" si="176"/>
        <v>8.6016768662520278</v>
      </c>
      <c r="J435" s="155"/>
      <c r="K435" s="175" t="s">
        <v>24</v>
      </c>
      <c r="L435" s="162">
        <v>3.7268045204823932</v>
      </c>
      <c r="M435" s="162">
        <v>0.301426738422923</v>
      </c>
      <c r="N435" s="162">
        <v>4.5734456073467111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177"/>
        <v>8.6016768662520278</v>
      </c>
      <c r="U435" s="221" t="s">
        <v>24</v>
      </c>
      <c r="V435" s="213">
        <v>3.7155833793699831</v>
      </c>
      <c r="W435" s="213">
        <v>0</v>
      </c>
      <c r="X435" s="213">
        <v>0</v>
      </c>
      <c r="Y435" s="213">
        <v>0.301426738422923</v>
      </c>
      <c r="Z435" s="213">
        <v>4.2499492936398306</v>
      </c>
      <c r="AA435" s="213">
        <v>0</v>
      </c>
      <c r="AB435" s="213">
        <v>0</v>
      </c>
      <c r="AC435" s="214">
        <v>0.33471745481928972</v>
      </c>
      <c r="AD435" s="213">
        <v>1.1221141112409955E-2</v>
      </c>
      <c r="AE435" s="213">
        <v>0</v>
      </c>
      <c r="AF435" s="213">
        <v>0</v>
      </c>
      <c r="AG435" s="213">
        <v>0.32349631370688031</v>
      </c>
      <c r="AH435" s="213">
        <v>0</v>
      </c>
      <c r="AI435" s="216">
        <f t="shared" si="178"/>
        <v>8.601676866252026</v>
      </c>
      <c r="AJ435" s="147" t="str">
        <f t="shared" si="179"/>
        <v/>
      </c>
      <c r="BA435" s="147"/>
      <c r="BR435" s="147"/>
      <c r="CG435" s="147"/>
    </row>
    <row r="436" spans="1:85" ht="15">
      <c r="A436" s="165" t="s">
        <v>56</v>
      </c>
      <c r="B436" s="166">
        <v>1.427812070421566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176"/>
        <v>1.427812070421566</v>
      </c>
      <c r="J436" s="155"/>
      <c r="K436" s="169" t="s">
        <v>56</v>
      </c>
      <c r="L436" s="170">
        <v>1.427812070421566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177"/>
        <v>1.427812070421566</v>
      </c>
      <c r="U436" s="217" t="s">
        <v>56</v>
      </c>
      <c r="V436" s="218">
        <v>1.427812070421566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178"/>
        <v>1.427812070421566</v>
      </c>
      <c r="AJ436" s="147" t="str">
        <f t="shared" si="179"/>
        <v/>
      </c>
      <c r="BA436" s="147"/>
      <c r="BR436" s="147"/>
      <c r="CG436" s="147"/>
    </row>
    <row r="437" spans="1:85" ht="15">
      <c r="A437" s="173" t="s">
        <v>22</v>
      </c>
      <c r="B437" s="162">
        <v>38.229419847100871</v>
      </c>
      <c r="C437" s="162">
        <v>0</v>
      </c>
      <c r="D437" s="162">
        <v>0</v>
      </c>
      <c r="E437" s="162">
        <v>4.730299418651749E-2</v>
      </c>
      <c r="F437" s="322"/>
      <c r="G437" s="162">
        <v>0</v>
      </c>
      <c r="H437" s="174">
        <v>0</v>
      </c>
      <c r="I437" s="160">
        <f t="shared" si="176"/>
        <v>38.276722841287388</v>
      </c>
      <c r="J437" s="155"/>
      <c r="K437" s="175" t="s">
        <v>22</v>
      </c>
      <c r="L437" s="162">
        <v>38.229419847100871</v>
      </c>
      <c r="M437" s="162">
        <v>0</v>
      </c>
      <c r="N437" s="162">
        <v>0</v>
      </c>
      <c r="O437" s="162">
        <v>4.730299418651749E-2</v>
      </c>
      <c r="P437" s="162">
        <v>2.6541337167506014</v>
      </c>
      <c r="Q437" s="162">
        <v>0</v>
      </c>
      <c r="R437" s="163">
        <v>0</v>
      </c>
      <c r="S437" s="164">
        <f t="shared" si="177"/>
        <v>40.930856558037988</v>
      </c>
      <c r="U437" s="221" t="s">
        <v>22</v>
      </c>
      <c r="V437" s="213">
        <v>38.229419847100871</v>
      </c>
      <c r="W437" s="213">
        <v>0</v>
      </c>
      <c r="X437" s="213">
        <v>0</v>
      </c>
      <c r="Y437" s="213">
        <v>0</v>
      </c>
      <c r="Z437" s="213">
        <v>0</v>
      </c>
      <c r="AA437" s="213">
        <v>0</v>
      </c>
      <c r="AB437" s="213">
        <v>2.6541337167506014</v>
      </c>
      <c r="AC437" s="214">
        <v>4.730299418651749E-2</v>
      </c>
      <c r="AD437" s="213">
        <v>0</v>
      </c>
      <c r="AE437" s="213">
        <v>0</v>
      </c>
      <c r="AF437" s="213">
        <v>0</v>
      </c>
      <c r="AG437" s="213">
        <v>0</v>
      </c>
      <c r="AH437" s="213">
        <v>4.730299418651749E-2</v>
      </c>
      <c r="AI437" s="216">
        <f t="shared" si="178"/>
        <v>40.930856558037988</v>
      </c>
      <c r="AJ437" s="147" t="str">
        <f t="shared" si="179"/>
        <v/>
      </c>
      <c r="BA437" s="147"/>
      <c r="BR437" s="147"/>
      <c r="CG437" s="147"/>
    </row>
    <row r="438" spans="1:85" ht="15">
      <c r="A438" s="165" t="s">
        <v>21</v>
      </c>
      <c r="B438" s="166">
        <v>8.5671720799926483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176"/>
        <v>8.5671720799926483</v>
      </c>
      <c r="J438" s="155"/>
      <c r="K438" s="169" t="s">
        <v>21</v>
      </c>
      <c r="L438" s="170">
        <v>8.5671720799926483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177"/>
        <v>8.5671720799926483</v>
      </c>
      <c r="U438" s="217" t="s">
        <v>57</v>
      </c>
      <c r="V438" s="218">
        <v>8.5671720799926483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178"/>
        <v>8.5671720799926483</v>
      </c>
      <c r="AJ438" s="147" t="str">
        <f t="shared" si="179"/>
        <v/>
      </c>
      <c r="BA438" s="147"/>
      <c r="BR438" s="147"/>
      <c r="CG438" s="147"/>
    </row>
    <row r="439" spans="1:85" ht="15">
      <c r="A439" s="176" t="s">
        <v>60</v>
      </c>
      <c r="B439" s="162">
        <v>0.68034148564143093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176"/>
        <v>0.68034148564143093</v>
      </c>
      <c r="J439" s="155"/>
      <c r="K439" s="177" t="s">
        <v>60</v>
      </c>
      <c r="L439" s="162">
        <v>0.68034148564143093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177"/>
        <v>0.68034148564143093</v>
      </c>
      <c r="U439" s="222" t="s">
        <v>58</v>
      </c>
      <c r="V439" s="213">
        <v>0.68034148564143093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178"/>
        <v>0.68034148564143093</v>
      </c>
      <c r="AJ439" s="147" t="str">
        <f t="shared" si="179"/>
        <v/>
      </c>
      <c r="BA439" s="147"/>
      <c r="BR439" s="147"/>
      <c r="CG439" s="147"/>
    </row>
    <row r="440" spans="1:85">
      <c r="A440" s="178" t="s">
        <v>23</v>
      </c>
      <c r="B440" s="179">
        <v>0.68034148564143093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176"/>
        <v>0.68034148564143093</v>
      </c>
      <c r="J440" s="155"/>
      <c r="K440" s="182" t="s">
        <v>23</v>
      </c>
      <c r="L440" s="183">
        <v>0.68034148564143093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177"/>
        <v>0.68034148564143093</v>
      </c>
      <c r="U440" s="223" t="s">
        <v>61</v>
      </c>
      <c r="V440" s="224">
        <v>0.68034148564143093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178"/>
        <v>0.68034148564143093</v>
      </c>
      <c r="AJ440" s="147" t="str">
        <f t="shared" si="179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176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177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178"/>
        <v>0</v>
      </c>
      <c r="AJ441" s="147" t="str">
        <f t="shared" si="179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176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177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178"/>
        <v>0</v>
      </c>
      <c r="AJ442" s="147" t="str">
        <f t="shared" si="179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176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177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178"/>
        <v>0</v>
      </c>
      <c r="AJ443" s="156" t="str">
        <f t="shared" si="179"/>
        <v/>
      </c>
    </row>
    <row r="444" spans="1:85" ht="15">
      <c r="A444" s="200" t="s">
        <v>26</v>
      </c>
      <c r="B444" s="201">
        <f>SUM(B423:B439)</f>
        <v>134.74047545069644</v>
      </c>
      <c r="C444" s="201">
        <f t="shared" ref="C444:I444" si="180">SUM(C423:C439)</f>
        <v>38.255855917230491</v>
      </c>
      <c r="D444" s="201">
        <f t="shared" si="180"/>
        <v>108.89730675446887</v>
      </c>
      <c r="E444" s="201">
        <f t="shared" si="180"/>
        <v>291.4769316011766</v>
      </c>
      <c r="F444" s="201">
        <f t="shared" si="180"/>
        <v>0</v>
      </c>
      <c r="G444" s="201">
        <f t="shared" si="180"/>
        <v>32.051559455425441</v>
      </c>
      <c r="H444" s="203">
        <f t="shared" si="180"/>
        <v>0</v>
      </c>
      <c r="I444" s="160">
        <f t="shared" si="180"/>
        <v>605.42212917899781</v>
      </c>
      <c r="J444" s="155"/>
      <c r="K444" s="202" t="s">
        <v>26</v>
      </c>
      <c r="L444" s="201">
        <f>SUM(L423:L439)</f>
        <v>134.74047545069644</v>
      </c>
      <c r="M444" s="201">
        <f t="shared" ref="M444:S444" si="181">SUM(M423:M439)</f>
        <v>38.255855917230491</v>
      </c>
      <c r="N444" s="201">
        <f t="shared" si="181"/>
        <v>108.89730675446887</v>
      </c>
      <c r="O444" s="201">
        <f t="shared" si="181"/>
        <v>291.4769316011766</v>
      </c>
      <c r="P444" s="201">
        <f t="shared" si="181"/>
        <v>48.935729475836482</v>
      </c>
      <c r="Q444" s="201">
        <f t="shared" si="181"/>
        <v>32.051559455425441</v>
      </c>
      <c r="R444" s="203">
        <f t="shared" si="181"/>
        <v>0</v>
      </c>
      <c r="S444" s="204">
        <f t="shared" si="181"/>
        <v>654.35785865483422</v>
      </c>
      <c r="T444" s="147" t="str">
        <f>IF(ABS(S444-AI444)&gt;0.01,S444-AI444,"")</f>
        <v/>
      </c>
      <c r="U444" s="230" t="s">
        <v>59</v>
      </c>
      <c r="V444" s="231">
        <f>SUM(V423:V439)</f>
        <v>113.2385702506559</v>
      </c>
      <c r="W444" s="231">
        <f t="shared" ref="W444:AH444" si="182">SUM(W423:W439)</f>
        <v>20.932295264927379</v>
      </c>
      <c r="X444" s="231">
        <f t="shared" si="182"/>
        <v>32.051559455425441</v>
      </c>
      <c r="Y444" s="231">
        <f t="shared" si="182"/>
        <v>38.255855917230491</v>
      </c>
      <c r="Z444" s="231">
        <f t="shared" si="182"/>
        <v>102.36297206909133</v>
      </c>
      <c r="AA444" s="231">
        <f t="shared" si="182"/>
        <v>289.29890246016868</v>
      </c>
      <c r="AB444" s="231">
        <f t="shared" si="182"/>
        <v>48.935729475836482</v>
      </c>
      <c r="AC444" s="231">
        <f t="shared" si="182"/>
        <v>9.2819737614986906</v>
      </c>
      <c r="AD444" s="232">
        <f t="shared" si="182"/>
        <v>0.56960993511315072</v>
      </c>
      <c r="AE444" s="232">
        <f t="shared" si="182"/>
        <v>1.3954911796664299E-2</v>
      </c>
      <c r="AF444" s="232">
        <f t="shared" si="182"/>
        <v>0</v>
      </c>
      <c r="AG444" s="232">
        <f t="shared" si="182"/>
        <v>6.5343346853775426</v>
      </c>
      <c r="AH444" s="232">
        <f t="shared" si="182"/>
        <v>2.1640742292113262</v>
      </c>
      <c r="AI444" s="233">
        <f>SUM(V444:AC444)</f>
        <v>654.35785865483444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0.22255624457172651</v>
      </c>
      <c r="C445" s="49">
        <f t="shared" ref="C445:H445" si="183">IF($I444=0,"-",C444/$I444)</f>
        <v>6.3188730760648903E-2</v>
      </c>
      <c r="D445" s="49">
        <f t="shared" si="183"/>
        <v>0.17987004687480218</v>
      </c>
      <c r="E445" s="49">
        <f t="shared" si="183"/>
        <v>0.48144413220647103</v>
      </c>
      <c r="F445" s="49">
        <f t="shared" si="183"/>
        <v>0</v>
      </c>
      <c r="G445" s="49">
        <f t="shared" si="183"/>
        <v>5.2940845586351447E-2</v>
      </c>
      <c r="H445" s="71">
        <f t="shared" si="183"/>
        <v>0</v>
      </c>
      <c r="I445" s="50">
        <f>SUM(B445:H445)</f>
        <v>1</v>
      </c>
      <c r="J445" s="147"/>
      <c r="K445" s="82" t="s">
        <v>83</v>
      </c>
      <c r="L445" s="99">
        <f t="shared" ref="L445:R445" si="184">IF($S444=0,"-",L444/$S444)</f>
        <v>0.2059125196840807</v>
      </c>
      <c r="M445" s="99">
        <f t="shared" si="184"/>
        <v>5.8463202376560726E-2</v>
      </c>
      <c r="N445" s="99">
        <f t="shared" si="184"/>
        <v>0.1664185816891226</v>
      </c>
      <c r="O445" s="99">
        <f t="shared" si="184"/>
        <v>0.44543964398986019</v>
      </c>
      <c r="P445" s="99">
        <f t="shared" si="184"/>
        <v>7.4784353589691474E-2</v>
      </c>
      <c r="Q445" s="99">
        <f t="shared" si="184"/>
        <v>4.8981698670684484E-2</v>
      </c>
      <c r="R445" s="100">
        <f t="shared" si="184"/>
        <v>0</v>
      </c>
      <c r="S445" s="101">
        <f>SUM(L445:R445)</f>
        <v>1.0000000000000002</v>
      </c>
      <c r="U445" s="111" t="s">
        <v>83</v>
      </c>
      <c r="V445" s="133">
        <f>+V444/$AI444</f>
        <v>0.17305296903355114</v>
      </c>
      <c r="W445" s="133">
        <f t="shared" ref="W445:AH445" si="185">+W444/$AI444</f>
        <v>3.1989063763913472E-2</v>
      </c>
      <c r="X445" s="133">
        <f t="shared" si="185"/>
        <v>4.898169867068447E-2</v>
      </c>
      <c r="Y445" s="133">
        <f t="shared" si="185"/>
        <v>5.8463202376560705E-2</v>
      </c>
      <c r="Z445" s="133">
        <f t="shared" si="185"/>
        <v>0.15643270836468476</v>
      </c>
      <c r="AA445" s="133">
        <f t="shared" si="185"/>
        <v>0.4421111455051237</v>
      </c>
      <c r="AB445" s="133">
        <f t="shared" si="185"/>
        <v>7.478435358969146E-2</v>
      </c>
      <c r="AC445" s="133">
        <f t="shared" si="185"/>
        <v>1.4184858695790212E-2</v>
      </c>
      <c r="AD445" s="133">
        <f t="shared" si="185"/>
        <v>8.7048688661598675E-4</v>
      </c>
      <c r="AE445" s="133">
        <f t="shared" si="185"/>
        <v>2.1326116301791587E-5</v>
      </c>
      <c r="AF445" s="133">
        <f t="shared" si="185"/>
        <v>0</v>
      </c>
      <c r="AG445" s="133">
        <f t="shared" si="185"/>
        <v>9.9858733244377867E-3</v>
      </c>
      <c r="AH445" s="133">
        <f t="shared" si="185"/>
        <v>3.3071723684346367E-3</v>
      </c>
      <c r="AI445" s="134">
        <f>SUM(V445:AC445)</f>
        <v>1</v>
      </c>
      <c r="AJ445" s="147" t="str">
        <f t="shared" si="179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1.5622128928668824</v>
      </c>
      <c r="G449" s="332"/>
      <c r="H449" s="334"/>
      <c r="I449" s="160">
        <f>SUM(B449:H449)</f>
        <v>1.5622128928668824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186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187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186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187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186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187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186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187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186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187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186.42548018770734</v>
      </c>
      <c r="G455" s="335"/>
      <c r="H455" s="337"/>
      <c r="I455" s="160">
        <f t="shared" si="186"/>
        <v>186.42548018770734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187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186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187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186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187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186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187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186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187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792.6326339724252</v>
      </c>
      <c r="G460" s="335"/>
      <c r="H460" s="337"/>
      <c r="I460" s="168">
        <f t="shared" si="186"/>
        <v>792.6326339724252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187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186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187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</v>
      </c>
      <c r="G462" s="335"/>
      <c r="H462" s="337"/>
      <c r="I462" s="168">
        <f t="shared" si="186"/>
        <v>0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187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11.585678380452404</v>
      </c>
      <c r="G463" s="335"/>
      <c r="H463" s="337"/>
      <c r="I463" s="160">
        <f t="shared" si="186"/>
        <v>11.585678380452404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187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186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187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186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187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186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187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186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187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186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187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186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187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188">SUM(C449:C465)</f>
        <v>0</v>
      </c>
      <c r="D470" s="201">
        <f t="shared" si="188"/>
        <v>0</v>
      </c>
      <c r="E470" s="201">
        <f t="shared" si="188"/>
        <v>0</v>
      </c>
      <c r="F470" s="201">
        <f t="shared" si="188"/>
        <v>992.20600543345176</v>
      </c>
      <c r="G470" s="201">
        <f t="shared" si="188"/>
        <v>0</v>
      </c>
      <c r="H470" s="203">
        <f t="shared" si="188"/>
        <v>0</v>
      </c>
      <c r="I470" s="160">
        <f t="shared" si="188"/>
        <v>992.20600543345176</v>
      </c>
      <c r="J470" s="155"/>
      <c r="K470" s="202" t="s">
        <v>26</v>
      </c>
      <c r="L470" s="201">
        <f>SUM(L449:L465)</f>
        <v>0</v>
      </c>
      <c r="M470" s="201">
        <f t="shared" ref="M470:S470" si="189">SUM(M449:M465)</f>
        <v>0</v>
      </c>
      <c r="N470" s="201">
        <f t="shared" si="189"/>
        <v>0</v>
      </c>
      <c r="O470" s="201">
        <f t="shared" si="189"/>
        <v>0</v>
      </c>
      <c r="P470" s="201">
        <f t="shared" si="189"/>
        <v>0</v>
      </c>
      <c r="Q470" s="201">
        <f t="shared" si="189"/>
        <v>0</v>
      </c>
      <c r="R470" s="203">
        <f t="shared" si="189"/>
        <v>0</v>
      </c>
      <c r="S470" s="204">
        <f t="shared" si="189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190">IF($I470=0,"-",C470/$I470)</f>
        <v>0</v>
      </c>
      <c r="D471" s="49">
        <f t="shared" si="190"/>
        <v>0</v>
      </c>
      <c r="E471" s="49">
        <f t="shared" si="190"/>
        <v>0</v>
      </c>
      <c r="F471" s="49">
        <f t="shared" si="190"/>
        <v>1</v>
      </c>
      <c r="G471" s="49">
        <f t="shared" si="190"/>
        <v>0</v>
      </c>
      <c r="H471" s="71">
        <f t="shared" si="19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191">IF($S470=0,"-",L470/$S470)</f>
        <v>-</v>
      </c>
      <c r="M471" s="99" t="str">
        <f t="shared" si="191"/>
        <v>-</v>
      </c>
      <c r="N471" s="99" t="str">
        <f t="shared" si="191"/>
        <v>-</v>
      </c>
      <c r="O471" s="99" t="str">
        <f t="shared" si="191"/>
        <v>-</v>
      </c>
      <c r="P471" s="99" t="str">
        <f t="shared" si="191"/>
        <v>-</v>
      </c>
      <c r="Q471" s="99" t="str">
        <f t="shared" si="191"/>
        <v>-</v>
      </c>
      <c r="R471" s="100" t="str">
        <f t="shared" si="19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19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19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19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19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19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19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19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19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19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19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21821.215290153268</v>
      </c>
      <c r="G481" s="335"/>
      <c r="H481" s="337"/>
      <c r="I481" s="160">
        <f t="shared" si="192"/>
        <v>21821.215290153268</v>
      </c>
      <c r="J481" s="155"/>
      <c r="K481" s="175" t="s">
        <v>54</v>
      </c>
      <c r="L481" s="335"/>
      <c r="M481" s="336"/>
      <c r="N481" s="336"/>
      <c r="O481" s="337"/>
      <c r="P481" s="162">
        <v>12416.974559368826</v>
      </c>
      <c r="Q481" s="335"/>
      <c r="R481" s="342"/>
      <c r="S481" s="164">
        <f t="shared" si="193"/>
        <v>12416.974559368826</v>
      </c>
    </row>
    <row r="482" spans="1:19" ht="15">
      <c r="A482" s="165" t="s">
        <v>12</v>
      </c>
      <c r="B482" s="335"/>
      <c r="C482" s="336"/>
      <c r="D482" s="336"/>
      <c r="E482" s="337"/>
      <c r="F482" s="166">
        <v>4872.2644101159995</v>
      </c>
      <c r="G482" s="335"/>
      <c r="H482" s="337"/>
      <c r="I482" s="168">
        <f t="shared" si="192"/>
        <v>4872.2644101159995</v>
      </c>
      <c r="J482" s="155"/>
      <c r="K482" s="169" t="s">
        <v>12</v>
      </c>
      <c r="L482" s="335"/>
      <c r="M482" s="336"/>
      <c r="N482" s="336"/>
      <c r="O482" s="337"/>
      <c r="P482" s="170">
        <v>2050.651543335865</v>
      </c>
      <c r="Q482" s="335"/>
      <c r="R482" s="342"/>
      <c r="S482" s="172">
        <f t="shared" si="193"/>
        <v>2050.651543335865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19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19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28.061222402784146</v>
      </c>
      <c r="G484" s="335"/>
      <c r="H484" s="337"/>
      <c r="I484" s="168">
        <f t="shared" si="192"/>
        <v>28.061222402784146</v>
      </c>
      <c r="J484" s="155"/>
      <c r="K484" s="169" t="s">
        <v>17</v>
      </c>
      <c r="L484" s="335"/>
      <c r="M484" s="336"/>
      <c r="N484" s="336"/>
      <c r="O484" s="337"/>
      <c r="P484" s="294">
        <v>11.739702597954935</v>
      </c>
      <c r="Q484" s="335"/>
      <c r="R484" s="342"/>
      <c r="S484" s="172">
        <f t="shared" si="193"/>
        <v>11.739702597954935</v>
      </c>
    </row>
    <row r="485" spans="1:19" ht="15">
      <c r="A485" s="173" t="s">
        <v>139</v>
      </c>
      <c r="B485" s="335"/>
      <c r="C485" s="336"/>
      <c r="D485" s="336"/>
      <c r="E485" s="337"/>
      <c r="F485" s="162">
        <v>159.05141832839556</v>
      </c>
      <c r="G485" s="335"/>
      <c r="H485" s="337"/>
      <c r="I485" s="160">
        <f t="shared" si="192"/>
        <v>159.05141832839556</v>
      </c>
      <c r="J485" s="155"/>
      <c r="K485" s="175" t="s">
        <v>139</v>
      </c>
      <c r="L485" s="335"/>
      <c r="M485" s="336"/>
      <c r="N485" s="336"/>
      <c r="O485" s="337"/>
      <c r="P485" s="162">
        <v>144.90815390972392</v>
      </c>
      <c r="Q485" s="335"/>
      <c r="R485" s="342"/>
      <c r="S485" s="164">
        <f t="shared" si="193"/>
        <v>144.90815390972392</v>
      </c>
    </row>
    <row r="486" spans="1:19" ht="15">
      <c r="A486" s="165" t="s">
        <v>25</v>
      </c>
      <c r="B486" s="335"/>
      <c r="C486" s="336"/>
      <c r="D486" s="336"/>
      <c r="E486" s="337"/>
      <c r="F486" s="166">
        <v>451.78564162466529</v>
      </c>
      <c r="G486" s="335"/>
      <c r="H486" s="337"/>
      <c r="I486" s="168">
        <f t="shared" si="192"/>
        <v>451.78564162466529</v>
      </c>
      <c r="J486" s="155"/>
      <c r="K486" s="169" t="s">
        <v>25</v>
      </c>
      <c r="L486" s="335"/>
      <c r="M486" s="336"/>
      <c r="N486" s="336"/>
      <c r="O486" s="337"/>
      <c r="P486" s="170">
        <v>1.9768908732231694E-13</v>
      </c>
      <c r="Q486" s="335"/>
      <c r="R486" s="342"/>
      <c r="S486" s="172">
        <f t="shared" si="193"/>
        <v>1.9768908732231694E-13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19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19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19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19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1693.8537695406228</v>
      </c>
      <c r="G489" s="335"/>
      <c r="H489" s="337"/>
      <c r="I489" s="160">
        <f t="shared" si="192"/>
        <v>1693.8537695406228</v>
      </c>
      <c r="J489" s="155"/>
      <c r="K489" s="175" t="s">
        <v>22</v>
      </c>
      <c r="L489" s="335"/>
      <c r="M489" s="336"/>
      <c r="N489" s="336"/>
      <c r="O489" s="337"/>
      <c r="P489" s="162">
        <v>960.90400635004062</v>
      </c>
      <c r="Q489" s="335"/>
      <c r="R489" s="342"/>
      <c r="S489" s="164">
        <f t="shared" si="193"/>
        <v>960.90400635004062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19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19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19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19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19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19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19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19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19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19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19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19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194">SUM(C475:C491)</f>
        <v>0</v>
      </c>
      <c r="D496" s="201">
        <f t="shared" si="194"/>
        <v>0</v>
      </c>
      <c r="E496" s="201">
        <f t="shared" si="194"/>
        <v>0</v>
      </c>
      <c r="F496" s="201">
        <f t="shared" si="194"/>
        <v>29026.231752165735</v>
      </c>
      <c r="G496" s="201">
        <f t="shared" si="194"/>
        <v>0</v>
      </c>
      <c r="H496" s="203">
        <f t="shared" si="194"/>
        <v>0</v>
      </c>
      <c r="I496" s="160">
        <f t="shared" si="194"/>
        <v>29026.231752165735</v>
      </c>
      <c r="J496" s="155"/>
      <c r="K496" s="202" t="s">
        <v>26</v>
      </c>
      <c r="L496" s="201">
        <f>SUM(L475:L491)</f>
        <v>0</v>
      </c>
      <c r="M496" s="201">
        <f t="shared" ref="M496:S496" si="195">SUM(M475:M491)</f>
        <v>0</v>
      </c>
      <c r="N496" s="201">
        <f t="shared" si="195"/>
        <v>0</v>
      </c>
      <c r="O496" s="201">
        <f t="shared" si="195"/>
        <v>0</v>
      </c>
      <c r="P496" s="201">
        <f t="shared" si="195"/>
        <v>15585.177965562412</v>
      </c>
      <c r="Q496" s="201">
        <f t="shared" si="195"/>
        <v>0</v>
      </c>
      <c r="R496" s="203">
        <f t="shared" si="195"/>
        <v>0</v>
      </c>
      <c r="S496" s="204">
        <f t="shared" si="195"/>
        <v>15585.177965562412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196">IF($I496=0,"-",C496/$I496)</f>
        <v>0</v>
      </c>
      <c r="D497" s="49">
        <f t="shared" si="196"/>
        <v>0</v>
      </c>
      <c r="E497" s="49">
        <f t="shared" si="196"/>
        <v>0</v>
      </c>
      <c r="F497" s="49">
        <f t="shared" si="196"/>
        <v>1</v>
      </c>
      <c r="G497" s="49">
        <f t="shared" si="196"/>
        <v>0</v>
      </c>
      <c r="H497" s="71">
        <f t="shared" si="196"/>
        <v>0</v>
      </c>
      <c r="I497" s="50">
        <f>SUM(B497:H497)</f>
        <v>1</v>
      </c>
      <c r="J497" s="25"/>
      <c r="K497" s="82" t="s">
        <v>83</v>
      </c>
      <c r="L497" s="99">
        <f t="shared" ref="L497:R497" si="197">IF($S496=0,"-",L496/$S496)</f>
        <v>0</v>
      </c>
      <c r="M497" s="99">
        <f t="shared" si="197"/>
        <v>0</v>
      </c>
      <c r="N497" s="99">
        <f t="shared" si="197"/>
        <v>0</v>
      </c>
      <c r="O497" s="99">
        <f t="shared" si="197"/>
        <v>0</v>
      </c>
      <c r="P497" s="99">
        <f t="shared" si="197"/>
        <v>1</v>
      </c>
      <c r="Q497" s="99">
        <f t="shared" si="197"/>
        <v>0</v>
      </c>
      <c r="R497" s="100">
        <f t="shared" si="197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198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199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198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199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198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199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198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199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198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199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198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199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198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199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198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199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198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199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198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199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345.64133488952973</v>
      </c>
      <c r="G512" s="335"/>
      <c r="H512" s="337"/>
      <c r="I512" s="168">
        <f t="shared" si="198"/>
        <v>345.64133488952973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199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198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199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198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199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198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199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198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199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198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199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198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199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198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199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198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199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198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199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00">SUM(C501:C517)</f>
        <v>0</v>
      </c>
      <c r="D522" s="201">
        <f t="shared" si="200"/>
        <v>0</v>
      </c>
      <c r="E522" s="201">
        <f t="shared" si="200"/>
        <v>0</v>
      </c>
      <c r="F522" s="201">
        <f t="shared" si="200"/>
        <v>345.64133488952973</v>
      </c>
      <c r="G522" s="201">
        <f t="shared" si="200"/>
        <v>0</v>
      </c>
      <c r="H522" s="203">
        <f t="shared" si="200"/>
        <v>0</v>
      </c>
      <c r="I522" s="160">
        <f t="shared" si="200"/>
        <v>345.64133488952973</v>
      </c>
      <c r="J522" s="155"/>
      <c r="K522" s="202" t="s">
        <v>26</v>
      </c>
      <c r="L522" s="201">
        <f>SUM(L501:L517)</f>
        <v>0</v>
      </c>
      <c r="M522" s="201">
        <f t="shared" ref="M522:S522" si="201">SUM(M501:M517)</f>
        <v>0</v>
      </c>
      <c r="N522" s="201">
        <f t="shared" si="201"/>
        <v>0</v>
      </c>
      <c r="O522" s="201">
        <f t="shared" si="201"/>
        <v>0</v>
      </c>
      <c r="P522" s="201">
        <f t="shared" si="201"/>
        <v>0</v>
      </c>
      <c r="Q522" s="201">
        <f t="shared" si="201"/>
        <v>0</v>
      </c>
      <c r="R522" s="203">
        <f t="shared" si="201"/>
        <v>0</v>
      </c>
      <c r="S522" s="204">
        <f t="shared" si="201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02">IF($I522=0,"-",C522/$I522)</f>
        <v>0</v>
      </c>
      <c r="D523" s="49">
        <f t="shared" si="202"/>
        <v>0</v>
      </c>
      <c r="E523" s="49">
        <f t="shared" si="202"/>
        <v>0</v>
      </c>
      <c r="F523" s="49">
        <f t="shared" si="202"/>
        <v>1</v>
      </c>
      <c r="G523" s="49">
        <f t="shared" si="202"/>
        <v>0</v>
      </c>
      <c r="H523" s="71">
        <f t="shared" si="202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03">IF($S522=0,"-",L522/$S522)</f>
        <v>-</v>
      </c>
      <c r="M523" s="99" t="str">
        <f t="shared" si="203"/>
        <v>-</v>
      </c>
      <c r="N523" s="99" t="str">
        <f t="shared" si="203"/>
        <v>-</v>
      </c>
      <c r="O523" s="99" t="str">
        <f t="shared" si="203"/>
        <v>-</v>
      </c>
      <c r="P523" s="99" t="str">
        <f t="shared" si="203"/>
        <v>-</v>
      </c>
      <c r="Q523" s="99" t="str">
        <f t="shared" si="203"/>
        <v>-</v>
      </c>
      <c r="R523" s="100" t="str">
        <f t="shared" si="20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0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0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0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0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0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0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0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0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0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0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7.1981613942426845</v>
      </c>
      <c r="G533" s="335"/>
      <c r="H533" s="337"/>
      <c r="I533" s="160">
        <f t="shared" si="204"/>
        <v>7.1981613942426845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0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0.71282053095043629</v>
      </c>
      <c r="G534" s="335"/>
      <c r="H534" s="337"/>
      <c r="I534" s="168">
        <f t="shared" si="204"/>
        <v>0.71282053095043629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0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0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0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0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0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0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0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0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0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0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0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0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0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0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0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0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0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0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0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0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0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0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0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0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0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0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0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06">SUM(C527:C543)</f>
        <v>0</v>
      </c>
      <c r="D548" s="201">
        <f t="shared" si="206"/>
        <v>0</v>
      </c>
      <c r="E548" s="201">
        <f t="shared" si="206"/>
        <v>0</v>
      </c>
      <c r="F548" s="201">
        <f t="shared" si="206"/>
        <v>7.9109819251931208</v>
      </c>
      <c r="G548" s="201">
        <f t="shared" si="206"/>
        <v>0</v>
      </c>
      <c r="H548" s="203">
        <f t="shared" si="206"/>
        <v>0</v>
      </c>
      <c r="I548" s="160">
        <f t="shared" si="206"/>
        <v>7.9109819251931208</v>
      </c>
      <c r="J548" s="155"/>
      <c r="K548" s="202" t="s">
        <v>26</v>
      </c>
      <c r="L548" s="201">
        <f>SUM(L527:L543)</f>
        <v>0</v>
      </c>
      <c r="M548" s="201">
        <f t="shared" ref="M548:S548" si="207">SUM(M527:M543)</f>
        <v>0</v>
      </c>
      <c r="N548" s="201">
        <f t="shared" si="207"/>
        <v>0</v>
      </c>
      <c r="O548" s="201">
        <f t="shared" si="207"/>
        <v>0</v>
      </c>
      <c r="P548" s="201">
        <f t="shared" si="207"/>
        <v>0</v>
      </c>
      <c r="Q548" s="201">
        <f t="shared" si="207"/>
        <v>0</v>
      </c>
      <c r="R548" s="203">
        <f t="shared" si="207"/>
        <v>0</v>
      </c>
      <c r="S548" s="204">
        <f t="shared" si="207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08">IF($I548=0,"-",C548/$I548)</f>
        <v>0</v>
      </c>
      <c r="D549" s="49">
        <f t="shared" si="208"/>
        <v>0</v>
      </c>
      <c r="E549" s="49">
        <f t="shared" si="208"/>
        <v>0</v>
      </c>
      <c r="F549" s="49">
        <f t="shared" si="208"/>
        <v>1</v>
      </c>
      <c r="G549" s="49">
        <f t="shared" si="208"/>
        <v>0</v>
      </c>
      <c r="H549" s="71">
        <f t="shared" si="208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09">IF($S548=0,"-",L548/$S548)</f>
        <v>-</v>
      </c>
      <c r="M549" s="99" t="str">
        <f t="shared" si="209"/>
        <v>-</v>
      </c>
      <c r="N549" s="99" t="str">
        <f t="shared" si="209"/>
        <v>-</v>
      </c>
      <c r="O549" s="99" t="str">
        <f t="shared" si="209"/>
        <v>-</v>
      </c>
      <c r="P549" s="99" t="str">
        <f t="shared" si="209"/>
        <v>-</v>
      </c>
      <c r="Q549" s="99" t="str">
        <f t="shared" si="209"/>
        <v>-</v>
      </c>
      <c r="R549" s="100" t="str">
        <f t="shared" si="209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10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11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10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11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10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11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10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11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10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11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10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11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10.829753806697154</v>
      </c>
      <c r="G560" s="335"/>
      <c r="H560" s="337"/>
      <c r="I560" s="168">
        <f t="shared" si="210"/>
        <v>10.829753806697154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11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1438.5335985158017</v>
      </c>
      <c r="G561" s="335"/>
      <c r="H561" s="337"/>
      <c r="I561" s="160">
        <f t="shared" si="210"/>
        <v>1438.5335985158017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11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10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11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10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11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10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11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10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11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10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11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10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11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10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11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10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11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10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11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10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11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10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11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10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11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12">SUM(C553:C569)</f>
        <v>0</v>
      </c>
      <c r="D574" s="201">
        <f t="shared" si="212"/>
        <v>0</v>
      </c>
      <c r="E574" s="201">
        <f t="shared" si="212"/>
        <v>0</v>
      </c>
      <c r="F574" s="201">
        <f t="shared" si="212"/>
        <v>1449.3633523224989</v>
      </c>
      <c r="G574" s="201">
        <f t="shared" si="212"/>
        <v>0</v>
      </c>
      <c r="H574" s="203">
        <f t="shared" si="212"/>
        <v>0</v>
      </c>
      <c r="I574" s="160">
        <f t="shared" si="212"/>
        <v>1449.3633523224989</v>
      </c>
      <c r="J574" s="155"/>
      <c r="K574" s="202" t="s">
        <v>26</v>
      </c>
      <c r="L574" s="201">
        <f>SUM(L553:L569)</f>
        <v>0</v>
      </c>
      <c r="M574" s="201">
        <f t="shared" ref="M574:S574" si="213">SUM(M553:M569)</f>
        <v>0</v>
      </c>
      <c r="N574" s="201">
        <f t="shared" si="213"/>
        <v>0</v>
      </c>
      <c r="O574" s="201">
        <f t="shared" si="213"/>
        <v>0</v>
      </c>
      <c r="P574" s="201">
        <f t="shared" si="213"/>
        <v>0</v>
      </c>
      <c r="Q574" s="201">
        <f t="shared" si="213"/>
        <v>0</v>
      </c>
      <c r="R574" s="203">
        <f t="shared" si="213"/>
        <v>0</v>
      </c>
      <c r="S574" s="204">
        <f t="shared" si="213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14">IF($I574=0,"-",C574/$I574)</f>
        <v>0</v>
      </c>
      <c r="D575" s="49">
        <f t="shared" si="214"/>
        <v>0</v>
      </c>
      <c r="E575" s="49">
        <f t="shared" si="214"/>
        <v>0</v>
      </c>
      <c r="F575" s="49">
        <f t="shared" si="214"/>
        <v>1</v>
      </c>
      <c r="G575" s="49">
        <f t="shared" si="214"/>
        <v>0</v>
      </c>
      <c r="H575" s="71">
        <f t="shared" si="214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15">IF($S574=0,"-",L574/$S574)</f>
        <v>-</v>
      </c>
      <c r="M575" s="99" t="str">
        <f t="shared" si="215"/>
        <v>-</v>
      </c>
      <c r="N575" s="99" t="str">
        <f t="shared" si="215"/>
        <v>-</v>
      </c>
      <c r="O575" s="99" t="str">
        <f t="shared" si="215"/>
        <v>-</v>
      </c>
      <c r="P575" s="99" t="str">
        <f t="shared" si="215"/>
        <v>-</v>
      </c>
      <c r="Q575" s="99" t="str">
        <f t="shared" si="215"/>
        <v>-</v>
      </c>
      <c r="R575" s="100" t="str">
        <f t="shared" si="215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0</v>
      </c>
      <c r="C579" s="158">
        <v>0</v>
      </c>
      <c r="D579" s="158">
        <v>0</v>
      </c>
      <c r="E579" s="158">
        <v>0</v>
      </c>
      <c r="F579" s="321"/>
      <c r="G579" s="158">
        <v>0</v>
      </c>
      <c r="H579" s="159">
        <v>0</v>
      </c>
      <c r="I579" s="160">
        <f>SUM(B579:H579)</f>
        <v>0</v>
      </c>
      <c r="J579" s="155"/>
      <c r="K579" s="209" t="s">
        <v>7</v>
      </c>
      <c r="L579" s="158">
        <v>0</v>
      </c>
      <c r="M579" s="158">
        <v>0</v>
      </c>
      <c r="N579" s="158">
        <v>0</v>
      </c>
      <c r="O579" s="158">
        <v>0</v>
      </c>
      <c r="P579" s="158">
        <v>1.5622128928668824</v>
      </c>
      <c r="Q579" s="158">
        <v>0</v>
      </c>
      <c r="R579" s="210">
        <v>0</v>
      </c>
      <c r="S579" s="211">
        <f>SUM(L579:R579)</f>
        <v>1.5622128928668824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16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17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16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17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16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17"/>
        <v>0</v>
      </c>
    </row>
    <row r="583" spans="1:19" ht="15">
      <c r="A583" s="173" t="s">
        <v>16</v>
      </c>
      <c r="B583" s="162">
        <v>59.026945148105362</v>
      </c>
      <c r="C583" s="162">
        <v>7.1496268671120742</v>
      </c>
      <c r="D583" s="162">
        <v>1.5416162745108217</v>
      </c>
      <c r="E583" s="162">
        <v>3.4382420284941242</v>
      </c>
      <c r="F583" s="322"/>
      <c r="G583" s="162">
        <v>0</v>
      </c>
      <c r="H583" s="174">
        <v>0</v>
      </c>
      <c r="I583" s="160">
        <f t="shared" si="216"/>
        <v>71.156430318222377</v>
      </c>
      <c r="J583" s="155"/>
      <c r="K583" s="175" t="s">
        <v>16</v>
      </c>
      <c r="L583" s="162">
        <v>59.026945148105362</v>
      </c>
      <c r="M583" s="162">
        <v>7.1496268671120742</v>
      </c>
      <c r="N583" s="162">
        <v>1.5416162745108217</v>
      </c>
      <c r="O583" s="162">
        <v>3.4382420284941242</v>
      </c>
      <c r="P583" s="162">
        <v>0</v>
      </c>
      <c r="Q583" s="162">
        <v>0</v>
      </c>
      <c r="R583" s="163">
        <v>0</v>
      </c>
      <c r="S583" s="164">
        <f t="shared" si="217"/>
        <v>71.156430318222377</v>
      </c>
    </row>
    <row r="584" spans="1:19" ht="15">
      <c r="A584" s="165" t="s">
        <v>15</v>
      </c>
      <c r="B584" s="166">
        <v>719.38651101527194</v>
      </c>
      <c r="C584" s="166">
        <v>10.917298123309617</v>
      </c>
      <c r="D584" s="166">
        <v>12.908586526820338</v>
      </c>
      <c r="E584" s="166">
        <v>0</v>
      </c>
      <c r="F584" s="322"/>
      <c r="G584" s="166">
        <v>0</v>
      </c>
      <c r="H584" s="167">
        <v>0</v>
      </c>
      <c r="I584" s="168">
        <f t="shared" si="216"/>
        <v>743.21239566540191</v>
      </c>
      <c r="J584" s="155"/>
      <c r="K584" s="169" t="s">
        <v>15</v>
      </c>
      <c r="L584" s="170">
        <v>719.38651101527194</v>
      </c>
      <c r="M584" s="170">
        <v>10.917298123309617</v>
      </c>
      <c r="N584" s="170">
        <v>12.908586526820338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17"/>
        <v>743.21239566540191</v>
      </c>
    </row>
    <row r="585" spans="1:19" ht="15">
      <c r="A585" s="173" t="s">
        <v>54</v>
      </c>
      <c r="B585" s="162">
        <v>0</v>
      </c>
      <c r="C585" s="162">
        <v>0</v>
      </c>
      <c r="D585" s="162">
        <v>0.50512437999714366</v>
      </c>
      <c r="E585" s="162">
        <v>235.63277204187813</v>
      </c>
      <c r="F585" s="322"/>
      <c r="G585" s="162">
        <v>0</v>
      </c>
      <c r="H585" s="174">
        <v>0</v>
      </c>
      <c r="I585" s="160">
        <f t="shared" si="216"/>
        <v>236.13789642187527</v>
      </c>
      <c r="J585" s="155"/>
      <c r="K585" s="175" t="s">
        <v>54</v>
      </c>
      <c r="L585" s="162">
        <v>0</v>
      </c>
      <c r="M585" s="162">
        <v>0</v>
      </c>
      <c r="N585" s="162">
        <v>0.50512437999714366</v>
      </c>
      <c r="O585" s="162">
        <v>235.63277204187813</v>
      </c>
      <c r="P585" s="162">
        <v>1460.8795473926207</v>
      </c>
      <c r="Q585" s="162">
        <v>0</v>
      </c>
      <c r="R585" s="163">
        <v>0</v>
      </c>
      <c r="S585" s="164">
        <f t="shared" si="217"/>
        <v>1697.0174438144959</v>
      </c>
    </row>
    <row r="586" spans="1:19" ht="15">
      <c r="A586" s="165" t="s">
        <v>12</v>
      </c>
      <c r="B586" s="166">
        <v>0</v>
      </c>
      <c r="C586" s="166">
        <v>0</v>
      </c>
      <c r="D586" s="166">
        <v>6.1512647537040836E-3</v>
      </c>
      <c r="E586" s="166">
        <v>0.179847658830009</v>
      </c>
      <c r="F586" s="322"/>
      <c r="G586" s="166">
        <v>0</v>
      </c>
      <c r="H586" s="167">
        <v>0</v>
      </c>
      <c r="I586" s="168">
        <f t="shared" si="216"/>
        <v>0.18599892358371309</v>
      </c>
      <c r="J586" s="155"/>
      <c r="K586" s="169" t="s">
        <v>12</v>
      </c>
      <c r="L586" s="170">
        <v>0</v>
      </c>
      <c r="M586" s="170">
        <v>0</v>
      </c>
      <c r="N586" s="170">
        <v>6.1512647537040836E-3</v>
      </c>
      <c r="O586" s="170">
        <v>0.179847658830009</v>
      </c>
      <c r="P586" s="170">
        <v>89.702238942798274</v>
      </c>
      <c r="Q586" s="170">
        <v>0</v>
      </c>
      <c r="R586" s="171">
        <v>0</v>
      </c>
      <c r="S586" s="172">
        <f t="shared" si="217"/>
        <v>89.888237866381985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16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1438.5335985158017</v>
      </c>
      <c r="Q587" s="162">
        <v>0</v>
      </c>
      <c r="R587" s="163">
        <v>0</v>
      </c>
      <c r="S587" s="164">
        <f t="shared" si="217"/>
        <v>1438.5335985158017</v>
      </c>
    </row>
    <row r="588" spans="1:19" ht="15">
      <c r="A588" s="165" t="s">
        <v>17</v>
      </c>
      <c r="B588" s="166">
        <v>32.973422700390763</v>
      </c>
      <c r="C588" s="166">
        <v>0.17865972159107579</v>
      </c>
      <c r="D588" s="166">
        <v>4.1848684352652326</v>
      </c>
      <c r="E588" s="166">
        <v>0.57047005524618466</v>
      </c>
      <c r="F588" s="322"/>
      <c r="G588" s="166">
        <v>0</v>
      </c>
      <c r="H588" s="167">
        <v>0</v>
      </c>
      <c r="I588" s="168">
        <f t="shared" si="216"/>
        <v>37.907420912493251</v>
      </c>
      <c r="J588" s="155"/>
      <c r="K588" s="169" t="s">
        <v>17</v>
      </c>
      <c r="L588" s="170">
        <v>32.973422700390763</v>
      </c>
      <c r="M588" s="170">
        <v>0.17865972159107579</v>
      </c>
      <c r="N588" s="170">
        <v>4.1848684352652326</v>
      </c>
      <c r="O588" s="170">
        <v>0.57047005524618466</v>
      </c>
      <c r="P588" s="170">
        <v>0</v>
      </c>
      <c r="Q588" s="170">
        <v>0</v>
      </c>
      <c r="R588" s="171">
        <v>0</v>
      </c>
      <c r="S588" s="172">
        <f t="shared" si="217"/>
        <v>37.907420912493251</v>
      </c>
    </row>
    <row r="589" spans="1:19" ht="15">
      <c r="A589" s="173" t="s">
        <v>139</v>
      </c>
      <c r="B589" s="162">
        <v>1867.656427434677</v>
      </c>
      <c r="C589" s="162">
        <v>294.31796925050645</v>
      </c>
      <c r="D589" s="162">
        <v>57.401185918287482</v>
      </c>
      <c r="E589" s="162">
        <v>45.198808945953871</v>
      </c>
      <c r="F589" s="322"/>
      <c r="G589" s="162">
        <v>0</v>
      </c>
      <c r="H589" s="174">
        <v>0</v>
      </c>
      <c r="I589" s="160">
        <f t="shared" si="216"/>
        <v>2264.5743915494245</v>
      </c>
      <c r="J589" s="155"/>
      <c r="K589" s="175" t="s">
        <v>139</v>
      </c>
      <c r="L589" s="162">
        <v>1867.656427434677</v>
      </c>
      <c r="M589" s="162">
        <v>294.31796925050645</v>
      </c>
      <c r="N589" s="162">
        <v>57.401185918287482</v>
      </c>
      <c r="O589" s="162">
        <v>45.198808945953871</v>
      </c>
      <c r="P589" s="162">
        <v>0</v>
      </c>
      <c r="Q589" s="162">
        <v>0</v>
      </c>
      <c r="R589" s="163">
        <v>0</v>
      </c>
      <c r="S589" s="164">
        <f t="shared" si="217"/>
        <v>2264.5743915494245</v>
      </c>
    </row>
    <row r="590" spans="1:19" ht="15">
      <c r="A590" s="165" t="s">
        <v>25</v>
      </c>
      <c r="B590" s="166">
        <v>686.71797086862341</v>
      </c>
      <c r="C590" s="166">
        <v>0</v>
      </c>
      <c r="D590" s="166">
        <v>1514.576793966939</v>
      </c>
      <c r="E590" s="166">
        <v>333.75731259532171</v>
      </c>
      <c r="F590" s="322"/>
      <c r="G590" s="166">
        <v>1037.65672863944</v>
      </c>
      <c r="H590" s="167">
        <v>0.27013633896732953</v>
      </c>
      <c r="I590" s="168">
        <f t="shared" si="216"/>
        <v>3572.9789424092919</v>
      </c>
      <c r="J590" s="155"/>
      <c r="K590" s="169" t="s">
        <v>25</v>
      </c>
      <c r="L590" s="170">
        <v>686.71797086862341</v>
      </c>
      <c r="M590" s="170">
        <v>0</v>
      </c>
      <c r="N590" s="170">
        <v>1514.576793966939</v>
      </c>
      <c r="O590" s="170">
        <v>333.75731259532171</v>
      </c>
      <c r="P590" s="170">
        <v>1572.1641978247997</v>
      </c>
      <c r="Q590" s="170">
        <v>1037.65672863944</v>
      </c>
      <c r="R590" s="171">
        <v>0.27013633896732953</v>
      </c>
      <c r="S590" s="172">
        <f t="shared" si="217"/>
        <v>5145.1431402340913</v>
      </c>
    </row>
    <row r="591" spans="1:19" ht="15">
      <c r="A591" s="173" t="s">
        <v>24</v>
      </c>
      <c r="B591" s="162">
        <v>1400.8227082314691</v>
      </c>
      <c r="C591" s="162">
        <v>8.8809659874901037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16"/>
        <v>1409.7036742189591</v>
      </c>
      <c r="J591" s="155"/>
      <c r="K591" s="175" t="s">
        <v>24</v>
      </c>
      <c r="L591" s="162">
        <v>1400.8227082314691</v>
      </c>
      <c r="M591" s="162">
        <v>8.8809659874901037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17"/>
        <v>1409.7036742189591</v>
      </c>
    </row>
    <row r="592" spans="1:19" ht="15">
      <c r="A592" s="165" t="s">
        <v>56</v>
      </c>
      <c r="B592" s="166">
        <v>16.821052630687358</v>
      </c>
      <c r="C592" s="166">
        <v>0</v>
      </c>
      <c r="D592" s="166">
        <v>2.9902878138546827</v>
      </c>
      <c r="E592" s="166">
        <v>0</v>
      </c>
      <c r="F592" s="322"/>
      <c r="G592" s="166">
        <v>0</v>
      </c>
      <c r="H592" s="167">
        <v>0</v>
      </c>
      <c r="I592" s="168">
        <f t="shared" si="216"/>
        <v>19.81134044454204</v>
      </c>
      <c r="J592" s="155"/>
      <c r="K592" s="169" t="s">
        <v>56</v>
      </c>
      <c r="L592" s="170">
        <v>16.821052630687358</v>
      </c>
      <c r="M592" s="170">
        <v>0</v>
      </c>
      <c r="N592" s="170">
        <v>2.9902878138546827</v>
      </c>
      <c r="O592" s="170">
        <v>0</v>
      </c>
      <c r="P592" s="170">
        <v>0</v>
      </c>
      <c r="Q592" s="170">
        <v>0</v>
      </c>
      <c r="R592" s="171">
        <v>0</v>
      </c>
      <c r="S592" s="172">
        <f t="shared" si="217"/>
        <v>19.81134044454204</v>
      </c>
    </row>
    <row r="593" spans="1:85" ht="15">
      <c r="A593" s="173" t="s">
        <v>22</v>
      </c>
      <c r="B593" s="162">
        <v>318.36977101325488</v>
      </c>
      <c r="C593" s="162">
        <v>0</v>
      </c>
      <c r="D593" s="162">
        <v>19.636798566993615</v>
      </c>
      <c r="E593" s="162">
        <v>0</v>
      </c>
      <c r="F593" s="322"/>
      <c r="G593" s="162">
        <v>0</v>
      </c>
      <c r="H593" s="174">
        <v>0</v>
      </c>
      <c r="I593" s="160">
        <f t="shared" si="216"/>
        <v>338.00656958024848</v>
      </c>
      <c r="J593" s="155"/>
      <c r="K593" s="175" t="s">
        <v>22</v>
      </c>
      <c r="L593" s="162">
        <v>318.36977101325488</v>
      </c>
      <c r="M593" s="162">
        <v>0</v>
      </c>
      <c r="N593" s="162">
        <v>19.636798566993615</v>
      </c>
      <c r="O593" s="162">
        <v>0</v>
      </c>
      <c r="P593" s="162">
        <v>93.450680467887594</v>
      </c>
      <c r="Q593" s="162">
        <v>0</v>
      </c>
      <c r="R593" s="163">
        <v>0</v>
      </c>
      <c r="S593" s="164">
        <f t="shared" si="217"/>
        <v>431.45725004813607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16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17"/>
        <v>0</v>
      </c>
    </row>
    <row r="595" spans="1:85" ht="15">
      <c r="A595" s="176" t="s">
        <v>60</v>
      </c>
      <c r="B595" s="162">
        <v>718.9504605223317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16"/>
        <v>718.9504605223317</v>
      </c>
      <c r="J595" s="155"/>
      <c r="K595" s="177" t="s">
        <v>60</v>
      </c>
      <c r="L595" s="162">
        <v>718.9504605223317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17"/>
        <v>718.9504605223317</v>
      </c>
    </row>
    <row r="596" spans="1:85">
      <c r="A596" s="178" t="s">
        <v>23</v>
      </c>
      <c r="B596" s="179">
        <v>718.9504605223317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16"/>
        <v>718.9504605223317</v>
      </c>
      <c r="J596" s="155"/>
      <c r="K596" s="182" t="s">
        <v>23</v>
      </c>
      <c r="L596" s="183">
        <v>718.9504605223317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17"/>
        <v>718.9504605223317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16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17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16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17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16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17"/>
        <v>0</v>
      </c>
    </row>
    <row r="600" spans="1:85" ht="15">
      <c r="A600" s="200" t="s">
        <v>26</v>
      </c>
      <c r="B600" s="201">
        <f>SUM(B579:B595)</f>
        <v>5820.7252695648112</v>
      </c>
      <c r="C600" s="201">
        <f t="shared" ref="C600:I600" si="218">SUM(C579:C595)</f>
        <v>321.44451995000935</v>
      </c>
      <c r="D600" s="201">
        <f t="shared" si="218"/>
        <v>1613.7514131474218</v>
      </c>
      <c r="E600" s="201">
        <f t="shared" si="218"/>
        <v>618.77745332572408</v>
      </c>
      <c r="F600" s="201">
        <f t="shared" si="218"/>
        <v>0</v>
      </c>
      <c r="G600" s="201">
        <f t="shared" si="218"/>
        <v>1037.65672863944</v>
      </c>
      <c r="H600" s="203">
        <f t="shared" si="218"/>
        <v>0.27013633896732953</v>
      </c>
      <c r="I600" s="160">
        <f t="shared" si="218"/>
        <v>9412.6255209663723</v>
      </c>
      <c r="J600" s="155"/>
      <c r="K600" s="202" t="s">
        <v>26</v>
      </c>
      <c r="L600" s="201">
        <f>SUM(L579:L595)</f>
        <v>5820.7252695648112</v>
      </c>
      <c r="M600" s="201">
        <f t="shared" ref="M600:S600" si="219">SUM(M579:M595)</f>
        <v>321.44451995000935</v>
      </c>
      <c r="N600" s="201">
        <f t="shared" si="219"/>
        <v>1613.7514131474218</v>
      </c>
      <c r="O600" s="201">
        <f t="shared" si="219"/>
        <v>618.77745332572408</v>
      </c>
      <c r="P600" s="201">
        <f t="shared" si="219"/>
        <v>4656.292476036775</v>
      </c>
      <c r="Q600" s="201">
        <f t="shared" si="219"/>
        <v>1037.65672863944</v>
      </c>
      <c r="R600" s="203">
        <f t="shared" si="219"/>
        <v>0.27013633896732953</v>
      </c>
      <c r="S600" s="204">
        <f t="shared" si="219"/>
        <v>14068.917997003147</v>
      </c>
    </row>
    <row r="601" spans="1:85" s="25" customFormat="1" ht="15" thickBot="1">
      <c r="A601" s="60" t="s">
        <v>83</v>
      </c>
      <c r="B601" s="49">
        <f>IF($I600=0,"-",B600/$I600)</f>
        <v>0.61839550044770197</v>
      </c>
      <c r="C601" s="49">
        <f t="shared" ref="C601:H601" si="220">IF($I600=0,"-",C600/$I600)</f>
        <v>3.4150356798323726E-2</v>
      </c>
      <c r="D601" s="49">
        <f t="shared" si="220"/>
        <v>0.17144540697521998</v>
      </c>
      <c r="E601" s="49">
        <f t="shared" si="220"/>
        <v>6.5739091813162412E-2</v>
      </c>
      <c r="F601" s="49">
        <f t="shared" si="220"/>
        <v>0</v>
      </c>
      <c r="G601" s="49">
        <f t="shared" si="220"/>
        <v>0.11024094460446635</v>
      </c>
      <c r="H601" s="71">
        <f t="shared" si="220"/>
        <v>2.8699361125714396E-5</v>
      </c>
      <c r="I601" s="50">
        <f>SUM(B601:H601)</f>
        <v>1.0000000000000002</v>
      </c>
      <c r="K601" s="82" t="s">
        <v>83</v>
      </c>
      <c r="L601" s="99">
        <f t="shared" ref="L601:R601" si="221">IF($S600=0,"-",L600/$S600)</f>
        <v>0.41372941905018545</v>
      </c>
      <c r="M601" s="99">
        <f t="shared" si="221"/>
        <v>2.2847849423706997E-2</v>
      </c>
      <c r="N601" s="99">
        <f t="shared" si="221"/>
        <v>0.11470330650098115</v>
      </c>
      <c r="O601" s="99">
        <f t="shared" si="221"/>
        <v>4.3981879307103171E-2</v>
      </c>
      <c r="P601" s="99">
        <f t="shared" si="221"/>
        <v>0.3309630830905847</v>
      </c>
      <c r="Q601" s="99">
        <f t="shared" si="221"/>
        <v>7.3755261695353805E-2</v>
      </c>
      <c r="R601" s="100">
        <f t="shared" si="221"/>
        <v>1.9200932084817887E-5</v>
      </c>
      <c r="S601" s="101">
        <f>SUM(L601:R601)</f>
        <v>1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1.6368447403081665</v>
      </c>
      <c r="C605" s="158">
        <v>0</v>
      </c>
      <c r="D605" s="158">
        <v>0.37975373642154003</v>
      </c>
      <c r="E605" s="158">
        <v>0</v>
      </c>
      <c r="F605" s="321"/>
      <c r="G605" s="158">
        <v>0</v>
      </c>
      <c r="H605" s="159">
        <v>0</v>
      </c>
      <c r="I605" s="160">
        <f>SUM(B605:H605)</f>
        <v>2.0165984767297065</v>
      </c>
      <c r="J605" s="155"/>
      <c r="K605" s="209" t="s">
        <v>7</v>
      </c>
      <c r="L605" s="158">
        <v>1.6368447403081665</v>
      </c>
      <c r="M605" s="158">
        <v>0</v>
      </c>
      <c r="N605" s="158">
        <v>0.37975373642154003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2.0165984767297065</v>
      </c>
      <c r="U605" s="104" t="s">
        <v>7</v>
      </c>
      <c r="V605" s="213">
        <v>1.6368447403081665</v>
      </c>
      <c r="W605" s="213">
        <v>0.37975373642154003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22">+P605</f>
        <v>0</v>
      </c>
      <c r="AF605" s="216">
        <f t="shared" ref="AF605:AF625" si="223">SUM(V605:AE605)</f>
        <v>2.0165984767297065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32.765978376876248</v>
      </c>
      <c r="C606" s="166">
        <v>0</v>
      </c>
      <c r="D606" s="166">
        <v>0.6461841209651753</v>
      </c>
      <c r="E606" s="166">
        <v>0</v>
      </c>
      <c r="F606" s="322"/>
      <c r="G606" s="166">
        <v>0</v>
      </c>
      <c r="H606" s="167">
        <v>0</v>
      </c>
      <c r="I606" s="168">
        <f t="shared" ref="I606:I625" si="224">SUM(B606:H606)</f>
        <v>33.412162497841422</v>
      </c>
      <c r="J606" s="155"/>
      <c r="K606" s="169" t="s">
        <v>8</v>
      </c>
      <c r="L606" s="170">
        <v>32.765978376876248</v>
      </c>
      <c r="M606" s="170">
        <v>0</v>
      </c>
      <c r="N606" s="170">
        <v>0.6461841209651753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25">SUM(L606:R606)</f>
        <v>33.412162497841422</v>
      </c>
      <c r="U606" s="105" t="s">
        <v>8</v>
      </c>
      <c r="V606" s="218">
        <v>32.765978376876248</v>
      </c>
      <c r="W606" s="218">
        <v>0.44076578219552104</v>
      </c>
      <c r="X606" s="218">
        <v>0.20541833876965426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22"/>
        <v>0</v>
      </c>
      <c r="AF606" s="220">
        <f t="shared" si="223"/>
        <v>33.412162497841422</v>
      </c>
      <c r="AG606" s="249" t="str">
        <f t="shared" ref="AG606:AG626" si="22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1.4175742200285313</v>
      </c>
      <c r="C607" s="162">
        <v>0</v>
      </c>
      <c r="D607" s="162">
        <v>0.21063619359873667</v>
      </c>
      <c r="E607" s="162">
        <v>0</v>
      </c>
      <c r="F607" s="322"/>
      <c r="G607" s="162">
        <v>0</v>
      </c>
      <c r="H607" s="174">
        <v>0</v>
      </c>
      <c r="I607" s="160">
        <f t="shared" si="224"/>
        <v>1.6282104136272679</v>
      </c>
      <c r="J607" s="155"/>
      <c r="K607" s="175" t="s">
        <v>10</v>
      </c>
      <c r="L607" s="162">
        <v>1.4175742200285313</v>
      </c>
      <c r="M607" s="162">
        <v>0</v>
      </c>
      <c r="N607" s="162">
        <v>0.21063619359873667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25"/>
        <v>1.6282104136272679</v>
      </c>
      <c r="U607" s="281" t="s">
        <v>10</v>
      </c>
      <c r="V607" s="213">
        <v>1.4175742200285313</v>
      </c>
      <c r="W607" s="213">
        <v>0.21063619359873667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22"/>
        <v>0</v>
      </c>
      <c r="AF607" s="216">
        <f t="shared" si="223"/>
        <v>1.6282104136272679</v>
      </c>
      <c r="AG607" s="249" t="str">
        <f t="shared" si="22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2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2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22"/>
        <v>0</v>
      </c>
      <c r="AF608" s="220">
        <f t="shared" si="223"/>
        <v>0</v>
      </c>
      <c r="AG608" s="249" t="str">
        <f t="shared" si="22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0</v>
      </c>
      <c r="C609" s="162">
        <v>0</v>
      </c>
      <c r="D609" s="162">
        <v>0</v>
      </c>
      <c r="E609" s="162">
        <v>0</v>
      </c>
      <c r="F609" s="322"/>
      <c r="G609" s="162">
        <v>0</v>
      </c>
      <c r="H609" s="174">
        <v>0</v>
      </c>
      <c r="I609" s="160">
        <f t="shared" si="224"/>
        <v>0</v>
      </c>
      <c r="J609" s="155"/>
      <c r="K609" s="175" t="s">
        <v>16</v>
      </c>
      <c r="L609" s="162">
        <v>0</v>
      </c>
      <c r="M609" s="162">
        <v>0</v>
      </c>
      <c r="N609" s="162">
        <v>0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25"/>
        <v>0</v>
      </c>
      <c r="U609" s="281" t="s">
        <v>16</v>
      </c>
      <c r="V609" s="213">
        <v>0</v>
      </c>
      <c r="W609" s="213">
        <v>0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22"/>
        <v>0</v>
      </c>
      <c r="AF609" s="216">
        <f t="shared" si="223"/>
        <v>0</v>
      </c>
      <c r="AG609" s="249" t="str">
        <f t="shared" si="22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5428.6827545553306</v>
      </c>
      <c r="C610" s="166">
        <v>0</v>
      </c>
      <c r="D610" s="166">
        <v>620.34106348894966</v>
      </c>
      <c r="E610" s="166">
        <v>0</v>
      </c>
      <c r="F610" s="322"/>
      <c r="G610" s="166">
        <v>0</v>
      </c>
      <c r="H610" s="167">
        <v>0</v>
      </c>
      <c r="I610" s="168">
        <f t="shared" si="224"/>
        <v>6049.0238180442802</v>
      </c>
      <c r="J610" s="155"/>
      <c r="K610" s="169" t="s">
        <v>15</v>
      </c>
      <c r="L610" s="170">
        <v>5428.6827545553306</v>
      </c>
      <c r="M610" s="170">
        <v>0</v>
      </c>
      <c r="N610" s="170">
        <v>620.34106348894966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25"/>
        <v>6049.0238180442802</v>
      </c>
      <c r="U610" s="105" t="s">
        <v>15</v>
      </c>
      <c r="V610" s="218">
        <v>5428.6827545553306</v>
      </c>
      <c r="W610" s="218">
        <v>620.34106348894966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22"/>
        <v>0</v>
      </c>
      <c r="AF610" s="220">
        <f t="shared" si="223"/>
        <v>6049.0238180442802</v>
      </c>
      <c r="AG610" s="249" t="str">
        <f t="shared" si="22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2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6641.8240662003718</v>
      </c>
      <c r="Q611" s="162">
        <v>0</v>
      </c>
      <c r="R611" s="163">
        <v>0</v>
      </c>
      <c r="S611" s="164">
        <f t="shared" si="225"/>
        <v>6641.8240662003718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6641.8240662003718</v>
      </c>
      <c r="AF611" s="252">
        <f t="shared" si="223"/>
        <v>6641.8240662003718</v>
      </c>
      <c r="AG611" s="249" t="str">
        <f t="shared" si="22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2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2714.1019636134429</v>
      </c>
      <c r="Q612" s="170">
        <v>0</v>
      </c>
      <c r="R612" s="171">
        <v>0</v>
      </c>
      <c r="S612" s="172">
        <f t="shared" si="225"/>
        <v>2714.1019636134429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27">+P612</f>
        <v>2714.1019636134429</v>
      </c>
      <c r="AF612" s="220">
        <f t="shared" si="223"/>
        <v>2714.1019636134429</v>
      </c>
      <c r="AG612" s="249" t="str">
        <f t="shared" si="22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2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2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27"/>
        <v>0</v>
      </c>
      <c r="AF613" s="252">
        <f t="shared" si="223"/>
        <v>0</v>
      </c>
      <c r="AG613" s="249" t="str">
        <f t="shared" si="22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97.746956298739036</v>
      </c>
      <c r="C614" s="166">
        <v>0</v>
      </c>
      <c r="D614" s="166">
        <v>12.517834353242597</v>
      </c>
      <c r="E614" s="166">
        <v>0</v>
      </c>
      <c r="F614" s="322"/>
      <c r="G614" s="166">
        <v>0</v>
      </c>
      <c r="H614" s="167">
        <v>0</v>
      </c>
      <c r="I614" s="168">
        <f t="shared" si="224"/>
        <v>110.26479065198163</v>
      </c>
      <c r="J614" s="155"/>
      <c r="K614" s="169" t="s">
        <v>17</v>
      </c>
      <c r="L614" s="170">
        <v>97.746956298739036</v>
      </c>
      <c r="M614" s="170">
        <v>0</v>
      </c>
      <c r="N614" s="170">
        <v>12.517834353242597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25"/>
        <v>110.26479065198163</v>
      </c>
      <c r="U614" s="105" t="s">
        <v>17</v>
      </c>
      <c r="V614" s="218">
        <v>97.746956298739036</v>
      </c>
      <c r="W614" s="218">
        <v>12.099644263644603</v>
      </c>
      <c r="X614" s="218">
        <v>0.41819008959799414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27"/>
        <v>0</v>
      </c>
      <c r="AF614" s="220">
        <f t="shared" si="223"/>
        <v>110.26479065198164</v>
      </c>
      <c r="AG614" s="249" t="str">
        <f t="shared" si="22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2865.94632479953</v>
      </c>
      <c r="C615" s="162">
        <v>0</v>
      </c>
      <c r="D615" s="162">
        <v>339.38470705176269</v>
      </c>
      <c r="E615" s="162">
        <v>0</v>
      </c>
      <c r="F615" s="322"/>
      <c r="G615" s="162">
        <v>0</v>
      </c>
      <c r="H615" s="174">
        <v>0</v>
      </c>
      <c r="I615" s="160">
        <f t="shared" si="224"/>
        <v>3205.3310318512927</v>
      </c>
      <c r="J615" s="155"/>
      <c r="K615" s="175" t="s">
        <v>139</v>
      </c>
      <c r="L615" s="162">
        <v>2865.94632479953</v>
      </c>
      <c r="M615" s="162">
        <v>0</v>
      </c>
      <c r="N615" s="162">
        <v>339.38470705176269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25"/>
        <v>3205.3310318512927</v>
      </c>
      <c r="U615" s="106" t="s">
        <v>139</v>
      </c>
      <c r="V615" s="213">
        <v>2865.94632479953</v>
      </c>
      <c r="W615" s="213">
        <v>337.73331199588699</v>
      </c>
      <c r="X615" s="213">
        <v>1.6513950558756809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27"/>
        <v>0</v>
      </c>
      <c r="AF615" s="252">
        <f t="shared" si="223"/>
        <v>3205.3310318512927</v>
      </c>
      <c r="AG615" s="249" t="str">
        <f t="shared" si="22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1187.0702619665265</v>
      </c>
      <c r="C616" s="166">
        <v>0</v>
      </c>
      <c r="D616" s="166">
        <v>1764.8781723873385</v>
      </c>
      <c r="E616" s="166">
        <v>2194.5717225955609</v>
      </c>
      <c r="F616" s="322"/>
      <c r="G616" s="166">
        <v>873.79756449535694</v>
      </c>
      <c r="H616" s="167">
        <v>0</v>
      </c>
      <c r="I616" s="168">
        <f t="shared" si="224"/>
        <v>6020.3177214447824</v>
      </c>
      <c r="J616" s="155"/>
      <c r="K616" s="169" t="s">
        <v>25</v>
      </c>
      <c r="L616" s="170">
        <v>1187.0702619665265</v>
      </c>
      <c r="M616" s="170">
        <v>0</v>
      </c>
      <c r="N616" s="170">
        <v>1764.8781723873385</v>
      </c>
      <c r="O616" s="170">
        <v>2194.5717225955609</v>
      </c>
      <c r="P616" s="170">
        <v>0</v>
      </c>
      <c r="Q616" s="170">
        <v>873.79756449535694</v>
      </c>
      <c r="R616" s="171">
        <v>0</v>
      </c>
      <c r="S616" s="172">
        <f t="shared" si="225"/>
        <v>6020.3177214447824</v>
      </c>
      <c r="U616" s="105" t="s">
        <v>25</v>
      </c>
      <c r="V616" s="218">
        <v>1187.0702619665265</v>
      </c>
      <c r="W616" s="218">
        <v>1189.7704660438974</v>
      </c>
      <c r="X616" s="218">
        <v>575.10770634344112</v>
      </c>
      <c r="Y616" s="218">
        <v>632.80621841443531</v>
      </c>
      <c r="Z616" s="218">
        <v>679.91694012833136</v>
      </c>
      <c r="AA616" s="218">
        <v>194.92250186391917</v>
      </c>
      <c r="AB616" s="218">
        <v>508.12504358715535</v>
      </c>
      <c r="AC616" s="218">
        <v>365.67252090820165</v>
      </c>
      <c r="AD616" s="218">
        <v>686.92606218887511</v>
      </c>
      <c r="AE616" s="250">
        <f t="shared" si="227"/>
        <v>0</v>
      </c>
      <c r="AF616" s="220">
        <f t="shared" si="223"/>
        <v>6020.3177214447833</v>
      </c>
      <c r="AG616" s="249" t="str">
        <f t="shared" si="22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2104.036597058765</v>
      </c>
      <c r="C617" s="162">
        <v>0</v>
      </c>
      <c r="D617" s="162">
        <v>210.56253561201757</v>
      </c>
      <c r="E617" s="162">
        <v>0</v>
      </c>
      <c r="F617" s="322"/>
      <c r="G617" s="162">
        <v>0</v>
      </c>
      <c r="H617" s="174">
        <v>0</v>
      </c>
      <c r="I617" s="160">
        <f t="shared" si="224"/>
        <v>2314.5991326707826</v>
      </c>
      <c r="J617" s="155"/>
      <c r="K617" s="175" t="s">
        <v>24</v>
      </c>
      <c r="L617" s="162">
        <v>2104.036597058765</v>
      </c>
      <c r="M617" s="162">
        <v>0</v>
      </c>
      <c r="N617" s="162">
        <v>210.56253561201757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25"/>
        <v>2314.5991326707826</v>
      </c>
      <c r="U617" s="283" t="s">
        <v>24</v>
      </c>
      <c r="V617" s="213">
        <v>2104.036597058765</v>
      </c>
      <c r="W617" s="213">
        <v>210.56253561201757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27"/>
        <v>0</v>
      </c>
      <c r="AF617" s="252">
        <f t="shared" si="223"/>
        <v>2314.5991326707826</v>
      </c>
      <c r="AG617" s="249" t="str">
        <f t="shared" si="22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5416.9225286189512</v>
      </c>
      <c r="C618" s="166">
        <v>0</v>
      </c>
      <c r="D618" s="166">
        <v>331.59163647943001</v>
      </c>
      <c r="E618" s="166">
        <v>0</v>
      </c>
      <c r="F618" s="322"/>
      <c r="G618" s="166">
        <v>0</v>
      </c>
      <c r="H618" s="167">
        <v>0</v>
      </c>
      <c r="I618" s="168">
        <f t="shared" si="224"/>
        <v>5748.5141650983815</v>
      </c>
      <c r="J618" s="155"/>
      <c r="K618" s="169" t="s">
        <v>56</v>
      </c>
      <c r="L618" s="170">
        <v>5416.9225286189512</v>
      </c>
      <c r="M618" s="170">
        <v>0</v>
      </c>
      <c r="N618" s="170">
        <v>331.59163647943001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25"/>
        <v>5748.5141650983815</v>
      </c>
      <c r="U618" s="105" t="s">
        <v>56</v>
      </c>
      <c r="V618" s="218">
        <v>5416.9225286189512</v>
      </c>
      <c r="W618" s="218">
        <v>309.11525317379864</v>
      </c>
      <c r="X618" s="218">
        <v>22.476383305631387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27"/>
        <v>0</v>
      </c>
      <c r="AF618" s="220">
        <f t="shared" si="223"/>
        <v>5748.5141650983815</v>
      </c>
      <c r="AG618" s="249" t="str">
        <f t="shared" si="22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745.56703392370537</v>
      </c>
      <c r="C619" s="162">
        <v>0</v>
      </c>
      <c r="D619" s="162">
        <v>169.40763828204723</v>
      </c>
      <c r="E619" s="162">
        <v>0</v>
      </c>
      <c r="F619" s="322"/>
      <c r="G619" s="162">
        <v>0</v>
      </c>
      <c r="H619" s="174">
        <v>0</v>
      </c>
      <c r="I619" s="160">
        <f t="shared" si="224"/>
        <v>914.97467220575254</v>
      </c>
      <c r="J619" s="155"/>
      <c r="K619" s="175" t="s">
        <v>22</v>
      </c>
      <c r="L619" s="162">
        <v>745.56703392370537</v>
      </c>
      <c r="M619" s="162">
        <v>0</v>
      </c>
      <c r="N619" s="162">
        <v>169.40763828204723</v>
      </c>
      <c r="O619" s="162">
        <v>0</v>
      </c>
      <c r="P619" s="162">
        <v>512.35900616096092</v>
      </c>
      <c r="Q619" s="162">
        <v>0</v>
      </c>
      <c r="R619" s="163">
        <v>0</v>
      </c>
      <c r="S619" s="164">
        <f t="shared" si="225"/>
        <v>1427.3336783667135</v>
      </c>
      <c r="U619" s="283" t="s">
        <v>22</v>
      </c>
      <c r="V619" s="213">
        <v>745.56703392370537</v>
      </c>
      <c r="W619" s="213">
        <v>168.18599390805022</v>
      </c>
      <c r="X619" s="213">
        <v>1.2216443739970075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27"/>
        <v>512.35900616096092</v>
      </c>
      <c r="AF619" s="252">
        <f t="shared" si="223"/>
        <v>1427.3336783667137</v>
      </c>
      <c r="AG619" s="249" t="str">
        <f t="shared" si="22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2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2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27"/>
        <v>0</v>
      </c>
      <c r="AF620" s="220">
        <f t="shared" si="223"/>
        <v>0</v>
      </c>
      <c r="AG620" s="249" t="str">
        <f t="shared" si="22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502.57602647587834</v>
      </c>
      <c r="C621" s="162">
        <v>0</v>
      </c>
      <c r="D621" s="162">
        <v>426.7710799614444</v>
      </c>
      <c r="E621" s="162">
        <v>0</v>
      </c>
      <c r="F621" s="322"/>
      <c r="G621" s="162">
        <v>0</v>
      </c>
      <c r="H621" s="174">
        <v>0</v>
      </c>
      <c r="I621" s="160">
        <f t="shared" si="224"/>
        <v>929.34710643732274</v>
      </c>
      <c r="J621" s="155"/>
      <c r="K621" s="177" t="s">
        <v>60</v>
      </c>
      <c r="L621" s="162">
        <v>502.57602647587834</v>
      </c>
      <c r="M621" s="162">
        <v>0</v>
      </c>
      <c r="N621" s="162">
        <v>426.7710799614444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25"/>
        <v>929.34710643732274</v>
      </c>
      <c r="U621" s="284" t="s">
        <v>60</v>
      </c>
      <c r="V621" s="213">
        <v>502.57602647587834</v>
      </c>
      <c r="W621" s="213">
        <v>426.7710799614444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27"/>
        <v>0</v>
      </c>
      <c r="AF621" s="216">
        <f t="shared" si="223"/>
        <v>929.34710643732274</v>
      </c>
      <c r="AG621" s="249" t="str">
        <f t="shared" si="22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502.57602647587834</v>
      </c>
      <c r="C622" s="179">
        <v>0</v>
      </c>
      <c r="D622" s="179">
        <v>426.7710799614444</v>
      </c>
      <c r="E622" s="179">
        <v>0</v>
      </c>
      <c r="F622" s="322"/>
      <c r="G622" s="179">
        <v>0</v>
      </c>
      <c r="H622" s="180">
        <v>0</v>
      </c>
      <c r="I622" s="181">
        <f t="shared" si="224"/>
        <v>929.34710643732274</v>
      </c>
      <c r="J622" s="155"/>
      <c r="K622" s="182" t="s">
        <v>23</v>
      </c>
      <c r="L622" s="183">
        <v>502.57602647587834</v>
      </c>
      <c r="M622" s="183">
        <v>0</v>
      </c>
      <c r="N622" s="183">
        <v>426.7710799614444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25"/>
        <v>929.34710643732274</v>
      </c>
      <c r="U622" s="285" t="s">
        <v>134</v>
      </c>
      <c r="V622" s="218">
        <v>502.57602647587834</v>
      </c>
      <c r="W622" s="218">
        <v>426.7710799614444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27"/>
        <v>0</v>
      </c>
      <c r="AF622" s="220">
        <f t="shared" si="223"/>
        <v>929.34710643732274</v>
      </c>
      <c r="AG622" s="253" t="str">
        <f t="shared" si="22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2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2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27"/>
        <v>0</v>
      </c>
      <c r="AF623" s="252">
        <f t="shared" si="223"/>
        <v>0</v>
      </c>
      <c r="AG623" s="253" t="str">
        <f t="shared" si="22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2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2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27"/>
        <v>0</v>
      </c>
      <c r="AF624" s="220">
        <f t="shared" si="223"/>
        <v>0</v>
      </c>
      <c r="AG624" s="253" t="str">
        <f t="shared" si="22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2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2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23"/>
        <v>0</v>
      </c>
      <c r="AG625" s="253" t="str">
        <f t="shared" si="22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18384.368881034636</v>
      </c>
      <c r="C626" s="201">
        <f t="shared" ref="C626:I626" si="228">SUM(C605:C621)</f>
        <v>0</v>
      </c>
      <c r="D626" s="201">
        <f t="shared" si="228"/>
        <v>3876.691241667218</v>
      </c>
      <c r="E626" s="201">
        <f t="shared" si="228"/>
        <v>2194.5717225955609</v>
      </c>
      <c r="F626" s="201">
        <f t="shared" si="228"/>
        <v>0</v>
      </c>
      <c r="G626" s="201">
        <f t="shared" si="228"/>
        <v>873.79756449535694</v>
      </c>
      <c r="H626" s="203">
        <f t="shared" si="228"/>
        <v>0</v>
      </c>
      <c r="I626" s="160">
        <f t="shared" si="228"/>
        <v>25329.429409792774</v>
      </c>
      <c r="J626" s="155"/>
      <c r="K626" s="202" t="s">
        <v>26</v>
      </c>
      <c r="L626" s="201">
        <f>SUM(L605:L621)</f>
        <v>18384.368881034636</v>
      </c>
      <c r="M626" s="201">
        <f t="shared" ref="M626:S626" si="229">SUM(M605:M621)</f>
        <v>0</v>
      </c>
      <c r="N626" s="201">
        <f t="shared" si="229"/>
        <v>3876.691241667218</v>
      </c>
      <c r="O626" s="201">
        <f t="shared" si="229"/>
        <v>2194.5717225955609</v>
      </c>
      <c r="P626" s="201">
        <f t="shared" si="229"/>
        <v>9868.2850359747754</v>
      </c>
      <c r="Q626" s="201">
        <f t="shared" si="229"/>
        <v>873.79756449535694</v>
      </c>
      <c r="R626" s="203">
        <f t="shared" si="229"/>
        <v>0</v>
      </c>
      <c r="S626" s="204">
        <f t="shared" si="229"/>
        <v>35197.714445767546</v>
      </c>
      <c r="U626" s="230" t="s">
        <v>59</v>
      </c>
      <c r="V626" s="231">
        <f>SUM(V605:V621)</f>
        <v>18384.368881034636</v>
      </c>
      <c r="W626" s="231">
        <f t="shared" ref="W626:AE626" si="230">SUM(W605:W621)</f>
        <v>3275.6105041599048</v>
      </c>
      <c r="X626" s="231">
        <f t="shared" si="230"/>
        <v>601.08073750731296</v>
      </c>
      <c r="Y626" s="231">
        <f t="shared" si="230"/>
        <v>632.80621841443531</v>
      </c>
      <c r="Z626" s="231">
        <f t="shared" si="230"/>
        <v>679.91694012833136</v>
      </c>
      <c r="AA626" s="231">
        <f t="shared" si="230"/>
        <v>194.92250186391917</v>
      </c>
      <c r="AB626" s="231">
        <f t="shared" si="230"/>
        <v>508.12504358715535</v>
      </c>
      <c r="AC626" s="231">
        <f t="shared" si="230"/>
        <v>365.67252090820165</v>
      </c>
      <c r="AD626" s="231">
        <f t="shared" si="230"/>
        <v>686.92606218887511</v>
      </c>
      <c r="AE626" s="254">
        <f t="shared" si="230"/>
        <v>9868.2850359747754</v>
      </c>
      <c r="AF626" s="255">
        <f>SUM(AF605:AF621)</f>
        <v>35197.714445767546</v>
      </c>
      <c r="AG626" s="256" t="str">
        <f t="shared" si="22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0.72581062066589375</v>
      </c>
      <c r="C627" s="49">
        <f t="shared" ref="C627:H627" si="231">IF($I626=0,"-",C626/$I626)</f>
        <v>0</v>
      </c>
      <c r="D627" s="49">
        <f t="shared" si="231"/>
        <v>0.15305087133816073</v>
      </c>
      <c r="E627" s="49">
        <f t="shared" si="231"/>
        <v>8.6641182755861981E-2</v>
      </c>
      <c r="F627" s="49">
        <f t="shared" si="231"/>
        <v>0</v>
      </c>
      <c r="G627" s="49">
        <f t="shared" si="231"/>
        <v>3.4497325240083476E-2</v>
      </c>
      <c r="H627" s="71">
        <f t="shared" si="231"/>
        <v>0</v>
      </c>
      <c r="I627" s="50">
        <f>SUM(B627:H627)</f>
        <v>1</v>
      </c>
      <c r="K627" s="82" t="s">
        <v>83</v>
      </c>
      <c r="L627" s="99">
        <f t="shared" ref="L627:R627" si="232">IF($S626=0,"-",L626/$S626)</f>
        <v>0.52231712116879558</v>
      </c>
      <c r="M627" s="99">
        <f t="shared" si="232"/>
        <v>0</v>
      </c>
      <c r="N627" s="99">
        <f t="shared" si="232"/>
        <v>0.11014042538586997</v>
      </c>
      <c r="O627" s="99">
        <f t="shared" si="232"/>
        <v>6.2349835980882951E-2</v>
      </c>
      <c r="P627" s="99">
        <f t="shared" si="232"/>
        <v>0.28036721109206614</v>
      </c>
      <c r="Q627" s="99">
        <f t="shared" si="232"/>
        <v>2.4825406372385332E-2</v>
      </c>
      <c r="R627" s="100">
        <f t="shared" si="232"/>
        <v>0</v>
      </c>
      <c r="S627" s="101">
        <f>SUM(L627:R627)</f>
        <v>0.99999999999999989</v>
      </c>
      <c r="U627" s="111" t="s">
        <v>83</v>
      </c>
      <c r="V627" s="133">
        <f>V626/$AF626</f>
        <v>0.52231712116879558</v>
      </c>
      <c r="W627" s="133">
        <f t="shared" ref="W627:AF627" si="233">W626/$AF626</f>
        <v>9.3063159234584636E-2</v>
      </c>
      <c r="X627" s="133">
        <f t="shared" si="233"/>
        <v>1.7077266151285336E-2</v>
      </c>
      <c r="Y627" s="133">
        <f t="shared" si="233"/>
        <v>1.7978616747671494E-2</v>
      </c>
      <c r="Z627" s="133">
        <f t="shared" si="233"/>
        <v>1.9317076430514935E-2</v>
      </c>
      <c r="AA627" s="133">
        <f t="shared" si="233"/>
        <v>5.5379306563855084E-3</v>
      </c>
      <c r="AB627" s="133">
        <f t="shared" si="233"/>
        <v>1.4436307913403631E-2</v>
      </c>
      <c r="AC627" s="133">
        <f t="shared" si="233"/>
        <v>1.0389098458981703E-2</v>
      </c>
      <c r="AD627" s="257">
        <f t="shared" si="233"/>
        <v>1.951621214631101E-2</v>
      </c>
      <c r="AE627" s="257">
        <f t="shared" si="233"/>
        <v>0.28036721109206614</v>
      </c>
      <c r="AF627" s="258">
        <f t="shared" si="233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1.4343820971389976E-2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1.4343820971389976E-2</v>
      </c>
      <c r="J631" s="155"/>
      <c r="K631" s="209" t="s">
        <v>7</v>
      </c>
      <c r="L631" s="158">
        <v>1.4343820971389976E-2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1.4343820971389976E-2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1.4543312808292961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34">SUM(B632:H632)</f>
        <v>1.4543312808292961</v>
      </c>
      <c r="J632" s="155"/>
      <c r="K632" s="169" t="s">
        <v>8</v>
      </c>
      <c r="L632" s="170">
        <v>1.4543312808292961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35">SUM(L632:R632)</f>
        <v>1.4543312808292961</v>
      </c>
    </row>
    <row r="633" spans="1:85" ht="15">
      <c r="A633" s="173" t="s">
        <v>10</v>
      </c>
      <c r="B633" s="162">
        <v>3.7493109494605825E-2</v>
      </c>
      <c r="C633" s="162">
        <v>0</v>
      </c>
      <c r="D633" s="162">
        <v>1.2010713061362336E-4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34"/>
        <v>3.7613216625219451E-2</v>
      </c>
      <c r="J633" s="155"/>
      <c r="K633" s="175" t="s">
        <v>10</v>
      </c>
      <c r="L633" s="162">
        <v>3.7493109494605825E-2</v>
      </c>
      <c r="M633" s="162">
        <v>0</v>
      </c>
      <c r="N633" s="162">
        <v>1.2010713061362336E-4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35"/>
        <v>3.7613216625219451E-2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34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35"/>
        <v>0</v>
      </c>
    </row>
    <row r="635" spans="1:85" ht="15">
      <c r="A635" s="173" t="s">
        <v>16</v>
      </c>
      <c r="B635" s="162">
        <v>14.956467364697462</v>
      </c>
      <c r="C635" s="162">
        <v>6.4642789388309779E-2</v>
      </c>
      <c r="D635" s="162">
        <v>1.2051880993405488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34"/>
        <v>16.226298253426322</v>
      </c>
      <c r="J635" s="155"/>
      <c r="K635" s="175" t="s">
        <v>16</v>
      </c>
      <c r="L635" s="162">
        <v>14.956467364697462</v>
      </c>
      <c r="M635" s="162">
        <v>6.4642789388309779E-2</v>
      </c>
      <c r="N635" s="162">
        <v>1.2051880993405488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35"/>
        <v>16.226298253426322</v>
      </c>
    </row>
    <row r="636" spans="1:85" ht="15">
      <c r="A636" s="165" t="s">
        <v>15</v>
      </c>
      <c r="B636" s="166">
        <v>6.5620310498876941</v>
      </c>
      <c r="C636" s="166">
        <v>0.14809064620338305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34"/>
        <v>6.7101216960910772</v>
      </c>
      <c r="J636" s="155"/>
      <c r="K636" s="169" t="s">
        <v>15</v>
      </c>
      <c r="L636" s="170">
        <v>6.5620310498876941</v>
      </c>
      <c r="M636" s="170">
        <v>0.14809064620338305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35"/>
        <v>6.7101216960910772</v>
      </c>
    </row>
    <row r="637" spans="1:85" ht="15">
      <c r="A637" s="173" t="s">
        <v>54</v>
      </c>
      <c r="B637" s="162">
        <v>0</v>
      </c>
      <c r="C637" s="162">
        <v>0.28287255872378081</v>
      </c>
      <c r="D637" s="162">
        <v>0</v>
      </c>
      <c r="E637" s="162">
        <v>13.729406537940253</v>
      </c>
      <c r="F637" s="162">
        <v>542.21242712751632</v>
      </c>
      <c r="G637" s="162">
        <v>0</v>
      </c>
      <c r="H637" s="174">
        <v>0</v>
      </c>
      <c r="I637" s="160">
        <f t="shared" si="234"/>
        <v>556.22470622418041</v>
      </c>
      <c r="J637" s="155"/>
      <c r="K637" s="175" t="s">
        <v>54</v>
      </c>
      <c r="L637" s="162">
        <v>0</v>
      </c>
      <c r="M637" s="162">
        <v>0.28287255872378081</v>
      </c>
      <c r="N637" s="162">
        <v>0</v>
      </c>
      <c r="O637" s="162">
        <v>13.729406537940253</v>
      </c>
      <c r="P637" s="162">
        <v>542.21242712751632</v>
      </c>
      <c r="Q637" s="162">
        <v>0</v>
      </c>
      <c r="R637" s="163">
        <v>0</v>
      </c>
      <c r="S637" s="164">
        <f t="shared" si="235"/>
        <v>556.22470622418041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24.457882961576427</v>
      </c>
      <c r="F638" s="166">
        <v>0</v>
      </c>
      <c r="G638" s="166">
        <v>0</v>
      </c>
      <c r="H638" s="167">
        <v>0</v>
      </c>
      <c r="I638" s="168">
        <f t="shared" si="234"/>
        <v>24.457882961576427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24.457882961576427</v>
      </c>
      <c r="P638" s="170">
        <v>0</v>
      </c>
      <c r="Q638" s="170">
        <v>0</v>
      </c>
      <c r="R638" s="171">
        <v>0</v>
      </c>
      <c r="S638" s="172">
        <f t="shared" si="235"/>
        <v>24.457882961576427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34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35"/>
        <v>0</v>
      </c>
    </row>
    <row r="640" spans="1:85" ht="15">
      <c r="A640" s="165" t="s">
        <v>17</v>
      </c>
      <c r="B640" s="166">
        <v>10.907994171540841</v>
      </c>
      <c r="C640" s="166">
        <v>0</v>
      </c>
      <c r="D640" s="166">
        <v>5.2808128267220061E-2</v>
      </c>
      <c r="E640" s="166">
        <v>0.32132231673222728</v>
      </c>
      <c r="F640" s="166">
        <v>0</v>
      </c>
      <c r="G640" s="166">
        <v>0</v>
      </c>
      <c r="H640" s="167">
        <v>0</v>
      </c>
      <c r="I640" s="168">
        <f t="shared" si="234"/>
        <v>11.282124616540287</v>
      </c>
      <c r="J640" s="155"/>
      <c r="K640" s="169" t="s">
        <v>17</v>
      </c>
      <c r="L640" s="170">
        <v>10.907994171540841</v>
      </c>
      <c r="M640" s="170">
        <v>0</v>
      </c>
      <c r="N640" s="170">
        <v>5.2808128267220061E-2</v>
      </c>
      <c r="O640" s="170">
        <v>0.32132231673222728</v>
      </c>
      <c r="P640" s="170">
        <v>0</v>
      </c>
      <c r="Q640" s="170">
        <v>0</v>
      </c>
      <c r="R640" s="171">
        <v>0</v>
      </c>
      <c r="S640" s="172">
        <f t="shared" si="235"/>
        <v>11.282124616540287</v>
      </c>
    </row>
    <row r="641" spans="1:70" ht="15">
      <c r="A641" s="173" t="s">
        <v>139</v>
      </c>
      <c r="B641" s="162">
        <v>39.100911188314221</v>
      </c>
      <c r="C641" s="162">
        <v>0</v>
      </c>
      <c r="D641" s="162">
        <v>10.105878276831486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34"/>
        <v>49.206789465145704</v>
      </c>
      <c r="J641" s="155"/>
      <c r="K641" s="175" t="s">
        <v>139</v>
      </c>
      <c r="L641" s="162">
        <v>39.100911188314221</v>
      </c>
      <c r="M641" s="162">
        <v>0</v>
      </c>
      <c r="N641" s="162">
        <v>10.105878276831486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35"/>
        <v>49.206789465145704</v>
      </c>
    </row>
    <row r="642" spans="1:70" ht="15">
      <c r="A642" s="165" t="s">
        <v>25</v>
      </c>
      <c r="B642" s="166">
        <v>81.947451319175897</v>
      </c>
      <c r="C642" s="166">
        <v>0.10647624661830049</v>
      </c>
      <c r="D642" s="166">
        <v>1.6950257670538578</v>
      </c>
      <c r="E642" s="166">
        <v>136.17100418007624</v>
      </c>
      <c r="F642" s="166">
        <v>0</v>
      </c>
      <c r="G642" s="166">
        <v>45.919620540078604</v>
      </c>
      <c r="H642" s="167">
        <v>0.64425187099939274</v>
      </c>
      <c r="I642" s="168">
        <f t="shared" si="234"/>
        <v>266.48382992400229</v>
      </c>
      <c r="J642" s="155"/>
      <c r="K642" s="169" t="s">
        <v>25</v>
      </c>
      <c r="L642" s="170">
        <v>81.947451319175897</v>
      </c>
      <c r="M642" s="170">
        <v>0.10647624661830049</v>
      </c>
      <c r="N642" s="170">
        <v>1.6950257670538578</v>
      </c>
      <c r="O642" s="170">
        <v>136.17100418007624</v>
      </c>
      <c r="P642" s="170">
        <v>0</v>
      </c>
      <c r="Q642" s="170">
        <v>45.919620540078604</v>
      </c>
      <c r="R642" s="171">
        <v>0.64425187099939274</v>
      </c>
      <c r="S642" s="172">
        <f t="shared" si="235"/>
        <v>266.48382992400229</v>
      </c>
    </row>
    <row r="643" spans="1:70" ht="15">
      <c r="A643" s="173" t="s">
        <v>24</v>
      </c>
      <c r="B643" s="162">
        <v>32.719506461772781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34"/>
        <v>32.719506461772781</v>
      </c>
      <c r="J643" s="155"/>
      <c r="K643" s="175" t="s">
        <v>24</v>
      </c>
      <c r="L643" s="162">
        <v>32.719506461772781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35"/>
        <v>32.719506461772781</v>
      </c>
    </row>
    <row r="644" spans="1:70" ht="15">
      <c r="A644" s="165" t="s">
        <v>56</v>
      </c>
      <c r="B644" s="166">
        <v>224.42768486975484</v>
      </c>
      <c r="C644" s="166">
        <v>10.16581242347516</v>
      </c>
      <c r="D644" s="166">
        <v>127.79082872203432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34"/>
        <v>362.38432601526432</v>
      </c>
      <c r="J644" s="155"/>
      <c r="K644" s="169" t="s">
        <v>56</v>
      </c>
      <c r="L644" s="170">
        <v>224.42768486975484</v>
      </c>
      <c r="M644" s="170">
        <v>10.16581242347516</v>
      </c>
      <c r="N644" s="170">
        <v>127.79082872203432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35"/>
        <v>362.38432601526432</v>
      </c>
    </row>
    <row r="645" spans="1:70" ht="15">
      <c r="A645" s="173" t="s">
        <v>22</v>
      </c>
      <c r="B645" s="162">
        <v>101.85197355851977</v>
      </c>
      <c r="C645" s="162">
        <v>0</v>
      </c>
      <c r="D645" s="162">
        <v>0</v>
      </c>
      <c r="E645" s="162">
        <v>0.85366776596652194</v>
      </c>
      <c r="F645" s="162">
        <v>34.414505702644455</v>
      </c>
      <c r="G645" s="162">
        <v>0</v>
      </c>
      <c r="H645" s="174">
        <v>0</v>
      </c>
      <c r="I645" s="160">
        <f t="shared" si="234"/>
        <v>137.12014702713074</v>
      </c>
      <c r="J645" s="155"/>
      <c r="K645" s="175" t="s">
        <v>22</v>
      </c>
      <c r="L645" s="162">
        <v>101.85197355851977</v>
      </c>
      <c r="M645" s="162">
        <v>0</v>
      </c>
      <c r="N645" s="162">
        <v>0</v>
      </c>
      <c r="O645" s="162">
        <v>0.85366776596652194</v>
      </c>
      <c r="P645" s="162">
        <v>34.414505702644455</v>
      </c>
      <c r="Q645" s="162">
        <v>0</v>
      </c>
      <c r="R645" s="163">
        <v>0</v>
      </c>
      <c r="S645" s="164">
        <f t="shared" si="235"/>
        <v>137.12014702713074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34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35"/>
        <v>0</v>
      </c>
    </row>
    <row r="647" spans="1:70" ht="15">
      <c r="A647" s="176" t="s">
        <v>60</v>
      </c>
      <c r="B647" s="162">
        <v>14.163355499285867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34"/>
        <v>14.163355499285867</v>
      </c>
      <c r="J647" s="155"/>
      <c r="K647" s="177" t="s">
        <v>60</v>
      </c>
      <c r="L647" s="162">
        <v>14.163355499285867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35"/>
        <v>14.163355499285867</v>
      </c>
    </row>
    <row r="648" spans="1:70">
      <c r="A648" s="178" t="s">
        <v>23</v>
      </c>
      <c r="B648" s="179">
        <v>14.163355499285867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34"/>
        <v>14.163355499285867</v>
      </c>
      <c r="J648" s="155"/>
      <c r="K648" s="182" t="s">
        <v>23</v>
      </c>
      <c r="L648" s="183">
        <v>14.163355499285867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35"/>
        <v>14.163355499285867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34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35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34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35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34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35"/>
        <v>0</v>
      </c>
    </row>
    <row r="652" spans="1:70" ht="15">
      <c r="A652" s="200" t="s">
        <v>26</v>
      </c>
      <c r="B652" s="201">
        <f>SUM(B631:B647)</f>
        <v>528.14354369424473</v>
      </c>
      <c r="C652" s="201">
        <f t="shared" ref="C652:I652" si="236">SUM(C631:C647)</f>
        <v>10.767894664408933</v>
      </c>
      <c r="D652" s="201">
        <f t="shared" si="236"/>
        <v>140.84984910065805</v>
      </c>
      <c r="E652" s="201">
        <f t="shared" si="236"/>
        <v>175.53328376229166</v>
      </c>
      <c r="F652" s="201">
        <f t="shared" si="236"/>
        <v>576.62693283016074</v>
      </c>
      <c r="G652" s="201">
        <f t="shared" si="236"/>
        <v>45.919620540078604</v>
      </c>
      <c r="H652" s="203">
        <f t="shared" si="236"/>
        <v>0.64425187099939274</v>
      </c>
      <c r="I652" s="160">
        <f t="shared" si="236"/>
        <v>1478.4853764628422</v>
      </c>
      <c r="J652" s="155"/>
      <c r="K652" s="202" t="s">
        <v>26</v>
      </c>
      <c r="L652" s="201">
        <f>SUM(L631:L647)</f>
        <v>528.14354369424473</v>
      </c>
      <c r="M652" s="201">
        <f t="shared" ref="M652:S652" si="237">SUM(M631:M647)</f>
        <v>10.767894664408933</v>
      </c>
      <c r="N652" s="201">
        <f t="shared" si="237"/>
        <v>140.84984910065805</v>
      </c>
      <c r="O652" s="201">
        <f t="shared" si="237"/>
        <v>175.53328376229166</v>
      </c>
      <c r="P652" s="201">
        <f t="shared" si="237"/>
        <v>576.62693283016074</v>
      </c>
      <c r="Q652" s="201">
        <f t="shared" si="237"/>
        <v>45.919620540078604</v>
      </c>
      <c r="R652" s="203">
        <f t="shared" si="237"/>
        <v>0.64425187099939274</v>
      </c>
      <c r="S652" s="204">
        <f t="shared" si="237"/>
        <v>1478.4853764628422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0.35721932195081013</v>
      </c>
      <c r="C653" s="49">
        <f t="shared" ref="C653:H653" si="238">IF($I652=0,"-",C652/$I652)</f>
        <v>7.2830579428321829E-3</v>
      </c>
      <c r="D653" s="49">
        <f t="shared" si="238"/>
        <v>9.5266311958816949E-2</v>
      </c>
      <c r="E653" s="49">
        <f t="shared" si="238"/>
        <v>0.11872507267014097</v>
      </c>
      <c r="F653" s="49">
        <f t="shared" si="238"/>
        <v>0.39001192843022531</v>
      </c>
      <c r="G653" s="49">
        <f t="shared" si="238"/>
        <v>3.1058555783580098E-2</v>
      </c>
      <c r="H653" s="71">
        <f t="shared" si="238"/>
        <v>4.3575126359431013E-4</v>
      </c>
      <c r="I653" s="50">
        <f>SUM(B653:H653)</f>
        <v>0.99999999999999989</v>
      </c>
      <c r="K653" s="82" t="s">
        <v>83</v>
      </c>
      <c r="L653" s="99">
        <f t="shared" ref="L653:R653" si="239">IF($S652=0,"-",L652/$S652)</f>
        <v>0.35721932195081013</v>
      </c>
      <c r="M653" s="99">
        <f t="shared" si="239"/>
        <v>7.2830579428321829E-3</v>
      </c>
      <c r="N653" s="99">
        <f t="shared" si="239"/>
        <v>9.5266311958816949E-2</v>
      </c>
      <c r="O653" s="99">
        <f t="shared" si="239"/>
        <v>0.11872507267014097</v>
      </c>
      <c r="P653" s="99">
        <f t="shared" si="239"/>
        <v>0.39001192843022531</v>
      </c>
      <c r="Q653" s="99">
        <f t="shared" si="239"/>
        <v>3.1058555783580098E-2</v>
      </c>
      <c r="R653" s="100">
        <f t="shared" si="239"/>
        <v>4.3575126359431013E-4</v>
      </c>
      <c r="S653" s="101">
        <f>SUM(L653:R653)</f>
        <v>0.99999999999999989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3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10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149</v>
      </c>
      <c r="B1" s="357"/>
      <c r="C1" s="357"/>
      <c r="D1" s="357"/>
      <c r="E1" s="357"/>
      <c r="F1" s="357"/>
      <c r="G1" s="357"/>
      <c r="H1" s="357"/>
      <c r="I1" s="358"/>
      <c r="K1" s="365" t="s">
        <v>150</v>
      </c>
      <c r="L1" s="366"/>
      <c r="M1" s="366"/>
      <c r="N1" s="366"/>
      <c r="O1" s="366"/>
      <c r="P1" s="366"/>
      <c r="Q1" s="366"/>
      <c r="R1" s="366"/>
      <c r="S1" s="367"/>
      <c r="U1" s="374" t="s">
        <v>151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12.743841225754618</v>
      </c>
      <c r="C7" s="38">
        <f t="shared" ref="C7:E7" si="0">C33+C85</f>
        <v>0</v>
      </c>
      <c r="D7" s="38">
        <f t="shared" si="0"/>
        <v>0.41557631122464889</v>
      </c>
      <c r="E7" s="38">
        <f t="shared" si="0"/>
        <v>0</v>
      </c>
      <c r="F7" s="158">
        <f>F59+F85</f>
        <v>1.6260072085805994</v>
      </c>
      <c r="G7" s="38">
        <f t="shared" ref="G7:H22" si="1">G33+G85</f>
        <v>0</v>
      </c>
      <c r="H7" s="38">
        <f t="shared" si="1"/>
        <v>0</v>
      </c>
      <c r="I7" s="160">
        <f>SUM(B7:H7)</f>
        <v>14.785424745559867</v>
      </c>
      <c r="J7" s="155"/>
      <c r="K7" s="161" t="s">
        <v>7</v>
      </c>
      <c r="L7" s="38">
        <f>L33+L85</f>
        <v>12.743841225754618</v>
      </c>
      <c r="M7" s="38">
        <f t="shared" ref="M7:O7" si="2">M33+M85</f>
        <v>0</v>
      </c>
      <c r="N7" s="38">
        <f t="shared" si="2"/>
        <v>0.41557631122464889</v>
      </c>
      <c r="O7" s="38">
        <f t="shared" si="2"/>
        <v>0</v>
      </c>
      <c r="P7" s="44">
        <f>P59+P85+P33</f>
        <v>1.6260072085805994</v>
      </c>
      <c r="Q7" s="38">
        <f t="shared" ref="Q7:R22" si="3">Q33+Q85</f>
        <v>0</v>
      </c>
      <c r="R7" s="38">
        <f t="shared" si="3"/>
        <v>0</v>
      </c>
      <c r="S7" s="164">
        <f>SUM(L7:R7)</f>
        <v>14.785424745559867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3" si="4">B34+B86</f>
        <v>35.413659769046916</v>
      </c>
      <c r="C8" s="41">
        <f t="shared" si="4"/>
        <v>0</v>
      </c>
      <c r="D8" s="41">
        <f t="shared" si="4"/>
        <v>610.35621336496661</v>
      </c>
      <c r="E8" s="41">
        <f t="shared" si="4"/>
        <v>0</v>
      </c>
      <c r="F8" s="166">
        <f t="shared" ref="F8:F27" si="5">F60+F86</f>
        <v>0</v>
      </c>
      <c r="G8" s="41">
        <f t="shared" si="1"/>
        <v>0</v>
      </c>
      <c r="H8" s="41">
        <f t="shared" si="1"/>
        <v>0</v>
      </c>
      <c r="I8" s="168">
        <f t="shared" ref="I8:I27" si="6">SUM(B8:H8)</f>
        <v>645.76987313401355</v>
      </c>
      <c r="J8" s="155"/>
      <c r="K8" s="169" t="s">
        <v>8</v>
      </c>
      <c r="L8" s="88">
        <f t="shared" ref="L8:O23" si="7">L34+L86</f>
        <v>35.413659769046916</v>
      </c>
      <c r="M8" s="88">
        <f t="shared" si="7"/>
        <v>0</v>
      </c>
      <c r="N8" s="88">
        <f t="shared" si="7"/>
        <v>610.35621336496661</v>
      </c>
      <c r="O8" s="88">
        <f t="shared" si="7"/>
        <v>0</v>
      </c>
      <c r="P8" s="88">
        <f t="shared" ref="P8:P27" si="8">P60+P86+P34</f>
        <v>0</v>
      </c>
      <c r="Q8" s="88">
        <f t="shared" si="3"/>
        <v>0</v>
      </c>
      <c r="R8" s="88">
        <f t="shared" si="3"/>
        <v>0</v>
      </c>
      <c r="S8" s="172">
        <f t="shared" ref="S8:S27" si="9">SUM(L8:R8)</f>
        <v>645.76987313401355</v>
      </c>
      <c r="T8" s="155" t="str">
        <f t="shared" ref="T8:T24" si="10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3.4903328081720937</v>
      </c>
      <c r="C9" s="44">
        <f t="shared" si="4"/>
        <v>0</v>
      </c>
      <c r="D9" s="44">
        <f t="shared" si="4"/>
        <v>317.70021841638862</v>
      </c>
      <c r="E9" s="44">
        <f t="shared" si="4"/>
        <v>0</v>
      </c>
      <c r="F9" s="162">
        <f t="shared" si="5"/>
        <v>0</v>
      </c>
      <c r="G9" s="44">
        <f t="shared" si="1"/>
        <v>0</v>
      </c>
      <c r="H9" s="44">
        <f t="shared" si="1"/>
        <v>0</v>
      </c>
      <c r="I9" s="160">
        <f t="shared" si="6"/>
        <v>321.19055122456069</v>
      </c>
      <c r="J9" s="155"/>
      <c r="K9" s="161" t="s">
        <v>10</v>
      </c>
      <c r="L9" s="44">
        <f t="shared" si="7"/>
        <v>3.4903328081720937</v>
      </c>
      <c r="M9" s="44">
        <f t="shared" si="7"/>
        <v>0</v>
      </c>
      <c r="N9" s="44">
        <f t="shared" si="7"/>
        <v>317.70021841638862</v>
      </c>
      <c r="O9" s="44">
        <f t="shared" si="7"/>
        <v>0</v>
      </c>
      <c r="P9" s="44">
        <f t="shared" si="8"/>
        <v>0</v>
      </c>
      <c r="Q9" s="44">
        <f t="shared" si="3"/>
        <v>0</v>
      </c>
      <c r="R9" s="44">
        <f t="shared" si="3"/>
        <v>0</v>
      </c>
      <c r="S9" s="164">
        <f t="shared" si="9"/>
        <v>321.19055122456069</v>
      </c>
      <c r="T9" s="155" t="str">
        <f t="shared" si="10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619.10437804000003</v>
      </c>
      <c r="E10" s="41">
        <f t="shared" si="4"/>
        <v>0</v>
      </c>
      <c r="F10" s="166">
        <f t="shared" si="5"/>
        <v>0</v>
      </c>
      <c r="G10" s="41">
        <f t="shared" si="1"/>
        <v>0</v>
      </c>
      <c r="H10" s="41">
        <f t="shared" si="1"/>
        <v>0</v>
      </c>
      <c r="I10" s="168">
        <f t="shared" si="6"/>
        <v>619.10437804000003</v>
      </c>
      <c r="J10" s="155"/>
      <c r="K10" s="169" t="s">
        <v>52</v>
      </c>
      <c r="L10" s="88">
        <f t="shared" si="7"/>
        <v>0</v>
      </c>
      <c r="M10" s="88">
        <f t="shared" si="7"/>
        <v>0</v>
      </c>
      <c r="N10" s="88">
        <f t="shared" si="7"/>
        <v>619.10437804000003</v>
      </c>
      <c r="O10" s="88">
        <f t="shared" si="7"/>
        <v>0</v>
      </c>
      <c r="P10" s="88">
        <f t="shared" si="8"/>
        <v>0</v>
      </c>
      <c r="Q10" s="88">
        <f t="shared" si="3"/>
        <v>0</v>
      </c>
      <c r="R10" s="88">
        <f t="shared" si="3"/>
        <v>0</v>
      </c>
      <c r="S10" s="172">
        <f t="shared" si="9"/>
        <v>619.10437804000003</v>
      </c>
      <c r="T10" s="155" t="str">
        <f t="shared" si="10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291.48505220300785</v>
      </c>
      <c r="C11" s="44">
        <f t="shared" si="4"/>
        <v>86.521446004647729</v>
      </c>
      <c r="D11" s="44">
        <f t="shared" si="4"/>
        <v>215.65506208373333</v>
      </c>
      <c r="E11" s="44">
        <f t="shared" si="4"/>
        <v>6.8617650989713397</v>
      </c>
      <c r="F11" s="162">
        <f t="shared" si="5"/>
        <v>0</v>
      </c>
      <c r="G11" s="44">
        <f t="shared" si="1"/>
        <v>0</v>
      </c>
      <c r="H11" s="44">
        <f t="shared" si="1"/>
        <v>0</v>
      </c>
      <c r="I11" s="160">
        <f t="shared" si="6"/>
        <v>600.52332539036024</v>
      </c>
      <c r="J11" s="155"/>
      <c r="K11" s="161" t="s">
        <v>16</v>
      </c>
      <c r="L11" s="44">
        <f t="shared" si="7"/>
        <v>291.48505220300785</v>
      </c>
      <c r="M11" s="44">
        <f t="shared" si="7"/>
        <v>86.521446004647729</v>
      </c>
      <c r="N11" s="44">
        <f t="shared" si="7"/>
        <v>215.65506208373333</v>
      </c>
      <c r="O11" s="44">
        <f t="shared" si="7"/>
        <v>6.8617650989713397</v>
      </c>
      <c r="P11" s="44">
        <f t="shared" si="8"/>
        <v>0</v>
      </c>
      <c r="Q11" s="44">
        <f t="shared" si="3"/>
        <v>0</v>
      </c>
      <c r="R11" s="44">
        <f t="shared" si="3"/>
        <v>0</v>
      </c>
      <c r="S11" s="164">
        <f t="shared" si="9"/>
        <v>600.52332539036024</v>
      </c>
      <c r="T11" s="155" t="str">
        <f t="shared" si="10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5529.929326968514</v>
      </c>
      <c r="C12" s="41">
        <f t="shared" si="4"/>
        <v>8.8422994384503095</v>
      </c>
      <c r="D12" s="41">
        <f t="shared" si="4"/>
        <v>731.09286293230207</v>
      </c>
      <c r="E12" s="41">
        <f t="shared" si="4"/>
        <v>0</v>
      </c>
      <c r="F12" s="166">
        <f t="shared" si="5"/>
        <v>0</v>
      </c>
      <c r="G12" s="41">
        <f t="shared" si="1"/>
        <v>0</v>
      </c>
      <c r="H12" s="41">
        <f t="shared" si="1"/>
        <v>0</v>
      </c>
      <c r="I12" s="168">
        <f t="shared" si="6"/>
        <v>6269.8644893392666</v>
      </c>
      <c r="J12" s="155"/>
      <c r="K12" s="169" t="s">
        <v>15</v>
      </c>
      <c r="L12" s="88">
        <f t="shared" si="7"/>
        <v>5529.929326968514</v>
      </c>
      <c r="M12" s="88">
        <f t="shared" si="7"/>
        <v>8.8422994384503095</v>
      </c>
      <c r="N12" s="88">
        <f t="shared" si="7"/>
        <v>731.09286293230207</v>
      </c>
      <c r="O12" s="88">
        <f t="shared" si="7"/>
        <v>0</v>
      </c>
      <c r="P12" s="88">
        <f t="shared" si="8"/>
        <v>0</v>
      </c>
      <c r="Q12" s="88">
        <f t="shared" si="3"/>
        <v>0</v>
      </c>
      <c r="R12" s="88">
        <f t="shared" si="3"/>
        <v>0</v>
      </c>
      <c r="S12" s="172">
        <f t="shared" si="9"/>
        <v>6269.8644893392666</v>
      </c>
      <c r="T12" s="155" t="str">
        <f t="shared" si="10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0.2857313884434311</v>
      </c>
      <c r="D13" s="44">
        <f t="shared" si="4"/>
        <v>0.48387462235689699</v>
      </c>
      <c r="E13" s="44">
        <f t="shared" si="4"/>
        <v>1011.4259468133234</v>
      </c>
      <c r="F13" s="162">
        <f t="shared" si="5"/>
        <v>21949.105822387333</v>
      </c>
      <c r="G13" s="44">
        <f t="shared" si="1"/>
        <v>0</v>
      </c>
      <c r="H13" s="44">
        <f t="shared" si="1"/>
        <v>0</v>
      </c>
      <c r="I13" s="160">
        <f t="shared" si="6"/>
        <v>22961.301375211457</v>
      </c>
      <c r="J13" s="155"/>
      <c r="K13" s="175" t="s">
        <v>54</v>
      </c>
      <c r="L13" s="44">
        <f t="shared" si="7"/>
        <v>0</v>
      </c>
      <c r="M13" s="44">
        <f t="shared" si="7"/>
        <v>0.2857313884434311</v>
      </c>
      <c r="N13" s="44">
        <f t="shared" si="7"/>
        <v>0.48387462235689699</v>
      </c>
      <c r="O13" s="44">
        <f t="shared" si="7"/>
        <v>1011.4259468133234</v>
      </c>
      <c r="P13" s="44">
        <f t="shared" si="8"/>
        <v>21949.105822387333</v>
      </c>
      <c r="Q13" s="44">
        <f t="shared" si="3"/>
        <v>0</v>
      </c>
      <c r="R13" s="44">
        <f t="shared" si="3"/>
        <v>0</v>
      </c>
      <c r="S13" s="164">
        <f t="shared" si="9"/>
        <v>22961.301375211457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1.4277761940417754E-3</v>
      </c>
      <c r="E14" s="41">
        <f t="shared" si="4"/>
        <v>59.189494040183831</v>
      </c>
      <c r="F14" s="166">
        <f t="shared" si="5"/>
        <v>4899.3423330451888</v>
      </c>
      <c r="G14" s="41">
        <f t="shared" si="1"/>
        <v>0</v>
      </c>
      <c r="H14" s="41">
        <f t="shared" si="1"/>
        <v>0</v>
      </c>
      <c r="I14" s="168">
        <f t="shared" si="6"/>
        <v>4958.533254861567</v>
      </c>
      <c r="J14" s="155"/>
      <c r="K14" s="169" t="s">
        <v>12</v>
      </c>
      <c r="L14" s="88">
        <f t="shared" si="7"/>
        <v>0</v>
      </c>
      <c r="M14" s="88">
        <f t="shared" si="7"/>
        <v>0</v>
      </c>
      <c r="N14" s="88">
        <f t="shared" si="7"/>
        <v>1.4277761940417754E-3</v>
      </c>
      <c r="O14" s="88">
        <f t="shared" si="7"/>
        <v>59.189494040183831</v>
      </c>
      <c r="P14" s="88">
        <f t="shared" si="8"/>
        <v>4899.3423330451897</v>
      </c>
      <c r="Q14" s="88">
        <f t="shared" si="3"/>
        <v>0</v>
      </c>
      <c r="R14" s="88">
        <f t="shared" si="3"/>
        <v>0</v>
      </c>
      <c r="S14" s="172">
        <f t="shared" si="9"/>
        <v>4958.5332548615679</v>
      </c>
      <c r="T14" s="155" t="str">
        <f t="shared" si="10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</v>
      </c>
      <c r="E15" s="44">
        <f t="shared" si="4"/>
        <v>0</v>
      </c>
      <c r="F15" s="162">
        <f t="shared" si="5"/>
        <v>1466.2706523656423</v>
      </c>
      <c r="G15" s="44">
        <f t="shared" si="1"/>
        <v>0</v>
      </c>
      <c r="H15" s="44">
        <f t="shared" si="1"/>
        <v>0</v>
      </c>
      <c r="I15" s="160">
        <f t="shared" si="6"/>
        <v>1466.2706523656423</v>
      </c>
      <c r="J15" s="155"/>
      <c r="K15" s="175" t="s">
        <v>55</v>
      </c>
      <c r="L15" s="44">
        <f t="shared" si="7"/>
        <v>0</v>
      </c>
      <c r="M15" s="44">
        <f t="shared" si="7"/>
        <v>0</v>
      </c>
      <c r="N15" s="44">
        <f t="shared" si="7"/>
        <v>0</v>
      </c>
      <c r="O15" s="44">
        <f t="shared" si="7"/>
        <v>0</v>
      </c>
      <c r="P15" s="44">
        <f t="shared" si="8"/>
        <v>1466.2706523656423</v>
      </c>
      <c r="Q15" s="44">
        <f t="shared" si="3"/>
        <v>0</v>
      </c>
      <c r="R15" s="44">
        <f t="shared" si="3"/>
        <v>0</v>
      </c>
      <c r="S15" s="164">
        <f t="shared" si="9"/>
        <v>1466.2706523656423</v>
      </c>
      <c r="T15" s="155" t="str">
        <f t="shared" si="10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171.73434884344314</v>
      </c>
      <c r="C16" s="41">
        <f t="shared" si="4"/>
        <v>6.092388893635805</v>
      </c>
      <c r="D16" s="41">
        <f t="shared" si="4"/>
        <v>160.07120570815079</v>
      </c>
      <c r="E16" s="41">
        <f t="shared" si="4"/>
        <v>46.299949081317408</v>
      </c>
      <c r="F16" s="166">
        <f t="shared" si="5"/>
        <v>24.416608255894594</v>
      </c>
      <c r="G16" s="41">
        <f t="shared" si="1"/>
        <v>0</v>
      </c>
      <c r="H16" s="41">
        <f t="shared" si="1"/>
        <v>0</v>
      </c>
      <c r="I16" s="168">
        <f t="shared" si="6"/>
        <v>408.61450078244178</v>
      </c>
      <c r="J16" s="155"/>
      <c r="K16" s="169" t="s">
        <v>17</v>
      </c>
      <c r="L16" s="88">
        <f t="shared" si="7"/>
        <v>171.73434884344314</v>
      </c>
      <c r="M16" s="88">
        <f t="shared" si="7"/>
        <v>6.092388893635805</v>
      </c>
      <c r="N16" s="88">
        <f t="shared" si="7"/>
        <v>160.07120570815079</v>
      </c>
      <c r="O16" s="88">
        <f t="shared" si="7"/>
        <v>46.299949081317408</v>
      </c>
      <c r="P16" s="88">
        <f t="shared" si="8"/>
        <v>24.416608255894594</v>
      </c>
      <c r="Q16" s="88">
        <f t="shared" si="3"/>
        <v>0</v>
      </c>
      <c r="R16" s="88">
        <f t="shared" si="3"/>
        <v>0</v>
      </c>
      <c r="S16" s="172">
        <f t="shared" si="9"/>
        <v>408.61450078244178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5614.5274369682884</v>
      </c>
      <c r="C17" s="44">
        <f t="shared" si="4"/>
        <v>2920.2516767447269</v>
      </c>
      <c r="D17" s="44">
        <f t="shared" si="4"/>
        <v>2527.5601872711786</v>
      </c>
      <c r="E17" s="44">
        <f t="shared" si="4"/>
        <v>140.85142960264648</v>
      </c>
      <c r="F17" s="162">
        <f t="shared" si="5"/>
        <v>148.30495772054795</v>
      </c>
      <c r="G17" s="44">
        <f t="shared" si="1"/>
        <v>1.8647552085711585E-2</v>
      </c>
      <c r="H17" s="44">
        <f t="shared" si="1"/>
        <v>0</v>
      </c>
      <c r="I17" s="160">
        <f t="shared" si="6"/>
        <v>11351.514335859472</v>
      </c>
      <c r="J17" s="155"/>
      <c r="K17" s="175" t="s">
        <v>139</v>
      </c>
      <c r="L17" s="44">
        <f t="shared" si="7"/>
        <v>5614.5274369682884</v>
      </c>
      <c r="M17" s="44">
        <f t="shared" si="7"/>
        <v>2920.2516767447269</v>
      </c>
      <c r="N17" s="44">
        <f t="shared" si="7"/>
        <v>2527.5601872711786</v>
      </c>
      <c r="O17" s="44">
        <f t="shared" si="7"/>
        <v>140.85142960264648</v>
      </c>
      <c r="P17" s="44">
        <f t="shared" si="8"/>
        <v>148.30495772054795</v>
      </c>
      <c r="Q17" s="44">
        <f t="shared" si="3"/>
        <v>1.8647552085711585E-2</v>
      </c>
      <c r="R17" s="44">
        <f t="shared" si="3"/>
        <v>0</v>
      </c>
      <c r="S17" s="164">
        <f t="shared" si="9"/>
        <v>11351.514335859472</v>
      </c>
      <c r="T17" s="155" t="str">
        <f t="shared" si="10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2212.79715706139</v>
      </c>
      <c r="C18" s="41">
        <f t="shared" si="4"/>
        <v>143.55132014855309</v>
      </c>
      <c r="D18" s="41">
        <f t="shared" si="4"/>
        <v>4432.1528525898502</v>
      </c>
      <c r="E18" s="41">
        <f t="shared" si="4"/>
        <v>8700.3648742688893</v>
      </c>
      <c r="F18" s="166">
        <f t="shared" si="5"/>
        <v>1556.8271081359542</v>
      </c>
      <c r="G18" s="41">
        <f t="shared" si="1"/>
        <v>2433.8363092036971</v>
      </c>
      <c r="H18" s="41">
        <f t="shared" si="1"/>
        <v>33.389037639794331</v>
      </c>
      <c r="I18" s="168">
        <f t="shared" si="6"/>
        <v>19512.918659048126</v>
      </c>
      <c r="J18" s="155"/>
      <c r="K18" s="169" t="s">
        <v>25</v>
      </c>
      <c r="L18" s="88">
        <f t="shared" si="7"/>
        <v>2212.79715706139</v>
      </c>
      <c r="M18" s="88">
        <f t="shared" si="7"/>
        <v>143.55132014855309</v>
      </c>
      <c r="N18" s="88">
        <f t="shared" si="7"/>
        <v>4432.1528525898502</v>
      </c>
      <c r="O18" s="88">
        <f t="shared" si="7"/>
        <v>8700.3648742688893</v>
      </c>
      <c r="P18" s="88">
        <f t="shared" si="8"/>
        <v>1556.8271081359542</v>
      </c>
      <c r="Q18" s="88">
        <f t="shared" si="3"/>
        <v>2433.8363092036971</v>
      </c>
      <c r="R18" s="88">
        <f t="shared" si="3"/>
        <v>33.389037639794331</v>
      </c>
      <c r="S18" s="172">
        <f t="shared" si="9"/>
        <v>19512.918659048126</v>
      </c>
      <c r="T18" s="155" t="str">
        <f t="shared" si="10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3427.2892392449107</v>
      </c>
      <c r="C19" s="44">
        <f t="shared" si="4"/>
        <v>29.063499394388771</v>
      </c>
      <c r="D19" s="44">
        <f t="shared" si="4"/>
        <v>266.44269892209638</v>
      </c>
      <c r="E19" s="44">
        <f t="shared" si="4"/>
        <v>0</v>
      </c>
      <c r="F19" s="162">
        <f t="shared" si="5"/>
        <v>0</v>
      </c>
      <c r="G19" s="44">
        <f t="shared" si="1"/>
        <v>0</v>
      </c>
      <c r="H19" s="44">
        <f t="shared" si="1"/>
        <v>0</v>
      </c>
      <c r="I19" s="160">
        <f t="shared" si="6"/>
        <v>3722.7954375613958</v>
      </c>
      <c r="J19" s="155"/>
      <c r="K19" s="175" t="s">
        <v>24</v>
      </c>
      <c r="L19" s="44">
        <f t="shared" si="7"/>
        <v>3427.2892392449107</v>
      </c>
      <c r="M19" s="44">
        <f t="shared" si="7"/>
        <v>29.063499394388771</v>
      </c>
      <c r="N19" s="44">
        <f t="shared" si="7"/>
        <v>266.44269892209638</v>
      </c>
      <c r="O19" s="44">
        <f t="shared" si="7"/>
        <v>0</v>
      </c>
      <c r="P19" s="44">
        <f t="shared" si="8"/>
        <v>0</v>
      </c>
      <c r="Q19" s="44">
        <f t="shared" si="3"/>
        <v>0</v>
      </c>
      <c r="R19" s="44">
        <f t="shared" si="3"/>
        <v>0</v>
      </c>
      <c r="S19" s="164">
        <f t="shared" si="9"/>
        <v>3722.7954375613958</v>
      </c>
      <c r="T19" s="155" t="str">
        <f t="shared" si="10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5063.0880789059484</v>
      </c>
      <c r="C20" s="41">
        <f t="shared" si="4"/>
        <v>9.1635024390477966</v>
      </c>
      <c r="D20" s="41">
        <f t="shared" si="4"/>
        <v>449.25010457597739</v>
      </c>
      <c r="E20" s="41">
        <f t="shared" si="4"/>
        <v>0</v>
      </c>
      <c r="F20" s="166">
        <f t="shared" si="5"/>
        <v>0.21851886811764706</v>
      </c>
      <c r="G20" s="41">
        <f t="shared" si="1"/>
        <v>0</v>
      </c>
      <c r="H20" s="41">
        <f t="shared" si="1"/>
        <v>0</v>
      </c>
      <c r="I20" s="168">
        <f t="shared" si="6"/>
        <v>5521.7202047890914</v>
      </c>
      <c r="J20" s="155"/>
      <c r="K20" s="169" t="s">
        <v>56</v>
      </c>
      <c r="L20" s="88">
        <f t="shared" si="7"/>
        <v>5063.0880789059484</v>
      </c>
      <c r="M20" s="88">
        <f t="shared" si="7"/>
        <v>9.1635024390477966</v>
      </c>
      <c r="N20" s="88">
        <f t="shared" si="7"/>
        <v>449.25010457597739</v>
      </c>
      <c r="O20" s="88">
        <f t="shared" si="7"/>
        <v>0</v>
      </c>
      <c r="P20" s="88">
        <f t="shared" si="8"/>
        <v>0.21851886811764706</v>
      </c>
      <c r="Q20" s="88">
        <f t="shared" si="3"/>
        <v>0</v>
      </c>
      <c r="R20" s="88">
        <f t="shared" si="3"/>
        <v>0</v>
      </c>
      <c r="S20" s="172">
        <f t="shared" si="9"/>
        <v>5521.7202047890914</v>
      </c>
      <c r="T20" s="155" t="str">
        <f t="shared" si="10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1615.9718565659332</v>
      </c>
      <c r="C21" s="44">
        <f t="shared" si="4"/>
        <v>301.1243888729627</v>
      </c>
      <c r="D21" s="44">
        <f t="shared" si="4"/>
        <v>1921.7470024840823</v>
      </c>
      <c r="E21" s="44">
        <f t="shared" si="4"/>
        <v>46.199757206103435</v>
      </c>
      <c r="F21" s="162">
        <f t="shared" si="5"/>
        <v>1974.9961000817748</v>
      </c>
      <c r="G21" s="44">
        <f t="shared" si="1"/>
        <v>0</v>
      </c>
      <c r="H21" s="44">
        <f t="shared" si="1"/>
        <v>0</v>
      </c>
      <c r="I21" s="160">
        <f t="shared" si="6"/>
        <v>5860.0391052108571</v>
      </c>
      <c r="J21" s="155"/>
      <c r="K21" s="175" t="s">
        <v>22</v>
      </c>
      <c r="L21" s="44">
        <f t="shared" si="7"/>
        <v>1615.9718565659332</v>
      </c>
      <c r="M21" s="44">
        <f t="shared" si="7"/>
        <v>301.1243888729627</v>
      </c>
      <c r="N21" s="44">
        <f t="shared" si="7"/>
        <v>1921.7470024840823</v>
      </c>
      <c r="O21" s="44">
        <f t="shared" si="7"/>
        <v>46.199757206103435</v>
      </c>
      <c r="P21" s="44">
        <f t="shared" si="8"/>
        <v>1974.9961000817748</v>
      </c>
      <c r="Q21" s="44">
        <f t="shared" si="3"/>
        <v>0</v>
      </c>
      <c r="R21" s="44">
        <f t="shared" si="3"/>
        <v>0</v>
      </c>
      <c r="S21" s="164">
        <f t="shared" si="9"/>
        <v>5860.0391052108571</v>
      </c>
      <c r="T21" s="155" t="str">
        <f t="shared" si="10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18.471133914229863</v>
      </c>
      <c r="C22" s="41">
        <f t="shared" si="4"/>
        <v>1.9701922803213665</v>
      </c>
      <c r="D22" s="41">
        <f t="shared" si="4"/>
        <v>196.03552484584966</v>
      </c>
      <c r="E22" s="41">
        <f t="shared" si="4"/>
        <v>0</v>
      </c>
      <c r="F22" s="166">
        <f t="shared" si="5"/>
        <v>0</v>
      </c>
      <c r="G22" s="41">
        <f t="shared" si="1"/>
        <v>0</v>
      </c>
      <c r="H22" s="41">
        <f t="shared" si="1"/>
        <v>0</v>
      </c>
      <c r="I22" s="168">
        <f t="shared" si="6"/>
        <v>216.4768510404009</v>
      </c>
      <c r="J22" s="155"/>
      <c r="K22" s="169" t="s">
        <v>21</v>
      </c>
      <c r="L22" s="88">
        <f t="shared" si="7"/>
        <v>18.471133914229863</v>
      </c>
      <c r="M22" s="88">
        <f t="shared" si="7"/>
        <v>1.9701922803213665</v>
      </c>
      <c r="N22" s="88">
        <f t="shared" si="7"/>
        <v>196.03552484584966</v>
      </c>
      <c r="O22" s="88">
        <f t="shared" si="7"/>
        <v>0</v>
      </c>
      <c r="P22" s="88">
        <f t="shared" si="8"/>
        <v>0</v>
      </c>
      <c r="Q22" s="88">
        <f t="shared" si="3"/>
        <v>0</v>
      </c>
      <c r="R22" s="88">
        <f t="shared" si="3"/>
        <v>0</v>
      </c>
      <c r="S22" s="172">
        <f t="shared" si="9"/>
        <v>216.4768510404009</v>
      </c>
      <c r="T22" s="155" t="str">
        <f t="shared" si="10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1008.4651630594741</v>
      </c>
      <c r="C23" s="44">
        <f t="shared" si="4"/>
        <v>0</v>
      </c>
      <c r="D23" s="44">
        <f t="shared" si="4"/>
        <v>492.64655251481969</v>
      </c>
      <c r="E23" s="44">
        <f t="shared" si="4"/>
        <v>0</v>
      </c>
      <c r="F23" s="162">
        <f t="shared" si="5"/>
        <v>0</v>
      </c>
      <c r="G23" s="44">
        <f t="shared" ref="G23:H27" si="11">G49+G101</f>
        <v>0</v>
      </c>
      <c r="H23" s="44">
        <f t="shared" si="11"/>
        <v>0</v>
      </c>
      <c r="I23" s="160">
        <f t="shared" si="6"/>
        <v>1501.1117155742938</v>
      </c>
      <c r="J23" s="155"/>
      <c r="K23" s="177" t="s">
        <v>60</v>
      </c>
      <c r="L23" s="44">
        <f t="shared" si="7"/>
        <v>1008.4651630594741</v>
      </c>
      <c r="M23" s="44">
        <f t="shared" si="7"/>
        <v>0</v>
      </c>
      <c r="N23" s="44">
        <f t="shared" si="7"/>
        <v>492.64655251481969</v>
      </c>
      <c r="O23" s="44">
        <f t="shared" si="7"/>
        <v>0</v>
      </c>
      <c r="P23" s="44">
        <f t="shared" si="8"/>
        <v>0</v>
      </c>
      <c r="Q23" s="44">
        <f t="shared" ref="Q23:R27" si="12">Q49+Q101</f>
        <v>0</v>
      </c>
      <c r="R23" s="44">
        <f t="shared" si="12"/>
        <v>0</v>
      </c>
      <c r="S23" s="164">
        <f t="shared" si="9"/>
        <v>1501.1117155742938</v>
      </c>
      <c r="T23" s="155" t="str">
        <f t="shared" si="10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ref="B24:E27" si="13">B50+B102</f>
        <v>1008.4651630594741</v>
      </c>
      <c r="C24" s="61">
        <f t="shared" si="13"/>
        <v>0</v>
      </c>
      <c r="D24" s="61">
        <f t="shared" si="13"/>
        <v>492.64655251481969</v>
      </c>
      <c r="E24" s="61">
        <f t="shared" si="13"/>
        <v>0</v>
      </c>
      <c r="F24" s="179">
        <f t="shared" si="5"/>
        <v>0</v>
      </c>
      <c r="G24" s="61">
        <f t="shared" si="11"/>
        <v>0</v>
      </c>
      <c r="H24" s="61">
        <f t="shared" si="11"/>
        <v>0</v>
      </c>
      <c r="I24" s="181">
        <f t="shared" si="6"/>
        <v>1501.1117155742938</v>
      </c>
      <c r="J24" s="155"/>
      <c r="K24" s="182" t="s">
        <v>23</v>
      </c>
      <c r="L24" s="91">
        <f t="shared" ref="L24:O27" si="14">L50+L102</f>
        <v>1008.4651630594741</v>
      </c>
      <c r="M24" s="91">
        <f t="shared" si="14"/>
        <v>0</v>
      </c>
      <c r="N24" s="91">
        <f t="shared" si="14"/>
        <v>492.64655251481969</v>
      </c>
      <c r="O24" s="91">
        <f t="shared" si="14"/>
        <v>0</v>
      </c>
      <c r="P24" s="91">
        <f t="shared" si="8"/>
        <v>0</v>
      </c>
      <c r="Q24" s="91">
        <f t="shared" si="12"/>
        <v>0</v>
      </c>
      <c r="R24" s="91">
        <f t="shared" si="12"/>
        <v>0</v>
      </c>
      <c r="S24" s="185">
        <f t="shared" si="9"/>
        <v>1501.1117155742938</v>
      </c>
      <c r="T24" s="155" t="str">
        <f t="shared" si="10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13"/>
        <v>0</v>
      </c>
      <c r="C25" s="64">
        <f t="shared" si="13"/>
        <v>0</v>
      </c>
      <c r="D25" s="64">
        <f t="shared" si="13"/>
        <v>0</v>
      </c>
      <c r="E25" s="64">
        <f t="shared" si="13"/>
        <v>0</v>
      </c>
      <c r="F25" s="187">
        <f t="shared" si="5"/>
        <v>0</v>
      </c>
      <c r="G25" s="64">
        <f t="shared" si="11"/>
        <v>0</v>
      </c>
      <c r="H25" s="64">
        <f t="shared" si="11"/>
        <v>0</v>
      </c>
      <c r="I25" s="189">
        <f t="shared" si="6"/>
        <v>0</v>
      </c>
      <c r="J25" s="155"/>
      <c r="K25" s="190" t="s">
        <v>19</v>
      </c>
      <c r="L25" s="64">
        <f t="shared" si="14"/>
        <v>0</v>
      </c>
      <c r="M25" s="64">
        <f t="shared" si="14"/>
        <v>0</v>
      </c>
      <c r="N25" s="64">
        <f t="shared" si="14"/>
        <v>0</v>
      </c>
      <c r="O25" s="64">
        <f t="shared" si="14"/>
        <v>0</v>
      </c>
      <c r="P25" s="64">
        <f t="shared" si="8"/>
        <v>0</v>
      </c>
      <c r="Q25" s="64">
        <f t="shared" si="12"/>
        <v>0</v>
      </c>
      <c r="R25" s="64">
        <f t="shared" si="12"/>
        <v>0</v>
      </c>
      <c r="S25" s="192">
        <f t="shared" si="9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13"/>
        <v>0</v>
      </c>
      <c r="C26" s="61">
        <f t="shared" si="13"/>
        <v>0</v>
      </c>
      <c r="D26" s="61">
        <f t="shared" si="13"/>
        <v>0</v>
      </c>
      <c r="E26" s="61">
        <f t="shared" si="13"/>
        <v>0</v>
      </c>
      <c r="F26" s="179">
        <f t="shared" si="5"/>
        <v>0</v>
      </c>
      <c r="G26" s="61">
        <f t="shared" si="11"/>
        <v>0</v>
      </c>
      <c r="H26" s="61">
        <f t="shared" si="11"/>
        <v>0</v>
      </c>
      <c r="I26" s="181">
        <f t="shared" si="6"/>
        <v>0</v>
      </c>
      <c r="J26" s="155"/>
      <c r="K26" s="182" t="s">
        <v>20</v>
      </c>
      <c r="L26" s="91">
        <f t="shared" si="14"/>
        <v>0</v>
      </c>
      <c r="M26" s="91">
        <f t="shared" si="14"/>
        <v>0</v>
      </c>
      <c r="N26" s="91">
        <f t="shared" si="14"/>
        <v>0</v>
      </c>
      <c r="O26" s="91">
        <f t="shared" si="14"/>
        <v>0</v>
      </c>
      <c r="P26" s="91">
        <f t="shared" si="8"/>
        <v>0</v>
      </c>
      <c r="Q26" s="91">
        <f t="shared" si="12"/>
        <v>0</v>
      </c>
      <c r="R26" s="91">
        <f t="shared" si="12"/>
        <v>0</v>
      </c>
      <c r="S26" s="185">
        <f t="shared" si="9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13"/>
        <v>0</v>
      </c>
      <c r="C27" s="54">
        <f t="shared" si="13"/>
        <v>0</v>
      </c>
      <c r="D27" s="54">
        <f t="shared" si="13"/>
        <v>0</v>
      </c>
      <c r="E27" s="54">
        <f t="shared" si="13"/>
        <v>0</v>
      </c>
      <c r="F27" s="194">
        <f t="shared" si="5"/>
        <v>0</v>
      </c>
      <c r="G27" s="54">
        <f t="shared" si="11"/>
        <v>0</v>
      </c>
      <c r="H27" s="54">
        <f t="shared" si="11"/>
        <v>0</v>
      </c>
      <c r="I27" s="196">
        <f t="shared" si="6"/>
        <v>0</v>
      </c>
      <c r="J27" s="155"/>
      <c r="K27" s="197" t="s">
        <v>62</v>
      </c>
      <c r="L27" s="54">
        <f t="shared" si="14"/>
        <v>0</v>
      </c>
      <c r="M27" s="54">
        <f t="shared" si="14"/>
        <v>0</v>
      </c>
      <c r="N27" s="54">
        <f t="shared" si="14"/>
        <v>0</v>
      </c>
      <c r="O27" s="54">
        <f t="shared" si="14"/>
        <v>0</v>
      </c>
      <c r="P27" s="54">
        <f t="shared" si="8"/>
        <v>0</v>
      </c>
      <c r="Q27" s="54">
        <f t="shared" si="12"/>
        <v>0</v>
      </c>
      <c r="R27" s="54">
        <f t="shared" si="12"/>
        <v>0</v>
      </c>
      <c r="S27" s="199">
        <f t="shared" si="9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25005.406627538112</v>
      </c>
      <c r="C28" s="201">
        <f t="shared" ref="C28:I28" si="15">SUM(C7:C23)</f>
        <v>3506.8664456051783</v>
      </c>
      <c r="D28" s="201">
        <f t="shared" si="15"/>
        <v>12940.715742459171</v>
      </c>
      <c r="E28" s="201">
        <f t="shared" si="15"/>
        <v>10011.193216111435</v>
      </c>
      <c r="F28" s="201">
        <f t="shared" si="15"/>
        <v>32021.108108069031</v>
      </c>
      <c r="G28" s="201">
        <f t="shared" si="15"/>
        <v>2433.854956755783</v>
      </c>
      <c r="H28" s="201">
        <f t="shared" si="15"/>
        <v>33.389037639794331</v>
      </c>
      <c r="I28" s="201">
        <f t="shared" si="15"/>
        <v>85952.53413417851</v>
      </c>
      <c r="J28" s="465"/>
      <c r="K28" s="202" t="s">
        <v>26</v>
      </c>
      <c r="L28" s="201">
        <f>SUM(L7:L23)</f>
        <v>25005.406627538112</v>
      </c>
      <c r="M28" s="201">
        <f t="shared" ref="M28:S28" si="16">SUM(M7:M23)</f>
        <v>3506.8664456051783</v>
      </c>
      <c r="N28" s="201">
        <f t="shared" si="16"/>
        <v>12940.715742459171</v>
      </c>
      <c r="O28" s="201">
        <f t="shared" si="16"/>
        <v>10011.193216111435</v>
      </c>
      <c r="P28" s="201">
        <f t="shared" si="16"/>
        <v>32021.108108069035</v>
      </c>
      <c r="Q28" s="201">
        <f t="shared" si="16"/>
        <v>2433.854956755783</v>
      </c>
      <c r="R28" s="201">
        <f t="shared" si="16"/>
        <v>33.389037639794331</v>
      </c>
      <c r="S28" s="201">
        <f t="shared" si="16"/>
        <v>85952.53413417851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0.29092110988260977</v>
      </c>
      <c r="C29" s="55">
        <f t="shared" ref="C29:H29" si="17">IF($I28=0,"-",C28/$I28)</f>
        <v>4.0800035518797975E-2</v>
      </c>
      <c r="D29" s="55">
        <f t="shared" si="17"/>
        <v>0.15055653533446403</v>
      </c>
      <c r="E29" s="55">
        <f t="shared" si="17"/>
        <v>0.1164735085120724</v>
      </c>
      <c r="F29" s="55">
        <f t="shared" si="17"/>
        <v>0.37254408413464135</v>
      </c>
      <c r="G29" s="55">
        <f t="shared" si="17"/>
        <v>2.8316267592021761E-2</v>
      </c>
      <c r="H29" s="55">
        <f t="shared" si="17"/>
        <v>3.8845902539268336E-4</v>
      </c>
      <c r="I29" s="56">
        <f>SUM(B29:H29)</f>
        <v>0.99999999999999989</v>
      </c>
      <c r="K29" s="82" t="s">
        <v>83</v>
      </c>
      <c r="L29" s="99">
        <f>IF($I28=0,"-",L28/$I28)</f>
        <v>0.29092110988260977</v>
      </c>
      <c r="M29" s="99">
        <f t="shared" ref="M29:R29" si="18">IF($I28=0,"-",M28/$I28)</f>
        <v>4.0800035518797975E-2</v>
      </c>
      <c r="N29" s="99">
        <f t="shared" si="18"/>
        <v>0.15055653533446403</v>
      </c>
      <c r="O29" s="99">
        <f t="shared" si="18"/>
        <v>0.1164735085120724</v>
      </c>
      <c r="P29" s="99">
        <f t="shared" si="18"/>
        <v>0.37254408413464141</v>
      </c>
      <c r="Q29" s="99">
        <f t="shared" si="18"/>
        <v>2.8316267592021761E-2</v>
      </c>
      <c r="R29" s="100">
        <f t="shared" si="18"/>
        <v>3.8845902539268336E-4</v>
      </c>
      <c r="S29" s="101">
        <f>SUM(L29:R29)</f>
        <v>0.99999999999999989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2.878577700312911E-2</v>
      </c>
      <c r="C33" s="38">
        <f t="shared" ref="C33:E33" si="19">C111+C137+C163+C189+C215+C241+C267+C293+C319+C345+C371+C397+C423</f>
        <v>0</v>
      </c>
      <c r="D33" s="38">
        <f t="shared" si="19"/>
        <v>1.6698891915657419E-6</v>
      </c>
      <c r="E33" s="38">
        <f t="shared" si="19"/>
        <v>0</v>
      </c>
      <c r="F33" s="321">
        <v>0</v>
      </c>
      <c r="G33" s="38">
        <f t="shared" ref="G33:H48" si="20">G111+G137+G163+G189+G215+G241+G267+G293+G319+G345+G371+G397+G423</f>
        <v>0</v>
      </c>
      <c r="H33" s="38">
        <f t="shared" si="20"/>
        <v>0</v>
      </c>
      <c r="I33" s="160">
        <f>SUM(B33:H33)</f>
        <v>2.8787446892320677E-2</v>
      </c>
      <c r="J33" s="155"/>
      <c r="K33" s="209" t="s">
        <v>7</v>
      </c>
      <c r="L33" s="38">
        <f t="shared" ref="L33:R48" si="21">L111+L137+L163+L189+L215+L241+L267+L293+L319+L345+L371+L397+L423</f>
        <v>2.878577700312911E-2</v>
      </c>
      <c r="M33" s="38">
        <f t="shared" si="21"/>
        <v>0</v>
      </c>
      <c r="N33" s="38">
        <f t="shared" si="21"/>
        <v>1.6698891915657419E-6</v>
      </c>
      <c r="O33" s="38">
        <f t="shared" si="21"/>
        <v>0</v>
      </c>
      <c r="P33" s="38">
        <f t="shared" si="21"/>
        <v>0</v>
      </c>
      <c r="Q33" s="38">
        <f t="shared" si="21"/>
        <v>0</v>
      </c>
      <c r="R33" s="38">
        <f t="shared" si="21"/>
        <v>0</v>
      </c>
      <c r="S33" s="211">
        <f>SUM(L33:R33)</f>
        <v>2.8787446892320677E-2</v>
      </c>
      <c r="T33" s="155"/>
      <c r="U33" s="212" t="s">
        <v>7</v>
      </c>
      <c r="V33" s="117">
        <f t="shared" ref="V33:AH48" si="22">V111+V137+V163+V189+V215+V241+V267+V293+V319+V345+V371+V397+V423</f>
        <v>2.878577700312911E-2</v>
      </c>
      <c r="W33" s="117">
        <f t="shared" si="22"/>
        <v>0</v>
      </c>
      <c r="X33" s="117">
        <f t="shared" si="22"/>
        <v>0</v>
      </c>
      <c r="Y33" s="117">
        <f t="shared" si="22"/>
        <v>0</v>
      </c>
      <c r="Z33" s="117">
        <f t="shared" si="22"/>
        <v>1.6698891915657419E-6</v>
      </c>
      <c r="AA33" s="117">
        <f t="shared" si="22"/>
        <v>0</v>
      </c>
      <c r="AB33" s="117">
        <f t="shared" si="22"/>
        <v>0</v>
      </c>
      <c r="AC33" s="118">
        <f t="shared" si="22"/>
        <v>0</v>
      </c>
      <c r="AD33" s="117">
        <f t="shared" si="22"/>
        <v>0</v>
      </c>
      <c r="AE33" s="117">
        <f t="shared" si="22"/>
        <v>0</v>
      </c>
      <c r="AF33" s="117">
        <f t="shared" si="22"/>
        <v>0</v>
      </c>
      <c r="AG33" s="117">
        <f t="shared" si="22"/>
        <v>0</v>
      </c>
      <c r="AH33" s="117">
        <f t="shared" si="22"/>
        <v>0</v>
      </c>
      <c r="AI33" s="216">
        <f>SUM(V33:AC33)</f>
        <v>2.8787446892320677E-2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23">B112+B138+B164+B190+B216+B242+B268+B294+B320+B346+B372+B398+B424</f>
        <v>0</v>
      </c>
      <c r="C34" s="41">
        <f t="shared" si="23"/>
        <v>0</v>
      </c>
      <c r="D34" s="41">
        <f t="shared" si="23"/>
        <v>609.81850054999995</v>
      </c>
      <c r="E34" s="41">
        <f t="shared" si="23"/>
        <v>0</v>
      </c>
      <c r="F34" s="322">
        <v>0</v>
      </c>
      <c r="G34" s="41">
        <f t="shared" si="20"/>
        <v>0</v>
      </c>
      <c r="H34" s="41">
        <f t="shared" si="20"/>
        <v>0</v>
      </c>
      <c r="I34" s="168">
        <f t="shared" ref="I34:I53" si="24">SUM(B34:H34)</f>
        <v>609.81850054999995</v>
      </c>
      <c r="J34" s="155"/>
      <c r="K34" s="169" t="s">
        <v>8</v>
      </c>
      <c r="L34" s="88">
        <f t="shared" si="21"/>
        <v>0</v>
      </c>
      <c r="M34" s="88">
        <f t="shared" si="21"/>
        <v>0</v>
      </c>
      <c r="N34" s="88">
        <f t="shared" si="21"/>
        <v>609.81850054999995</v>
      </c>
      <c r="O34" s="88">
        <f t="shared" si="21"/>
        <v>0</v>
      </c>
      <c r="P34" s="88">
        <f t="shared" si="21"/>
        <v>0</v>
      </c>
      <c r="Q34" s="88">
        <f t="shared" si="21"/>
        <v>0</v>
      </c>
      <c r="R34" s="88">
        <f t="shared" si="21"/>
        <v>0</v>
      </c>
      <c r="S34" s="172">
        <f t="shared" ref="S34:S53" si="25">SUM(L34:R34)</f>
        <v>609.81850054999995</v>
      </c>
      <c r="T34" s="155"/>
      <c r="U34" s="217" t="s">
        <v>8</v>
      </c>
      <c r="V34" s="121">
        <f t="shared" si="22"/>
        <v>0</v>
      </c>
      <c r="W34" s="121">
        <f t="shared" si="22"/>
        <v>0</v>
      </c>
      <c r="X34" s="121">
        <f t="shared" si="22"/>
        <v>0</v>
      </c>
      <c r="Y34" s="121">
        <f t="shared" si="22"/>
        <v>0</v>
      </c>
      <c r="Z34" s="121">
        <f t="shared" si="22"/>
        <v>609.81850054999995</v>
      </c>
      <c r="AA34" s="121">
        <f t="shared" si="22"/>
        <v>0</v>
      </c>
      <c r="AB34" s="121">
        <f t="shared" si="22"/>
        <v>0</v>
      </c>
      <c r="AC34" s="122">
        <f t="shared" si="22"/>
        <v>0</v>
      </c>
      <c r="AD34" s="121">
        <f t="shared" si="22"/>
        <v>0</v>
      </c>
      <c r="AE34" s="121">
        <f t="shared" si="22"/>
        <v>0</v>
      </c>
      <c r="AF34" s="121">
        <f t="shared" si="22"/>
        <v>0</v>
      </c>
      <c r="AG34" s="121">
        <f t="shared" si="22"/>
        <v>0</v>
      </c>
      <c r="AH34" s="121">
        <f t="shared" si="22"/>
        <v>0</v>
      </c>
      <c r="AI34" s="220">
        <f t="shared" ref="AI34:AI53" si="26">SUM(V34:AC34)</f>
        <v>609.81850054999995</v>
      </c>
      <c r="AJ34" s="147" t="str">
        <f t="shared" ref="AJ34:AJ55" si="27">IF(ABS(S34-AI34)&gt;0.001,S34-AI34,"")</f>
        <v/>
      </c>
    </row>
    <row r="35" spans="1:36" ht="15">
      <c r="A35" s="173" t="s">
        <v>10</v>
      </c>
      <c r="B35" s="44">
        <f t="shared" si="23"/>
        <v>0</v>
      </c>
      <c r="C35" s="44">
        <f t="shared" si="23"/>
        <v>0</v>
      </c>
      <c r="D35" s="44">
        <f t="shared" si="23"/>
        <v>317.47860769828793</v>
      </c>
      <c r="E35" s="44">
        <f t="shared" si="23"/>
        <v>0</v>
      </c>
      <c r="F35" s="322">
        <v>0</v>
      </c>
      <c r="G35" s="44">
        <f t="shared" si="20"/>
        <v>0</v>
      </c>
      <c r="H35" s="44">
        <f t="shared" si="20"/>
        <v>0</v>
      </c>
      <c r="I35" s="160">
        <f t="shared" si="24"/>
        <v>317.47860769828793</v>
      </c>
      <c r="J35" s="155"/>
      <c r="K35" s="175" t="s">
        <v>10</v>
      </c>
      <c r="L35" s="44">
        <f t="shared" si="21"/>
        <v>0</v>
      </c>
      <c r="M35" s="44">
        <f t="shared" si="21"/>
        <v>0</v>
      </c>
      <c r="N35" s="44">
        <f t="shared" si="21"/>
        <v>317.47860769828793</v>
      </c>
      <c r="O35" s="44">
        <f t="shared" si="21"/>
        <v>0</v>
      </c>
      <c r="P35" s="44">
        <f t="shared" si="21"/>
        <v>0</v>
      </c>
      <c r="Q35" s="44">
        <f t="shared" si="21"/>
        <v>0</v>
      </c>
      <c r="R35" s="44">
        <f t="shared" si="21"/>
        <v>0</v>
      </c>
      <c r="S35" s="164">
        <f t="shared" si="25"/>
        <v>317.47860769828793</v>
      </c>
      <c r="T35" s="155"/>
      <c r="U35" s="221" t="s">
        <v>10</v>
      </c>
      <c r="V35" s="117">
        <f t="shared" si="22"/>
        <v>0</v>
      </c>
      <c r="W35" s="117">
        <f t="shared" si="22"/>
        <v>0</v>
      </c>
      <c r="X35" s="117">
        <f t="shared" si="22"/>
        <v>0</v>
      </c>
      <c r="Y35" s="117">
        <f t="shared" si="22"/>
        <v>0</v>
      </c>
      <c r="Z35" s="117">
        <f t="shared" si="22"/>
        <v>317.47860769828793</v>
      </c>
      <c r="AA35" s="117">
        <f t="shared" si="22"/>
        <v>0</v>
      </c>
      <c r="AB35" s="117">
        <f t="shared" si="22"/>
        <v>0</v>
      </c>
      <c r="AC35" s="118">
        <f t="shared" si="22"/>
        <v>0</v>
      </c>
      <c r="AD35" s="117">
        <f t="shared" si="22"/>
        <v>0</v>
      </c>
      <c r="AE35" s="117">
        <f t="shared" si="22"/>
        <v>0</v>
      </c>
      <c r="AF35" s="117">
        <f t="shared" si="22"/>
        <v>0</v>
      </c>
      <c r="AG35" s="117">
        <f t="shared" si="22"/>
        <v>0</v>
      </c>
      <c r="AH35" s="117">
        <f t="shared" si="22"/>
        <v>0</v>
      </c>
      <c r="AI35" s="216">
        <f t="shared" si="26"/>
        <v>317.47860769828793</v>
      </c>
      <c r="AJ35" s="147" t="str">
        <f t="shared" si="27"/>
        <v/>
      </c>
    </row>
    <row r="36" spans="1:36" ht="15">
      <c r="A36" s="165" t="s">
        <v>52</v>
      </c>
      <c r="B36" s="41">
        <f t="shared" si="23"/>
        <v>0</v>
      </c>
      <c r="C36" s="41">
        <f t="shared" si="23"/>
        <v>0</v>
      </c>
      <c r="D36" s="41">
        <f t="shared" si="23"/>
        <v>619.10437804000003</v>
      </c>
      <c r="E36" s="41">
        <f t="shared" si="23"/>
        <v>0</v>
      </c>
      <c r="F36" s="322">
        <v>0</v>
      </c>
      <c r="G36" s="41">
        <f t="shared" si="20"/>
        <v>0</v>
      </c>
      <c r="H36" s="41">
        <f t="shared" si="20"/>
        <v>0</v>
      </c>
      <c r="I36" s="168">
        <f t="shared" si="24"/>
        <v>619.10437804000003</v>
      </c>
      <c r="J36" s="155"/>
      <c r="K36" s="169" t="s">
        <v>52</v>
      </c>
      <c r="L36" s="88">
        <f t="shared" si="21"/>
        <v>0</v>
      </c>
      <c r="M36" s="88">
        <f t="shared" si="21"/>
        <v>0</v>
      </c>
      <c r="N36" s="88">
        <f t="shared" si="21"/>
        <v>619.10437804000003</v>
      </c>
      <c r="O36" s="88">
        <f t="shared" si="21"/>
        <v>0</v>
      </c>
      <c r="P36" s="88">
        <f t="shared" si="21"/>
        <v>0</v>
      </c>
      <c r="Q36" s="88">
        <f t="shared" si="21"/>
        <v>0</v>
      </c>
      <c r="R36" s="88">
        <f t="shared" si="21"/>
        <v>0</v>
      </c>
      <c r="S36" s="172">
        <f t="shared" si="25"/>
        <v>619.10437804000003</v>
      </c>
      <c r="T36" s="155"/>
      <c r="U36" s="217" t="s">
        <v>52</v>
      </c>
      <c r="V36" s="121">
        <f t="shared" si="22"/>
        <v>0</v>
      </c>
      <c r="W36" s="121">
        <f t="shared" si="22"/>
        <v>0</v>
      </c>
      <c r="X36" s="121">
        <f t="shared" si="22"/>
        <v>0</v>
      </c>
      <c r="Y36" s="121">
        <f t="shared" si="22"/>
        <v>0</v>
      </c>
      <c r="Z36" s="121">
        <f t="shared" si="22"/>
        <v>619.10437804000003</v>
      </c>
      <c r="AA36" s="121">
        <f t="shared" si="22"/>
        <v>0</v>
      </c>
      <c r="AB36" s="121">
        <f t="shared" si="22"/>
        <v>0</v>
      </c>
      <c r="AC36" s="122">
        <f t="shared" si="22"/>
        <v>0</v>
      </c>
      <c r="AD36" s="121">
        <f t="shared" si="22"/>
        <v>0</v>
      </c>
      <c r="AE36" s="121">
        <f t="shared" si="22"/>
        <v>0</v>
      </c>
      <c r="AF36" s="121">
        <f t="shared" si="22"/>
        <v>0</v>
      </c>
      <c r="AG36" s="121">
        <f t="shared" si="22"/>
        <v>0</v>
      </c>
      <c r="AH36" s="121">
        <f t="shared" si="22"/>
        <v>0</v>
      </c>
      <c r="AI36" s="220">
        <f t="shared" si="26"/>
        <v>619.10437804000003</v>
      </c>
      <c r="AJ36" s="147" t="str">
        <f t="shared" si="27"/>
        <v/>
      </c>
    </row>
    <row r="37" spans="1:36" ht="15">
      <c r="A37" s="173" t="s">
        <v>16</v>
      </c>
      <c r="B37" s="44">
        <f t="shared" si="23"/>
        <v>116.30164465336232</v>
      </c>
      <c r="C37" s="44">
        <f t="shared" si="23"/>
        <v>72.004789994860388</v>
      </c>
      <c r="D37" s="44">
        <f t="shared" si="23"/>
        <v>207.95458623216751</v>
      </c>
      <c r="E37" s="44">
        <f t="shared" si="23"/>
        <v>0</v>
      </c>
      <c r="F37" s="322">
        <v>0</v>
      </c>
      <c r="G37" s="44">
        <f t="shared" si="20"/>
        <v>0</v>
      </c>
      <c r="H37" s="44">
        <f t="shared" si="20"/>
        <v>0</v>
      </c>
      <c r="I37" s="160">
        <f t="shared" si="24"/>
        <v>396.26102088039022</v>
      </c>
      <c r="J37" s="155"/>
      <c r="K37" s="175" t="s">
        <v>16</v>
      </c>
      <c r="L37" s="44">
        <f t="shared" si="21"/>
        <v>116.30164465336232</v>
      </c>
      <c r="M37" s="44">
        <f t="shared" si="21"/>
        <v>72.004789994860388</v>
      </c>
      <c r="N37" s="44">
        <f t="shared" si="21"/>
        <v>207.95458623216751</v>
      </c>
      <c r="O37" s="44">
        <f t="shared" si="21"/>
        <v>0</v>
      </c>
      <c r="P37" s="44">
        <f t="shared" si="21"/>
        <v>0</v>
      </c>
      <c r="Q37" s="44">
        <f t="shared" si="21"/>
        <v>0</v>
      </c>
      <c r="R37" s="44">
        <f t="shared" si="21"/>
        <v>0</v>
      </c>
      <c r="S37" s="164">
        <f t="shared" si="25"/>
        <v>396.26102088039022</v>
      </c>
      <c r="T37" s="155"/>
      <c r="U37" s="221" t="s">
        <v>16</v>
      </c>
      <c r="V37" s="117">
        <f t="shared" si="22"/>
        <v>115.41547851497306</v>
      </c>
      <c r="W37" s="117">
        <f t="shared" si="22"/>
        <v>0</v>
      </c>
      <c r="X37" s="117">
        <f t="shared" si="22"/>
        <v>0</v>
      </c>
      <c r="Y37" s="117">
        <f t="shared" si="22"/>
        <v>72.004789994860388</v>
      </c>
      <c r="Z37" s="117">
        <f t="shared" si="22"/>
        <v>205.60631939730956</v>
      </c>
      <c r="AA37" s="117">
        <f t="shared" si="22"/>
        <v>0</v>
      </c>
      <c r="AB37" s="117">
        <f t="shared" si="22"/>
        <v>0</v>
      </c>
      <c r="AC37" s="118">
        <f t="shared" si="22"/>
        <v>3.2344329732472277</v>
      </c>
      <c r="AD37" s="117">
        <f t="shared" si="22"/>
        <v>0.88616613838926162</v>
      </c>
      <c r="AE37" s="117">
        <f t="shared" si="22"/>
        <v>0</v>
      </c>
      <c r="AF37" s="117">
        <f t="shared" si="22"/>
        <v>0</v>
      </c>
      <c r="AG37" s="117">
        <f t="shared" si="22"/>
        <v>2.3482668348579661</v>
      </c>
      <c r="AH37" s="117">
        <f t="shared" si="22"/>
        <v>0</v>
      </c>
      <c r="AI37" s="216">
        <f t="shared" si="26"/>
        <v>396.26102088039028</v>
      </c>
      <c r="AJ37" s="147" t="str">
        <f t="shared" si="27"/>
        <v/>
      </c>
    </row>
    <row r="38" spans="1:36" ht="15">
      <c r="A38" s="165" t="s">
        <v>15</v>
      </c>
      <c r="B38" s="41">
        <f t="shared" si="23"/>
        <v>15.769541124234866</v>
      </c>
      <c r="C38" s="41">
        <f t="shared" si="23"/>
        <v>1.5049320534820807</v>
      </c>
      <c r="D38" s="41">
        <f t="shared" si="23"/>
        <v>12.9598708117946</v>
      </c>
      <c r="E38" s="41">
        <f t="shared" si="23"/>
        <v>0</v>
      </c>
      <c r="F38" s="322">
        <v>0</v>
      </c>
      <c r="G38" s="41">
        <f t="shared" si="20"/>
        <v>0</v>
      </c>
      <c r="H38" s="41">
        <f t="shared" si="20"/>
        <v>0</v>
      </c>
      <c r="I38" s="168">
        <f t="shared" si="24"/>
        <v>30.234343989511544</v>
      </c>
      <c r="J38" s="155"/>
      <c r="K38" s="169" t="s">
        <v>15</v>
      </c>
      <c r="L38" s="88">
        <f t="shared" si="21"/>
        <v>15.769541124234866</v>
      </c>
      <c r="M38" s="88">
        <f t="shared" si="21"/>
        <v>1.5049320534820807</v>
      </c>
      <c r="N38" s="88">
        <f t="shared" si="21"/>
        <v>12.9598708117946</v>
      </c>
      <c r="O38" s="88">
        <f t="shared" si="21"/>
        <v>0</v>
      </c>
      <c r="P38" s="88">
        <f t="shared" si="21"/>
        <v>0</v>
      </c>
      <c r="Q38" s="88">
        <f t="shared" si="21"/>
        <v>0</v>
      </c>
      <c r="R38" s="88">
        <f t="shared" si="21"/>
        <v>0</v>
      </c>
      <c r="S38" s="172">
        <f t="shared" si="25"/>
        <v>30.234343989511544</v>
      </c>
      <c r="T38" s="155"/>
      <c r="U38" s="217" t="s">
        <v>53</v>
      </c>
      <c r="V38" s="121">
        <f t="shared" si="22"/>
        <v>15.261968070240084</v>
      </c>
      <c r="W38" s="121">
        <f t="shared" si="22"/>
        <v>0</v>
      </c>
      <c r="X38" s="121">
        <f t="shared" si="22"/>
        <v>0</v>
      </c>
      <c r="Y38" s="121">
        <f t="shared" si="22"/>
        <v>1.5049320534820807</v>
      </c>
      <c r="Z38" s="121">
        <f t="shared" si="22"/>
        <v>12.9598708117946</v>
      </c>
      <c r="AA38" s="121">
        <f t="shared" si="22"/>
        <v>0</v>
      </c>
      <c r="AB38" s="121">
        <f t="shared" si="22"/>
        <v>0</v>
      </c>
      <c r="AC38" s="122">
        <f t="shared" si="22"/>
        <v>0.50757305399478359</v>
      </c>
      <c r="AD38" s="121">
        <f t="shared" si="22"/>
        <v>0.50757305399478359</v>
      </c>
      <c r="AE38" s="121">
        <f t="shared" si="22"/>
        <v>0</v>
      </c>
      <c r="AF38" s="121">
        <f t="shared" si="22"/>
        <v>0</v>
      </c>
      <c r="AG38" s="121">
        <f t="shared" si="22"/>
        <v>0</v>
      </c>
      <c r="AH38" s="121">
        <f t="shared" si="22"/>
        <v>0</v>
      </c>
      <c r="AI38" s="220">
        <f t="shared" si="26"/>
        <v>30.234343989511544</v>
      </c>
      <c r="AJ38" s="147" t="str">
        <f t="shared" si="27"/>
        <v/>
      </c>
    </row>
    <row r="39" spans="1:36" ht="15">
      <c r="A39" s="173" t="s">
        <v>54</v>
      </c>
      <c r="B39" s="44">
        <f t="shared" si="23"/>
        <v>0</v>
      </c>
      <c r="C39" s="44">
        <f t="shared" si="23"/>
        <v>0</v>
      </c>
      <c r="D39" s="44">
        <f t="shared" si="23"/>
        <v>0</v>
      </c>
      <c r="E39" s="44">
        <f t="shared" si="23"/>
        <v>771.83769890189274</v>
      </c>
      <c r="F39" s="322">
        <v>0</v>
      </c>
      <c r="G39" s="44">
        <f t="shared" si="20"/>
        <v>0</v>
      </c>
      <c r="H39" s="44">
        <f t="shared" si="20"/>
        <v>0</v>
      </c>
      <c r="I39" s="160">
        <f t="shared" si="24"/>
        <v>771.83769890189274</v>
      </c>
      <c r="J39" s="155"/>
      <c r="K39" s="175" t="s">
        <v>54</v>
      </c>
      <c r="L39" s="44">
        <f t="shared" si="21"/>
        <v>0</v>
      </c>
      <c r="M39" s="44">
        <f t="shared" si="21"/>
        <v>0</v>
      </c>
      <c r="N39" s="44">
        <f t="shared" si="21"/>
        <v>0</v>
      </c>
      <c r="O39" s="44">
        <f t="shared" si="21"/>
        <v>771.83769890189274</v>
      </c>
      <c r="P39" s="44">
        <f t="shared" si="21"/>
        <v>1248.8702578795283</v>
      </c>
      <c r="Q39" s="44">
        <f t="shared" si="21"/>
        <v>0</v>
      </c>
      <c r="R39" s="44">
        <f t="shared" si="21"/>
        <v>0</v>
      </c>
      <c r="S39" s="164">
        <f t="shared" si="25"/>
        <v>2020.707956781421</v>
      </c>
      <c r="T39" s="155"/>
      <c r="U39" s="221" t="s">
        <v>54</v>
      </c>
      <c r="V39" s="117">
        <f t="shared" si="22"/>
        <v>0</v>
      </c>
      <c r="W39" s="117">
        <f t="shared" si="22"/>
        <v>0</v>
      </c>
      <c r="X39" s="117">
        <f t="shared" si="22"/>
        <v>0</v>
      </c>
      <c r="Y39" s="117">
        <f t="shared" si="22"/>
        <v>0</v>
      </c>
      <c r="Z39" s="117">
        <f t="shared" si="22"/>
        <v>0</v>
      </c>
      <c r="AA39" s="117">
        <f t="shared" si="22"/>
        <v>704.42170740230961</v>
      </c>
      <c r="AB39" s="117">
        <f t="shared" si="22"/>
        <v>1248.8702578795283</v>
      </c>
      <c r="AC39" s="118">
        <f t="shared" si="22"/>
        <v>67.415991499583143</v>
      </c>
      <c r="AD39" s="117">
        <f t="shared" si="22"/>
        <v>0</v>
      </c>
      <c r="AE39" s="117">
        <f t="shared" si="22"/>
        <v>0</v>
      </c>
      <c r="AF39" s="117">
        <f t="shared" si="22"/>
        <v>0</v>
      </c>
      <c r="AG39" s="117">
        <f t="shared" si="22"/>
        <v>0</v>
      </c>
      <c r="AH39" s="117">
        <f t="shared" si="22"/>
        <v>67.415991499583143</v>
      </c>
      <c r="AI39" s="216">
        <f t="shared" si="26"/>
        <v>2020.707956781421</v>
      </c>
      <c r="AJ39" s="147" t="str">
        <f t="shared" si="27"/>
        <v/>
      </c>
    </row>
    <row r="40" spans="1:36" ht="15">
      <c r="A40" s="165" t="s">
        <v>12</v>
      </c>
      <c r="B40" s="41">
        <f t="shared" si="23"/>
        <v>0</v>
      </c>
      <c r="C40" s="41">
        <f t="shared" si="23"/>
        <v>0</v>
      </c>
      <c r="D40" s="41">
        <f t="shared" si="23"/>
        <v>0</v>
      </c>
      <c r="E40" s="41">
        <f t="shared" si="23"/>
        <v>4.3926955036095094</v>
      </c>
      <c r="F40" s="322">
        <v>0</v>
      </c>
      <c r="G40" s="41">
        <f t="shared" si="20"/>
        <v>0</v>
      </c>
      <c r="H40" s="41">
        <f t="shared" si="20"/>
        <v>0</v>
      </c>
      <c r="I40" s="168">
        <f t="shared" si="24"/>
        <v>4.3926955036095094</v>
      </c>
      <c r="J40" s="155"/>
      <c r="K40" s="169" t="s">
        <v>12</v>
      </c>
      <c r="L40" s="88">
        <f t="shared" si="21"/>
        <v>0</v>
      </c>
      <c r="M40" s="88">
        <f t="shared" si="21"/>
        <v>0</v>
      </c>
      <c r="N40" s="88">
        <f t="shared" si="21"/>
        <v>0</v>
      </c>
      <c r="O40" s="88">
        <f t="shared" si="21"/>
        <v>4.3926955036095094</v>
      </c>
      <c r="P40" s="88">
        <f t="shared" si="21"/>
        <v>22.834263534083355</v>
      </c>
      <c r="Q40" s="88">
        <f t="shared" si="21"/>
        <v>0</v>
      </c>
      <c r="R40" s="88">
        <f t="shared" si="21"/>
        <v>0</v>
      </c>
      <c r="S40" s="172">
        <f t="shared" si="25"/>
        <v>27.226959037692865</v>
      </c>
      <c r="T40" s="155"/>
      <c r="U40" s="217" t="s">
        <v>12</v>
      </c>
      <c r="V40" s="121">
        <f t="shared" si="22"/>
        <v>0</v>
      </c>
      <c r="W40" s="121">
        <f t="shared" si="22"/>
        <v>0</v>
      </c>
      <c r="X40" s="121">
        <f t="shared" si="22"/>
        <v>0</v>
      </c>
      <c r="Y40" s="121">
        <f t="shared" si="22"/>
        <v>0</v>
      </c>
      <c r="Z40" s="121">
        <f t="shared" si="22"/>
        <v>0</v>
      </c>
      <c r="AA40" s="121">
        <f t="shared" si="22"/>
        <v>1.2039009984574485</v>
      </c>
      <c r="AB40" s="121">
        <f t="shared" si="22"/>
        <v>22.834263534083355</v>
      </c>
      <c r="AC40" s="122">
        <f t="shared" si="22"/>
        <v>3.1887945051520603</v>
      </c>
      <c r="AD40" s="121">
        <f t="shared" si="22"/>
        <v>0</v>
      </c>
      <c r="AE40" s="121">
        <f t="shared" si="22"/>
        <v>0</v>
      </c>
      <c r="AF40" s="121">
        <f t="shared" si="22"/>
        <v>0</v>
      </c>
      <c r="AG40" s="121">
        <f t="shared" si="22"/>
        <v>0</v>
      </c>
      <c r="AH40" s="121">
        <f t="shared" si="22"/>
        <v>3.1887945051520603</v>
      </c>
      <c r="AI40" s="220">
        <f t="shared" si="26"/>
        <v>27.226959037692865</v>
      </c>
      <c r="AJ40" s="147" t="str">
        <f t="shared" si="27"/>
        <v/>
      </c>
    </row>
    <row r="41" spans="1:36" ht="15">
      <c r="A41" s="173" t="s">
        <v>55</v>
      </c>
      <c r="B41" s="44">
        <f t="shared" si="23"/>
        <v>0</v>
      </c>
      <c r="C41" s="44">
        <f t="shared" si="23"/>
        <v>0</v>
      </c>
      <c r="D41" s="44">
        <f t="shared" si="23"/>
        <v>0</v>
      </c>
      <c r="E41" s="44">
        <f t="shared" si="23"/>
        <v>0</v>
      </c>
      <c r="F41" s="322">
        <v>0</v>
      </c>
      <c r="G41" s="44">
        <f t="shared" si="20"/>
        <v>0</v>
      </c>
      <c r="H41" s="44">
        <f t="shared" si="20"/>
        <v>0</v>
      </c>
      <c r="I41" s="160">
        <f t="shared" si="24"/>
        <v>0</v>
      </c>
      <c r="J41" s="155"/>
      <c r="K41" s="175" t="s">
        <v>55</v>
      </c>
      <c r="L41" s="44">
        <f t="shared" si="21"/>
        <v>0</v>
      </c>
      <c r="M41" s="44">
        <f t="shared" si="21"/>
        <v>0</v>
      </c>
      <c r="N41" s="44">
        <f t="shared" si="21"/>
        <v>0</v>
      </c>
      <c r="O41" s="44">
        <f t="shared" si="21"/>
        <v>0</v>
      </c>
      <c r="P41" s="44">
        <f t="shared" si="21"/>
        <v>0</v>
      </c>
      <c r="Q41" s="44">
        <f t="shared" si="21"/>
        <v>0</v>
      </c>
      <c r="R41" s="44">
        <f t="shared" si="21"/>
        <v>0</v>
      </c>
      <c r="S41" s="164">
        <f t="shared" si="25"/>
        <v>0</v>
      </c>
      <c r="T41" s="155"/>
      <c r="U41" s="221" t="s">
        <v>55</v>
      </c>
      <c r="V41" s="117">
        <f t="shared" si="22"/>
        <v>0</v>
      </c>
      <c r="W41" s="117">
        <f t="shared" si="22"/>
        <v>0</v>
      </c>
      <c r="X41" s="117">
        <f t="shared" si="22"/>
        <v>0</v>
      </c>
      <c r="Y41" s="117">
        <f t="shared" si="22"/>
        <v>0</v>
      </c>
      <c r="Z41" s="117">
        <f t="shared" si="22"/>
        <v>0</v>
      </c>
      <c r="AA41" s="117">
        <f t="shared" si="22"/>
        <v>0</v>
      </c>
      <c r="AB41" s="117">
        <f t="shared" si="22"/>
        <v>0</v>
      </c>
      <c r="AC41" s="118">
        <f t="shared" si="22"/>
        <v>0</v>
      </c>
      <c r="AD41" s="117">
        <f t="shared" si="22"/>
        <v>0</v>
      </c>
      <c r="AE41" s="117">
        <f t="shared" si="22"/>
        <v>0</v>
      </c>
      <c r="AF41" s="117">
        <f t="shared" si="22"/>
        <v>0</v>
      </c>
      <c r="AG41" s="117">
        <f t="shared" si="22"/>
        <v>0</v>
      </c>
      <c r="AH41" s="117">
        <f t="shared" si="22"/>
        <v>0</v>
      </c>
      <c r="AI41" s="216">
        <f t="shared" si="26"/>
        <v>0</v>
      </c>
      <c r="AJ41" s="147" t="str">
        <f t="shared" si="27"/>
        <v/>
      </c>
    </row>
    <row r="42" spans="1:36" ht="15">
      <c r="A42" s="165" t="s">
        <v>17</v>
      </c>
      <c r="B42" s="41">
        <f t="shared" si="23"/>
        <v>35.402665354950322</v>
      </c>
      <c r="C42" s="41">
        <f t="shared" si="23"/>
        <v>5.9722961299182922</v>
      </c>
      <c r="D42" s="41">
        <f t="shared" si="23"/>
        <v>144.8992893659244</v>
      </c>
      <c r="E42" s="41">
        <f t="shared" si="23"/>
        <v>45.581114075963512</v>
      </c>
      <c r="F42" s="322">
        <v>0</v>
      </c>
      <c r="G42" s="41">
        <f t="shared" si="20"/>
        <v>0</v>
      </c>
      <c r="H42" s="41">
        <f t="shared" si="20"/>
        <v>0</v>
      </c>
      <c r="I42" s="168">
        <f t="shared" si="24"/>
        <v>231.85536492675652</v>
      </c>
      <c r="J42" s="155"/>
      <c r="K42" s="169" t="s">
        <v>17</v>
      </c>
      <c r="L42" s="88">
        <f t="shared" si="21"/>
        <v>35.402665354950322</v>
      </c>
      <c r="M42" s="88">
        <f t="shared" si="21"/>
        <v>5.9722961299182922</v>
      </c>
      <c r="N42" s="88">
        <f t="shared" si="21"/>
        <v>144.8992893659244</v>
      </c>
      <c r="O42" s="88">
        <f t="shared" si="21"/>
        <v>45.581114075963512</v>
      </c>
      <c r="P42" s="88">
        <f t="shared" si="21"/>
        <v>16.806315510377235</v>
      </c>
      <c r="Q42" s="88">
        <f t="shared" si="21"/>
        <v>0</v>
      </c>
      <c r="R42" s="88">
        <f t="shared" si="21"/>
        <v>0</v>
      </c>
      <c r="S42" s="172">
        <f t="shared" si="25"/>
        <v>248.66168043713375</v>
      </c>
      <c r="T42" s="155"/>
      <c r="U42" s="217" t="s">
        <v>17</v>
      </c>
      <c r="V42" s="121">
        <f t="shared" si="22"/>
        <v>35.402665354950322</v>
      </c>
      <c r="W42" s="121">
        <f t="shared" si="22"/>
        <v>0</v>
      </c>
      <c r="X42" s="121">
        <f t="shared" si="22"/>
        <v>0</v>
      </c>
      <c r="Y42" s="121">
        <f t="shared" si="22"/>
        <v>5.9722961299182922</v>
      </c>
      <c r="Z42" s="121">
        <f t="shared" si="22"/>
        <v>144.8992893659244</v>
      </c>
      <c r="AA42" s="121">
        <f t="shared" si="22"/>
        <v>30.884894026428409</v>
      </c>
      <c r="AB42" s="121">
        <f t="shared" si="22"/>
        <v>16.806315510377235</v>
      </c>
      <c r="AC42" s="122">
        <f t="shared" si="22"/>
        <v>14.696220049535111</v>
      </c>
      <c r="AD42" s="121">
        <f t="shared" si="22"/>
        <v>0</v>
      </c>
      <c r="AE42" s="121">
        <f t="shared" si="22"/>
        <v>0</v>
      </c>
      <c r="AF42" s="121">
        <f t="shared" si="22"/>
        <v>0</v>
      </c>
      <c r="AG42" s="121">
        <f t="shared" si="22"/>
        <v>0</v>
      </c>
      <c r="AH42" s="121">
        <f t="shared" si="22"/>
        <v>14.696220049535111</v>
      </c>
      <c r="AI42" s="220">
        <f t="shared" si="26"/>
        <v>248.66168043713375</v>
      </c>
      <c r="AJ42" s="147" t="str">
        <f t="shared" si="27"/>
        <v/>
      </c>
    </row>
    <row r="43" spans="1:36" ht="15">
      <c r="A43" s="173" t="s">
        <v>139</v>
      </c>
      <c r="B43" s="44">
        <f t="shared" si="23"/>
        <v>1103.7083258188529</v>
      </c>
      <c r="C43" s="44">
        <f t="shared" si="23"/>
        <v>2657.3055380365731</v>
      </c>
      <c r="D43" s="44">
        <f t="shared" si="23"/>
        <v>2131.3515990477613</v>
      </c>
      <c r="E43" s="44">
        <f t="shared" si="23"/>
        <v>100.47043514005415</v>
      </c>
      <c r="F43" s="322">
        <v>0</v>
      </c>
      <c r="G43" s="44">
        <f t="shared" si="20"/>
        <v>1.8647552085711585E-2</v>
      </c>
      <c r="H43" s="44">
        <f t="shared" si="20"/>
        <v>0</v>
      </c>
      <c r="I43" s="160">
        <f t="shared" si="24"/>
        <v>5992.8545455953281</v>
      </c>
      <c r="J43" s="155"/>
      <c r="K43" s="175" t="s">
        <v>139</v>
      </c>
      <c r="L43" s="44">
        <f t="shared" si="21"/>
        <v>1103.7083258188529</v>
      </c>
      <c r="M43" s="44">
        <f t="shared" si="21"/>
        <v>2657.3055380365731</v>
      </c>
      <c r="N43" s="44">
        <f t="shared" si="21"/>
        <v>2131.3515990477613</v>
      </c>
      <c r="O43" s="44">
        <f t="shared" si="21"/>
        <v>100.47043514005415</v>
      </c>
      <c r="P43" s="44">
        <f t="shared" si="21"/>
        <v>14.141630428654395</v>
      </c>
      <c r="Q43" s="44">
        <f t="shared" si="21"/>
        <v>1.8647552085711585E-2</v>
      </c>
      <c r="R43" s="44">
        <f t="shared" si="21"/>
        <v>0</v>
      </c>
      <c r="S43" s="164">
        <f t="shared" si="25"/>
        <v>6006.9961760239821</v>
      </c>
      <c r="T43" s="155"/>
      <c r="U43" s="221" t="s">
        <v>139</v>
      </c>
      <c r="V43" s="117">
        <f t="shared" si="22"/>
        <v>1085.0762030238579</v>
      </c>
      <c r="W43" s="117">
        <f t="shared" si="22"/>
        <v>8.7309050210660661</v>
      </c>
      <c r="X43" s="117">
        <f t="shared" si="22"/>
        <v>1.8647552085711585E-2</v>
      </c>
      <c r="Y43" s="117">
        <f t="shared" si="22"/>
        <v>2657.3055380365731</v>
      </c>
      <c r="Z43" s="117">
        <f t="shared" si="22"/>
        <v>1926.2292210663845</v>
      </c>
      <c r="AA43" s="117">
        <f t="shared" si="22"/>
        <v>37.826106633488862</v>
      </c>
      <c r="AB43" s="117">
        <f t="shared" si="22"/>
        <v>14.141630428654395</v>
      </c>
      <c r="AC43" s="118">
        <f t="shared" si="22"/>
        <v>277.66792426187033</v>
      </c>
      <c r="AD43" s="117">
        <f t="shared" si="22"/>
        <v>9.9012177739285718</v>
      </c>
      <c r="AE43" s="117">
        <f t="shared" si="22"/>
        <v>0</v>
      </c>
      <c r="AF43" s="117">
        <f t="shared" si="22"/>
        <v>0</v>
      </c>
      <c r="AG43" s="117">
        <f t="shared" si="22"/>
        <v>205.12237798137647</v>
      </c>
      <c r="AH43" s="117">
        <f t="shared" si="22"/>
        <v>62.64432850656528</v>
      </c>
      <c r="AI43" s="216">
        <f t="shared" si="26"/>
        <v>6006.9961760239803</v>
      </c>
      <c r="AJ43" s="147" t="str">
        <f t="shared" si="27"/>
        <v/>
      </c>
    </row>
    <row r="44" spans="1:36" ht="15">
      <c r="A44" s="165" t="s">
        <v>25</v>
      </c>
      <c r="B44" s="41">
        <f t="shared" si="23"/>
        <v>348.88292558692734</v>
      </c>
      <c r="C44" s="41">
        <f t="shared" si="23"/>
        <v>143.44484839985628</v>
      </c>
      <c r="D44" s="41">
        <f t="shared" si="23"/>
        <v>1315.8599713448164</v>
      </c>
      <c r="E44" s="41">
        <f t="shared" si="23"/>
        <v>6068.4140514341398</v>
      </c>
      <c r="F44" s="322">
        <v>0</v>
      </c>
      <c r="G44" s="41">
        <f t="shared" si="20"/>
        <v>590.11303186702025</v>
      </c>
      <c r="H44" s="41">
        <f t="shared" si="20"/>
        <v>32.504739994125906</v>
      </c>
      <c r="I44" s="168">
        <f t="shared" si="24"/>
        <v>8499.2195686268878</v>
      </c>
      <c r="J44" s="155"/>
      <c r="K44" s="169" t="s">
        <v>25</v>
      </c>
      <c r="L44" s="88">
        <f t="shared" si="21"/>
        <v>348.88292558692734</v>
      </c>
      <c r="M44" s="88">
        <f t="shared" si="21"/>
        <v>143.44484839985628</v>
      </c>
      <c r="N44" s="88">
        <f t="shared" si="21"/>
        <v>1315.8599713448164</v>
      </c>
      <c r="O44" s="88">
        <f t="shared" si="21"/>
        <v>6068.4140514341398</v>
      </c>
      <c r="P44" s="88">
        <f t="shared" si="21"/>
        <v>17.793811917902577</v>
      </c>
      <c r="Q44" s="88">
        <f t="shared" si="21"/>
        <v>590.11303186702025</v>
      </c>
      <c r="R44" s="88">
        <f t="shared" si="21"/>
        <v>32.504739994125906</v>
      </c>
      <c r="S44" s="172">
        <f t="shared" si="25"/>
        <v>8517.0133805447895</v>
      </c>
      <c r="T44" s="155"/>
      <c r="U44" s="217" t="s">
        <v>25</v>
      </c>
      <c r="V44" s="121">
        <f t="shared" si="22"/>
        <v>74.516268889356795</v>
      </c>
      <c r="W44" s="121">
        <f t="shared" si="22"/>
        <v>271.11741777842752</v>
      </c>
      <c r="X44" s="121">
        <f t="shared" si="22"/>
        <v>590.11303186702025</v>
      </c>
      <c r="Y44" s="121">
        <f t="shared" si="22"/>
        <v>143.44484839985628</v>
      </c>
      <c r="Z44" s="121">
        <f t="shared" si="22"/>
        <v>1304.0853308691276</v>
      </c>
      <c r="AA44" s="121">
        <f t="shared" si="22"/>
        <v>6038.7923629708685</v>
      </c>
      <c r="AB44" s="121">
        <f t="shared" si="22"/>
        <v>17.793811917902577</v>
      </c>
      <c r="AC44" s="122">
        <f t="shared" si="22"/>
        <v>77.150307852229489</v>
      </c>
      <c r="AD44" s="121">
        <f t="shared" si="22"/>
        <v>3.2492389191430546</v>
      </c>
      <c r="AE44" s="121">
        <f t="shared" si="22"/>
        <v>16.656470535139423</v>
      </c>
      <c r="AF44" s="121">
        <f t="shared" si="22"/>
        <v>32.504739994125906</v>
      </c>
      <c r="AG44" s="121">
        <f t="shared" si="22"/>
        <v>11.77464047568869</v>
      </c>
      <c r="AH44" s="121">
        <f t="shared" si="22"/>
        <v>12.965217928132406</v>
      </c>
      <c r="AI44" s="220">
        <f t="shared" si="26"/>
        <v>8517.0133805447895</v>
      </c>
      <c r="AJ44" s="147" t="str">
        <f t="shared" si="27"/>
        <v/>
      </c>
    </row>
    <row r="45" spans="1:36" ht="15">
      <c r="A45" s="173" t="s">
        <v>24</v>
      </c>
      <c r="B45" s="44">
        <f t="shared" si="23"/>
        <v>89.865411106527517</v>
      </c>
      <c r="C45" s="44">
        <f t="shared" si="23"/>
        <v>20.530818132221778</v>
      </c>
      <c r="D45" s="44">
        <f t="shared" si="23"/>
        <v>59.617068177715169</v>
      </c>
      <c r="E45" s="44">
        <f t="shared" si="23"/>
        <v>0</v>
      </c>
      <c r="F45" s="322">
        <v>0</v>
      </c>
      <c r="G45" s="44">
        <f t="shared" si="20"/>
        <v>0</v>
      </c>
      <c r="H45" s="44">
        <f t="shared" si="20"/>
        <v>0</v>
      </c>
      <c r="I45" s="160">
        <f t="shared" si="24"/>
        <v>170.01329741646447</v>
      </c>
      <c r="J45" s="155"/>
      <c r="K45" s="175" t="s">
        <v>24</v>
      </c>
      <c r="L45" s="44">
        <f t="shared" si="21"/>
        <v>89.865411106527517</v>
      </c>
      <c r="M45" s="44">
        <f t="shared" si="21"/>
        <v>20.530818132221778</v>
      </c>
      <c r="N45" s="44">
        <f t="shared" si="21"/>
        <v>59.617068177715169</v>
      </c>
      <c r="O45" s="44">
        <f t="shared" si="21"/>
        <v>0</v>
      </c>
      <c r="P45" s="44">
        <f t="shared" si="21"/>
        <v>0</v>
      </c>
      <c r="Q45" s="44">
        <f t="shared" si="21"/>
        <v>0</v>
      </c>
      <c r="R45" s="44">
        <f t="shared" si="21"/>
        <v>0</v>
      </c>
      <c r="S45" s="164">
        <f t="shared" si="25"/>
        <v>170.01329741646447</v>
      </c>
      <c r="T45" s="155"/>
      <c r="U45" s="221" t="s">
        <v>24</v>
      </c>
      <c r="V45" s="117">
        <f t="shared" si="22"/>
        <v>89.552531963356884</v>
      </c>
      <c r="W45" s="117">
        <f t="shared" si="22"/>
        <v>0</v>
      </c>
      <c r="X45" s="117">
        <f t="shared" si="22"/>
        <v>0</v>
      </c>
      <c r="Y45" s="117">
        <f t="shared" si="22"/>
        <v>20.530818132221778</v>
      </c>
      <c r="Z45" s="117">
        <f t="shared" si="22"/>
        <v>8.2842879333274908</v>
      </c>
      <c r="AA45" s="117">
        <f t="shared" si="22"/>
        <v>0</v>
      </c>
      <c r="AB45" s="117">
        <f t="shared" si="22"/>
        <v>0</v>
      </c>
      <c r="AC45" s="118">
        <f t="shared" si="22"/>
        <v>51.645659387558304</v>
      </c>
      <c r="AD45" s="117">
        <f t="shared" si="22"/>
        <v>0.31287914317063392</v>
      </c>
      <c r="AE45" s="117">
        <f t="shared" si="22"/>
        <v>0</v>
      </c>
      <c r="AF45" s="117">
        <f t="shared" si="22"/>
        <v>0</v>
      </c>
      <c r="AG45" s="117">
        <f t="shared" si="22"/>
        <v>51.332780244387671</v>
      </c>
      <c r="AH45" s="117">
        <f t="shared" si="22"/>
        <v>0</v>
      </c>
      <c r="AI45" s="216">
        <f t="shared" si="26"/>
        <v>170.01329741646447</v>
      </c>
      <c r="AJ45" s="147" t="str">
        <f t="shared" si="27"/>
        <v/>
      </c>
    </row>
    <row r="46" spans="1:36" ht="15">
      <c r="A46" s="165" t="s">
        <v>56</v>
      </c>
      <c r="B46" s="41">
        <f t="shared" si="23"/>
        <v>1.6887849234320742</v>
      </c>
      <c r="C46" s="41">
        <f t="shared" si="23"/>
        <v>1.6300010634696393E-3</v>
      </c>
      <c r="D46" s="41">
        <f t="shared" si="23"/>
        <v>4.1419910242987044E-4</v>
      </c>
      <c r="E46" s="41">
        <f t="shared" si="23"/>
        <v>0</v>
      </c>
      <c r="F46" s="322">
        <v>0</v>
      </c>
      <c r="G46" s="41">
        <f t="shared" si="20"/>
        <v>0</v>
      </c>
      <c r="H46" s="41">
        <f t="shared" si="20"/>
        <v>0</v>
      </c>
      <c r="I46" s="168">
        <f t="shared" si="24"/>
        <v>1.6908291235979735</v>
      </c>
      <c r="J46" s="155"/>
      <c r="K46" s="169" t="s">
        <v>56</v>
      </c>
      <c r="L46" s="88">
        <f t="shared" si="21"/>
        <v>1.6887849234320742</v>
      </c>
      <c r="M46" s="88">
        <f t="shared" si="21"/>
        <v>1.6300010634696393E-3</v>
      </c>
      <c r="N46" s="88">
        <f t="shared" si="21"/>
        <v>4.1419910242987044E-4</v>
      </c>
      <c r="O46" s="88">
        <f t="shared" si="21"/>
        <v>0</v>
      </c>
      <c r="P46" s="88">
        <f t="shared" si="21"/>
        <v>0</v>
      </c>
      <c r="Q46" s="88">
        <f t="shared" si="21"/>
        <v>0</v>
      </c>
      <c r="R46" s="88">
        <f t="shared" si="21"/>
        <v>0</v>
      </c>
      <c r="S46" s="172">
        <f t="shared" si="25"/>
        <v>1.6908291235979735</v>
      </c>
      <c r="T46" s="155"/>
      <c r="U46" s="217" t="s">
        <v>56</v>
      </c>
      <c r="V46" s="121">
        <f t="shared" si="22"/>
        <v>1.6887849234320742</v>
      </c>
      <c r="W46" s="121">
        <f t="shared" si="22"/>
        <v>0</v>
      </c>
      <c r="X46" s="121">
        <f t="shared" si="22"/>
        <v>0</v>
      </c>
      <c r="Y46" s="121">
        <f t="shared" si="22"/>
        <v>1.6300010634696393E-3</v>
      </c>
      <c r="Z46" s="121">
        <f t="shared" si="22"/>
        <v>4.1419910242987044E-4</v>
      </c>
      <c r="AA46" s="121">
        <f t="shared" si="22"/>
        <v>0</v>
      </c>
      <c r="AB46" s="121">
        <f t="shared" si="22"/>
        <v>0</v>
      </c>
      <c r="AC46" s="122">
        <f t="shared" si="22"/>
        <v>0</v>
      </c>
      <c r="AD46" s="121">
        <f t="shared" si="22"/>
        <v>0</v>
      </c>
      <c r="AE46" s="121">
        <f t="shared" si="22"/>
        <v>0</v>
      </c>
      <c r="AF46" s="121">
        <f t="shared" si="22"/>
        <v>0</v>
      </c>
      <c r="AG46" s="121">
        <f t="shared" si="22"/>
        <v>0</v>
      </c>
      <c r="AH46" s="121">
        <f t="shared" si="22"/>
        <v>0</v>
      </c>
      <c r="AI46" s="220">
        <f t="shared" si="26"/>
        <v>1.6908291235979735</v>
      </c>
      <c r="AJ46" s="147" t="str">
        <f t="shared" si="27"/>
        <v/>
      </c>
    </row>
    <row r="47" spans="1:36" ht="15">
      <c r="A47" s="173" t="s">
        <v>22</v>
      </c>
      <c r="B47" s="44">
        <f t="shared" si="23"/>
        <v>381.37254123666742</v>
      </c>
      <c r="C47" s="44">
        <f t="shared" si="23"/>
        <v>301.1243888729627</v>
      </c>
      <c r="D47" s="44">
        <f t="shared" si="23"/>
        <v>1739.3814325695319</v>
      </c>
      <c r="E47" s="44">
        <f t="shared" si="23"/>
        <v>45.310382076244274</v>
      </c>
      <c r="F47" s="322">
        <v>0</v>
      </c>
      <c r="G47" s="44">
        <f t="shared" si="20"/>
        <v>0</v>
      </c>
      <c r="H47" s="44">
        <f t="shared" si="20"/>
        <v>0</v>
      </c>
      <c r="I47" s="160">
        <f t="shared" si="24"/>
        <v>2467.1887447554063</v>
      </c>
      <c r="J47" s="155"/>
      <c r="K47" s="175" t="s">
        <v>22</v>
      </c>
      <c r="L47" s="44">
        <f t="shared" si="21"/>
        <v>381.37254123666742</v>
      </c>
      <c r="M47" s="44">
        <f t="shared" si="21"/>
        <v>301.1243888729627</v>
      </c>
      <c r="N47" s="44">
        <f t="shared" si="21"/>
        <v>1739.3814325695319</v>
      </c>
      <c r="O47" s="44">
        <f t="shared" si="21"/>
        <v>45.310382076244274</v>
      </c>
      <c r="P47" s="44">
        <f t="shared" si="21"/>
        <v>118.40566639036346</v>
      </c>
      <c r="Q47" s="44">
        <f t="shared" si="21"/>
        <v>0</v>
      </c>
      <c r="R47" s="44">
        <f t="shared" si="21"/>
        <v>0</v>
      </c>
      <c r="S47" s="164">
        <f t="shared" si="25"/>
        <v>2585.5944111457698</v>
      </c>
      <c r="T47" s="155"/>
      <c r="U47" s="221" t="s">
        <v>22</v>
      </c>
      <c r="V47" s="117">
        <f t="shared" si="22"/>
        <v>381.37254123666742</v>
      </c>
      <c r="W47" s="117">
        <f t="shared" si="22"/>
        <v>0</v>
      </c>
      <c r="X47" s="117">
        <f t="shared" si="22"/>
        <v>0</v>
      </c>
      <c r="Y47" s="117">
        <f t="shared" si="22"/>
        <v>301.1243888729627</v>
      </c>
      <c r="Z47" s="117">
        <f t="shared" si="22"/>
        <v>944.76002304655617</v>
      </c>
      <c r="AA47" s="117">
        <f t="shared" si="22"/>
        <v>0</v>
      </c>
      <c r="AB47" s="117">
        <f t="shared" si="22"/>
        <v>118.40566639036346</v>
      </c>
      <c r="AC47" s="118">
        <f t="shared" si="22"/>
        <v>839.93179159921976</v>
      </c>
      <c r="AD47" s="117">
        <f t="shared" si="22"/>
        <v>0</v>
      </c>
      <c r="AE47" s="117">
        <f t="shared" si="22"/>
        <v>0</v>
      </c>
      <c r="AF47" s="117">
        <f t="shared" si="22"/>
        <v>0</v>
      </c>
      <c r="AG47" s="117">
        <f t="shared" si="22"/>
        <v>794.62140952297545</v>
      </c>
      <c r="AH47" s="117">
        <f t="shared" si="22"/>
        <v>45.310382076244274</v>
      </c>
      <c r="AI47" s="216">
        <f t="shared" si="26"/>
        <v>2585.5944111457693</v>
      </c>
      <c r="AJ47" s="147" t="str">
        <f t="shared" si="27"/>
        <v/>
      </c>
    </row>
    <row r="48" spans="1:36" ht="15">
      <c r="A48" s="165" t="s">
        <v>21</v>
      </c>
      <c r="B48" s="41">
        <f t="shared" si="23"/>
        <v>18.471133914229863</v>
      </c>
      <c r="C48" s="41">
        <f t="shared" si="23"/>
        <v>1.9701922803213665</v>
      </c>
      <c r="D48" s="41">
        <f t="shared" si="23"/>
        <v>196.03552484584966</v>
      </c>
      <c r="E48" s="41">
        <f t="shared" si="23"/>
        <v>0</v>
      </c>
      <c r="F48" s="322">
        <v>0</v>
      </c>
      <c r="G48" s="41">
        <f t="shared" si="20"/>
        <v>0</v>
      </c>
      <c r="H48" s="41">
        <f t="shared" si="20"/>
        <v>0</v>
      </c>
      <c r="I48" s="168">
        <f t="shared" si="24"/>
        <v>216.4768510404009</v>
      </c>
      <c r="J48" s="155"/>
      <c r="K48" s="169" t="s">
        <v>21</v>
      </c>
      <c r="L48" s="88">
        <f t="shared" si="21"/>
        <v>18.471133914229863</v>
      </c>
      <c r="M48" s="88">
        <f t="shared" si="21"/>
        <v>1.9701922803213665</v>
      </c>
      <c r="N48" s="88">
        <f t="shared" si="21"/>
        <v>196.03552484584966</v>
      </c>
      <c r="O48" s="88">
        <f t="shared" si="21"/>
        <v>0</v>
      </c>
      <c r="P48" s="88">
        <f t="shared" si="21"/>
        <v>0</v>
      </c>
      <c r="Q48" s="88">
        <f t="shared" si="21"/>
        <v>0</v>
      </c>
      <c r="R48" s="88">
        <f t="shared" si="21"/>
        <v>0</v>
      </c>
      <c r="S48" s="172">
        <f t="shared" si="25"/>
        <v>216.4768510404009</v>
      </c>
      <c r="T48" s="155"/>
      <c r="U48" s="217" t="s">
        <v>57</v>
      </c>
      <c r="V48" s="121">
        <f t="shared" si="22"/>
        <v>18.471133914229863</v>
      </c>
      <c r="W48" s="121">
        <f t="shared" si="22"/>
        <v>0</v>
      </c>
      <c r="X48" s="121">
        <f t="shared" si="22"/>
        <v>0</v>
      </c>
      <c r="Y48" s="121">
        <f t="shared" si="22"/>
        <v>1.9701922803213665</v>
      </c>
      <c r="Z48" s="121">
        <f t="shared" si="22"/>
        <v>195.71956977897466</v>
      </c>
      <c r="AA48" s="121">
        <f t="shared" si="22"/>
        <v>0</v>
      </c>
      <c r="AB48" s="121">
        <f t="shared" si="22"/>
        <v>0</v>
      </c>
      <c r="AC48" s="122">
        <f t="shared" si="22"/>
        <v>0.31595506687500002</v>
      </c>
      <c r="AD48" s="121">
        <f t="shared" si="22"/>
        <v>0</v>
      </c>
      <c r="AE48" s="121">
        <f t="shared" si="22"/>
        <v>0</v>
      </c>
      <c r="AF48" s="121">
        <f t="shared" si="22"/>
        <v>0</v>
      </c>
      <c r="AG48" s="121">
        <f t="shared" si="22"/>
        <v>0.31595506687500002</v>
      </c>
      <c r="AH48" s="121">
        <f t="shared" si="22"/>
        <v>0</v>
      </c>
      <c r="AI48" s="220">
        <f t="shared" si="26"/>
        <v>216.4768510404009</v>
      </c>
      <c r="AJ48" s="147" t="str">
        <f t="shared" si="27"/>
        <v/>
      </c>
    </row>
    <row r="49" spans="1:36" ht="15">
      <c r="A49" s="176" t="s">
        <v>60</v>
      </c>
      <c r="B49" s="44">
        <f t="shared" si="23"/>
        <v>9.4831005540075903</v>
      </c>
      <c r="C49" s="44">
        <f t="shared" si="23"/>
        <v>0</v>
      </c>
      <c r="D49" s="44">
        <f t="shared" si="23"/>
        <v>0</v>
      </c>
      <c r="E49" s="44">
        <f t="shared" si="23"/>
        <v>0</v>
      </c>
      <c r="F49" s="322">
        <v>0</v>
      </c>
      <c r="G49" s="44">
        <f t="shared" ref="G49:H53" si="28">G127+G153+G179+G205+G231+G257+G283+G309+G335+G361+G387+G413+G439</f>
        <v>0</v>
      </c>
      <c r="H49" s="44">
        <f t="shared" si="28"/>
        <v>0</v>
      </c>
      <c r="I49" s="160">
        <f t="shared" si="24"/>
        <v>9.4831005540075903</v>
      </c>
      <c r="J49" s="155"/>
      <c r="K49" s="177" t="s">
        <v>60</v>
      </c>
      <c r="L49" s="44">
        <f t="shared" ref="L49:R53" si="29">L127+L153+L179+L205+L231+L257+L283+L309+L335+L361+L387+L413+L439</f>
        <v>9.4831005540075903</v>
      </c>
      <c r="M49" s="44">
        <f t="shared" si="29"/>
        <v>0</v>
      </c>
      <c r="N49" s="44">
        <f t="shared" si="29"/>
        <v>0</v>
      </c>
      <c r="O49" s="44">
        <f t="shared" si="29"/>
        <v>0</v>
      </c>
      <c r="P49" s="44">
        <f t="shared" si="29"/>
        <v>0</v>
      </c>
      <c r="Q49" s="44">
        <f t="shared" si="29"/>
        <v>0</v>
      </c>
      <c r="R49" s="44">
        <f t="shared" si="29"/>
        <v>0</v>
      </c>
      <c r="S49" s="164">
        <f t="shared" si="25"/>
        <v>9.4831005540075903</v>
      </c>
      <c r="T49" s="155"/>
      <c r="U49" s="222" t="s">
        <v>58</v>
      </c>
      <c r="V49" s="117">
        <f t="shared" ref="V49:AH53" si="30">V127+V153+V179+V205+V231+V257+V283+V309+V335+V361+V387+V413+V439</f>
        <v>9.3929193819100973</v>
      </c>
      <c r="W49" s="117">
        <f t="shared" si="30"/>
        <v>0</v>
      </c>
      <c r="X49" s="117">
        <f t="shared" si="30"/>
        <v>0</v>
      </c>
      <c r="Y49" s="117">
        <f t="shared" si="30"/>
        <v>0</v>
      </c>
      <c r="Z49" s="117">
        <f t="shared" si="30"/>
        <v>0</v>
      </c>
      <c r="AA49" s="117">
        <f t="shared" si="30"/>
        <v>0</v>
      </c>
      <c r="AB49" s="117">
        <f t="shared" si="30"/>
        <v>0</v>
      </c>
      <c r="AC49" s="118">
        <f t="shared" si="30"/>
        <v>9.0181172097495502E-2</v>
      </c>
      <c r="AD49" s="117">
        <f t="shared" si="30"/>
        <v>9.0181172097495502E-2</v>
      </c>
      <c r="AE49" s="117">
        <f t="shared" si="30"/>
        <v>0</v>
      </c>
      <c r="AF49" s="117">
        <f t="shared" si="30"/>
        <v>0</v>
      </c>
      <c r="AG49" s="117">
        <f t="shared" si="30"/>
        <v>0</v>
      </c>
      <c r="AH49" s="117">
        <f t="shared" si="30"/>
        <v>0</v>
      </c>
      <c r="AI49" s="216">
        <f t="shared" si="26"/>
        <v>9.4831005540075921</v>
      </c>
      <c r="AJ49" s="147" t="str">
        <f t="shared" si="27"/>
        <v/>
      </c>
    </row>
    <row r="50" spans="1:36">
      <c r="A50" s="178" t="s">
        <v>23</v>
      </c>
      <c r="B50" s="61">
        <f t="shared" ref="B50:E53" si="31">B128+B154+B180+B206+B232+B258+B284+B310+B336+B362+B388+B414+B440</f>
        <v>9.4831005540075903</v>
      </c>
      <c r="C50" s="61">
        <f t="shared" si="31"/>
        <v>0</v>
      </c>
      <c r="D50" s="61">
        <f t="shared" si="31"/>
        <v>0</v>
      </c>
      <c r="E50" s="61">
        <f t="shared" si="31"/>
        <v>0</v>
      </c>
      <c r="F50" s="322">
        <v>0</v>
      </c>
      <c r="G50" s="61">
        <f t="shared" si="28"/>
        <v>0</v>
      </c>
      <c r="H50" s="61">
        <f t="shared" si="28"/>
        <v>0</v>
      </c>
      <c r="I50" s="181">
        <f t="shared" si="24"/>
        <v>9.4831005540075903</v>
      </c>
      <c r="J50" s="155"/>
      <c r="K50" s="182" t="s">
        <v>23</v>
      </c>
      <c r="L50" s="91">
        <f t="shared" si="29"/>
        <v>9.4831005540075903</v>
      </c>
      <c r="M50" s="91">
        <f t="shared" si="29"/>
        <v>0</v>
      </c>
      <c r="N50" s="91">
        <f t="shared" si="29"/>
        <v>0</v>
      </c>
      <c r="O50" s="91">
        <f t="shared" si="29"/>
        <v>0</v>
      </c>
      <c r="P50" s="91">
        <f t="shared" si="29"/>
        <v>0</v>
      </c>
      <c r="Q50" s="91">
        <f t="shared" si="29"/>
        <v>0</v>
      </c>
      <c r="R50" s="91">
        <f t="shared" si="29"/>
        <v>0</v>
      </c>
      <c r="S50" s="185">
        <f t="shared" si="25"/>
        <v>9.4831005540075903</v>
      </c>
      <c r="T50" s="155"/>
      <c r="U50" s="223" t="s">
        <v>61</v>
      </c>
      <c r="V50" s="124">
        <f t="shared" si="30"/>
        <v>9.3929193819100973</v>
      </c>
      <c r="W50" s="124">
        <f t="shared" si="30"/>
        <v>0</v>
      </c>
      <c r="X50" s="124">
        <f t="shared" si="30"/>
        <v>0</v>
      </c>
      <c r="Y50" s="124">
        <f t="shared" si="30"/>
        <v>0</v>
      </c>
      <c r="Z50" s="124">
        <f t="shared" si="30"/>
        <v>0</v>
      </c>
      <c r="AA50" s="124">
        <f t="shared" si="30"/>
        <v>0</v>
      </c>
      <c r="AB50" s="124">
        <f t="shared" si="30"/>
        <v>0</v>
      </c>
      <c r="AC50" s="291">
        <f t="shared" si="30"/>
        <v>9.0181172097495502E-2</v>
      </c>
      <c r="AD50" s="124">
        <f t="shared" si="30"/>
        <v>9.0181172097495502E-2</v>
      </c>
      <c r="AE50" s="124">
        <f t="shared" si="30"/>
        <v>0</v>
      </c>
      <c r="AF50" s="124">
        <f t="shared" si="30"/>
        <v>0</v>
      </c>
      <c r="AG50" s="124">
        <f t="shared" si="30"/>
        <v>0</v>
      </c>
      <c r="AH50" s="124">
        <f t="shared" si="30"/>
        <v>0</v>
      </c>
      <c r="AI50" s="225">
        <f t="shared" si="26"/>
        <v>9.4831005540075921</v>
      </c>
      <c r="AJ50" s="147" t="str">
        <f>IF(ABS(S50-AI50)&gt;0.2,S50-AI50,"")</f>
        <v/>
      </c>
    </row>
    <row r="51" spans="1:36">
      <c r="A51" s="186" t="s">
        <v>19</v>
      </c>
      <c r="B51" s="64">
        <f t="shared" si="31"/>
        <v>0</v>
      </c>
      <c r="C51" s="64">
        <f t="shared" si="31"/>
        <v>0</v>
      </c>
      <c r="D51" s="64">
        <f t="shared" si="31"/>
        <v>0</v>
      </c>
      <c r="E51" s="64">
        <f t="shared" si="31"/>
        <v>0</v>
      </c>
      <c r="F51" s="322">
        <v>0</v>
      </c>
      <c r="G51" s="64">
        <f t="shared" si="28"/>
        <v>0</v>
      </c>
      <c r="H51" s="64">
        <f t="shared" si="28"/>
        <v>0</v>
      </c>
      <c r="I51" s="189">
        <f t="shared" si="24"/>
        <v>0</v>
      </c>
      <c r="J51" s="155"/>
      <c r="K51" s="190" t="s">
        <v>19</v>
      </c>
      <c r="L51" s="64">
        <f t="shared" si="29"/>
        <v>0</v>
      </c>
      <c r="M51" s="64">
        <f t="shared" si="29"/>
        <v>0</v>
      </c>
      <c r="N51" s="64">
        <f t="shared" si="29"/>
        <v>0</v>
      </c>
      <c r="O51" s="64">
        <f t="shared" si="29"/>
        <v>0</v>
      </c>
      <c r="P51" s="64">
        <f t="shared" si="29"/>
        <v>0</v>
      </c>
      <c r="Q51" s="64">
        <f t="shared" si="29"/>
        <v>0</v>
      </c>
      <c r="R51" s="64">
        <f t="shared" si="29"/>
        <v>0</v>
      </c>
      <c r="S51" s="192">
        <f t="shared" si="25"/>
        <v>0</v>
      </c>
      <c r="T51" s="155"/>
      <c r="U51" s="226" t="s">
        <v>19</v>
      </c>
      <c r="V51" s="127">
        <f t="shared" si="30"/>
        <v>0</v>
      </c>
      <c r="W51" s="127">
        <f t="shared" si="30"/>
        <v>0</v>
      </c>
      <c r="X51" s="127">
        <f t="shared" si="30"/>
        <v>0</v>
      </c>
      <c r="Y51" s="127">
        <f t="shared" si="30"/>
        <v>0</v>
      </c>
      <c r="Z51" s="127">
        <f t="shared" si="30"/>
        <v>0</v>
      </c>
      <c r="AA51" s="127">
        <f t="shared" si="30"/>
        <v>0</v>
      </c>
      <c r="AB51" s="127">
        <f t="shared" si="30"/>
        <v>0</v>
      </c>
      <c r="AC51" s="292">
        <f t="shared" si="30"/>
        <v>0</v>
      </c>
      <c r="AD51" s="127">
        <f t="shared" si="30"/>
        <v>0</v>
      </c>
      <c r="AE51" s="127">
        <f t="shared" si="30"/>
        <v>0</v>
      </c>
      <c r="AF51" s="127">
        <f t="shared" si="30"/>
        <v>0</v>
      </c>
      <c r="AG51" s="127">
        <f t="shared" si="30"/>
        <v>0</v>
      </c>
      <c r="AH51" s="127">
        <f t="shared" si="30"/>
        <v>0</v>
      </c>
      <c r="AI51" s="229">
        <f t="shared" si="26"/>
        <v>0</v>
      </c>
      <c r="AJ51" s="147" t="str">
        <f t="shared" si="27"/>
        <v/>
      </c>
    </row>
    <row r="52" spans="1:36">
      <c r="A52" s="178" t="s">
        <v>20</v>
      </c>
      <c r="B52" s="61">
        <f t="shared" si="31"/>
        <v>0</v>
      </c>
      <c r="C52" s="61">
        <f t="shared" si="31"/>
        <v>0</v>
      </c>
      <c r="D52" s="61">
        <f t="shared" si="31"/>
        <v>0</v>
      </c>
      <c r="E52" s="61">
        <f t="shared" si="31"/>
        <v>0</v>
      </c>
      <c r="F52" s="322">
        <v>0</v>
      </c>
      <c r="G52" s="61">
        <f t="shared" si="28"/>
        <v>0</v>
      </c>
      <c r="H52" s="61">
        <f t="shared" si="28"/>
        <v>0</v>
      </c>
      <c r="I52" s="181">
        <f t="shared" si="24"/>
        <v>0</v>
      </c>
      <c r="J52" s="155"/>
      <c r="K52" s="182" t="s">
        <v>20</v>
      </c>
      <c r="L52" s="91">
        <f t="shared" si="29"/>
        <v>0</v>
      </c>
      <c r="M52" s="91">
        <f t="shared" si="29"/>
        <v>0</v>
      </c>
      <c r="N52" s="91">
        <f t="shared" si="29"/>
        <v>0</v>
      </c>
      <c r="O52" s="91">
        <f t="shared" si="29"/>
        <v>0</v>
      </c>
      <c r="P52" s="91">
        <f t="shared" si="29"/>
        <v>0</v>
      </c>
      <c r="Q52" s="91">
        <f t="shared" si="29"/>
        <v>0</v>
      </c>
      <c r="R52" s="91">
        <f t="shared" si="29"/>
        <v>0</v>
      </c>
      <c r="S52" s="185">
        <f t="shared" si="25"/>
        <v>0</v>
      </c>
      <c r="T52" s="155"/>
      <c r="U52" s="223" t="s">
        <v>20</v>
      </c>
      <c r="V52" s="124">
        <f t="shared" si="30"/>
        <v>0</v>
      </c>
      <c r="W52" s="124">
        <f t="shared" si="30"/>
        <v>0</v>
      </c>
      <c r="X52" s="124">
        <f t="shared" si="30"/>
        <v>0</v>
      </c>
      <c r="Y52" s="124">
        <f t="shared" si="30"/>
        <v>0</v>
      </c>
      <c r="Z52" s="124">
        <f t="shared" si="30"/>
        <v>0</v>
      </c>
      <c r="AA52" s="124">
        <f t="shared" si="30"/>
        <v>0</v>
      </c>
      <c r="AB52" s="124">
        <f t="shared" si="30"/>
        <v>0</v>
      </c>
      <c r="AC52" s="291">
        <f t="shared" si="30"/>
        <v>0</v>
      </c>
      <c r="AD52" s="124">
        <f t="shared" si="30"/>
        <v>0</v>
      </c>
      <c r="AE52" s="124">
        <f t="shared" si="30"/>
        <v>0</v>
      </c>
      <c r="AF52" s="124">
        <f t="shared" si="30"/>
        <v>0</v>
      </c>
      <c r="AG52" s="124">
        <f t="shared" si="30"/>
        <v>0</v>
      </c>
      <c r="AH52" s="124">
        <f t="shared" si="30"/>
        <v>0</v>
      </c>
      <c r="AI52" s="225">
        <f t="shared" si="26"/>
        <v>0</v>
      </c>
      <c r="AJ52" s="147" t="str">
        <f t="shared" si="27"/>
        <v/>
      </c>
    </row>
    <row r="53" spans="1:36" ht="15" thickBot="1">
      <c r="A53" s="193" t="s">
        <v>11</v>
      </c>
      <c r="B53" s="54">
        <f t="shared" si="31"/>
        <v>0</v>
      </c>
      <c r="C53" s="54">
        <f t="shared" si="31"/>
        <v>0</v>
      </c>
      <c r="D53" s="54">
        <f t="shared" si="31"/>
        <v>0</v>
      </c>
      <c r="E53" s="54">
        <f t="shared" si="31"/>
        <v>0</v>
      </c>
      <c r="F53" s="323">
        <v>0</v>
      </c>
      <c r="G53" s="54">
        <f t="shared" si="28"/>
        <v>0</v>
      </c>
      <c r="H53" s="54">
        <f t="shared" si="28"/>
        <v>0</v>
      </c>
      <c r="I53" s="196">
        <f t="shared" si="24"/>
        <v>0</v>
      </c>
      <c r="J53" s="155"/>
      <c r="K53" s="197" t="s">
        <v>11</v>
      </c>
      <c r="L53" s="54">
        <f t="shared" si="29"/>
        <v>0</v>
      </c>
      <c r="M53" s="54">
        <f t="shared" si="29"/>
        <v>0</v>
      </c>
      <c r="N53" s="54">
        <f t="shared" si="29"/>
        <v>0</v>
      </c>
      <c r="O53" s="54">
        <f t="shared" si="29"/>
        <v>0</v>
      </c>
      <c r="P53" s="54">
        <f t="shared" si="29"/>
        <v>0</v>
      </c>
      <c r="Q53" s="54">
        <f t="shared" si="29"/>
        <v>0</v>
      </c>
      <c r="R53" s="54">
        <f t="shared" si="29"/>
        <v>0</v>
      </c>
      <c r="S53" s="199">
        <f t="shared" si="25"/>
        <v>0</v>
      </c>
      <c r="T53" s="155"/>
      <c r="U53" s="226" t="s">
        <v>11</v>
      </c>
      <c r="V53" s="127">
        <f t="shared" si="30"/>
        <v>0</v>
      </c>
      <c r="W53" s="127">
        <f t="shared" si="30"/>
        <v>0</v>
      </c>
      <c r="X53" s="127">
        <f t="shared" si="30"/>
        <v>0</v>
      </c>
      <c r="Y53" s="127">
        <f t="shared" si="30"/>
        <v>0</v>
      </c>
      <c r="Z53" s="127">
        <f t="shared" si="30"/>
        <v>0</v>
      </c>
      <c r="AA53" s="127">
        <f t="shared" si="30"/>
        <v>0</v>
      </c>
      <c r="AB53" s="127">
        <f t="shared" si="30"/>
        <v>0</v>
      </c>
      <c r="AC53" s="292">
        <f t="shared" si="30"/>
        <v>0</v>
      </c>
      <c r="AD53" s="127">
        <f t="shared" si="30"/>
        <v>0</v>
      </c>
      <c r="AE53" s="127">
        <f t="shared" si="30"/>
        <v>0</v>
      </c>
      <c r="AF53" s="127">
        <f t="shared" si="30"/>
        <v>0</v>
      </c>
      <c r="AG53" s="127">
        <f t="shared" si="30"/>
        <v>0</v>
      </c>
      <c r="AH53" s="127">
        <f t="shared" si="30"/>
        <v>0</v>
      </c>
      <c r="AI53" s="229">
        <f t="shared" si="26"/>
        <v>0</v>
      </c>
      <c r="AJ53" s="147" t="str">
        <f t="shared" si="27"/>
        <v/>
      </c>
    </row>
    <row r="54" spans="1:36" ht="15">
      <c r="A54" s="200" t="s">
        <v>26</v>
      </c>
      <c r="B54" s="201">
        <f>SUM(B33:B49)</f>
        <v>2120.9748600501953</v>
      </c>
      <c r="C54" s="201">
        <f t="shared" ref="C54:I54" si="32">SUM(C33:C49)</f>
        <v>3203.8594339012593</v>
      </c>
      <c r="D54" s="201">
        <f t="shared" si="32"/>
        <v>7354.4612445528401</v>
      </c>
      <c r="E54" s="201">
        <f t="shared" si="32"/>
        <v>7036.0063771319037</v>
      </c>
      <c r="F54" s="201">
        <f t="shared" si="32"/>
        <v>0</v>
      </c>
      <c r="G54" s="201">
        <f t="shared" si="32"/>
        <v>590.13167941910592</v>
      </c>
      <c r="H54" s="201">
        <f t="shared" si="32"/>
        <v>32.504739994125906</v>
      </c>
      <c r="I54" s="201">
        <f t="shared" si="32"/>
        <v>20337.938335049435</v>
      </c>
      <c r="J54" s="155"/>
      <c r="K54" s="202" t="s">
        <v>26</v>
      </c>
      <c r="L54" s="201">
        <f>SUM(L33:L49)</f>
        <v>2120.9748600501953</v>
      </c>
      <c r="M54" s="201">
        <f t="shared" ref="M54:S54" si="33">SUM(M33:M49)</f>
        <v>3203.8594339012593</v>
      </c>
      <c r="N54" s="201">
        <f t="shared" si="33"/>
        <v>7354.4612445528401</v>
      </c>
      <c r="O54" s="201">
        <f t="shared" si="33"/>
        <v>7036.0063771319037</v>
      </c>
      <c r="P54" s="201">
        <f t="shared" si="33"/>
        <v>1438.8519456609095</v>
      </c>
      <c r="Q54" s="201">
        <f t="shared" si="33"/>
        <v>590.13167941910592</v>
      </c>
      <c r="R54" s="203">
        <f t="shared" si="33"/>
        <v>32.504739994125906</v>
      </c>
      <c r="S54" s="204">
        <f t="shared" si="33"/>
        <v>21776.790280710338</v>
      </c>
      <c r="T54" s="155" t="str">
        <f>IF(ABS(S54-AI54)&gt;0.01,S54-AI54,"")</f>
        <v/>
      </c>
      <c r="U54" s="230" t="s">
        <v>59</v>
      </c>
      <c r="V54" s="231">
        <f>SUM(V33:V49)</f>
        <v>1826.1792810499774</v>
      </c>
      <c r="W54" s="231">
        <f t="shared" ref="W54:AH54" si="34">SUM(W33:W49)</f>
        <v>279.84832279949359</v>
      </c>
      <c r="X54" s="231">
        <f t="shared" si="34"/>
        <v>590.13167941910592</v>
      </c>
      <c r="Y54" s="231">
        <f t="shared" si="34"/>
        <v>3203.8594339012593</v>
      </c>
      <c r="Z54" s="231">
        <f t="shared" si="34"/>
        <v>6288.9458144266782</v>
      </c>
      <c r="AA54" s="231">
        <f t="shared" si="34"/>
        <v>6813.1289720315526</v>
      </c>
      <c r="AB54" s="231">
        <f t="shared" si="34"/>
        <v>1438.8519456609095</v>
      </c>
      <c r="AC54" s="231">
        <f t="shared" si="34"/>
        <v>1335.8448314213626</v>
      </c>
      <c r="AD54" s="232">
        <f t="shared" si="34"/>
        <v>14.9472562007238</v>
      </c>
      <c r="AE54" s="232">
        <f t="shared" si="34"/>
        <v>16.656470535139423</v>
      </c>
      <c r="AF54" s="232">
        <f t="shared" si="34"/>
        <v>32.504739994125906</v>
      </c>
      <c r="AG54" s="232">
        <f t="shared" si="34"/>
        <v>1065.5154301261612</v>
      </c>
      <c r="AH54" s="232">
        <f t="shared" si="34"/>
        <v>206.22093456521227</v>
      </c>
      <c r="AI54" s="233">
        <f>SUM(V54:AC54)</f>
        <v>21776.790280710338</v>
      </c>
      <c r="AJ54" s="147" t="str">
        <f t="shared" si="27"/>
        <v/>
      </c>
    </row>
    <row r="55" spans="1:36" ht="15" thickBot="1">
      <c r="A55" s="32" t="s">
        <v>83</v>
      </c>
      <c r="B55" s="49">
        <f>IF($I54=0,"-",B54/$I54)</f>
        <v>0.10428662065490719</v>
      </c>
      <c r="C55" s="49">
        <f t="shared" ref="C55:H55" si="35">IF($I54=0,"-",C54/$I54)</f>
        <v>0.15753118045302952</v>
      </c>
      <c r="D55" s="49">
        <f t="shared" si="35"/>
        <v>0.36161291884136121</v>
      </c>
      <c r="E55" s="49">
        <f t="shared" si="35"/>
        <v>0.34595475024164002</v>
      </c>
      <c r="F55" s="49">
        <f t="shared" si="35"/>
        <v>0</v>
      </c>
      <c r="G55" s="49">
        <f t="shared" si="35"/>
        <v>2.9016297999197936E-2</v>
      </c>
      <c r="H55" s="71">
        <f t="shared" si="35"/>
        <v>1.5982318098638731E-3</v>
      </c>
      <c r="I55" s="50">
        <f>SUM(B55:H55)</f>
        <v>0.99999999999999967</v>
      </c>
      <c r="K55" s="82" t="s">
        <v>83</v>
      </c>
      <c r="L55" s="99">
        <f>IF($S54=0,"-",L54/$S54)</f>
        <v>9.7396119111682569E-2</v>
      </c>
      <c r="M55" s="99">
        <f t="shared" ref="M55:R55" si="36">IF($S54=0,"-",M54/$S54)</f>
        <v>0.14712266558121773</v>
      </c>
      <c r="N55" s="99">
        <f t="shared" si="36"/>
        <v>0.33772016673491811</v>
      </c>
      <c r="O55" s="99">
        <f t="shared" si="36"/>
        <v>0.32309657605346587</v>
      </c>
      <c r="P55" s="99">
        <f t="shared" si="36"/>
        <v>6.6072728217226304E-2</v>
      </c>
      <c r="Q55" s="99">
        <f t="shared" si="36"/>
        <v>2.7099112027626892E-2</v>
      </c>
      <c r="R55" s="100">
        <f t="shared" si="36"/>
        <v>1.4926322738626123E-3</v>
      </c>
      <c r="S55" s="101">
        <f>SUM(L55:R55)</f>
        <v>1</v>
      </c>
      <c r="U55" s="111" t="s">
        <v>83</v>
      </c>
      <c r="V55" s="133">
        <f>+V54/$AI54</f>
        <v>8.3858973591144359E-2</v>
      </c>
      <c r="W55" s="133">
        <f t="shared" ref="W55:AH55" si="37">+W54/$AI54</f>
        <v>1.2850760795881861E-2</v>
      </c>
      <c r="X55" s="133">
        <f t="shared" si="37"/>
        <v>2.7099112027626892E-2</v>
      </c>
      <c r="Y55" s="133">
        <f t="shared" si="37"/>
        <v>0.14712266558121773</v>
      </c>
      <c r="Z55" s="133">
        <f t="shared" si="37"/>
        <v>0.28879121915397071</v>
      </c>
      <c r="AA55" s="133">
        <f t="shared" si="37"/>
        <v>0.31286194541105322</v>
      </c>
      <c r="AB55" s="133">
        <f t="shared" si="37"/>
        <v>6.6072728217226304E-2</v>
      </c>
      <c r="AC55" s="133">
        <f t="shared" si="37"/>
        <v>6.134259522187898E-2</v>
      </c>
      <c r="AD55" s="133">
        <f t="shared" si="37"/>
        <v>6.8638472465632036E-4</v>
      </c>
      <c r="AE55" s="133">
        <f t="shared" si="37"/>
        <v>7.6487261531344949E-4</v>
      </c>
      <c r="AF55" s="133">
        <f t="shared" si="37"/>
        <v>1.4926322738626123E-3</v>
      </c>
      <c r="AG55" s="133">
        <f t="shared" si="37"/>
        <v>4.8928947580947409E-2</v>
      </c>
      <c r="AH55" s="133">
        <f t="shared" si="37"/>
        <v>9.4697580270991857E-3</v>
      </c>
      <c r="AI55" s="134">
        <f>SUM(V55:AC55)</f>
        <v>1.0000000000000002</v>
      </c>
      <c r="AJ55" s="147" t="str">
        <f t="shared" si="27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1.6260072085805994</v>
      </c>
      <c r="G59" s="332"/>
      <c r="H59" s="334"/>
      <c r="I59" s="160">
        <f>SUM(B59:H59)</f>
        <v>1.6260072085805994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38">F450+F476+F502+F528+F554</f>
        <v>0</v>
      </c>
      <c r="G60" s="335"/>
      <c r="H60" s="337"/>
      <c r="I60" s="168">
        <f t="shared" ref="I60:I79" si="3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40">P450+P476+P502+P528+P554</f>
        <v>0</v>
      </c>
      <c r="Q60" s="335"/>
      <c r="R60" s="342"/>
      <c r="S60" s="172">
        <f t="shared" ref="S60:S79" si="4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38"/>
        <v>0</v>
      </c>
      <c r="G61" s="335"/>
      <c r="H61" s="337"/>
      <c r="I61" s="160">
        <f t="shared" si="3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40"/>
        <v>0</v>
      </c>
      <c r="Q61" s="335"/>
      <c r="R61" s="342"/>
      <c r="S61" s="164">
        <f t="shared" si="4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38"/>
        <v>0</v>
      </c>
      <c r="G62" s="335"/>
      <c r="H62" s="337"/>
      <c r="I62" s="168">
        <f t="shared" si="3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40"/>
        <v>0</v>
      </c>
      <c r="Q62" s="335"/>
      <c r="R62" s="342"/>
      <c r="S62" s="172">
        <f t="shared" si="4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38"/>
        <v>0</v>
      </c>
      <c r="G63" s="335"/>
      <c r="H63" s="337"/>
      <c r="I63" s="160">
        <f t="shared" si="3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40"/>
        <v>0</v>
      </c>
      <c r="Q63" s="335"/>
      <c r="R63" s="342"/>
      <c r="S63" s="164">
        <f t="shared" si="4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38"/>
        <v>0</v>
      </c>
      <c r="G64" s="335"/>
      <c r="H64" s="337"/>
      <c r="I64" s="168">
        <f t="shared" si="3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40"/>
        <v>0</v>
      </c>
      <c r="Q64" s="335"/>
      <c r="R64" s="342"/>
      <c r="S64" s="172">
        <f t="shared" si="4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38"/>
        <v>21401.413567142063</v>
      </c>
      <c r="G65" s="335"/>
      <c r="H65" s="337"/>
      <c r="I65" s="160">
        <f t="shared" si="39"/>
        <v>21401.413567142063</v>
      </c>
      <c r="J65" s="155"/>
      <c r="K65" s="175" t="s">
        <v>54</v>
      </c>
      <c r="L65" s="335"/>
      <c r="M65" s="336"/>
      <c r="N65" s="336"/>
      <c r="O65" s="337"/>
      <c r="P65" s="44">
        <f t="shared" si="40"/>
        <v>12134.850555430137</v>
      </c>
      <c r="Q65" s="335"/>
      <c r="R65" s="342"/>
      <c r="S65" s="164">
        <f t="shared" si="41"/>
        <v>12134.850555430137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38"/>
        <v>4899.3423330451888</v>
      </c>
      <c r="G66" s="335"/>
      <c r="H66" s="337"/>
      <c r="I66" s="168">
        <f t="shared" si="39"/>
        <v>4899.3423330451888</v>
      </c>
      <c r="J66" s="155"/>
      <c r="K66" s="169" t="s">
        <v>12</v>
      </c>
      <c r="L66" s="335"/>
      <c r="M66" s="336"/>
      <c r="N66" s="336"/>
      <c r="O66" s="337"/>
      <c r="P66" s="88">
        <f t="shared" si="40"/>
        <v>2055.6483479963713</v>
      </c>
      <c r="Q66" s="335"/>
      <c r="R66" s="342"/>
      <c r="S66" s="172">
        <f t="shared" si="41"/>
        <v>2055.6483479963713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38"/>
        <v>1466.2706523656423</v>
      </c>
      <c r="G67" s="335"/>
      <c r="H67" s="337"/>
      <c r="I67" s="160">
        <f t="shared" si="39"/>
        <v>1466.2706523656423</v>
      </c>
      <c r="J67" s="155"/>
      <c r="K67" s="175" t="s">
        <v>55</v>
      </c>
      <c r="L67" s="335"/>
      <c r="M67" s="336"/>
      <c r="N67" s="336"/>
      <c r="O67" s="337"/>
      <c r="P67" s="44">
        <f t="shared" si="40"/>
        <v>0</v>
      </c>
      <c r="Q67" s="335"/>
      <c r="R67" s="342"/>
      <c r="S67" s="164">
        <f t="shared" si="4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38"/>
        <v>24.416608255894594</v>
      </c>
      <c r="G68" s="335"/>
      <c r="H68" s="337"/>
      <c r="I68" s="168">
        <f t="shared" si="39"/>
        <v>24.416608255894594</v>
      </c>
      <c r="J68" s="155"/>
      <c r="K68" s="169" t="s">
        <v>17</v>
      </c>
      <c r="L68" s="335"/>
      <c r="M68" s="336"/>
      <c r="N68" s="336"/>
      <c r="O68" s="337"/>
      <c r="P68" s="88">
        <f t="shared" si="40"/>
        <v>7.6102927455173583</v>
      </c>
      <c r="Q68" s="335"/>
      <c r="R68" s="342"/>
      <c r="S68" s="172">
        <f t="shared" si="41"/>
        <v>7.6102927455173583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38"/>
        <v>148.30495772054795</v>
      </c>
      <c r="G69" s="335"/>
      <c r="H69" s="337"/>
      <c r="I69" s="160">
        <f t="shared" si="39"/>
        <v>148.30495772054795</v>
      </c>
      <c r="J69" s="155"/>
      <c r="K69" s="175" t="s">
        <v>139</v>
      </c>
      <c r="L69" s="335"/>
      <c r="M69" s="336"/>
      <c r="N69" s="336"/>
      <c r="O69" s="337"/>
      <c r="P69" s="44">
        <f t="shared" si="40"/>
        <v>134.16332729189355</v>
      </c>
      <c r="Q69" s="335"/>
      <c r="R69" s="342"/>
      <c r="S69" s="164">
        <f t="shared" si="41"/>
        <v>134.16332729189355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38"/>
        <v>1556.8271081359542</v>
      </c>
      <c r="G70" s="335"/>
      <c r="H70" s="337"/>
      <c r="I70" s="168">
        <f t="shared" si="39"/>
        <v>1556.8271081359542</v>
      </c>
      <c r="J70" s="155"/>
      <c r="K70" s="169" t="s">
        <v>25</v>
      </c>
      <c r="L70" s="335"/>
      <c r="M70" s="336"/>
      <c r="N70" s="336"/>
      <c r="O70" s="337"/>
      <c r="P70" s="88">
        <f t="shared" si="40"/>
        <v>-4.7017945092875379E-14</v>
      </c>
      <c r="Q70" s="335"/>
      <c r="R70" s="342"/>
      <c r="S70" s="172">
        <f t="shared" si="41"/>
        <v>-4.7017945092875379E-14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38"/>
        <v>0</v>
      </c>
      <c r="G71" s="335"/>
      <c r="H71" s="337"/>
      <c r="I71" s="160">
        <f t="shared" si="3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40"/>
        <v>0</v>
      </c>
      <c r="Q71" s="335"/>
      <c r="R71" s="342"/>
      <c r="S71" s="164">
        <f t="shared" si="4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38"/>
        <v>0.21851886811764706</v>
      </c>
      <c r="G72" s="335"/>
      <c r="H72" s="337"/>
      <c r="I72" s="168">
        <f t="shared" si="39"/>
        <v>0.21851886811764706</v>
      </c>
      <c r="J72" s="155"/>
      <c r="K72" s="169" t="s">
        <v>56</v>
      </c>
      <c r="L72" s="335"/>
      <c r="M72" s="336"/>
      <c r="N72" s="336"/>
      <c r="O72" s="337"/>
      <c r="P72" s="88">
        <f t="shared" si="40"/>
        <v>0</v>
      </c>
      <c r="Q72" s="335"/>
      <c r="R72" s="342"/>
      <c r="S72" s="172">
        <f t="shared" si="4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38"/>
        <v>1939.0886661099514</v>
      </c>
      <c r="G73" s="335"/>
      <c r="H73" s="337"/>
      <c r="I73" s="160">
        <f t="shared" si="39"/>
        <v>1939.0886661099514</v>
      </c>
      <c r="J73" s="155"/>
      <c r="K73" s="175" t="s">
        <v>22</v>
      </c>
      <c r="L73" s="335"/>
      <c r="M73" s="336"/>
      <c r="N73" s="336"/>
      <c r="O73" s="337"/>
      <c r="P73" s="44">
        <f t="shared" si="40"/>
        <v>1203.3788294468959</v>
      </c>
      <c r="Q73" s="335"/>
      <c r="R73" s="342"/>
      <c r="S73" s="164">
        <f t="shared" si="41"/>
        <v>1203.3788294468959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38"/>
        <v>0</v>
      </c>
      <c r="G74" s="335"/>
      <c r="H74" s="337"/>
      <c r="I74" s="168">
        <f t="shared" si="3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40"/>
        <v>0</v>
      </c>
      <c r="Q74" s="335"/>
      <c r="R74" s="342"/>
      <c r="S74" s="172">
        <f t="shared" si="4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38"/>
        <v>0</v>
      </c>
      <c r="G75" s="335"/>
      <c r="H75" s="337"/>
      <c r="I75" s="160">
        <f t="shared" si="3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40"/>
        <v>0</v>
      </c>
      <c r="Q75" s="335"/>
      <c r="R75" s="342"/>
      <c r="S75" s="164">
        <f t="shared" si="4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38"/>
        <v>0</v>
      </c>
      <c r="G76" s="335"/>
      <c r="H76" s="337"/>
      <c r="I76" s="181">
        <f t="shared" si="3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40"/>
        <v>0</v>
      </c>
      <c r="Q76" s="335"/>
      <c r="R76" s="342"/>
      <c r="S76" s="185">
        <f t="shared" si="4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38"/>
        <v>0</v>
      </c>
      <c r="G77" s="335"/>
      <c r="H77" s="337"/>
      <c r="I77" s="189">
        <f t="shared" si="3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40"/>
        <v>0</v>
      </c>
      <c r="Q77" s="335"/>
      <c r="R77" s="342"/>
      <c r="S77" s="192">
        <f t="shared" si="4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38"/>
        <v>0</v>
      </c>
      <c r="G78" s="335"/>
      <c r="H78" s="337"/>
      <c r="I78" s="181">
        <f t="shared" si="3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40"/>
        <v>0</v>
      </c>
      <c r="Q78" s="335"/>
      <c r="R78" s="342"/>
      <c r="S78" s="185">
        <f t="shared" si="4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38"/>
        <v>0</v>
      </c>
      <c r="G79" s="338"/>
      <c r="H79" s="340"/>
      <c r="I79" s="196">
        <f t="shared" si="3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40"/>
        <v>0</v>
      </c>
      <c r="Q79" s="338"/>
      <c r="R79" s="343"/>
      <c r="S79" s="199">
        <f t="shared" si="4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42">SUM(C59:C75)</f>
        <v>0</v>
      </c>
      <c r="D80" s="201">
        <f t="shared" si="42"/>
        <v>0</v>
      </c>
      <c r="E80" s="201">
        <f t="shared" si="42"/>
        <v>0</v>
      </c>
      <c r="F80" s="201">
        <f t="shared" si="42"/>
        <v>31437.508418851936</v>
      </c>
      <c r="G80" s="201">
        <f t="shared" si="42"/>
        <v>0</v>
      </c>
      <c r="H80" s="203">
        <f t="shared" si="42"/>
        <v>0</v>
      </c>
      <c r="I80" s="201">
        <f t="shared" si="42"/>
        <v>31437.508418851936</v>
      </c>
      <c r="J80" s="155"/>
      <c r="K80" s="202" t="s">
        <v>26</v>
      </c>
      <c r="L80" s="201">
        <f>SUM(L59:L75)</f>
        <v>0</v>
      </c>
      <c r="M80" s="201">
        <f t="shared" ref="M80:S80" si="43">SUM(M59:M75)</f>
        <v>0</v>
      </c>
      <c r="N80" s="201">
        <f t="shared" si="43"/>
        <v>0</v>
      </c>
      <c r="O80" s="201">
        <f t="shared" si="43"/>
        <v>0</v>
      </c>
      <c r="P80" s="201">
        <f t="shared" si="43"/>
        <v>15535.651352910816</v>
      </c>
      <c r="Q80" s="201">
        <f t="shared" si="43"/>
        <v>0</v>
      </c>
      <c r="R80" s="203">
        <f t="shared" si="43"/>
        <v>0</v>
      </c>
      <c r="S80" s="204">
        <f t="shared" si="43"/>
        <v>15535.651352910816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44">IF($I80=0,"-",C80/$I80)</f>
        <v>0</v>
      </c>
      <c r="D81" s="49">
        <f t="shared" si="44"/>
        <v>0</v>
      </c>
      <c r="E81" s="49">
        <f t="shared" si="44"/>
        <v>0</v>
      </c>
      <c r="F81" s="49">
        <f t="shared" si="44"/>
        <v>1</v>
      </c>
      <c r="G81" s="49">
        <f t="shared" si="44"/>
        <v>0</v>
      </c>
      <c r="H81" s="49">
        <f t="shared" si="44"/>
        <v>0</v>
      </c>
      <c r="I81" s="50">
        <f>SUM(B81:H81)</f>
        <v>1</v>
      </c>
      <c r="K81" s="82" t="s">
        <v>83</v>
      </c>
      <c r="L81" s="99">
        <f t="shared" ref="L81:R81" si="45">IF($S80=0,"-",L80/$S80)</f>
        <v>0</v>
      </c>
      <c r="M81" s="99">
        <f t="shared" si="45"/>
        <v>0</v>
      </c>
      <c r="N81" s="99">
        <f t="shared" si="45"/>
        <v>0</v>
      </c>
      <c r="O81" s="99">
        <f t="shared" si="45"/>
        <v>0</v>
      </c>
      <c r="P81" s="99">
        <f t="shared" si="45"/>
        <v>1</v>
      </c>
      <c r="Q81" s="99">
        <f t="shared" si="45"/>
        <v>0</v>
      </c>
      <c r="R81" s="100">
        <f t="shared" si="45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0" si="46">B579+B605+B631</f>
        <v>12.715055448751489</v>
      </c>
      <c r="C85" s="38">
        <f t="shared" si="46"/>
        <v>0</v>
      </c>
      <c r="D85" s="38">
        <f t="shared" si="46"/>
        <v>0.4155746413354573</v>
      </c>
      <c r="E85" s="38">
        <f t="shared" si="46"/>
        <v>0</v>
      </c>
      <c r="F85" s="38">
        <f t="shared" si="46"/>
        <v>0</v>
      </c>
      <c r="G85" s="38">
        <f t="shared" si="46"/>
        <v>0</v>
      </c>
      <c r="H85" s="38">
        <f t="shared" si="46"/>
        <v>0</v>
      </c>
      <c r="I85" s="160">
        <f>SUM(B85:H85)</f>
        <v>13.130630090086946</v>
      </c>
      <c r="J85" s="155"/>
      <c r="K85" s="209" t="s">
        <v>7</v>
      </c>
      <c r="L85" s="38">
        <f t="shared" ref="L85:R100" si="47">L579+L605+L631</f>
        <v>12.715055448751489</v>
      </c>
      <c r="M85" s="38">
        <f t="shared" si="47"/>
        <v>0</v>
      </c>
      <c r="N85" s="38">
        <f t="shared" si="47"/>
        <v>0.4155746413354573</v>
      </c>
      <c r="O85" s="38">
        <f t="shared" si="47"/>
        <v>0</v>
      </c>
      <c r="P85" s="38">
        <f t="shared" si="47"/>
        <v>1.6260072085805994</v>
      </c>
      <c r="Q85" s="38">
        <f t="shared" si="47"/>
        <v>0</v>
      </c>
      <c r="R85" s="38">
        <f t="shared" si="47"/>
        <v>0</v>
      </c>
      <c r="S85" s="211">
        <f>SUM(L85:R85)</f>
        <v>14.756637298667545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46"/>
        <v>35.413659769046916</v>
      </c>
      <c r="C86" s="41">
        <f t="shared" si="46"/>
        <v>0</v>
      </c>
      <c r="D86" s="41">
        <f t="shared" si="46"/>
        <v>0.53771281496666223</v>
      </c>
      <c r="E86" s="41">
        <f t="shared" si="46"/>
        <v>0</v>
      </c>
      <c r="F86" s="41">
        <f t="shared" si="46"/>
        <v>0</v>
      </c>
      <c r="G86" s="41">
        <f t="shared" si="46"/>
        <v>0</v>
      </c>
      <c r="H86" s="41">
        <f t="shared" si="46"/>
        <v>0</v>
      </c>
      <c r="I86" s="168">
        <f t="shared" ref="I86:I105" si="48">SUM(B86:H86)</f>
        <v>35.951372584013576</v>
      </c>
      <c r="J86" s="155"/>
      <c r="K86" s="169" t="s">
        <v>8</v>
      </c>
      <c r="L86" s="88">
        <f t="shared" si="47"/>
        <v>35.413659769046916</v>
      </c>
      <c r="M86" s="88">
        <f t="shared" si="47"/>
        <v>0</v>
      </c>
      <c r="N86" s="88">
        <f t="shared" si="47"/>
        <v>0.53771281496666223</v>
      </c>
      <c r="O86" s="88">
        <f t="shared" si="47"/>
        <v>0</v>
      </c>
      <c r="P86" s="88">
        <f t="shared" si="47"/>
        <v>0</v>
      </c>
      <c r="Q86" s="88">
        <f t="shared" si="47"/>
        <v>0</v>
      </c>
      <c r="R86" s="88">
        <f t="shared" si="47"/>
        <v>0</v>
      </c>
      <c r="S86" s="172">
        <f t="shared" ref="S86:S105" si="49">SUM(L86:R86)</f>
        <v>35.951372584013576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46"/>
        <v>3.4903328081720937</v>
      </c>
      <c r="C87" s="44">
        <f t="shared" si="46"/>
        <v>0</v>
      </c>
      <c r="D87" s="44">
        <f t="shared" si="46"/>
        <v>0.22161071810071817</v>
      </c>
      <c r="E87" s="44">
        <f t="shared" si="46"/>
        <v>0</v>
      </c>
      <c r="F87" s="44">
        <f t="shared" si="46"/>
        <v>0</v>
      </c>
      <c r="G87" s="44">
        <f t="shared" si="46"/>
        <v>0</v>
      </c>
      <c r="H87" s="44">
        <f t="shared" si="46"/>
        <v>0</v>
      </c>
      <c r="I87" s="160">
        <f t="shared" si="48"/>
        <v>3.7119435262728118</v>
      </c>
      <c r="J87" s="155"/>
      <c r="K87" s="175" t="s">
        <v>10</v>
      </c>
      <c r="L87" s="44">
        <f t="shared" si="47"/>
        <v>3.4903328081720937</v>
      </c>
      <c r="M87" s="44">
        <f t="shared" si="47"/>
        <v>0</v>
      </c>
      <c r="N87" s="44">
        <f t="shared" si="47"/>
        <v>0.22161071810071817</v>
      </c>
      <c r="O87" s="44">
        <f t="shared" si="47"/>
        <v>0</v>
      </c>
      <c r="P87" s="44">
        <f t="shared" si="47"/>
        <v>0</v>
      </c>
      <c r="Q87" s="44">
        <f t="shared" si="47"/>
        <v>0</v>
      </c>
      <c r="R87" s="44">
        <f t="shared" si="47"/>
        <v>0</v>
      </c>
      <c r="S87" s="164">
        <f t="shared" si="49"/>
        <v>3.7119435262728118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46"/>
        <v>0</v>
      </c>
      <c r="C88" s="41">
        <f t="shared" si="46"/>
        <v>0</v>
      </c>
      <c r="D88" s="41">
        <f t="shared" si="46"/>
        <v>0</v>
      </c>
      <c r="E88" s="41">
        <f t="shared" si="46"/>
        <v>0</v>
      </c>
      <c r="F88" s="41">
        <f t="shared" si="46"/>
        <v>0</v>
      </c>
      <c r="G88" s="41">
        <f t="shared" si="46"/>
        <v>0</v>
      </c>
      <c r="H88" s="41">
        <f t="shared" si="46"/>
        <v>0</v>
      </c>
      <c r="I88" s="168">
        <f t="shared" si="48"/>
        <v>0</v>
      </c>
      <c r="J88" s="155"/>
      <c r="K88" s="169" t="s">
        <v>52</v>
      </c>
      <c r="L88" s="88">
        <f t="shared" si="47"/>
        <v>0</v>
      </c>
      <c r="M88" s="88">
        <f t="shared" si="47"/>
        <v>0</v>
      </c>
      <c r="N88" s="88">
        <f t="shared" si="47"/>
        <v>0</v>
      </c>
      <c r="O88" s="88">
        <f t="shared" si="47"/>
        <v>0</v>
      </c>
      <c r="P88" s="88">
        <f t="shared" si="47"/>
        <v>0</v>
      </c>
      <c r="Q88" s="88">
        <f t="shared" si="47"/>
        <v>0</v>
      </c>
      <c r="R88" s="88">
        <f t="shared" si="47"/>
        <v>0</v>
      </c>
      <c r="S88" s="172">
        <f t="shared" si="49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46"/>
        <v>175.18340754964552</v>
      </c>
      <c r="C89" s="44">
        <f t="shared" si="46"/>
        <v>14.516656009787344</v>
      </c>
      <c r="D89" s="44">
        <f t="shared" si="46"/>
        <v>7.7004758515658152</v>
      </c>
      <c r="E89" s="44">
        <f t="shared" si="46"/>
        <v>6.8617650989713397</v>
      </c>
      <c r="F89" s="44">
        <f t="shared" si="46"/>
        <v>0</v>
      </c>
      <c r="G89" s="44">
        <f t="shared" si="46"/>
        <v>0</v>
      </c>
      <c r="H89" s="44">
        <f t="shared" si="46"/>
        <v>0</v>
      </c>
      <c r="I89" s="160">
        <f t="shared" si="48"/>
        <v>204.26230450997002</v>
      </c>
      <c r="J89" s="155"/>
      <c r="K89" s="175" t="s">
        <v>16</v>
      </c>
      <c r="L89" s="44">
        <f t="shared" si="47"/>
        <v>175.18340754964552</v>
      </c>
      <c r="M89" s="44">
        <f t="shared" si="47"/>
        <v>14.516656009787344</v>
      </c>
      <c r="N89" s="44">
        <f t="shared" si="47"/>
        <v>7.7004758515658152</v>
      </c>
      <c r="O89" s="44">
        <f t="shared" si="47"/>
        <v>6.8617650989713397</v>
      </c>
      <c r="P89" s="44">
        <f t="shared" si="47"/>
        <v>0</v>
      </c>
      <c r="Q89" s="44">
        <f t="shared" si="47"/>
        <v>0</v>
      </c>
      <c r="R89" s="44">
        <f t="shared" si="47"/>
        <v>0</v>
      </c>
      <c r="S89" s="164">
        <f t="shared" si="49"/>
        <v>204.26230450997002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46"/>
        <v>5514.1597858442792</v>
      </c>
      <c r="C90" s="41">
        <f t="shared" si="46"/>
        <v>7.3373673849682293</v>
      </c>
      <c r="D90" s="41">
        <f t="shared" si="46"/>
        <v>718.13299212050742</v>
      </c>
      <c r="E90" s="41">
        <f t="shared" si="46"/>
        <v>0</v>
      </c>
      <c r="F90" s="41">
        <f t="shared" si="46"/>
        <v>0</v>
      </c>
      <c r="G90" s="41">
        <f t="shared" si="46"/>
        <v>0</v>
      </c>
      <c r="H90" s="41">
        <f t="shared" si="46"/>
        <v>0</v>
      </c>
      <c r="I90" s="168">
        <f t="shared" si="48"/>
        <v>6239.6301453497545</v>
      </c>
      <c r="J90" s="155"/>
      <c r="K90" s="169" t="s">
        <v>15</v>
      </c>
      <c r="L90" s="88">
        <f t="shared" si="47"/>
        <v>5514.1597858442792</v>
      </c>
      <c r="M90" s="88">
        <f t="shared" si="47"/>
        <v>7.3373673849682293</v>
      </c>
      <c r="N90" s="88">
        <f t="shared" si="47"/>
        <v>718.13299212050742</v>
      </c>
      <c r="O90" s="88">
        <f t="shared" si="47"/>
        <v>0</v>
      </c>
      <c r="P90" s="88">
        <f t="shared" si="47"/>
        <v>0</v>
      </c>
      <c r="Q90" s="88">
        <f t="shared" si="47"/>
        <v>0</v>
      </c>
      <c r="R90" s="88">
        <f t="shared" si="47"/>
        <v>0</v>
      </c>
      <c r="S90" s="172">
        <f t="shared" si="49"/>
        <v>6239.6301453497545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46"/>
        <v>0</v>
      </c>
      <c r="C91" s="44">
        <f t="shared" si="46"/>
        <v>0.2857313884434311</v>
      </c>
      <c r="D91" s="44">
        <f t="shared" si="46"/>
        <v>0.48387462235689699</v>
      </c>
      <c r="E91" s="44">
        <f t="shared" si="46"/>
        <v>239.58824791143067</v>
      </c>
      <c r="F91" s="44">
        <f t="shared" si="46"/>
        <v>547.69225524527133</v>
      </c>
      <c r="G91" s="44">
        <f t="shared" si="46"/>
        <v>0</v>
      </c>
      <c r="H91" s="44">
        <f t="shared" si="46"/>
        <v>0</v>
      </c>
      <c r="I91" s="160">
        <f t="shared" si="48"/>
        <v>788.05010916750234</v>
      </c>
      <c r="J91" s="155"/>
      <c r="K91" s="175" t="s">
        <v>54</v>
      </c>
      <c r="L91" s="44">
        <f t="shared" si="47"/>
        <v>0</v>
      </c>
      <c r="M91" s="44">
        <f t="shared" si="47"/>
        <v>0.2857313884434311</v>
      </c>
      <c r="N91" s="44">
        <f t="shared" si="47"/>
        <v>0.48387462235689699</v>
      </c>
      <c r="O91" s="44">
        <f t="shared" si="47"/>
        <v>239.58824791143067</v>
      </c>
      <c r="P91" s="44">
        <f t="shared" si="47"/>
        <v>8565.3850090776705</v>
      </c>
      <c r="Q91" s="44">
        <f t="shared" si="47"/>
        <v>0</v>
      </c>
      <c r="R91" s="44">
        <f t="shared" si="47"/>
        <v>0</v>
      </c>
      <c r="S91" s="164">
        <f t="shared" si="49"/>
        <v>8805.7428629999013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46"/>
        <v>0</v>
      </c>
      <c r="C92" s="41">
        <f t="shared" si="46"/>
        <v>0</v>
      </c>
      <c r="D92" s="41">
        <f t="shared" si="46"/>
        <v>1.4277761940417754E-3</v>
      </c>
      <c r="E92" s="41">
        <f t="shared" si="46"/>
        <v>54.796798536574322</v>
      </c>
      <c r="F92" s="41">
        <f t="shared" si="46"/>
        <v>0</v>
      </c>
      <c r="G92" s="41">
        <f t="shared" si="46"/>
        <v>0</v>
      </c>
      <c r="H92" s="41">
        <f t="shared" si="46"/>
        <v>0</v>
      </c>
      <c r="I92" s="168">
        <f t="shared" si="48"/>
        <v>54.798226312768364</v>
      </c>
      <c r="J92" s="155"/>
      <c r="K92" s="169" t="s">
        <v>12</v>
      </c>
      <c r="L92" s="88">
        <f t="shared" si="47"/>
        <v>0</v>
      </c>
      <c r="M92" s="88">
        <f t="shared" si="47"/>
        <v>0</v>
      </c>
      <c r="N92" s="88">
        <f t="shared" si="47"/>
        <v>1.4277761940417754E-3</v>
      </c>
      <c r="O92" s="88">
        <f t="shared" si="47"/>
        <v>54.796798536574322</v>
      </c>
      <c r="P92" s="88">
        <f t="shared" si="47"/>
        <v>2820.8597215147347</v>
      </c>
      <c r="Q92" s="88">
        <f t="shared" si="47"/>
        <v>0</v>
      </c>
      <c r="R92" s="88">
        <f t="shared" si="47"/>
        <v>0</v>
      </c>
      <c r="S92" s="172">
        <f t="shared" si="49"/>
        <v>2875.657947827503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46"/>
        <v>0</v>
      </c>
      <c r="C93" s="44">
        <f t="shared" si="46"/>
        <v>0</v>
      </c>
      <c r="D93" s="44">
        <f t="shared" si="46"/>
        <v>0</v>
      </c>
      <c r="E93" s="44">
        <f t="shared" si="46"/>
        <v>0</v>
      </c>
      <c r="F93" s="44">
        <f t="shared" si="46"/>
        <v>0</v>
      </c>
      <c r="G93" s="44">
        <f t="shared" si="46"/>
        <v>0</v>
      </c>
      <c r="H93" s="44">
        <f t="shared" si="46"/>
        <v>0</v>
      </c>
      <c r="I93" s="160">
        <f t="shared" si="48"/>
        <v>0</v>
      </c>
      <c r="J93" s="155"/>
      <c r="K93" s="175" t="s">
        <v>55</v>
      </c>
      <c r="L93" s="44">
        <f t="shared" si="47"/>
        <v>0</v>
      </c>
      <c r="M93" s="44">
        <f t="shared" si="47"/>
        <v>0</v>
      </c>
      <c r="N93" s="44">
        <f t="shared" si="47"/>
        <v>0</v>
      </c>
      <c r="O93" s="44">
        <f t="shared" si="47"/>
        <v>0</v>
      </c>
      <c r="P93" s="44">
        <f t="shared" si="47"/>
        <v>1466.2706523656423</v>
      </c>
      <c r="Q93" s="44">
        <f t="shared" si="47"/>
        <v>0</v>
      </c>
      <c r="R93" s="44">
        <f t="shared" si="47"/>
        <v>0</v>
      </c>
      <c r="S93" s="164">
        <f t="shared" si="49"/>
        <v>1466.2706523656423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46"/>
        <v>136.33168348849281</v>
      </c>
      <c r="C94" s="41">
        <f t="shared" si="46"/>
        <v>0.12009276371751246</v>
      </c>
      <c r="D94" s="41">
        <f t="shared" si="46"/>
        <v>15.171916342226387</v>
      </c>
      <c r="E94" s="41">
        <f t="shared" si="46"/>
        <v>0.71883500535389189</v>
      </c>
      <c r="F94" s="41">
        <f t="shared" si="46"/>
        <v>0</v>
      </c>
      <c r="G94" s="41">
        <f t="shared" si="46"/>
        <v>0</v>
      </c>
      <c r="H94" s="41">
        <f t="shared" si="46"/>
        <v>0</v>
      </c>
      <c r="I94" s="168">
        <f t="shared" si="48"/>
        <v>152.3425275997906</v>
      </c>
      <c r="J94" s="155"/>
      <c r="K94" s="169" t="s">
        <v>17</v>
      </c>
      <c r="L94" s="88">
        <f t="shared" si="47"/>
        <v>136.33168348849281</v>
      </c>
      <c r="M94" s="88">
        <f t="shared" si="47"/>
        <v>0.12009276371751246</v>
      </c>
      <c r="N94" s="88">
        <f t="shared" si="47"/>
        <v>15.171916342226387</v>
      </c>
      <c r="O94" s="88">
        <f t="shared" si="47"/>
        <v>0.71883500535389189</v>
      </c>
      <c r="P94" s="88">
        <f t="shared" si="47"/>
        <v>0</v>
      </c>
      <c r="Q94" s="88">
        <f t="shared" si="47"/>
        <v>0</v>
      </c>
      <c r="R94" s="88">
        <f t="shared" si="47"/>
        <v>0</v>
      </c>
      <c r="S94" s="172">
        <f t="shared" si="49"/>
        <v>152.3425275997906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46"/>
        <v>4510.8191111494352</v>
      </c>
      <c r="C95" s="44">
        <f t="shared" si="46"/>
        <v>262.94613870815351</v>
      </c>
      <c r="D95" s="44">
        <f t="shared" si="46"/>
        <v>396.20858822341734</v>
      </c>
      <c r="E95" s="44">
        <f t="shared" si="46"/>
        <v>40.380994462592312</v>
      </c>
      <c r="F95" s="44">
        <f t="shared" si="46"/>
        <v>0</v>
      </c>
      <c r="G95" s="44">
        <f t="shared" si="46"/>
        <v>0</v>
      </c>
      <c r="H95" s="44">
        <f t="shared" si="46"/>
        <v>0</v>
      </c>
      <c r="I95" s="160">
        <f t="shared" si="48"/>
        <v>5210.3548325435995</v>
      </c>
      <c r="J95" s="155"/>
      <c r="K95" s="175" t="s">
        <v>139</v>
      </c>
      <c r="L95" s="44">
        <f t="shared" si="47"/>
        <v>4510.8191111494352</v>
      </c>
      <c r="M95" s="44">
        <f t="shared" si="47"/>
        <v>262.94613870815351</v>
      </c>
      <c r="N95" s="44">
        <f t="shared" si="47"/>
        <v>396.20858822341734</v>
      </c>
      <c r="O95" s="44">
        <f t="shared" si="47"/>
        <v>40.380994462592312</v>
      </c>
      <c r="P95" s="44">
        <f t="shared" si="47"/>
        <v>0</v>
      </c>
      <c r="Q95" s="44">
        <f t="shared" si="47"/>
        <v>0</v>
      </c>
      <c r="R95" s="44">
        <f t="shared" si="47"/>
        <v>0</v>
      </c>
      <c r="S95" s="164">
        <f t="shared" si="49"/>
        <v>5210.3548325435995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46"/>
        <v>1863.9142314744627</v>
      </c>
      <c r="C96" s="41">
        <f t="shared" si="46"/>
        <v>0.1064717486967976</v>
      </c>
      <c r="D96" s="41">
        <f t="shared" si="46"/>
        <v>3116.2928812450336</v>
      </c>
      <c r="E96" s="41">
        <f t="shared" si="46"/>
        <v>2631.950822834749</v>
      </c>
      <c r="F96" s="41">
        <f t="shared" si="46"/>
        <v>0</v>
      </c>
      <c r="G96" s="41">
        <f t="shared" si="46"/>
        <v>1843.7232773366768</v>
      </c>
      <c r="H96" s="41">
        <f t="shared" si="46"/>
        <v>0.88429764566842262</v>
      </c>
      <c r="I96" s="168">
        <f t="shared" si="48"/>
        <v>9456.8719822852872</v>
      </c>
      <c r="J96" s="155"/>
      <c r="K96" s="169" t="s">
        <v>25</v>
      </c>
      <c r="L96" s="88">
        <f t="shared" si="47"/>
        <v>1863.9142314744627</v>
      </c>
      <c r="M96" s="88">
        <f t="shared" si="47"/>
        <v>0.1064717486967976</v>
      </c>
      <c r="N96" s="88">
        <f t="shared" si="47"/>
        <v>3116.2928812450336</v>
      </c>
      <c r="O96" s="88">
        <f t="shared" si="47"/>
        <v>2631.950822834749</v>
      </c>
      <c r="P96" s="88">
        <f t="shared" si="47"/>
        <v>1539.0332962180516</v>
      </c>
      <c r="Q96" s="88">
        <f t="shared" si="47"/>
        <v>1843.7232773366768</v>
      </c>
      <c r="R96" s="88">
        <f t="shared" si="47"/>
        <v>0.88429764566842262</v>
      </c>
      <c r="S96" s="172">
        <f t="shared" si="49"/>
        <v>10995.905278503338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46"/>
        <v>3337.4238281383832</v>
      </c>
      <c r="C97" s="44">
        <f t="shared" si="46"/>
        <v>8.5326812621669905</v>
      </c>
      <c r="D97" s="44">
        <f t="shared" si="46"/>
        <v>206.82563074438119</v>
      </c>
      <c r="E97" s="44">
        <f t="shared" si="46"/>
        <v>0</v>
      </c>
      <c r="F97" s="44">
        <f t="shared" si="46"/>
        <v>0</v>
      </c>
      <c r="G97" s="44">
        <f t="shared" si="46"/>
        <v>0</v>
      </c>
      <c r="H97" s="44">
        <f t="shared" si="46"/>
        <v>0</v>
      </c>
      <c r="I97" s="160">
        <f t="shared" si="48"/>
        <v>3552.7821401449314</v>
      </c>
      <c r="J97" s="155"/>
      <c r="K97" s="175" t="s">
        <v>24</v>
      </c>
      <c r="L97" s="44">
        <f t="shared" si="47"/>
        <v>3337.4238281383832</v>
      </c>
      <c r="M97" s="44">
        <f t="shared" si="47"/>
        <v>8.5326812621669905</v>
      </c>
      <c r="N97" s="44">
        <f t="shared" si="47"/>
        <v>206.82563074438119</v>
      </c>
      <c r="O97" s="44">
        <f t="shared" si="47"/>
        <v>0</v>
      </c>
      <c r="P97" s="44">
        <f t="shared" si="47"/>
        <v>0</v>
      </c>
      <c r="Q97" s="44">
        <f t="shared" si="47"/>
        <v>0</v>
      </c>
      <c r="R97" s="44">
        <f t="shared" si="47"/>
        <v>0</v>
      </c>
      <c r="S97" s="164">
        <f t="shared" si="49"/>
        <v>3552.7821401449314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46"/>
        <v>5061.3992939825166</v>
      </c>
      <c r="C98" s="41">
        <f t="shared" si="46"/>
        <v>9.1618724379843268</v>
      </c>
      <c r="D98" s="41">
        <f t="shared" si="46"/>
        <v>449.24969037687498</v>
      </c>
      <c r="E98" s="41">
        <f t="shared" si="46"/>
        <v>0</v>
      </c>
      <c r="F98" s="41">
        <f t="shared" si="46"/>
        <v>0</v>
      </c>
      <c r="G98" s="41">
        <f t="shared" si="46"/>
        <v>0</v>
      </c>
      <c r="H98" s="41">
        <f t="shared" si="46"/>
        <v>0</v>
      </c>
      <c r="I98" s="168">
        <f t="shared" si="48"/>
        <v>5519.8108567973759</v>
      </c>
      <c r="J98" s="155"/>
      <c r="K98" s="169" t="s">
        <v>56</v>
      </c>
      <c r="L98" s="88">
        <f t="shared" si="47"/>
        <v>5061.3992939825166</v>
      </c>
      <c r="M98" s="88">
        <f t="shared" si="47"/>
        <v>9.1618724379843268</v>
      </c>
      <c r="N98" s="88">
        <f t="shared" si="47"/>
        <v>449.24969037687498</v>
      </c>
      <c r="O98" s="88">
        <f t="shared" si="47"/>
        <v>0</v>
      </c>
      <c r="P98" s="88">
        <f t="shared" si="47"/>
        <v>0.21851886811764706</v>
      </c>
      <c r="Q98" s="88">
        <f t="shared" si="47"/>
        <v>0</v>
      </c>
      <c r="R98" s="88">
        <f t="shared" si="47"/>
        <v>0</v>
      </c>
      <c r="S98" s="172">
        <f t="shared" si="49"/>
        <v>5520.0293756654937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46"/>
        <v>1234.5993153292659</v>
      </c>
      <c r="C99" s="44">
        <f t="shared" si="46"/>
        <v>0</v>
      </c>
      <c r="D99" s="44">
        <f t="shared" si="46"/>
        <v>182.36556991455038</v>
      </c>
      <c r="E99" s="44">
        <f t="shared" si="46"/>
        <v>0.8893751298591589</v>
      </c>
      <c r="F99" s="44">
        <f t="shared" si="46"/>
        <v>35.90743397182343</v>
      </c>
      <c r="G99" s="44">
        <f t="shared" si="46"/>
        <v>0</v>
      </c>
      <c r="H99" s="44">
        <f t="shared" si="46"/>
        <v>0</v>
      </c>
      <c r="I99" s="160">
        <f t="shared" si="48"/>
        <v>1453.7616943454989</v>
      </c>
      <c r="J99" s="155"/>
      <c r="K99" s="175" t="s">
        <v>22</v>
      </c>
      <c r="L99" s="44">
        <f t="shared" si="47"/>
        <v>1234.5993153292659</v>
      </c>
      <c r="M99" s="44">
        <f t="shared" si="47"/>
        <v>0</v>
      </c>
      <c r="N99" s="44">
        <f t="shared" si="47"/>
        <v>182.36556991455038</v>
      </c>
      <c r="O99" s="44">
        <f t="shared" si="47"/>
        <v>0.8893751298591589</v>
      </c>
      <c r="P99" s="44">
        <f t="shared" si="47"/>
        <v>653.21160424451557</v>
      </c>
      <c r="Q99" s="44">
        <f t="shared" si="47"/>
        <v>0</v>
      </c>
      <c r="R99" s="44">
        <f t="shared" si="47"/>
        <v>0</v>
      </c>
      <c r="S99" s="164">
        <f t="shared" si="49"/>
        <v>2071.065864618191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46"/>
        <v>0</v>
      </c>
      <c r="C100" s="41">
        <f t="shared" si="46"/>
        <v>0</v>
      </c>
      <c r="D100" s="41">
        <f t="shared" si="46"/>
        <v>0</v>
      </c>
      <c r="E100" s="41">
        <f t="shared" si="46"/>
        <v>0</v>
      </c>
      <c r="F100" s="41">
        <f t="shared" si="46"/>
        <v>0</v>
      </c>
      <c r="G100" s="41">
        <f t="shared" si="46"/>
        <v>0</v>
      </c>
      <c r="H100" s="41">
        <f t="shared" si="46"/>
        <v>0</v>
      </c>
      <c r="I100" s="168">
        <f t="shared" si="48"/>
        <v>0</v>
      </c>
      <c r="J100" s="155"/>
      <c r="K100" s="169" t="s">
        <v>21</v>
      </c>
      <c r="L100" s="88">
        <f t="shared" si="47"/>
        <v>0</v>
      </c>
      <c r="M100" s="88">
        <f t="shared" si="47"/>
        <v>0</v>
      </c>
      <c r="N100" s="88">
        <f t="shared" si="47"/>
        <v>0</v>
      </c>
      <c r="O100" s="88">
        <f t="shared" si="47"/>
        <v>0</v>
      </c>
      <c r="P100" s="88">
        <f t="shared" si="47"/>
        <v>0</v>
      </c>
      <c r="Q100" s="88">
        <f t="shared" si="47"/>
        <v>0</v>
      </c>
      <c r="R100" s="88">
        <f t="shared" si="47"/>
        <v>0</v>
      </c>
      <c r="S100" s="172">
        <f t="shared" si="49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ref="B101:H105" si="50">B595+B621+B647</f>
        <v>998.9820625054665</v>
      </c>
      <c r="C101" s="44">
        <f t="shared" si="50"/>
        <v>0</v>
      </c>
      <c r="D101" s="44">
        <f t="shared" si="50"/>
        <v>492.64655251481969</v>
      </c>
      <c r="E101" s="44">
        <f t="shared" si="50"/>
        <v>0</v>
      </c>
      <c r="F101" s="44">
        <f t="shared" si="50"/>
        <v>0</v>
      </c>
      <c r="G101" s="44">
        <f t="shared" si="50"/>
        <v>0</v>
      </c>
      <c r="H101" s="44">
        <f t="shared" si="50"/>
        <v>0</v>
      </c>
      <c r="I101" s="160">
        <f t="shared" si="48"/>
        <v>1491.6286150202861</v>
      </c>
      <c r="J101" s="155"/>
      <c r="K101" s="177" t="s">
        <v>60</v>
      </c>
      <c r="L101" s="44">
        <f t="shared" ref="L101:R105" si="51">L595+L621+L647</f>
        <v>998.9820625054665</v>
      </c>
      <c r="M101" s="44">
        <f t="shared" si="51"/>
        <v>0</v>
      </c>
      <c r="N101" s="44">
        <f t="shared" si="51"/>
        <v>492.64655251481969</v>
      </c>
      <c r="O101" s="44">
        <f t="shared" si="51"/>
        <v>0</v>
      </c>
      <c r="P101" s="44">
        <f t="shared" si="51"/>
        <v>0</v>
      </c>
      <c r="Q101" s="44">
        <f t="shared" si="51"/>
        <v>0</v>
      </c>
      <c r="R101" s="44">
        <f t="shared" si="51"/>
        <v>0</v>
      </c>
      <c r="S101" s="164">
        <f t="shared" si="49"/>
        <v>1491.6286150202861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50"/>
        <v>998.9820625054665</v>
      </c>
      <c r="C102" s="61">
        <f t="shared" si="50"/>
        <v>0</v>
      </c>
      <c r="D102" s="61">
        <f t="shared" si="50"/>
        <v>492.64655251481969</v>
      </c>
      <c r="E102" s="61">
        <f t="shared" si="50"/>
        <v>0</v>
      </c>
      <c r="F102" s="61">
        <f t="shared" si="50"/>
        <v>0</v>
      </c>
      <c r="G102" s="61">
        <f t="shared" si="50"/>
        <v>0</v>
      </c>
      <c r="H102" s="61">
        <f t="shared" si="50"/>
        <v>0</v>
      </c>
      <c r="I102" s="181">
        <f t="shared" si="48"/>
        <v>1491.6286150202861</v>
      </c>
      <c r="J102" s="155"/>
      <c r="K102" s="182" t="s">
        <v>23</v>
      </c>
      <c r="L102" s="91">
        <f t="shared" si="51"/>
        <v>998.9820625054665</v>
      </c>
      <c r="M102" s="91">
        <f t="shared" si="51"/>
        <v>0</v>
      </c>
      <c r="N102" s="91">
        <f t="shared" si="51"/>
        <v>492.64655251481969</v>
      </c>
      <c r="O102" s="91">
        <f t="shared" si="51"/>
        <v>0</v>
      </c>
      <c r="P102" s="91">
        <f t="shared" si="51"/>
        <v>0</v>
      </c>
      <c r="Q102" s="91">
        <f t="shared" si="51"/>
        <v>0</v>
      </c>
      <c r="R102" s="91">
        <f t="shared" si="51"/>
        <v>0</v>
      </c>
      <c r="S102" s="185">
        <f t="shared" si="49"/>
        <v>1491.6286150202861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50"/>
        <v>0</v>
      </c>
      <c r="C103" s="64">
        <f t="shared" si="50"/>
        <v>0</v>
      </c>
      <c r="D103" s="64">
        <f t="shared" si="50"/>
        <v>0</v>
      </c>
      <c r="E103" s="64">
        <f t="shared" si="50"/>
        <v>0</v>
      </c>
      <c r="F103" s="64">
        <f t="shared" si="50"/>
        <v>0</v>
      </c>
      <c r="G103" s="64">
        <f t="shared" si="50"/>
        <v>0</v>
      </c>
      <c r="H103" s="64">
        <f t="shared" si="50"/>
        <v>0</v>
      </c>
      <c r="I103" s="189">
        <f t="shared" si="48"/>
        <v>0</v>
      </c>
      <c r="J103" s="155"/>
      <c r="K103" s="190" t="s">
        <v>19</v>
      </c>
      <c r="L103" s="64">
        <f t="shared" si="51"/>
        <v>0</v>
      </c>
      <c r="M103" s="64">
        <f t="shared" si="51"/>
        <v>0</v>
      </c>
      <c r="N103" s="64">
        <f t="shared" si="51"/>
        <v>0</v>
      </c>
      <c r="O103" s="64">
        <f t="shared" si="51"/>
        <v>0</v>
      </c>
      <c r="P103" s="64">
        <f t="shared" si="51"/>
        <v>0</v>
      </c>
      <c r="Q103" s="64">
        <f t="shared" si="51"/>
        <v>0</v>
      </c>
      <c r="R103" s="64">
        <f t="shared" si="51"/>
        <v>0</v>
      </c>
      <c r="S103" s="192">
        <f t="shared" si="49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50"/>
        <v>0</v>
      </c>
      <c r="C104" s="61">
        <f t="shared" si="50"/>
        <v>0</v>
      </c>
      <c r="D104" s="61">
        <f t="shared" si="50"/>
        <v>0</v>
      </c>
      <c r="E104" s="61">
        <f t="shared" si="50"/>
        <v>0</v>
      </c>
      <c r="F104" s="61">
        <f t="shared" si="50"/>
        <v>0</v>
      </c>
      <c r="G104" s="61">
        <f t="shared" si="50"/>
        <v>0</v>
      </c>
      <c r="H104" s="61">
        <f t="shared" si="50"/>
        <v>0</v>
      </c>
      <c r="I104" s="181">
        <f t="shared" si="48"/>
        <v>0</v>
      </c>
      <c r="J104" s="155"/>
      <c r="K104" s="182" t="s">
        <v>20</v>
      </c>
      <c r="L104" s="91">
        <f t="shared" si="51"/>
        <v>0</v>
      </c>
      <c r="M104" s="91">
        <f t="shared" si="51"/>
        <v>0</v>
      </c>
      <c r="N104" s="91">
        <f t="shared" si="51"/>
        <v>0</v>
      </c>
      <c r="O104" s="91">
        <f t="shared" si="51"/>
        <v>0</v>
      </c>
      <c r="P104" s="91">
        <f t="shared" si="51"/>
        <v>0</v>
      </c>
      <c r="Q104" s="91">
        <f t="shared" si="51"/>
        <v>0</v>
      </c>
      <c r="R104" s="91">
        <f t="shared" si="51"/>
        <v>0</v>
      </c>
      <c r="S104" s="185">
        <f t="shared" si="49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50"/>
        <v>0</v>
      </c>
      <c r="C105" s="54">
        <f t="shared" si="50"/>
        <v>0</v>
      </c>
      <c r="D105" s="54">
        <f t="shared" si="50"/>
        <v>0</v>
      </c>
      <c r="E105" s="54">
        <f t="shared" si="50"/>
        <v>0</v>
      </c>
      <c r="F105" s="54">
        <f t="shared" si="50"/>
        <v>0</v>
      </c>
      <c r="G105" s="54">
        <f t="shared" si="50"/>
        <v>0</v>
      </c>
      <c r="H105" s="54">
        <f t="shared" si="50"/>
        <v>0</v>
      </c>
      <c r="I105" s="196">
        <f t="shared" si="48"/>
        <v>0</v>
      </c>
      <c r="J105" s="155"/>
      <c r="K105" s="197" t="s">
        <v>11</v>
      </c>
      <c r="L105" s="54">
        <f t="shared" si="51"/>
        <v>0</v>
      </c>
      <c r="M105" s="54">
        <f t="shared" si="51"/>
        <v>0</v>
      </c>
      <c r="N105" s="54">
        <f t="shared" si="51"/>
        <v>0</v>
      </c>
      <c r="O105" s="54">
        <f t="shared" si="51"/>
        <v>0</v>
      </c>
      <c r="P105" s="54">
        <f t="shared" si="51"/>
        <v>0</v>
      </c>
      <c r="Q105" s="54">
        <f t="shared" si="51"/>
        <v>0</v>
      </c>
      <c r="R105" s="54">
        <f t="shared" si="51"/>
        <v>0</v>
      </c>
      <c r="S105" s="199">
        <f t="shared" si="49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22884.431767487917</v>
      </c>
      <c r="C106" s="201">
        <f t="shared" ref="C106:I106" si="52">SUM(C85:C101)</f>
        <v>303.00701170391807</v>
      </c>
      <c r="D106" s="201">
        <f t="shared" si="52"/>
        <v>5586.2544979063305</v>
      </c>
      <c r="E106" s="201">
        <f t="shared" si="52"/>
        <v>2975.1868389795309</v>
      </c>
      <c r="F106" s="201">
        <f t="shared" si="52"/>
        <v>583.59968921709481</v>
      </c>
      <c r="G106" s="201">
        <f t="shared" si="52"/>
        <v>1843.7232773366768</v>
      </c>
      <c r="H106" s="201">
        <f t="shared" si="52"/>
        <v>0.88429764566842262</v>
      </c>
      <c r="I106" s="201">
        <f t="shared" si="52"/>
        <v>34177.087380277138</v>
      </c>
      <c r="J106" s="155"/>
      <c r="K106" s="202" t="s">
        <v>26</v>
      </c>
      <c r="L106" s="201">
        <f>SUM(L85:L101)</f>
        <v>22884.431767487917</v>
      </c>
      <c r="M106" s="201">
        <f t="shared" ref="M106:S106" si="53">SUM(M85:M101)</f>
        <v>303.00701170391807</v>
      </c>
      <c r="N106" s="201">
        <f t="shared" si="53"/>
        <v>5586.2544979063305</v>
      </c>
      <c r="O106" s="201">
        <f t="shared" si="53"/>
        <v>2975.1868389795309</v>
      </c>
      <c r="P106" s="201">
        <f t="shared" si="53"/>
        <v>15046.604809497312</v>
      </c>
      <c r="Q106" s="201">
        <f t="shared" si="53"/>
        <v>1843.7232773366768</v>
      </c>
      <c r="R106" s="203">
        <f t="shared" si="53"/>
        <v>0.88429764566842262</v>
      </c>
      <c r="S106" s="204">
        <f t="shared" si="53"/>
        <v>48640.092500557359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0.66958402607163159</v>
      </c>
      <c r="C107" s="49">
        <f t="shared" ref="C107:H107" si="54">IF($I106=0,"-",C106/$I106)</f>
        <v>8.8657938674662172E-3</v>
      </c>
      <c r="D107" s="49">
        <f t="shared" si="54"/>
        <v>0.16345027988341798</v>
      </c>
      <c r="E107" s="49">
        <f t="shared" si="54"/>
        <v>8.7052088607657285E-2</v>
      </c>
      <c r="F107" s="49">
        <f t="shared" si="54"/>
        <v>1.7075758467173466E-2</v>
      </c>
      <c r="G107" s="49">
        <f t="shared" si="54"/>
        <v>5.3946179111817753E-2</v>
      </c>
      <c r="H107" s="71">
        <f t="shared" si="54"/>
        <v>2.5873990835706256E-5</v>
      </c>
      <c r="I107" s="50">
        <f>SUM(B107:H107)</f>
        <v>1</v>
      </c>
      <c r="K107" s="82" t="s">
        <v>83</v>
      </c>
      <c r="L107" s="99">
        <f t="shared" ref="L107:R107" si="55">IF($S106=0,"-",L106/$S106)</f>
        <v>0.47048495574357074</v>
      </c>
      <c r="M107" s="99">
        <f t="shared" si="55"/>
        <v>6.2295730975521057E-3</v>
      </c>
      <c r="N107" s="99">
        <f t="shared" si="55"/>
        <v>0.11484876386372658</v>
      </c>
      <c r="O107" s="99">
        <f t="shared" si="55"/>
        <v>6.1167376253353931E-2</v>
      </c>
      <c r="P107" s="99">
        <f t="shared" si="55"/>
        <v>0.30934572769007163</v>
      </c>
      <c r="Q107" s="99">
        <f t="shared" si="55"/>
        <v>3.7905422924834072E-2</v>
      </c>
      <c r="R107" s="100">
        <f t="shared" si="55"/>
        <v>1.8180426890805967E-5</v>
      </c>
      <c r="S107" s="101">
        <f>SUM(L107:R107)</f>
        <v>0.99999999999999989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1.5321028841158758E-6</v>
      </c>
      <c r="E111" s="158">
        <v>0</v>
      </c>
      <c r="F111" s="321"/>
      <c r="G111" s="158">
        <v>0</v>
      </c>
      <c r="H111" s="159">
        <v>0</v>
      </c>
      <c r="I111" s="160">
        <f>SUM(B111:H111)</f>
        <v>1.5321028841158758E-6</v>
      </c>
      <c r="J111" s="155"/>
      <c r="K111" s="209" t="s">
        <v>7</v>
      </c>
      <c r="L111" s="158">
        <v>0</v>
      </c>
      <c r="M111" s="158">
        <v>0</v>
      </c>
      <c r="N111" s="158">
        <v>1.5321028841158758E-6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1.5321028841158758E-6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1.5321028841158758E-6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1.5321028841158758E-6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56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57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58">SUM(V112:AC112)</f>
        <v>0</v>
      </c>
      <c r="AJ112" s="147" t="str">
        <f t="shared" ref="AJ112:AJ133" si="59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193.30364493743761</v>
      </c>
      <c r="E113" s="162">
        <v>0</v>
      </c>
      <c r="F113" s="322"/>
      <c r="G113" s="162">
        <v>0</v>
      </c>
      <c r="H113" s="174">
        <v>0</v>
      </c>
      <c r="I113" s="160">
        <f t="shared" si="56"/>
        <v>193.30364493743761</v>
      </c>
      <c r="J113" s="155"/>
      <c r="K113" s="175" t="s">
        <v>10</v>
      </c>
      <c r="L113" s="162">
        <v>0</v>
      </c>
      <c r="M113" s="162">
        <v>0</v>
      </c>
      <c r="N113" s="162">
        <v>193.30364493743761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57"/>
        <v>193.30364493743761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193.30364493743761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58"/>
        <v>193.30364493743761</v>
      </c>
      <c r="AJ113" s="147" t="str">
        <f t="shared" si="59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56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57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58"/>
        <v>0</v>
      </c>
      <c r="AJ114" s="147" t="str">
        <f t="shared" si="59"/>
        <v/>
      </c>
      <c r="BA114" s="147"/>
      <c r="BR114" s="147"/>
      <c r="CG114" s="147"/>
    </row>
    <row r="115" spans="1:85" ht="15">
      <c r="A115" s="173" t="s">
        <v>16</v>
      </c>
      <c r="B115" s="162">
        <v>5.6291444723322753E-4</v>
      </c>
      <c r="C115" s="162">
        <v>3.698826509552753E-3</v>
      </c>
      <c r="D115" s="162">
        <v>0</v>
      </c>
      <c r="E115" s="162">
        <v>0</v>
      </c>
      <c r="F115" s="322"/>
      <c r="G115" s="162">
        <v>0</v>
      </c>
      <c r="H115" s="174">
        <v>0</v>
      </c>
      <c r="I115" s="160">
        <f t="shared" si="56"/>
        <v>4.2617409567859803E-3</v>
      </c>
      <c r="J115" s="155"/>
      <c r="K115" s="175" t="s">
        <v>16</v>
      </c>
      <c r="L115" s="162">
        <v>5.6291444723322753E-4</v>
      </c>
      <c r="M115" s="162">
        <v>3.698826509552753E-3</v>
      </c>
      <c r="N115" s="162">
        <v>0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57"/>
        <v>4.2617409567859803E-3</v>
      </c>
      <c r="U115" s="221" t="s">
        <v>16</v>
      </c>
      <c r="V115" s="213">
        <v>5.6291444723322753E-4</v>
      </c>
      <c r="W115" s="213">
        <v>0</v>
      </c>
      <c r="X115" s="213">
        <v>0</v>
      </c>
      <c r="Y115" s="213">
        <v>3.698826509552753E-3</v>
      </c>
      <c r="Z115" s="213">
        <v>0</v>
      </c>
      <c r="AA115" s="213">
        <v>0</v>
      </c>
      <c r="AB115" s="213">
        <v>0</v>
      </c>
      <c r="AC115" s="214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6">
        <f t="shared" si="58"/>
        <v>4.2617409567859803E-3</v>
      </c>
      <c r="AJ115" s="147" t="str">
        <f t="shared" si="59"/>
        <v/>
      </c>
      <c r="BA115" s="147"/>
      <c r="BR115" s="147"/>
      <c r="CG115" s="147"/>
    </row>
    <row r="116" spans="1:85" ht="15">
      <c r="A116" s="165" t="s">
        <v>15</v>
      </c>
      <c r="B116" s="166">
        <v>3.5993480215683637E-5</v>
      </c>
      <c r="C116" s="166">
        <v>0</v>
      </c>
      <c r="D116" s="166">
        <v>0</v>
      </c>
      <c r="E116" s="166">
        <v>0</v>
      </c>
      <c r="F116" s="322"/>
      <c r="G116" s="166">
        <v>0</v>
      </c>
      <c r="H116" s="167">
        <v>0</v>
      </c>
      <c r="I116" s="168">
        <f t="shared" si="56"/>
        <v>3.5993480215683637E-5</v>
      </c>
      <c r="J116" s="155"/>
      <c r="K116" s="169" t="s">
        <v>15</v>
      </c>
      <c r="L116" s="170">
        <v>3.5993480215683637E-5</v>
      </c>
      <c r="M116" s="170">
        <v>0</v>
      </c>
      <c r="N116" s="170">
        <v>0</v>
      </c>
      <c r="O116" s="170">
        <v>0</v>
      </c>
      <c r="P116" s="170">
        <v>0</v>
      </c>
      <c r="Q116" s="170">
        <v>0</v>
      </c>
      <c r="R116" s="171">
        <v>0</v>
      </c>
      <c r="S116" s="172">
        <f t="shared" si="57"/>
        <v>3.5993480215683637E-5</v>
      </c>
      <c r="U116" s="217" t="s">
        <v>53</v>
      </c>
      <c r="V116" s="218">
        <v>3.5993480215683637E-5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9">
        <v>0</v>
      </c>
      <c r="AD116" s="218">
        <v>0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58"/>
        <v>3.5993480215683637E-5</v>
      </c>
      <c r="AJ116" s="147" t="str">
        <f t="shared" si="59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7.5417130603443322E-2</v>
      </c>
      <c r="F117" s="322"/>
      <c r="G117" s="162">
        <v>0</v>
      </c>
      <c r="H117" s="174">
        <v>0</v>
      </c>
      <c r="I117" s="160">
        <f t="shared" si="56"/>
        <v>7.5417130603443322E-2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7.5417130603443322E-2</v>
      </c>
      <c r="P117" s="162">
        <v>0.78986224847991882</v>
      </c>
      <c r="Q117" s="162">
        <v>0</v>
      </c>
      <c r="R117" s="163">
        <v>0</v>
      </c>
      <c r="S117" s="164">
        <f t="shared" si="57"/>
        <v>0.86527937908336217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6.1141082296023719E-3</v>
      </c>
      <c r="AB117" s="213">
        <v>0.78986224847991882</v>
      </c>
      <c r="AC117" s="214">
        <v>6.930302237384095E-2</v>
      </c>
      <c r="AD117" s="213">
        <v>0</v>
      </c>
      <c r="AE117" s="213">
        <v>0</v>
      </c>
      <c r="AF117" s="213">
        <v>0</v>
      </c>
      <c r="AG117" s="213">
        <v>0</v>
      </c>
      <c r="AH117" s="213">
        <v>6.930302237384095E-2</v>
      </c>
      <c r="AI117" s="216">
        <f t="shared" si="58"/>
        <v>0.86527937908336217</v>
      </c>
      <c r="AJ117" s="147" t="str">
        <f t="shared" si="59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56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7.0702073246158069E-4</v>
      </c>
      <c r="Q118" s="170">
        <v>0</v>
      </c>
      <c r="R118" s="171">
        <v>0</v>
      </c>
      <c r="S118" s="172">
        <f t="shared" si="57"/>
        <v>7.0702073246158069E-4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7.0702073246158069E-4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58"/>
        <v>7.0702073246158069E-4</v>
      </c>
      <c r="AJ118" s="147" t="str">
        <f t="shared" si="59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56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57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58"/>
        <v>0</v>
      </c>
      <c r="AJ119" s="147" t="str">
        <f t="shared" si="59"/>
        <v/>
      </c>
      <c r="BA119" s="147"/>
      <c r="BR119" s="147"/>
      <c r="CG119" s="147"/>
    </row>
    <row r="120" spans="1:85" ht="15">
      <c r="A120" s="165" t="s">
        <v>17</v>
      </c>
      <c r="B120" s="166">
        <v>0</v>
      </c>
      <c r="C120" s="166">
        <v>0</v>
      </c>
      <c r="D120" s="166">
        <v>7.1265546438887336E-4</v>
      </c>
      <c r="E120" s="166">
        <v>0</v>
      </c>
      <c r="F120" s="322"/>
      <c r="G120" s="166">
        <v>0</v>
      </c>
      <c r="H120" s="167">
        <v>0</v>
      </c>
      <c r="I120" s="168">
        <f t="shared" si="56"/>
        <v>7.1265546438887336E-4</v>
      </c>
      <c r="J120" s="155"/>
      <c r="K120" s="169" t="s">
        <v>17</v>
      </c>
      <c r="L120" s="170">
        <v>0</v>
      </c>
      <c r="M120" s="170">
        <v>0</v>
      </c>
      <c r="N120" s="170">
        <v>7.1265546438887336E-4</v>
      </c>
      <c r="O120" s="170">
        <v>0</v>
      </c>
      <c r="P120" s="170">
        <v>0</v>
      </c>
      <c r="Q120" s="170">
        <v>0</v>
      </c>
      <c r="R120" s="171">
        <v>0</v>
      </c>
      <c r="S120" s="172">
        <f t="shared" si="57"/>
        <v>7.1265546438887336E-4</v>
      </c>
      <c r="U120" s="217" t="s">
        <v>17</v>
      </c>
      <c r="V120" s="218">
        <v>0</v>
      </c>
      <c r="W120" s="218">
        <v>0</v>
      </c>
      <c r="X120" s="218">
        <v>0</v>
      </c>
      <c r="Y120" s="218">
        <v>0</v>
      </c>
      <c r="Z120" s="218">
        <v>7.1265546438887336E-4</v>
      </c>
      <c r="AA120" s="218">
        <v>0</v>
      </c>
      <c r="AB120" s="218">
        <v>0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58"/>
        <v>7.1265546438887336E-4</v>
      </c>
      <c r="AJ120" s="147" t="str">
        <f t="shared" si="59"/>
        <v/>
      </c>
      <c r="BA120" s="147"/>
      <c r="BR120" s="147"/>
      <c r="CG120" s="147"/>
    </row>
    <row r="121" spans="1:85" ht="15">
      <c r="A121" s="173" t="s">
        <v>139</v>
      </c>
      <c r="B121" s="162">
        <v>5.8060749644950675</v>
      </c>
      <c r="C121" s="162">
        <v>1.759623053222388</v>
      </c>
      <c r="D121" s="162">
        <v>75.536521625716148</v>
      </c>
      <c r="E121" s="162">
        <v>1.5432073299679203</v>
      </c>
      <c r="F121" s="322"/>
      <c r="G121" s="162">
        <v>0</v>
      </c>
      <c r="H121" s="174">
        <v>0</v>
      </c>
      <c r="I121" s="160">
        <f t="shared" si="56"/>
        <v>84.645426973401527</v>
      </c>
      <c r="J121" s="155"/>
      <c r="K121" s="175" t="s">
        <v>139</v>
      </c>
      <c r="L121" s="162">
        <v>5.8060749644950675</v>
      </c>
      <c r="M121" s="162">
        <v>1.759623053222388</v>
      </c>
      <c r="N121" s="162">
        <v>75.536521625716148</v>
      </c>
      <c r="O121" s="162">
        <v>1.5432073299679203</v>
      </c>
      <c r="P121" s="162">
        <v>0.28100924472870353</v>
      </c>
      <c r="Q121" s="162">
        <v>0</v>
      </c>
      <c r="R121" s="163">
        <v>0</v>
      </c>
      <c r="S121" s="164">
        <f t="shared" si="57"/>
        <v>84.926436218130235</v>
      </c>
      <c r="U121" s="221" t="s">
        <v>139</v>
      </c>
      <c r="V121" s="213">
        <v>5.7949021634798452</v>
      </c>
      <c r="W121" s="213">
        <v>0</v>
      </c>
      <c r="X121" s="213">
        <v>0</v>
      </c>
      <c r="Y121" s="213">
        <v>1.759623053222388</v>
      </c>
      <c r="Z121" s="213">
        <v>75.536521625716148</v>
      </c>
      <c r="AA121" s="213">
        <v>1.29131796349012</v>
      </c>
      <c r="AB121" s="213">
        <v>0.28100924472870353</v>
      </c>
      <c r="AC121" s="214">
        <v>0.26306216749302275</v>
      </c>
      <c r="AD121" s="213">
        <v>1.1172801015222328E-2</v>
      </c>
      <c r="AE121" s="213">
        <v>0</v>
      </c>
      <c r="AF121" s="213">
        <v>0</v>
      </c>
      <c r="AG121" s="213">
        <v>0</v>
      </c>
      <c r="AH121" s="213">
        <v>0.25188936647780041</v>
      </c>
      <c r="AI121" s="216">
        <f t="shared" si="58"/>
        <v>84.92643621813022</v>
      </c>
      <c r="AJ121" s="147" t="str">
        <f t="shared" si="59"/>
        <v/>
      </c>
      <c r="BA121" s="147"/>
      <c r="BR121" s="147"/>
      <c r="CG121" s="147"/>
    </row>
    <row r="122" spans="1:85" ht="15">
      <c r="A122" s="165" t="s">
        <v>25</v>
      </c>
      <c r="B122" s="166">
        <v>1.4660714625101872</v>
      </c>
      <c r="C122" s="166">
        <v>9.0653433916668399E-2</v>
      </c>
      <c r="D122" s="166">
        <v>20.05462901466953</v>
      </c>
      <c r="E122" s="166">
        <v>28.929975645025564</v>
      </c>
      <c r="F122" s="322"/>
      <c r="G122" s="166">
        <v>1.8885730589294525</v>
      </c>
      <c r="H122" s="167">
        <v>2.1687124096941457E-2</v>
      </c>
      <c r="I122" s="168">
        <f t="shared" si="56"/>
        <v>52.451589739148346</v>
      </c>
      <c r="J122" s="155"/>
      <c r="K122" s="169" t="s">
        <v>25</v>
      </c>
      <c r="L122" s="170">
        <v>1.4660714625101872</v>
      </c>
      <c r="M122" s="170">
        <v>9.0653433916668399E-2</v>
      </c>
      <c r="N122" s="170">
        <v>20.05462901466953</v>
      </c>
      <c r="O122" s="170">
        <v>28.929975645025564</v>
      </c>
      <c r="P122" s="170">
        <v>0.10802543360974981</v>
      </c>
      <c r="Q122" s="170">
        <v>1.8885730589294525</v>
      </c>
      <c r="R122" s="171">
        <v>2.1687124096941457E-2</v>
      </c>
      <c r="S122" s="172">
        <f t="shared" si="57"/>
        <v>52.559615172758093</v>
      </c>
      <c r="U122" s="217" t="s">
        <v>25</v>
      </c>
      <c r="V122" s="218">
        <v>0.78091044071707183</v>
      </c>
      <c r="W122" s="218">
        <v>0.67731607520940607</v>
      </c>
      <c r="X122" s="218">
        <v>1.8885730589294525</v>
      </c>
      <c r="Y122" s="218">
        <v>9.0653433916668399E-2</v>
      </c>
      <c r="Z122" s="218">
        <v>20.05462901466953</v>
      </c>
      <c r="AA122" s="218">
        <v>28.850165773157329</v>
      </c>
      <c r="AB122" s="218">
        <v>0.10802543360974981</v>
      </c>
      <c r="AC122" s="219">
        <v>0.10934194254888538</v>
      </c>
      <c r="AD122" s="218">
        <v>7.8449465837093346E-3</v>
      </c>
      <c r="AE122" s="218">
        <v>0</v>
      </c>
      <c r="AF122" s="218">
        <v>2.1687124096941457E-2</v>
      </c>
      <c r="AG122" s="218">
        <v>0</v>
      </c>
      <c r="AH122" s="218">
        <v>7.9809871868234586E-2</v>
      </c>
      <c r="AI122" s="220">
        <f t="shared" si="58"/>
        <v>52.559615172758093</v>
      </c>
      <c r="AJ122" s="147" t="str">
        <f t="shared" si="59"/>
        <v/>
      </c>
      <c r="BA122" s="147"/>
      <c r="BR122" s="147"/>
      <c r="CG122" s="147"/>
    </row>
    <row r="123" spans="1:85" ht="15">
      <c r="A123" s="173" t="s">
        <v>24</v>
      </c>
      <c r="B123" s="162">
        <v>19.789503531775999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56"/>
        <v>19.789503531775999</v>
      </c>
      <c r="J123" s="155"/>
      <c r="K123" s="175" t="s">
        <v>24</v>
      </c>
      <c r="L123" s="162">
        <v>19.789503531775999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57"/>
        <v>19.789503531775999</v>
      </c>
      <c r="U123" s="221" t="s">
        <v>24</v>
      </c>
      <c r="V123" s="213">
        <v>19.789503531775999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58"/>
        <v>19.789503531775999</v>
      </c>
      <c r="AJ123" s="147" t="str">
        <f t="shared" si="59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56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57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58"/>
        <v>0</v>
      </c>
      <c r="AJ124" s="147" t="str">
        <f t="shared" si="59"/>
        <v/>
      </c>
      <c r="BA124" s="147"/>
      <c r="BR124" s="147"/>
      <c r="CG124" s="147"/>
    </row>
    <row r="125" spans="1:85" ht="15">
      <c r="A125" s="173" t="s">
        <v>22</v>
      </c>
      <c r="B125" s="162">
        <v>2.0331015257320915E-2</v>
      </c>
      <c r="C125" s="162">
        <v>0</v>
      </c>
      <c r="D125" s="162">
        <v>4.1278121886075797E-2</v>
      </c>
      <c r="E125" s="162">
        <v>0</v>
      </c>
      <c r="F125" s="322"/>
      <c r="G125" s="162">
        <v>0</v>
      </c>
      <c r="H125" s="174">
        <v>0</v>
      </c>
      <c r="I125" s="160">
        <f t="shared" si="56"/>
        <v>6.1609137143396712E-2</v>
      </c>
      <c r="J125" s="155"/>
      <c r="K125" s="175" t="s">
        <v>22</v>
      </c>
      <c r="L125" s="162">
        <v>2.0331015257320915E-2</v>
      </c>
      <c r="M125" s="162">
        <v>0</v>
      </c>
      <c r="N125" s="162">
        <v>4.1278121886075797E-2</v>
      </c>
      <c r="O125" s="162">
        <v>0</v>
      </c>
      <c r="P125" s="162">
        <v>5.5311287716043038E-2</v>
      </c>
      <c r="Q125" s="162">
        <v>0</v>
      </c>
      <c r="R125" s="163">
        <v>0</v>
      </c>
      <c r="S125" s="164">
        <f t="shared" si="57"/>
        <v>0.11692042485943975</v>
      </c>
      <c r="U125" s="221" t="s">
        <v>22</v>
      </c>
      <c r="V125" s="213">
        <v>2.0331015257320915E-2</v>
      </c>
      <c r="W125" s="213">
        <v>0</v>
      </c>
      <c r="X125" s="213">
        <v>0</v>
      </c>
      <c r="Y125" s="213">
        <v>0</v>
      </c>
      <c r="Z125" s="213">
        <v>4.1278121886075797E-2</v>
      </c>
      <c r="AA125" s="213">
        <v>0</v>
      </c>
      <c r="AB125" s="213">
        <v>5.5311287716043038E-2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58"/>
        <v>0.11692042485943975</v>
      </c>
      <c r="AJ125" s="147" t="str">
        <f t="shared" si="59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56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57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58"/>
        <v>0</v>
      </c>
      <c r="AJ126" s="147" t="str">
        <f t="shared" si="59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56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57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58"/>
        <v>0</v>
      </c>
      <c r="AJ127" s="147" t="str">
        <f t="shared" si="59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56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57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58"/>
        <v>0</v>
      </c>
      <c r="AJ128" s="147" t="str">
        <f t="shared" si="59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56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57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58"/>
        <v>0</v>
      </c>
      <c r="AJ129" s="147" t="str">
        <f t="shared" si="59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56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57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58"/>
        <v>0</v>
      </c>
      <c r="AJ130" s="147" t="str">
        <f t="shared" si="59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56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57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58"/>
        <v>0</v>
      </c>
      <c r="AJ131" s="147" t="str">
        <f t="shared" si="59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27.082579881966023</v>
      </c>
      <c r="C132" s="201">
        <f t="shared" ref="C132:I132" si="60">SUM(C111:C127)</f>
        <v>1.8539753136486092</v>
      </c>
      <c r="D132" s="201">
        <f t="shared" si="60"/>
        <v>288.93678788727664</v>
      </c>
      <c r="E132" s="201">
        <f t="shared" si="60"/>
        <v>30.548600105596929</v>
      </c>
      <c r="F132" s="201">
        <f t="shared" si="60"/>
        <v>0</v>
      </c>
      <c r="G132" s="201">
        <f t="shared" si="60"/>
        <v>1.8885730589294525</v>
      </c>
      <c r="H132" s="203">
        <f t="shared" si="60"/>
        <v>2.1687124096941457E-2</v>
      </c>
      <c r="I132" s="160">
        <f t="shared" si="60"/>
        <v>350.33220337151465</v>
      </c>
      <c r="J132" s="155"/>
      <c r="K132" s="202" t="s">
        <v>26</v>
      </c>
      <c r="L132" s="201">
        <f>SUM(L111:L127)</f>
        <v>27.082579881966023</v>
      </c>
      <c r="M132" s="201">
        <f t="shared" ref="M132:S132" si="61">SUM(M111:M127)</f>
        <v>1.8539753136486092</v>
      </c>
      <c r="N132" s="201">
        <f t="shared" si="61"/>
        <v>288.93678788727664</v>
      </c>
      <c r="O132" s="201">
        <f t="shared" si="61"/>
        <v>30.548600105596929</v>
      </c>
      <c r="P132" s="201">
        <f t="shared" si="61"/>
        <v>1.2349152352668766</v>
      </c>
      <c r="Q132" s="201">
        <f t="shared" si="61"/>
        <v>1.8885730589294525</v>
      </c>
      <c r="R132" s="203">
        <f t="shared" si="61"/>
        <v>2.1687124096941457E-2</v>
      </c>
      <c r="S132" s="204">
        <f t="shared" si="61"/>
        <v>351.56711860678143</v>
      </c>
      <c r="T132" s="147" t="str">
        <f>IF(ABS(S132-AI132)&gt;0.01,S132-AI132,"")</f>
        <v/>
      </c>
      <c r="U132" s="230" t="s">
        <v>59</v>
      </c>
      <c r="V132" s="231">
        <f>SUM(V111:V127)</f>
        <v>26.386246059157685</v>
      </c>
      <c r="W132" s="231">
        <f t="shared" ref="W132:AH132" si="62">SUM(W111:W127)</f>
        <v>0.67731607520940607</v>
      </c>
      <c r="X132" s="231">
        <f t="shared" si="62"/>
        <v>1.8885730589294525</v>
      </c>
      <c r="Y132" s="231">
        <f t="shared" si="62"/>
        <v>1.8539753136486092</v>
      </c>
      <c r="Z132" s="231">
        <f t="shared" si="62"/>
        <v>288.93678788727664</v>
      </c>
      <c r="AA132" s="231">
        <f t="shared" si="62"/>
        <v>30.147597844877051</v>
      </c>
      <c r="AB132" s="231">
        <f t="shared" si="62"/>
        <v>1.2349152352668766</v>
      </c>
      <c r="AC132" s="231">
        <f t="shared" si="62"/>
        <v>0.4417071324157491</v>
      </c>
      <c r="AD132" s="232">
        <f t="shared" si="62"/>
        <v>1.9017747598931663E-2</v>
      </c>
      <c r="AE132" s="232">
        <f t="shared" si="62"/>
        <v>0</v>
      </c>
      <c r="AF132" s="232">
        <f t="shared" si="62"/>
        <v>2.1687124096941457E-2</v>
      </c>
      <c r="AG132" s="232">
        <f t="shared" si="62"/>
        <v>0</v>
      </c>
      <c r="AH132" s="232">
        <f t="shared" si="62"/>
        <v>0.40100226071987594</v>
      </c>
      <c r="AI132" s="233">
        <f>SUM(V132:AC132)</f>
        <v>351.56711860678149</v>
      </c>
      <c r="AJ132" s="147" t="str">
        <f t="shared" si="59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7.7305425026102798E-2</v>
      </c>
      <c r="C133" s="49">
        <f t="shared" ref="C133:H133" si="63">IF($I132=0,"-",C132/$I132)</f>
        <v>5.2920493628801097E-3</v>
      </c>
      <c r="D133" s="49">
        <f t="shared" si="63"/>
        <v>0.82475086534043118</v>
      </c>
      <c r="E133" s="49">
        <f t="shared" si="63"/>
        <v>8.7198949487384811E-2</v>
      </c>
      <c r="F133" s="49">
        <f t="shared" si="63"/>
        <v>0</v>
      </c>
      <c r="G133" s="49">
        <f t="shared" si="63"/>
        <v>5.3908063282629174E-3</v>
      </c>
      <c r="H133" s="71">
        <f t="shared" si="63"/>
        <v>6.1904454937997941E-5</v>
      </c>
      <c r="I133" s="50">
        <f>SUM(B133:H133)</f>
        <v>0.99999999999999989</v>
      </c>
      <c r="J133" s="147"/>
      <c r="K133" s="82" t="s">
        <v>83</v>
      </c>
      <c r="L133" s="99">
        <f t="shared" ref="L133:R133" si="64">IF($S132=0,"-",L132/$S132)</f>
        <v>7.7033881863841691E-2</v>
      </c>
      <c r="M133" s="99">
        <f t="shared" si="64"/>
        <v>5.2734605016410306E-3</v>
      </c>
      <c r="N133" s="99">
        <f t="shared" si="64"/>
        <v>0.82185384410322182</v>
      </c>
      <c r="O133" s="99">
        <f t="shared" si="64"/>
        <v>8.6892654314935328E-2</v>
      </c>
      <c r="P133" s="99">
        <f t="shared" si="64"/>
        <v>3.5126016339659363E-3</v>
      </c>
      <c r="Q133" s="99">
        <f t="shared" si="64"/>
        <v>5.3718705731458684E-3</v>
      </c>
      <c r="R133" s="100">
        <f t="shared" si="64"/>
        <v>6.1687009248432973E-5</v>
      </c>
      <c r="S133" s="101">
        <f>SUM(L133:R133)</f>
        <v>1.0000000000000002</v>
      </c>
      <c r="U133" s="111" t="s">
        <v>83</v>
      </c>
      <c r="V133" s="133">
        <f>+V132/$AI$132</f>
        <v>7.5053225010698457E-2</v>
      </c>
      <c r="W133" s="133">
        <f t="shared" ref="W133:AI133" si="65">+W132/$AI$132</f>
        <v>1.9265626372953443E-3</v>
      </c>
      <c r="X133" s="133">
        <f t="shared" si="65"/>
        <v>5.3718705731458675E-3</v>
      </c>
      <c r="Y133" s="133">
        <f t="shared" si="65"/>
        <v>5.2734605016410297E-3</v>
      </c>
      <c r="Z133" s="133">
        <f t="shared" si="65"/>
        <v>0.82185384410322171</v>
      </c>
      <c r="AA133" s="133">
        <f t="shared" si="65"/>
        <v>8.5752040646885241E-2</v>
      </c>
      <c r="AB133" s="133">
        <f t="shared" si="65"/>
        <v>3.5126016339659359E-3</v>
      </c>
      <c r="AC133" s="133">
        <f t="shared" si="65"/>
        <v>1.2563948931463833E-3</v>
      </c>
      <c r="AD133" s="133">
        <f t="shared" si="65"/>
        <v>5.4094215847877712E-5</v>
      </c>
      <c r="AE133" s="133">
        <f t="shared" si="65"/>
        <v>0</v>
      </c>
      <c r="AF133" s="133">
        <f t="shared" si="65"/>
        <v>6.168700924843296E-5</v>
      </c>
      <c r="AG133" s="133">
        <f t="shared" si="65"/>
        <v>0</v>
      </c>
      <c r="AH133" s="133">
        <f t="shared" si="65"/>
        <v>1.1406136680500725E-3</v>
      </c>
      <c r="AI133" s="134">
        <f t="shared" si="65"/>
        <v>1</v>
      </c>
      <c r="AJ133" s="25" t="str">
        <f t="shared" si="59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66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67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68">SUM(V138:AC138)</f>
        <v>0</v>
      </c>
      <c r="AJ138" s="147" t="str">
        <f t="shared" ref="AJ138:AJ159" si="69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66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67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68"/>
        <v>0</v>
      </c>
      <c r="AJ139" s="147" t="str">
        <f t="shared" si="69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66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67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68"/>
        <v>0</v>
      </c>
      <c r="AJ140" s="147" t="str">
        <f t="shared" si="69"/>
        <v/>
      </c>
      <c r="BA140" s="147"/>
      <c r="BR140" s="147"/>
      <c r="CG140" s="147"/>
    </row>
    <row r="141" spans="1:85" ht="15">
      <c r="A141" s="173" t="s">
        <v>16</v>
      </c>
      <c r="B141" s="162">
        <v>3.670217584195866</v>
      </c>
      <c r="C141" s="162">
        <v>4.7609649786958466</v>
      </c>
      <c r="D141" s="162">
        <v>0.74379448107274948</v>
      </c>
      <c r="E141" s="162">
        <v>0</v>
      </c>
      <c r="F141" s="322"/>
      <c r="G141" s="162">
        <v>0</v>
      </c>
      <c r="H141" s="174">
        <v>0</v>
      </c>
      <c r="I141" s="160">
        <f t="shared" si="66"/>
        <v>9.1749770439644625</v>
      </c>
      <c r="J141" s="155"/>
      <c r="K141" s="175" t="s">
        <v>16</v>
      </c>
      <c r="L141" s="162">
        <v>3.670217584195866</v>
      </c>
      <c r="M141" s="162">
        <v>4.7609649786958466</v>
      </c>
      <c r="N141" s="162">
        <v>0.74379448107274948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67"/>
        <v>9.1749770439644625</v>
      </c>
      <c r="U141" s="221" t="s">
        <v>16</v>
      </c>
      <c r="V141" s="213">
        <v>3.670217584195866</v>
      </c>
      <c r="W141" s="213">
        <v>0</v>
      </c>
      <c r="X141" s="213">
        <v>0</v>
      </c>
      <c r="Y141" s="213">
        <v>4.7609649786958466</v>
      </c>
      <c r="Z141" s="213">
        <v>0.74379448107274948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68"/>
        <v>9.1749770439644625</v>
      </c>
      <c r="AJ141" s="147" t="str">
        <f t="shared" si="69"/>
        <v/>
      </c>
      <c r="BA141" s="147"/>
      <c r="BR141" s="147"/>
      <c r="CG141" s="147"/>
    </row>
    <row r="142" spans="1:85" ht="15">
      <c r="A142" s="165" t="s">
        <v>15</v>
      </c>
      <c r="B142" s="166">
        <v>8.4507982159946898E-2</v>
      </c>
      <c r="C142" s="166">
        <v>0.10962280416732076</v>
      </c>
      <c r="D142" s="166">
        <v>1.712611563080791E-2</v>
      </c>
      <c r="E142" s="166">
        <v>0</v>
      </c>
      <c r="F142" s="322"/>
      <c r="G142" s="166">
        <v>0</v>
      </c>
      <c r="H142" s="167">
        <v>0</v>
      </c>
      <c r="I142" s="168">
        <f t="shared" si="66"/>
        <v>0.21125690195807556</v>
      </c>
      <c r="J142" s="155"/>
      <c r="K142" s="169" t="s">
        <v>15</v>
      </c>
      <c r="L142" s="170">
        <v>8.4507982159946898E-2</v>
      </c>
      <c r="M142" s="170">
        <v>0.10962280416732076</v>
      </c>
      <c r="N142" s="170">
        <v>1.712611563080791E-2</v>
      </c>
      <c r="O142" s="170">
        <v>0</v>
      </c>
      <c r="P142" s="170">
        <v>0</v>
      </c>
      <c r="Q142" s="170">
        <v>0</v>
      </c>
      <c r="R142" s="171">
        <v>0</v>
      </c>
      <c r="S142" s="172">
        <f t="shared" si="67"/>
        <v>0.21125690195807556</v>
      </c>
      <c r="U142" s="217" t="s">
        <v>53</v>
      </c>
      <c r="V142" s="218">
        <v>8.4507982159946898E-2</v>
      </c>
      <c r="W142" s="218">
        <v>0</v>
      </c>
      <c r="X142" s="218">
        <v>0</v>
      </c>
      <c r="Y142" s="218">
        <v>0.10962280416732076</v>
      </c>
      <c r="Z142" s="218">
        <v>1.712611563080791E-2</v>
      </c>
      <c r="AA142" s="218">
        <v>0</v>
      </c>
      <c r="AB142" s="218">
        <v>0</v>
      </c>
      <c r="AC142" s="219">
        <v>0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</v>
      </c>
      <c r="AI142" s="220">
        <f t="shared" si="68"/>
        <v>0.21125690195807556</v>
      </c>
      <c r="AJ142" s="147" t="str">
        <f t="shared" si="69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0.12433298762016874</v>
      </c>
      <c r="F143" s="322"/>
      <c r="G143" s="162">
        <v>0</v>
      </c>
      <c r="H143" s="174">
        <v>0</v>
      </c>
      <c r="I143" s="160">
        <f t="shared" si="66"/>
        <v>0.12433298762016874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0.12433298762016874</v>
      </c>
      <c r="P143" s="162">
        <v>19.961622069251462</v>
      </c>
      <c r="Q143" s="162">
        <v>0</v>
      </c>
      <c r="R143" s="163">
        <v>0</v>
      </c>
      <c r="S143" s="164">
        <f t="shared" si="67"/>
        <v>20.085955056871629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0.12433298762016874</v>
      </c>
      <c r="AB143" s="213">
        <v>19.961622069251462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68"/>
        <v>20.085955056871629</v>
      </c>
      <c r="AJ143" s="147" t="str">
        <f t="shared" si="69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66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0.16230227540350606</v>
      </c>
      <c r="Q144" s="170">
        <v>0</v>
      </c>
      <c r="R144" s="171">
        <v>0</v>
      </c>
      <c r="S144" s="172">
        <f t="shared" si="67"/>
        <v>0.16230227540350606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0.16230227540350606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68"/>
        <v>0.16230227540350606</v>
      </c>
      <c r="AJ144" s="147" t="str">
        <f t="shared" si="69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66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67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68"/>
        <v>0</v>
      </c>
      <c r="AJ145" s="147" t="str">
        <f t="shared" si="69"/>
        <v/>
      </c>
      <c r="BA145" s="147"/>
      <c r="BR145" s="147"/>
      <c r="CG145" s="147"/>
    </row>
    <row r="146" spans="1:85" ht="15">
      <c r="A146" s="165" t="s">
        <v>17</v>
      </c>
      <c r="B146" s="166">
        <v>2.4774160034054903E-4</v>
      </c>
      <c r="C146" s="166">
        <v>2.4774160034054842E-5</v>
      </c>
      <c r="D146" s="166">
        <v>3.2206408044271358E-4</v>
      </c>
      <c r="E146" s="166">
        <v>9.909664013621424E-6</v>
      </c>
      <c r="F146" s="322"/>
      <c r="G146" s="166">
        <v>0</v>
      </c>
      <c r="H146" s="167">
        <v>0</v>
      </c>
      <c r="I146" s="168">
        <f t="shared" si="66"/>
        <v>6.0448950483093893E-4</v>
      </c>
      <c r="J146" s="155"/>
      <c r="K146" s="169" t="s">
        <v>17</v>
      </c>
      <c r="L146" s="170">
        <v>2.4774160034054903E-4</v>
      </c>
      <c r="M146" s="170">
        <v>2.4774160034054842E-5</v>
      </c>
      <c r="N146" s="170">
        <v>3.2206408044271358E-4</v>
      </c>
      <c r="O146" s="170">
        <v>9.909664013621424E-6</v>
      </c>
      <c r="P146" s="170">
        <v>0</v>
      </c>
      <c r="Q146" s="170">
        <v>0</v>
      </c>
      <c r="R146" s="171">
        <v>0</v>
      </c>
      <c r="S146" s="172">
        <f t="shared" si="67"/>
        <v>6.0448950483093893E-4</v>
      </c>
      <c r="U146" s="217" t="s">
        <v>17</v>
      </c>
      <c r="V146" s="218">
        <v>2.4774160034054903E-4</v>
      </c>
      <c r="W146" s="218">
        <v>0</v>
      </c>
      <c r="X146" s="218">
        <v>0</v>
      </c>
      <c r="Y146" s="218">
        <v>2.4774160034054842E-5</v>
      </c>
      <c r="Z146" s="218">
        <v>3.2206408044271358E-4</v>
      </c>
      <c r="AA146" s="218">
        <v>0</v>
      </c>
      <c r="AB146" s="218">
        <v>0</v>
      </c>
      <c r="AC146" s="219">
        <v>9.909664013621424E-6</v>
      </c>
      <c r="AD146" s="218">
        <v>0</v>
      </c>
      <c r="AE146" s="218">
        <v>0</v>
      </c>
      <c r="AF146" s="218">
        <v>0</v>
      </c>
      <c r="AG146" s="218">
        <v>0</v>
      </c>
      <c r="AH146" s="218">
        <v>9.909664013621424E-6</v>
      </c>
      <c r="AI146" s="220">
        <f t="shared" si="68"/>
        <v>6.0448950483093893E-4</v>
      </c>
      <c r="AJ146" s="147" t="str">
        <f t="shared" si="69"/>
        <v/>
      </c>
      <c r="BA146" s="147"/>
      <c r="BR146" s="147"/>
      <c r="CG146" s="147"/>
    </row>
    <row r="147" spans="1:85" ht="15">
      <c r="A147" s="173" t="s">
        <v>139</v>
      </c>
      <c r="B147" s="162">
        <v>155.10776317536869</v>
      </c>
      <c r="C147" s="162">
        <v>985.91425235682516</v>
      </c>
      <c r="D147" s="162">
        <v>84.902403767288575</v>
      </c>
      <c r="E147" s="162">
        <v>0</v>
      </c>
      <c r="F147" s="322"/>
      <c r="G147" s="162">
        <v>0</v>
      </c>
      <c r="H147" s="174">
        <v>0</v>
      </c>
      <c r="I147" s="160">
        <f t="shared" si="66"/>
        <v>1225.9244192994825</v>
      </c>
      <c r="J147" s="155"/>
      <c r="K147" s="175" t="s">
        <v>139</v>
      </c>
      <c r="L147" s="162">
        <v>155.10776317536869</v>
      </c>
      <c r="M147" s="162">
        <v>985.91425235682516</v>
      </c>
      <c r="N147" s="162">
        <v>84.902403767288575</v>
      </c>
      <c r="O147" s="162">
        <v>0</v>
      </c>
      <c r="P147" s="162">
        <v>0</v>
      </c>
      <c r="Q147" s="162">
        <v>0</v>
      </c>
      <c r="R147" s="163">
        <v>0</v>
      </c>
      <c r="S147" s="164">
        <f t="shared" si="67"/>
        <v>1225.9244192994825</v>
      </c>
      <c r="U147" s="221" t="s">
        <v>139</v>
      </c>
      <c r="V147" s="213">
        <v>146.08216540620933</v>
      </c>
      <c r="W147" s="213">
        <v>0.75269501259950344</v>
      </c>
      <c r="X147" s="213">
        <v>0</v>
      </c>
      <c r="Y147" s="213">
        <v>985.91425235682516</v>
      </c>
      <c r="Z147" s="213">
        <v>84.853858616638831</v>
      </c>
      <c r="AA147" s="213">
        <v>0</v>
      </c>
      <c r="AB147" s="213">
        <v>0</v>
      </c>
      <c r="AC147" s="214">
        <v>8.3214479072096026</v>
      </c>
      <c r="AD147" s="213">
        <v>8.2729027565598603</v>
      </c>
      <c r="AE147" s="213">
        <v>0</v>
      </c>
      <c r="AF147" s="213">
        <v>0</v>
      </c>
      <c r="AG147" s="213">
        <v>4.8545150649739958E-2</v>
      </c>
      <c r="AH147" s="213">
        <v>0</v>
      </c>
      <c r="AI147" s="216">
        <f t="shared" si="68"/>
        <v>1225.9244192994822</v>
      </c>
      <c r="AJ147" s="147" t="str">
        <f t="shared" si="69"/>
        <v/>
      </c>
      <c r="BA147" s="147"/>
      <c r="BR147" s="147"/>
      <c r="CG147" s="147"/>
    </row>
    <row r="148" spans="1:85" ht="15">
      <c r="A148" s="165" t="s">
        <v>25</v>
      </c>
      <c r="B148" s="166">
        <v>44.076259548388826</v>
      </c>
      <c r="C148" s="166">
        <v>6.1661093737038062</v>
      </c>
      <c r="D148" s="166">
        <v>339.46681213476978</v>
      </c>
      <c r="E148" s="166">
        <v>1282.4065035914259</v>
      </c>
      <c r="F148" s="322"/>
      <c r="G148" s="166">
        <v>99.061363270735313</v>
      </c>
      <c r="H148" s="167">
        <v>0</v>
      </c>
      <c r="I148" s="168">
        <f t="shared" si="66"/>
        <v>1771.1770479190236</v>
      </c>
      <c r="J148" s="155"/>
      <c r="K148" s="169" t="s">
        <v>25</v>
      </c>
      <c r="L148" s="170">
        <v>44.076259548388826</v>
      </c>
      <c r="M148" s="170">
        <v>6.1661093737038062</v>
      </c>
      <c r="N148" s="170">
        <v>339.46681213476978</v>
      </c>
      <c r="O148" s="170">
        <v>1282.4065035914259</v>
      </c>
      <c r="P148" s="170">
        <v>2.1972326813914679E-3</v>
      </c>
      <c r="Q148" s="170">
        <v>99.061363270735313</v>
      </c>
      <c r="R148" s="171">
        <v>0</v>
      </c>
      <c r="S148" s="172">
        <f t="shared" si="67"/>
        <v>1771.1792451517049</v>
      </c>
      <c r="U148" s="217" t="s">
        <v>25</v>
      </c>
      <c r="V148" s="218">
        <v>1.1856349893238813</v>
      </c>
      <c r="W148" s="218">
        <v>42.890624559064946</v>
      </c>
      <c r="X148" s="218">
        <v>99.061363270735313</v>
      </c>
      <c r="Y148" s="218">
        <v>6.1661093737038062</v>
      </c>
      <c r="Z148" s="218">
        <v>339.46681213476978</v>
      </c>
      <c r="AA148" s="218">
        <v>1280.8311359229849</v>
      </c>
      <c r="AB148" s="218">
        <v>2.1972326813914679E-3</v>
      </c>
      <c r="AC148" s="219">
        <v>1.5753676684410414</v>
      </c>
      <c r="AD148" s="218">
        <v>0</v>
      </c>
      <c r="AE148" s="218">
        <v>1.5727723602355872</v>
      </c>
      <c r="AF148" s="218">
        <v>0</v>
      </c>
      <c r="AG148" s="218">
        <v>0</v>
      </c>
      <c r="AH148" s="218">
        <v>2.5953082054541166E-3</v>
      </c>
      <c r="AI148" s="220">
        <f t="shared" si="68"/>
        <v>1771.1792451517049</v>
      </c>
      <c r="AJ148" s="147" t="str">
        <f t="shared" si="69"/>
        <v/>
      </c>
      <c r="BA148" s="147"/>
      <c r="BR148" s="147"/>
      <c r="CG148" s="147"/>
    </row>
    <row r="149" spans="1:85" ht="15">
      <c r="A149" s="173" t="s">
        <v>24</v>
      </c>
      <c r="B149" s="162">
        <v>0.17257005395893085</v>
      </c>
      <c r="C149" s="162">
        <v>0.64407082965200446</v>
      </c>
      <c r="D149" s="162">
        <v>0.18456103840402574</v>
      </c>
      <c r="E149" s="162">
        <v>0</v>
      </c>
      <c r="F149" s="322"/>
      <c r="G149" s="162">
        <v>0</v>
      </c>
      <c r="H149" s="174">
        <v>0</v>
      </c>
      <c r="I149" s="160">
        <f t="shared" si="66"/>
        <v>1.0012019220149611</v>
      </c>
      <c r="J149" s="155"/>
      <c r="K149" s="175" t="s">
        <v>24</v>
      </c>
      <c r="L149" s="162">
        <v>0.17257005395893085</v>
      </c>
      <c r="M149" s="162">
        <v>0.64407082965200446</v>
      </c>
      <c r="N149" s="162">
        <v>0.18456103840402574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67"/>
        <v>1.0012019220149611</v>
      </c>
      <c r="U149" s="221" t="s">
        <v>24</v>
      </c>
      <c r="V149" s="213">
        <v>0.17014690708109809</v>
      </c>
      <c r="W149" s="213">
        <v>0</v>
      </c>
      <c r="X149" s="213">
        <v>0</v>
      </c>
      <c r="Y149" s="213">
        <v>0.64407082965200446</v>
      </c>
      <c r="Z149" s="213">
        <v>0.18456103840402574</v>
      </c>
      <c r="AA149" s="213">
        <v>0</v>
      </c>
      <c r="AB149" s="213">
        <v>0</v>
      </c>
      <c r="AC149" s="214">
        <v>2.4231468778327567E-3</v>
      </c>
      <c r="AD149" s="213">
        <v>2.4231468778327567E-3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68"/>
        <v>1.0012019220149611</v>
      </c>
      <c r="AJ149" s="147" t="str">
        <f t="shared" si="69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66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67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68"/>
        <v>0</v>
      </c>
      <c r="AJ150" s="147" t="str">
        <f t="shared" si="69"/>
        <v/>
      </c>
      <c r="BA150" s="147"/>
      <c r="BR150" s="147"/>
      <c r="CG150" s="147"/>
    </row>
    <row r="151" spans="1:85" ht="15">
      <c r="A151" s="173" t="s">
        <v>22</v>
      </c>
      <c r="B151" s="162">
        <v>0</v>
      </c>
      <c r="C151" s="162">
        <v>0.81626113106370113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66"/>
        <v>0.81626113106370113</v>
      </c>
      <c r="J151" s="155"/>
      <c r="K151" s="175" t="s">
        <v>22</v>
      </c>
      <c r="L151" s="162">
        <v>0</v>
      </c>
      <c r="M151" s="162">
        <v>0.81626113106370113</v>
      </c>
      <c r="N151" s="162">
        <v>0</v>
      </c>
      <c r="O151" s="162">
        <v>0</v>
      </c>
      <c r="P151" s="162">
        <v>1.2043820902389277</v>
      </c>
      <c r="Q151" s="162">
        <v>0</v>
      </c>
      <c r="R151" s="163">
        <v>0</v>
      </c>
      <c r="S151" s="164">
        <f t="shared" si="67"/>
        <v>2.0206432213026289</v>
      </c>
      <c r="U151" s="221" t="s">
        <v>22</v>
      </c>
      <c r="V151" s="213">
        <v>0</v>
      </c>
      <c r="W151" s="213">
        <v>0</v>
      </c>
      <c r="X151" s="213">
        <v>0</v>
      </c>
      <c r="Y151" s="213">
        <v>0.81626113106370113</v>
      </c>
      <c r="Z151" s="213">
        <v>0</v>
      </c>
      <c r="AA151" s="213">
        <v>0</v>
      </c>
      <c r="AB151" s="213">
        <v>1.2043820902389277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68"/>
        <v>2.0206432213026289</v>
      </c>
      <c r="AJ151" s="147" t="str">
        <f t="shared" si="69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0.26578809384884799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66"/>
        <v>0.26578809384884799</v>
      </c>
      <c r="J152" s="155"/>
      <c r="K152" s="169" t="s">
        <v>21</v>
      </c>
      <c r="L152" s="170">
        <v>0</v>
      </c>
      <c r="M152" s="170">
        <v>0.26578809384884799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67"/>
        <v>0.26578809384884799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0.26578809384884799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68"/>
        <v>0.26578809384884799</v>
      </c>
      <c r="AJ152" s="147" t="str">
        <f t="shared" si="69"/>
        <v/>
      </c>
      <c r="BA152" s="147"/>
      <c r="BR152" s="147"/>
      <c r="CG152" s="147"/>
    </row>
    <row r="153" spans="1:85" ht="15">
      <c r="A153" s="176" t="s">
        <v>60</v>
      </c>
      <c r="B153" s="162">
        <v>4.6548712599528805E-5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66"/>
        <v>4.6548712599528805E-5</v>
      </c>
      <c r="J153" s="155"/>
      <c r="K153" s="177" t="s">
        <v>60</v>
      </c>
      <c r="L153" s="162">
        <v>4.6548712599528805E-5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67"/>
        <v>4.6548712599528805E-5</v>
      </c>
      <c r="U153" s="222" t="s">
        <v>58</v>
      </c>
      <c r="V153" s="213">
        <v>4.6548712599528805E-5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68"/>
        <v>4.6548712599528805E-5</v>
      </c>
      <c r="AJ153" s="147" t="str">
        <f t="shared" si="69"/>
        <v/>
      </c>
      <c r="BA153" s="147"/>
      <c r="BR153" s="147"/>
      <c r="CG153" s="147"/>
    </row>
    <row r="154" spans="1:85">
      <c r="A154" s="178" t="s">
        <v>23</v>
      </c>
      <c r="B154" s="179">
        <v>4.6548712599528805E-5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66"/>
        <v>4.6548712599528805E-5</v>
      </c>
      <c r="J154" s="155"/>
      <c r="K154" s="182" t="s">
        <v>23</v>
      </c>
      <c r="L154" s="183">
        <v>4.6548712599528805E-5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67"/>
        <v>4.6548712599528805E-5</v>
      </c>
      <c r="U154" s="223" t="s">
        <v>61</v>
      </c>
      <c r="V154" s="224">
        <v>4.6548712599528805E-5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68"/>
        <v>4.6548712599528805E-5</v>
      </c>
      <c r="AJ154" s="147" t="str">
        <f t="shared" si="69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66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67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68"/>
        <v>0</v>
      </c>
      <c r="AJ155" s="147" t="str">
        <f t="shared" si="69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66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67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68"/>
        <v>0</v>
      </c>
      <c r="AJ156" s="147" t="str">
        <f t="shared" si="69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66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67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68"/>
        <v>0</v>
      </c>
      <c r="AJ157" s="147" t="str">
        <f t="shared" si="69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203.11161263438521</v>
      </c>
      <c r="C158" s="201">
        <f t="shared" ref="C158:I158" si="70">SUM(C137:C153)</f>
        <v>998.67709434211667</v>
      </c>
      <c r="D158" s="201">
        <f t="shared" si="70"/>
        <v>425.31501960124638</v>
      </c>
      <c r="E158" s="201">
        <f t="shared" si="70"/>
        <v>1282.53084648871</v>
      </c>
      <c r="F158" s="201">
        <f t="shared" si="70"/>
        <v>0</v>
      </c>
      <c r="G158" s="201">
        <f t="shared" si="70"/>
        <v>99.061363270735313</v>
      </c>
      <c r="H158" s="203">
        <f t="shared" si="70"/>
        <v>0</v>
      </c>
      <c r="I158" s="160">
        <f t="shared" si="70"/>
        <v>3008.6959363371934</v>
      </c>
      <c r="J158" s="155"/>
      <c r="K158" s="202" t="s">
        <v>26</v>
      </c>
      <c r="L158" s="201">
        <f>SUM(L137:L153)</f>
        <v>203.11161263438521</v>
      </c>
      <c r="M158" s="201">
        <f t="shared" ref="M158:S158" si="71">SUM(M137:M153)</f>
        <v>998.67709434211667</v>
      </c>
      <c r="N158" s="201">
        <f t="shared" si="71"/>
        <v>425.31501960124638</v>
      </c>
      <c r="O158" s="201">
        <f t="shared" si="71"/>
        <v>1282.53084648871</v>
      </c>
      <c r="P158" s="201">
        <f t="shared" si="71"/>
        <v>21.330503667575286</v>
      </c>
      <c r="Q158" s="201">
        <f t="shared" si="71"/>
        <v>99.061363270735313</v>
      </c>
      <c r="R158" s="203">
        <f t="shared" si="71"/>
        <v>0</v>
      </c>
      <c r="S158" s="204">
        <f t="shared" si="71"/>
        <v>3030.026440004769</v>
      </c>
      <c r="T158" s="147" t="str">
        <f>IF(ABS(S158-AI158)&gt;0.01,S158-AI158,"")</f>
        <v/>
      </c>
      <c r="U158" s="230" t="s">
        <v>59</v>
      </c>
      <c r="V158" s="231">
        <f>SUM(V137:V153)</f>
        <v>151.19296715928306</v>
      </c>
      <c r="W158" s="231">
        <f t="shared" ref="W158:AH158" si="72">SUM(W137:W153)</f>
        <v>43.643319571664449</v>
      </c>
      <c r="X158" s="231">
        <f t="shared" si="72"/>
        <v>99.061363270735313</v>
      </c>
      <c r="Y158" s="231">
        <f t="shared" si="72"/>
        <v>998.67709434211667</v>
      </c>
      <c r="Z158" s="231">
        <f t="shared" si="72"/>
        <v>425.26647445059666</v>
      </c>
      <c r="AA158" s="231">
        <f t="shared" si="72"/>
        <v>1280.9554689106051</v>
      </c>
      <c r="AB158" s="231">
        <f t="shared" si="72"/>
        <v>21.330503667575286</v>
      </c>
      <c r="AC158" s="231">
        <f t="shared" si="72"/>
        <v>9.8992486321924904</v>
      </c>
      <c r="AD158" s="232">
        <f t="shared" si="72"/>
        <v>8.2753259034376931</v>
      </c>
      <c r="AE158" s="232">
        <f t="shared" si="72"/>
        <v>1.5727723602355872</v>
      </c>
      <c r="AF158" s="232">
        <f t="shared" si="72"/>
        <v>0</v>
      </c>
      <c r="AG158" s="232">
        <f t="shared" si="72"/>
        <v>4.8545150649739958E-2</v>
      </c>
      <c r="AH158" s="232">
        <f t="shared" si="72"/>
        <v>2.6052178694677378E-3</v>
      </c>
      <c r="AI158" s="233">
        <f>SUM(V158:AC158)</f>
        <v>3030.026440004769</v>
      </c>
      <c r="AJ158" s="147" t="str">
        <f t="shared" si="69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6.7508188574766592E-2</v>
      </c>
      <c r="C159" s="49">
        <f t="shared" ref="C159:H159" si="73">IF($I158=0,"-",C158/$I158)</f>
        <v>0.33193021676956591</v>
      </c>
      <c r="D159" s="49">
        <f t="shared" si="73"/>
        <v>0.14136191512892715</v>
      </c>
      <c r="E159" s="49">
        <f t="shared" si="73"/>
        <v>0.42627466305221645</v>
      </c>
      <c r="F159" s="49">
        <f t="shared" si="73"/>
        <v>0</v>
      </c>
      <c r="G159" s="49">
        <f t="shared" si="73"/>
        <v>3.2925016474523935E-2</v>
      </c>
      <c r="H159" s="71">
        <f t="shared" si="73"/>
        <v>0</v>
      </c>
      <c r="I159" s="50">
        <f>SUM(B159:H159)</f>
        <v>1</v>
      </c>
      <c r="J159" s="147"/>
      <c r="K159" s="82" t="s">
        <v>83</v>
      </c>
      <c r="L159" s="99">
        <f t="shared" ref="L159:R159" si="74">IF($S158=0,"-",L158/$S158)</f>
        <v>6.7032950588399989E-2</v>
      </c>
      <c r="M159" s="99">
        <f t="shared" si="74"/>
        <v>0.32959352471542946</v>
      </c>
      <c r="N159" s="99">
        <f t="shared" si="74"/>
        <v>0.14036676841690429</v>
      </c>
      <c r="O159" s="99">
        <f t="shared" si="74"/>
        <v>0.42327381357328731</v>
      </c>
      <c r="P159" s="99">
        <f t="shared" si="74"/>
        <v>7.0397087582977375E-3</v>
      </c>
      <c r="Q159" s="99">
        <f t="shared" si="74"/>
        <v>3.269323394768113E-2</v>
      </c>
      <c r="R159" s="100">
        <f t="shared" si="74"/>
        <v>0</v>
      </c>
      <c r="S159" s="101">
        <f>SUM(L159:R159)</f>
        <v>0.99999999999999989</v>
      </c>
      <c r="U159" s="111" t="s">
        <v>83</v>
      </c>
      <c r="V159" s="133">
        <f>+V158/$AI158</f>
        <v>4.9898233613778334E-2</v>
      </c>
      <c r="W159" s="133">
        <f t="shared" ref="W159:AH159" si="75">+W158/$AI158</f>
        <v>1.4403610145261887E-2</v>
      </c>
      <c r="X159" s="133">
        <f t="shared" si="75"/>
        <v>3.269323394768113E-2</v>
      </c>
      <c r="Y159" s="133">
        <f t="shared" si="75"/>
        <v>0.32959352471542946</v>
      </c>
      <c r="Z159" s="133">
        <f t="shared" si="75"/>
        <v>0.14035074705484329</v>
      </c>
      <c r="AA159" s="133">
        <f t="shared" si="75"/>
        <v>0.42275389151673176</v>
      </c>
      <c r="AB159" s="133">
        <f t="shared" si="75"/>
        <v>7.0397087582977375E-3</v>
      </c>
      <c r="AC159" s="133">
        <f t="shared" si="75"/>
        <v>3.2670502479763544E-3</v>
      </c>
      <c r="AD159" s="133">
        <f t="shared" si="75"/>
        <v>2.7311068293597689E-3</v>
      </c>
      <c r="AE159" s="133">
        <f t="shared" si="75"/>
        <v>5.190622561805473E-4</v>
      </c>
      <c r="AF159" s="133">
        <f t="shared" si="75"/>
        <v>0</v>
      </c>
      <c r="AG159" s="133">
        <f t="shared" si="75"/>
        <v>1.6021362061006818E-5</v>
      </c>
      <c r="AH159" s="133">
        <f t="shared" si="75"/>
        <v>8.5980037503027115E-7</v>
      </c>
      <c r="AI159" s="134">
        <f>SUM(V159:AC159)</f>
        <v>0.99999999999999989</v>
      </c>
      <c r="AJ159" s="25" t="str">
        <f t="shared" si="69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1.3778630744986607E-7</v>
      </c>
      <c r="E163" s="158">
        <v>0</v>
      </c>
      <c r="F163" s="321"/>
      <c r="G163" s="158">
        <v>0</v>
      </c>
      <c r="H163" s="159">
        <v>0</v>
      </c>
      <c r="I163" s="160">
        <f>SUM(B163:H163)</f>
        <v>1.3778630744986607E-7</v>
      </c>
      <c r="J163" s="155"/>
      <c r="K163" s="209" t="s">
        <v>7</v>
      </c>
      <c r="L163" s="158">
        <v>0</v>
      </c>
      <c r="M163" s="158">
        <v>0</v>
      </c>
      <c r="N163" s="158">
        <v>1.3778630744986607E-7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1.3778630744986607E-7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1.3778630744986607E-7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1.3778630744986607E-7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76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77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78">SUM(V164:AC164)</f>
        <v>0</v>
      </c>
      <c r="AJ164" s="147" t="str">
        <f t="shared" ref="AJ164:AJ185" si="79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124.16628528686476</v>
      </c>
      <c r="E165" s="162">
        <v>0</v>
      </c>
      <c r="F165" s="322"/>
      <c r="G165" s="162">
        <v>0</v>
      </c>
      <c r="H165" s="174">
        <v>0</v>
      </c>
      <c r="I165" s="160">
        <f t="shared" si="76"/>
        <v>124.16628528686476</v>
      </c>
      <c r="J165" s="155"/>
      <c r="K165" s="175" t="s">
        <v>10</v>
      </c>
      <c r="L165" s="162">
        <v>0</v>
      </c>
      <c r="M165" s="162">
        <v>0</v>
      </c>
      <c r="N165" s="162">
        <v>124.16628528686476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77"/>
        <v>124.16628528686476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124.16628528686476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78"/>
        <v>124.16628528686476</v>
      </c>
      <c r="AJ165" s="147" t="str">
        <f t="shared" si="79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76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77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78"/>
        <v>0</v>
      </c>
      <c r="AJ166" s="147" t="str">
        <f t="shared" si="79"/>
        <v/>
      </c>
      <c r="BA166" s="147"/>
      <c r="BR166" s="147"/>
      <c r="CG166" s="147"/>
    </row>
    <row r="167" spans="1:85" ht="15">
      <c r="A167" s="173" t="s">
        <v>16</v>
      </c>
      <c r="B167" s="162">
        <v>2.5046288389173745E-2</v>
      </c>
      <c r="C167" s="162">
        <v>0</v>
      </c>
      <c r="D167" s="162">
        <v>0.15871483982769172</v>
      </c>
      <c r="E167" s="162">
        <v>0</v>
      </c>
      <c r="F167" s="322"/>
      <c r="G167" s="162">
        <v>0</v>
      </c>
      <c r="H167" s="174">
        <v>0</v>
      </c>
      <c r="I167" s="160">
        <f t="shared" si="76"/>
        <v>0.18376112821686547</v>
      </c>
      <c r="J167" s="155"/>
      <c r="K167" s="175" t="s">
        <v>16</v>
      </c>
      <c r="L167" s="162">
        <v>2.5046288389173745E-2</v>
      </c>
      <c r="M167" s="162">
        <v>0</v>
      </c>
      <c r="N167" s="162">
        <v>0.15871483982769172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77"/>
        <v>0.18376112821686547</v>
      </c>
      <c r="U167" s="221" t="s">
        <v>16</v>
      </c>
      <c r="V167" s="213">
        <v>2.5046288389173745E-2</v>
      </c>
      <c r="W167" s="213">
        <v>0</v>
      </c>
      <c r="X167" s="213">
        <v>0</v>
      </c>
      <c r="Y167" s="213">
        <v>0</v>
      </c>
      <c r="Z167" s="213">
        <v>0.15871483982769172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78"/>
        <v>0.18376112821686547</v>
      </c>
      <c r="AJ167" s="147" t="str">
        <f t="shared" si="79"/>
        <v/>
      </c>
      <c r="BA167" s="147"/>
      <c r="BR167" s="147"/>
      <c r="CG167" s="147"/>
    </row>
    <row r="168" spans="1:85" ht="15">
      <c r="A168" s="165" t="s">
        <v>15</v>
      </c>
      <c r="B168" s="166">
        <v>3.23699457954533E-6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76"/>
        <v>3.23699457954533E-6</v>
      </c>
      <c r="J168" s="155"/>
      <c r="K168" s="169" t="s">
        <v>15</v>
      </c>
      <c r="L168" s="170">
        <v>3.23699457954533E-6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77"/>
        <v>3.23699457954533E-6</v>
      </c>
      <c r="U168" s="217" t="s">
        <v>53</v>
      </c>
      <c r="V168" s="218">
        <v>3.23699457954533E-6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78"/>
        <v>3.23699457954533E-6</v>
      </c>
      <c r="AJ168" s="147" t="str">
        <f t="shared" si="79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9.7967847765822208E-2</v>
      </c>
      <c r="F169" s="322"/>
      <c r="G169" s="162">
        <v>0</v>
      </c>
      <c r="H169" s="174">
        <v>0</v>
      </c>
      <c r="I169" s="160">
        <f t="shared" si="76"/>
        <v>9.7967847765822208E-2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9.7967847765822208E-2</v>
      </c>
      <c r="P169" s="162">
        <v>14.316493051592118</v>
      </c>
      <c r="Q169" s="162">
        <v>0</v>
      </c>
      <c r="R169" s="163">
        <v>0</v>
      </c>
      <c r="S169" s="164">
        <f t="shared" si="77"/>
        <v>14.414460899357941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6.7101265593028905E-4</v>
      </c>
      <c r="AB169" s="213">
        <v>14.316493051592118</v>
      </c>
      <c r="AC169" s="214">
        <v>9.7296835109891913E-2</v>
      </c>
      <c r="AD169" s="213">
        <v>0</v>
      </c>
      <c r="AE169" s="213">
        <v>0</v>
      </c>
      <c r="AF169" s="213">
        <v>0</v>
      </c>
      <c r="AG169" s="213">
        <v>0</v>
      </c>
      <c r="AH169" s="213">
        <v>9.7296835109891913E-2</v>
      </c>
      <c r="AI169" s="216">
        <f t="shared" si="78"/>
        <v>14.414460899357941</v>
      </c>
      <c r="AJ169" s="147" t="str">
        <f t="shared" si="79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76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2.223531095462091</v>
      </c>
      <c r="Q170" s="170">
        <v>0</v>
      </c>
      <c r="R170" s="171">
        <v>0</v>
      </c>
      <c r="S170" s="172">
        <f t="shared" si="77"/>
        <v>2.223531095462091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2.223531095462091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78"/>
        <v>2.223531095462091</v>
      </c>
      <c r="AJ170" s="147" t="str">
        <f t="shared" si="79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76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77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78"/>
        <v>0</v>
      </c>
      <c r="AJ171" s="147" t="str">
        <f t="shared" si="79"/>
        <v/>
      </c>
      <c r="BA171" s="147"/>
      <c r="BR171" s="147"/>
      <c r="CG171" s="147"/>
    </row>
    <row r="172" spans="1:85" ht="15">
      <c r="A172" s="165" t="s">
        <v>17</v>
      </c>
      <c r="B172" s="166">
        <v>0</v>
      </c>
      <c r="C172" s="166">
        <v>0</v>
      </c>
      <c r="D172" s="166">
        <v>3.1584214875348926</v>
      </c>
      <c r="E172" s="166">
        <v>0</v>
      </c>
      <c r="F172" s="322"/>
      <c r="G172" s="166">
        <v>0</v>
      </c>
      <c r="H172" s="167">
        <v>0</v>
      </c>
      <c r="I172" s="168">
        <f t="shared" si="76"/>
        <v>3.1584214875348926</v>
      </c>
      <c r="J172" s="155"/>
      <c r="K172" s="169" t="s">
        <v>17</v>
      </c>
      <c r="L172" s="170">
        <v>0</v>
      </c>
      <c r="M172" s="170">
        <v>0</v>
      </c>
      <c r="N172" s="170">
        <v>3.1584214875348926</v>
      </c>
      <c r="O172" s="170">
        <v>0</v>
      </c>
      <c r="P172" s="170">
        <v>0</v>
      </c>
      <c r="Q172" s="170">
        <v>0</v>
      </c>
      <c r="R172" s="171">
        <v>0</v>
      </c>
      <c r="S172" s="172">
        <f t="shared" si="77"/>
        <v>3.1584214875348926</v>
      </c>
      <c r="U172" s="217" t="s">
        <v>17</v>
      </c>
      <c r="V172" s="218">
        <v>0</v>
      </c>
      <c r="W172" s="218">
        <v>0</v>
      </c>
      <c r="X172" s="218">
        <v>0</v>
      </c>
      <c r="Y172" s="218">
        <v>0</v>
      </c>
      <c r="Z172" s="218">
        <v>3.1584214875348926</v>
      </c>
      <c r="AA172" s="218">
        <v>0</v>
      </c>
      <c r="AB172" s="218">
        <v>0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78"/>
        <v>3.1584214875348926</v>
      </c>
      <c r="AJ172" s="147" t="str">
        <f t="shared" si="79"/>
        <v/>
      </c>
      <c r="BA172" s="147"/>
      <c r="BR172" s="147"/>
      <c r="CG172" s="147"/>
    </row>
    <row r="173" spans="1:85" ht="15">
      <c r="A173" s="173" t="s">
        <v>139</v>
      </c>
      <c r="B173" s="162">
        <v>65.364900053799786</v>
      </c>
      <c r="C173" s="162">
        <v>0</v>
      </c>
      <c r="D173" s="162">
        <v>752.39720639757786</v>
      </c>
      <c r="E173" s="162">
        <v>13.629829495715692</v>
      </c>
      <c r="F173" s="322"/>
      <c r="G173" s="162">
        <v>0</v>
      </c>
      <c r="H173" s="174">
        <v>0</v>
      </c>
      <c r="I173" s="160">
        <f t="shared" si="76"/>
        <v>831.39193594709343</v>
      </c>
      <c r="J173" s="155"/>
      <c r="K173" s="175" t="s">
        <v>139</v>
      </c>
      <c r="L173" s="162">
        <v>65.364900053799786</v>
      </c>
      <c r="M173" s="162">
        <v>0</v>
      </c>
      <c r="N173" s="162">
        <v>752.39720639757786</v>
      </c>
      <c r="O173" s="162">
        <v>13.629829495715692</v>
      </c>
      <c r="P173" s="162">
        <v>0</v>
      </c>
      <c r="Q173" s="162">
        <v>0</v>
      </c>
      <c r="R173" s="163">
        <v>0</v>
      </c>
      <c r="S173" s="164">
        <f t="shared" si="77"/>
        <v>831.39193594709343</v>
      </c>
      <c r="U173" s="221" t="s">
        <v>139</v>
      </c>
      <c r="V173" s="213">
        <v>65.364900053799786</v>
      </c>
      <c r="W173" s="213">
        <v>0</v>
      </c>
      <c r="X173" s="213">
        <v>0</v>
      </c>
      <c r="Y173" s="213">
        <v>0</v>
      </c>
      <c r="Z173" s="213">
        <v>596.6277264465416</v>
      </c>
      <c r="AA173" s="213">
        <v>13.629829495715692</v>
      </c>
      <c r="AB173" s="213">
        <v>0</v>
      </c>
      <c r="AC173" s="214">
        <v>155.76947995103623</v>
      </c>
      <c r="AD173" s="213">
        <v>0</v>
      </c>
      <c r="AE173" s="213">
        <v>0</v>
      </c>
      <c r="AF173" s="213">
        <v>0</v>
      </c>
      <c r="AG173" s="213">
        <v>155.76947995103623</v>
      </c>
      <c r="AH173" s="213">
        <v>0</v>
      </c>
      <c r="AI173" s="216">
        <f t="shared" si="78"/>
        <v>831.39193594709343</v>
      </c>
      <c r="AJ173" s="147" t="str">
        <f t="shared" si="79"/>
        <v/>
      </c>
      <c r="BA173" s="147"/>
      <c r="BR173" s="147"/>
      <c r="CG173" s="147"/>
    </row>
    <row r="174" spans="1:85" ht="15">
      <c r="A174" s="165" t="s">
        <v>25</v>
      </c>
      <c r="B174" s="166">
        <v>27.964343183161745</v>
      </c>
      <c r="C174" s="166">
        <v>3.4767443875994193</v>
      </c>
      <c r="D174" s="166">
        <v>136.64890642582256</v>
      </c>
      <c r="E174" s="166">
        <v>623.30035113483871</v>
      </c>
      <c r="F174" s="322"/>
      <c r="G174" s="166">
        <v>57.296385306268085</v>
      </c>
      <c r="H174" s="167">
        <v>0</v>
      </c>
      <c r="I174" s="168">
        <f t="shared" si="76"/>
        <v>848.68673043769058</v>
      </c>
      <c r="J174" s="155"/>
      <c r="K174" s="169" t="s">
        <v>25</v>
      </c>
      <c r="L174" s="170">
        <v>27.964343183161745</v>
      </c>
      <c r="M174" s="170">
        <v>3.4767443875994193</v>
      </c>
      <c r="N174" s="170">
        <v>136.64890642582256</v>
      </c>
      <c r="O174" s="170">
        <v>623.30035113483871</v>
      </c>
      <c r="P174" s="170">
        <v>3.4858869432516836E-2</v>
      </c>
      <c r="Q174" s="170">
        <v>57.296385306268085</v>
      </c>
      <c r="R174" s="171">
        <v>0</v>
      </c>
      <c r="S174" s="172">
        <f t="shared" si="77"/>
        <v>848.72158930712305</v>
      </c>
      <c r="U174" s="217" t="s">
        <v>25</v>
      </c>
      <c r="V174" s="218">
        <v>7.5681295978304597</v>
      </c>
      <c r="W174" s="218">
        <v>20.396213585331285</v>
      </c>
      <c r="X174" s="218">
        <v>57.296385306268085</v>
      </c>
      <c r="Y174" s="218">
        <v>3.4767443875994193</v>
      </c>
      <c r="Z174" s="218">
        <v>136.64890642582256</v>
      </c>
      <c r="AA174" s="218">
        <v>623.26424438822096</v>
      </c>
      <c r="AB174" s="218">
        <v>3.4858869432516836E-2</v>
      </c>
      <c r="AC174" s="219">
        <v>3.6106746617784923E-2</v>
      </c>
      <c r="AD174" s="218">
        <v>0</v>
      </c>
      <c r="AE174" s="218">
        <v>0</v>
      </c>
      <c r="AF174" s="218">
        <v>0</v>
      </c>
      <c r="AG174" s="218">
        <v>0</v>
      </c>
      <c r="AH174" s="218">
        <v>3.6106746617784923E-2</v>
      </c>
      <c r="AI174" s="220">
        <f t="shared" si="78"/>
        <v>848.72158930712294</v>
      </c>
      <c r="AJ174" s="147" t="str">
        <f t="shared" si="79"/>
        <v/>
      </c>
      <c r="BA174" s="147"/>
      <c r="BR174" s="147"/>
      <c r="CG174" s="147"/>
    </row>
    <row r="175" spans="1:85" ht="15">
      <c r="A175" s="173" t="s">
        <v>24</v>
      </c>
      <c r="B175" s="162">
        <v>1.3526890699501093E-3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76"/>
        <v>1.3526890699501093E-3</v>
      </c>
      <c r="J175" s="155"/>
      <c r="K175" s="175" t="s">
        <v>24</v>
      </c>
      <c r="L175" s="162">
        <v>1.3526890699501093E-3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77"/>
        <v>1.3526890699501093E-3</v>
      </c>
      <c r="U175" s="221" t="s">
        <v>24</v>
      </c>
      <c r="V175" s="213">
        <v>1.3526890699501093E-3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78"/>
        <v>1.3526890699501093E-3</v>
      </c>
      <c r="AJ175" s="147" t="str">
        <f t="shared" si="79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76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77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78"/>
        <v>0</v>
      </c>
      <c r="AJ176" s="147" t="str">
        <f t="shared" si="79"/>
        <v/>
      </c>
      <c r="BA176" s="147"/>
      <c r="BR176" s="147"/>
      <c r="CG176" s="147"/>
    </row>
    <row r="177" spans="1:85" ht="15">
      <c r="A177" s="173" t="s">
        <v>22</v>
      </c>
      <c r="B177" s="162">
        <v>0</v>
      </c>
      <c r="C177" s="162">
        <v>0</v>
      </c>
      <c r="D177" s="162">
        <v>0</v>
      </c>
      <c r="E177" s="162">
        <v>35.247783917455429</v>
      </c>
      <c r="F177" s="322"/>
      <c r="G177" s="162">
        <v>0</v>
      </c>
      <c r="H177" s="174">
        <v>0</v>
      </c>
      <c r="I177" s="160">
        <f t="shared" si="76"/>
        <v>35.247783917455429</v>
      </c>
      <c r="J177" s="155"/>
      <c r="K177" s="175" t="s">
        <v>22</v>
      </c>
      <c r="L177" s="162">
        <v>0</v>
      </c>
      <c r="M177" s="162">
        <v>0</v>
      </c>
      <c r="N177" s="162">
        <v>0</v>
      </c>
      <c r="O177" s="162">
        <v>35.247783917455429</v>
      </c>
      <c r="P177" s="162">
        <v>0.80565961245932449</v>
      </c>
      <c r="Q177" s="162">
        <v>0</v>
      </c>
      <c r="R177" s="163">
        <v>0</v>
      </c>
      <c r="S177" s="164">
        <f t="shared" si="77"/>
        <v>36.053443529914752</v>
      </c>
      <c r="U177" s="221" t="s">
        <v>22</v>
      </c>
      <c r="V177" s="213">
        <v>0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0.80565961245932449</v>
      </c>
      <c r="AC177" s="214">
        <v>35.247783917455429</v>
      </c>
      <c r="AD177" s="213">
        <v>0</v>
      </c>
      <c r="AE177" s="213">
        <v>0</v>
      </c>
      <c r="AF177" s="213">
        <v>0</v>
      </c>
      <c r="AG177" s="213">
        <v>0</v>
      </c>
      <c r="AH177" s="213">
        <v>35.247783917455429</v>
      </c>
      <c r="AI177" s="216">
        <f t="shared" si="78"/>
        <v>36.053443529914752</v>
      </c>
      <c r="AJ177" s="147" t="str">
        <f t="shared" si="79"/>
        <v/>
      </c>
      <c r="BA177" s="147"/>
      <c r="BR177" s="147"/>
      <c r="CG177" s="147"/>
    </row>
    <row r="178" spans="1:85" ht="15">
      <c r="A178" s="165" t="s">
        <v>21</v>
      </c>
      <c r="B178" s="166">
        <v>8.3101382000000008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76"/>
        <v>8.3101382000000008</v>
      </c>
      <c r="J178" s="155"/>
      <c r="K178" s="169" t="s">
        <v>21</v>
      </c>
      <c r="L178" s="170">
        <v>8.3101382000000008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77"/>
        <v>8.3101382000000008</v>
      </c>
      <c r="U178" s="217" t="s">
        <v>57</v>
      </c>
      <c r="V178" s="218">
        <v>8.3101382000000008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78"/>
        <v>8.3101382000000008</v>
      </c>
      <c r="AJ178" s="147" t="str">
        <f t="shared" si="79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76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77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78"/>
        <v>0</v>
      </c>
      <c r="AJ179" s="147" t="str">
        <f t="shared" si="79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76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77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78"/>
        <v>0</v>
      </c>
      <c r="AJ180" s="147" t="str">
        <f t="shared" si="79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76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77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78"/>
        <v>0</v>
      </c>
      <c r="AJ181" s="147" t="str">
        <f t="shared" si="79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76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77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78"/>
        <v>0</v>
      </c>
      <c r="AJ182" s="147" t="str">
        <f t="shared" si="79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76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77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78"/>
        <v>0</v>
      </c>
      <c r="AJ183" s="147" t="str">
        <f t="shared" si="79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101.66578365141523</v>
      </c>
      <c r="C184" s="201">
        <f t="shared" ref="C184:I184" si="80">SUM(C163:C179)</f>
        <v>3.4767443875994193</v>
      </c>
      <c r="D184" s="201">
        <f t="shared" si="80"/>
        <v>1016.5295345754141</v>
      </c>
      <c r="E184" s="201">
        <f t="shared" si="80"/>
        <v>672.27593239577561</v>
      </c>
      <c r="F184" s="201">
        <f t="shared" si="80"/>
        <v>0</v>
      </c>
      <c r="G184" s="201">
        <f t="shared" si="80"/>
        <v>57.296385306268085</v>
      </c>
      <c r="H184" s="203">
        <f t="shared" si="80"/>
        <v>0</v>
      </c>
      <c r="I184" s="160">
        <f t="shared" si="80"/>
        <v>1851.2443803164729</v>
      </c>
      <c r="J184" s="155"/>
      <c r="K184" s="202" t="s">
        <v>26</v>
      </c>
      <c r="L184" s="201">
        <f>SUM(L163:L179)</f>
        <v>101.66578365141523</v>
      </c>
      <c r="M184" s="201">
        <f t="shared" ref="M184:S184" si="81">SUM(M163:M179)</f>
        <v>3.4767443875994193</v>
      </c>
      <c r="N184" s="201">
        <f t="shared" si="81"/>
        <v>1016.5295345754141</v>
      </c>
      <c r="O184" s="201">
        <f t="shared" si="81"/>
        <v>672.27593239577561</v>
      </c>
      <c r="P184" s="201">
        <f t="shared" si="81"/>
        <v>17.380542628946053</v>
      </c>
      <c r="Q184" s="201">
        <f t="shared" si="81"/>
        <v>57.296385306268085</v>
      </c>
      <c r="R184" s="203">
        <f t="shared" si="81"/>
        <v>0</v>
      </c>
      <c r="S184" s="204">
        <f t="shared" si="81"/>
        <v>1868.6249229454188</v>
      </c>
      <c r="T184" s="147" t="str">
        <f>IF(ABS(S184-AI184)&gt;0.01,S184-AI184,"")</f>
        <v/>
      </c>
      <c r="U184" s="230" t="s">
        <v>59</v>
      </c>
      <c r="V184" s="231">
        <f>SUM(V163:V179)</f>
        <v>81.269570066083944</v>
      </c>
      <c r="W184" s="231">
        <f t="shared" ref="W184:AH184" si="82">SUM(W163:W179)</f>
        <v>20.396213585331285</v>
      </c>
      <c r="X184" s="231">
        <f t="shared" si="82"/>
        <v>57.296385306268085</v>
      </c>
      <c r="Y184" s="231">
        <f t="shared" si="82"/>
        <v>3.4767443875994193</v>
      </c>
      <c r="Z184" s="231">
        <f t="shared" si="82"/>
        <v>860.76005462437786</v>
      </c>
      <c r="AA184" s="231">
        <f t="shared" si="82"/>
        <v>636.89474489659256</v>
      </c>
      <c r="AB184" s="231">
        <f t="shared" si="82"/>
        <v>17.380542628946053</v>
      </c>
      <c r="AC184" s="231">
        <f t="shared" si="82"/>
        <v>191.15066745021932</v>
      </c>
      <c r="AD184" s="232">
        <f t="shared" si="82"/>
        <v>0</v>
      </c>
      <c r="AE184" s="232">
        <f t="shared" si="82"/>
        <v>0</v>
      </c>
      <c r="AF184" s="232">
        <f t="shared" si="82"/>
        <v>0</v>
      </c>
      <c r="AG184" s="232">
        <f t="shared" si="82"/>
        <v>155.76947995103623</v>
      </c>
      <c r="AH184" s="232">
        <f t="shared" si="82"/>
        <v>35.381187499183106</v>
      </c>
      <c r="AI184" s="233">
        <f>SUM(V184:AC184)</f>
        <v>1868.6249229454186</v>
      </c>
      <c r="AJ184" s="147" t="str">
        <f t="shared" si="79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5.4917538025981913E-2</v>
      </c>
      <c r="C185" s="49">
        <f t="shared" ref="C185:H185" si="83">IF($I184=0,"-",C184/$I184)</f>
        <v>1.8780580373754139E-3</v>
      </c>
      <c r="D185" s="49">
        <f t="shared" si="83"/>
        <v>0.54910607447820414</v>
      </c>
      <c r="E185" s="49">
        <f t="shared" si="83"/>
        <v>0.36314812865541235</v>
      </c>
      <c r="F185" s="49">
        <f t="shared" si="83"/>
        <v>0</v>
      </c>
      <c r="G185" s="49">
        <f t="shared" si="83"/>
        <v>3.09502008030259E-2</v>
      </c>
      <c r="H185" s="71">
        <f t="shared" si="83"/>
        <v>0</v>
      </c>
      <c r="I185" s="50">
        <f>SUM(B185:H185)</f>
        <v>0.99999999999999978</v>
      </c>
      <c r="J185" s="147"/>
      <c r="K185" s="82" t="s">
        <v>83</v>
      </c>
      <c r="L185" s="99">
        <f t="shared" ref="L185:R185" si="84">IF($S184=0,"-",L184/$S184)</f>
        <v>5.4406736420471474E-2</v>
      </c>
      <c r="M185" s="99">
        <f t="shared" si="84"/>
        <v>1.8605897550157916E-3</v>
      </c>
      <c r="N185" s="99">
        <f t="shared" si="84"/>
        <v>0.54399870305331799</v>
      </c>
      <c r="O185" s="99">
        <f t="shared" si="84"/>
        <v>0.35977039808293959</v>
      </c>
      <c r="P185" s="99">
        <f t="shared" si="84"/>
        <v>9.3012473586994576E-3</v>
      </c>
      <c r="Q185" s="99">
        <f t="shared" si="84"/>
        <v>3.066232532955554E-2</v>
      </c>
      <c r="R185" s="100">
        <f t="shared" si="84"/>
        <v>0</v>
      </c>
      <c r="S185" s="101">
        <f>SUM(L185:R185)</f>
        <v>0.99999999999999978</v>
      </c>
      <c r="U185" s="111" t="s">
        <v>83</v>
      </c>
      <c r="V185" s="133">
        <f>+V184/$AI184</f>
        <v>4.3491644079103282E-2</v>
      </c>
      <c r="W185" s="133">
        <f t="shared" ref="W185:AH185" si="85">+W184/$AI184</f>
        <v>1.0915092341368202E-2</v>
      </c>
      <c r="X185" s="133">
        <f t="shared" si="85"/>
        <v>3.0662325329555543E-2</v>
      </c>
      <c r="Y185" s="133">
        <f t="shared" si="85"/>
        <v>1.8605897550157918E-3</v>
      </c>
      <c r="Z185" s="133">
        <f t="shared" si="85"/>
        <v>0.46063821800450222</v>
      </c>
      <c r="AA185" s="133">
        <f t="shared" si="85"/>
        <v>0.34083605386825716</v>
      </c>
      <c r="AB185" s="133">
        <f t="shared" si="85"/>
        <v>9.3012473586994576E-3</v>
      </c>
      <c r="AC185" s="133">
        <f t="shared" si="85"/>
        <v>0.10229482926349832</v>
      </c>
      <c r="AD185" s="133">
        <f t="shared" si="85"/>
        <v>0</v>
      </c>
      <c r="AE185" s="133">
        <f t="shared" si="85"/>
        <v>0</v>
      </c>
      <c r="AF185" s="133">
        <f t="shared" si="85"/>
        <v>0</v>
      </c>
      <c r="AG185" s="133">
        <f t="shared" si="85"/>
        <v>8.3360485048815852E-2</v>
      </c>
      <c r="AH185" s="133">
        <f t="shared" si="85"/>
        <v>1.8934344214682493E-2</v>
      </c>
      <c r="AI185" s="134">
        <f>SUM(V185:AC185)</f>
        <v>1</v>
      </c>
      <c r="AJ185" s="25" t="str">
        <f t="shared" si="79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0</v>
      </c>
      <c r="J189" s="155"/>
      <c r="K189" s="209" t="s">
        <v>7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0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0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609.81850054999995</v>
      </c>
      <c r="E190" s="166">
        <v>0</v>
      </c>
      <c r="F190" s="322"/>
      <c r="G190" s="166">
        <v>0</v>
      </c>
      <c r="H190" s="167">
        <v>0</v>
      </c>
      <c r="I190" s="168">
        <f t="shared" ref="I190:I209" si="86">SUM(B190:H190)</f>
        <v>609.81850054999995</v>
      </c>
      <c r="J190" s="155"/>
      <c r="K190" s="169" t="s">
        <v>8</v>
      </c>
      <c r="L190" s="170">
        <v>0</v>
      </c>
      <c r="M190" s="170">
        <v>0</v>
      </c>
      <c r="N190" s="170">
        <v>609.81850054999995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87">SUM(L190:R190)</f>
        <v>609.81850054999995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609.81850054999995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88">SUM(V190:AC190)</f>
        <v>609.81850054999995</v>
      </c>
      <c r="AJ190" s="147" t="str">
        <f t="shared" ref="AJ190:AJ211" si="89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8.6774739855455304E-3</v>
      </c>
      <c r="E191" s="162">
        <v>0</v>
      </c>
      <c r="F191" s="322"/>
      <c r="G191" s="162">
        <v>0</v>
      </c>
      <c r="H191" s="174">
        <v>0</v>
      </c>
      <c r="I191" s="160">
        <f t="shared" si="86"/>
        <v>8.6774739855455304E-3</v>
      </c>
      <c r="J191" s="155"/>
      <c r="K191" s="175" t="s">
        <v>10</v>
      </c>
      <c r="L191" s="162">
        <v>0</v>
      </c>
      <c r="M191" s="162">
        <v>0</v>
      </c>
      <c r="N191" s="162">
        <v>8.6774739855455304E-3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87"/>
        <v>8.6774739855455304E-3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8.6774739855455304E-3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88"/>
        <v>8.6774739855455304E-3</v>
      </c>
      <c r="AJ191" s="147" t="str">
        <f t="shared" si="89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619.10437804000003</v>
      </c>
      <c r="E192" s="166">
        <v>0</v>
      </c>
      <c r="F192" s="322"/>
      <c r="G192" s="166">
        <v>0</v>
      </c>
      <c r="H192" s="167">
        <v>0</v>
      </c>
      <c r="I192" s="168">
        <f t="shared" si="86"/>
        <v>619.10437804000003</v>
      </c>
      <c r="J192" s="155"/>
      <c r="K192" s="169" t="s">
        <v>52</v>
      </c>
      <c r="L192" s="170">
        <v>0</v>
      </c>
      <c r="M192" s="170">
        <v>0</v>
      </c>
      <c r="N192" s="170">
        <v>619.10437804000003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87"/>
        <v>619.10437804000003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619.10437804000003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88"/>
        <v>619.10437804000003</v>
      </c>
      <c r="AJ192" s="147" t="str">
        <f t="shared" si="89"/>
        <v/>
      </c>
      <c r="BA192" s="147"/>
      <c r="BR192" s="147"/>
      <c r="CG192" s="147"/>
    </row>
    <row r="193" spans="1:85" ht="15">
      <c r="A193" s="173" t="s">
        <v>16</v>
      </c>
      <c r="B193" s="162">
        <v>1.2841223250402818</v>
      </c>
      <c r="C193" s="162">
        <v>0.47984520101759587</v>
      </c>
      <c r="D193" s="162">
        <v>168.28361382236295</v>
      </c>
      <c r="E193" s="162">
        <v>0</v>
      </c>
      <c r="F193" s="322"/>
      <c r="G193" s="162">
        <v>0</v>
      </c>
      <c r="H193" s="174">
        <v>0</v>
      </c>
      <c r="I193" s="160">
        <f t="shared" si="86"/>
        <v>170.04758134842083</v>
      </c>
      <c r="J193" s="155"/>
      <c r="K193" s="175" t="s">
        <v>16</v>
      </c>
      <c r="L193" s="162">
        <v>1.2841223250402818</v>
      </c>
      <c r="M193" s="162">
        <v>0.47984520101759587</v>
      </c>
      <c r="N193" s="162">
        <v>168.28361382236295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87"/>
        <v>170.04758134842083</v>
      </c>
      <c r="U193" s="221" t="s">
        <v>16</v>
      </c>
      <c r="V193" s="213">
        <v>1.2841223250402818</v>
      </c>
      <c r="W193" s="213">
        <v>0</v>
      </c>
      <c r="X193" s="213">
        <v>0</v>
      </c>
      <c r="Y193" s="213">
        <v>0.47984520101759587</v>
      </c>
      <c r="Z193" s="213">
        <v>165.935346987505</v>
      </c>
      <c r="AA193" s="213">
        <v>0</v>
      </c>
      <c r="AB193" s="213">
        <v>0</v>
      </c>
      <c r="AC193" s="214">
        <v>2.3482668348579661</v>
      </c>
      <c r="AD193" s="215">
        <v>0</v>
      </c>
      <c r="AE193" s="215">
        <v>0</v>
      </c>
      <c r="AF193" s="215">
        <v>0</v>
      </c>
      <c r="AG193" s="215">
        <v>2.3482668348579661</v>
      </c>
      <c r="AH193" s="215">
        <v>0</v>
      </c>
      <c r="AI193" s="216">
        <f t="shared" si="88"/>
        <v>170.04758134842083</v>
      </c>
      <c r="AJ193" s="147" t="str">
        <f t="shared" si="89"/>
        <v/>
      </c>
      <c r="BA193" s="147"/>
      <c r="BR193" s="147"/>
      <c r="CG193" s="147"/>
    </row>
    <row r="194" spans="1:85" ht="15">
      <c r="A194" s="165" t="s">
        <v>15</v>
      </c>
      <c r="B194" s="166">
        <v>1.4790690422145423</v>
      </c>
      <c r="C194" s="166">
        <v>0</v>
      </c>
      <c r="D194" s="166">
        <v>2.3112131494495856</v>
      </c>
      <c r="E194" s="166">
        <v>0</v>
      </c>
      <c r="F194" s="322"/>
      <c r="G194" s="166">
        <v>0</v>
      </c>
      <c r="H194" s="167">
        <v>0</v>
      </c>
      <c r="I194" s="168">
        <f t="shared" si="86"/>
        <v>3.7902821916641276</v>
      </c>
      <c r="J194" s="155"/>
      <c r="K194" s="169" t="s">
        <v>15</v>
      </c>
      <c r="L194" s="170">
        <v>1.4790690422145423</v>
      </c>
      <c r="M194" s="170">
        <v>0</v>
      </c>
      <c r="N194" s="170">
        <v>2.3112131494495856</v>
      </c>
      <c r="O194" s="170">
        <v>0</v>
      </c>
      <c r="P194" s="170">
        <v>0</v>
      </c>
      <c r="Q194" s="170">
        <v>0</v>
      </c>
      <c r="R194" s="171">
        <v>0</v>
      </c>
      <c r="S194" s="172">
        <f t="shared" si="87"/>
        <v>3.7902821916641276</v>
      </c>
      <c r="U194" s="217" t="s">
        <v>53</v>
      </c>
      <c r="V194" s="218">
        <v>1.4790690422145423</v>
      </c>
      <c r="W194" s="218">
        <v>0</v>
      </c>
      <c r="X194" s="218">
        <v>0</v>
      </c>
      <c r="Y194" s="218">
        <v>0</v>
      </c>
      <c r="Z194" s="218">
        <v>2.3112131494495856</v>
      </c>
      <c r="AA194" s="218">
        <v>0</v>
      </c>
      <c r="AB194" s="218">
        <v>0</v>
      </c>
      <c r="AC194" s="219">
        <v>0</v>
      </c>
      <c r="AD194" s="218">
        <v>0</v>
      </c>
      <c r="AE194" s="218">
        <v>0</v>
      </c>
      <c r="AF194" s="218">
        <v>0</v>
      </c>
      <c r="AG194" s="218">
        <v>0</v>
      </c>
      <c r="AH194" s="218">
        <v>0</v>
      </c>
      <c r="AI194" s="220">
        <f t="shared" si="88"/>
        <v>3.7902821916641276</v>
      </c>
      <c r="AJ194" s="147" t="str">
        <f t="shared" si="89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16.253506565524994</v>
      </c>
      <c r="F195" s="322"/>
      <c r="G195" s="162">
        <v>0</v>
      </c>
      <c r="H195" s="174">
        <v>0</v>
      </c>
      <c r="I195" s="160">
        <f t="shared" si="86"/>
        <v>16.253506565524994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16.253506565524994</v>
      </c>
      <c r="P195" s="162">
        <v>279.58646921704172</v>
      </c>
      <c r="Q195" s="162">
        <v>0</v>
      </c>
      <c r="R195" s="163">
        <v>0</v>
      </c>
      <c r="S195" s="164">
        <f t="shared" si="87"/>
        <v>295.83997578256674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0.89680881006463375</v>
      </c>
      <c r="AB195" s="213">
        <v>279.58646921704172</v>
      </c>
      <c r="AC195" s="214">
        <v>15.35669775546036</v>
      </c>
      <c r="AD195" s="213">
        <v>0</v>
      </c>
      <c r="AE195" s="213">
        <v>0</v>
      </c>
      <c r="AF195" s="213">
        <v>0</v>
      </c>
      <c r="AG195" s="213">
        <v>0</v>
      </c>
      <c r="AH195" s="213">
        <v>15.35669775546036</v>
      </c>
      <c r="AI195" s="216">
        <f t="shared" si="88"/>
        <v>295.83997578256668</v>
      </c>
      <c r="AJ195" s="147" t="str">
        <f t="shared" si="89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86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0.67791113189572105</v>
      </c>
      <c r="Q196" s="170">
        <v>0</v>
      </c>
      <c r="R196" s="171">
        <v>0</v>
      </c>
      <c r="S196" s="172">
        <f t="shared" si="87"/>
        <v>0.67791113189572105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0.67791113189572105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88"/>
        <v>0.67791113189572105</v>
      </c>
      <c r="AJ196" s="147" t="str">
        <f t="shared" si="89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</v>
      </c>
      <c r="E197" s="162">
        <v>0</v>
      </c>
      <c r="F197" s="322"/>
      <c r="G197" s="162">
        <v>0</v>
      </c>
      <c r="H197" s="174">
        <v>0</v>
      </c>
      <c r="I197" s="160">
        <f t="shared" si="86"/>
        <v>0</v>
      </c>
      <c r="J197" s="155"/>
      <c r="K197" s="175" t="s">
        <v>55</v>
      </c>
      <c r="L197" s="162">
        <v>0</v>
      </c>
      <c r="M197" s="162">
        <v>0</v>
      </c>
      <c r="N197" s="162">
        <v>0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87"/>
        <v>0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88"/>
        <v>0</v>
      </c>
      <c r="AJ197" s="147" t="str">
        <f t="shared" si="89"/>
        <v/>
      </c>
      <c r="BA197" s="147"/>
      <c r="BR197" s="147"/>
      <c r="CG197" s="147"/>
    </row>
    <row r="198" spans="1:85" ht="15">
      <c r="A198" s="165" t="s">
        <v>17</v>
      </c>
      <c r="B198" s="166">
        <v>2.9599781214280734</v>
      </c>
      <c r="C198" s="166">
        <v>0</v>
      </c>
      <c r="D198" s="166">
        <v>17.98532160759606</v>
      </c>
      <c r="E198" s="166">
        <v>1.0545376599682299</v>
      </c>
      <c r="F198" s="322"/>
      <c r="G198" s="166">
        <v>0</v>
      </c>
      <c r="H198" s="167">
        <v>0</v>
      </c>
      <c r="I198" s="168">
        <f t="shared" si="86"/>
        <v>21.999837388992361</v>
      </c>
      <c r="J198" s="155"/>
      <c r="K198" s="169" t="s">
        <v>17</v>
      </c>
      <c r="L198" s="170">
        <v>2.9599781214280734</v>
      </c>
      <c r="M198" s="170">
        <v>0</v>
      </c>
      <c r="N198" s="170">
        <v>17.98532160759606</v>
      </c>
      <c r="O198" s="170">
        <v>1.0545376599682299</v>
      </c>
      <c r="P198" s="170">
        <v>2.1390633608815479</v>
      </c>
      <c r="Q198" s="170">
        <v>0</v>
      </c>
      <c r="R198" s="171">
        <v>0</v>
      </c>
      <c r="S198" s="172">
        <f t="shared" si="87"/>
        <v>24.138900749873908</v>
      </c>
      <c r="U198" s="217" t="s">
        <v>17</v>
      </c>
      <c r="V198" s="218">
        <v>2.9599781214280734</v>
      </c>
      <c r="W198" s="218">
        <v>0</v>
      </c>
      <c r="X198" s="218">
        <v>0</v>
      </c>
      <c r="Y198" s="218">
        <v>0</v>
      </c>
      <c r="Z198" s="218">
        <v>17.98532160759606</v>
      </c>
      <c r="AA198" s="218">
        <v>1.0545376599682299</v>
      </c>
      <c r="AB198" s="218">
        <v>2.1390633608815479</v>
      </c>
      <c r="AC198" s="219">
        <v>0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</v>
      </c>
      <c r="AI198" s="220">
        <f t="shared" si="88"/>
        <v>24.138900749873908</v>
      </c>
      <c r="AJ198" s="147" t="str">
        <f t="shared" si="89"/>
        <v/>
      </c>
      <c r="BA198" s="147"/>
      <c r="BR198" s="147"/>
      <c r="CG198" s="147"/>
    </row>
    <row r="199" spans="1:85" ht="15">
      <c r="A199" s="173" t="s">
        <v>139</v>
      </c>
      <c r="B199" s="162">
        <v>62.205866160100001</v>
      </c>
      <c r="C199" s="162">
        <v>32.660158569945423</v>
      </c>
      <c r="D199" s="162">
        <v>662.89649658829069</v>
      </c>
      <c r="E199" s="162">
        <v>0</v>
      </c>
      <c r="F199" s="322"/>
      <c r="G199" s="162">
        <v>0</v>
      </c>
      <c r="H199" s="174">
        <v>0</v>
      </c>
      <c r="I199" s="160">
        <f t="shared" si="86"/>
        <v>757.7625213183361</v>
      </c>
      <c r="J199" s="155"/>
      <c r="K199" s="175" t="s">
        <v>139</v>
      </c>
      <c r="L199" s="162">
        <v>62.205866160100001</v>
      </c>
      <c r="M199" s="162">
        <v>32.660158569945423</v>
      </c>
      <c r="N199" s="162">
        <v>662.89649658829069</v>
      </c>
      <c r="O199" s="162">
        <v>0</v>
      </c>
      <c r="P199" s="162">
        <v>3.8693527299167765</v>
      </c>
      <c r="Q199" s="162">
        <v>0</v>
      </c>
      <c r="R199" s="163">
        <v>0</v>
      </c>
      <c r="S199" s="164">
        <f t="shared" si="87"/>
        <v>761.63187404825283</v>
      </c>
      <c r="U199" s="221" t="s">
        <v>139</v>
      </c>
      <c r="V199" s="213">
        <v>62.198224050034263</v>
      </c>
      <c r="W199" s="213">
        <v>0</v>
      </c>
      <c r="X199" s="213">
        <v>0</v>
      </c>
      <c r="Y199" s="213">
        <v>32.660158569945423</v>
      </c>
      <c r="Z199" s="213">
        <v>624.48870703790374</v>
      </c>
      <c r="AA199" s="213">
        <v>0</v>
      </c>
      <c r="AB199" s="213">
        <v>3.8693527299167765</v>
      </c>
      <c r="AC199" s="214">
        <v>38.415431660452768</v>
      </c>
      <c r="AD199" s="213">
        <v>7.6421100657380813E-3</v>
      </c>
      <c r="AE199" s="213">
        <v>0</v>
      </c>
      <c r="AF199" s="213">
        <v>0</v>
      </c>
      <c r="AG199" s="213">
        <v>38.407789550387001</v>
      </c>
      <c r="AH199" s="213">
        <v>0</v>
      </c>
      <c r="AI199" s="216">
        <f t="shared" si="88"/>
        <v>761.63187404825294</v>
      </c>
      <c r="AJ199" s="147" t="str">
        <f t="shared" si="89"/>
        <v/>
      </c>
      <c r="BA199" s="147"/>
      <c r="BR199" s="147"/>
      <c r="CG199" s="147"/>
    </row>
    <row r="200" spans="1:85" ht="15">
      <c r="A200" s="165" t="s">
        <v>25</v>
      </c>
      <c r="B200" s="166">
        <v>30.359080619568211</v>
      </c>
      <c r="C200" s="166">
        <v>3.1800381693555204</v>
      </c>
      <c r="D200" s="166">
        <v>409.6373553519814</v>
      </c>
      <c r="E200" s="166">
        <v>894.09305704283861</v>
      </c>
      <c r="F200" s="322"/>
      <c r="G200" s="166">
        <v>56.021342340244566</v>
      </c>
      <c r="H200" s="167">
        <v>0</v>
      </c>
      <c r="I200" s="168">
        <f t="shared" si="86"/>
        <v>1393.2908735239882</v>
      </c>
      <c r="J200" s="155"/>
      <c r="K200" s="169" t="s">
        <v>25</v>
      </c>
      <c r="L200" s="170">
        <v>30.359080619568211</v>
      </c>
      <c r="M200" s="170">
        <v>3.1800381693555204</v>
      </c>
      <c r="N200" s="170">
        <v>409.6373553519814</v>
      </c>
      <c r="O200" s="170">
        <v>894.09305704283861</v>
      </c>
      <c r="P200" s="170">
        <v>0.12176006454508276</v>
      </c>
      <c r="Q200" s="170">
        <v>56.021342340244566</v>
      </c>
      <c r="R200" s="171">
        <v>0</v>
      </c>
      <c r="S200" s="172">
        <f t="shared" si="87"/>
        <v>1393.4126335885333</v>
      </c>
      <c r="U200" s="217" t="s">
        <v>25</v>
      </c>
      <c r="V200" s="218">
        <v>4.2196537706578541</v>
      </c>
      <c r="W200" s="218">
        <v>26.139426848910357</v>
      </c>
      <c r="X200" s="218">
        <v>56.021342340244566</v>
      </c>
      <c r="Y200" s="218">
        <v>3.1800381693555204</v>
      </c>
      <c r="Z200" s="218">
        <v>409.6373553519814</v>
      </c>
      <c r="AA200" s="218">
        <v>893.9430155056142</v>
      </c>
      <c r="AB200" s="218">
        <v>0.12176006454508276</v>
      </c>
      <c r="AC200" s="219">
        <v>0.15004153722444083</v>
      </c>
      <c r="AD200" s="218">
        <v>0</v>
      </c>
      <c r="AE200" s="218">
        <v>0</v>
      </c>
      <c r="AF200" s="218">
        <v>0</v>
      </c>
      <c r="AG200" s="218">
        <v>0</v>
      </c>
      <c r="AH200" s="218">
        <v>0.15004153722444083</v>
      </c>
      <c r="AI200" s="220">
        <f t="shared" si="88"/>
        <v>1393.4126335885335</v>
      </c>
      <c r="AJ200" s="147" t="str">
        <f t="shared" si="89"/>
        <v/>
      </c>
      <c r="BA200" s="147"/>
      <c r="BR200" s="147"/>
      <c r="CG200" s="147"/>
    </row>
    <row r="201" spans="1:85" ht="15">
      <c r="A201" s="173" t="s">
        <v>24</v>
      </c>
      <c r="B201" s="162">
        <v>0.80459527859879509</v>
      </c>
      <c r="C201" s="162">
        <v>0</v>
      </c>
      <c r="D201" s="162">
        <v>0</v>
      </c>
      <c r="E201" s="162">
        <v>0</v>
      </c>
      <c r="F201" s="322"/>
      <c r="G201" s="162">
        <v>0</v>
      </c>
      <c r="H201" s="174">
        <v>0</v>
      </c>
      <c r="I201" s="160">
        <f t="shared" si="86"/>
        <v>0.80459527859879509</v>
      </c>
      <c r="J201" s="155"/>
      <c r="K201" s="175" t="s">
        <v>24</v>
      </c>
      <c r="L201" s="162">
        <v>0.80459527859879509</v>
      </c>
      <c r="M201" s="162">
        <v>0</v>
      </c>
      <c r="N201" s="162">
        <v>0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87"/>
        <v>0.80459527859879509</v>
      </c>
      <c r="U201" s="221" t="s">
        <v>24</v>
      </c>
      <c r="V201" s="213">
        <v>0.80459527859879509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0</v>
      </c>
      <c r="AD201" s="213">
        <v>0</v>
      </c>
      <c r="AE201" s="213">
        <v>0</v>
      </c>
      <c r="AF201" s="213">
        <v>0</v>
      </c>
      <c r="AG201" s="213">
        <v>0</v>
      </c>
      <c r="AH201" s="213">
        <v>0</v>
      </c>
      <c r="AI201" s="216">
        <f t="shared" si="88"/>
        <v>0.80459527859879509</v>
      </c>
      <c r="AJ201" s="147" t="str">
        <f t="shared" si="89"/>
        <v/>
      </c>
      <c r="BA201" s="147"/>
      <c r="BR201" s="147"/>
      <c r="CG201" s="147"/>
    </row>
    <row r="202" spans="1:85" ht="15">
      <c r="A202" s="165" t="s">
        <v>56</v>
      </c>
      <c r="B202" s="166">
        <v>1.4125063399625935E-3</v>
      </c>
      <c r="C202" s="166">
        <v>0</v>
      </c>
      <c r="D202" s="166">
        <v>0</v>
      </c>
      <c r="E202" s="166">
        <v>0</v>
      </c>
      <c r="F202" s="322"/>
      <c r="G202" s="166">
        <v>0</v>
      </c>
      <c r="H202" s="167">
        <v>0</v>
      </c>
      <c r="I202" s="168">
        <f t="shared" si="86"/>
        <v>1.4125063399625935E-3</v>
      </c>
      <c r="J202" s="155"/>
      <c r="K202" s="169" t="s">
        <v>56</v>
      </c>
      <c r="L202" s="170">
        <v>1.4125063399625935E-3</v>
      </c>
      <c r="M202" s="170">
        <v>0</v>
      </c>
      <c r="N202" s="170">
        <v>0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87"/>
        <v>1.4125063399625935E-3</v>
      </c>
      <c r="U202" s="217" t="s">
        <v>56</v>
      </c>
      <c r="V202" s="218">
        <v>1.4125063399625935E-3</v>
      </c>
      <c r="W202" s="218">
        <v>0</v>
      </c>
      <c r="X202" s="218">
        <v>0</v>
      </c>
      <c r="Y202" s="218">
        <v>0</v>
      </c>
      <c r="Z202" s="218">
        <v>0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88"/>
        <v>1.4125063399625935E-3</v>
      </c>
      <c r="AJ202" s="147" t="str">
        <f t="shared" si="89"/>
        <v/>
      </c>
      <c r="BA202" s="147"/>
      <c r="BR202" s="147"/>
      <c r="CG202" s="147"/>
    </row>
    <row r="203" spans="1:85" ht="15">
      <c r="A203" s="173" t="s">
        <v>22</v>
      </c>
      <c r="B203" s="162">
        <v>2.2155791055843301</v>
      </c>
      <c r="C203" s="162">
        <v>0</v>
      </c>
      <c r="D203" s="162">
        <v>137.84686655847258</v>
      </c>
      <c r="E203" s="162">
        <v>8.3734697869414862</v>
      </c>
      <c r="F203" s="322"/>
      <c r="G203" s="162">
        <v>0</v>
      </c>
      <c r="H203" s="174">
        <v>0</v>
      </c>
      <c r="I203" s="160">
        <f t="shared" si="86"/>
        <v>148.43591545099841</v>
      </c>
      <c r="J203" s="155"/>
      <c r="K203" s="175" t="s">
        <v>22</v>
      </c>
      <c r="L203" s="162">
        <v>2.2155791055843301</v>
      </c>
      <c r="M203" s="162">
        <v>0</v>
      </c>
      <c r="N203" s="162">
        <v>137.84686655847258</v>
      </c>
      <c r="O203" s="162">
        <v>8.3734697869414862</v>
      </c>
      <c r="P203" s="162">
        <v>17.615560044331673</v>
      </c>
      <c r="Q203" s="162">
        <v>0</v>
      </c>
      <c r="R203" s="163">
        <v>0</v>
      </c>
      <c r="S203" s="164">
        <f t="shared" si="87"/>
        <v>166.05147549533007</v>
      </c>
      <c r="U203" s="221" t="s">
        <v>22</v>
      </c>
      <c r="V203" s="213">
        <v>2.2155791055843301</v>
      </c>
      <c r="W203" s="213">
        <v>0</v>
      </c>
      <c r="X203" s="213">
        <v>0</v>
      </c>
      <c r="Y203" s="213">
        <v>0</v>
      </c>
      <c r="Z203" s="213">
        <v>137.15301972113656</v>
      </c>
      <c r="AA203" s="213">
        <v>0</v>
      </c>
      <c r="AB203" s="213">
        <v>17.615560044331673</v>
      </c>
      <c r="AC203" s="214">
        <v>9.0673166242775025</v>
      </c>
      <c r="AD203" s="213">
        <v>0</v>
      </c>
      <c r="AE203" s="213">
        <v>0</v>
      </c>
      <c r="AF203" s="213">
        <v>0</v>
      </c>
      <c r="AG203" s="213">
        <v>0.69384683733601693</v>
      </c>
      <c r="AH203" s="213">
        <v>8.3734697869414862</v>
      </c>
      <c r="AI203" s="216">
        <f t="shared" si="88"/>
        <v>166.05147549533007</v>
      </c>
      <c r="AJ203" s="147" t="str">
        <f t="shared" si="89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195.71929551961</v>
      </c>
      <c r="E204" s="166">
        <v>0</v>
      </c>
      <c r="F204" s="322"/>
      <c r="G204" s="166">
        <v>0</v>
      </c>
      <c r="H204" s="167">
        <v>0</v>
      </c>
      <c r="I204" s="168">
        <f t="shared" si="86"/>
        <v>195.71929551961</v>
      </c>
      <c r="J204" s="155"/>
      <c r="K204" s="169" t="s">
        <v>21</v>
      </c>
      <c r="L204" s="170">
        <v>0</v>
      </c>
      <c r="M204" s="170">
        <v>0</v>
      </c>
      <c r="N204" s="170">
        <v>195.71929551961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87"/>
        <v>195.71929551961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195.71929551961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88"/>
        <v>195.71929551961</v>
      </c>
      <c r="AJ204" s="147" t="str">
        <f t="shared" si="89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86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87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88"/>
        <v>0</v>
      </c>
      <c r="AJ205" s="147" t="str">
        <f t="shared" si="89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86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87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88"/>
        <v>0</v>
      </c>
      <c r="AJ206" s="147" t="str">
        <f t="shared" si="89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86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87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88"/>
        <v>0</v>
      </c>
      <c r="AJ207" s="147" t="str">
        <f t="shared" si="89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86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87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88"/>
        <v>0</v>
      </c>
      <c r="AJ208" s="147" t="str">
        <f t="shared" si="89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86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87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88"/>
        <v>0</v>
      </c>
      <c r="AJ209" s="147" t="str">
        <f t="shared" si="89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101.30970315887419</v>
      </c>
      <c r="C210" s="201">
        <f t="shared" ref="C210:I210" si="90">SUM(C189:C205)</f>
        <v>36.320041940318539</v>
      </c>
      <c r="D210" s="201">
        <f t="shared" si="90"/>
        <v>2823.6117186617489</v>
      </c>
      <c r="E210" s="201">
        <f t="shared" si="90"/>
        <v>919.77457105527333</v>
      </c>
      <c r="F210" s="201">
        <f t="shared" si="90"/>
        <v>0</v>
      </c>
      <c r="G210" s="201">
        <f t="shared" si="90"/>
        <v>56.021342340244566</v>
      </c>
      <c r="H210" s="203">
        <f t="shared" si="90"/>
        <v>0</v>
      </c>
      <c r="I210" s="160">
        <f t="shared" si="90"/>
        <v>3937.0373771564596</v>
      </c>
      <c r="J210" s="155"/>
      <c r="K210" s="202" t="s">
        <v>26</v>
      </c>
      <c r="L210" s="201">
        <f>SUM(L189:L205)</f>
        <v>101.30970315887419</v>
      </c>
      <c r="M210" s="201">
        <f t="shared" ref="M210:S210" si="91">SUM(M189:M205)</f>
        <v>36.320041940318539</v>
      </c>
      <c r="N210" s="201">
        <f t="shared" si="91"/>
        <v>2823.6117186617489</v>
      </c>
      <c r="O210" s="201">
        <f t="shared" si="91"/>
        <v>919.77457105527333</v>
      </c>
      <c r="P210" s="201">
        <f t="shared" si="91"/>
        <v>304.01011654861253</v>
      </c>
      <c r="Q210" s="201">
        <f t="shared" si="91"/>
        <v>56.021342340244566</v>
      </c>
      <c r="R210" s="203">
        <f t="shared" si="91"/>
        <v>0</v>
      </c>
      <c r="S210" s="204">
        <f t="shared" si="91"/>
        <v>4241.0474937050722</v>
      </c>
      <c r="T210" s="147" t="str">
        <f>IF(ABS(S210-AI210)&gt;0.01,S210-AI210,"")</f>
        <v/>
      </c>
      <c r="U210" s="230" t="s">
        <v>59</v>
      </c>
      <c r="V210" s="231">
        <f>SUM(V189:V205)</f>
        <v>75.162634199898093</v>
      </c>
      <c r="W210" s="231">
        <f t="shared" ref="W210:AH210" si="92">SUM(W189:W205)</f>
        <v>26.139426848910357</v>
      </c>
      <c r="X210" s="231">
        <f t="shared" si="92"/>
        <v>56.021342340244566</v>
      </c>
      <c r="Y210" s="231">
        <f t="shared" si="92"/>
        <v>36.320041940318539</v>
      </c>
      <c r="Z210" s="231">
        <f t="shared" si="92"/>
        <v>2782.1618154391681</v>
      </c>
      <c r="AA210" s="231">
        <f t="shared" si="92"/>
        <v>895.89436197564703</v>
      </c>
      <c r="AB210" s="231">
        <f t="shared" si="92"/>
        <v>304.01011654861253</v>
      </c>
      <c r="AC210" s="231">
        <f t="shared" si="92"/>
        <v>65.337754412273028</v>
      </c>
      <c r="AD210" s="232">
        <f t="shared" si="92"/>
        <v>7.6421100657380813E-3</v>
      </c>
      <c r="AE210" s="232">
        <f t="shared" si="92"/>
        <v>0</v>
      </c>
      <c r="AF210" s="232">
        <f t="shared" si="92"/>
        <v>0</v>
      </c>
      <c r="AG210" s="232">
        <f t="shared" si="92"/>
        <v>41.449903222580986</v>
      </c>
      <c r="AH210" s="232">
        <f t="shared" si="92"/>
        <v>23.880209079626287</v>
      </c>
      <c r="AI210" s="233">
        <f>SUM(V210:AC210)</f>
        <v>4241.0474937050722</v>
      </c>
      <c r="AJ210" s="147" t="str">
        <f t="shared" si="89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2.5732471768415241E-2</v>
      </c>
      <c r="C211" s="49">
        <f t="shared" ref="C211:H211" si="93">IF($I210=0,"-",C210/$I210)</f>
        <v>9.2252215208967186E-3</v>
      </c>
      <c r="D211" s="49">
        <f t="shared" si="93"/>
        <v>0.7171920020482796</v>
      </c>
      <c r="E211" s="49">
        <f t="shared" si="93"/>
        <v>0.23362099033958983</v>
      </c>
      <c r="F211" s="49">
        <f t="shared" si="93"/>
        <v>0</v>
      </c>
      <c r="G211" s="49">
        <f t="shared" si="93"/>
        <v>1.4229314322818595E-2</v>
      </c>
      <c r="H211" s="71">
        <f t="shared" si="93"/>
        <v>0</v>
      </c>
      <c r="I211" s="50">
        <f>SUM(B211:H211)</f>
        <v>1</v>
      </c>
      <c r="J211" s="147"/>
      <c r="K211" s="82" t="s">
        <v>83</v>
      </c>
      <c r="L211" s="99">
        <f t="shared" ref="L211:R211" si="94">IF($S210=0,"-",L210/$S210)</f>
        <v>2.3887896400416823E-2</v>
      </c>
      <c r="M211" s="99">
        <f t="shared" si="94"/>
        <v>8.5639319046126872E-3</v>
      </c>
      <c r="N211" s="99">
        <f t="shared" si="94"/>
        <v>0.66578167843033975</v>
      </c>
      <c r="O211" s="99">
        <f t="shared" si="94"/>
        <v>0.21687438596725972</v>
      </c>
      <c r="P211" s="99">
        <f t="shared" si="94"/>
        <v>7.1682789923916329E-2</v>
      </c>
      <c r="Q211" s="99">
        <f t="shared" si="94"/>
        <v>1.3209317373454616E-2</v>
      </c>
      <c r="R211" s="100">
        <f t="shared" si="94"/>
        <v>0</v>
      </c>
      <c r="S211" s="101">
        <f>SUM(L211:R211)</f>
        <v>0.99999999999999989</v>
      </c>
      <c r="U211" s="111" t="s">
        <v>83</v>
      </c>
      <c r="V211" s="133">
        <f>+V210/$AI210</f>
        <v>1.7722657978120015E-2</v>
      </c>
      <c r="W211" s="133">
        <f t="shared" ref="W211:AH211" si="95">+W210/$AI210</f>
        <v>6.1634364830171666E-3</v>
      </c>
      <c r="X211" s="133">
        <f t="shared" si="95"/>
        <v>1.3209317373454616E-2</v>
      </c>
      <c r="Y211" s="133">
        <f t="shared" si="95"/>
        <v>8.5639319046126872E-3</v>
      </c>
      <c r="Z211" s="133">
        <f t="shared" si="95"/>
        <v>0.65600817240756959</v>
      </c>
      <c r="AA211" s="133">
        <f t="shared" si="95"/>
        <v>0.21124365225935587</v>
      </c>
      <c r="AB211" s="133">
        <f t="shared" si="95"/>
        <v>7.1682789923916329E-2</v>
      </c>
      <c r="AC211" s="133">
        <f t="shared" si="95"/>
        <v>1.5406041669953697E-2</v>
      </c>
      <c r="AD211" s="133">
        <f t="shared" si="95"/>
        <v>1.8019392796428615E-6</v>
      </c>
      <c r="AE211" s="133">
        <f t="shared" si="95"/>
        <v>0</v>
      </c>
      <c r="AF211" s="133">
        <f t="shared" si="95"/>
        <v>0</v>
      </c>
      <c r="AG211" s="133">
        <f t="shared" si="95"/>
        <v>9.7735060227702002E-3</v>
      </c>
      <c r="AH211" s="133">
        <f t="shared" si="95"/>
        <v>5.630733707903849E-3</v>
      </c>
      <c r="AI211" s="134">
        <f>SUM(V211:AC211)</f>
        <v>1</v>
      </c>
      <c r="AJ211" s="25" t="str">
        <f t="shared" si="89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9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9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98">SUM(V216:AC216)</f>
        <v>0</v>
      </c>
      <c r="AJ216" s="147" t="str">
        <f t="shared" ref="AJ216:AJ237" si="9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9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9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98"/>
        <v>0</v>
      </c>
      <c r="AJ217" s="147" t="str">
        <f t="shared" si="9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9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9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98"/>
        <v>0</v>
      </c>
      <c r="AJ218" s="147" t="str">
        <f t="shared" si="99"/>
        <v/>
      </c>
      <c r="BA218" s="147"/>
      <c r="BR218" s="147"/>
      <c r="CG218" s="147"/>
    </row>
    <row r="219" spans="1:85" ht="15">
      <c r="A219" s="173" t="s">
        <v>16</v>
      </c>
      <c r="B219" s="162">
        <v>0.54992459610005484</v>
      </c>
      <c r="C219" s="162">
        <v>0</v>
      </c>
      <c r="D219" s="162">
        <v>0.61146850396684915</v>
      </c>
      <c r="E219" s="162">
        <v>0</v>
      </c>
      <c r="F219" s="322"/>
      <c r="G219" s="162">
        <v>0</v>
      </c>
      <c r="H219" s="174">
        <v>0</v>
      </c>
      <c r="I219" s="160">
        <f t="shared" si="96"/>
        <v>1.161393100066904</v>
      </c>
      <c r="J219" s="155"/>
      <c r="K219" s="175" t="s">
        <v>16</v>
      </c>
      <c r="L219" s="162">
        <v>0.54992459610005484</v>
      </c>
      <c r="M219" s="162">
        <v>0</v>
      </c>
      <c r="N219" s="162">
        <v>0.61146850396684915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97"/>
        <v>1.161393100066904</v>
      </c>
      <c r="U219" s="221" t="s">
        <v>16</v>
      </c>
      <c r="V219" s="213">
        <v>0.54992459610005484</v>
      </c>
      <c r="W219" s="213">
        <v>0</v>
      </c>
      <c r="X219" s="213">
        <v>0</v>
      </c>
      <c r="Y219" s="213">
        <v>0</v>
      </c>
      <c r="Z219" s="213">
        <v>0.61146850396684915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98"/>
        <v>1.161393100066904</v>
      </c>
      <c r="AJ219" s="147" t="str">
        <f t="shared" si="99"/>
        <v/>
      </c>
      <c r="BA219" s="147"/>
      <c r="BR219" s="147"/>
      <c r="CG219" s="147"/>
    </row>
    <row r="220" spans="1:85" ht="15">
      <c r="A220" s="165" t="s">
        <v>15</v>
      </c>
      <c r="B220" s="166">
        <v>0</v>
      </c>
      <c r="C220" s="166">
        <v>0</v>
      </c>
      <c r="D220" s="166">
        <v>0</v>
      </c>
      <c r="E220" s="166">
        <v>0</v>
      </c>
      <c r="F220" s="322"/>
      <c r="G220" s="166">
        <v>0</v>
      </c>
      <c r="H220" s="167">
        <v>0</v>
      </c>
      <c r="I220" s="168">
        <f t="shared" si="96"/>
        <v>0</v>
      </c>
      <c r="J220" s="155"/>
      <c r="K220" s="169" t="s">
        <v>15</v>
      </c>
      <c r="L220" s="170">
        <v>0</v>
      </c>
      <c r="M220" s="170">
        <v>0</v>
      </c>
      <c r="N220" s="170">
        <v>0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97"/>
        <v>0</v>
      </c>
      <c r="U220" s="217" t="s">
        <v>53</v>
      </c>
      <c r="V220" s="218">
        <v>0</v>
      </c>
      <c r="W220" s="218">
        <v>0</v>
      </c>
      <c r="X220" s="218">
        <v>0</v>
      </c>
      <c r="Y220" s="218">
        <v>0</v>
      </c>
      <c r="Z220" s="218">
        <v>0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98"/>
        <v>0</v>
      </c>
      <c r="AJ220" s="147" t="str">
        <f t="shared" si="9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0.70998661070951175</v>
      </c>
      <c r="F221" s="322"/>
      <c r="G221" s="162">
        <v>0</v>
      </c>
      <c r="H221" s="174">
        <v>0</v>
      </c>
      <c r="I221" s="160">
        <f t="shared" si="96"/>
        <v>0.70998661070951175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0.70998661070951175</v>
      </c>
      <c r="P221" s="162">
        <v>6.2705792005798289</v>
      </c>
      <c r="Q221" s="162">
        <v>0</v>
      </c>
      <c r="R221" s="163">
        <v>0</v>
      </c>
      <c r="S221" s="164">
        <f t="shared" si="97"/>
        <v>6.9805658112893409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7.2496797955934361E-2</v>
      </c>
      <c r="AB221" s="213">
        <v>6.2705792005798289</v>
      </c>
      <c r="AC221" s="214">
        <v>0.63748981275357741</v>
      </c>
      <c r="AD221" s="213">
        <v>0</v>
      </c>
      <c r="AE221" s="213">
        <v>0</v>
      </c>
      <c r="AF221" s="213">
        <v>0</v>
      </c>
      <c r="AG221" s="213">
        <v>0</v>
      </c>
      <c r="AH221" s="213">
        <v>0.63748981275357741</v>
      </c>
      <c r="AI221" s="216">
        <f t="shared" si="98"/>
        <v>6.9805658112893409</v>
      </c>
      <c r="AJ221" s="147" t="str">
        <f t="shared" si="9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0.20018632739193384</v>
      </c>
      <c r="F222" s="322"/>
      <c r="G222" s="166">
        <v>0</v>
      </c>
      <c r="H222" s="167">
        <v>0</v>
      </c>
      <c r="I222" s="168">
        <f t="shared" si="96"/>
        <v>0.20018632739193384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0.20018632739193384</v>
      </c>
      <c r="P222" s="170">
        <v>0.20408049280907817</v>
      </c>
      <c r="Q222" s="170">
        <v>0</v>
      </c>
      <c r="R222" s="171">
        <v>0</v>
      </c>
      <c r="S222" s="172">
        <f t="shared" si="97"/>
        <v>0.40426682020101201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0.20018632739193384</v>
      </c>
      <c r="AB222" s="218">
        <v>0.20408049280907817</v>
      </c>
      <c r="AC222" s="219">
        <v>0</v>
      </c>
      <c r="AD222" s="218">
        <v>0</v>
      </c>
      <c r="AE222" s="218">
        <v>0</v>
      </c>
      <c r="AF222" s="218">
        <v>0</v>
      </c>
      <c r="AG222" s="218">
        <v>0</v>
      </c>
      <c r="AH222" s="218">
        <v>0</v>
      </c>
      <c r="AI222" s="220">
        <f t="shared" si="98"/>
        <v>0.40426682020101201</v>
      </c>
      <c r="AJ222" s="147" t="str">
        <f t="shared" si="9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9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9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98"/>
        <v>0</v>
      </c>
      <c r="AJ223" s="147" t="str">
        <f t="shared" si="99"/>
        <v/>
      </c>
      <c r="BA223" s="147"/>
      <c r="BR223" s="147"/>
      <c r="CG223" s="147"/>
    </row>
    <row r="224" spans="1:85" ht="15">
      <c r="A224" s="165" t="s">
        <v>17</v>
      </c>
      <c r="B224" s="166">
        <v>0.27071634826552493</v>
      </c>
      <c r="C224" s="166">
        <v>0</v>
      </c>
      <c r="D224" s="166">
        <v>0</v>
      </c>
      <c r="E224" s="166">
        <v>0</v>
      </c>
      <c r="F224" s="322"/>
      <c r="G224" s="166">
        <v>0</v>
      </c>
      <c r="H224" s="167">
        <v>0</v>
      </c>
      <c r="I224" s="168">
        <f t="shared" si="96"/>
        <v>0.27071634826552493</v>
      </c>
      <c r="J224" s="155"/>
      <c r="K224" s="169" t="s">
        <v>17</v>
      </c>
      <c r="L224" s="170">
        <v>0.27071634826552493</v>
      </c>
      <c r="M224" s="170">
        <v>0</v>
      </c>
      <c r="N224" s="170">
        <v>0</v>
      </c>
      <c r="O224" s="170">
        <v>0</v>
      </c>
      <c r="P224" s="170">
        <v>0</v>
      </c>
      <c r="Q224" s="170">
        <v>0</v>
      </c>
      <c r="R224" s="171">
        <v>0</v>
      </c>
      <c r="S224" s="172">
        <f t="shared" si="97"/>
        <v>0.27071634826552493</v>
      </c>
      <c r="U224" s="217" t="s">
        <v>17</v>
      </c>
      <c r="V224" s="218">
        <v>0.27071634826552493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0</v>
      </c>
      <c r="AD224" s="218">
        <v>0</v>
      </c>
      <c r="AE224" s="218">
        <v>0</v>
      </c>
      <c r="AF224" s="218">
        <v>0</v>
      </c>
      <c r="AG224" s="218">
        <v>0</v>
      </c>
      <c r="AH224" s="218">
        <v>0</v>
      </c>
      <c r="AI224" s="220">
        <f t="shared" si="98"/>
        <v>0.27071634826552493</v>
      </c>
      <c r="AJ224" s="147" t="str">
        <f t="shared" si="99"/>
        <v/>
      </c>
      <c r="BA224" s="147"/>
      <c r="BR224" s="147"/>
      <c r="CG224" s="147"/>
    </row>
    <row r="225" spans="1:85" ht="15">
      <c r="A225" s="173" t="s">
        <v>139</v>
      </c>
      <c r="B225" s="162">
        <v>22.887969728266459</v>
      </c>
      <c r="C225" s="162">
        <v>0</v>
      </c>
      <c r="D225" s="162">
        <v>2.4773422717335354</v>
      </c>
      <c r="E225" s="162">
        <v>0</v>
      </c>
      <c r="F225" s="322"/>
      <c r="G225" s="162">
        <v>0</v>
      </c>
      <c r="H225" s="174">
        <v>0</v>
      </c>
      <c r="I225" s="160">
        <f t="shared" si="96"/>
        <v>25.365311999999996</v>
      </c>
      <c r="J225" s="155"/>
      <c r="K225" s="175" t="s">
        <v>139</v>
      </c>
      <c r="L225" s="162">
        <v>22.887969728266459</v>
      </c>
      <c r="M225" s="162">
        <v>0</v>
      </c>
      <c r="N225" s="162">
        <v>2.4773422717335354</v>
      </c>
      <c r="O225" s="162">
        <v>0</v>
      </c>
      <c r="P225" s="162">
        <v>0</v>
      </c>
      <c r="Q225" s="162">
        <v>0</v>
      </c>
      <c r="R225" s="163">
        <v>0</v>
      </c>
      <c r="S225" s="164">
        <f t="shared" si="97"/>
        <v>25.365311999999996</v>
      </c>
      <c r="U225" s="221" t="s">
        <v>139</v>
      </c>
      <c r="V225" s="213">
        <v>22.35632546180166</v>
      </c>
      <c r="W225" s="213">
        <v>0</v>
      </c>
      <c r="X225" s="213">
        <v>0</v>
      </c>
      <c r="Y225" s="213">
        <v>0</v>
      </c>
      <c r="Z225" s="213">
        <v>2.2046795689326282</v>
      </c>
      <c r="AA225" s="213">
        <v>0</v>
      </c>
      <c r="AB225" s="213">
        <v>0</v>
      </c>
      <c r="AC225" s="214">
        <v>0.80430696926570844</v>
      </c>
      <c r="AD225" s="213">
        <v>0.53164426646479856</v>
      </c>
      <c r="AE225" s="213">
        <v>0</v>
      </c>
      <c r="AF225" s="213">
        <v>0</v>
      </c>
      <c r="AG225" s="213">
        <v>0.27266270280090732</v>
      </c>
      <c r="AH225" s="213">
        <v>0</v>
      </c>
      <c r="AI225" s="216">
        <f t="shared" si="98"/>
        <v>25.365311999999999</v>
      </c>
      <c r="AJ225" s="147" t="str">
        <f t="shared" si="99"/>
        <v/>
      </c>
      <c r="BA225" s="147"/>
      <c r="BR225" s="147"/>
      <c r="CG225" s="147"/>
    </row>
    <row r="226" spans="1:85" ht="15">
      <c r="A226" s="165" t="s">
        <v>25</v>
      </c>
      <c r="B226" s="166">
        <v>3.640002533830704</v>
      </c>
      <c r="C226" s="166">
        <v>9.6085957249984866E-2</v>
      </c>
      <c r="D226" s="166">
        <v>1.5159991081014321</v>
      </c>
      <c r="E226" s="166">
        <v>12.781330692674636</v>
      </c>
      <c r="F226" s="322"/>
      <c r="G226" s="166">
        <v>3.6403759853244759</v>
      </c>
      <c r="H226" s="167">
        <v>4.6759239115174919E-3</v>
      </c>
      <c r="I226" s="168">
        <f t="shared" si="96"/>
        <v>21.67847020109275</v>
      </c>
      <c r="J226" s="155"/>
      <c r="K226" s="169" t="s">
        <v>25</v>
      </c>
      <c r="L226" s="170">
        <v>3.640002533830704</v>
      </c>
      <c r="M226" s="170">
        <v>9.6085957249984866E-2</v>
      </c>
      <c r="N226" s="170">
        <v>1.5159991081014321</v>
      </c>
      <c r="O226" s="170">
        <v>12.781330692674636</v>
      </c>
      <c r="P226" s="170">
        <v>0.32077699978603047</v>
      </c>
      <c r="Q226" s="170">
        <v>3.6403759853244759</v>
      </c>
      <c r="R226" s="171">
        <v>4.6759239115174919E-3</v>
      </c>
      <c r="S226" s="172">
        <f t="shared" si="97"/>
        <v>21.999247200878781</v>
      </c>
      <c r="U226" s="217" t="s">
        <v>25</v>
      </c>
      <c r="V226" s="218">
        <v>0.24116991751787178</v>
      </c>
      <c r="W226" s="218">
        <v>3.3988326163128324</v>
      </c>
      <c r="X226" s="218">
        <v>3.6403759853244759</v>
      </c>
      <c r="Y226" s="218">
        <v>9.6085957249984866E-2</v>
      </c>
      <c r="Z226" s="218">
        <v>1.5159991081014321</v>
      </c>
      <c r="AA226" s="218">
        <v>12.56173732422101</v>
      </c>
      <c r="AB226" s="218">
        <v>0.32077699978603047</v>
      </c>
      <c r="AC226" s="219">
        <v>0.22426929236514451</v>
      </c>
      <c r="AD226" s="218">
        <v>0</v>
      </c>
      <c r="AE226" s="218">
        <v>9.4850844236751386E-2</v>
      </c>
      <c r="AF226" s="218">
        <v>4.6759239115174919E-3</v>
      </c>
      <c r="AG226" s="218">
        <v>0</v>
      </c>
      <c r="AH226" s="218">
        <v>0.12474252421687564</v>
      </c>
      <c r="AI226" s="220">
        <f t="shared" si="98"/>
        <v>21.999247200878781</v>
      </c>
      <c r="AJ226" s="147" t="str">
        <f t="shared" si="99"/>
        <v/>
      </c>
      <c r="BA226" s="147"/>
      <c r="BR226" s="147"/>
      <c r="CG226" s="147"/>
    </row>
    <row r="227" spans="1:85" ht="15">
      <c r="A227" s="173" t="s">
        <v>24</v>
      </c>
      <c r="B227" s="162">
        <v>3.5953568041987274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96"/>
        <v>3.5953568041987274</v>
      </c>
      <c r="J227" s="155"/>
      <c r="K227" s="175" t="s">
        <v>24</v>
      </c>
      <c r="L227" s="162">
        <v>3.5953568041987274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97"/>
        <v>3.5953568041987274</v>
      </c>
      <c r="U227" s="221" t="s">
        <v>24</v>
      </c>
      <c r="V227" s="213">
        <v>3.5953568041987274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98"/>
        <v>3.5953568041987274</v>
      </c>
      <c r="AJ227" s="147" t="str">
        <f t="shared" si="9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9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9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98"/>
        <v>0</v>
      </c>
      <c r="AJ228" s="147" t="str">
        <f t="shared" si="99"/>
        <v/>
      </c>
      <c r="BA228" s="147"/>
      <c r="BR228" s="147"/>
      <c r="CG228" s="147"/>
    </row>
    <row r="229" spans="1:85" ht="15">
      <c r="A229" s="173" t="s">
        <v>22</v>
      </c>
      <c r="B229" s="162">
        <v>0</v>
      </c>
      <c r="C229" s="162">
        <v>0</v>
      </c>
      <c r="D229" s="162">
        <v>0</v>
      </c>
      <c r="E229" s="162">
        <v>6.2228789927994195E-2</v>
      </c>
      <c r="F229" s="322"/>
      <c r="G229" s="162">
        <v>0</v>
      </c>
      <c r="H229" s="174">
        <v>0</v>
      </c>
      <c r="I229" s="160">
        <f t="shared" si="96"/>
        <v>6.2228789927994195E-2</v>
      </c>
      <c r="J229" s="155"/>
      <c r="K229" s="175" t="s">
        <v>22</v>
      </c>
      <c r="L229" s="162">
        <v>0</v>
      </c>
      <c r="M229" s="162">
        <v>0</v>
      </c>
      <c r="N229" s="162">
        <v>0</v>
      </c>
      <c r="O229" s="162">
        <v>6.2228789927994195E-2</v>
      </c>
      <c r="P229" s="162">
        <v>0.41826608954045214</v>
      </c>
      <c r="Q229" s="162">
        <v>0</v>
      </c>
      <c r="R229" s="163">
        <v>0</v>
      </c>
      <c r="S229" s="164">
        <f t="shared" si="97"/>
        <v>0.48049487946844632</v>
      </c>
      <c r="U229" s="221" t="s">
        <v>22</v>
      </c>
      <c r="V229" s="213">
        <v>0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0.41826608954045214</v>
      </c>
      <c r="AC229" s="214">
        <v>6.2228789927994195E-2</v>
      </c>
      <c r="AD229" s="213">
        <v>0</v>
      </c>
      <c r="AE229" s="213">
        <v>0</v>
      </c>
      <c r="AF229" s="213">
        <v>0</v>
      </c>
      <c r="AG229" s="213">
        <v>0</v>
      </c>
      <c r="AH229" s="213">
        <v>6.2228789927994195E-2</v>
      </c>
      <c r="AI229" s="216">
        <f t="shared" si="98"/>
        <v>0.48049487946844632</v>
      </c>
      <c r="AJ229" s="147" t="str">
        <f t="shared" si="9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9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9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98"/>
        <v>0</v>
      </c>
      <c r="AJ230" s="147" t="str">
        <f t="shared" si="9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9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9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98"/>
        <v>0</v>
      </c>
      <c r="AJ231" s="147" t="str">
        <f t="shared" si="9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9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9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98"/>
        <v>0</v>
      </c>
      <c r="AJ232" s="147" t="str">
        <f t="shared" si="9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9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9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98"/>
        <v>0</v>
      </c>
      <c r="AJ233" s="147" t="str">
        <f t="shared" si="9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9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9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98"/>
        <v>0</v>
      </c>
      <c r="AJ234" s="147" t="str">
        <f t="shared" si="9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9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9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98"/>
        <v>0</v>
      </c>
      <c r="AJ235" s="147" t="str">
        <f t="shared" si="9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30.943970010661467</v>
      </c>
      <c r="C236" s="201">
        <f t="shared" ref="C236:I236" si="100">SUM(C215:C231)</f>
        <v>9.6085957249984866E-2</v>
      </c>
      <c r="D236" s="201">
        <f t="shared" si="100"/>
        <v>4.604809883801817</v>
      </c>
      <c r="E236" s="201">
        <f t="shared" si="100"/>
        <v>13.753732420704077</v>
      </c>
      <c r="F236" s="201">
        <f t="shared" si="100"/>
        <v>0</v>
      </c>
      <c r="G236" s="201">
        <f t="shared" si="100"/>
        <v>3.6403759853244759</v>
      </c>
      <c r="H236" s="203">
        <f t="shared" si="100"/>
        <v>4.6759239115174919E-3</v>
      </c>
      <c r="I236" s="160">
        <f t="shared" si="100"/>
        <v>53.043650181653341</v>
      </c>
      <c r="J236" s="155"/>
      <c r="K236" s="202" t="s">
        <v>26</v>
      </c>
      <c r="L236" s="201">
        <f>SUM(L215:L231)</f>
        <v>30.943970010661467</v>
      </c>
      <c r="M236" s="201">
        <f t="shared" ref="M236:S236" si="101">SUM(M215:M231)</f>
        <v>9.6085957249984866E-2</v>
      </c>
      <c r="N236" s="201">
        <f t="shared" si="101"/>
        <v>4.604809883801817</v>
      </c>
      <c r="O236" s="201">
        <f t="shared" si="101"/>
        <v>13.753732420704077</v>
      </c>
      <c r="P236" s="201">
        <f t="shared" si="101"/>
        <v>7.2137027827153899</v>
      </c>
      <c r="Q236" s="201">
        <f t="shared" si="101"/>
        <v>3.6403759853244759</v>
      </c>
      <c r="R236" s="203">
        <f t="shared" si="101"/>
        <v>4.6759239115174919E-3</v>
      </c>
      <c r="S236" s="204">
        <f t="shared" si="101"/>
        <v>60.257352964368728</v>
      </c>
      <c r="T236" s="147" t="str">
        <f>IF(ABS(S236-AI236)&gt;0.01,S236-AI236,"")</f>
        <v/>
      </c>
      <c r="U236" s="230" t="s">
        <v>59</v>
      </c>
      <c r="V236" s="231">
        <f>SUM(V215:V231)</f>
        <v>27.013493127883837</v>
      </c>
      <c r="W236" s="231">
        <f t="shared" ref="W236:AH236" si="102">SUM(W215:W231)</f>
        <v>3.3988326163128324</v>
      </c>
      <c r="X236" s="231">
        <f t="shared" si="102"/>
        <v>3.6403759853244759</v>
      </c>
      <c r="Y236" s="231">
        <f t="shared" si="102"/>
        <v>9.6085957249984866E-2</v>
      </c>
      <c r="Z236" s="231">
        <f t="shared" si="102"/>
        <v>4.3321471810009093</v>
      </c>
      <c r="AA236" s="231">
        <f t="shared" si="102"/>
        <v>12.834420449568878</v>
      </c>
      <c r="AB236" s="231">
        <f t="shared" si="102"/>
        <v>7.2137027827153899</v>
      </c>
      <c r="AC236" s="231">
        <f t="shared" si="102"/>
        <v>1.7282948643124247</v>
      </c>
      <c r="AD236" s="232">
        <f t="shared" si="102"/>
        <v>0.53164426646479856</v>
      </c>
      <c r="AE236" s="232">
        <f t="shared" si="102"/>
        <v>9.4850844236751386E-2</v>
      </c>
      <c r="AF236" s="232">
        <f t="shared" si="102"/>
        <v>4.6759239115174919E-3</v>
      </c>
      <c r="AG236" s="232">
        <f t="shared" si="102"/>
        <v>0.27266270280090732</v>
      </c>
      <c r="AH236" s="232">
        <f t="shared" si="102"/>
        <v>0.82446112689844719</v>
      </c>
      <c r="AI236" s="233">
        <f>SUM(V236:AC236)</f>
        <v>60.257352964368728</v>
      </c>
      <c r="AJ236" s="147" t="str">
        <f t="shared" si="9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0.58336803565913575</v>
      </c>
      <c r="C237" s="49">
        <f t="shared" ref="C237:H237" si="103">IF($I236=0,"-",C236/$I236)</f>
        <v>1.811450699959916E-3</v>
      </c>
      <c r="D237" s="49">
        <f t="shared" si="103"/>
        <v>8.6811708244666053E-2</v>
      </c>
      <c r="E237" s="49">
        <f t="shared" si="103"/>
        <v>0.25929083638857864</v>
      </c>
      <c r="F237" s="49">
        <f t="shared" si="103"/>
        <v>0</v>
      </c>
      <c r="G237" s="49">
        <f t="shared" si="103"/>
        <v>6.8629816629467252E-2</v>
      </c>
      <c r="H237" s="71">
        <f t="shared" si="103"/>
        <v>8.8152378192381524E-5</v>
      </c>
      <c r="I237" s="50">
        <f>SUM(B237:H237)</f>
        <v>1</v>
      </c>
      <c r="J237" s="147"/>
      <c r="K237" s="82" t="s">
        <v>83</v>
      </c>
      <c r="L237" s="99">
        <f t="shared" ref="L237:R237" si="104">IF($S236=0,"-",L236/$S236)</f>
        <v>0.51353019155951307</v>
      </c>
      <c r="M237" s="99">
        <f t="shared" si="104"/>
        <v>1.5945930666221306E-3</v>
      </c>
      <c r="N237" s="99">
        <f t="shared" si="104"/>
        <v>7.6419053563881664E-2</v>
      </c>
      <c r="O237" s="99">
        <f t="shared" si="104"/>
        <v>0.22824986070723866</v>
      </c>
      <c r="P237" s="99">
        <f t="shared" si="104"/>
        <v>0.11971489665304388</v>
      </c>
      <c r="Q237" s="99">
        <f t="shared" si="104"/>
        <v>6.0413805224353224E-2</v>
      </c>
      <c r="R237" s="100">
        <f t="shared" si="104"/>
        <v>7.7599225347360523E-5</v>
      </c>
      <c r="S237" s="101">
        <f>SUM(L237:R237)</f>
        <v>1</v>
      </c>
      <c r="U237" s="111" t="s">
        <v>83</v>
      </c>
      <c r="V237" s="133">
        <f>+V236/$AI236</f>
        <v>0.44830202122979762</v>
      </c>
      <c r="W237" s="133">
        <f t="shared" ref="W237:AH237" si="105">+W236/$AI236</f>
        <v>5.6405275856087206E-2</v>
      </c>
      <c r="X237" s="133">
        <f t="shared" si="105"/>
        <v>6.0413805224353224E-2</v>
      </c>
      <c r="Y237" s="133">
        <f t="shared" si="105"/>
        <v>1.5945930666221306E-3</v>
      </c>
      <c r="Z237" s="133">
        <f t="shared" si="105"/>
        <v>7.1894083757090804E-2</v>
      </c>
      <c r="AA237" s="133">
        <f t="shared" si="105"/>
        <v>0.21299343263813969</v>
      </c>
      <c r="AB237" s="133">
        <f t="shared" si="105"/>
        <v>0.11971489665304388</v>
      </c>
      <c r="AC237" s="133">
        <f t="shared" si="105"/>
        <v>2.868189157486551E-2</v>
      </c>
      <c r="AD237" s="133">
        <f t="shared" si="105"/>
        <v>8.8228944736282976E-3</v>
      </c>
      <c r="AE237" s="133">
        <f t="shared" si="105"/>
        <v>1.5740957670815447E-3</v>
      </c>
      <c r="AF237" s="133">
        <f t="shared" si="105"/>
        <v>7.7599225347360523E-5</v>
      </c>
      <c r="AG237" s="133">
        <f t="shared" si="105"/>
        <v>4.5249698067908453E-3</v>
      </c>
      <c r="AH237" s="133">
        <f t="shared" si="105"/>
        <v>1.3682332302017416E-2</v>
      </c>
      <c r="AI237" s="134">
        <f>SUM(V237:AC237)</f>
        <v>1</v>
      </c>
      <c r="AJ237" s="25" t="str">
        <f t="shared" si="9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06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07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08">SUM(V242:AC242)</f>
        <v>0</v>
      </c>
      <c r="AJ242" s="147" t="str">
        <f t="shared" ref="AJ242:AJ263" si="109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</v>
      </c>
      <c r="E243" s="162">
        <v>0</v>
      </c>
      <c r="F243" s="322"/>
      <c r="G243" s="162">
        <v>0</v>
      </c>
      <c r="H243" s="174">
        <v>0</v>
      </c>
      <c r="I243" s="160">
        <f t="shared" si="106"/>
        <v>0</v>
      </c>
      <c r="J243" s="155"/>
      <c r="K243" s="175" t="s">
        <v>10</v>
      </c>
      <c r="L243" s="162">
        <v>0</v>
      </c>
      <c r="M243" s="162">
        <v>0</v>
      </c>
      <c r="N243" s="162">
        <v>0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07"/>
        <v>0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08"/>
        <v>0</v>
      </c>
      <c r="AJ243" s="147" t="str">
        <f t="shared" si="109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06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07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08"/>
        <v>0</v>
      </c>
      <c r="AJ244" s="147" t="str">
        <f t="shared" si="109"/>
        <v/>
      </c>
      <c r="BA244" s="147"/>
      <c r="BR244" s="147"/>
      <c r="CG244" s="147"/>
    </row>
    <row r="245" spans="1:85" ht="15">
      <c r="A245" s="173" t="s">
        <v>16</v>
      </c>
      <c r="B245" s="162">
        <v>15.885600220556235</v>
      </c>
      <c r="C245" s="162">
        <v>8.1094049385240438E-3</v>
      </c>
      <c r="D245" s="162">
        <v>8.7386078752720255</v>
      </c>
      <c r="E245" s="162">
        <v>0</v>
      </c>
      <c r="F245" s="322"/>
      <c r="G245" s="162">
        <v>0</v>
      </c>
      <c r="H245" s="174">
        <v>0</v>
      </c>
      <c r="I245" s="160">
        <f t="shared" si="106"/>
        <v>24.632317500766785</v>
      </c>
      <c r="J245" s="155"/>
      <c r="K245" s="175" t="s">
        <v>16</v>
      </c>
      <c r="L245" s="162">
        <v>15.885600220556235</v>
      </c>
      <c r="M245" s="162">
        <v>8.1094049385240438E-3</v>
      </c>
      <c r="N245" s="162">
        <v>8.7386078752720255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07"/>
        <v>24.632317500766785</v>
      </c>
      <c r="U245" s="221" t="s">
        <v>16</v>
      </c>
      <c r="V245" s="213">
        <v>15.716171581662072</v>
      </c>
      <c r="W245" s="213">
        <v>0</v>
      </c>
      <c r="X245" s="213">
        <v>0</v>
      </c>
      <c r="Y245" s="213">
        <v>8.1094049385240438E-3</v>
      </c>
      <c r="Z245" s="213">
        <v>8.7386078752720255</v>
      </c>
      <c r="AA245" s="213">
        <v>0</v>
      </c>
      <c r="AB245" s="213">
        <v>0</v>
      </c>
      <c r="AC245" s="214">
        <v>0.16942863889416299</v>
      </c>
      <c r="AD245" s="215">
        <v>0.16942863889416299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08"/>
        <v>24.632317500766785</v>
      </c>
      <c r="AJ245" s="147" t="str">
        <f t="shared" si="109"/>
        <v/>
      </c>
      <c r="BA245" s="147"/>
      <c r="BR245" s="147"/>
      <c r="CG245" s="147"/>
    </row>
    <row r="246" spans="1:85" ht="15">
      <c r="A246" s="165" t="s">
        <v>15</v>
      </c>
      <c r="B246" s="166">
        <v>7.6727739444607534</v>
      </c>
      <c r="C246" s="166">
        <v>0</v>
      </c>
      <c r="D246" s="166">
        <v>0</v>
      </c>
      <c r="E246" s="166">
        <v>0</v>
      </c>
      <c r="F246" s="322"/>
      <c r="G246" s="166">
        <v>0</v>
      </c>
      <c r="H246" s="167">
        <v>0</v>
      </c>
      <c r="I246" s="168">
        <f t="shared" si="106"/>
        <v>7.6727739444607534</v>
      </c>
      <c r="J246" s="155"/>
      <c r="K246" s="169" t="s">
        <v>15</v>
      </c>
      <c r="L246" s="170">
        <v>7.6727739444607534</v>
      </c>
      <c r="M246" s="170">
        <v>0</v>
      </c>
      <c r="N246" s="170">
        <v>0</v>
      </c>
      <c r="O246" s="170">
        <v>0</v>
      </c>
      <c r="P246" s="170">
        <v>0</v>
      </c>
      <c r="Q246" s="170">
        <v>0</v>
      </c>
      <c r="R246" s="171">
        <v>0</v>
      </c>
      <c r="S246" s="172">
        <f t="shared" si="107"/>
        <v>7.6727739444607534</v>
      </c>
      <c r="U246" s="217" t="s">
        <v>53</v>
      </c>
      <c r="V246" s="218">
        <v>7.6727739444607534</v>
      </c>
      <c r="W246" s="218">
        <v>0</v>
      </c>
      <c r="X246" s="218">
        <v>0</v>
      </c>
      <c r="Y246" s="218">
        <v>0</v>
      </c>
      <c r="Z246" s="218">
        <v>0</v>
      </c>
      <c r="AA246" s="218">
        <v>0</v>
      </c>
      <c r="AB246" s="218">
        <v>0</v>
      </c>
      <c r="AC246" s="219">
        <v>0</v>
      </c>
      <c r="AD246" s="218">
        <v>0</v>
      </c>
      <c r="AE246" s="218">
        <v>0</v>
      </c>
      <c r="AF246" s="218">
        <v>0</v>
      </c>
      <c r="AG246" s="218">
        <v>0</v>
      </c>
      <c r="AH246" s="218">
        <v>0</v>
      </c>
      <c r="AI246" s="220">
        <f t="shared" si="108"/>
        <v>7.6727739444607534</v>
      </c>
      <c r="AJ246" s="147" t="str">
        <f t="shared" si="109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17.132721369721867</v>
      </c>
      <c r="F247" s="322"/>
      <c r="G247" s="162">
        <v>0</v>
      </c>
      <c r="H247" s="174">
        <v>0</v>
      </c>
      <c r="I247" s="160">
        <f t="shared" si="106"/>
        <v>17.132721369721867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17.132721369721867</v>
      </c>
      <c r="P247" s="162">
        <v>63.404207614751002</v>
      </c>
      <c r="Q247" s="162">
        <v>0</v>
      </c>
      <c r="R247" s="163">
        <v>0</v>
      </c>
      <c r="S247" s="164">
        <f t="shared" si="107"/>
        <v>80.536928984472866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3.6600677610704246</v>
      </c>
      <c r="AB247" s="213">
        <v>63.404207614751002</v>
      </c>
      <c r="AC247" s="214">
        <v>13.472653608651443</v>
      </c>
      <c r="AD247" s="213">
        <v>0</v>
      </c>
      <c r="AE247" s="213">
        <v>0</v>
      </c>
      <c r="AF247" s="213">
        <v>0</v>
      </c>
      <c r="AG247" s="213">
        <v>0</v>
      </c>
      <c r="AH247" s="213">
        <v>13.472653608651443</v>
      </c>
      <c r="AI247" s="216">
        <f t="shared" si="108"/>
        <v>80.536928984472866</v>
      </c>
      <c r="AJ247" s="147" t="str">
        <f t="shared" si="109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1.9244355705314522</v>
      </c>
      <c r="F248" s="322"/>
      <c r="G248" s="166">
        <v>0</v>
      </c>
      <c r="H248" s="167">
        <v>0</v>
      </c>
      <c r="I248" s="168">
        <f t="shared" si="106"/>
        <v>1.9244355705314522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1.9244355705314522</v>
      </c>
      <c r="P248" s="170">
        <v>0.92500262588057014</v>
      </c>
      <c r="Q248" s="170">
        <v>0</v>
      </c>
      <c r="R248" s="171">
        <v>0</v>
      </c>
      <c r="S248" s="172">
        <f t="shared" si="107"/>
        <v>2.8494381964120223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0.74543831651348336</v>
      </c>
      <c r="AB248" s="218">
        <v>0.92500262588057014</v>
      </c>
      <c r="AC248" s="219">
        <v>1.1789972540179687</v>
      </c>
      <c r="AD248" s="218">
        <v>0</v>
      </c>
      <c r="AE248" s="218">
        <v>0</v>
      </c>
      <c r="AF248" s="218">
        <v>0</v>
      </c>
      <c r="AG248" s="218">
        <v>0</v>
      </c>
      <c r="AH248" s="218">
        <v>1.1789972540179687</v>
      </c>
      <c r="AI248" s="220">
        <f t="shared" si="108"/>
        <v>2.8494381964120223</v>
      </c>
      <c r="AJ248" s="147" t="str">
        <f t="shared" si="109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0</v>
      </c>
      <c r="E249" s="162">
        <v>0</v>
      </c>
      <c r="F249" s="322"/>
      <c r="G249" s="162">
        <v>0</v>
      </c>
      <c r="H249" s="174">
        <v>0</v>
      </c>
      <c r="I249" s="160">
        <f t="shared" si="106"/>
        <v>0</v>
      </c>
      <c r="J249" s="155"/>
      <c r="K249" s="175" t="s">
        <v>55</v>
      </c>
      <c r="L249" s="162">
        <v>0</v>
      </c>
      <c r="M249" s="162">
        <v>0</v>
      </c>
      <c r="N249" s="162">
        <v>0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07"/>
        <v>0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0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08"/>
        <v>0</v>
      </c>
      <c r="AJ249" s="147" t="str">
        <f t="shared" si="109"/>
        <v/>
      </c>
      <c r="BA249" s="147"/>
      <c r="BR249" s="147"/>
      <c r="CG249" s="147"/>
    </row>
    <row r="250" spans="1:85" ht="15">
      <c r="A250" s="165" t="s">
        <v>17</v>
      </c>
      <c r="B250" s="166">
        <v>31.323093860209177</v>
      </c>
      <c r="C250" s="166">
        <v>0</v>
      </c>
      <c r="D250" s="166">
        <v>59.626748603396869</v>
      </c>
      <c r="E250" s="166">
        <v>9.4058557499609599</v>
      </c>
      <c r="F250" s="322"/>
      <c r="G250" s="166">
        <v>0</v>
      </c>
      <c r="H250" s="167">
        <v>0</v>
      </c>
      <c r="I250" s="168">
        <f t="shared" si="106"/>
        <v>100.35569821356701</v>
      </c>
      <c r="J250" s="155"/>
      <c r="K250" s="169" t="s">
        <v>17</v>
      </c>
      <c r="L250" s="170">
        <v>31.323093860209177</v>
      </c>
      <c r="M250" s="170">
        <v>0</v>
      </c>
      <c r="N250" s="170">
        <v>59.626748603396869</v>
      </c>
      <c r="O250" s="170">
        <v>9.4058557499609599</v>
      </c>
      <c r="P250" s="170">
        <v>1.9008339952343134</v>
      </c>
      <c r="Q250" s="170">
        <v>0</v>
      </c>
      <c r="R250" s="171">
        <v>0</v>
      </c>
      <c r="S250" s="172">
        <f t="shared" si="107"/>
        <v>102.25653220880132</v>
      </c>
      <c r="U250" s="217" t="s">
        <v>17</v>
      </c>
      <c r="V250" s="218">
        <v>31.323093860209177</v>
      </c>
      <c r="W250" s="218">
        <v>0</v>
      </c>
      <c r="X250" s="218">
        <v>0</v>
      </c>
      <c r="Y250" s="218">
        <v>0</v>
      </c>
      <c r="Z250" s="218">
        <v>59.626748603396869</v>
      </c>
      <c r="AA250" s="218">
        <v>7.4130897012404526</v>
      </c>
      <c r="AB250" s="218">
        <v>1.9008339952343134</v>
      </c>
      <c r="AC250" s="219">
        <v>1.9927660487205081</v>
      </c>
      <c r="AD250" s="218">
        <v>0</v>
      </c>
      <c r="AE250" s="218">
        <v>0</v>
      </c>
      <c r="AF250" s="218">
        <v>0</v>
      </c>
      <c r="AG250" s="218">
        <v>0</v>
      </c>
      <c r="AH250" s="218">
        <v>1.9927660487205081</v>
      </c>
      <c r="AI250" s="220">
        <f t="shared" si="108"/>
        <v>102.25653220880132</v>
      </c>
      <c r="AJ250" s="147" t="str">
        <f t="shared" si="109"/>
        <v/>
      </c>
      <c r="BA250" s="147"/>
      <c r="BR250" s="147"/>
      <c r="CG250" s="147"/>
    </row>
    <row r="251" spans="1:85" ht="15">
      <c r="A251" s="173" t="s">
        <v>139</v>
      </c>
      <c r="B251" s="162">
        <v>169.7436421569206</v>
      </c>
      <c r="C251" s="162">
        <v>0</v>
      </c>
      <c r="D251" s="162">
        <v>187.34460038182166</v>
      </c>
      <c r="E251" s="162">
        <v>11.55521464369016</v>
      </c>
      <c r="F251" s="322"/>
      <c r="G251" s="162">
        <v>1.8647552085711585E-2</v>
      </c>
      <c r="H251" s="174">
        <v>0</v>
      </c>
      <c r="I251" s="160">
        <f t="shared" si="106"/>
        <v>368.66210473451815</v>
      </c>
      <c r="J251" s="155"/>
      <c r="K251" s="175" t="s">
        <v>139</v>
      </c>
      <c r="L251" s="162">
        <v>169.7436421569206</v>
      </c>
      <c r="M251" s="162">
        <v>0</v>
      </c>
      <c r="N251" s="162">
        <v>187.34460038182166</v>
      </c>
      <c r="O251" s="162">
        <v>11.55521464369016</v>
      </c>
      <c r="P251" s="162">
        <v>8.5175917840116107</v>
      </c>
      <c r="Q251" s="162">
        <v>1.8647552085711585E-2</v>
      </c>
      <c r="R251" s="163">
        <v>0</v>
      </c>
      <c r="S251" s="164">
        <f t="shared" si="107"/>
        <v>377.17969651852974</v>
      </c>
      <c r="U251" s="221" t="s">
        <v>139</v>
      </c>
      <c r="V251" s="213">
        <v>162.77971383051161</v>
      </c>
      <c r="W251" s="213">
        <v>6.2231025210483013</v>
      </c>
      <c r="X251" s="213">
        <v>1.8647552085711585E-2</v>
      </c>
      <c r="Y251" s="213">
        <v>0</v>
      </c>
      <c r="Z251" s="213">
        <v>186.89498718153283</v>
      </c>
      <c r="AA251" s="213">
        <v>7.4367991680491548</v>
      </c>
      <c r="AB251" s="213">
        <v>8.5175917840116107</v>
      </c>
      <c r="AC251" s="214">
        <v>5.3088544812905187</v>
      </c>
      <c r="AD251" s="213">
        <v>0.74082580536068798</v>
      </c>
      <c r="AE251" s="213">
        <v>0</v>
      </c>
      <c r="AF251" s="213">
        <v>0</v>
      </c>
      <c r="AG251" s="213">
        <v>0.44961320028882557</v>
      </c>
      <c r="AH251" s="213">
        <v>4.1184154756410054</v>
      </c>
      <c r="AI251" s="216">
        <f t="shared" si="108"/>
        <v>377.17969651852968</v>
      </c>
      <c r="AJ251" s="147" t="str">
        <f t="shared" si="109"/>
        <v/>
      </c>
      <c r="BA251" s="147"/>
      <c r="BR251" s="147"/>
      <c r="CG251" s="147"/>
    </row>
    <row r="252" spans="1:85" ht="15">
      <c r="A252" s="165" t="s">
        <v>25</v>
      </c>
      <c r="B252" s="166">
        <v>94.068553737885097</v>
      </c>
      <c r="C252" s="166">
        <v>1.3787743548694653</v>
      </c>
      <c r="D252" s="166">
        <v>175.03469787247241</v>
      </c>
      <c r="E252" s="166">
        <v>440.38475402960586</v>
      </c>
      <c r="F252" s="322"/>
      <c r="G252" s="166">
        <v>104.39023525380657</v>
      </c>
      <c r="H252" s="167">
        <v>32.47088251171008</v>
      </c>
      <c r="I252" s="168">
        <f t="shared" si="106"/>
        <v>847.72789776034949</v>
      </c>
      <c r="J252" s="155"/>
      <c r="K252" s="169" t="s">
        <v>25</v>
      </c>
      <c r="L252" s="170">
        <v>94.068553737885097</v>
      </c>
      <c r="M252" s="170">
        <v>1.3787743548694653</v>
      </c>
      <c r="N252" s="170">
        <v>175.03469787247241</v>
      </c>
      <c r="O252" s="170">
        <v>440.38475402960586</v>
      </c>
      <c r="P252" s="170">
        <v>1.4722364257040079</v>
      </c>
      <c r="Q252" s="170">
        <v>104.39023525380657</v>
      </c>
      <c r="R252" s="171">
        <v>32.47088251171008</v>
      </c>
      <c r="S252" s="172">
        <f t="shared" si="107"/>
        <v>849.20013418605333</v>
      </c>
      <c r="U252" s="217" t="s">
        <v>25</v>
      </c>
      <c r="V252" s="218">
        <v>14.03082305594279</v>
      </c>
      <c r="W252" s="218">
        <v>78.469500698298617</v>
      </c>
      <c r="X252" s="218">
        <v>104.39023525380657</v>
      </c>
      <c r="Y252" s="218">
        <v>1.3787743548694653</v>
      </c>
      <c r="Z252" s="218">
        <v>175.03469787247241</v>
      </c>
      <c r="AA252" s="218">
        <v>439.18611208867731</v>
      </c>
      <c r="AB252" s="218">
        <v>1.4722364257040079</v>
      </c>
      <c r="AC252" s="219">
        <v>35.237754436282302</v>
      </c>
      <c r="AD252" s="218">
        <v>1.5682299836436961</v>
      </c>
      <c r="AE252" s="218">
        <v>0</v>
      </c>
      <c r="AF252" s="218">
        <v>32.47088251171008</v>
      </c>
      <c r="AG252" s="218">
        <v>0</v>
      </c>
      <c r="AH252" s="218">
        <v>1.1986419409285265</v>
      </c>
      <c r="AI252" s="220">
        <f t="shared" si="108"/>
        <v>849.20013418605345</v>
      </c>
      <c r="AJ252" s="147" t="str">
        <f t="shared" si="109"/>
        <v/>
      </c>
      <c r="BA252" s="147"/>
      <c r="BR252" s="147"/>
      <c r="CG252" s="147"/>
    </row>
    <row r="253" spans="1:85" ht="15">
      <c r="A253" s="173" t="s">
        <v>24</v>
      </c>
      <c r="B253" s="162">
        <v>31.933533540799509</v>
      </c>
      <c r="C253" s="162">
        <v>0</v>
      </c>
      <c r="D253" s="162">
        <v>1.0749867193140257</v>
      </c>
      <c r="E253" s="162">
        <v>0</v>
      </c>
      <c r="F253" s="322"/>
      <c r="G253" s="162">
        <v>0</v>
      </c>
      <c r="H253" s="174">
        <v>0</v>
      </c>
      <c r="I253" s="160">
        <f t="shared" si="106"/>
        <v>33.008520260113535</v>
      </c>
      <c r="J253" s="155"/>
      <c r="K253" s="175" t="s">
        <v>24</v>
      </c>
      <c r="L253" s="162">
        <v>31.933533540799509</v>
      </c>
      <c r="M253" s="162">
        <v>0</v>
      </c>
      <c r="N253" s="162">
        <v>1.0749867193140257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07"/>
        <v>33.008520260113535</v>
      </c>
      <c r="U253" s="221" t="s">
        <v>24</v>
      </c>
      <c r="V253" s="213">
        <v>31.694679744207928</v>
      </c>
      <c r="W253" s="213">
        <v>0</v>
      </c>
      <c r="X253" s="213">
        <v>0</v>
      </c>
      <c r="Y253" s="213">
        <v>0</v>
      </c>
      <c r="Z253" s="213">
        <v>1.0414521421628031</v>
      </c>
      <c r="AA253" s="213">
        <v>0</v>
      </c>
      <c r="AB253" s="213">
        <v>0</v>
      </c>
      <c r="AC253" s="214">
        <v>0.27238837374280267</v>
      </c>
      <c r="AD253" s="213">
        <v>0.23885379659157999</v>
      </c>
      <c r="AE253" s="213">
        <v>0</v>
      </c>
      <c r="AF253" s="213">
        <v>0</v>
      </c>
      <c r="AG253" s="213">
        <v>3.3534577151222641E-2</v>
      </c>
      <c r="AH253" s="213">
        <v>0</v>
      </c>
      <c r="AI253" s="216">
        <f t="shared" si="108"/>
        <v>33.008520260113528</v>
      </c>
      <c r="AJ253" s="147" t="str">
        <f t="shared" si="109"/>
        <v/>
      </c>
      <c r="BA253" s="147"/>
      <c r="BR253" s="147"/>
      <c r="CG253" s="147"/>
    </row>
    <row r="254" spans="1:85" ht="15">
      <c r="A254" s="165" t="s">
        <v>56</v>
      </c>
      <c r="B254" s="166">
        <v>2.3057083368596146E-2</v>
      </c>
      <c r="C254" s="166">
        <v>0</v>
      </c>
      <c r="D254" s="166">
        <v>4.1419910242987044E-4</v>
      </c>
      <c r="E254" s="166">
        <v>0</v>
      </c>
      <c r="F254" s="322"/>
      <c r="G254" s="166">
        <v>0</v>
      </c>
      <c r="H254" s="167">
        <v>0</v>
      </c>
      <c r="I254" s="168">
        <f t="shared" si="106"/>
        <v>2.3471282471026016E-2</v>
      </c>
      <c r="J254" s="155"/>
      <c r="K254" s="169" t="s">
        <v>56</v>
      </c>
      <c r="L254" s="170">
        <v>2.3057083368596146E-2</v>
      </c>
      <c r="M254" s="170">
        <v>0</v>
      </c>
      <c r="N254" s="170">
        <v>4.1419910242987044E-4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07"/>
        <v>2.3471282471026016E-2</v>
      </c>
      <c r="U254" s="217" t="s">
        <v>56</v>
      </c>
      <c r="V254" s="218">
        <v>2.3057083368596146E-2</v>
      </c>
      <c r="W254" s="218">
        <v>0</v>
      </c>
      <c r="X254" s="218">
        <v>0</v>
      </c>
      <c r="Y254" s="218">
        <v>0</v>
      </c>
      <c r="Z254" s="218">
        <v>4.1419910242987044E-4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08"/>
        <v>2.3471282471026016E-2</v>
      </c>
      <c r="AJ254" s="147" t="str">
        <f t="shared" si="109"/>
        <v/>
      </c>
      <c r="BA254" s="147"/>
      <c r="BR254" s="147"/>
      <c r="CG254" s="147"/>
    </row>
    <row r="255" spans="1:85" ht="15">
      <c r="A255" s="173" t="s">
        <v>22</v>
      </c>
      <c r="B255" s="162">
        <v>8.4523940984249322</v>
      </c>
      <c r="C255" s="162">
        <v>0</v>
      </c>
      <c r="D255" s="162">
        <v>0.82132549104219921</v>
      </c>
      <c r="E255" s="162">
        <v>0</v>
      </c>
      <c r="F255" s="322"/>
      <c r="G255" s="162">
        <v>0</v>
      </c>
      <c r="H255" s="174">
        <v>0</v>
      </c>
      <c r="I255" s="160">
        <f t="shared" si="106"/>
        <v>9.2737195894671309</v>
      </c>
      <c r="J255" s="155"/>
      <c r="K255" s="175" t="s">
        <v>22</v>
      </c>
      <c r="L255" s="162">
        <v>8.4523940984249322</v>
      </c>
      <c r="M255" s="162">
        <v>0</v>
      </c>
      <c r="N255" s="162">
        <v>0.82132549104219921</v>
      </c>
      <c r="O255" s="162">
        <v>0</v>
      </c>
      <c r="P255" s="162">
        <v>4.8016184355578648</v>
      </c>
      <c r="Q255" s="162">
        <v>0</v>
      </c>
      <c r="R255" s="163">
        <v>0</v>
      </c>
      <c r="S255" s="164">
        <f t="shared" si="107"/>
        <v>14.075338025024996</v>
      </c>
      <c r="U255" s="221" t="s">
        <v>22</v>
      </c>
      <c r="V255" s="213">
        <v>8.4523940984249322</v>
      </c>
      <c r="W255" s="213">
        <v>0</v>
      </c>
      <c r="X255" s="213">
        <v>0</v>
      </c>
      <c r="Y255" s="213">
        <v>0</v>
      </c>
      <c r="Z255" s="213">
        <v>0.82132549104219921</v>
      </c>
      <c r="AA255" s="213">
        <v>0</v>
      </c>
      <c r="AB255" s="213">
        <v>4.8016184355578648</v>
      </c>
      <c r="AC255" s="214">
        <v>0</v>
      </c>
      <c r="AD255" s="213">
        <v>0</v>
      </c>
      <c r="AE255" s="213">
        <v>0</v>
      </c>
      <c r="AF255" s="213">
        <v>0</v>
      </c>
      <c r="AG255" s="213">
        <v>0</v>
      </c>
      <c r="AH255" s="213">
        <v>0</v>
      </c>
      <c r="AI255" s="216">
        <f t="shared" si="108"/>
        <v>14.075338025024996</v>
      </c>
      <c r="AJ255" s="147" t="str">
        <f t="shared" si="109"/>
        <v/>
      </c>
      <c r="BA255" s="147"/>
      <c r="BR255" s="147"/>
      <c r="CG255" s="147"/>
    </row>
    <row r="256" spans="1:85" ht="15">
      <c r="A256" s="165" t="s">
        <v>21</v>
      </c>
      <c r="B256" s="166">
        <v>2.7551127136402E-3</v>
      </c>
      <c r="C256" s="166">
        <v>0</v>
      </c>
      <c r="D256" s="166">
        <v>2.6771637432627693E-4</v>
      </c>
      <c r="E256" s="166">
        <v>0</v>
      </c>
      <c r="F256" s="322"/>
      <c r="G256" s="166">
        <v>0</v>
      </c>
      <c r="H256" s="167">
        <v>0</v>
      </c>
      <c r="I256" s="168">
        <f t="shared" si="106"/>
        <v>3.0228290879664769E-3</v>
      </c>
      <c r="J256" s="155"/>
      <c r="K256" s="169" t="s">
        <v>21</v>
      </c>
      <c r="L256" s="170">
        <v>2.7551127136402E-3</v>
      </c>
      <c r="M256" s="170">
        <v>0</v>
      </c>
      <c r="N256" s="170">
        <v>2.6771637432627693E-4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07"/>
        <v>3.0228290879664769E-3</v>
      </c>
      <c r="U256" s="217" t="s">
        <v>57</v>
      </c>
      <c r="V256" s="218">
        <v>2.7551127136402E-3</v>
      </c>
      <c r="W256" s="218">
        <v>0</v>
      </c>
      <c r="X256" s="218">
        <v>0</v>
      </c>
      <c r="Y256" s="218">
        <v>0</v>
      </c>
      <c r="Z256" s="218">
        <v>2.6771637432627693E-4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08"/>
        <v>3.0228290879664769E-3</v>
      </c>
      <c r="AJ256" s="147" t="str">
        <f t="shared" si="109"/>
        <v/>
      </c>
      <c r="BA256" s="147"/>
      <c r="BR256" s="147"/>
      <c r="CG256" s="147"/>
    </row>
    <row r="257" spans="1:85" ht="15">
      <c r="A257" s="176" t="s">
        <v>60</v>
      </c>
      <c r="B257" s="162">
        <v>7.7867776140105809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06"/>
        <v>7.7867776140105809</v>
      </c>
      <c r="J257" s="155"/>
      <c r="K257" s="177" t="s">
        <v>60</v>
      </c>
      <c r="L257" s="162">
        <v>7.7867776140105809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07"/>
        <v>7.7867776140105809</v>
      </c>
      <c r="U257" s="222" t="s">
        <v>58</v>
      </c>
      <c r="V257" s="213">
        <v>7.7795846160005135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7.1929980100669689E-3</v>
      </c>
      <c r="AD257" s="215">
        <v>7.1929980100669689E-3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08"/>
        <v>7.7867776140105809</v>
      </c>
      <c r="AJ257" s="147" t="str">
        <f t="shared" si="109"/>
        <v/>
      </c>
      <c r="BA257" s="147"/>
      <c r="BR257" s="147"/>
      <c r="CG257" s="147"/>
    </row>
    <row r="258" spans="1:85">
      <c r="A258" s="178" t="s">
        <v>23</v>
      </c>
      <c r="B258" s="179">
        <v>7.7867776140105809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06"/>
        <v>7.7867776140105809</v>
      </c>
      <c r="J258" s="155"/>
      <c r="K258" s="182" t="s">
        <v>23</v>
      </c>
      <c r="L258" s="183">
        <v>7.7867776140105809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07"/>
        <v>7.7867776140105809</v>
      </c>
      <c r="U258" s="223" t="s">
        <v>61</v>
      </c>
      <c r="V258" s="224">
        <v>7.7795846160005135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7.1929980100669689E-3</v>
      </c>
      <c r="AD258" s="224">
        <v>7.1929980100669689E-3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08"/>
        <v>7.7867776140105809</v>
      </c>
      <c r="AJ258" s="147" t="str">
        <f t="shared" si="109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06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07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08"/>
        <v>0</v>
      </c>
      <c r="AJ259" s="147" t="str">
        <f t="shared" si="109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06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07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08"/>
        <v>0</v>
      </c>
      <c r="AJ260" s="147" t="str">
        <f t="shared" si="109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06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07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08"/>
        <v>0</v>
      </c>
      <c r="AJ261" s="147" t="str">
        <f t="shared" si="109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366.89218136934915</v>
      </c>
      <c r="C262" s="201">
        <f t="shared" ref="C262:I262" si="110">SUM(C241:C257)</f>
        <v>1.3868837598079893</v>
      </c>
      <c r="D262" s="201">
        <f t="shared" si="110"/>
        <v>432.64164885879597</v>
      </c>
      <c r="E262" s="201">
        <f t="shared" si="110"/>
        <v>480.40298136351032</v>
      </c>
      <c r="F262" s="201">
        <f t="shared" si="110"/>
        <v>0</v>
      </c>
      <c r="G262" s="201">
        <f t="shared" si="110"/>
        <v>104.40888280589228</v>
      </c>
      <c r="H262" s="203">
        <f t="shared" si="110"/>
        <v>32.47088251171008</v>
      </c>
      <c r="I262" s="160">
        <f t="shared" si="110"/>
        <v>1418.2034606690659</v>
      </c>
      <c r="J262" s="155"/>
      <c r="K262" s="202" t="s">
        <v>26</v>
      </c>
      <c r="L262" s="201">
        <f>SUM(L241:L257)</f>
        <v>366.89218136934915</v>
      </c>
      <c r="M262" s="201">
        <f t="shared" ref="M262:S262" si="111">SUM(M241:M257)</f>
        <v>1.3868837598079893</v>
      </c>
      <c r="N262" s="201">
        <f t="shared" si="111"/>
        <v>432.64164885879597</v>
      </c>
      <c r="O262" s="201">
        <f t="shared" si="111"/>
        <v>480.40298136351032</v>
      </c>
      <c r="P262" s="201">
        <f t="shared" si="111"/>
        <v>81.021490881139371</v>
      </c>
      <c r="Q262" s="201">
        <f t="shared" si="111"/>
        <v>104.40888280589228</v>
      </c>
      <c r="R262" s="203">
        <f t="shared" si="111"/>
        <v>32.47088251171008</v>
      </c>
      <c r="S262" s="204">
        <f t="shared" si="111"/>
        <v>1499.2249515502049</v>
      </c>
      <c r="T262" s="147" t="str">
        <f>IF(ABS(S262-AI262)&gt;0.01,S262-AI262,"")</f>
        <v/>
      </c>
      <c r="U262" s="230" t="s">
        <v>59</v>
      </c>
      <c r="V262" s="231">
        <f>SUM(V241:V257)</f>
        <v>279.47504692750204</v>
      </c>
      <c r="W262" s="231">
        <f t="shared" ref="W262:AH262" si="112">SUM(W241:W257)</f>
        <v>84.692603219346921</v>
      </c>
      <c r="X262" s="231">
        <f t="shared" si="112"/>
        <v>104.40888280589228</v>
      </c>
      <c r="Y262" s="231">
        <f t="shared" si="112"/>
        <v>1.3868837598079893</v>
      </c>
      <c r="Z262" s="231">
        <f t="shared" si="112"/>
        <v>432.15850108135589</v>
      </c>
      <c r="AA262" s="231">
        <f t="shared" si="112"/>
        <v>458.44150703555084</v>
      </c>
      <c r="AB262" s="231">
        <f t="shared" si="112"/>
        <v>81.021490881139371</v>
      </c>
      <c r="AC262" s="231">
        <f t="shared" si="112"/>
        <v>57.640035839609773</v>
      </c>
      <c r="AD262" s="232">
        <f t="shared" si="112"/>
        <v>2.7245312225001941</v>
      </c>
      <c r="AE262" s="232">
        <f t="shared" si="112"/>
        <v>0</v>
      </c>
      <c r="AF262" s="232">
        <f t="shared" si="112"/>
        <v>32.47088251171008</v>
      </c>
      <c r="AG262" s="232">
        <f t="shared" si="112"/>
        <v>0.48314777744004822</v>
      </c>
      <c r="AH262" s="232">
        <f t="shared" si="112"/>
        <v>21.961474327959451</v>
      </c>
      <c r="AI262" s="233">
        <f>SUM(V262:AC262)</f>
        <v>1499.2249515502051</v>
      </c>
      <c r="AJ262" s="147" t="str">
        <f t="shared" si="109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0.2587020773424572</v>
      </c>
      <c r="C263" s="49">
        <f t="shared" ref="C263:H263" si="113">IF($I262=0,"-",C262/$I262)</f>
        <v>9.7791593256562714E-4</v>
      </c>
      <c r="D263" s="49">
        <f t="shared" si="113"/>
        <v>0.30506317383733406</v>
      </c>
      <c r="E263" s="49">
        <f t="shared" si="113"/>
        <v>0.33874052256004972</v>
      </c>
      <c r="F263" s="49">
        <f t="shared" si="113"/>
        <v>0</v>
      </c>
      <c r="G263" s="49">
        <f t="shared" si="113"/>
        <v>7.3620524629544548E-2</v>
      </c>
      <c r="H263" s="71">
        <f t="shared" si="113"/>
        <v>2.2895785698048777E-2</v>
      </c>
      <c r="I263" s="50">
        <f>SUM(B263:H263)</f>
        <v>0.99999999999999978</v>
      </c>
      <c r="J263" s="147"/>
      <c r="K263" s="82" t="s">
        <v>83</v>
      </c>
      <c r="L263" s="99">
        <f t="shared" ref="L263:R263" si="114">IF($S262=0,"-",L262/$S262)</f>
        <v>0.24472123478866936</v>
      </c>
      <c r="M263" s="99">
        <f t="shared" si="114"/>
        <v>9.2506715444800041E-4</v>
      </c>
      <c r="N263" s="99">
        <f t="shared" si="114"/>
        <v>0.28857687327805126</v>
      </c>
      <c r="O263" s="99">
        <f t="shared" si="114"/>
        <v>0.32043422227382995</v>
      </c>
      <c r="P263" s="99">
        <f t="shared" si="114"/>
        <v>5.4042250829245346E-2</v>
      </c>
      <c r="Q263" s="99">
        <f t="shared" si="114"/>
        <v>6.9641905771334084E-2</v>
      </c>
      <c r="R263" s="100">
        <f t="shared" si="114"/>
        <v>2.1658445904422181E-2</v>
      </c>
      <c r="S263" s="101">
        <f>SUM(L263:R263)</f>
        <v>1</v>
      </c>
      <c r="U263" s="111" t="s">
        <v>83</v>
      </c>
      <c r="V263" s="133">
        <f>+V262/$AI262</f>
        <v>0.18641301736508828</v>
      </c>
      <c r="W263" s="133">
        <f t="shared" ref="W263:AH263" si="115">+W262/$AI262</f>
        <v>5.6490924281759322E-2</v>
      </c>
      <c r="X263" s="133">
        <f t="shared" si="115"/>
        <v>6.964190577133407E-2</v>
      </c>
      <c r="Y263" s="133">
        <f t="shared" si="115"/>
        <v>9.250671544480003E-4</v>
      </c>
      <c r="Z263" s="133">
        <f t="shared" si="115"/>
        <v>0.28825460824574867</v>
      </c>
      <c r="AA263" s="133">
        <f t="shared" si="115"/>
        <v>0.30578567049695932</v>
      </c>
      <c r="AB263" s="133">
        <f t="shared" si="115"/>
        <v>5.4042250829245339E-2</v>
      </c>
      <c r="AC263" s="133">
        <f t="shared" si="115"/>
        <v>3.8446555855416981E-2</v>
      </c>
      <c r="AD263" s="133">
        <f t="shared" si="115"/>
        <v>1.8172931418217238E-3</v>
      </c>
      <c r="AE263" s="133">
        <f t="shared" si="115"/>
        <v>0</v>
      </c>
      <c r="AF263" s="133">
        <f t="shared" si="115"/>
        <v>2.1658445904422178E-2</v>
      </c>
      <c r="AG263" s="133">
        <f t="shared" si="115"/>
        <v>3.2226503230250493E-4</v>
      </c>
      <c r="AH263" s="133">
        <f t="shared" si="115"/>
        <v>1.4648551776870569E-2</v>
      </c>
      <c r="AI263" s="134">
        <f>SUM(V263:AC263)</f>
        <v>1</v>
      </c>
      <c r="AJ263" s="25" t="str">
        <f t="shared" si="109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2.878577700312911E-2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2.878577700312911E-2</v>
      </c>
      <c r="J267" s="155"/>
      <c r="K267" s="209" t="s">
        <v>7</v>
      </c>
      <c r="L267" s="158">
        <v>2.878577700312911E-2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2.878577700312911E-2</v>
      </c>
      <c r="U267" s="212" t="s">
        <v>7</v>
      </c>
      <c r="V267" s="213">
        <v>2.878577700312911E-2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2.878577700312911E-2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16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17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18">SUM(V268:AC268)</f>
        <v>0</v>
      </c>
      <c r="AJ268" s="147" t="str">
        <f t="shared" ref="AJ268:AJ289" si="119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16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17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18"/>
        <v>0</v>
      </c>
      <c r="AJ269" s="147" t="str">
        <f t="shared" si="119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16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17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18"/>
        <v>0</v>
      </c>
      <c r="AJ270" s="147" t="str">
        <f t="shared" si="119"/>
        <v/>
      </c>
      <c r="BA270" s="147"/>
      <c r="BR270" s="147"/>
      <c r="CG270" s="147"/>
    </row>
    <row r="271" spans="1:85" ht="15">
      <c r="A271" s="173" t="s">
        <v>16</v>
      </c>
      <c r="B271" s="162">
        <v>4.8465141209536018</v>
      </c>
      <c r="C271" s="162">
        <v>3.5137227376913613</v>
      </c>
      <c r="D271" s="162">
        <v>1.3327913832622407</v>
      </c>
      <c r="E271" s="162">
        <v>0</v>
      </c>
      <c r="F271" s="322"/>
      <c r="G271" s="162">
        <v>0</v>
      </c>
      <c r="H271" s="174">
        <v>0</v>
      </c>
      <c r="I271" s="160">
        <f t="shared" si="116"/>
        <v>9.6930282419072036</v>
      </c>
      <c r="J271" s="155"/>
      <c r="K271" s="175" t="s">
        <v>16</v>
      </c>
      <c r="L271" s="162">
        <v>4.8465141209536018</v>
      </c>
      <c r="M271" s="162">
        <v>3.5137227376913613</v>
      </c>
      <c r="N271" s="162">
        <v>1.3327913832622407</v>
      </c>
      <c r="O271" s="162">
        <v>0</v>
      </c>
      <c r="P271" s="162">
        <v>0</v>
      </c>
      <c r="Q271" s="162">
        <v>0</v>
      </c>
      <c r="R271" s="163">
        <v>0</v>
      </c>
      <c r="S271" s="164">
        <f t="shared" si="117"/>
        <v>9.6930282419072036</v>
      </c>
      <c r="U271" s="221" t="s">
        <v>16</v>
      </c>
      <c r="V271" s="213">
        <v>4.8465141209536018</v>
      </c>
      <c r="W271" s="213">
        <v>0</v>
      </c>
      <c r="X271" s="213">
        <v>0</v>
      </c>
      <c r="Y271" s="213">
        <v>3.5137227376913613</v>
      </c>
      <c r="Z271" s="213">
        <v>1.3327913832622407</v>
      </c>
      <c r="AA271" s="213">
        <v>0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18"/>
        <v>9.6930282419072036</v>
      </c>
      <c r="AJ271" s="147" t="str">
        <f t="shared" si="119"/>
        <v/>
      </c>
      <c r="BA271" s="147"/>
      <c r="BR271" s="147"/>
      <c r="CG271" s="147"/>
    </row>
    <row r="272" spans="1:85" ht="15">
      <c r="A272" s="165" t="s">
        <v>15</v>
      </c>
      <c r="B272" s="166">
        <v>1.7433173884763671</v>
      </c>
      <c r="C272" s="166">
        <v>0</v>
      </c>
      <c r="D272" s="166">
        <v>5.1113732977164945</v>
      </c>
      <c r="E272" s="166">
        <v>0</v>
      </c>
      <c r="F272" s="322"/>
      <c r="G272" s="166">
        <v>0</v>
      </c>
      <c r="H272" s="167">
        <v>0</v>
      </c>
      <c r="I272" s="168">
        <f t="shared" si="116"/>
        <v>6.8546906861928614</v>
      </c>
      <c r="J272" s="155"/>
      <c r="K272" s="169" t="s">
        <v>15</v>
      </c>
      <c r="L272" s="170">
        <v>1.7433173884763671</v>
      </c>
      <c r="M272" s="170">
        <v>0</v>
      </c>
      <c r="N272" s="170">
        <v>5.1113732977164945</v>
      </c>
      <c r="O272" s="170">
        <v>0</v>
      </c>
      <c r="P272" s="170">
        <v>0</v>
      </c>
      <c r="Q272" s="170">
        <v>0</v>
      </c>
      <c r="R272" s="171">
        <v>0</v>
      </c>
      <c r="S272" s="172">
        <f t="shared" si="117"/>
        <v>6.8546906861928614</v>
      </c>
      <c r="U272" s="217" t="s">
        <v>53</v>
      </c>
      <c r="V272" s="218">
        <v>1.7433173884763671</v>
      </c>
      <c r="W272" s="218">
        <v>0</v>
      </c>
      <c r="X272" s="218">
        <v>0</v>
      </c>
      <c r="Y272" s="218">
        <v>0</v>
      </c>
      <c r="Z272" s="218">
        <v>5.1113732977164945</v>
      </c>
      <c r="AA272" s="218">
        <v>0</v>
      </c>
      <c r="AB272" s="218">
        <v>0</v>
      </c>
      <c r="AC272" s="219">
        <v>0</v>
      </c>
      <c r="AD272" s="218">
        <v>0</v>
      </c>
      <c r="AE272" s="218">
        <v>0</v>
      </c>
      <c r="AF272" s="218">
        <v>0</v>
      </c>
      <c r="AG272" s="218">
        <v>0</v>
      </c>
      <c r="AH272" s="218">
        <v>0</v>
      </c>
      <c r="AI272" s="220">
        <f t="shared" si="118"/>
        <v>6.8546906861928614</v>
      </c>
      <c r="AJ272" s="147" t="str">
        <f t="shared" si="119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17.7597570799742</v>
      </c>
      <c r="F273" s="322"/>
      <c r="G273" s="162">
        <v>0</v>
      </c>
      <c r="H273" s="174">
        <v>0</v>
      </c>
      <c r="I273" s="160">
        <f t="shared" si="116"/>
        <v>17.7597570799742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17.7597570799742</v>
      </c>
      <c r="P273" s="162">
        <v>168.32607443379143</v>
      </c>
      <c r="Q273" s="162">
        <v>0</v>
      </c>
      <c r="R273" s="163">
        <v>0</v>
      </c>
      <c r="S273" s="164">
        <f t="shared" si="117"/>
        <v>186.08583151376564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1.7085911098224504</v>
      </c>
      <c r="AB273" s="213">
        <v>168.32607443379143</v>
      </c>
      <c r="AC273" s="214">
        <v>16.05116597015175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16.05116597015175</v>
      </c>
      <c r="AI273" s="216">
        <f t="shared" si="118"/>
        <v>186.08583151376564</v>
      </c>
      <c r="AJ273" s="147" t="str">
        <f t="shared" si="119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0</v>
      </c>
      <c r="F274" s="322"/>
      <c r="G274" s="166">
        <v>0</v>
      </c>
      <c r="H274" s="167">
        <v>0</v>
      </c>
      <c r="I274" s="168">
        <f t="shared" si="116"/>
        <v>0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0</v>
      </c>
      <c r="P274" s="170">
        <v>0.16847108734222457</v>
      </c>
      <c r="Q274" s="170">
        <v>0</v>
      </c>
      <c r="R274" s="171">
        <v>0</v>
      </c>
      <c r="S274" s="172">
        <f t="shared" si="117"/>
        <v>0.16847108734222457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0.16847108734222457</v>
      </c>
      <c r="AC274" s="219">
        <v>0</v>
      </c>
      <c r="AD274" s="218">
        <v>0</v>
      </c>
      <c r="AE274" s="218">
        <v>0</v>
      </c>
      <c r="AF274" s="218">
        <v>0</v>
      </c>
      <c r="AG274" s="218">
        <v>0</v>
      </c>
      <c r="AH274" s="218">
        <v>0</v>
      </c>
      <c r="AI274" s="220">
        <f t="shared" si="118"/>
        <v>0.16847108734222457</v>
      </c>
      <c r="AJ274" s="147" t="str">
        <f t="shared" si="119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16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17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18"/>
        <v>0</v>
      </c>
      <c r="AJ275" s="147" t="str">
        <f t="shared" si="119"/>
        <v/>
      </c>
      <c r="BA275" s="147"/>
      <c r="BR275" s="147"/>
      <c r="CG275" s="147"/>
    </row>
    <row r="276" spans="1:85" ht="15">
      <c r="A276" s="165" t="s">
        <v>17</v>
      </c>
      <c r="B276" s="166">
        <v>0.28408053791017168</v>
      </c>
      <c r="C276" s="166">
        <v>0</v>
      </c>
      <c r="D276" s="166">
        <v>8.6690383504200721</v>
      </c>
      <c r="E276" s="166">
        <v>0</v>
      </c>
      <c r="F276" s="322"/>
      <c r="G276" s="166">
        <v>0</v>
      </c>
      <c r="H276" s="167">
        <v>0</v>
      </c>
      <c r="I276" s="168">
        <f t="shared" si="116"/>
        <v>8.9531188883302431</v>
      </c>
      <c r="J276" s="155"/>
      <c r="K276" s="169" t="s">
        <v>17</v>
      </c>
      <c r="L276" s="170">
        <v>0.28408053791017168</v>
      </c>
      <c r="M276" s="170">
        <v>0</v>
      </c>
      <c r="N276" s="170">
        <v>8.6690383504200721</v>
      </c>
      <c r="O276" s="170">
        <v>0</v>
      </c>
      <c r="P276" s="170">
        <v>0</v>
      </c>
      <c r="Q276" s="170">
        <v>0</v>
      </c>
      <c r="R276" s="171">
        <v>0</v>
      </c>
      <c r="S276" s="172">
        <f t="shared" si="117"/>
        <v>8.9531188883302431</v>
      </c>
      <c r="U276" s="217" t="s">
        <v>17</v>
      </c>
      <c r="V276" s="218">
        <v>0.28408053791017168</v>
      </c>
      <c r="W276" s="218">
        <v>0</v>
      </c>
      <c r="X276" s="218">
        <v>0</v>
      </c>
      <c r="Y276" s="218">
        <v>0</v>
      </c>
      <c r="Z276" s="218">
        <v>8.6690383504200721</v>
      </c>
      <c r="AA276" s="218">
        <v>0</v>
      </c>
      <c r="AB276" s="218">
        <v>0</v>
      </c>
      <c r="AC276" s="219">
        <v>0</v>
      </c>
      <c r="AD276" s="218">
        <v>0</v>
      </c>
      <c r="AE276" s="218">
        <v>0</v>
      </c>
      <c r="AF276" s="218">
        <v>0</v>
      </c>
      <c r="AG276" s="218">
        <v>0</v>
      </c>
      <c r="AH276" s="218">
        <v>0</v>
      </c>
      <c r="AI276" s="220">
        <f t="shared" si="118"/>
        <v>8.9531188883302431</v>
      </c>
      <c r="AJ276" s="147" t="str">
        <f t="shared" si="119"/>
        <v/>
      </c>
      <c r="BA276" s="147"/>
      <c r="BR276" s="147"/>
      <c r="CG276" s="147"/>
    </row>
    <row r="277" spans="1:85" ht="15">
      <c r="A277" s="173" t="s">
        <v>139</v>
      </c>
      <c r="B277" s="162">
        <v>28.87798971444586</v>
      </c>
      <c r="C277" s="162">
        <v>591.1019457055869</v>
      </c>
      <c r="D277" s="162">
        <v>60.495411707701528</v>
      </c>
      <c r="E277" s="162">
        <v>0</v>
      </c>
      <c r="F277" s="322"/>
      <c r="G277" s="162">
        <v>0</v>
      </c>
      <c r="H277" s="174">
        <v>0</v>
      </c>
      <c r="I277" s="160">
        <f t="shared" si="116"/>
        <v>680.47534712773438</v>
      </c>
      <c r="J277" s="155"/>
      <c r="K277" s="175" t="s">
        <v>139</v>
      </c>
      <c r="L277" s="162">
        <v>28.87798971444586</v>
      </c>
      <c r="M277" s="162">
        <v>591.1019457055869</v>
      </c>
      <c r="N277" s="162">
        <v>60.495411707701528</v>
      </c>
      <c r="O277" s="162">
        <v>0</v>
      </c>
      <c r="P277" s="162">
        <v>0</v>
      </c>
      <c r="Q277" s="162">
        <v>0</v>
      </c>
      <c r="R277" s="163">
        <v>0</v>
      </c>
      <c r="S277" s="164">
        <f t="shared" si="117"/>
        <v>680.47534712773438</v>
      </c>
      <c r="U277" s="221" t="s">
        <v>139</v>
      </c>
      <c r="V277" s="213">
        <v>28.87798971444586</v>
      </c>
      <c r="W277" s="213">
        <v>0</v>
      </c>
      <c r="X277" s="213">
        <v>0</v>
      </c>
      <c r="Y277" s="213">
        <v>591.1019457055869</v>
      </c>
      <c r="Z277" s="213">
        <v>60.495411707701528</v>
      </c>
      <c r="AA277" s="213">
        <v>0</v>
      </c>
      <c r="AB277" s="213">
        <v>0</v>
      </c>
      <c r="AC277" s="214">
        <v>0</v>
      </c>
      <c r="AD277" s="213">
        <v>0</v>
      </c>
      <c r="AE277" s="213">
        <v>0</v>
      </c>
      <c r="AF277" s="213">
        <v>0</v>
      </c>
      <c r="AG277" s="213">
        <v>0</v>
      </c>
      <c r="AH277" s="213">
        <v>0</v>
      </c>
      <c r="AI277" s="216">
        <f t="shared" si="118"/>
        <v>680.47534712773438</v>
      </c>
      <c r="AJ277" s="147" t="str">
        <f t="shared" si="119"/>
        <v/>
      </c>
      <c r="BA277" s="147"/>
      <c r="BR277" s="147"/>
      <c r="CG277" s="147"/>
    </row>
    <row r="278" spans="1:85" ht="15">
      <c r="A278" s="165" t="s">
        <v>25</v>
      </c>
      <c r="B278" s="166">
        <v>1.6656914988935372</v>
      </c>
      <c r="C278" s="166">
        <v>0.15505658244614856</v>
      </c>
      <c r="D278" s="166">
        <v>155.71066023774466</v>
      </c>
      <c r="E278" s="166">
        <v>564.64967527688611</v>
      </c>
      <c r="F278" s="322"/>
      <c r="G278" s="166">
        <v>25.527855592048272</v>
      </c>
      <c r="H278" s="167">
        <v>0</v>
      </c>
      <c r="I278" s="168">
        <f t="shared" si="116"/>
        <v>747.70893918801869</v>
      </c>
      <c r="J278" s="155"/>
      <c r="K278" s="169" t="s">
        <v>25</v>
      </c>
      <c r="L278" s="170">
        <v>1.6656914988935372</v>
      </c>
      <c r="M278" s="170">
        <v>0.15505658244614856</v>
      </c>
      <c r="N278" s="170">
        <v>155.71066023774466</v>
      </c>
      <c r="O278" s="170">
        <v>564.64967527688611</v>
      </c>
      <c r="P278" s="170">
        <v>4.9010051676235484E-4</v>
      </c>
      <c r="Q278" s="170">
        <v>25.527855592048272</v>
      </c>
      <c r="R278" s="171">
        <v>0</v>
      </c>
      <c r="S278" s="172">
        <f t="shared" si="117"/>
        <v>747.70942928853549</v>
      </c>
      <c r="U278" s="217" t="s">
        <v>25</v>
      </c>
      <c r="V278" s="218">
        <v>1.4590670886813872</v>
      </c>
      <c r="W278" s="218">
        <v>0.20662441021214989</v>
      </c>
      <c r="X278" s="218">
        <v>25.527855592048272</v>
      </c>
      <c r="Y278" s="218">
        <v>0.15505658244614856</v>
      </c>
      <c r="Z278" s="218">
        <v>155.71066023774466</v>
      </c>
      <c r="AA278" s="218">
        <v>564.6472189349862</v>
      </c>
      <c r="AB278" s="218">
        <v>4.9010051676235484E-4</v>
      </c>
      <c r="AC278" s="219">
        <v>2.4563418999522121E-3</v>
      </c>
      <c r="AD278" s="218">
        <v>0</v>
      </c>
      <c r="AE278" s="218">
        <v>0</v>
      </c>
      <c r="AF278" s="218">
        <v>0</v>
      </c>
      <c r="AG278" s="218">
        <v>0</v>
      </c>
      <c r="AH278" s="218">
        <v>2.4563418999522121E-3</v>
      </c>
      <c r="AI278" s="220">
        <f t="shared" si="118"/>
        <v>747.7094292885356</v>
      </c>
      <c r="AJ278" s="147" t="str">
        <f t="shared" si="119"/>
        <v/>
      </c>
      <c r="BA278" s="147"/>
      <c r="BR278" s="147"/>
      <c r="CG278" s="147"/>
    </row>
    <row r="279" spans="1:85" ht="15">
      <c r="A279" s="173" t="s">
        <v>24</v>
      </c>
      <c r="B279" s="162">
        <v>0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16"/>
        <v>0</v>
      </c>
      <c r="J279" s="155"/>
      <c r="K279" s="175" t="s">
        <v>24</v>
      </c>
      <c r="L279" s="162">
        <v>0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17"/>
        <v>0</v>
      </c>
      <c r="U279" s="221" t="s">
        <v>24</v>
      </c>
      <c r="V279" s="213">
        <v>0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18"/>
        <v>0</v>
      </c>
      <c r="AJ279" s="147" t="str">
        <f t="shared" si="119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16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17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18"/>
        <v>0</v>
      </c>
      <c r="AJ280" s="147" t="str">
        <f t="shared" si="119"/>
        <v/>
      </c>
      <c r="BA280" s="147"/>
      <c r="BR280" s="147"/>
      <c r="CG280" s="147"/>
    </row>
    <row r="281" spans="1:85" ht="15">
      <c r="A281" s="173" t="s">
        <v>22</v>
      </c>
      <c r="B281" s="162">
        <v>0</v>
      </c>
      <c r="C281" s="162">
        <v>0</v>
      </c>
      <c r="D281" s="162">
        <v>0</v>
      </c>
      <c r="E281" s="162">
        <v>1.5869141282041705</v>
      </c>
      <c r="F281" s="322"/>
      <c r="G281" s="162">
        <v>0</v>
      </c>
      <c r="H281" s="174">
        <v>0</v>
      </c>
      <c r="I281" s="160">
        <f t="shared" si="116"/>
        <v>1.5869141282041705</v>
      </c>
      <c r="J281" s="155"/>
      <c r="K281" s="175" t="s">
        <v>22</v>
      </c>
      <c r="L281" s="162">
        <v>0</v>
      </c>
      <c r="M281" s="162">
        <v>0</v>
      </c>
      <c r="N281" s="162">
        <v>0</v>
      </c>
      <c r="O281" s="162">
        <v>1.5869141282041705</v>
      </c>
      <c r="P281" s="162">
        <v>10.348579107780909</v>
      </c>
      <c r="Q281" s="162">
        <v>0</v>
      </c>
      <c r="R281" s="163">
        <v>0</v>
      </c>
      <c r="S281" s="164">
        <f t="shared" si="117"/>
        <v>11.93549323598508</v>
      </c>
      <c r="U281" s="221" t="s">
        <v>22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10.348579107780909</v>
      </c>
      <c r="AC281" s="214">
        <v>1.5869141282041705</v>
      </c>
      <c r="AD281" s="213">
        <v>0</v>
      </c>
      <c r="AE281" s="213">
        <v>0</v>
      </c>
      <c r="AF281" s="213">
        <v>0</v>
      </c>
      <c r="AG281" s="213">
        <v>0</v>
      </c>
      <c r="AH281" s="213">
        <v>1.5869141282041705</v>
      </c>
      <c r="AI281" s="216">
        <f t="shared" si="118"/>
        <v>11.93549323598508</v>
      </c>
      <c r="AJ281" s="147" t="str">
        <f t="shared" si="119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16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17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18"/>
        <v>0</v>
      </c>
      <c r="AJ282" s="147" t="str">
        <f t="shared" si="119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16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17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18"/>
        <v>0</v>
      </c>
      <c r="AJ283" s="147" t="str">
        <f t="shared" si="119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16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17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18"/>
        <v>0</v>
      </c>
      <c r="AJ284" s="147" t="str">
        <f t="shared" si="119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16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17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18"/>
        <v>0</v>
      </c>
      <c r="AJ285" s="147" t="str">
        <f t="shared" si="119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16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17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18"/>
        <v>0</v>
      </c>
      <c r="AJ286" s="147" t="str">
        <f t="shared" si="119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16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17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18"/>
        <v>0</v>
      </c>
      <c r="AJ287" s="147" t="str">
        <f t="shared" si="119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37.446379037682668</v>
      </c>
      <c r="C288" s="201">
        <f t="shared" ref="C288:I288" si="120">SUM(C267:C283)</f>
        <v>594.77072502572446</v>
      </c>
      <c r="D288" s="201">
        <f t="shared" si="120"/>
        <v>231.31927497684501</v>
      </c>
      <c r="E288" s="201">
        <f t="shared" si="120"/>
        <v>583.99634648506446</v>
      </c>
      <c r="F288" s="201">
        <f t="shared" si="120"/>
        <v>0</v>
      </c>
      <c r="G288" s="201">
        <f t="shared" si="120"/>
        <v>25.527855592048272</v>
      </c>
      <c r="H288" s="203">
        <f t="shared" si="120"/>
        <v>0</v>
      </c>
      <c r="I288" s="160">
        <f t="shared" si="120"/>
        <v>1473.060581117365</v>
      </c>
      <c r="J288" s="155"/>
      <c r="K288" s="202" t="s">
        <v>26</v>
      </c>
      <c r="L288" s="201">
        <f>SUM(L267:L283)</f>
        <v>37.446379037682668</v>
      </c>
      <c r="M288" s="201">
        <f t="shared" ref="M288:S288" si="121">SUM(M267:M283)</f>
        <v>594.77072502572446</v>
      </c>
      <c r="N288" s="201">
        <f t="shared" si="121"/>
        <v>231.31927497684501</v>
      </c>
      <c r="O288" s="201">
        <f t="shared" si="121"/>
        <v>583.99634648506446</v>
      </c>
      <c r="P288" s="201">
        <f t="shared" si="121"/>
        <v>178.84361472943135</v>
      </c>
      <c r="Q288" s="201">
        <f t="shared" si="121"/>
        <v>25.527855592048272</v>
      </c>
      <c r="R288" s="203">
        <f t="shared" si="121"/>
        <v>0</v>
      </c>
      <c r="S288" s="204">
        <f t="shared" si="121"/>
        <v>1651.9041958467965</v>
      </c>
      <c r="T288" s="147" t="str">
        <f>IF(ABS(S288-AI288)&gt;0.01,S288-AI288,"")</f>
        <v/>
      </c>
      <c r="U288" s="230" t="s">
        <v>59</v>
      </c>
      <c r="V288" s="231">
        <f>SUM(V267:V283)</f>
        <v>37.239754627470518</v>
      </c>
      <c r="W288" s="231">
        <f t="shared" ref="W288:AH288" si="122">SUM(W267:W283)</f>
        <v>0.20662441021214989</v>
      </c>
      <c r="X288" s="231">
        <f t="shared" si="122"/>
        <v>25.527855592048272</v>
      </c>
      <c r="Y288" s="231">
        <f t="shared" si="122"/>
        <v>594.77072502572446</v>
      </c>
      <c r="Z288" s="231">
        <f t="shared" si="122"/>
        <v>231.31927497684501</v>
      </c>
      <c r="AA288" s="231">
        <f t="shared" si="122"/>
        <v>566.35581004480866</v>
      </c>
      <c r="AB288" s="231">
        <f t="shared" si="122"/>
        <v>178.84361472943135</v>
      </c>
      <c r="AC288" s="231">
        <f t="shared" si="122"/>
        <v>17.640536440255872</v>
      </c>
      <c r="AD288" s="232">
        <f t="shared" si="122"/>
        <v>0</v>
      </c>
      <c r="AE288" s="232">
        <f t="shared" si="122"/>
        <v>0</v>
      </c>
      <c r="AF288" s="232">
        <f t="shared" si="122"/>
        <v>0</v>
      </c>
      <c r="AG288" s="232">
        <f t="shared" si="122"/>
        <v>0</v>
      </c>
      <c r="AH288" s="232">
        <f t="shared" si="122"/>
        <v>17.640536440255872</v>
      </c>
      <c r="AI288" s="233">
        <f>SUM(V288:AC288)</f>
        <v>1651.9041958467965</v>
      </c>
      <c r="AJ288" s="147" t="str">
        <f t="shared" si="119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2.5420800419001337E-2</v>
      </c>
      <c r="C289" s="49">
        <f t="shared" ref="C289:H289" si="123">IF($I288=0,"-",C288/$I288)</f>
        <v>0.40376528477503026</v>
      </c>
      <c r="D289" s="49">
        <f t="shared" si="123"/>
        <v>0.15703310369040063</v>
      </c>
      <c r="E289" s="49">
        <f t="shared" si="123"/>
        <v>0.39645100410064871</v>
      </c>
      <c r="F289" s="49">
        <f t="shared" si="123"/>
        <v>0</v>
      </c>
      <c r="G289" s="49">
        <f t="shared" si="123"/>
        <v>1.7329807014918933E-2</v>
      </c>
      <c r="H289" s="71">
        <f t="shared" si="123"/>
        <v>0</v>
      </c>
      <c r="I289" s="50">
        <f>SUM(B289:H289)</f>
        <v>0.99999999999999989</v>
      </c>
      <c r="J289" s="147"/>
      <c r="K289" s="82" t="s">
        <v>83</v>
      </c>
      <c r="L289" s="99">
        <f t="shared" ref="L289:R289" si="124">IF($S288=0,"-",L288/$S288)</f>
        <v>2.2668614276681442E-2</v>
      </c>
      <c r="M289" s="99">
        <f t="shared" si="124"/>
        <v>0.3600515856313532</v>
      </c>
      <c r="N289" s="99">
        <f t="shared" si="124"/>
        <v>0.14003189504477678</v>
      </c>
      <c r="O289" s="99">
        <f t="shared" si="124"/>
        <v>0.35352918647058534</v>
      </c>
      <c r="P289" s="99">
        <f t="shared" si="124"/>
        <v>0.10826512528939539</v>
      </c>
      <c r="Q289" s="99">
        <f t="shared" si="124"/>
        <v>1.545359328720769E-2</v>
      </c>
      <c r="R289" s="100">
        <f t="shared" si="124"/>
        <v>0</v>
      </c>
      <c r="S289" s="101">
        <f>SUM(L289:R289)</f>
        <v>0.99999999999999978</v>
      </c>
      <c r="U289" s="111" t="s">
        <v>83</v>
      </c>
      <c r="V289" s="133">
        <f>+V288/$AI288</f>
        <v>2.2543531713944666E-2</v>
      </c>
      <c r="W289" s="133">
        <f t="shared" ref="W289:AH289" si="125">+W288/$AI288</f>
        <v>1.2508256273677568E-4</v>
      </c>
      <c r="X289" s="133">
        <f t="shared" si="125"/>
        <v>1.545359328720769E-2</v>
      </c>
      <c r="Y289" s="133">
        <f t="shared" si="125"/>
        <v>0.3600515856313532</v>
      </c>
      <c r="Z289" s="133">
        <f t="shared" si="125"/>
        <v>0.14003189504477678</v>
      </c>
      <c r="AA289" s="133">
        <f t="shared" si="125"/>
        <v>0.34285027634697923</v>
      </c>
      <c r="AB289" s="133">
        <f t="shared" si="125"/>
        <v>0.10826512528939539</v>
      </c>
      <c r="AC289" s="133">
        <f t="shared" si="125"/>
        <v>1.0678910123606174E-2</v>
      </c>
      <c r="AD289" s="133">
        <f t="shared" si="125"/>
        <v>0</v>
      </c>
      <c r="AE289" s="133">
        <f t="shared" si="125"/>
        <v>0</v>
      </c>
      <c r="AF289" s="133">
        <f t="shared" si="125"/>
        <v>0</v>
      </c>
      <c r="AG289" s="133">
        <f t="shared" si="125"/>
        <v>0</v>
      </c>
      <c r="AH289" s="133">
        <f t="shared" si="125"/>
        <v>1.0678910123606174E-2</v>
      </c>
      <c r="AI289" s="134">
        <f>SUM(V289:AC289)</f>
        <v>1</v>
      </c>
      <c r="AJ289" s="25" t="str">
        <f t="shared" si="119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26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27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28">SUM(V294:AC294)</f>
        <v>0</v>
      </c>
      <c r="AJ294" s="147" t="str">
        <f t="shared" ref="AJ294:AJ315" si="129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26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27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28"/>
        <v>0</v>
      </c>
      <c r="AJ295" s="147" t="str">
        <f t="shared" si="129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26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27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28"/>
        <v>0</v>
      </c>
      <c r="AJ296" s="147" t="str">
        <f t="shared" si="129"/>
        <v/>
      </c>
      <c r="BA296" s="147"/>
      <c r="BR296" s="147"/>
      <c r="CG296" s="147"/>
    </row>
    <row r="297" spans="1:85" ht="15">
      <c r="A297" s="173" t="s">
        <v>16</v>
      </c>
      <c r="B297" s="162">
        <v>8.181599859526175</v>
      </c>
      <c r="C297" s="162">
        <v>24.707543297592707</v>
      </c>
      <c r="D297" s="162">
        <v>3.2642077379340533</v>
      </c>
      <c r="E297" s="162">
        <v>0</v>
      </c>
      <c r="F297" s="322"/>
      <c r="G297" s="162">
        <v>0</v>
      </c>
      <c r="H297" s="174">
        <v>0</v>
      </c>
      <c r="I297" s="160">
        <f t="shared" si="126"/>
        <v>36.153350895052931</v>
      </c>
      <c r="J297" s="155"/>
      <c r="K297" s="175" t="s">
        <v>16</v>
      </c>
      <c r="L297" s="162">
        <v>8.181599859526175</v>
      </c>
      <c r="M297" s="162">
        <v>24.707543297592707</v>
      </c>
      <c r="N297" s="162">
        <v>3.2642077379340533</v>
      </c>
      <c r="O297" s="162">
        <v>0</v>
      </c>
      <c r="P297" s="162">
        <v>0</v>
      </c>
      <c r="Q297" s="162">
        <v>0</v>
      </c>
      <c r="R297" s="163">
        <v>0</v>
      </c>
      <c r="S297" s="164">
        <f t="shared" si="127"/>
        <v>36.153350895052931</v>
      </c>
      <c r="U297" s="221" t="s">
        <v>16</v>
      </c>
      <c r="V297" s="213">
        <v>7.4648623600310762</v>
      </c>
      <c r="W297" s="213">
        <v>0</v>
      </c>
      <c r="X297" s="213">
        <v>0</v>
      </c>
      <c r="Y297" s="213">
        <v>24.707543297592707</v>
      </c>
      <c r="Z297" s="213">
        <v>3.2642077379340533</v>
      </c>
      <c r="AA297" s="213">
        <v>0</v>
      </c>
      <c r="AB297" s="213">
        <v>0</v>
      </c>
      <c r="AC297" s="214">
        <v>0.71673749949509857</v>
      </c>
      <c r="AD297" s="215">
        <v>0.71673749949509857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28"/>
        <v>36.153350895052931</v>
      </c>
      <c r="AJ297" s="147" t="str">
        <f t="shared" si="129"/>
        <v/>
      </c>
      <c r="BA297" s="147"/>
      <c r="BR297" s="147"/>
      <c r="CG297" s="147"/>
    </row>
    <row r="298" spans="1:85" ht="15">
      <c r="A298" s="165" t="s">
        <v>15</v>
      </c>
      <c r="B298" s="166">
        <v>0.49405479036370115</v>
      </c>
      <c r="C298" s="166">
        <v>1.3642649324815856</v>
      </c>
      <c r="D298" s="166">
        <v>4.4857929261431471</v>
      </c>
      <c r="E298" s="166">
        <v>0</v>
      </c>
      <c r="F298" s="322"/>
      <c r="G298" s="166">
        <v>0</v>
      </c>
      <c r="H298" s="167">
        <v>0</v>
      </c>
      <c r="I298" s="168">
        <f t="shared" si="126"/>
        <v>6.3441126489884336</v>
      </c>
      <c r="J298" s="155"/>
      <c r="K298" s="169" t="s">
        <v>15</v>
      </c>
      <c r="L298" s="170">
        <v>0.49405479036370115</v>
      </c>
      <c r="M298" s="170">
        <v>1.3642649324815856</v>
      </c>
      <c r="N298" s="170">
        <v>4.4857929261431471</v>
      </c>
      <c r="O298" s="170">
        <v>0</v>
      </c>
      <c r="P298" s="170">
        <v>0</v>
      </c>
      <c r="Q298" s="170">
        <v>0</v>
      </c>
      <c r="R298" s="171">
        <v>0</v>
      </c>
      <c r="S298" s="172">
        <f t="shared" si="127"/>
        <v>6.3441126489884336</v>
      </c>
      <c r="U298" s="217" t="s">
        <v>53</v>
      </c>
      <c r="V298" s="218">
        <v>0.49405479036370115</v>
      </c>
      <c r="W298" s="218">
        <v>0</v>
      </c>
      <c r="X298" s="218">
        <v>0</v>
      </c>
      <c r="Y298" s="218">
        <v>1.3642649324815856</v>
      </c>
      <c r="Z298" s="218">
        <v>4.4857929261431471</v>
      </c>
      <c r="AA298" s="218">
        <v>0</v>
      </c>
      <c r="AB298" s="218">
        <v>0</v>
      </c>
      <c r="AC298" s="219">
        <v>0</v>
      </c>
      <c r="AD298" s="218">
        <v>0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28"/>
        <v>6.3441126489884336</v>
      </c>
      <c r="AJ298" s="147" t="str">
        <f t="shared" si="129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6.9462352680928721E-2</v>
      </c>
      <c r="F299" s="322"/>
      <c r="G299" s="162">
        <v>0</v>
      </c>
      <c r="H299" s="174">
        <v>0</v>
      </c>
      <c r="I299" s="160">
        <f t="shared" si="126"/>
        <v>6.9462352680928721E-2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6.9462352680928721E-2</v>
      </c>
      <c r="P299" s="162">
        <v>43.510103816563287</v>
      </c>
      <c r="Q299" s="162">
        <v>0</v>
      </c>
      <c r="R299" s="163">
        <v>0</v>
      </c>
      <c r="S299" s="164">
        <f t="shared" si="127"/>
        <v>43.579566169244217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1.1116744083077197E-4</v>
      </c>
      <c r="AB299" s="213">
        <v>43.510103816563287</v>
      </c>
      <c r="AC299" s="214">
        <v>6.9351185240097951E-2</v>
      </c>
      <c r="AD299" s="213">
        <v>0</v>
      </c>
      <c r="AE299" s="213">
        <v>0</v>
      </c>
      <c r="AF299" s="213">
        <v>0</v>
      </c>
      <c r="AG299" s="213">
        <v>0</v>
      </c>
      <c r="AH299" s="213">
        <v>6.9351185240097951E-2</v>
      </c>
      <c r="AI299" s="216">
        <f t="shared" si="128"/>
        <v>43.57956616924421</v>
      </c>
      <c r="AJ299" s="147" t="str">
        <f t="shared" si="129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26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0.41147672453698275</v>
      </c>
      <c r="Q300" s="170">
        <v>0</v>
      </c>
      <c r="R300" s="171">
        <v>0</v>
      </c>
      <c r="S300" s="172">
        <f t="shared" si="127"/>
        <v>0.41147672453698275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0.41147672453698275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28"/>
        <v>0.41147672453698275</v>
      </c>
      <c r="AJ300" s="147" t="str">
        <f t="shared" si="129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26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27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28"/>
        <v>0</v>
      </c>
      <c r="AJ301" s="147" t="str">
        <f t="shared" si="129"/>
        <v/>
      </c>
      <c r="BA301" s="147"/>
      <c r="BR301" s="147"/>
      <c r="CG301" s="147"/>
    </row>
    <row r="302" spans="1:85" ht="15">
      <c r="A302" s="165" t="s">
        <v>17</v>
      </c>
      <c r="B302" s="166">
        <v>0.2059403915778707</v>
      </c>
      <c r="C302" s="166">
        <v>5.9722713557582585</v>
      </c>
      <c r="D302" s="166">
        <v>40.158376357684823</v>
      </c>
      <c r="E302" s="166">
        <v>15.445529368340313</v>
      </c>
      <c r="F302" s="322"/>
      <c r="G302" s="166">
        <v>0</v>
      </c>
      <c r="H302" s="167">
        <v>0</v>
      </c>
      <c r="I302" s="168">
        <f t="shared" si="126"/>
        <v>61.782117473361268</v>
      </c>
      <c r="J302" s="155"/>
      <c r="K302" s="169" t="s">
        <v>17</v>
      </c>
      <c r="L302" s="170">
        <v>0.2059403915778707</v>
      </c>
      <c r="M302" s="170">
        <v>5.9722713557582585</v>
      </c>
      <c r="N302" s="170">
        <v>40.158376357684823</v>
      </c>
      <c r="O302" s="170">
        <v>15.445529368340313</v>
      </c>
      <c r="P302" s="170">
        <v>12.720533333333313</v>
      </c>
      <c r="Q302" s="170">
        <v>0</v>
      </c>
      <c r="R302" s="171">
        <v>0</v>
      </c>
      <c r="S302" s="172">
        <f t="shared" si="127"/>
        <v>74.502650806694575</v>
      </c>
      <c r="U302" s="217" t="s">
        <v>17</v>
      </c>
      <c r="V302" s="218">
        <v>0.2059403915778707</v>
      </c>
      <c r="W302" s="218">
        <v>0</v>
      </c>
      <c r="X302" s="218">
        <v>0</v>
      </c>
      <c r="Y302" s="218">
        <v>5.9722713557582585</v>
      </c>
      <c r="Z302" s="218">
        <v>40.158376357684823</v>
      </c>
      <c r="AA302" s="218">
        <v>2.8831654820901944</v>
      </c>
      <c r="AB302" s="218">
        <v>12.720533333333313</v>
      </c>
      <c r="AC302" s="219">
        <v>12.56236388625012</v>
      </c>
      <c r="AD302" s="218">
        <v>0</v>
      </c>
      <c r="AE302" s="218">
        <v>0</v>
      </c>
      <c r="AF302" s="218">
        <v>0</v>
      </c>
      <c r="AG302" s="218">
        <v>0</v>
      </c>
      <c r="AH302" s="218">
        <v>12.56236388625012</v>
      </c>
      <c r="AI302" s="220">
        <f t="shared" si="128"/>
        <v>74.502650806694575</v>
      </c>
      <c r="AJ302" s="147" t="str">
        <f t="shared" si="129"/>
        <v/>
      </c>
      <c r="BA302" s="147"/>
      <c r="BR302" s="147"/>
      <c r="CG302" s="147"/>
    </row>
    <row r="303" spans="1:85" ht="15">
      <c r="A303" s="173" t="s">
        <v>139</v>
      </c>
      <c r="B303" s="162">
        <v>14.707982518534427</v>
      </c>
      <c r="C303" s="162">
        <v>160.24781964778731</v>
      </c>
      <c r="D303" s="162">
        <v>64.641865906839485</v>
      </c>
      <c r="E303" s="162">
        <v>0.58612168440253964</v>
      </c>
      <c r="F303" s="322"/>
      <c r="G303" s="162">
        <v>0</v>
      </c>
      <c r="H303" s="174">
        <v>0</v>
      </c>
      <c r="I303" s="160">
        <f t="shared" si="126"/>
        <v>240.18378975756377</v>
      </c>
      <c r="J303" s="155"/>
      <c r="K303" s="175" t="s">
        <v>139</v>
      </c>
      <c r="L303" s="162">
        <v>14.707982518534427</v>
      </c>
      <c r="M303" s="162">
        <v>160.24781964778731</v>
      </c>
      <c r="N303" s="162">
        <v>64.641865906839485</v>
      </c>
      <c r="O303" s="162">
        <v>0.58612168440253964</v>
      </c>
      <c r="P303" s="162">
        <v>1.0091547742976634</v>
      </c>
      <c r="Q303" s="162">
        <v>0</v>
      </c>
      <c r="R303" s="163">
        <v>0</v>
      </c>
      <c r="S303" s="164">
        <f t="shared" si="127"/>
        <v>241.19294453186143</v>
      </c>
      <c r="U303" s="221" t="s">
        <v>139</v>
      </c>
      <c r="V303" s="213">
        <v>14.483807354997765</v>
      </c>
      <c r="W303" s="213">
        <v>7.018377562442113E-2</v>
      </c>
      <c r="X303" s="213">
        <v>0</v>
      </c>
      <c r="Y303" s="213">
        <v>160.24781964778731</v>
      </c>
      <c r="Z303" s="213">
        <v>64.641865906839485</v>
      </c>
      <c r="AA303" s="213">
        <v>2.9547159369802029E-2</v>
      </c>
      <c r="AB303" s="213">
        <v>1.0091547742976634</v>
      </c>
      <c r="AC303" s="214">
        <v>0.71056591294497795</v>
      </c>
      <c r="AD303" s="213">
        <v>0.15399138791224035</v>
      </c>
      <c r="AE303" s="213">
        <v>0</v>
      </c>
      <c r="AF303" s="213">
        <v>0</v>
      </c>
      <c r="AG303" s="213">
        <v>0</v>
      </c>
      <c r="AH303" s="213">
        <v>0.55657452503273763</v>
      </c>
      <c r="AI303" s="216">
        <f t="shared" si="128"/>
        <v>241.19294453186143</v>
      </c>
      <c r="AJ303" s="147" t="str">
        <f t="shared" si="129"/>
        <v/>
      </c>
      <c r="BA303" s="147"/>
      <c r="BR303" s="147"/>
      <c r="CG303" s="147"/>
    </row>
    <row r="304" spans="1:85" ht="15">
      <c r="A304" s="165" t="s">
        <v>25</v>
      </c>
      <c r="B304" s="166">
        <v>23.417321411537696</v>
      </c>
      <c r="C304" s="166">
        <v>13.980814657766739</v>
      </c>
      <c r="D304" s="166">
        <v>29.826438516286053</v>
      </c>
      <c r="E304" s="166">
        <v>269.83240926053259</v>
      </c>
      <c r="F304" s="322"/>
      <c r="G304" s="166">
        <v>26.093962943784572</v>
      </c>
      <c r="H304" s="167">
        <v>0</v>
      </c>
      <c r="I304" s="168">
        <f t="shared" si="126"/>
        <v>363.15094678990766</v>
      </c>
      <c r="J304" s="155"/>
      <c r="K304" s="169" t="s">
        <v>25</v>
      </c>
      <c r="L304" s="170">
        <v>23.417321411537696</v>
      </c>
      <c r="M304" s="170">
        <v>13.980814657766739</v>
      </c>
      <c r="N304" s="170">
        <v>29.826438516286053</v>
      </c>
      <c r="O304" s="170">
        <v>269.83240926053259</v>
      </c>
      <c r="P304" s="170">
        <v>6.143178096732516</v>
      </c>
      <c r="Q304" s="170">
        <v>26.093962943784572</v>
      </c>
      <c r="R304" s="171">
        <v>0</v>
      </c>
      <c r="S304" s="172">
        <f t="shared" si="127"/>
        <v>369.29412488664019</v>
      </c>
      <c r="U304" s="217" t="s">
        <v>25</v>
      </c>
      <c r="V304" s="218">
        <v>2.2527769168626608</v>
      </c>
      <c r="W304" s="218">
        <v>20.773622401264891</v>
      </c>
      <c r="X304" s="218">
        <v>26.093962943784572</v>
      </c>
      <c r="Y304" s="218">
        <v>13.980814657766739</v>
      </c>
      <c r="Z304" s="218">
        <v>22.2943421170413</v>
      </c>
      <c r="AA304" s="218">
        <v>251.21831168605269</v>
      </c>
      <c r="AB304" s="218">
        <v>6.143178096732516</v>
      </c>
      <c r="AC304" s="219">
        <v>26.537116067134821</v>
      </c>
      <c r="AD304" s="218">
        <v>0.39092209341014489</v>
      </c>
      <c r="AE304" s="218">
        <v>14.974992128281679</v>
      </c>
      <c r="AF304" s="218">
        <v>0</v>
      </c>
      <c r="AG304" s="218">
        <v>7.5320963992447538</v>
      </c>
      <c r="AH304" s="218">
        <v>3.6391054461982448</v>
      </c>
      <c r="AI304" s="220">
        <f t="shared" si="128"/>
        <v>369.29412488664019</v>
      </c>
      <c r="AJ304" s="147" t="str">
        <f t="shared" si="129"/>
        <v/>
      </c>
      <c r="BA304" s="147"/>
      <c r="BR304" s="147"/>
      <c r="CG304" s="147"/>
    </row>
    <row r="305" spans="1:85" ht="15">
      <c r="A305" s="173" t="s">
        <v>24</v>
      </c>
      <c r="B305" s="162">
        <v>7.5838269176656384E-2</v>
      </c>
      <c r="C305" s="162">
        <v>0</v>
      </c>
      <c r="D305" s="162">
        <v>4.0684133759076309</v>
      </c>
      <c r="E305" s="162">
        <v>0</v>
      </c>
      <c r="F305" s="322"/>
      <c r="G305" s="162">
        <v>0</v>
      </c>
      <c r="H305" s="174">
        <v>0</v>
      </c>
      <c r="I305" s="160">
        <f t="shared" si="126"/>
        <v>4.144251645084287</v>
      </c>
      <c r="J305" s="155"/>
      <c r="K305" s="175" t="s">
        <v>24</v>
      </c>
      <c r="L305" s="162">
        <v>7.5838269176656384E-2</v>
      </c>
      <c r="M305" s="162">
        <v>0</v>
      </c>
      <c r="N305" s="162">
        <v>4.0684133759076309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27"/>
        <v>4.144251645084287</v>
      </c>
      <c r="U305" s="221" t="s">
        <v>24</v>
      </c>
      <c r="V305" s="213">
        <v>7.3910472252218903E-2</v>
      </c>
      <c r="W305" s="213">
        <v>0</v>
      </c>
      <c r="X305" s="213">
        <v>0</v>
      </c>
      <c r="Y305" s="213">
        <v>0</v>
      </c>
      <c r="Z305" s="213">
        <v>3.5793197994980006</v>
      </c>
      <c r="AA305" s="213">
        <v>0</v>
      </c>
      <c r="AB305" s="213">
        <v>0</v>
      </c>
      <c r="AC305" s="214">
        <v>0.49102137333406853</v>
      </c>
      <c r="AD305" s="213">
        <v>1.9277969244374852E-3</v>
      </c>
      <c r="AE305" s="213">
        <v>0</v>
      </c>
      <c r="AF305" s="213">
        <v>0</v>
      </c>
      <c r="AG305" s="213">
        <v>0.48909357640963008</v>
      </c>
      <c r="AH305" s="213">
        <v>0</v>
      </c>
      <c r="AI305" s="216">
        <f t="shared" si="128"/>
        <v>4.1442516450842879</v>
      </c>
      <c r="AJ305" s="147" t="str">
        <f t="shared" si="129"/>
        <v/>
      </c>
      <c r="BA305" s="147"/>
      <c r="BR305" s="147"/>
      <c r="CG305" s="147"/>
    </row>
    <row r="306" spans="1:85" ht="15">
      <c r="A306" s="165" t="s">
        <v>56</v>
      </c>
      <c r="B306" s="166">
        <v>0</v>
      </c>
      <c r="C306" s="166">
        <v>1.6300010634696393E-3</v>
      </c>
      <c r="D306" s="166">
        <v>0</v>
      </c>
      <c r="E306" s="166">
        <v>0</v>
      </c>
      <c r="F306" s="322"/>
      <c r="G306" s="166">
        <v>0</v>
      </c>
      <c r="H306" s="167">
        <v>0</v>
      </c>
      <c r="I306" s="168">
        <f t="shared" si="126"/>
        <v>1.6300010634696393E-3</v>
      </c>
      <c r="J306" s="155"/>
      <c r="K306" s="169" t="s">
        <v>56</v>
      </c>
      <c r="L306" s="170">
        <v>0</v>
      </c>
      <c r="M306" s="170">
        <v>1.6300010634696393E-3</v>
      </c>
      <c r="N306" s="170">
        <v>0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27"/>
        <v>1.6300010634696393E-3</v>
      </c>
      <c r="U306" s="217" t="s">
        <v>56</v>
      </c>
      <c r="V306" s="218">
        <v>0</v>
      </c>
      <c r="W306" s="218">
        <v>0</v>
      </c>
      <c r="X306" s="218">
        <v>0</v>
      </c>
      <c r="Y306" s="218">
        <v>1.6300010634696393E-3</v>
      </c>
      <c r="Z306" s="218">
        <v>0</v>
      </c>
      <c r="AA306" s="218">
        <v>0</v>
      </c>
      <c r="AB306" s="218">
        <v>0</v>
      </c>
      <c r="AC306" s="219">
        <v>0</v>
      </c>
      <c r="AD306" s="218">
        <v>0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28"/>
        <v>1.6300010634696393E-3</v>
      </c>
      <c r="AJ306" s="147" t="str">
        <f t="shared" si="129"/>
        <v/>
      </c>
      <c r="BA306" s="147"/>
      <c r="BR306" s="147"/>
      <c r="CG306" s="147"/>
    </row>
    <row r="307" spans="1:85" ht="15">
      <c r="A307" s="173" t="s">
        <v>22</v>
      </c>
      <c r="B307" s="162">
        <v>41.319792407976259</v>
      </c>
      <c r="C307" s="162">
        <v>20.840982210186073</v>
      </c>
      <c r="D307" s="162">
        <v>1.035748496025821</v>
      </c>
      <c r="E307" s="162">
        <v>0</v>
      </c>
      <c r="F307" s="322"/>
      <c r="G307" s="162">
        <v>0</v>
      </c>
      <c r="H307" s="174">
        <v>0</v>
      </c>
      <c r="I307" s="160">
        <f t="shared" si="126"/>
        <v>63.196523114188153</v>
      </c>
      <c r="J307" s="155"/>
      <c r="K307" s="175" t="s">
        <v>22</v>
      </c>
      <c r="L307" s="162">
        <v>41.319792407976259</v>
      </c>
      <c r="M307" s="162">
        <v>20.840982210186073</v>
      </c>
      <c r="N307" s="162">
        <v>1.035748496025821</v>
      </c>
      <c r="O307" s="162">
        <v>0</v>
      </c>
      <c r="P307" s="162">
        <v>2.605656058174556</v>
      </c>
      <c r="Q307" s="162">
        <v>0</v>
      </c>
      <c r="R307" s="163">
        <v>0</v>
      </c>
      <c r="S307" s="164">
        <f t="shared" si="127"/>
        <v>65.802179172362713</v>
      </c>
      <c r="U307" s="221" t="s">
        <v>22</v>
      </c>
      <c r="V307" s="213">
        <v>41.319792407976259</v>
      </c>
      <c r="W307" s="213">
        <v>0</v>
      </c>
      <c r="X307" s="213">
        <v>0</v>
      </c>
      <c r="Y307" s="213">
        <v>20.840982210186073</v>
      </c>
      <c r="Z307" s="213">
        <v>1.035748496025821</v>
      </c>
      <c r="AA307" s="213">
        <v>0</v>
      </c>
      <c r="AB307" s="213">
        <v>2.605656058174556</v>
      </c>
      <c r="AC307" s="214">
        <v>0</v>
      </c>
      <c r="AD307" s="213">
        <v>0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28"/>
        <v>65.802179172362713</v>
      </c>
      <c r="AJ307" s="147" t="str">
        <f t="shared" si="129"/>
        <v/>
      </c>
      <c r="BA307" s="147"/>
      <c r="BR307" s="147"/>
      <c r="CG307" s="147"/>
    </row>
    <row r="308" spans="1:85" ht="15">
      <c r="A308" s="165" t="s">
        <v>21</v>
      </c>
      <c r="B308" s="166">
        <v>2.6102379422117151E-4</v>
      </c>
      <c r="C308" s="166">
        <v>1.3165584662396765E-4</v>
      </c>
      <c r="D308" s="166">
        <v>6.5429903331107541E-6</v>
      </c>
      <c r="E308" s="166">
        <v>0</v>
      </c>
      <c r="F308" s="322"/>
      <c r="G308" s="166">
        <v>0</v>
      </c>
      <c r="H308" s="167">
        <v>0</v>
      </c>
      <c r="I308" s="168">
        <f t="shared" si="126"/>
        <v>3.9922263117824993E-4</v>
      </c>
      <c r="J308" s="155"/>
      <c r="K308" s="169" t="s">
        <v>21</v>
      </c>
      <c r="L308" s="170">
        <v>2.6102379422117151E-4</v>
      </c>
      <c r="M308" s="170">
        <v>1.3165584662396765E-4</v>
      </c>
      <c r="N308" s="170">
        <v>6.5429903331107541E-6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27"/>
        <v>3.9922263117824993E-4</v>
      </c>
      <c r="U308" s="217" t="s">
        <v>57</v>
      </c>
      <c r="V308" s="218">
        <v>2.6102379422117151E-4</v>
      </c>
      <c r="W308" s="218">
        <v>0</v>
      </c>
      <c r="X308" s="218">
        <v>0</v>
      </c>
      <c r="Y308" s="218">
        <v>1.3165584662396765E-4</v>
      </c>
      <c r="Z308" s="218">
        <v>6.5429903331107541E-6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28"/>
        <v>3.9922263117824993E-4</v>
      </c>
      <c r="AJ308" s="147" t="str">
        <f t="shared" si="129"/>
        <v/>
      </c>
      <c r="BA308" s="147"/>
      <c r="BR308" s="147"/>
      <c r="CG308" s="147"/>
    </row>
    <row r="309" spans="1:85" ht="15">
      <c r="A309" s="176" t="s">
        <v>60</v>
      </c>
      <c r="B309" s="162">
        <v>6.963544161772045E-2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26"/>
        <v>6.963544161772045E-2</v>
      </c>
      <c r="J309" s="155"/>
      <c r="K309" s="177" t="s">
        <v>60</v>
      </c>
      <c r="L309" s="162">
        <v>6.963544161772045E-2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27"/>
        <v>6.963544161772045E-2</v>
      </c>
      <c r="U309" s="222" t="s">
        <v>58</v>
      </c>
      <c r="V309" s="213">
        <v>5.9219995109437734E-2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1.0415446508282718E-2</v>
      </c>
      <c r="AD309" s="215">
        <v>1.0415446508282718E-2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28"/>
        <v>6.963544161772045E-2</v>
      </c>
      <c r="AJ309" s="147" t="str">
        <f t="shared" si="129"/>
        <v/>
      </c>
      <c r="BA309" s="147"/>
      <c r="BR309" s="147"/>
      <c r="CG309" s="147"/>
    </row>
    <row r="310" spans="1:85">
      <c r="A310" s="178" t="s">
        <v>23</v>
      </c>
      <c r="B310" s="179">
        <v>6.963544161772045E-2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26"/>
        <v>6.963544161772045E-2</v>
      </c>
      <c r="J310" s="155"/>
      <c r="K310" s="182" t="s">
        <v>23</v>
      </c>
      <c r="L310" s="183">
        <v>6.963544161772045E-2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27"/>
        <v>6.963544161772045E-2</v>
      </c>
      <c r="U310" s="223" t="s">
        <v>61</v>
      </c>
      <c r="V310" s="224">
        <v>5.9219995109437734E-2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1.0415446508282718E-2</v>
      </c>
      <c r="AD310" s="224">
        <v>1.0415446508282718E-2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28"/>
        <v>6.963544161772045E-2</v>
      </c>
      <c r="AJ310" s="147" t="str">
        <f t="shared" si="129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26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27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28"/>
        <v>0</v>
      </c>
      <c r="AJ311" s="147" t="str">
        <f t="shared" si="129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26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27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28"/>
        <v>0</v>
      </c>
      <c r="AJ312" s="147" t="str">
        <f t="shared" si="129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26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27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28"/>
        <v>0</v>
      </c>
      <c r="AJ313" s="147" t="str">
        <f t="shared" si="129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88.472426114104735</v>
      </c>
      <c r="C314" s="201">
        <f t="shared" ref="C314:I314" si="130">SUM(C293:C309)</f>
        <v>227.11545775848273</v>
      </c>
      <c r="D314" s="201">
        <f t="shared" si="130"/>
        <v>147.48084985981134</v>
      </c>
      <c r="E314" s="201">
        <f t="shared" si="130"/>
        <v>285.93352266595639</v>
      </c>
      <c r="F314" s="201">
        <f t="shared" si="130"/>
        <v>0</v>
      </c>
      <c r="G314" s="201">
        <f t="shared" si="130"/>
        <v>26.093962943784572</v>
      </c>
      <c r="H314" s="203">
        <f t="shared" si="130"/>
        <v>0</v>
      </c>
      <c r="I314" s="160">
        <f t="shared" si="130"/>
        <v>775.09621934213988</v>
      </c>
      <c r="J314" s="155"/>
      <c r="K314" s="202" t="s">
        <v>26</v>
      </c>
      <c r="L314" s="201">
        <f>SUM(L293:L309)</f>
        <v>88.472426114104735</v>
      </c>
      <c r="M314" s="201">
        <f t="shared" ref="M314:S314" si="131">SUM(M293:M309)</f>
        <v>227.11545775848273</v>
      </c>
      <c r="N314" s="201">
        <f t="shared" si="131"/>
        <v>147.48084985981134</v>
      </c>
      <c r="O314" s="201">
        <f t="shared" si="131"/>
        <v>285.93352266595639</v>
      </c>
      <c r="P314" s="201">
        <f t="shared" si="131"/>
        <v>66.400102803638319</v>
      </c>
      <c r="Q314" s="201">
        <f t="shared" si="131"/>
        <v>26.093962943784572</v>
      </c>
      <c r="R314" s="203">
        <f t="shared" si="131"/>
        <v>0</v>
      </c>
      <c r="S314" s="204">
        <f t="shared" si="131"/>
        <v>841.49632214577809</v>
      </c>
      <c r="T314" s="147" t="str">
        <f>IF(ABS(S314-AI314)&gt;0.01,S314-AI314,"")</f>
        <v/>
      </c>
      <c r="U314" s="230" t="s">
        <v>59</v>
      </c>
      <c r="V314" s="231">
        <f>SUM(V293:V309)</f>
        <v>66.354625712965216</v>
      </c>
      <c r="W314" s="231">
        <f t="shared" ref="W314:AH314" si="132">SUM(W293:W309)</f>
        <v>20.843806176889313</v>
      </c>
      <c r="X314" s="231">
        <f t="shared" si="132"/>
        <v>26.093962943784572</v>
      </c>
      <c r="Y314" s="231">
        <f t="shared" si="132"/>
        <v>227.11545775848273</v>
      </c>
      <c r="Z314" s="231">
        <f t="shared" si="132"/>
        <v>139.45965988415696</v>
      </c>
      <c r="AA314" s="231">
        <f t="shared" si="132"/>
        <v>254.13113549495353</v>
      </c>
      <c r="AB314" s="231">
        <f t="shared" si="132"/>
        <v>66.400102803638319</v>
      </c>
      <c r="AC314" s="231">
        <f t="shared" si="132"/>
        <v>41.097571370907467</v>
      </c>
      <c r="AD314" s="232">
        <f t="shared" si="132"/>
        <v>1.273994224250204</v>
      </c>
      <c r="AE314" s="232">
        <f t="shared" si="132"/>
        <v>14.974992128281679</v>
      </c>
      <c r="AF314" s="232">
        <f t="shared" si="132"/>
        <v>0</v>
      </c>
      <c r="AG314" s="232">
        <f t="shared" si="132"/>
        <v>8.0211899756543836</v>
      </c>
      <c r="AH314" s="232">
        <f t="shared" si="132"/>
        <v>16.8273950427212</v>
      </c>
      <c r="AI314" s="233">
        <f>SUM(V314:AC314)</f>
        <v>841.49632214577809</v>
      </c>
      <c r="AJ314" s="147" t="str">
        <f t="shared" si="129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0.11414379777157911</v>
      </c>
      <c r="C315" s="49">
        <f t="shared" ref="C315:H315" si="133">IF($I314=0,"-",C314/$I314)</f>
        <v>0.2930158244756324</v>
      </c>
      <c r="D315" s="49">
        <f t="shared" si="133"/>
        <v>0.19027424747986152</v>
      </c>
      <c r="E315" s="49">
        <f t="shared" si="133"/>
        <v>0.36890068036796958</v>
      </c>
      <c r="F315" s="49">
        <f t="shared" si="133"/>
        <v>0</v>
      </c>
      <c r="G315" s="49">
        <f t="shared" si="133"/>
        <v>3.3665449904957255E-2</v>
      </c>
      <c r="H315" s="71">
        <f t="shared" si="133"/>
        <v>0</v>
      </c>
      <c r="I315" s="50">
        <f>SUM(B315:H315)</f>
        <v>0.99999999999999989</v>
      </c>
      <c r="J315" s="147"/>
      <c r="K315" s="82" t="s">
        <v>83</v>
      </c>
      <c r="L315" s="99">
        <f t="shared" ref="L315:R315" si="134">IF($S314=0,"-",L314/$S314)</f>
        <v>0.1051370324334918</v>
      </c>
      <c r="M315" s="99">
        <f t="shared" si="134"/>
        <v>0.26989477170779363</v>
      </c>
      <c r="N315" s="99">
        <f t="shared" si="134"/>
        <v>0.17526024294882447</v>
      </c>
      <c r="O315" s="99">
        <f t="shared" si="134"/>
        <v>0.33979176752292706</v>
      </c>
      <c r="P315" s="99">
        <f t="shared" si="134"/>
        <v>7.890718123915387E-2</v>
      </c>
      <c r="Q315" s="99">
        <f t="shared" si="134"/>
        <v>3.1009004147809143E-2</v>
      </c>
      <c r="R315" s="100">
        <f t="shared" si="134"/>
        <v>0</v>
      </c>
      <c r="S315" s="101">
        <f>SUM(L315:R315)</f>
        <v>1</v>
      </c>
      <c r="U315" s="111" t="s">
        <v>83</v>
      </c>
      <c r="V315" s="133">
        <f>+V314/$AI314</f>
        <v>7.8853138114452936E-2</v>
      </c>
      <c r="W315" s="133">
        <f t="shared" ref="W315:AH315" si="135">+W314/$AI314</f>
        <v>2.4769931404736906E-2</v>
      </c>
      <c r="X315" s="133">
        <f t="shared" si="135"/>
        <v>3.1009004147809143E-2</v>
      </c>
      <c r="Y315" s="133">
        <f t="shared" si="135"/>
        <v>0.26989477170779363</v>
      </c>
      <c r="Z315" s="133">
        <f t="shared" si="135"/>
        <v>0.16572818705676698</v>
      </c>
      <c r="AA315" s="133">
        <f t="shared" si="135"/>
        <v>0.30199910422297566</v>
      </c>
      <c r="AB315" s="133">
        <f t="shared" si="135"/>
        <v>7.890718123915387E-2</v>
      </c>
      <c r="AC315" s="133">
        <f t="shared" si="135"/>
        <v>4.8838682106310927E-2</v>
      </c>
      <c r="AD315" s="133">
        <f t="shared" si="135"/>
        <v>1.513962914301961E-3</v>
      </c>
      <c r="AE315" s="133">
        <f t="shared" si="135"/>
        <v>1.77956715129736E-2</v>
      </c>
      <c r="AF315" s="133">
        <f t="shared" si="135"/>
        <v>0</v>
      </c>
      <c r="AG315" s="133">
        <f t="shared" si="135"/>
        <v>9.5320558920575036E-3</v>
      </c>
      <c r="AH315" s="133">
        <f t="shared" si="135"/>
        <v>1.999699178697786E-2</v>
      </c>
      <c r="AI315" s="134">
        <f>SUM(V315:AC315)</f>
        <v>1</v>
      </c>
      <c r="AJ315" s="25" t="str">
        <f t="shared" si="129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36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37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38">SUM(V320:AC320)</f>
        <v>0</v>
      </c>
      <c r="AJ320" s="147" t="str">
        <f t="shared" ref="AJ320:AJ341" si="139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36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37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38"/>
        <v>0</v>
      </c>
      <c r="AJ321" s="147" t="str">
        <f t="shared" si="139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36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37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38"/>
        <v>0</v>
      </c>
      <c r="AJ322" s="147" t="str">
        <f t="shared" si="139"/>
        <v/>
      </c>
      <c r="BA322" s="147"/>
      <c r="BR322" s="147"/>
      <c r="CG322" s="147"/>
    </row>
    <row r="323" spans="1:85" ht="15">
      <c r="A323" s="173" t="s">
        <v>16</v>
      </c>
      <c r="B323" s="162">
        <v>6.3159229440228284</v>
      </c>
      <c r="C323" s="162">
        <v>37.319706258969333</v>
      </c>
      <c r="D323" s="162">
        <v>0.42640680002923947</v>
      </c>
      <c r="E323" s="162">
        <v>0</v>
      </c>
      <c r="F323" s="322"/>
      <c r="G323" s="162">
        <v>0</v>
      </c>
      <c r="H323" s="174">
        <v>0</v>
      </c>
      <c r="I323" s="160">
        <f t="shared" si="136"/>
        <v>44.062036003021404</v>
      </c>
      <c r="J323" s="155"/>
      <c r="K323" s="175" t="s">
        <v>16</v>
      </c>
      <c r="L323" s="162">
        <v>6.3159229440228284</v>
      </c>
      <c r="M323" s="162">
        <v>37.319706258969333</v>
      </c>
      <c r="N323" s="162">
        <v>0.42640680002923947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37"/>
        <v>44.062036003021404</v>
      </c>
      <c r="U323" s="221" t="s">
        <v>16</v>
      </c>
      <c r="V323" s="213">
        <v>6.3159229440228284</v>
      </c>
      <c r="W323" s="213">
        <v>0</v>
      </c>
      <c r="X323" s="213">
        <v>0</v>
      </c>
      <c r="Y323" s="213">
        <v>37.319706258969333</v>
      </c>
      <c r="Z323" s="213">
        <v>0.42640680002923947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38"/>
        <v>44.062036003021404</v>
      </c>
      <c r="AJ323" s="147" t="str">
        <f t="shared" si="139"/>
        <v/>
      </c>
      <c r="BA323" s="147"/>
      <c r="BR323" s="147"/>
      <c r="CG323" s="147"/>
    </row>
    <row r="324" spans="1:85" ht="15">
      <c r="A324" s="165" t="s">
        <v>15</v>
      </c>
      <c r="B324" s="166">
        <v>7.664348012869171E-2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36"/>
        <v>7.664348012869171E-2</v>
      </c>
      <c r="J324" s="155"/>
      <c r="K324" s="169" t="s">
        <v>15</v>
      </c>
      <c r="L324" s="170">
        <v>7.664348012869171E-2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37"/>
        <v>7.664348012869171E-2</v>
      </c>
      <c r="U324" s="217" t="s">
        <v>53</v>
      </c>
      <c r="V324" s="218">
        <v>7.664348012869171E-2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38"/>
        <v>7.664348012869171E-2</v>
      </c>
      <c r="AJ324" s="147" t="str">
        <f t="shared" si="139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6.2351302417582707E-3</v>
      </c>
      <c r="F325" s="322"/>
      <c r="G325" s="162">
        <v>0</v>
      </c>
      <c r="H325" s="174">
        <v>0</v>
      </c>
      <c r="I325" s="160">
        <f t="shared" si="136"/>
        <v>6.2351302417582707E-3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6.2351302417582707E-3</v>
      </c>
      <c r="P325" s="162">
        <v>4.5630745534514459</v>
      </c>
      <c r="Q325" s="162">
        <v>0</v>
      </c>
      <c r="R325" s="163">
        <v>0</v>
      </c>
      <c r="S325" s="164">
        <f t="shared" si="137"/>
        <v>4.5693096836932039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8.5725896999426129E-6</v>
      </c>
      <c r="AB325" s="213">
        <v>4.5630745534514459</v>
      </c>
      <c r="AC325" s="214">
        <v>6.2265576520583281E-3</v>
      </c>
      <c r="AD325" s="213">
        <v>0</v>
      </c>
      <c r="AE325" s="213">
        <v>0</v>
      </c>
      <c r="AF325" s="213">
        <v>0</v>
      </c>
      <c r="AG325" s="213">
        <v>0</v>
      </c>
      <c r="AH325" s="213">
        <v>6.2265576520583281E-3</v>
      </c>
      <c r="AI325" s="216">
        <f t="shared" si="138"/>
        <v>4.5693096836932048</v>
      </c>
      <c r="AJ325" s="147" t="str">
        <f t="shared" si="139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36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0.34474142476992076</v>
      </c>
      <c r="Q326" s="170">
        <v>0</v>
      </c>
      <c r="R326" s="171">
        <v>0</v>
      </c>
      <c r="S326" s="172">
        <f t="shared" si="137"/>
        <v>0.34474142476992076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0.34474142476992076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38"/>
        <v>0.34474142476992076</v>
      </c>
      <c r="AJ326" s="147" t="str">
        <f t="shared" si="139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36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37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38"/>
        <v>0</v>
      </c>
      <c r="AJ327" s="147" t="str">
        <f t="shared" si="139"/>
        <v/>
      </c>
      <c r="BA327" s="147"/>
      <c r="BR327" s="147"/>
      <c r="CG327" s="147"/>
    </row>
    <row r="328" spans="1:85" ht="15">
      <c r="A328" s="165" t="s">
        <v>17</v>
      </c>
      <c r="B328" s="166">
        <v>1.5715762424573936E-2</v>
      </c>
      <c r="C328" s="166">
        <v>0</v>
      </c>
      <c r="D328" s="166">
        <v>0.17379784328352349</v>
      </c>
      <c r="E328" s="166">
        <v>0</v>
      </c>
      <c r="F328" s="322"/>
      <c r="G328" s="166">
        <v>0</v>
      </c>
      <c r="H328" s="167">
        <v>0</v>
      </c>
      <c r="I328" s="168">
        <f t="shared" si="136"/>
        <v>0.18951360570809742</v>
      </c>
      <c r="J328" s="155"/>
      <c r="K328" s="169" t="s">
        <v>17</v>
      </c>
      <c r="L328" s="170">
        <v>1.5715762424573936E-2</v>
      </c>
      <c r="M328" s="170">
        <v>0</v>
      </c>
      <c r="N328" s="170">
        <v>0.17379784328352349</v>
      </c>
      <c r="O328" s="170">
        <v>0</v>
      </c>
      <c r="P328" s="170">
        <v>0</v>
      </c>
      <c r="Q328" s="170">
        <v>0</v>
      </c>
      <c r="R328" s="171">
        <v>0</v>
      </c>
      <c r="S328" s="172">
        <f t="shared" si="137"/>
        <v>0.18951360570809742</v>
      </c>
      <c r="U328" s="217" t="s">
        <v>17</v>
      </c>
      <c r="V328" s="218">
        <v>1.5715762424573936E-2</v>
      </c>
      <c r="W328" s="218">
        <v>0</v>
      </c>
      <c r="X328" s="218">
        <v>0</v>
      </c>
      <c r="Y328" s="218">
        <v>0</v>
      </c>
      <c r="Z328" s="218">
        <v>0.17379784328352349</v>
      </c>
      <c r="AA328" s="218">
        <v>0</v>
      </c>
      <c r="AB328" s="218">
        <v>0</v>
      </c>
      <c r="AC328" s="219">
        <v>0</v>
      </c>
      <c r="AD328" s="218">
        <v>0</v>
      </c>
      <c r="AE328" s="218">
        <v>0</v>
      </c>
      <c r="AF328" s="218">
        <v>0</v>
      </c>
      <c r="AG328" s="218">
        <v>0</v>
      </c>
      <c r="AH328" s="218">
        <v>0</v>
      </c>
      <c r="AI328" s="220">
        <f t="shared" si="138"/>
        <v>0.18951360570809742</v>
      </c>
      <c r="AJ328" s="147" t="str">
        <f t="shared" si="139"/>
        <v/>
      </c>
      <c r="BA328" s="147"/>
      <c r="BR328" s="147"/>
      <c r="CG328" s="147"/>
    </row>
    <row r="329" spans="1:85" ht="15">
      <c r="A329" s="173" t="s">
        <v>139</v>
      </c>
      <c r="B329" s="162">
        <v>67.207261772261504</v>
      </c>
      <c r="C329" s="162">
        <v>835.60647777564282</v>
      </c>
      <c r="D329" s="162">
        <v>114.80872134289883</v>
      </c>
      <c r="E329" s="162">
        <v>59.97046956891073</v>
      </c>
      <c r="F329" s="322"/>
      <c r="G329" s="162">
        <v>0</v>
      </c>
      <c r="H329" s="174">
        <v>0</v>
      </c>
      <c r="I329" s="160">
        <f t="shared" si="136"/>
        <v>1077.5929304597139</v>
      </c>
      <c r="J329" s="155"/>
      <c r="K329" s="175" t="s">
        <v>139</v>
      </c>
      <c r="L329" s="162">
        <v>67.207261772261504</v>
      </c>
      <c r="M329" s="162">
        <v>835.60647777564282</v>
      </c>
      <c r="N329" s="162">
        <v>114.80872134289883</v>
      </c>
      <c r="O329" s="162">
        <v>59.97046956891073</v>
      </c>
      <c r="P329" s="162">
        <v>0.27745491698385555</v>
      </c>
      <c r="Q329" s="162">
        <v>0</v>
      </c>
      <c r="R329" s="163">
        <v>0</v>
      </c>
      <c r="S329" s="164">
        <f t="shared" si="137"/>
        <v>1077.8703853766976</v>
      </c>
      <c r="U329" s="221" t="s">
        <v>139</v>
      </c>
      <c r="V329" s="213">
        <v>67.207261772261504</v>
      </c>
      <c r="W329" s="213">
        <v>0</v>
      </c>
      <c r="X329" s="213">
        <v>0</v>
      </c>
      <c r="Y329" s="213">
        <v>835.60647777564282</v>
      </c>
      <c r="Z329" s="213">
        <v>111.52136394651572</v>
      </c>
      <c r="AA329" s="213">
        <v>2.7791920553488403</v>
      </c>
      <c r="AB329" s="213">
        <v>0.27745491698385555</v>
      </c>
      <c r="AC329" s="214">
        <v>60.478634909945008</v>
      </c>
      <c r="AD329" s="213">
        <v>0</v>
      </c>
      <c r="AE329" s="213">
        <v>0</v>
      </c>
      <c r="AF329" s="213">
        <v>0</v>
      </c>
      <c r="AG329" s="213">
        <v>3.28735739638311</v>
      </c>
      <c r="AH329" s="213">
        <v>57.191277513561893</v>
      </c>
      <c r="AI329" s="216">
        <f t="shared" si="138"/>
        <v>1077.8703853766979</v>
      </c>
      <c r="AJ329" s="147" t="str">
        <f t="shared" si="139"/>
        <v/>
      </c>
      <c r="BA329" s="147"/>
      <c r="BR329" s="147"/>
      <c r="CG329" s="147"/>
    </row>
    <row r="330" spans="1:85" ht="15">
      <c r="A330" s="165" t="s">
        <v>25</v>
      </c>
      <c r="B330" s="166">
        <v>11.860553151289565</v>
      </c>
      <c r="C330" s="166">
        <v>78.254823797657878</v>
      </c>
      <c r="D330" s="166">
        <v>0.52058764069376195</v>
      </c>
      <c r="E330" s="166">
        <v>400.80391247389252</v>
      </c>
      <c r="F330" s="322"/>
      <c r="G330" s="166">
        <v>18.166486631741531</v>
      </c>
      <c r="H330" s="167">
        <v>0</v>
      </c>
      <c r="I330" s="168">
        <f t="shared" si="136"/>
        <v>509.60636369527526</v>
      </c>
      <c r="J330" s="155"/>
      <c r="K330" s="169" t="s">
        <v>25</v>
      </c>
      <c r="L330" s="170">
        <v>11.860553151289565</v>
      </c>
      <c r="M330" s="170">
        <v>78.254823797657878</v>
      </c>
      <c r="N330" s="170">
        <v>0.52058764069376195</v>
      </c>
      <c r="O330" s="170">
        <v>400.80391247389252</v>
      </c>
      <c r="P330" s="170">
        <v>0.38822132704137352</v>
      </c>
      <c r="Q330" s="170">
        <v>18.166486631741531</v>
      </c>
      <c r="R330" s="171">
        <v>0</v>
      </c>
      <c r="S330" s="172">
        <f t="shared" si="137"/>
        <v>509.99458502231664</v>
      </c>
      <c r="U330" s="217" t="s">
        <v>25</v>
      </c>
      <c r="V330" s="218">
        <v>4.3447700184581874</v>
      </c>
      <c r="W330" s="218">
        <v>7.5157831328313778</v>
      </c>
      <c r="X330" s="218">
        <v>18.166486631741531</v>
      </c>
      <c r="Y330" s="218">
        <v>78.254823797657878</v>
      </c>
      <c r="Z330" s="218">
        <v>6.6960483487339684E-2</v>
      </c>
      <c r="AA330" s="218">
        <v>400.31406693475759</v>
      </c>
      <c r="AB330" s="218">
        <v>0.38822132704137352</v>
      </c>
      <c r="AC330" s="219">
        <v>0.94347269634137176</v>
      </c>
      <c r="AD330" s="218">
        <v>0</v>
      </c>
      <c r="AE330" s="218">
        <v>0</v>
      </c>
      <c r="AF330" s="218">
        <v>0</v>
      </c>
      <c r="AG330" s="218">
        <v>0.45362715720642227</v>
      </c>
      <c r="AH330" s="218">
        <v>0.48984553913494949</v>
      </c>
      <c r="AI330" s="220">
        <f t="shared" si="138"/>
        <v>509.99458502231664</v>
      </c>
      <c r="AJ330" s="147" t="str">
        <f t="shared" si="139"/>
        <v/>
      </c>
      <c r="BA330" s="147"/>
      <c r="BR330" s="147"/>
      <c r="CG330" s="147"/>
    </row>
    <row r="331" spans="1:85" ht="15">
      <c r="A331" s="173" t="s">
        <v>24</v>
      </c>
      <c r="B331" s="162">
        <v>1.4211087337385648</v>
      </c>
      <c r="C331" s="162">
        <v>16.614156161502802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36"/>
        <v>18.035264895241365</v>
      </c>
      <c r="J331" s="155"/>
      <c r="K331" s="175" t="s">
        <v>24</v>
      </c>
      <c r="L331" s="162">
        <v>1.4211087337385648</v>
      </c>
      <c r="M331" s="162">
        <v>16.614156161502802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37"/>
        <v>18.035264895241365</v>
      </c>
      <c r="U331" s="221" t="s">
        <v>24</v>
      </c>
      <c r="V331" s="213">
        <v>1.4211087337385648</v>
      </c>
      <c r="W331" s="213">
        <v>0</v>
      </c>
      <c r="X331" s="213">
        <v>0</v>
      </c>
      <c r="Y331" s="213">
        <v>16.614156161502802</v>
      </c>
      <c r="Z331" s="213">
        <v>0</v>
      </c>
      <c r="AA331" s="213">
        <v>0</v>
      </c>
      <c r="AB331" s="213">
        <v>0</v>
      </c>
      <c r="AC331" s="214">
        <v>0</v>
      </c>
      <c r="AD331" s="213">
        <v>0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38"/>
        <v>18.035264895241365</v>
      </c>
      <c r="AJ331" s="147" t="str">
        <f t="shared" si="139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36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37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38"/>
        <v>0</v>
      </c>
      <c r="AJ332" s="147" t="str">
        <f t="shared" si="139"/>
        <v/>
      </c>
      <c r="BA332" s="147"/>
      <c r="BR332" s="147"/>
      <c r="CG332" s="147"/>
    </row>
    <row r="333" spans="1:85" ht="15">
      <c r="A333" s="173" t="s">
        <v>22</v>
      </c>
      <c r="B333" s="162">
        <v>7.2604865243568427E-3</v>
      </c>
      <c r="C333" s="162">
        <v>44.717561828957606</v>
      </c>
      <c r="D333" s="162">
        <v>0</v>
      </c>
      <c r="E333" s="162">
        <v>0</v>
      </c>
      <c r="F333" s="322"/>
      <c r="G333" s="162">
        <v>0</v>
      </c>
      <c r="H333" s="174">
        <v>0</v>
      </c>
      <c r="I333" s="160">
        <f t="shared" si="136"/>
        <v>44.724822315481966</v>
      </c>
      <c r="J333" s="155"/>
      <c r="K333" s="175" t="s">
        <v>22</v>
      </c>
      <c r="L333" s="162">
        <v>7.2604865243568427E-3</v>
      </c>
      <c r="M333" s="162">
        <v>44.717561828957606</v>
      </c>
      <c r="N333" s="162">
        <v>0</v>
      </c>
      <c r="O333" s="162">
        <v>0</v>
      </c>
      <c r="P333" s="162">
        <v>0.25639442458287798</v>
      </c>
      <c r="Q333" s="162">
        <v>0</v>
      </c>
      <c r="R333" s="163">
        <v>0</v>
      </c>
      <c r="S333" s="164">
        <f t="shared" si="137"/>
        <v>44.981216740064845</v>
      </c>
      <c r="U333" s="221" t="s">
        <v>22</v>
      </c>
      <c r="V333" s="213">
        <v>7.2604865243568427E-3</v>
      </c>
      <c r="W333" s="213">
        <v>0</v>
      </c>
      <c r="X333" s="213">
        <v>0</v>
      </c>
      <c r="Y333" s="213">
        <v>44.717561828957606</v>
      </c>
      <c r="Z333" s="213">
        <v>0</v>
      </c>
      <c r="AA333" s="213">
        <v>0</v>
      </c>
      <c r="AB333" s="213">
        <v>0.25639442458287798</v>
      </c>
      <c r="AC333" s="214">
        <v>0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</v>
      </c>
      <c r="AI333" s="216">
        <f t="shared" si="138"/>
        <v>44.981216740064845</v>
      </c>
      <c r="AJ333" s="147" t="str">
        <f t="shared" si="139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1.7042725306258946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36"/>
        <v>1.7042725306258946</v>
      </c>
      <c r="J334" s="155"/>
      <c r="K334" s="169" t="s">
        <v>21</v>
      </c>
      <c r="L334" s="170">
        <v>0</v>
      </c>
      <c r="M334" s="170">
        <v>1.7042725306258946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37"/>
        <v>1.7042725306258946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1.7042725306258946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38"/>
        <v>1.7042725306258946</v>
      </c>
      <c r="AJ334" s="147" t="str">
        <f t="shared" si="139"/>
        <v/>
      </c>
      <c r="BA334" s="147"/>
      <c r="BR334" s="147"/>
      <c r="CG334" s="147"/>
    </row>
    <row r="335" spans="1:85" ht="15">
      <c r="A335" s="176" t="s">
        <v>60</v>
      </c>
      <c r="B335" s="162">
        <v>1.3290535314294143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36"/>
        <v>1.3290535314294143</v>
      </c>
      <c r="J335" s="155"/>
      <c r="K335" s="177" t="s">
        <v>60</v>
      </c>
      <c r="L335" s="162">
        <v>1.3290535314294143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37"/>
        <v>1.3290535314294143</v>
      </c>
      <c r="U335" s="222" t="s">
        <v>58</v>
      </c>
      <c r="V335" s="213">
        <v>1.3290535314294143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38"/>
        <v>1.3290535314294143</v>
      </c>
      <c r="AJ335" s="147" t="str">
        <f t="shared" si="139"/>
        <v/>
      </c>
      <c r="BA335" s="147"/>
      <c r="BR335" s="147"/>
      <c r="CG335" s="147"/>
    </row>
    <row r="336" spans="1:85">
      <c r="A336" s="178" t="s">
        <v>23</v>
      </c>
      <c r="B336" s="179">
        <v>1.3290535314294143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36"/>
        <v>1.3290535314294143</v>
      </c>
      <c r="J336" s="155"/>
      <c r="K336" s="182" t="s">
        <v>23</v>
      </c>
      <c r="L336" s="183">
        <v>1.3290535314294143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37"/>
        <v>1.3290535314294143</v>
      </c>
      <c r="U336" s="223" t="s">
        <v>61</v>
      </c>
      <c r="V336" s="224">
        <v>1.3290535314294143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38"/>
        <v>1.3290535314294143</v>
      </c>
      <c r="AJ336" s="147" t="str">
        <f t="shared" si="139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36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37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38"/>
        <v>0</v>
      </c>
      <c r="AJ337" s="147" t="str">
        <f t="shared" si="139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36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37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38"/>
        <v>0</v>
      </c>
      <c r="AJ338" s="147" t="str">
        <f t="shared" si="139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36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37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38"/>
        <v>0</v>
      </c>
      <c r="AJ339" s="147" t="str">
        <f t="shared" si="139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88.233519861819488</v>
      </c>
      <c r="C340" s="201">
        <f t="shared" ref="C340:I340" si="140">SUM(C319:C335)</f>
        <v>1014.2169983533563</v>
      </c>
      <c r="D340" s="201">
        <f t="shared" si="140"/>
        <v>115.92951362690536</v>
      </c>
      <c r="E340" s="201">
        <f t="shared" si="140"/>
        <v>460.78061717304502</v>
      </c>
      <c r="F340" s="201">
        <f t="shared" si="140"/>
        <v>0</v>
      </c>
      <c r="G340" s="201">
        <f t="shared" si="140"/>
        <v>18.166486631741531</v>
      </c>
      <c r="H340" s="203">
        <f t="shared" si="140"/>
        <v>0</v>
      </c>
      <c r="I340" s="160">
        <f t="shared" si="140"/>
        <v>1697.3271356468679</v>
      </c>
      <c r="J340" s="155"/>
      <c r="K340" s="202" t="s">
        <v>26</v>
      </c>
      <c r="L340" s="201">
        <f>SUM(L319:L335)</f>
        <v>88.233519861819488</v>
      </c>
      <c r="M340" s="201">
        <f t="shared" ref="M340:S340" si="141">SUM(M319:M335)</f>
        <v>1014.2169983533563</v>
      </c>
      <c r="N340" s="201">
        <f t="shared" si="141"/>
        <v>115.92951362690536</v>
      </c>
      <c r="O340" s="201">
        <f t="shared" si="141"/>
        <v>460.78061717304502</v>
      </c>
      <c r="P340" s="201">
        <f t="shared" si="141"/>
        <v>5.8298866468294737</v>
      </c>
      <c r="Q340" s="201">
        <f t="shared" si="141"/>
        <v>18.166486631741531</v>
      </c>
      <c r="R340" s="203">
        <f t="shared" si="141"/>
        <v>0</v>
      </c>
      <c r="S340" s="204">
        <f t="shared" si="141"/>
        <v>1703.1570222936973</v>
      </c>
      <c r="T340" s="147" t="str">
        <f>IF(ABS(S340-AI340)&gt;0.01,S340-AI340,"")</f>
        <v/>
      </c>
      <c r="U340" s="230" t="s">
        <v>59</v>
      </c>
      <c r="V340" s="231">
        <f>SUM(V319:V335)</f>
        <v>80.717736728988115</v>
      </c>
      <c r="W340" s="231">
        <f t="shared" ref="W340:AH340" si="142">SUM(W319:W335)</f>
        <v>7.5157831328313778</v>
      </c>
      <c r="X340" s="231">
        <f t="shared" si="142"/>
        <v>18.166486631741531</v>
      </c>
      <c r="Y340" s="231">
        <f t="shared" si="142"/>
        <v>1014.2169983533563</v>
      </c>
      <c r="Z340" s="231">
        <f t="shared" si="142"/>
        <v>112.18852907331582</v>
      </c>
      <c r="AA340" s="231">
        <f t="shared" si="142"/>
        <v>403.09326756269616</v>
      </c>
      <c r="AB340" s="231">
        <f t="shared" si="142"/>
        <v>5.8298866468294737</v>
      </c>
      <c r="AC340" s="231">
        <f t="shared" si="142"/>
        <v>61.428334163938437</v>
      </c>
      <c r="AD340" s="232">
        <f t="shared" si="142"/>
        <v>0</v>
      </c>
      <c r="AE340" s="232">
        <f t="shared" si="142"/>
        <v>0</v>
      </c>
      <c r="AF340" s="232">
        <f t="shared" si="142"/>
        <v>0</v>
      </c>
      <c r="AG340" s="232">
        <f t="shared" si="142"/>
        <v>3.7409845535895321</v>
      </c>
      <c r="AH340" s="232">
        <f t="shared" si="142"/>
        <v>57.687349610348896</v>
      </c>
      <c r="AI340" s="233">
        <f>SUM(V340:AC340)</f>
        <v>1703.1570222936971</v>
      </c>
      <c r="AJ340" s="147" t="str">
        <f t="shared" si="139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5.1983803244972475E-2</v>
      </c>
      <c r="C341" s="49">
        <f t="shared" ref="C341:H341" si="143">IF($I340=0,"-",C340/$I340)</f>
        <v>0.59753772684888373</v>
      </c>
      <c r="D341" s="49">
        <f t="shared" si="143"/>
        <v>6.8301219719039893E-2</v>
      </c>
      <c r="E341" s="49">
        <f t="shared" si="143"/>
        <v>0.27147425354596538</v>
      </c>
      <c r="F341" s="49">
        <f t="shared" si="143"/>
        <v>0</v>
      </c>
      <c r="G341" s="49">
        <f t="shared" si="143"/>
        <v>1.0702996641138425E-2</v>
      </c>
      <c r="H341" s="71">
        <f t="shared" si="143"/>
        <v>0</v>
      </c>
      <c r="I341" s="50">
        <f>SUM(B341:H341)</f>
        <v>0.99999999999999989</v>
      </c>
      <c r="J341" s="147"/>
      <c r="K341" s="82" t="s">
        <v>83</v>
      </c>
      <c r="L341" s="99">
        <f t="shared" ref="L341:R341" si="144">IF($S340=0,"-",L340/$S340)</f>
        <v>5.1805863292036645E-2</v>
      </c>
      <c r="M341" s="99">
        <f t="shared" si="144"/>
        <v>0.59549236217073931</v>
      </c>
      <c r="N341" s="99">
        <f t="shared" si="144"/>
        <v>6.8067425439598803E-2</v>
      </c>
      <c r="O341" s="99">
        <f t="shared" si="144"/>
        <v>0.27054500033854584</v>
      </c>
      <c r="P341" s="99">
        <f t="shared" si="144"/>
        <v>3.4229883507617955E-3</v>
      </c>
      <c r="Q341" s="99">
        <f t="shared" si="144"/>
        <v>1.0666360408317565E-2</v>
      </c>
      <c r="R341" s="100">
        <f t="shared" si="144"/>
        <v>0</v>
      </c>
      <c r="S341" s="101">
        <f>SUM(L341:R341)</f>
        <v>1</v>
      </c>
      <c r="U341" s="111" t="s">
        <v>83</v>
      </c>
      <c r="V341" s="133">
        <f>+V340/$AI340</f>
        <v>4.7393009377539895E-2</v>
      </c>
      <c r="W341" s="133">
        <f t="shared" ref="W341:AH341" si="145">+W340/$AI340</f>
        <v>4.4128539144967548E-3</v>
      </c>
      <c r="X341" s="133">
        <f t="shared" si="145"/>
        <v>1.0666360408317567E-2</v>
      </c>
      <c r="Y341" s="133">
        <f t="shared" si="145"/>
        <v>0.59549236217073942</v>
      </c>
      <c r="Z341" s="133">
        <f t="shared" si="145"/>
        <v>6.5870925349107198E-2</v>
      </c>
      <c r="AA341" s="133">
        <f t="shared" si="145"/>
        <v>0.23667416584986234</v>
      </c>
      <c r="AB341" s="133">
        <f t="shared" si="145"/>
        <v>3.422988350761796E-3</v>
      </c>
      <c r="AC341" s="133">
        <f t="shared" si="145"/>
        <v>3.6067334579175145E-2</v>
      </c>
      <c r="AD341" s="133">
        <f t="shared" si="145"/>
        <v>0</v>
      </c>
      <c r="AE341" s="133">
        <f t="shared" si="145"/>
        <v>0</v>
      </c>
      <c r="AF341" s="133">
        <f t="shared" si="145"/>
        <v>0</v>
      </c>
      <c r="AG341" s="133">
        <f t="shared" si="145"/>
        <v>2.196500090491613E-3</v>
      </c>
      <c r="AH341" s="133">
        <f t="shared" si="145"/>
        <v>3.3870834488683527E-2</v>
      </c>
      <c r="AI341" s="134">
        <f>SUM(V341:AC341)</f>
        <v>1.0000000000000002</v>
      </c>
      <c r="AJ341" s="25" t="str">
        <f t="shared" si="139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4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4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48">SUM(V346:AC346)</f>
        <v>0</v>
      </c>
      <c r="AJ346" s="147" t="str">
        <f t="shared" ref="AJ346:AJ367" si="14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4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4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48"/>
        <v>0</v>
      </c>
      <c r="AJ347" s="147" t="str">
        <f t="shared" si="14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4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4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48"/>
        <v>0</v>
      </c>
      <c r="AJ348" s="147" t="str">
        <f t="shared" si="149"/>
        <v/>
      </c>
      <c r="BA348" s="147"/>
      <c r="BR348" s="147"/>
      <c r="CG348" s="147"/>
    </row>
    <row r="349" spans="1:85" ht="15">
      <c r="A349" s="173" t="s">
        <v>16</v>
      </c>
      <c r="B349" s="162">
        <v>17.695160966392496</v>
      </c>
      <c r="C349" s="162">
        <v>0</v>
      </c>
      <c r="D349" s="162">
        <v>2.1234193159670967</v>
      </c>
      <c r="E349" s="162">
        <v>0</v>
      </c>
      <c r="F349" s="322"/>
      <c r="G349" s="162">
        <v>0</v>
      </c>
      <c r="H349" s="174">
        <v>0</v>
      </c>
      <c r="I349" s="160">
        <f t="shared" si="146"/>
        <v>19.818580282359594</v>
      </c>
      <c r="J349" s="155"/>
      <c r="K349" s="175" t="s">
        <v>16</v>
      </c>
      <c r="L349" s="162">
        <v>17.695160966392496</v>
      </c>
      <c r="M349" s="162">
        <v>0</v>
      </c>
      <c r="N349" s="162">
        <v>2.1234193159670967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47"/>
        <v>19.818580282359594</v>
      </c>
      <c r="U349" s="221" t="s">
        <v>16</v>
      </c>
      <c r="V349" s="213">
        <v>17.695160966392496</v>
      </c>
      <c r="W349" s="213">
        <v>0</v>
      </c>
      <c r="X349" s="213">
        <v>0</v>
      </c>
      <c r="Y349" s="213">
        <v>0</v>
      </c>
      <c r="Z349" s="213">
        <v>2.1234193159670967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48"/>
        <v>19.818580282359594</v>
      </c>
      <c r="AJ349" s="147" t="str">
        <f t="shared" si="149"/>
        <v/>
      </c>
      <c r="BA349" s="147"/>
      <c r="BR349" s="147"/>
      <c r="CG349" s="147"/>
    </row>
    <row r="350" spans="1:85" ht="15">
      <c r="A350" s="165" t="s">
        <v>15</v>
      </c>
      <c r="B350" s="166">
        <v>6.6789948263329485E-2</v>
      </c>
      <c r="C350" s="166">
        <v>0</v>
      </c>
      <c r="D350" s="166">
        <v>8.0147937915995265E-3</v>
      </c>
      <c r="E350" s="166">
        <v>0</v>
      </c>
      <c r="F350" s="322"/>
      <c r="G350" s="166">
        <v>0</v>
      </c>
      <c r="H350" s="167">
        <v>0</v>
      </c>
      <c r="I350" s="168">
        <f t="shared" si="146"/>
        <v>7.4804742054929013E-2</v>
      </c>
      <c r="J350" s="155"/>
      <c r="K350" s="169" t="s">
        <v>15</v>
      </c>
      <c r="L350" s="170">
        <v>6.6789948263329485E-2</v>
      </c>
      <c r="M350" s="170">
        <v>0</v>
      </c>
      <c r="N350" s="170">
        <v>8.0147937915995265E-3</v>
      </c>
      <c r="O350" s="170">
        <v>0</v>
      </c>
      <c r="P350" s="170">
        <v>0</v>
      </c>
      <c r="Q350" s="170">
        <v>0</v>
      </c>
      <c r="R350" s="171">
        <v>0</v>
      </c>
      <c r="S350" s="172">
        <f t="shared" si="147"/>
        <v>7.4804742054929013E-2</v>
      </c>
      <c r="U350" s="217" t="s">
        <v>53</v>
      </c>
      <c r="V350" s="218">
        <v>6.6789948263329485E-2</v>
      </c>
      <c r="W350" s="218">
        <v>0</v>
      </c>
      <c r="X350" s="218">
        <v>0</v>
      </c>
      <c r="Y350" s="218">
        <v>0</v>
      </c>
      <c r="Z350" s="218">
        <v>8.0147937915995265E-3</v>
      </c>
      <c r="AA350" s="218">
        <v>0</v>
      </c>
      <c r="AB350" s="218">
        <v>0</v>
      </c>
      <c r="AC350" s="219">
        <v>0</v>
      </c>
      <c r="AD350" s="218">
        <v>0</v>
      </c>
      <c r="AE350" s="218">
        <v>0</v>
      </c>
      <c r="AF350" s="218">
        <v>0</v>
      </c>
      <c r="AG350" s="218">
        <v>0</v>
      </c>
      <c r="AH350" s="218">
        <v>0</v>
      </c>
      <c r="AI350" s="220">
        <f t="shared" si="148"/>
        <v>7.4804742054929013E-2</v>
      </c>
      <c r="AJ350" s="147" t="str">
        <f t="shared" si="14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22.350622081325447</v>
      </c>
      <c r="F351" s="322"/>
      <c r="G351" s="162">
        <v>0</v>
      </c>
      <c r="H351" s="174">
        <v>0</v>
      </c>
      <c r="I351" s="160">
        <f t="shared" si="146"/>
        <v>22.350622081325447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22.350622081325447</v>
      </c>
      <c r="P351" s="162">
        <v>251.71181761812673</v>
      </c>
      <c r="Q351" s="162">
        <v>0</v>
      </c>
      <c r="R351" s="163">
        <v>0</v>
      </c>
      <c r="S351" s="164">
        <f t="shared" si="147"/>
        <v>274.06243969945217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1.8317439472678081</v>
      </c>
      <c r="AB351" s="213">
        <v>251.71181761812673</v>
      </c>
      <c r="AC351" s="214">
        <v>20.51887813405764</v>
      </c>
      <c r="AD351" s="213">
        <v>0</v>
      </c>
      <c r="AE351" s="213">
        <v>0</v>
      </c>
      <c r="AF351" s="213">
        <v>0</v>
      </c>
      <c r="AG351" s="213">
        <v>0</v>
      </c>
      <c r="AH351" s="213">
        <v>20.51887813405764</v>
      </c>
      <c r="AI351" s="216">
        <f t="shared" si="148"/>
        <v>274.06243969945217</v>
      </c>
      <c r="AJ351" s="147" t="str">
        <f t="shared" si="14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4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0.71485748426665341</v>
      </c>
      <c r="Q352" s="170">
        <v>0</v>
      </c>
      <c r="R352" s="171">
        <v>0</v>
      </c>
      <c r="S352" s="172">
        <f t="shared" si="147"/>
        <v>0.71485748426665341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0.71485748426665341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48"/>
        <v>0.71485748426665341</v>
      </c>
      <c r="AJ352" s="147" t="str">
        <f t="shared" si="14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4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4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48"/>
        <v>0</v>
      </c>
      <c r="AJ353" s="147" t="str">
        <f t="shared" si="14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0</v>
      </c>
      <c r="D354" s="166">
        <v>0</v>
      </c>
      <c r="E354" s="166">
        <v>19.363158002232808</v>
      </c>
      <c r="F354" s="322"/>
      <c r="G354" s="166">
        <v>0</v>
      </c>
      <c r="H354" s="167">
        <v>0</v>
      </c>
      <c r="I354" s="168">
        <f t="shared" si="146"/>
        <v>19.363158002232808</v>
      </c>
      <c r="J354" s="155"/>
      <c r="K354" s="169" t="s">
        <v>17</v>
      </c>
      <c r="L354" s="170">
        <v>0</v>
      </c>
      <c r="M354" s="170">
        <v>0</v>
      </c>
      <c r="N354" s="170">
        <v>0</v>
      </c>
      <c r="O354" s="170">
        <v>19.363158002232808</v>
      </c>
      <c r="P354" s="170">
        <v>0</v>
      </c>
      <c r="Q354" s="170">
        <v>0</v>
      </c>
      <c r="R354" s="171">
        <v>0</v>
      </c>
      <c r="S354" s="172">
        <f t="shared" si="147"/>
        <v>19.363158002232808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0</v>
      </c>
      <c r="Z354" s="218">
        <v>0</v>
      </c>
      <c r="AA354" s="218">
        <v>19.363158002232808</v>
      </c>
      <c r="AB354" s="218">
        <v>0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48"/>
        <v>19.363158002232808</v>
      </c>
      <c r="AJ354" s="147" t="str">
        <f t="shared" si="149"/>
        <v/>
      </c>
      <c r="BA354" s="147"/>
      <c r="BR354" s="147"/>
      <c r="CG354" s="147"/>
    </row>
    <row r="355" spans="1:85" ht="15">
      <c r="A355" s="173" t="s">
        <v>139</v>
      </c>
      <c r="B355" s="162">
        <v>418.15774312519517</v>
      </c>
      <c r="C355" s="162">
        <v>0</v>
      </c>
      <c r="D355" s="162">
        <v>0</v>
      </c>
      <c r="E355" s="162">
        <v>0</v>
      </c>
      <c r="F355" s="322"/>
      <c r="G355" s="162">
        <v>0</v>
      </c>
      <c r="H355" s="174">
        <v>0</v>
      </c>
      <c r="I355" s="160">
        <f t="shared" si="146"/>
        <v>418.15774312519517</v>
      </c>
      <c r="J355" s="155"/>
      <c r="K355" s="175" t="s">
        <v>139</v>
      </c>
      <c r="L355" s="162">
        <v>418.15774312519517</v>
      </c>
      <c r="M355" s="162">
        <v>0</v>
      </c>
      <c r="N355" s="162">
        <v>0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47"/>
        <v>418.15774312519517</v>
      </c>
      <c r="U355" s="221" t="s">
        <v>139</v>
      </c>
      <c r="V355" s="213">
        <v>418.15774312519517</v>
      </c>
      <c r="W355" s="213">
        <v>0</v>
      </c>
      <c r="X355" s="213">
        <v>0</v>
      </c>
      <c r="Y355" s="213">
        <v>0</v>
      </c>
      <c r="Z355" s="213">
        <v>0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48"/>
        <v>418.15774312519517</v>
      </c>
      <c r="AJ355" s="147" t="str">
        <f t="shared" si="149"/>
        <v/>
      </c>
      <c r="BA355" s="147"/>
      <c r="BR355" s="147"/>
      <c r="CG355" s="147"/>
    </row>
    <row r="356" spans="1:85" ht="15">
      <c r="A356" s="165" t="s">
        <v>25</v>
      </c>
      <c r="B356" s="166">
        <v>57.635073181620768</v>
      </c>
      <c r="C356" s="166">
        <v>32.364904260308336</v>
      </c>
      <c r="D356" s="166">
        <v>11.11118955828187</v>
      </c>
      <c r="E356" s="166">
        <v>1100.9555701404524</v>
      </c>
      <c r="F356" s="322"/>
      <c r="G356" s="166">
        <v>97.363198090722392</v>
      </c>
      <c r="H356" s="167">
        <v>0</v>
      </c>
      <c r="I356" s="168">
        <f t="shared" si="146"/>
        <v>1299.4299352313858</v>
      </c>
      <c r="J356" s="155"/>
      <c r="K356" s="169" t="s">
        <v>25</v>
      </c>
      <c r="L356" s="170">
        <v>57.635073181620768</v>
      </c>
      <c r="M356" s="170">
        <v>32.364904260308336</v>
      </c>
      <c r="N356" s="170">
        <v>11.11118955828187</v>
      </c>
      <c r="O356" s="170">
        <v>1100.9555701404524</v>
      </c>
      <c r="P356" s="170">
        <v>3.8470797891717075</v>
      </c>
      <c r="Q356" s="170">
        <v>97.363198090722392</v>
      </c>
      <c r="R356" s="171">
        <v>0</v>
      </c>
      <c r="S356" s="172">
        <f t="shared" si="147"/>
        <v>1303.2770150205574</v>
      </c>
      <c r="U356" s="217" t="s">
        <v>25</v>
      </c>
      <c r="V356" s="218">
        <v>19.250091615528568</v>
      </c>
      <c r="W356" s="218">
        <v>38.3849815660922</v>
      </c>
      <c r="X356" s="218">
        <v>97.363198090722392</v>
      </c>
      <c r="Y356" s="218">
        <v>32.364904260308336</v>
      </c>
      <c r="Z356" s="218">
        <v>7.4199208939140888</v>
      </c>
      <c r="AA356" s="218">
        <v>1097.0508806506896</v>
      </c>
      <c r="AB356" s="218">
        <v>3.8470797891717075</v>
      </c>
      <c r="AC356" s="219">
        <v>7.595958154130682</v>
      </c>
      <c r="AD356" s="218">
        <v>0</v>
      </c>
      <c r="AE356" s="218">
        <v>0</v>
      </c>
      <c r="AF356" s="218">
        <v>0</v>
      </c>
      <c r="AG356" s="218">
        <v>3.6912686643677808</v>
      </c>
      <c r="AH356" s="218">
        <v>3.9046894897629016</v>
      </c>
      <c r="AI356" s="220">
        <f t="shared" si="148"/>
        <v>1303.2770150205574</v>
      </c>
      <c r="AJ356" s="147" t="str">
        <f t="shared" si="149"/>
        <v/>
      </c>
      <c r="BA356" s="147"/>
      <c r="BR356" s="147"/>
      <c r="CG356" s="147"/>
    </row>
    <row r="357" spans="1:85" ht="15">
      <c r="A357" s="173" t="s">
        <v>24</v>
      </c>
      <c r="B357" s="162">
        <v>12.221748604400689</v>
      </c>
      <c r="C357" s="162">
        <v>3.0453127603086578</v>
      </c>
      <c r="D357" s="162">
        <v>50.84068930396991</v>
      </c>
      <c r="E357" s="162">
        <v>0</v>
      </c>
      <c r="F357" s="322"/>
      <c r="G357" s="162">
        <v>0</v>
      </c>
      <c r="H357" s="174">
        <v>0</v>
      </c>
      <c r="I357" s="160">
        <f t="shared" si="146"/>
        <v>66.107750668679259</v>
      </c>
      <c r="J357" s="155"/>
      <c r="K357" s="175" t="s">
        <v>24</v>
      </c>
      <c r="L357" s="162">
        <v>12.221748604400689</v>
      </c>
      <c r="M357" s="162">
        <v>3.0453127603086578</v>
      </c>
      <c r="N357" s="162">
        <v>50.84068930396991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47"/>
        <v>66.107750668679259</v>
      </c>
      <c r="U357" s="221" t="s">
        <v>24</v>
      </c>
      <c r="V357" s="213">
        <v>12.221748604400689</v>
      </c>
      <c r="W357" s="213">
        <v>0</v>
      </c>
      <c r="X357" s="213">
        <v>0</v>
      </c>
      <c r="Y357" s="213">
        <v>3.0453127603086578</v>
      </c>
      <c r="Z357" s="213">
        <v>0.27445624549324932</v>
      </c>
      <c r="AA357" s="213">
        <v>0</v>
      </c>
      <c r="AB357" s="213">
        <v>0</v>
      </c>
      <c r="AC357" s="214">
        <v>50.566233058476662</v>
      </c>
      <c r="AD357" s="213">
        <v>0</v>
      </c>
      <c r="AE357" s="213">
        <v>0</v>
      </c>
      <c r="AF357" s="213">
        <v>0</v>
      </c>
      <c r="AG357" s="213">
        <v>50.566233058476662</v>
      </c>
      <c r="AH357" s="213">
        <v>0</v>
      </c>
      <c r="AI357" s="216">
        <f t="shared" si="148"/>
        <v>66.107750668679259</v>
      </c>
      <c r="AJ357" s="147" t="str">
        <f t="shared" si="149"/>
        <v/>
      </c>
      <c r="BA357" s="147"/>
      <c r="BR357" s="147"/>
      <c r="CG357" s="147"/>
    </row>
    <row r="358" spans="1:85" ht="15">
      <c r="A358" s="165" t="s">
        <v>56</v>
      </c>
      <c r="B358" s="166">
        <v>0</v>
      </c>
      <c r="C358" s="166">
        <v>0</v>
      </c>
      <c r="D358" s="166">
        <v>0</v>
      </c>
      <c r="E358" s="166">
        <v>0</v>
      </c>
      <c r="F358" s="322"/>
      <c r="G358" s="166">
        <v>0</v>
      </c>
      <c r="H358" s="167">
        <v>0</v>
      </c>
      <c r="I358" s="168">
        <f t="shared" si="146"/>
        <v>0</v>
      </c>
      <c r="J358" s="155"/>
      <c r="K358" s="169" t="s">
        <v>56</v>
      </c>
      <c r="L358" s="170">
        <v>0</v>
      </c>
      <c r="M358" s="170">
        <v>0</v>
      </c>
      <c r="N358" s="170">
        <v>0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47"/>
        <v>0</v>
      </c>
      <c r="U358" s="217" t="s">
        <v>56</v>
      </c>
      <c r="V358" s="218">
        <v>0</v>
      </c>
      <c r="W358" s="218">
        <v>0</v>
      </c>
      <c r="X358" s="218">
        <v>0</v>
      </c>
      <c r="Y358" s="218">
        <v>0</v>
      </c>
      <c r="Z358" s="218">
        <v>0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48"/>
        <v>0</v>
      </c>
      <c r="AJ358" s="147" t="str">
        <f t="shared" si="149"/>
        <v/>
      </c>
      <c r="BA358" s="147"/>
      <c r="BR358" s="147"/>
      <c r="CG358" s="147"/>
    </row>
    <row r="359" spans="1:85" ht="15">
      <c r="A359" s="173" t="s">
        <v>22</v>
      </c>
      <c r="B359" s="162">
        <v>234.79992920925829</v>
      </c>
      <c r="C359" s="162">
        <v>234.7495837027553</v>
      </c>
      <c r="D359" s="162">
        <v>1595.8065931967635</v>
      </c>
      <c r="E359" s="162">
        <v>0</v>
      </c>
      <c r="F359" s="322"/>
      <c r="G359" s="162">
        <v>0</v>
      </c>
      <c r="H359" s="174">
        <v>0</v>
      </c>
      <c r="I359" s="160">
        <f t="shared" si="146"/>
        <v>2065.3561061087771</v>
      </c>
      <c r="J359" s="155"/>
      <c r="K359" s="175" t="s">
        <v>22</v>
      </c>
      <c r="L359" s="162">
        <v>234.79992920925829</v>
      </c>
      <c r="M359" s="162">
        <v>234.7495837027553</v>
      </c>
      <c r="N359" s="162">
        <v>1595.8065931967635</v>
      </c>
      <c r="O359" s="162">
        <v>0</v>
      </c>
      <c r="P359" s="162">
        <v>16.136708642641931</v>
      </c>
      <c r="Q359" s="162">
        <v>0</v>
      </c>
      <c r="R359" s="163">
        <v>0</v>
      </c>
      <c r="S359" s="164">
        <f t="shared" si="147"/>
        <v>2081.4928147514192</v>
      </c>
      <c r="U359" s="221" t="s">
        <v>22</v>
      </c>
      <c r="V359" s="213">
        <v>234.79992920925829</v>
      </c>
      <c r="W359" s="213">
        <v>0</v>
      </c>
      <c r="X359" s="213">
        <v>0</v>
      </c>
      <c r="Y359" s="213">
        <v>234.7495837027553</v>
      </c>
      <c r="Z359" s="213">
        <v>801.87903051112403</v>
      </c>
      <c r="AA359" s="213">
        <v>0</v>
      </c>
      <c r="AB359" s="213">
        <v>16.136708642641931</v>
      </c>
      <c r="AC359" s="214">
        <v>793.92756268563949</v>
      </c>
      <c r="AD359" s="213">
        <v>0</v>
      </c>
      <c r="AE359" s="213">
        <v>0</v>
      </c>
      <c r="AF359" s="213">
        <v>0</v>
      </c>
      <c r="AG359" s="213">
        <v>793.92756268563949</v>
      </c>
      <c r="AH359" s="213">
        <v>0</v>
      </c>
      <c r="AI359" s="216">
        <f t="shared" si="148"/>
        <v>2081.4928147514192</v>
      </c>
      <c r="AJ359" s="147" t="str">
        <f t="shared" si="149"/>
        <v/>
      </c>
      <c r="BA359" s="147"/>
      <c r="BR359" s="147"/>
      <c r="CG359" s="147"/>
    </row>
    <row r="360" spans="1:85" ht="15">
      <c r="A360" s="165" t="s">
        <v>21</v>
      </c>
      <c r="B360" s="166">
        <v>2.2116854681250002</v>
      </c>
      <c r="C360" s="166">
        <v>0</v>
      </c>
      <c r="D360" s="166">
        <v>0.31595506687500002</v>
      </c>
      <c r="E360" s="166">
        <v>0</v>
      </c>
      <c r="F360" s="322"/>
      <c r="G360" s="166">
        <v>0</v>
      </c>
      <c r="H360" s="167">
        <v>0</v>
      </c>
      <c r="I360" s="168">
        <f t="shared" si="146"/>
        <v>2.5276405350000002</v>
      </c>
      <c r="J360" s="155"/>
      <c r="K360" s="169" t="s">
        <v>21</v>
      </c>
      <c r="L360" s="170">
        <v>2.2116854681250002</v>
      </c>
      <c r="M360" s="170">
        <v>0</v>
      </c>
      <c r="N360" s="170">
        <v>0.31595506687500002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47"/>
        <v>2.5276405350000002</v>
      </c>
      <c r="U360" s="217" t="s">
        <v>57</v>
      </c>
      <c r="V360" s="218">
        <v>2.2116854681250002</v>
      </c>
      <c r="W360" s="218">
        <v>0</v>
      </c>
      <c r="X360" s="218">
        <v>0</v>
      </c>
      <c r="Y360" s="218">
        <v>0</v>
      </c>
      <c r="Z360" s="218">
        <v>0</v>
      </c>
      <c r="AA360" s="218">
        <v>0</v>
      </c>
      <c r="AB360" s="218">
        <v>0</v>
      </c>
      <c r="AC360" s="219">
        <v>0.31595506687500002</v>
      </c>
      <c r="AD360" s="218">
        <v>0</v>
      </c>
      <c r="AE360" s="218">
        <v>0</v>
      </c>
      <c r="AF360" s="218">
        <v>0</v>
      </c>
      <c r="AG360" s="218">
        <v>0.31595506687500002</v>
      </c>
      <c r="AH360" s="218">
        <v>0</v>
      </c>
      <c r="AI360" s="220">
        <f t="shared" si="148"/>
        <v>2.5276405350000002</v>
      </c>
      <c r="AJ360" s="147" t="str">
        <f t="shared" si="149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4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4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48"/>
        <v>0</v>
      </c>
      <c r="AJ361" s="147" t="str">
        <f t="shared" si="149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4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4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48"/>
        <v>0</v>
      </c>
      <c r="AJ362" s="147" t="str">
        <f t="shared" si="14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4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4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48"/>
        <v>0</v>
      </c>
      <c r="AJ363" s="147" t="str">
        <f t="shared" si="14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4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4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48"/>
        <v>0</v>
      </c>
      <c r="AJ364" s="147" t="str">
        <f t="shared" si="14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4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4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48"/>
        <v>0</v>
      </c>
      <c r="AJ365" s="147" t="str">
        <f t="shared" si="14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742.78813050325573</v>
      </c>
      <c r="C366" s="201">
        <f t="shared" ref="C366:I366" si="150">SUM(C345:C361)</f>
        <v>270.15980072337231</v>
      </c>
      <c r="D366" s="201">
        <f t="shared" si="150"/>
        <v>1660.2058612356489</v>
      </c>
      <c r="E366" s="201">
        <f t="shared" si="150"/>
        <v>1142.6693502240107</v>
      </c>
      <c r="F366" s="201">
        <f t="shared" si="150"/>
        <v>0</v>
      </c>
      <c r="G366" s="201">
        <f t="shared" si="150"/>
        <v>97.363198090722392</v>
      </c>
      <c r="H366" s="203">
        <f t="shared" si="150"/>
        <v>0</v>
      </c>
      <c r="I366" s="160">
        <f t="shared" si="150"/>
        <v>3913.1863407770102</v>
      </c>
      <c r="J366" s="155"/>
      <c r="K366" s="202" t="s">
        <v>26</v>
      </c>
      <c r="L366" s="201">
        <f>SUM(L345:L361)</f>
        <v>742.78813050325573</v>
      </c>
      <c r="M366" s="201">
        <f t="shared" ref="M366:S366" si="151">SUM(M345:M361)</f>
        <v>270.15980072337231</v>
      </c>
      <c r="N366" s="201">
        <f t="shared" si="151"/>
        <v>1660.2058612356489</v>
      </c>
      <c r="O366" s="201">
        <f t="shared" si="151"/>
        <v>1142.6693502240107</v>
      </c>
      <c r="P366" s="201">
        <f t="shared" si="151"/>
        <v>272.410463534207</v>
      </c>
      <c r="Q366" s="201">
        <f t="shared" si="151"/>
        <v>97.363198090722392</v>
      </c>
      <c r="R366" s="203">
        <f t="shared" si="151"/>
        <v>0</v>
      </c>
      <c r="S366" s="204">
        <f t="shared" si="151"/>
        <v>4185.5968043112171</v>
      </c>
      <c r="T366" s="147" t="str">
        <f>IF(ABS(S366-AI366)&gt;0.01,S366-AI366,"")</f>
        <v/>
      </c>
      <c r="U366" s="230" t="s">
        <v>59</v>
      </c>
      <c r="V366" s="231">
        <f>SUM(V345:V361)</f>
        <v>704.40314893716356</v>
      </c>
      <c r="W366" s="231">
        <f t="shared" ref="W366:AH366" si="152">SUM(W345:W361)</f>
        <v>38.3849815660922</v>
      </c>
      <c r="X366" s="231">
        <f t="shared" si="152"/>
        <v>97.363198090722392</v>
      </c>
      <c r="Y366" s="231">
        <f t="shared" si="152"/>
        <v>270.15980072337231</v>
      </c>
      <c r="Z366" s="231">
        <f t="shared" si="152"/>
        <v>811.70484176029004</v>
      </c>
      <c r="AA366" s="231">
        <f t="shared" si="152"/>
        <v>1118.2457826001903</v>
      </c>
      <c r="AB366" s="231">
        <f t="shared" si="152"/>
        <v>272.410463534207</v>
      </c>
      <c r="AC366" s="231">
        <f t="shared" si="152"/>
        <v>872.92458709917946</v>
      </c>
      <c r="AD366" s="232">
        <f t="shared" si="152"/>
        <v>0</v>
      </c>
      <c r="AE366" s="232">
        <f t="shared" si="152"/>
        <v>0</v>
      </c>
      <c r="AF366" s="232">
        <f t="shared" si="152"/>
        <v>0</v>
      </c>
      <c r="AG366" s="232">
        <f t="shared" si="152"/>
        <v>848.50101947535893</v>
      </c>
      <c r="AH366" s="232">
        <f t="shared" si="152"/>
        <v>24.423567623820542</v>
      </c>
      <c r="AI366" s="233">
        <f>SUM(V366:AC366)</f>
        <v>4185.5968043112171</v>
      </c>
      <c r="AJ366" s="147" t="str">
        <f t="shared" si="14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0.18981670327402969</v>
      </c>
      <c r="C367" s="49">
        <f t="shared" ref="C367:H367" si="153">IF($I366=0,"-",C366/$I366)</f>
        <v>6.9038317421329043E-2</v>
      </c>
      <c r="D367" s="49">
        <f t="shared" si="153"/>
        <v>0.42425934178897168</v>
      </c>
      <c r="E367" s="49">
        <f t="shared" si="153"/>
        <v>0.29200483971768132</v>
      </c>
      <c r="F367" s="49">
        <f t="shared" si="153"/>
        <v>0</v>
      </c>
      <c r="G367" s="49">
        <f t="shared" si="153"/>
        <v>2.4880797797988265E-2</v>
      </c>
      <c r="H367" s="71">
        <f t="shared" si="153"/>
        <v>0</v>
      </c>
      <c r="I367" s="50">
        <f>SUM(B367:H367)</f>
        <v>0.99999999999999989</v>
      </c>
      <c r="J367" s="147"/>
      <c r="K367" s="82" t="s">
        <v>83</v>
      </c>
      <c r="L367" s="99">
        <f t="shared" ref="L367:R367" si="154">IF($S366=0,"-",L366/$S366)</f>
        <v>0.17746289602910981</v>
      </c>
      <c r="M367" s="99">
        <f t="shared" si="154"/>
        <v>6.4545108703519732E-2</v>
      </c>
      <c r="N367" s="99">
        <f t="shared" si="154"/>
        <v>0.39664734537392998</v>
      </c>
      <c r="O367" s="99">
        <f t="shared" si="154"/>
        <v>0.27300033989108724</v>
      </c>
      <c r="P367" s="99">
        <f t="shared" si="154"/>
        <v>6.5082824808548406E-2</v>
      </c>
      <c r="Q367" s="99">
        <f t="shared" si="154"/>
        <v>2.326148519380488E-2</v>
      </c>
      <c r="R367" s="100">
        <f t="shared" si="154"/>
        <v>0</v>
      </c>
      <c r="S367" s="101">
        <f>SUM(L367:R367)</f>
        <v>1</v>
      </c>
      <c r="U367" s="111" t="s">
        <v>83</v>
      </c>
      <c r="V367" s="133">
        <f>+V366/$AI366</f>
        <v>0.16829216522041002</v>
      </c>
      <c r="W367" s="133">
        <f t="shared" ref="W367:AH367" si="155">+W366/$AI366</f>
        <v>9.170730808699774E-3</v>
      </c>
      <c r="X367" s="133">
        <f t="shared" si="155"/>
        <v>2.326148519380488E-2</v>
      </c>
      <c r="Y367" s="133">
        <f t="shared" si="155"/>
        <v>6.4545108703519732E-2</v>
      </c>
      <c r="Z367" s="133">
        <f t="shared" si="155"/>
        <v>0.19392810146553627</v>
      </c>
      <c r="AA367" s="133">
        <f t="shared" si="155"/>
        <v>0.26716519408854267</v>
      </c>
      <c r="AB367" s="133">
        <f t="shared" si="155"/>
        <v>6.5082824808548406E-2</v>
      </c>
      <c r="AC367" s="133">
        <f t="shared" si="155"/>
        <v>0.20855438971093829</v>
      </c>
      <c r="AD367" s="133">
        <f t="shared" si="155"/>
        <v>0</v>
      </c>
      <c r="AE367" s="133">
        <f t="shared" si="155"/>
        <v>0</v>
      </c>
      <c r="AF367" s="133">
        <f t="shared" si="155"/>
        <v>0</v>
      </c>
      <c r="AG367" s="133">
        <f t="shared" si="155"/>
        <v>0.20271924390839371</v>
      </c>
      <c r="AH367" s="133">
        <f t="shared" si="155"/>
        <v>5.8351458025445646E-3</v>
      </c>
      <c r="AI367" s="134">
        <f>SUM(V367:AC367)</f>
        <v>1</v>
      </c>
      <c r="AJ367" s="25" t="str">
        <f t="shared" si="14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56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57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58">SUM(V372:AC372)</f>
        <v>0</v>
      </c>
      <c r="AJ372" s="147" t="str">
        <f t="shared" ref="AJ372:AJ393" si="159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56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57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58"/>
        <v>0</v>
      </c>
      <c r="AJ373" s="147" t="str">
        <f t="shared" si="159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56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57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58"/>
        <v>0</v>
      </c>
      <c r="AJ374" s="147" t="str">
        <f t="shared" si="159"/>
        <v/>
      </c>
      <c r="BA374" s="147"/>
      <c r="BR374" s="147"/>
      <c r="CG374" s="147"/>
    </row>
    <row r="375" spans="1:85" ht="15">
      <c r="A375" s="173" t="s">
        <v>16</v>
      </c>
      <c r="B375" s="162">
        <v>30.683856096845929</v>
      </c>
      <c r="C375" s="162">
        <v>0.47750781112974988</v>
      </c>
      <c r="D375" s="162">
        <v>13.644785703032667</v>
      </c>
      <c r="E375" s="162">
        <v>0</v>
      </c>
      <c r="F375" s="322"/>
      <c r="G375" s="162">
        <v>0</v>
      </c>
      <c r="H375" s="174">
        <v>0</v>
      </c>
      <c r="I375" s="160">
        <f t="shared" si="156"/>
        <v>44.806149611008351</v>
      </c>
      <c r="J375" s="155"/>
      <c r="K375" s="175" t="s">
        <v>16</v>
      </c>
      <c r="L375" s="162">
        <v>30.683856096845929</v>
      </c>
      <c r="M375" s="162">
        <v>0.47750781112974988</v>
      </c>
      <c r="N375" s="162">
        <v>13.644785703032667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57"/>
        <v>44.806149611008351</v>
      </c>
      <c r="U375" s="221" t="s">
        <v>16</v>
      </c>
      <c r="V375" s="213">
        <v>30.683856096845929</v>
      </c>
      <c r="W375" s="213">
        <v>0</v>
      </c>
      <c r="X375" s="213">
        <v>0</v>
      </c>
      <c r="Y375" s="213">
        <v>0.47750781112974988</v>
      </c>
      <c r="Z375" s="213">
        <v>13.644785703032667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58"/>
        <v>44.806149611008351</v>
      </c>
      <c r="AJ375" s="147" t="str">
        <f t="shared" si="159"/>
        <v/>
      </c>
      <c r="BA375" s="147"/>
      <c r="BR375" s="147"/>
      <c r="CG375" s="147"/>
    </row>
    <row r="376" spans="1:85" ht="15">
      <c r="A376" s="165" t="s">
        <v>15</v>
      </c>
      <c r="B376" s="166">
        <v>0.18613357393717037</v>
      </c>
      <c r="C376" s="166">
        <v>0</v>
      </c>
      <c r="D376" s="166">
        <v>0.83760108271726574</v>
      </c>
      <c r="E376" s="166">
        <v>0</v>
      </c>
      <c r="F376" s="322"/>
      <c r="G376" s="166">
        <v>0</v>
      </c>
      <c r="H376" s="167">
        <v>0</v>
      </c>
      <c r="I376" s="168">
        <f t="shared" si="156"/>
        <v>1.0237346566544361</v>
      </c>
      <c r="J376" s="155"/>
      <c r="K376" s="169" t="s">
        <v>15</v>
      </c>
      <c r="L376" s="170">
        <v>0.18613357393717037</v>
      </c>
      <c r="M376" s="170">
        <v>0</v>
      </c>
      <c r="N376" s="170">
        <v>0.83760108271726574</v>
      </c>
      <c r="O376" s="170">
        <v>0</v>
      </c>
      <c r="P376" s="170">
        <v>0</v>
      </c>
      <c r="Q376" s="170">
        <v>0</v>
      </c>
      <c r="R376" s="171">
        <v>0</v>
      </c>
      <c r="S376" s="172">
        <f t="shared" si="157"/>
        <v>1.0237346566544361</v>
      </c>
      <c r="U376" s="217" t="s">
        <v>53</v>
      </c>
      <c r="V376" s="218">
        <v>0.18613357393717037</v>
      </c>
      <c r="W376" s="218">
        <v>0</v>
      </c>
      <c r="X376" s="218">
        <v>0</v>
      </c>
      <c r="Y376" s="218">
        <v>0</v>
      </c>
      <c r="Z376" s="218">
        <v>0.83760108271726574</v>
      </c>
      <c r="AA376" s="218">
        <v>0</v>
      </c>
      <c r="AB376" s="218">
        <v>0</v>
      </c>
      <c r="AC376" s="219">
        <v>0</v>
      </c>
      <c r="AD376" s="218">
        <v>0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58"/>
        <v>1.0237346566544361</v>
      </c>
      <c r="AJ376" s="147" t="str">
        <f t="shared" si="159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695.56647332753084</v>
      </c>
      <c r="F377" s="322"/>
      <c r="G377" s="162">
        <v>0</v>
      </c>
      <c r="H377" s="174">
        <v>0</v>
      </c>
      <c r="I377" s="160">
        <f t="shared" si="156"/>
        <v>695.56647332753084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695.56647332753084</v>
      </c>
      <c r="P377" s="162">
        <v>350.67574504617107</v>
      </c>
      <c r="Q377" s="162">
        <v>0</v>
      </c>
      <c r="R377" s="163">
        <v>0</v>
      </c>
      <c r="S377" s="164">
        <f t="shared" si="157"/>
        <v>1046.2422183737019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695.56647332753084</v>
      </c>
      <c r="AB377" s="213">
        <v>350.67574504617107</v>
      </c>
      <c r="AC377" s="214">
        <v>0</v>
      </c>
      <c r="AD377" s="213">
        <v>0</v>
      </c>
      <c r="AE377" s="213">
        <v>0</v>
      </c>
      <c r="AF377" s="213">
        <v>0</v>
      </c>
      <c r="AG377" s="213">
        <v>0</v>
      </c>
      <c r="AH377" s="213">
        <v>0</v>
      </c>
      <c r="AI377" s="216">
        <f t="shared" si="158"/>
        <v>1046.2422183737019</v>
      </c>
      <c r="AJ377" s="147" t="str">
        <f t="shared" si="159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2.2680736056861228</v>
      </c>
      <c r="F378" s="322"/>
      <c r="G378" s="166">
        <v>0</v>
      </c>
      <c r="H378" s="167">
        <v>0</v>
      </c>
      <c r="I378" s="168">
        <f t="shared" si="156"/>
        <v>2.2680736056861228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2.2680736056861228</v>
      </c>
      <c r="P378" s="170">
        <v>15.8248354077089</v>
      </c>
      <c r="Q378" s="170">
        <v>0</v>
      </c>
      <c r="R378" s="171">
        <v>0</v>
      </c>
      <c r="S378" s="172">
        <f t="shared" si="157"/>
        <v>18.092909013395023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0.25827635455203124</v>
      </c>
      <c r="AB378" s="218">
        <v>15.8248354077089</v>
      </c>
      <c r="AC378" s="219">
        <v>2.0097972511340916</v>
      </c>
      <c r="AD378" s="218">
        <v>0</v>
      </c>
      <c r="AE378" s="218">
        <v>0</v>
      </c>
      <c r="AF378" s="218">
        <v>0</v>
      </c>
      <c r="AG378" s="218">
        <v>0</v>
      </c>
      <c r="AH378" s="218">
        <v>2.0097972511340916</v>
      </c>
      <c r="AI378" s="220">
        <f t="shared" si="158"/>
        <v>18.092909013395023</v>
      </c>
      <c r="AJ378" s="147" t="str">
        <f t="shared" si="159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156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157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158"/>
        <v>0</v>
      </c>
      <c r="AJ379" s="147" t="str">
        <f t="shared" si="159"/>
        <v/>
      </c>
      <c r="BA379" s="147"/>
      <c r="BR379" s="147"/>
      <c r="CG379" s="147"/>
    </row>
    <row r="380" spans="1:85" ht="15">
      <c r="A380" s="165" t="s">
        <v>17</v>
      </c>
      <c r="B380" s="166">
        <v>0.27132042323459604</v>
      </c>
      <c r="C380" s="166">
        <v>0</v>
      </c>
      <c r="D380" s="166">
        <v>14.188824860518295</v>
      </c>
      <c r="E380" s="166">
        <v>0.18499119765995051</v>
      </c>
      <c r="F380" s="322"/>
      <c r="G380" s="166">
        <v>0</v>
      </c>
      <c r="H380" s="167">
        <v>0</v>
      </c>
      <c r="I380" s="168">
        <f t="shared" si="156"/>
        <v>14.645136481412841</v>
      </c>
      <c r="J380" s="155"/>
      <c r="K380" s="169" t="s">
        <v>17</v>
      </c>
      <c r="L380" s="170">
        <v>0.27132042323459604</v>
      </c>
      <c r="M380" s="170">
        <v>0</v>
      </c>
      <c r="N380" s="170">
        <v>14.188824860518295</v>
      </c>
      <c r="O380" s="170">
        <v>0.18499119765995051</v>
      </c>
      <c r="P380" s="170">
        <v>1.4332631578947321E-2</v>
      </c>
      <c r="Q380" s="170">
        <v>0</v>
      </c>
      <c r="R380" s="171">
        <v>0</v>
      </c>
      <c r="S380" s="172">
        <f t="shared" si="157"/>
        <v>14.659469112991788</v>
      </c>
      <c r="U380" s="217" t="s">
        <v>17</v>
      </c>
      <c r="V380" s="218">
        <v>0.27132042323459604</v>
      </c>
      <c r="W380" s="218">
        <v>0</v>
      </c>
      <c r="X380" s="218">
        <v>0</v>
      </c>
      <c r="Y380" s="218">
        <v>0</v>
      </c>
      <c r="Z380" s="218">
        <v>14.188824860518295</v>
      </c>
      <c r="AA380" s="218">
        <v>0.16443662014217933</v>
      </c>
      <c r="AB380" s="218">
        <v>1.4332631578947321E-2</v>
      </c>
      <c r="AC380" s="219">
        <v>2.0554577517771171E-2</v>
      </c>
      <c r="AD380" s="218">
        <v>0</v>
      </c>
      <c r="AE380" s="218">
        <v>0</v>
      </c>
      <c r="AF380" s="218">
        <v>0</v>
      </c>
      <c r="AG380" s="218">
        <v>0</v>
      </c>
      <c r="AH380" s="218">
        <v>2.0554577517771171E-2</v>
      </c>
      <c r="AI380" s="220">
        <f t="shared" si="158"/>
        <v>14.659469112991788</v>
      </c>
      <c r="AJ380" s="147" t="str">
        <f t="shared" si="159"/>
        <v/>
      </c>
      <c r="BA380" s="147"/>
      <c r="BR380" s="147"/>
      <c r="CG380" s="147"/>
    </row>
    <row r="381" spans="1:85" ht="15">
      <c r="A381" s="173" t="s">
        <v>139</v>
      </c>
      <c r="B381" s="162">
        <v>47.748505321632067</v>
      </c>
      <c r="C381" s="162">
        <v>0</v>
      </c>
      <c r="D381" s="162">
        <v>47.550343310750407</v>
      </c>
      <c r="E381" s="162">
        <v>0.96921064637815502</v>
      </c>
      <c r="F381" s="322"/>
      <c r="G381" s="162">
        <v>0</v>
      </c>
      <c r="H381" s="174">
        <v>0</v>
      </c>
      <c r="I381" s="160">
        <f t="shared" si="156"/>
        <v>96.268059278760632</v>
      </c>
      <c r="J381" s="155"/>
      <c r="K381" s="175" t="s">
        <v>139</v>
      </c>
      <c r="L381" s="162">
        <v>47.748505321632067</v>
      </c>
      <c r="M381" s="162">
        <v>0</v>
      </c>
      <c r="N381" s="162">
        <v>47.550343310750407</v>
      </c>
      <c r="O381" s="162">
        <v>0.96921064637815502</v>
      </c>
      <c r="P381" s="162">
        <v>0.18706697871578576</v>
      </c>
      <c r="Q381" s="162">
        <v>0</v>
      </c>
      <c r="R381" s="163">
        <v>0</v>
      </c>
      <c r="S381" s="164">
        <f t="shared" si="157"/>
        <v>96.455126257476422</v>
      </c>
      <c r="U381" s="221" t="s">
        <v>139</v>
      </c>
      <c r="V381" s="213">
        <v>47.581486643259055</v>
      </c>
      <c r="W381" s="213">
        <v>0</v>
      </c>
      <c r="X381" s="213">
        <v>0</v>
      </c>
      <c r="Y381" s="213">
        <v>0</v>
      </c>
      <c r="Z381" s="213">
        <v>46.420141727775132</v>
      </c>
      <c r="AA381" s="213">
        <v>0.44303902052630761</v>
      </c>
      <c r="AB381" s="213">
        <v>0.18706697871578576</v>
      </c>
      <c r="AC381" s="214">
        <v>1.8233918872001382</v>
      </c>
      <c r="AD381" s="213">
        <v>0.16701867837301307</v>
      </c>
      <c r="AE381" s="213">
        <v>0</v>
      </c>
      <c r="AF381" s="213">
        <v>0</v>
      </c>
      <c r="AG381" s="213">
        <v>1.1302015829752778</v>
      </c>
      <c r="AH381" s="213">
        <v>0.5261716258518474</v>
      </c>
      <c r="AI381" s="216">
        <f t="shared" si="158"/>
        <v>96.455126257476422</v>
      </c>
      <c r="AJ381" s="147" t="str">
        <f t="shared" si="159"/>
        <v/>
      </c>
      <c r="BA381" s="147"/>
      <c r="BR381" s="147"/>
      <c r="CG381" s="147"/>
    </row>
    <row r="382" spans="1:85" ht="15">
      <c r="A382" s="165" t="s">
        <v>25</v>
      </c>
      <c r="B382" s="166">
        <v>23.567857799228747</v>
      </c>
      <c r="C382" s="166">
        <v>1.7786790993492205E-2</v>
      </c>
      <c r="D382" s="166">
        <v>1.8127737796131578</v>
      </c>
      <c r="E382" s="166">
        <v>77.117690081523733</v>
      </c>
      <c r="F382" s="322"/>
      <c r="G382" s="166">
        <v>54.993420230421862</v>
      </c>
      <c r="H382" s="167">
        <v>7.4944344073703158E-3</v>
      </c>
      <c r="I382" s="168">
        <f t="shared" si="156"/>
        <v>157.51702311618834</v>
      </c>
      <c r="J382" s="155"/>
      <c r="K382" s="169" t="s">
        <v>25</v>
      </c>
      <c r="L382" s="170">
        <v>23.567857799228747</v>
      </c>
      <c r="M382" s="170">
        <v>1.7786790993492205E-2</v>
      </c>
      <c r="N382" s="170">
        <v>1.8127737796131578</v>
      </c>
      <c r="O382" s="170">
        <v>77.117690081523733</v>
      </c>
      <c r="P382" s="170">
        <v>3.9084691084099474</v>
      </c>
      <c r="Q382" s="170">
        <v>54.993420230421862</v>
      </c>
      <c r="R382" s="171">
        <v>7.4944344073703158E-3</v>
      </c>
      <c r="S382" s="172">
        <f t="shared" si="157"/>
        <v>161.42549222459832</v>
      </c>
      <c r="U382" s="217" t="s">
        <v>25</v>
      </c>
      <c r="V382" s="218">
        <v>13.661134829972486</v>
      </c>
      <c r="W382" s="218">
        <v>9.895791087600708</v>
      </c>
      <c r="X382" s="218">
        <v>54.993420230421862</v>
      </c>
      <c r="Y382" s="218">
        <v>1.7786790993492205E-2</v>
      </c>
      <c r="Z382" s="218">
        <v>1.8127737796131578</v>
      </c>
      <c r="AA382" s="218">
        <v>74.754505053874823</v>
      </c>
      <c r="AB382" s="218">
        <v>3.9084691084099474</v>
      </c>
      <c r="AC382" s="219">
        <v>2.3816113437118256</v>
      </c>
      <c r="AD382" s="218">
        <v>1.093188165555084E-2</v>
      </c>
      <c r="AE382" s="218">
        <v>0</v>
      </c>
      <c r="AF382" s="218">
        <v>7.4944344073703158E-3</v>
      </c>
      <c r="AG382" s="218">
        <v>0</v>
      </c>
      <c r="AH382" s="218">
        <v>2.3631850276489046</v>
      </c>
      <c r="AI382" s="220">
        <f t="shared" si="158"/>
        <v>161.42549222459829</v>
      </c>
      <c r="AJ382" s="147" t="str">
        <f t="shared" si="159"/>
        <v/>
      </c>
      <c r="BA382" s="147"/>
      <c r="BR382" s="147"/>
      <c r="CG382" s="147"/>
    </row>
    <row r="383" spans="1:85" ht="15">
      <c r="A383" s="173" t="s">
        <v>24</v>
      </c>
      <c r="B383" s="162">
        <v>13.596029078138463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56"/>
        <v>13.596029078138463</v>
      </c>
      <c r="J383" s="155"/>
      <c r="K383" s="175" t="s">
        <v>24</v>
      </c>
      <c r="L383" s="162">
        <v>13.596029078138463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57"/>
        <v>13.596029078138463</v>
      </c>
      <c r="U383" s="221" t="s">
        <v>24</v>
      </c>
      <c r="V383" s="213">
        <v>13.534815513294081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6.1213564844380952E-2</v>
      </c>
      <c r="AD383" s="213">
        <v>6.1213564844380952E-2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58"/>
        <v>13.596029078138463</v>
      </c>
      <c r="AJ383" s="147" t="str">
        <f t="shared" si="159"/>
        <v/>
      </c>
      <c r="BA383" s="147"/>
      <c r="BR383" s="147"/>
      <c r="CG383" s="147"/>
    </row>
    <row r="384" spans="1:85" ht="15">
      <c r="A384" s="165" t="s">
        <v>56</v>
      </c>
      <c r="B384" s="166">
        <v>0.14504665590555568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56"/>
        <v>0.14504665590555568</v>
      </c>
      <c r="J384" s="155"/>
      <c r="K384" s="169" t="s">
        <v>56</v>
      </c>
      <c r="L384" s="170">
        <v>0.14504665590555568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57"/>
        <v>0.14504665590555568</v>
      </c>
      <c r="U384" s="217" t="s">
        <v>56</v>
      </c>
      <c r="V384" s="218">
        <v>0.14504665590555568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58"/>
        <v>0.14504665590555568</v>
      </c>
      <c r="AJ384" s="147" t="str">
        <f t="shared" si="159"/>
        <v/>
      </c>
      <c r="BA384" s="147"/>
      <c r="BR384" s="147"/>
      <c r="CG384" s="147"/>
    </row>
    <row r="385" spans="1:85" ht="15">
      <c r="A385" s="173" t="s">
        <v>22</v>
      </c>
      <c r="B385" s="162">
        <v>61.744235582612333</v>
      </c>
      <c r="C385" s="162">
        <v>0</v>
      </c>
      <c r="D385" s="162">
        <v>3.8296207053415694</v>
      </c>
      <c r="E385" s="162">
        <v>0</v>
      </c>
      <c r="F385" s="322"/>
      <c r="G385" s="162">
        <v>0</v>
      </c>
      <c r="H385" s="174">
        <v>0</v>
      </c>
      <c r="I385" s="160">
        <f t="shared" si="156"/>
        <v>65.573856287953902</v>
      </c>
      <c r="J385" s="155"/>
      <c r="K385" s="175" t="s">
        <v>22</v>
      </c>
      <c r="L385" s="162">
        <v>61.744235582612333</v>
      </c>
      <c r="M385" s="162">
        <v>0</v>
      </c>
      <c r="N385" s="162">
        <v>3.8296207053415694</v>
      </c>
      <c r="O385" s="162">
        <v>0</v>
      </c>
      <c r="P385" s="162">
        <v>61.312872855453236</v>
      </c>
      <c r="Q385" s="162">
        <v>0</v>
      </c>
      <c r="R385" s="163">
        <v>0</v>
      </c>
      <c r="S385" s="164">
        <f t="shared" si="157"/>
        <v>126.88672914340714</v>
      </c>
      <c r="U385" s="221" t="s">
        <v>22</v>
      </c>
      <c r="V385" s="213">
        <v>61.744235582612333</v>
      </c>
      <c r="W385" s="213">
        <v>0</v>
      </c>
      <c r="X385" s="213">
        <v>0</v>
      </c>
      <c r="Y385" s="213">
        <v>0</v>
      </c>
      <c r="Z385" s="213">
        <v>3.8296207053415694</v>
      </c>
      <c r="AA385" s="213">
        <v>0</v>
      </c>
      <c r="AB385" s="213">
        <v>61.312872855453236</v>
      </c>
      <c r="AC385" s="214">
        <v>0</v>
      </c>
      <c r="AD385" s="213">
        <v>0</v>
      </c>
      <c r="AE385" s="213">
        <v>0</v>
      </c>
      <c r="AF385" s="213">
        <v>0</v>
      </c>
      <c r="AG385" s="213">
        <v>0</v>
      </c>
      <c r="AH385" s="213">
        <v>0</v>
      </c>
      <c r="AI385" s="216">
        <f t="shared" si="158"/>
        <v>126.88672914340714</v>
      </c>
      <c r="AJ385" s="147" t="str">
        <f t="shared" si="159"/>
        <v/>
      </c>
      <c r="BA385" s="147"/>
      <c r="BR385" s="147"/>
      <c r="CG385" s="147"/>
    </row>
    <row r="386" spans="1:85" ht="15">
      <c r="A386" s="165" t="s">
        <v>21</v>
      </c>
      <c r="B386" s="166">
        <v>4.6994037156687547E-2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56"/>
        <v>4.6994037156687547E-2</v>
      </c>
      <c r="J386" s="155"/>
      <c r="K386" s="169" t="s">
        <v>21</v>
      </c>
      <c r="L386" s="170">
        <v>4.6994037156687547E-2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57"/>
        <v>4.6994037156687547E-2</v>
      </c>
      <c r="U386" s="217" t="s">
        <v>57</v>
      </c>
      <c r="V386" s="218">
        <v>4.6994037156687547E-2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58"/>
        <v>4.6994037156687547E-2</v>
      </c>
      <c r="AJ386" s="147" t="str">
        <f t="shared" si="159"/>
        <v/>
      </c>
      <c r="BA386" s="147"/>
      <c r="BR386" s="147"/>
      <c r="CG386" s="147"/>
    </row>
    <row r="387" spans="1:85" ht="15">
      <c r="A387" s="176" t="s">
        <v>60</v>
      </c>
      <c r="B387" s="162">
        <v>0.1975898689813895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56"/>
        <v>0.1975898689813895</v>
      </c>
      <c r="J387" s="155"/>
      <c r="K387" s="177" t="s">
        <v>60</v>
      </c>
      <c r="L387" s="162">
        <v>0.1975898689813895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57"/>
        <v>0.1975898689813895</v>
      </c>
      <c r="U387" s="222" t="s">
        <v>58</v>
      </c>
      <c r="V387" s="213">
        <v>0.12501714140224368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7.2572727579145818E-2</v>
      </c>
      <c r="AD387" s="215">
        <v>7.2572727579145818E-2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58"/>
        <v>0.1975898689813895</v>
      </c>
      <c r="AJ387" s="147" t="str">
        <f t="shared" si="159"/>
        <v/>
      </c>
      <c r="BA387" s="147"/>
      <c r="BR387" s="147"/>
      <c r="CG387" s="147"/>
    </row>
    <row r="388" spans="1:85">
      <c r="A388" s="178" t="s">
        <v>23</v>
      </c>
      <c r="B388" s="179">
        <v>0.1975898689813895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56"/>
        <v>0.1975898689813895</v>
      </c>
      <c r="J388" s="155"/>
      <c r="K388" s="182" t="s">
        <v>23</v>
      </c>
      <c r="L388" s="183">
        <v>0.1975898689813895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57"/>
        <v>0.1975898689813895</v>
      </c>
      <c r="U388" s="223" t="s">
        <v>61</v>
      </c>
      <c r="V388" s="224">
        <v>0.12501714140224368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7.2572727579145818E-2</v>
      </c>
      <c r="AD388" s="224">
        <v>7.2572727579145818E-2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58"/>
        <v>0.1975898689813895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56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57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58"/>
        <v>0</v>
      </c>
      <c r="AJ389" s="147" t="str">
        <f t="shared" si="159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56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57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58"/>
        <v>0</v>
      </c>
      <c r="AJ390" s="147" t="str">
        <f t="shared" si="159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56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57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58"/>
        <v>0</v>
      </c>
      <c r="AJ391" s="147" t="str">
        <f t="shared" si="159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178.18756843767295</v>
      </c>
      <c r="C392" s="201">
        <f t="shared" ref="C392:I392" si="160">SUM(C371:C387)</f>
        <v>0.49529460212324211</v>
      </c>
      <c r="D392" s="201">
        <f t="shared" si="160"/>
        <v>81.863949441973361</v>
      </c>
      <c r="E392" s="201">
        <f t="shared" si="160"/>
        <v>776.10643885877892</v>
      </c>
      <c r="F392" s="201">
        <f t="shared" si="160"/>
        <v>0</v>
      </c>
      <c r="G392" s="201">
        <f t="shared" si="160"/>
        <v>54.993420230421862</v>
      </c>
      <c r="H392" s="203">
        <f t="shared" si="160"/>
        <v>7.4944344073703158E-3</v>
      </c>
      <c r="I392" s="160">
        <f t="shared" si="160"/>
        <v>1091.6541660053776</v>
      </c>
      <c r="J392" s="155"/>
      <c r="K392" s="202" t="s">
        <v>26</v>
      </c>
      <c r="L392" s="201">
        <f>SUM(L371:L387)</f>
        <v>178.18756843767295</v>
      </c>
      <c r="M392" s="201">
        <f t="shared" ref="M392:S392" si="161">SUM(M371:M387)</f>
        <v>0.49529460212324211</v>
      </c>
      <c r="N392" s="201">
        <f t="shared" si="161"/>
        <v>81.863949441973361</v>
      </c>
      <c r="O392" s="201">
        <f t="shared" si="161"/>
        <v>776.10643885877892</v>
      </c>
      <c r="P392" s="201">
        <f t="shared" si="161"/>
        <v>431.92332202803794</v>
      </c>
      <c r="Q392" s="201">
        <f t="shared" si="161"/>
        <v>54.993420230421862</v>
      </c>
      <c r="R392" s="203">
        <f t="shared" si="161"/>
        <v>7.4944344073703158E-3</v>
      </c>
      <c r="S392" s="204">
        <f t="shared" si="161"/>
        <v>1523.5774880334154</v>
      </c>
      <c r="T392" s="147" t="str">
        <f>IF(ABS(S392-AI392)&gt;0.01,S392-AI392,"")</f>
        <v/>
      </c>
      <c r="U392" s="230" t="s">
        <v>59</v>
      </c>
      <c r="V392" s="231">
        <f>SUM(V371:V387)</f>
        <v>167.98004049762014</v>
      </c>
      <c r="W392" s="231">
        <f t="shared" ref="W392:AH392" si="162">SUM(W371:W387)</f>
        <v>9.895791087600708</v>
      </c>
      <c r="X392" s="231">
        <f t="shared" si="162"/>
        <v>54.993420230421862</v>
      </c>
      <c r="Y392" s="231">
        <f t="shared" si="162"/>
        <v>0.49529460212324211</v>
      </c>
      <c r="Z392" s="231">
        <f t="shared" si="162"/>
        <v>80.733747858998086</v>
      </c>
      <c r="AA392" s="231">
        <f t="shared" si="162"/>
        <v>771.18673037662609</v>
      </c>
      <c r="AB392" s="231">
        <f t="shared" si="162"/>
        <v>431.92332202803794</v>
      </c>
      <c r="AC392" s="231">
        <f t="shared" si="162"/>
        <v>6.3691413519873521</v>
      </c>
      <c r="AD392" s="232">
        <f t="shared" si="162"/>
        <v>0.31173685245209071</v>
      </c>
      <c r="AE392" s="232">
        <f t="shared" si="162"/>
        <v>0</v>
      </c>
      <c r="AF392" s="232">
        <f t="shared" si="162"/>
        <v>7.4944344073703158E-3</v>
      </c>
      <c r="AG392" s="232">
        <f t="shared" si="162"/>
        <v>1.1302015829752778</v>
      </c>
      <c r="AH392" s="232">
        <f t="shared" si="162"/>
        <v>4.9197084821526147</v>
      </c>
      <c r="AI392" s="233">
        <f>SUM(V392:AC392)</f>
        <v>1523.5774880334154</v>
      </c>
      <c r="AJ392" s="147" t="str">
        <f t="shared" si="159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0.16322712264242409</v>
      </c>
      <c r="C393" s="49">
        <f t="shared" ref="C393:H393" si="163">IF($I392=0,"-",C392/$I392)</f>
        <v>4.537101744737007E-4</v>
      </c>
      <c r="D393" s="49">
        <f t="shared" si="163"/>
        <v>7.4990736069402847E-2</v>
      </c>
      <c r="E393" s="49">
        <f t="shared" si="163"/>
        <v>0.71094533692729545</v>
      </c>
      <c r="F393" s="49">
        <f t="shared" si="163"/>
        <v>0</v>
      </c>
      <c r="G393" s="49">
        <f t="shared" si="163"/>
        <v>5.0376228977035711E-2</v>
      </c>
      <c r="H393" s="71">
        <f t="shared" si="163"/>
        <v>6.8652093682692887E-6</v>
      </c>
      <c r="I393" s="50">
        <f>SUM(B393:H393)</f>
        <v>1.0000000000000002</v>
      </c>
      <c r="J393" s="147"/>
      <c r="K393" s="82" t="s">
        <v>83</v>
      </c>
      <c r="L393" s="99">
        <f t="shared" ref="L393:R393" si="164">IF($S392=0,"-",L392/$S392)</f>
        <v>0.11695340068831793</v>
      </c>
      <c r="M393" s="99">
        <f t="shared" si="164"/>
        <v>3.2508658470830541E-4</v>
      </c>
      <c r="N393" s="99">
        <f t="shared" si="164"/>
        <v>5.3731398688254904E-2</v>
      </c>
      <c r="O393" s="99">
        <f t="shared" si="164"/>
        <v>0.50939741821766615</v>
      </c>
      <c r="P393" s="99">
        <f t="shared" si="164"/>
        <v>0.28349284852295276</v>
      </c>
      <c r="Q393" s="99">
        <f t="shared" si="164"/>
        <v>3.6094928326491346E-2</v>
      </c>
      <c r="R393" s="100">
        <f t="shared" si="164"/>
        <v>4.918971608752168E-6</v>
      </c>
      <c r="S393" s="101">
        <f>SUM(L393:R393)</f>
        <v>1.0000000000000002</v>
      </c>
      <c r="U393" s="111" t="s">
        <v>83</v>
      </c>
      <c r="V393" s="133">
        <f>+V392/$AI392</f>
        <v>0.11025369028945377</v>
      </c>
      <c r="W393" s="133">
        <f t="shared" ref="W393:AH393" si="165">+W392/$AI392</f>
        <v>6.4951019329997292E-3</v>
      </c>
      <c r="X393" s="133">
        <f t="shared" si="165"/>
        <v>3.6094928326491346E-2</v>
      </c>
      <c r="Y393" s="133">
        <f t="shared" si="165"/>
        <v>3.2508658470830541E-4</v>
      </c>
      <c r="Z393" s="133">
        <f t="shared" si="165"/>
        <v>5.2989590941781767E-2</v>
      </c>
      <c r="AA393" s="133">
        <f t="shared" si="165"/>
        <v>0.50616836782751951</v>
      </c>
      <c r="AB393" s="133">
        <f t="shared" si="165"/>
        <v>0.28349284852295276</v>
      </c>
      <c r="AC393" s="133">
        <f t="shared" si="165"/>
        <v>4.1803855740927456E-3</v>
      </c>
      <c r="AD393" s="133">
        <f t="shared" si="165"/>
        <v>2.0460846586442449E-4</v>
      </c>
      <c r="AE393" s="133">
        <f t="shared" si="165"/>
        <v>0</v>
      </c>
      <c r="AF393" s="133">
        <f t="shared" si="165"/>
        <v>4.918971608752168E-6</v>
      </c>
      <c r="AG393" s="133">
        <f t="shared" si="165"/>
        <v>7.4180774647314169E-4</v>
      </c>
      <c r="AH393" s="133">
        <f t="shared" si="165"/>
        <v>3.229050390146428E-3</v>
      </c>
      <c r="AI393" s="134">
        <f>SUM(V393:AC393)</f>
        <v>0.99999999999999989</v>
      </c>
      <c r="AJ393" s="25" t="str">
        <f t="shared" si="159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166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167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168">SUM(V398:AC398)</f>
        <v>0</v>
      </c>
      <c r="AJ398" s="147" t="str">
        <f t="shared" ref="AJ398:AJ419" si="169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166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167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168"/>
        <v>0</v>
      </c>
      <c r="AJ399" s="147" t="str">
        <f t="shared" si="169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166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167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168"/>
        <v>0</v>
      </c>
      <c r="AJ400" s="147" t="str">
        <f t="shared" si="169"/>
        <v/>
      </c>
      <c r="BA400" s="147"/>
      <c r="BR400" s="147"/>
      <c r="CG400" s="147"/>
    </row>
    <row r="401" spans="1:85" ht="15">
      <c r="A401" s="173" t="s">
        <v>16</v>
      </c>
      <c r="B401" s="162">
        <v>13.764052133202993</v>
      </c>
      <c r="C401" s="162">
        <v>0.73369147831572534</v>
      </c>
      <c r="D401" s="162">
        <v>4.4608441881596113</v>
      </c>
      <c r="E401" s="162">
        <v>0</v>
      </c>
      <c r="F401" s="322"/>
      <c r="G401" s="162">
        <v>0</v>
      </c>
      <c r="H401" s="174">
        <v>0</v>
      </c>
      <c r="I401" s="160">
        <f t="shared" si="166"/>
        <v>18.95858779967833</v>
      </c>
      <c r="J401" s="155"/>
      <c r="K401" s="175" t="s">
        <v>16</v>
      </c>
      <c r="L401" s="162">
        <v>13.764052133202993</v>
      </c>
      <c r="M401" s="162">
        <v>0.73369147831572534</v>
      </c>
      <c r="N401" s="162">
        <v>4.4608441881596113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167"/>
        <v>18.95858779967833</v>
      </c>
      <c r="U401" s="221" t="s">
        <v>16</v>
      </c>
      <c r="V401" s="213">
        <v>13.764052133202993</v>
      </c>
      <c r="W401" s="213">
        <v>0</v>
      </c>
      <c r="X401" s="213">
        <v>0</v>
      </c>
      <c r="Y401" s="213">
        <v>0.73369147831572534</v>
      </c>
      <c r="Z401" s="213">
        <v>4.4608441881596113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168"/>
        <v>18.95858779967833</v>
      </c>
      <c r="AJ401" s="147" t="str">
        <f t="shared" si="169"/>
        <v/>
      </c>
      <c r="BA401" s="147"/>
      <c r="BR401" s="147"/>
      <c r="CG401" s="147"/>
    </row>
    <row r="402" spans="1:85" ht="15">
      <c r="A402" s="165" t="s">
        <v>15</v>
      </c>
      <c r="B402" s="166">
        <v>0.5823913837903465</v>
      </c>
      <c r="C402" s="166">
        <v>3.104431683317415E-2</v>
      </c>
      <c r="D402" s="166">
        <v>0.1887494463456989</v>
      </c>
      <c r="E402" s="166">
        <v>0</v>
      </c>
      <c r="F402" s="322"/>
      <c r="G402" s="166">
        <v>0</v>
      </c>
      <c r="H402" s="167">
        <v>0</v>
      </c>
      <c r="I402" s="168">
        <f t="shared" si="166"/>
        <v>0.8021851469692195</v>
      </c>
      <c r="J402" s="155"/>
      <c r="K402" s="169" t="s">
        <v>15</v>
      </c>
      <c r="L402" s="170">
        <v>0.5823913837903465</v>
      </c>
      <c r="M402" s="170">
        <v>3.104431683317415E-2</v>
      </c>
      <c r="N402" s="170">
        <v>0.1887494463456989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167"/>
        <v>0.8021851469692195</v>
      </c>
      <c r="U402" s="217" t="s">
        <v>53</v>
      </c>
      <c r="V402" s="218">
        <v>0.5823913837903465</v>
      </c>
      <c r="W402" s="218">
        <v>0</v>
      </c>
      <c r="X402" s="218">
        <v>0</v>
      </c>
      <c r="Y402" s="218">
        <v>3.104431683317415E-2</v>
      </c>
      <c r="Z402" s="218">
        <v>0.1887494463456989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168"/>
        <v>0.8021851469692195</v>
      </c>
      <c r="AJ402" s="147" t="str">
        <f t="shared" si="169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0.52223426923475602</v>
      </c>
      <c r="F403" s="322"/>
      <c r="G403" s="162">
        <v>0</v>
      </c>
      <c r="H403" s="174">
        <v>0</v>
      </c>
      <c r="I403" s="160">
        <f t="shared" si="166"/>
        <v>0.52223426923475602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0.52223426923475602</v>
      </c>
      <c r="P403" s="162">
        <v>4.1241771396683697</v>
      </c>
      <c r="Q403" s="162">
        <v>0</v>
      </c>
      <c r="R403" s="163">
        <v>0</v>
      </c>
      <c r="S403" s="164">
        <f t="shared" si="167"/>
        <v>4.6464114089031261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0.52223426923475602</v>
      </c>
      <c r="AB403" s="213">
        <v>4.1241771396683697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168"/>
        <v>4.6464114089031261</v>
      </c>
      <c r="AJ403" s="147" t="str">
        <f t="shared" si="169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0</v>
      </c>
      <c r="F404" s="322"/>
      <c r="G404" s="166">
        <v>0</v>
      </c>
      <c r="H404" s="167">
        <v>0</v>
      </c>
      <c r="I404" s="168">
        <f t="shared" si="166"/>
        <v>0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0</v>
      </c>
      <c r="P404" s="170">
        <v>0.74060977636193026</v>
      </c>
      <c r="Q404" s="170">
        <v>0</v>
      </c>
      <c r="R404" s="171">
        <v>0</v>
      </c>
      <c r="S404" s="172">
        <f t="shared" si="167"/>
        <v>0.74060977636193026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0</v>
      </c>
      <c r="AB404" s="218">
        <v>0.74060977636193026</v>
      </c>
      <c r="AC404" s="219">
        <v>0</v>
      </c>
      <c r="AD404" s="218">
        <v>0</v>
      </c>
      <c r="AE404" s="218">
        <v>0</v>
      </c>
      <c r="AF404" s="218">
        <v>0</v>
      </c>
      <c r="AG404" s="218">
        <v>0</v>
      </c>
      <c r="AH404" s="218">
        <v>0</v>
      </c>
      <c r="AI404" s="220">
        <f t="shared" si="168"/>
        <v>0.74060977636193026</v>
      </c>
      <c r="AJ404" s="147" t="str">
        <f t="shared" si="169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166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167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168"/>
        <v>0</v>
      </c>
      <c r="AJ405" s="147" t="str">
        <f t="shared" si="169"/>
        <v/>
      </c>
      <c r="BA405" s="147"/>
      <c r="BR405" s="147"/>
      <c r="CG405" s="147"/>
    </row>
    <row r="406" spans="1:85" ht="15">
      <c r="A406" s="165" t="s">
        <v>17</v>
      </c>
      <c r="B406" s="166">
        <v>0</v>
      </c>
      <c r="C406" s="166">
        <v>0</v>
      </c>
      <c r="D406" s="166">
        <v>0</v>
      </c>
      <c r="E406" s="166">
        <v>3.6721124864156914E-2</v>
      </c>
      <c r="F406" s="322"/>
      <c r="G406" s="166">
        <v>0</v>
      </c>
      <c r="H406" s="167">
        <v>0</v>
      </c>
      <c r="I406" s="168">
        <f t="shared" si="166"/>
        <v>3.6721124864156914E-2</v>
      </c>
      <c r="J406" s="155"/>
      <c r="K406" s="169" t="s">
        <v>17</v>
      </c>
      <c r="L406" s="170">
        <v>0</v>
      </c>
      <c r="M406" s="170">
        <v>0</v>
      </c>
      <c r="N406" s="170">
        <v>0</v>
      </c>
      <c r="O406" s="170">
        <v>3.6721124864156914E-2</v>
      </c>
      <c r="P406" s="170">
        <v>0</v>
      </c>
      <c r="Q406" s="170">
        <v>0</v>
      </c>
      <c r="R406" s="171">
        <v>0</v>
      </c>
      <c r="S406" s="172">
        <f t="shared" si="167"/>
        <v>3.6721124864156914E-2</v>
      </c>
      <c r="U406" s="217" t="s">
        <v>17</v>
      </c>
      <c r="V406" s="218">
        <v>0</v>
      </c>
      <c r="W406" s="218">
        <v>0</v>
      </c>
      <c r="X406" s="218">
        <v>0</v>
      </c>
      <c r="Y406" s="218">
        <v>0</v>
      </c>
      <c r="Z406" s="218">
        <v>0</v>
      </c>
      <c r="AA406" s="218">
        <v>0</v>
      </c>
      <c r="AB406" s="218">
        <v>0</v>
      </c>
      <c r="AC406" s="219">
        <v>3.6721124864156914E-2</v>
      </c>
      <c r="AD406" s="218">
        <v>0</v>
      </c>
      <c r="AE406" s="218">
        <v>0</v>
      </c>
      <c r="AF406" s="218">
        <v>0</v>
      </c>
      <c r="AG406" s="218">
        <v>0</v>
      </c>
      <c r="AH406" s="218">
        <v>3.6721124864156914E-2</v>
      </c>
      <c r="AI406" s="220">
        <f t="shared" si="168"/>
        <v>3.6721124864156914E-2</v>
      </c>
      <c r="AJ406" s="147" t="str">
        <f t="shared" si="169"/>
        <v/>
      </c>
      <c r="BA406" s="147"/>
      <c r="BR406" s="147"/>
      <c r="CG406" s="147"/>
    </row>
    <row r="407" spans="1:85" ht="15">
      <c r="A407" s="173" t="s">
        <v>139</v>
      </c>
      <c r="B407" s="162">
        <v>2.1354033438252529</v>
      </c>
      <c r="C407" s="162">
        <v>17.641996153331089</v>
      </c>
      <c r="D407" s="162">
        <v>12.107892318679587</v>
      </c>
      <c r="E407" s="162">
        <v>3.9236923617127735</v>
      </c>
      <c r="F407" s="322"/>
      <c r="G407" s="162">
        <v>0</v>
      </c>
      <c r="H407" s="174">
        <v>0</v>
      </c>
      <c r="I407" s="160">
        <f t="shared" si="166"/>
        <v>35.808984177548702</v>
      </c>
      <c r="J407" s="155"/>
      <c r="K407" s="175" t="s">
        <v>139</v>
      </c>
      <c r="L407" s="162">
        <v>2.1354033438252529</v>
      </c>
      <c r="M407" s="162">
        <v>17.641996153331089</v>
      </c>
      <c r="N407" s="162">
        <v>12.107892318679587</v>
      </c>
      <c r="O407" s="162">
        <v>3.9236923617127735</v>
      </c>
      <c r="P407" s="162">
        <v>0</v>
      </c>
      <c r="Q407" s="162">
        <v>0</v>
      </c>
      <c r="R407" s="163">
        <v>0</v>
      </c>
      <c r="S407" s="164">
        <f t="shared" si="167"/>
        <v>35.808984177548702</v>
      </c>
      <c r="U407" s="221" t="s">
        <v>139</v>
      </c>
      <c r="V407" s="213">
        <v>2.1354033438252529</v>
      </c>
      <c r="W407" s="213">
        <v>0</v>
      </c>
      <c r="X407" s="213">
        <v>0</v>
      </c>
      <c r="Y407" s="213">
        <v>17.641996153331089</v>
      </c>
      <c r="Z407" s="213">
        <v>12.107892318679587</v>
      </c>
      <c r="AA407" s="213">
        <v>3.9236923617127735</v>
      </c>
      <c r="AB407" s="213">
        <v>0</v>
      </c>
      <c r="AC407" s="214">
        <v>0</v>
      </c>
      <c r="AD407" s="213">
        <v>0</v>
      </c>
      <c r="AE407" s="213">
        <v>0</v>
      </c>
      <c r="AF407" s="213">
        <v>0</v>
      </c>
      <c r="AG407" s="213">
        <v>0</v>
      </c>
      <c r="AH407" s="213">
        <v>0</v>
      </c>
      <c r="AI407" s="216">
        <f t="shared" si="168"/>
        <v>35.808984177548702</v>
      </c>
      <c r="AJ407" s="147" t="str">
        <f t="shared" si="169"/>
        <v/>
      </c>
      <c r="BA407" s="147"/>
      <c r="BR407" s="147"/>
      <c r="CG407" s="147"/>
    </row>
    <row r="408" spans="1:85" ht="15">
      <c r="A408" s="165" t="s">
        <v>25</v>
      </c>
      <c r="B408" s="166">
        <v>6.198286401848236</v>
      </c>
      <c r="C408" s="166">
        <v>0.72810464665838548</v>
      </c>
      <c r="D408" s="166">
        <v>4.2863348518620032</v>
      </c>
      <c r="E408" s="166">
        <v>93.874318662057433</v>
      </c>
      <c r="F408" s="322"/>
      <c r="G408" s="166">
        <v>13.847285697739478</v>
      </c>
      <c r="H408" s="167">
        <v>0</v>
      </c>
      <c r="I408" s="168">
        <f t="shared" si="166"/>
        <v>118.93433026016554</v>
      </c>
      <c r="J408" s="155"/>
      <c r="K408" s="169" t="s">
        <v>25</v>
      </c>
      <c r="L408" s="170">
        <v>6.198286401848236</v>
      </c>
      <c r="M408" s="170">
        <v>0.72810464665838548</v>
      </c>
      <c r="N408" s="170">
        <v>4.2863348518620032</v>
      </c>
      <c r="O408" s="170">
        <v>93.874318662057433</v>
      </c>
      <c r="P408" s="170">
        <v>0.1726625103885612</v>
      </c>
      <c r="Q408" s="170">
        <v>13.847285697739478</v>
      </c>
      <c r="R408" s="171">
        <v>0</v>
      </c>
      <c r="S408" s="172">
        <f t="shared" si="167"/>
        <v>119.1069927705541</v>
      </c>
      <c r="U408" s="217" t="s">
        <v>25</v>
      </c>
      <c r="V408" s="218">
        <v>1.5647402348215795</v>
      </c>
      <c r="W408" s="218">
        <v>3.3622361531767031</v>
      </c>
      <c r="X408" s="218">
        <v>13.847285697739478</v>
      </c>
      <c r="Y408" s="218">
        <v>0.72810464665838548</v>
      </c>
      <c r="Z408" s="218">
        <v>4.2863348518620032</v>
      </c>
      <c r="AA408" s="218">
        <v>93.721184287484661</v>
      </c>
      <c r="AB408" s="218">
        <v>0.1726625103885612</v>
      </c>
      <c r="AC408" s="219">
        <v>1.4244443884227223</v>
      </c>
      <c r="AD408" s="218">
        <v>1.2713100138499533</v>
      </c>
      <c r="AE408" s="218">
        <v>0</v>
      </c>
      <c r="AF408" s="218">
        <v>0</v>
      </c>
      <c r="AG408" s="218">
        <v>0</v>
      </c>
      <c r="AH408" s="218">
        <v>0.15313437457276885</v>
      </c>
      <c r="AI408" s="220">
        <f t="shared" si="168"/>
        <v>119.1069927705541</v>
      </c>
      <c r="AJ408" s="147" t="str">
        <f t="shared" si="169"/>
        <v/>
      </c>
      <c r="BA408" s="147"/>
      <c r="BR408" s="147"/>
      <c r="CG408" s="147"/>
    </row>
    <row r="409" spans="1:85" ht="15">
      <c r="A409" s="173" t="s">
        <v>24</v>
      </c>
      <c r="B409" s="162">
        <v>3.4437315210129782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166"/>
        <v>3.4437315210129782</v>
      </c>
      <c r="J409" s="155"/>
      <c r="K409" s="175" t="s">
        <v>24</v>
      </c>
      <c r="L409" s="162">
        <v>3.4437315210129782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167"/>
        <v>3.4437315210129782</v>
      </c>
      <c r="U409" s="221" t="s">
        <v>24</v>
      </c>
      <c r="V409" s="213">
        <v>3.4437315210129782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</v>
      </c>
      <c r="AD409" s="213">
        <v>0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168"/>
        <v>3.4437315210129782</v>
      </c>
      <c r="AJ409" s="147" t="str">
        <f t="shared" si="169"/>
        <v/>
      </c>
      <c r="BA409" s="147"/>
      <c r="BR409" s="147"/>
      <c r="CG409" s="147"/>
    </row>
    <row r="410" spans="1:85" ht="15">
      <c r="A410" s="165" t="s">
        <v>56</v>
      </c>
      <c r="B410" s="166">
        <v>0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166"/>
        <v>0</v>
      </c>
      <c r="J410" s="155"/>
      <c r="K410" s="169" t="s">
        <v>56</v>
      </c>
      <c r="L410" s="170">
        <v>0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167"/>
        <v>0</v>
      </c>
      <c r="U410" s="217" t="s">
        <v>56</v>
      </c>
      <c r="V410" s="218">
        <v>0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168"/>
        <v>0</v>
      </c>
      <c r="AJ410" s="147" t="str">
        <f t="shared" si="169"/>
        <v/>
      </c>
      <c r="BA410" s="147"/>
      <c r="BR410" s="147"/>
      <c r="CG410" s="147"/>
    </row>
    <row r="411" spans="1:85" ht="15">
      <c r="A411" s="173" t="s">
        <v>22</v>
      </c>
      <c r="B411" s="162">
        <v>0.49750264665710586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166"/>
        <v>0.49750264665710586</v>
      </c>
      <c r="J411" s="155"/>
      <c r="K411" s="175" t="s">
        <v>22</v>
      </c>
      <c r="L411" s="162">
        <v>0.49750264665710586</v>
      </c>
      <c r="M411" s="162">
        <v>0</v>
      </c>
      <c r="N411" s="162">
        <v>0</v>
      </c>
      <c r="O411" s="162">
        <v>0</v>
      </c>
      <c r="P411" s="162">
        <v>0.27860535727178554</v>
      </c>
      <c r="Q411" s="162">
        <v>0</v>
      </c>
      <c r="R411" s="163">
        <v>0</v>
      </c>
      <c r="S411" s="164">
        <f t="shared" si="167"/>
        <v>0.77610800392889145</v>
      </c>
      <c r="U411" s="221" t="s">
        <v>22</v>
      </c>
      <c r="V411" s="213">
        <v>0.49750264665710586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0.27860535727178554</v>
      </c>
      <c r="AC411" s="214">
        <v>0</v>
      </c>
      <c r="AD411" s="213">
        <v>0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168"/>
        <v>0.77610800392889145</v>
      </c>
      <c r="AJ411" s="147" t="str">
        <f t="shared" si="169"/>
        <v/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166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167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168"/>
        <v>0</v>
      </c>
      <c r="AJ412" s="147" t="str">
        <f t="shared" si="169"/>
        <v/>
      </c>
      <c r="BA412" s="147"/>
      <c r="BR412" s="147"/>
      <c r="CG412" s="147"/>
    </row>
    <row r="413" spans="1:85" ht="15">
      <c r="A413" s="176" t="s">
        <v>60</v>
      </c>
      <c r="B413" s="162">
        <v>1.5554259270408489E-3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166"/>
        <v>1.5554259270408489E-3</v>
      </c>
      <c r="J413" s="155"/>
      <c r="K413" s="177" t="s">
        <v>60</v>
      </c>
      <c r="L413" s="162">
        <v>1.5554259270408489E-3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167"/>
        <v>1.5554259270408489E-3</v>
      </c>
      <c r="U413" s="222" t="s">
        <v>58</v>
      </c>
      <c r="V413" s="213">
        <v>1.5554259270408489E-3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168"/>
        <v>1.5554259270408489E-3</v>
      </c>
      <c r="AJ413" s="147" t="str">
        <f t="shared" si="169"/>
        <v/>
      </c>
      <c r="BA413" s="147"/>
      <c r="BR413" s="147"/>
      <c r="CG413" s="147"/>
    </row>
    <row r="414" spans="1:85">
      <c r="A414" s="178" t="s">
        <v>23</v>
      </c>
      <c r="B414" s="179">
        <v>1.5554259270408489E-3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166"/>
        <v>1.5554259270408489E-3</v>
      </c>
      <c r="J414" s="155"/>
      <c r="K414" s="182" t="s">
        <v>23</v>
      </c>
      <c r="L414" s="183">
        <v>1.5554259270408489E-3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167"/>
        <v>1.5554259270408489E-3</v>
      </c>
      <c r="U414" s="223" t="s">
        <v>61</v>
      </c>
      <c r="V414" s="224">
        <v>1.5554259270408489E-3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168"/>
        <v>1.5554259270408489E-3</v>
      </c>
      <c r="AJ414" s="147" t="str">
        <f t="shared" si="169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166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167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168"/>
        <v>0</v>
      </c>
      <c r="AJ415" s="147" t="str">
        <f t="shared" si="169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166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167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168"/>
        <v>0</v>
      </c>
      <c r="AJ416" s="147" t="str">
        <f t="shared" si="169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166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167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168"/>
        <v>0</v>
      </c>
      <c r="AJ417" s="147" t="str">
        <f t="shared" si="169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26.622922856263955</v>
      </c>
      <c r="C418" s="201">
        <f t="shared" ref="C418:I418" si="170">SUM(C397:C413)</f>
        <v>19.134836595138371</v>
      </c>
      <c r="D418" s="201">
        <f t="shared" si="170"/>
        <v>21.043820805046899</v>
      </c>
      <c r="E418" s="201">
        <f t="shared" si="170"/>
        <v>98.356966417869117</v>
      </c>
      <c r="F418" s="201">
        <f t="shared" si="170"/>
        <v>0</v>
      </c>
      <c r="G418" s="201">
        <f t="shared" si="170"/>
        <v>13.847285697739478</v>
      </c>
      <c r="H418" s="203">
        <f t="shared" si="170"/>
        <v>0</v>
      </c>
      <c r="I418" s="160">
        <f t="shared" si="170"/>
        <v>179.00583237205782</v>
      </c>
      <c r="J418" s="155"/>
      <c r="K418" s="202" t="s">
        <v>26</v>
      </c>
      <c r="L418" s="201">
        <f>SUM(L397:L413)</f>
        <v>26.622922856263955</v>
      </c>
      <c r="M418" s="201">
        <f t="shared" ref="M418:S418" si="171">SUM(M397:M413)</f>
        <v>19.134836595138371</v>
      </c>
      <c r="N418" s="201">
        <f t="shared" si="171"/>
        <v>21.043820805046899</v>
      </c>
      <c r="O418" s="201">
        <f t="shared" si="171"/>
        <v>98.356966417869117</v>
      </c>
      <c r="P418" s="201">
        <f t="shared" si="171"/>
        <v>5.3160547836906469</v>
      </c>
      <c r="Q418" s="201">
        <f t="shared" si="171"/>
        <v>13.847285697739478</v>
      </c>
      <c r="R418" s="203">
        <f t="shared" si="171"/>
        <v>0</v>
      </c>
      <c r="S418" s="204">
        <f t="shared" si="171"/>
        <v>184.3218871557485</v>
      </c>
      <c r="T418" s="147" t="str">
        <f>IF(ABS(S418-AI418)&gt;0.01,S418-AI418,"")</f>
        <v/>
      </c>
      <c r="U418" s="230" t="s">
        <v>59</v>
      </c>
      <c r="V418" s="231">
        <f>SUM(V397:V413)</f>
        <v>21.989376689237297</v>
      </c>
      <c r="W418" s="231">
        <f t="shared" ref="W418:AH418" si="172">SUM(W397:W413)</f>
        <v>3.3622361531767031</v>
      </c>
      <c r="X418" s="231">
        <f t="shared" si="172"/>
        <v>13.847285697739478</v>
      </c>
      <c r="Y418" s="231">
        <f t="shared" si="172"/>
        <v>19.134836595138371</v>
      </c>
      <c r="Z418" s="231">
        <f t="shared" si="172"/>
        <v>21.043820805046899</v>
      </c>
      <c r="AA418" s="231">
        <f t="shared" si="172"/>
        <v>98.167110918432186</v>
      </c>
      <c r="AB418" s="231">
        <f t="shared" si="172"/>
        <v>5.3160547836906469</v>
      </c>
      <c r="AC418" s="231">
        <f t="shared" si="172"/>
        <v>1.4611655132868793</v>
      </c>
      <c r="AD418" s="232">
        <f t="shared" si="172"/>
        <v>1.2713100138499533</v>
      </c>
      <c r="AE418" s="232">
        <f t="shared" si="172"/>
        <v>0</v>
      </c>
      <c r="AF418" s="232">
        <f t="shared" si="172"/>
        <v>0</v>
      </c>
      <c r="AG418" s="232">
        <f t="shared" si="172"/>
        <v>0</v>
      </c>
      <c r="AH418" s="232">
        <f t="shared" si="172"/>
        <v>0.18985549943692576</v>
      </c>
      <c r="AI418" s="233">
        <f>SUM(V418:AC418)</f>
        <v>184.32188715574847</v>
      </c>
      <c r="AJ418" s="147" t="str">
        <f t="shared" si="169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0.14872656663459474</v>
      </c>
      <c r="C419" s="49">
        <f t="shared" ref="C419:H419" si="173">IF($I418=0,"-",C418/$I418)</f>
        <v>0.10689504549420062</v>
      </c>
      <c r="D419" s="49">
        <f t="shared" si="173"/>
        <v>0.11755941427264782</v>
      </c>
      <c r="E419" s="49">
        <f t="shared" si="173"/>
        <v>0.54946235613953265</v>
      </c>
      <c r="F419" s="49">
        <f t="shared" si="173"/>
        <v>0</v>
      </c>
      <c r="G419" s="49">
        <f t="shared" si="173"/>
        <v>7.7356617459024141E-2</v>
      </c>
      <c r="H419" s="71">
        <f t="shared" si="173"/>
        <v>0</v>
      </c>
      <c r="I419" s="50">
        <f>SUM(B419:H419)</f>
        <v>1</v>
      </c>
      <c r="J419" s="147"/>
      <c r="K419" s="82" t="s">
        <v>83</v>
      </c>
      <c r="L419" s="99">
        <f t="shared" ref="L419:R419" si="174">IF($S418=0,"-",L418/$S418)</f>
        <v>0.14443712174977946</v>
      </c>
      <c r="M419" s="99">
        <f t="shared" si="174"/>
        <v>0.10381206969180928</v>
      </c>
      <c r="N419" s="99">
        <f t="shared" si="174"/>
        <v>0.11416886583450217</v>
      </c>
      <c r="O419" s="99">
        <f t="shared" si="174"/>
        <v>0.53361523113508136</v>
      </c>
      <c r="P419" s="99">
        <f t="shared" si="174"/>
        <v>2.8841147764501137E-2</v>
      </c>
      <c r="Q419" s="99">
        <f t="shared" si="174"/>
        <v>7.5125563824326433E-2</v>
      </c>
      <c r="R419" s="100">
        <f t="shared" si="174"/>
        <v>0</v>
      </c>
      <c r="S419" s="101">
        <f>SUM(L419:R419)</f>
        <v>0.99999999999999978</v>
      </c>
      <c r="U419" s="111" t="s">
        <v>83</v>
      </c>
      <c r="V419" s="133">
        <f>+V418/$AI418</f>
        <v>0.11929878230172793</v>
      </c>
      <c r="W419" s="133">
        <f t="shared" ref="W419:AH419" si="175">+W418/$AI418</f>
        <v>1.8241111812921477E-2</v>
      </c>
      <c r="X419" s="133">
        <f t="shared" si="175"/>
        <v>7.5125563824326447E-2</v>
      </c>
      <c r="Y419" s="133">
        <f t="shared" si="175"/>
        <v>0.10381206969180931</v>
      </c>
      <c r="Z419" s="133">
        <f t="shared" si="175"/>
        <v>0.11416886583450218</v>
      </c>
      <c r="AA419" s="133">
        <f t="shared" si="175"/>
        <v>0.53258520967443679</v>
      </c>
      <c r="AB419" s="133">
        <f t="shared" si="175"/>
        <v>2.8841147764501144E-2</v>
      </c>
      <c r="AC419" s="133">
        <f t="shared" si="175"/>
        <v>7.9272490957746234E-3</v>
      </c>
      <c r="AD419" s="133">
        <f t="shared" si="175"/>
        <v>6.8972276351300628E-3</v>
      </c>
      <c r="AE419" s="133">
        <f t="shared" si="175"/>
        <v>0</v>
      </c>
      <c r="AF419" s="133">
        <f t="shared" si="175"/>
        <v>0</v>
      </c>
      <c r="AG419" s="133">
        <f t="shared" si="175"/>
        <v>0</v>
      </c>
      <c r="AH419" s="133">
        <f t="shared" si="175"/>
        <v>1.0300214606445597E-3</v>
      </c>
      <c r="AI419" s="134">
        <f>SUM(V419:AC419)</f>
        <v>0.99999999999999989</v>
      </c>
      <c r="AJ419" s="25" t="str">
        <f t="shared" si="169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176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177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178">SUM(V424:AC424)</f>
        <v>0</v>
      </c>
      <c r="AJ424" s="147" t="str">
        <f t="shared" ref="AJ424:AJ445" si="179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176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177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178"/>
        <v>0</v>
      </c>
      <c r="AJ425" s="147" t="str">
        <f t="shared" si="179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176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177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178"/>
        <v>0</v>
      </c>
      <c r="AJ426" s="147" t="str">
        <f t="shared" si="179"/>
        <v/>
      </c>
      <c r="BA426" s="147"/>
      <c r="BR426" s="147"/>
      <c r="CG426" s="147"/>
    </row>
    <row r="427" spans="1:85" ht="15">
      <c r="A427" s="173" t="s">
        <v>16</v>
      </c>
      <c r="B427" s="162">
        <v>13.399064603689451</v>
      </c>
      <c r="C427" s="162">
        <v>0</v>
      </c>
      <c r="D427" s="162">
        <v>4.1659315812803657</v>
      </c>
      <c r="E427" s="162">
        <v>0</v>
      </c>
      <c r="F427" s="322"/>
      <c r="G427" s="162">
        <v>0</v>
      </c>
      <c r="H427" s="174">
        <v>0</v>
      </c>
      <c r="I427" s="160">
        <f t="shared" si="176"/>
        <v>17.564996184969818</v>
      </c>
      <c r="J427" s="155"/>
      <c r="K427" s="175" t="s">
        <v>16</v>
      </c>
      <c r="L427" s="162">
        <v>13.399064603689451</v>
      </c>
      <c r="M427" s="162">
        <v>0</v>
      </c>
      <c r="N427" s="162">
        <v>4.1659315812803657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177"/>
        <v>17.564996184969818</v>
      </c>
      <c r="U427" s="221" t="s">
        <v>16</v>
      </c>
      <c r="V427" s="213">
        <v>13.399064603689451</v>
      </c>
      <c r="W427" s="213">
        <v>0</v>
      </c>
      <c r="X427" s="213">
        <v>0</v>
      </c>
      <c r="Y427" s="213">
        <v>0</v>
      </c>
      <c r="Z427" s="213">
        <v>4.1659315812803657</v>
      </c>
      <c r="AA427" s="213">
        <v>0</v>
      </c>
      <c r="AB427" s="213">
        <v>0</v>
      </c>
      <c r="AC427" s="214">
        <v>0</v>
      </c>
      <c r="AD427" s="215">
        <v>0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178"/>
        <v>17.564996184969818</v>
      </c>
      <c r="AJ427" s="147" t="str">
        <f t="shared" si="179"/>
        <v/>
      </c>
      <c r="BA427" s="147"/>
      <c r="BR427" s="147"/>
      <c r="CG427" s="147"/>
    </row>
    <row r="428" spans="1:85" ht="15">
      <c r="A428" s="165" t="s">
        <v>15</v>
      </c>
      <c r="B428" s="166">
        <v>3.3838203599652239</v>
      </c>
      <c r="C428" s="166">
        <v>0</v>
      </c>
      <c r="D428" s="166">
        <v>0</v>
      </c>
      <c r="E428" s="166">
        <v>0</v>
      </c>
      <c r="F428" s="322"/>
      <c r="G428" s="166">
        <v>0</v>
      </c>
      <c r="H428" s="167">
        <v>0</v>
      </c>
      <c r="I428" s="168">
        <f t="shared" si="176"/>
        <v>3.3838203599652239</v>
      </c>
      <c r="J428" s="155"/>
      <c r="K428" s="169" t="s">
        <v>15</v>
      </c>
      <c r="L428" s="170">
        <v>3.3838203599652239</v>
      </c>
      <c r="M428" s="170">
        <v>0</v>
      </c>
      <c r="N428" s="170">
        <v>0</v>
      </c>
      <c r="O428" s="170">
        <v>0</v>
      </c>
      <c r="P428" s="170">
        <v>0</v>
      </c>
      <c r="Q428" s="170">
        <v>0</v>
      </c>
      <c r="R428" s="171">
        <v>0</v>
      </c>
      <c r="S428" s="172">
        <f t="shared" si="177"/>
        <v>3.3838203599652239</v>
      </c>
      <c r="U428" s="217" t="s">
        <v>53</v>
      </c>
      <c r="V428" s="218">
        <v>2.8762473059704403</v>
      </c>
      <c r="W428" s="218">
        <v>0</v>
      </c>
      <c r="X428" s="218">
        <v>0</v>
      </c>
      <c r="Y428" s="218">
        <v>0</v>
      </c>
      <c r="Z428" s="218">
        <v>0</v>
      </c>
      <c r="AA428" s="218">
        <v>0</v>
      </c>
      <c r="AB428" s="218">
        <v>0</v>
      </c>
      <c r="AC428" s="219">
        <v>0.50757305399478359</v>
      </c>
      <c r="AD428" s="218">
        <v>0.50757305399478359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178"/>
        <v>3.3838203599652239</v>
      </c>
      <c r="AJ428" s="147" t="str">
        <f t="shared" si="179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1.1689821489589558</v>
      </c>
      <c r="F429" s="322"/>
      <c r="G429" s="162">
        <v>0</v>
      </c>
      <c r="H429" s="174">
        <v>0</v>
      </c>
      <c r="I429" s="160">
        <f t="shared" si="176"/>
        <v>1.1689821489589558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1.1689821489589558</v>
      </c>
      <c r="P429" s="162">
        <v>41.63003187005986</v>
      </c>
      <c r="Q429" s="162">
        <v>0</v>
      </c>
      <c r="R429" s="163">
        <v>0</v>
      </c>
      <c r="S429" s="164">
        <f t="shared" si="177"/>
        <v>42.799014019018813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3.2053530826463138E-2</v>
      </c>
      <c r="AB429" s="213">
        <v>41.63003187005986</v>
      </c>
      <c r="AC429" s="214">
        <v>1.1369286181324927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1.1369286181324927</v>
      </c>
      <c r="AI429" s="216">
        <f t="shared" si="178"/>
        <v>42.79901401901882</v>
      </c>
      <c r="AJ429" s="147" t="str">
        <f t="shared" si="179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176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0.43573698691331914</v>
      </c>
      <c r="Q430" s="170">
        <v>0</v>
      </c>
      <c r="R430" s="171">
        <v>0</v>
      </c>
      <c r="S430" s="172">
        <f t="shared" si="177"/>
        <v>0.43573698691331914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0.43573698691331914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178"/>
        <v>0.43573698691331914</v>
      </c>
      <c r="AJ430" s="147" t="str">
        <f t="shared" si="179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176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177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178"/>
        <v>0</v>
      </c>
      <c r="AJ431" s="147" t="str">
        <f t="shared" si="179"/>
        <v/>
      </c>
      <c r="BA431" s="147"/>
      <c r="BR431" s="147"/>
      <c r="CG431" s="147"/>
    </row>
    <row r="432" spans="1:85" ht="15">
      <c r="A432" s="165" t="s">
        <v>17</v>
      </c>
      <c r="B432" s="166">
        <v>7.1572168299995853E-2</v>
      </c>
      <c r="C432" s="166">
        <v>0</v>
      </c>
      <c r="D432" s="166">
        <v>0.93772553594503605</v>
      </c>
      <c r="E432" s="166">
        <v>9.0311063273086134E-2</v>
      </c>
      <c r="F432" s="322"/>
      <c r="G432" s="166">
        <v>0</v>
      </c>
      <c r="H432" s="167">
        <v>0</v>
      </c>
      <c r="I432" s="168">
        <f t="shared" si="176"/>
        <v>1.0996087675181181</v>
      </c>
      <c r="J432" s="155"/>
      <c r="K432" s="169" t="s">
        <v>17</v>
      </c>
      <c r="L432" s="170">
        <v>7.1572168299995853E-2</v>
      </c>
      <c r="M432" s="170">
        <v>0</v>
      </c>
      <c r="N432" s="170">
        <v>0.93772553594503605</v>
      </c>
      <c r="O432" s="170">
        <v>9.0311063273086134E-2</v>
      </c>
      <c r="P432" s="170">
        <v>3.1552189349112428E-2</v>
      </c>
      <c r="Q432" s="170">
        <v>0</v>
      </c>
      <c r="R432" s="171">
        <v>0</v>
      </c>
      <c r="S432" s="172">
        <f t="shared" si="177"/>
        <v>1.1311609568672305</v>
      </c>
      <c r="U432" s="217" t="s">
        <v>17</v>
      </c>
      <c r="V432" s="218">
        <v>7.1572168299995853E-2</v>
      </c>
      <c r="W432" s="218">
        <v>0</v>
      </c>
      <c r="X432" s="218">
        <v>0</v>
      </c>
      <c r="Y432" s="218">
        <v>0</v>
      </c>
      <c r="Z432" s="218">
        <v>0.93772553594503605</v>
      </c>
      <c r="AA432" s="218">
        <v>6.5065607545450781E-3</v>
      </c>
      <c r="AB432" s="218">
        <v>3.1552189349112428E-2</v>
      </c>
      <c r="AC432" s="219">
        <v>8.380450251854106E-2</v>
      </c>
      <c r="AD432" s="218">
        <v>0</v>
      </c>
      <c r="AE432" s="218">
        <v>0</v>
      </c>
      <c r="AF432" s="218">
        <v>0</v>
      </c>
      <c r="AG432" s="218">
        <v>0</v>
      </c>
      <c r="AH432" s="218">
        <v>8.380450251854106E-2</v>
      </c>
      <c r="AI432" s="220">
        <f t="shared" si="178"/>
        <v>1.1311609568672305</v>
      </c>
      <c r="AJ432" s="147" t="str">
        <f t="shared" si="179"/>
        <v/>
      </c>
      <c r="BA432" s="147"/>
      <c r="BR432" s="147"/>
      <c r="CG432" s="147"/>
    </row>
    <row r="433" spans="1:85" ht="15">
      <c r="A433" s="173" t="s">
        <v>139</v>
      </c>
      <c r="B433" s="162">
        <v>43.757223784008048</v>
      </c>
      <c r="C433" s="162">
        <v>32.373264774231679</v>
      </c>
      <c r="D433" s="162">
        <v>66.192793428462593</v>
      </c>
      <c r="E433" s="162">
        <v>8.2926894092761732</v>
      </c>
      <c r="F433" s="322"/>
      <c r="G433" s="162">
        <v>0</v>
      </c>
      <c r="H433" s="174">
        <v>0</v>
      </c>
      <c r="I433" s="160">
        <f t="shared" si="176"/>
        <v>150.61597139597851</v>
      </c>
      <c r="J433" s="155"/>
      <c r="K433" s="175" t="s">
        <v>139</v>
      </c>
      <c r="L433" s="162">
        <v>43.757223784008048</v>
      </c>
      <c r="M433" s="162">
        <v>32.373264774231679</v>
      </c>
      <c r="N433" s="162">
        <v>66.192793428462593</v>
      </c>
      <c r="O433" s="162">
        <v>8.2926894092761732</v>
      </c>
      <c r="P433" s="162">
        <v>0</v>
      </c>
      <c r="Q433" s="162">
        <v>0</v>
      </c>
      <c r="R433" s="163">
        <v>0</v>
      </c>
      <c r="S433" s="164">
        <f t="shared" si="177"/>
        <v>150.61597139597851</v>
      </c>
      <c r="U433" s="221" t="s">
        <v>139</v>
      </c>
      <c r="V433" s="213">
        <v>42.056280104037192</v>
      </c>
      <c r="W433" s="213">
        <v>1.6849237117938403</v>
      </c>
      <c r="X433" s="213">
        <v>0</v>
      </c>
      <c r="Y433" s="213">
        <v>32.373264774231679</v>
      </c>
      <c r="Z433" s="213">
        <v>60.436064981607238</v>
      </c>
      <c r="AA433" s="213">
        <v>8.2926894092761732</v>
      </c>
      <c r="AB433" s="213">
        <v>0</v>
      </c>
      <c r="AC433" s="214">
        <v>5.772748415032372</v>
      </c>
      <c r="AD433" s="213">
        <v>1.6019968177010849E-2</v>
      </c>
      <c r="AE433" s="213">
        <v>0</v>
      </c>
      <c r="AF433" s="213">
        <v>0</v>
      </c>
      <c r="AG433" s="213">
        <v>5.7567284468553552</v>
      </c>
      <c r="AH433" s="213">
        <v>0</v>
      </c>
      <c r="AI433" s="216">
        <f t="shared" si="178"/>
        <v>150.61597139597848</v>
      </c>
      <c r="AJ433" s="147" t="str">
        <f t="shared" si="179"/>
        <v/>
      </c>
      <c r="BA433" s="147"/>
      <c r="BR433" s="147"/>
      <c r="CG433" s="147"/>
    </row>
    <row r="434" spans="1:85" ht="15">
      <c r="A434" s="165" t="s">
        <v>25</v>
      </c>
      <c r="B434" s="166">
        <v>22.963831057164011</v>
      </c>
      <c r="C434" s="166">
        <v>3.554951987330456</v>
      </c>
      <c r="D434" s="166">
        <v>30.233586852517593</v>
      </c>
      <c r="E434" s="166">
        <v>279.2845034023855</v>
      </c>
      <c r="F434" s="322"/>
      <c r="G434" s="166">
        <v>31.822547465253741</v>
      </c>
      <c r="H434" s="167">
        <v>0</v>
      </c>
      <c r="I434" s="168">
        <f t="shared" si="176"/>
        <v>367.8594207646513</v>
      </c>
      <c r="J434" s="155"/>
      <c r="K434" s="169" t="s">
        <v>25</v>
      </c>
      <c r="L434" s="170">
        <v>22.963831057164011</v>
      </c>
      <c r="M434" s="170">
        <v>3.554951987330456</v>
      </c>
      <c r="N434" s="170">
        <v>30.233586852517593</v>
      </c>
      <c r="O434" s="170">
        <v>279.2845034023855</v>
      </c>
      <c r="P434" s="170">
        <v>1.2738559598829282</v>
      </c>
      <c r="Q434" s="170">
        <v>31.822547465253741</v>
      </c>
      <c r="R434" s="171">
        <v>0</v>
      </c>
      <c r="S434" s="172">
        <f t="shared" si="177"/>
        <v>369.13327672453426</v>
      </c>
      <c r="U434" s="217" t="s">
        <v>25</v>
      </c>
      <c r="V434" s="218">
        <v>3.9573664130419965</v>
      </c>
      <c r="W434" s="218">
        <v>19.006464644122016</v>
      </c>
      <c r="X434" s="218">
        <v>31.822547465253741</v>
      </c>
      <c r="Y434" s="218">
        <v>3.554951987330456</v>
      </c>
      <c r="Z434" s="218">
        <v>30.135938597647861</v>
      </c>
      <c r="AA434" s="218">
        <v>278.44978442014673</v>
      </c>
      <c r="AB434" s="218">
        <v>1.2738559598829282</v>
      </c>
      <c r="AC434" s="219">
        <v>0.93236723710850544</v>
      </c>
      <c r="AD434" s="218">
        <v>0</v>
      </c>
      <c r="AE434" s="218">
        <v>1.3855202385405571E-2</v>
      </c>
      <c r="AF434" s="218">
        <v>0</v>
      </c>
      <c r="AG434" s="218">
        <v>9.7648254869733678E-2</v>
      </c>
      <c r="AH434" s="218">
        <v>0.82086377985336623</v>
      </c>
      <c r="AI434" s="220">
        <f t="shared" si="178"/>
        <v>369.13327672453426</v>
      </c>
      <c r="AJ434" s="147" t="str">
        <f t="shared" si="179"/>
        <v/>
      </c>
      <c r="BA434" s="147"/>
      <c r="BR434" s="147"/>
      <c r="CG434" s="147"/>
    </row>
    <row r="435" spans="1:85" ht="15">
      <c r="A435" s="173" t="s">
        <v>24</v>
      </c>
      <c r="B435" s="162">
        <v>2.8100430016582507</v>
      </c>
      <c r="C435" s="162">
        <v>0.22727838075831502</v>
      </c>
      <c r="D435" s="162">
        <v>3.448417740119571</v>
      </c>
      <c r="E435" s="162">
        <v>0</v>
      </c>
      <c r="F435" s="322"/>
      <c r="G435" s="162">
        <v>0</v>
      </c>
      <c r="H435" s="174">
        <v>0</v>
      </c>
      <c r="I435" s="160">
        <f t="shared" si="176"/>
        <v>6.4857391225361365</v>
      </c>
      <c r="J435" s="155"/>
      <c r="K435" s="175" t="s">
        <v>24</v>
      </c>
      <c r="L435" s="162">
        <v>2.8100430016582507</v>
      </c>
      <c r="M435" s="162">
        <v>0.22727838075831502</v>
      </c>
      <c r="N435" s="162">
        <v>3.448417740119571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177"/>
        <v>6.4857391225361365</v>
      </c>
      <c r="U435" s="221" t="s">
        <v>24</v>
      </c>
      <c r="V435" s="213">
        <v>2.8015821637258482</v>
      </c>
      <c r="W435" s="213">
        <v>0</v>
      </c>
      <c r="X435" s="213">
        <v>0</v>
      </c>
      <c r="Y435" s="213">
        <v>0.22727838075831502</v>
      </c>
      <c r="Z435" s="213">
        <v>3.2044987077694125</v>
      </c>
      <c r="AA435" s="213">
        <v>0</v>
      </c>
      <c r="AB435" s="213">
        <v>0</v>
      </c>
      <c r="AC435" s="214">
        <v>0.25237987028256065</v>
      </c>
      <c r="AD435" s="213">
        <v>8.4608379324026973E-3</v>
      </c>
      <c r="AE435" s="213">
        <v>0</v>
      </c>
      <c r="AF435" s="213">
        <v>0</v>
      </c>
      <c r="AG435" s="213">
        <v>0.24391903235015835</v>
      </c>
      <c r="AH435" s="213">
        <v>0</v>
      </c>
      <c r="AI435" s="216">
        <f t="shared" si="178"/>
        <v>6.4857391225361374</v>
      </c>
      <c r="AJ435" s="147" t="str">
        <f t="shared" si="179"/>
        <v/>
      </c>
      <c r="BA435" s="147"/>
      <c r="BR435" s="147"/>
      <c r="CG435" s="147"/>
    </row>
    <row r="436" spans="1:85" ht="15">
      <c r="A436" s="165" t="s">
        <v>56</v>
      </c>
      <c r="B436" s="166">
        <v>1.5192686778179598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176"/>
        <v>1.5192686778179598</v>
      </c>
      <c r="J436" s="155"/>
      <c r="K436" s="169" t="s">
        <v>56</v>
      </c>
      <c r="L436" s="170">
        <v>1.5192686778179598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177"/>
        <v>1.5192686778179598</v>
      </c>
      <c r="U436" s="217" t="s">
        <v>56</v>
      </c>
      <c r="V436" s="218">
        <v>1.5192686778179598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178"/>
        <v>1.5192686778179598</v>
      </c>
      <c r="AJ436" s="147" t="str">
        <f t="shared" si="179"/>
        <v/>
      </c>
      <c r="BA436" s="147"/>
      <c r="BR436" s="147"/>
      <c r="CG436" s="147"/>
    </row>
    <row r="437" spans="1:85" ht="15">
      <c r="A437" s="173" t="s">
        <v>22</v>
      </c>
      <c r="B437" s="162">
        <v>32.315516684372518</v>
      </c>
      <c r="C437" s="162">
        <v>0</v>
      </c>
      <c r="D437" s="162">
        <v>0</v>
      </c>
      <c r="E437" s="162">
        <v>3.9985453715199529E-2</v>
      </c>
      <c r="F437" s="322"/>
      <c r="G437" s="162">
        <v>0</v>
      </c>
      <c r="H437" s="174">
        <v>0</v>
      </c>
      <c r="I437" s="160">
        <f t="shared" si="176"/>
        <v>32.355502138087715</v>
      </c>
      <c r="J437" s="155"/>
      <c r="K437" s="175" t="s">
        <v>22</v>
      </c>
      <c r="L437" s="162">
        <v>32.315516684372518</v>
      </c>
      <c r="M437" s="162">
        <v>0</v>
      </c>
      <c r="N437" s="162">
        <v>0</v>
      </c>
      <c r="O437" s="162">
        <v>3.9985453715199529E-2</v>
      </c>
      <c r="P437" s="162">
        <v>2.5660523846138781</v>
      </c>
      <c r="Q437" s="162">
        <v>0</v>
      </c>
      <c r="R437" s="163">
        <v>0</v>
      </c>
      <c r="S437" s="164">
        <f t="shared" si="177"/>
        <v>34.921554522701591</v>
      </c>
      <c r="U437" s="221" t="s">
        <v>22</v>
      </c>
      <c r="V437" s="213">
        <v>32.315516684372518</v>
      </c>
      <c r="W437" s="213">
        <v>0</v>
      </c>
      <c r="X437" s="213">
        <v>0</v>
      </c>
      <c r="Y437" s="213">
        <v>0</v>
      </c>
      <c r="Z437" s="213">
        <v>0</v>
      </c>
      <c r="AA437" s="213">
        <v>0</v>
      </c>
      <c r="AB437" s="213">
        <v>2.5660523846138781</v>
      </c>
      <c r="AC437" s="214">
        <v>3.9985453715199529E-2</v>
      </c>
      <c r="AD437" s="213">
        <v>0</v>
      </c>
      <c r="AE437" s="213">
        <v>0</v>
      </c>
      <c r="AF437" s="213">
        <v>0</v>
      </c>
      <c r="AG437" s="213">
        <v>0</v>
      </c>
      <c r="AH437" s="213">
        <v>3.9985453715199529E-2</v>
      </c>
      <c r="AI437" s="216">
        <f t="shared" si="178"/>
        <v>34.921554522701591</v>
      </c>
      <c r="AJ437" s="147" t="str">
        <f t="shared" si="179"/>
        <v/>
      </c>
      <c r="BA437" s="147"/>
      <c r="BR437" s="147"/>
      <c r="CG437" s="147"/>
    </row>
    <row r="438" spans="1:85" ht="15">
      <c r="A438" s="165" t="s">
        <v>21</v>
      </c>
      <c r="B438" s="166">
        <v>7.8993000724403126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176"/>
        <v>7.8993000724403126</v>
      </c>
      <c r="J438" s="155"/>
      <c r="K438" s="169" t="s">
        <v>21</v>
      </c>
      <c r="L438" s="170">
        <v>7.8993000724403126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177"/>
        <v>7.8993000724403126</v>
      </c>
      <c r="U438" s="217" t="s">
        <v>57</v>
      </c>
      <c r="V438" s="218">
        <v>7.8993000724403126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178"/>
        <v>7.8993000724403126</v>
      </c>
      <c r="AJ438" s="147" t="str">
        <f t="shared" si="179"/>
        <v/>
      </c>
      <c r="BA438" s="147"/>
      <c r="BR438" s="147"/>
      <c r="CG438" s="147"/>
    </row>
    <row r="439" spans="1:85" ht="15">
      <c r="A439" s="176" t="s">
        <v>60</v>
      </c>
      <c r="B439" s="162">
        <v>9.8442123328846665E-2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176"/>
        <v>9.8442123328846665E-2</v>
      </c>
      <c r="J439" s="155"/>
      <c r="K439" s="177" t="s">
        <v>60</v>
      </c>
      <c r="L439" s="162">
        <v>9.8442123328846665E-2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177"/>
        <v>9.8442123328846665E-2</v>
      </c>
      <c r="U439" s="222" t="s">
        <v>58</v>
      </c>
      <c r="V439" s="213">
        <v>9.8442123328846665E-2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178"/>
        <v>9.8442123328846665E-2</v>
      </c>
      <c r="AJ439" s="147" t="str">
        <f t="shared" si="179"/>
        <v/>
      </c>
      <c r="BA439" s="147"/>
      <c r="BR439" s="147"/>
      <c r="CG439" s="147"/>
    </row>
    <row r="440" spans="1:85">
      <c r="A440" s="178" t="s">
        <v>23</v>
      </c>
      <c r="B440" s="179">
        <v>9.8442123328846665E-2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176"/>
        <v>9.8442123328846665E-2</v>
      </c>
      <c r="J440" s="155"/>
      <c r="K440" s="182" t="s">
        <v>23</v>
      </c>
      <c r="L440" s="183">
        <v>9.8442123328846665E-2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177"/>
        <v>9.8442123328846665E-2</v>
      </c>
      <c r="U440" s="223" t="s">
        <v>61</v>
      </c>
      <c r="V440" s="224">
        <v>9.8442123328846665E-2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178"/>
        <v>9.8442123328846665E-2</v>
      </c>
      <c r="AJ440" s="147" t="str">
        <f t="shared" si="179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176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177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178"/>
        <v>0</v>
      </c>
      <c r="AJ441" s="147" t="str">
        <f t="shared" si="179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176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177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178"/>
        <v>0</v>
      </c>
      <c r="AJ442" s="147" t="str">
        <f t="shared" si="179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176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177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178"/>
        <v>0</v>
      </c>
      <c r="AJ443" s="156" t="str">
        <f t="shared" si="179"/>
        <v/>
      </c>
    </row>
    <row r="444" spans="1:85" ht="15">
      <c r="A444" s="200" t="s">
        <v>26</v>
      </c>
      <c r="B444" s="201">
        <f>SUM(B423:B439)</f>
        <v>128.21808253274463</v>
      </c>
      <c r="C444" s="201">
        <f t="shared" ref="C444:I444" si="180">SUM(C423:C439)</f>
        <v>36.155495142320447</v>
      </c>
      <c r="D444" s="201">
        <f t="shared" si="180"/>
        <v>104.97845513832515</v>
      </c>
      <c r="E444" s="201">
        <f t="shared" si="180"/>
        <v>288.8764714776089</v>
      </c>
      <c r="F444" s="201">
        <f t="shared" si="180"/>
        <v>0</v>
      </c>
      <c r="G444" s="201">
        <f t="shared" si="180"/>
        <v>31.822547465253741</v>
      </c>
      <c r="H444" s="203">
        <f t="shared" si="180"/>
        <v>0</v>
      </c>
      <c r="I444" s="160">
        <f t="shared" si="180"/>
        <v>590.05105175625283</v>
      </c>
      <c r="J444" s="155"/>
      <c r="K444" s="202" t="s">
        <v>26</v>
      </c>
      <c r="L444" s="201">
        <f>SUM(L423:L439)</f>
        <v>128.21808253274463</v>
      </c>
      <c r="M444" s="201">
        <f t="shared" ref="M444:S444" si="181">SUM(M423:M439)</f>
        <v>36.155495142320447</v>
      </c>
      <c r="N444" s="201">
        <f t="shared" si="181"/>
        <v>104.97845513832515</v>
      </c>
      <c r="O444" s="201">
        <f t="shared" si="181"/>
        <v>288.8764714776089</v>
      </c>
      <c r="P444" s="201">
        <f t="shared" si="181"/>
        <v>45.937229390819098</v>
      </c>
      <c r="Q444" s="201">
        <f t="shared" si="181"/>
        <v>31.822547465253741</v>
      </c>
      <c r="R444" s="203">
        <f t="shared" si="181"/>
        <v>0</v>
      </c>
      <c r="S444" s="204">
        <f t="shared" si="181"/>
        <v>635.98828114707203</v>
      </c>
      <c r="T444" s="147" t="str">
        <f>IF(ABS(S444-AI444)&gt;0.01,S444-AI444,"")</f>
        <v/>
      </c>
      <c r="U444" s="230" t="s">
        <v>59</v>
      </c>
      <c r="V444" s="231">
        <f>SUM(V423:V439)</f>
        <v>106.99464031672456</v>
      </c>
      <c r="W444" s="231">
        <f t="shared" ref="W444:AH444" si="182">SUM(W423:W439)</f>
        <v>20.691388355915855</v>
      </c>
      <c r="X444" s="231">
        <f t="shared" si="182"/>
        <v>31.822547465253741</v>
      </c>
      <c r="Y444" s="231">
        <f t="shared" si="182"/>
        <v>36.155495142320447</v>
      </c>
      <c r="Z444" s="231">
        <f t="shared" si="182"/>
        <v>98.880159404249923</v>
      </c>
      <c r="AA444" s="231">
        <f t="shared" si="182"/>
        <v>286.78103392100388</v>
      </c>
      <c r="AB444" s="231">
        <f t="shared" si="182"/>
        <v>45.937229390819098</v>
      </c>
      <c r="AC444" s="231">
        <f t="shared" si="182"/>
        <v>8.7257871507844555</v>
      </c>
      <c r="AD444" s="232">
        <f t="shared" si="182"/>
        <v>0.5320538601041972</v>
      </c>
      <c r="AE444" s="232">
        <f t="shared" si="182"/>
        <v>1.3855202385405571E-2</v>
      </c>
      <c r="AF444" s="232">
        <f t="shared" si="182"/>
        <v>0</v>
      </c>
      <c r="AG444" s="232">
        <f t="shared" si="182"/>
        <v>6.0982957340752471</v>
      </c>
      <c r="AH444" s="232">
        <f t="shared" si="182"/>
        <v>2.0815823542195995</v>
      </c>
      <c r="AI444" s="233">
        <f>SUM(V444:AC444)</f>
        <v>635.98828114707192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0.21729998133400649</v>
      </c>
      <c r="C445" s="49">
        <f t="shared" ref="C445:H445" si="183">IF($I444=0,"-",C444/$I444)</f>
        <v>6.1275198196335229E-2</v>
      </c>
      <c r="D445" s="49">
        <f t="shared" si="183"/>
        <v>0.1779141903499076</v>
      </c>
      <c r="E445" s="49">
        <f t="shared" si="183"/>
        <v>0.48957877562930324</v>
      </c>
      <c r="F445" s="49">
        <f t="shared" si="183"/>
        <v>0</v>
      </c>
      <c r="G445" s="49">
        <f t="shared" si="183"/>
        <v>5.393185449044751E-2</v>
      </c>
      <c r="H445" s="71">
        <f t="shared" si="183"/>
        <v>0</v>
      </c>
      <c r="I445" s="50">
        <f>SUM(B445:H445)</f>
        <v>1</v>
      </c>
      <c r="J445" s="147"/>
      <c r="K445" s="82" t="s">
        <v>83</v>
      </c>
      <c r="L445" s="99">
        <f t="shared" ref="L445:R445" si="184">IF($S444=0,"-",L444/$S444)</f>
        <v>0.20160447343697871</v>
      </c>
      <c r="M445" s="99">
        <f t="shared" si="184"/>
        <v>5.6849310300356781E-2</v>
      </c>
      <c r="N445" s="99">
        <f t="shared" si="184"/>
        <v>0.16506350549256257</v>
      </c>
      <c r="O445" s="99">
        <f t="shared" si="184"/>
        <v>0.45421665782361537</v>
      </c>
      <c r="P445" s="99">
        <f t="shared" si="184"/>
        <v>7.2229678993402921E-2</v>
      </c>
      <c r="Q445" s="99">
        <f t="shared" si="184"/>
        <v>5.0036373953083566E-2</v>
      </c>
      <c r="R445" s="100">
        <f t="shared" si="184"/>
        <v>0</v>
      </c>
      <c r="S445" s="101">
        <f>SUM(L445:R445)</f>
        <v>1</v>
      </c>
      <c r="U445" s="111" t="s">
        <v>83</v>
      </c>
      <c r="V445" s="133">
        <f>+V444/$AI444</f>
        <v>0.16823366638729323</v>
      </c>
      <c r="W445" s="133">
        <f t="shared" ref="W445:AH445" si="185">+W444/$AI444</f>
        <v>3.2534228961887089E-2</v>
      </c>
      <c r="X445" s="133">
        <f t="shared" si="185"/>
        <v>5.0036373953083572E-2</v>
      </c>
      <c r="Y445" s="133">
        <f t="shared" si="185"/>
        <v>5.6849310300356795E-2</v>
      </c>
      <c r="Z445" s="133">
        <f t="shared" si="185"/>
        <v>0.15547481350742678</v>
      </c>
      <c r="AA445" s="133">
        <f t="shared" si="185"/>
        <v>0.45092188397522681</v>
      </c>
      <c r="AB445" s="133">
        <f t="shared" si="185"/>
        <v>7.2229678993402935E-2</v>
      </c>
      <c r="AC445" s="133">
        <f t="shared" si="185"/>
        <v>1.3720043921322856E-2</v>
      </c>
      <c r="AD445" s="133">
        <f t="shared" si="185"/>
        <v>8.3657808779838199E-4</v>
      </c>
      <c r="AE445" s="133">
        <f t="shared" si="185"/>
        <v>2.1785310824306783E-5</v>
      </c>
      <c r="AF445" s="133">
        <f t="shared" si="185"/>
        <v>0</v>
      </c>
      <c r="AG445" s="133">
        <f t="shared" si="185"/>
        <v>9.5886919851358391E-3</v>
      </c>
      <c r="AH445" s="133">
        <f t="shared" si="185"/>
        <v>3.2729885375643183E-3</v>
      </c>
      <c r="AI445" s="134">
        <f>SUM(V445:AC445)</f>
        <v>1</v>
      </c>
      <c r="AJ445" s="147" t="str">
        <f t="shared" si="179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1.6260072085805994</v>
      </c>
      <c r="G449" s="332"/>
      <c r="H449" s="334"/>
      <c r="I449" s="160">
        <f>SUM(B449:H449)</f>
        <v>1.6260072085805994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186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187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186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187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186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187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186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187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186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187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217.11885291052977</v>
      </c>
      <c r="G455" s="335"/>
      <c r="H455" s="337"/>
      <c r="I455" s="160">
        <f t="shared" si="186"/>
        <v>217.11885291052977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187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186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187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186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187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186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187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186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187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787.92321349746862</v>
      </c>
      <c r="G460" s="335"/>
      <c r="H460" s="337"/>
      <c r="I460" s="168">
        <f t="shared" si="186"/>
        <v>787.92321349746862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187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186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187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0.21851886811764706</v>
      </c>
      <c r="G462" s="335"/>
      <c r="H462" s="337"/>
      <c r="I462" s="168">
        <f t="shared" si="186"/>
        <v>0.21851886811764706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187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13.916906161098257</v>
      </c>
      <c r="G463" s="335"/>
      <c r="H463" s="337"/>
      <c r="I463" s="160">
        <f t="shared" si="186"/>
        <v>13.916906161098257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187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186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187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186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187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186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187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186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187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186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187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186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187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188">SUM(C449:C465)</f>
        <v>0</v>
      </c>
      <c r="D470" s="201">
        <f t="shared" si="188"/>
        <v>0</v>
      </c>
      <c r="E470" s="201">
        <f t="shared" si="188"/>
        <v>0</v>
      </c>
      <c r="F470" s="201">
        <f t="shared" si="188"/>
        <v>1020.8034986457949</v>
      </c>
      <c r="G470" s="201">
        <f t="shared" si="188"/>
        <v>0</v>
      </c>
      <c r="H470" s="203">
        <f t="shared" si="188"/>
        <v>0</v>
      </c>
      <c r="I470" s="160">
        <f t="shared" si="188"/>
        <v>1020.8034986457949</v>
      </c>
      <c r="J470" s="155"/>
      <c r="K470" s="202" t="s">
        <v>26</v>
      </c>
      <c r="L470" s="201">
        <f>SUM(L449:L465)</f>
        <v>0</v>
      </c>
      <c r="M470" s="201">
        <f t="shared" ref="M470:S470" si="189">SUM(M449:M465)</f>
        <v>0</v>
      </c>
      <c r="N470" s="201">
        <f t="shared" si="189"/>
        <v>0</v>
      </c>
      <c r="O470" s="201">
        <f t="shared" si="189"/>
        <v>0</v>
      </c>
      <c r="P470" s="201">
        <f t="shared" si="189"/>
        <v>0</v>
      </c>
      <c r="Q470" s="201">
        <f t="shared" si="189"/>
        <v>0</v>
      </c>
      <c r="R470" s="203">
        <f t="shared" si="189"/>
        <v>0</v>
      </c>
      <c r="S470" s="204">
        <f t="shared" si="189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190">IF($I470=0,"-",C470/$I470)</f>
        <v>0</v>
      </c>
      <c r="D471" s="49">
        <f t="shared" si="190"/>
        <v>0</v>
      </c>
      <c r="E471" s="49">
        <f t="shared" si="190"/>
        <v>0</v>
      </c>
      <c r="F471" s="49">
        <f t="shared" si="190"/>
        <v>1</v>
      </c>
      <c r="G471" s="49">
        <f t="shared" si="190"/>
        <v>0</v>
      </c>
      <c r="H471" s="71">
        <f t="shared" si="19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191">IF($S470=0,"-",L470/$S470)</f>
        <v>-</v>
      </c>
      <c r="M471" s="99" t="str">
        <f t="shared" si="191"/>
        <v>-</v>
      </c>
      <c r="N471" s="99" t="str">
        <f t="shared" si="191"/>
        <v>-</v>
      </c>
      <c r="O471" s="99" t="str">
        <f t="shared" si="191"/>
        <v>-</v>
      </c>
      <c r="P471" s="99" t="str">
        <f t="shared" si="191"/>
        <v>-</v>
      </c>
      <c r="Q471" s="99" t="str">
        <f t="shared" si="191"/>
        <v>-</v>
      </c>
      <c r="R471" s="100" t="str">
        <f t="shared" si="19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19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19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19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19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19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19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19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19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19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19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21177.154524606907</v>
      </c>
      <c r="G481" s="335"/>
      <c r="H481" s="337"/>
      <c r="I481" s="160">
        <f t="shared" si="192"/>
        <v>21177.154524606907</v>
      </c>
      <c r="J481" s="155"/>
      <c r="K481" s="175" t="s">
        <v>54</v>
      </c>
      <c r="L481" s="335"/>
      <c r="M481" s="336"/>
      <c r="N481" s="336"/>
      <c r="O481" s="337"/>
      <c r="P481" s="162">
        <v>12134.850555430137</v>
      </c>
      <c r="Q481" s="335"/>
      <c r="R481" s="342"/>
      <c r="S481" s="164">
        <f t="shared" si="193"/>
        <v>12134.850555430137</v>
      </c>
    </row>
    <row r="482" spans="1:19" ht="15">
      <c r="A482" s="165" t="s">
        <v>12</v>
      </c>
      <c r="B482" s="335"/>
      <c r="C482" s="336"/>
      <c r="D482" s="336"/>
      <c r="E482" s="337"/>
      <c r="F482" s="166">
        <v>4883.0928476790896</v>
      </c>
      <c r="G482" s="335"/>
      <c r="H482" s="337"/>
      <c r="I482" s="168">
        <f t="shared" si="192"/>
        <v>4883.0928476790896</v>
      </c>
      <c r="J482" s="155"/>
      <c r="K482" s="169" t="s">
        <v>12</v>
      </c>
      <c r="L482" s="335"/>
      <c r="M482" s="336"/>
      <c r="N482" s="336"/>
      <c r="O482" s="337"/>
      <c r="P482" s="170">
        <v>2055.6483479963713</v>
      </c>
      <c r="Q482" s="335"/>
      <c r="R482" s="342"/>
      <c r="S482" s="172">
        <f t="shared" si="193"/>
        <v>2055.6483479963713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19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19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24.416608255894594</v>
      </c>
      <c r="G484" s="335"/>
      <c r="H484" s="337"/>
      <c r="I484" s="168">
        <f t="shared" si="192"/>
        <v>24.416608255894594</v>
      </c>
      <c r="J484" s="155"/>
      <c r="K484" s="169" t="s">
        <v>17</v>
      </c>
      <c r="L484" s="335"/>
      <c r="M484" s="336"/>
      <c r="N484" s="336"/>
      <c r="O484" s="337"/>
      <c r="P484" s="294">
        <v>7.6102927455173583</v>
      </c>
      <c r="Q484" s="335"/>
      <c r="R484" s="342"/>
      <c r="S484" s="172">
        <f t="shared" si="193"/>
        <v>7.6102927455173583</v>
      </c>
    </row>
    <row r="485" spans="1:19" ht="15">
      <c r="A485" s="173" t="s">
        <v>139</v>
      </c>
      <c r="B485" s="335"/>
      <c r="C485" s="336"/>
      <c r="D485" s="336"/>
      <c r="E485" s="337"/>
      <c r="F485" s="162">
        <v>148.30495772054795</v>
      </c>
      <c r="G485" s="335"/>
      <c r="H485" s="337"/>
      <c r="I485" s="160">
        <f t="shared" si="192"/>
        <v>148.30495772054795</v>
      </c>
      <c r="J485" s="155"/>
      <c r="K485" s="175" t="s">
        <v>139</v>
      </c>
      <c r="L485" s="335"/>
      <c r="M485" s="336"/>
      <c r="N485" s="336"/>
      <c r="O485" s="337"/>
      <c r="P485" s="162">
        <v>134.16332729189355</v>
      </c>
      <c r="Q485" s="335"/>
      <c r="R485" s="342"/>
      <c r="S485" s="164">
        <f t="shared" si="193"/>
        <v>134.16332729189355</v>
      </c>
    </row>
    <row r="486" spans="1:19" ht="15">
      <c r="A486" s="165" t="s">
        <v>25</v>
      </c>
      <c r="B486" s="335"/>
      <c r="C486" s="336"/>
      <c r="D486" s="336"/>
      <c r="E486" s="337"/>
      <c r="F486" s="166">
        <v>441.28338334432357</v>
      </c>
      <c r="G486" s="335"/>
      <c r="H486" s="337"/>
      <c r="I486" s="168">
        <f t="shared" si="192"/>
        <v>441.28338334432357</v>
      </c>
      <c r="J486" s="155"/>
      <c r="K486" s="169" t="s">
        <v>25</v>
      </c>
      <c r="L486" s="335"/>
      <c r="M486" s="336"/>
      <c r="N486" s="336"/>
      <c r="O486" s="337"/>
      <c r="P486" s="170">
        <v>-4.7017945092875379E-14</v>
      </c>
      <c r="Q486" s="335"/>
      <c r="R486" s="342"/>
      <c r="S486" s="172">
        <f t="shared" si="193"/>
        <v>-4.7017945092875379E-14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19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19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19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19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1925.1717599488532</v>
      </c>
      <c r="G489" s="335"/>
      <c r="H489" s="337"/>
      <c r="I489" s="160">
        <f t="shared" si="192"/>
        <v>1925.1717599488532</v>
      </c>
      <c r="J489" s="155"/>
      <c r="K489" s="175" t="s">
        <v>22</v>
      </c>
      <c r="L489" s="335"/>
      <c r="M489" s="336"/>
      <c r="N489" s="336"/>
      <c r="O489" s="337"/>
      <c r="P489" s="162">
        <v>1203.3788294468959</v>
      </c>
      <c r="Q489" s="335"/>
      <c r="R489" s="342"/>
      <c r="S489" s="164">
        <f t="shared" si="193"/>
        <v>1203.3788294468959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19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19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19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19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19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19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19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19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19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19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19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19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194">SUM(C475:C491)</f>
        <v>0</v>
      </c>
      <c r="D496" s="201">
        <f t="shared" si="194"/>
        <v>0</v>
      </c>
      <c r="E496" s="201">
        <f t="shared" si="194"/>
        <v>0</v>
      </c>
      <c r="F496" s="201">
        <f t="shared" si="194"/>
        <v>28599.424081555619</v>
      </c>
      <c r="G496" s="201">
        <f t="shared" si="194"/>
        <v>0</v>
      </c>
      <c r="H496" s="203">
        <f t="shared" si="194"/>
        <v>0</v>
      </c>
      <c r="I496" s="160">
        <f t="shared" si="194"/>
        <v>28599.424081555619</v>
      </c>
      <c r="J496" s="155"/>
      <c r="K496" s="202" t="s">
        <v>26</v>
      </c>
      <c r="L496" s="201">
        <f>SUM(L475:L491)</f>
        <v>0</v>
      </c>
      <c r="M496" s="201">
        <f t="shared" ref="M496:S496" si="195">SUM(M475:M491)</f>
        <v>0</v>
      </c>
      <c r="N496" s="201">
        <f t="shared" si="195"/>
        <v>0</v>
      </c>
      <c r="O496" s="201">
        <f t="shared" si="195"/>
        <v>0</v>
      </c>
      <c r="P496" s="201">
        <f t="shared" si="195"/>
        <v>15535.651352910816</v>
      </c>
      <c r="Q496" s="201">
        <f t="shared" si="195"/>
        <v>0</v>
      </c>
      <c r="R496" s="203">
        <f t="shared" si="195"/>
        <v>0</v>
      </c>
      <c r="S496" s="204">
        <f t="shared" si="195"/>
        <v>15535.651352910816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196">IF($I496=0,"-",C496/$I496)</f>
        <v>0</v>
      </c>
      <c r="D497" s="49">
        <f t="shared" si="196"/>
        <v>0</v>
      </c>
      <c r="E497" s="49">
        <f t="shared" si="196"/>
        <v>0</v>
      </c>
      <c r="F497" s="49">
        <f t="shared" si="196"/>
        <v>1</v>
      </c>
      <c r="G497" s="49">
        <f t="shared" si="196"/>
        <v>0</v>
      </c>
      <c r="H497" s="71">
        <f t="shared" si="196"/>
        <v>0</v>
      </c>
      <c r="I497" s="50">
        <f>SUM(B497:H497)</f>
        <v>1</v>
      </c>
      <c r="J497" s="25"/>
      <c r="K497" s="82" t="s">
        <v>83</v>
      </c>
      <c r="L497" s="99">
        <f t="shared" ref="L497:R497" si="197">IF($S496=0,"-",L496/$S496)</f>
        <v>0</v>
      </c>
      <c r="M497" s="99">
        <f t="shared" si="197"/>
        <v>0</v>
      </c>
      <c r="N497" s="99">
        <f t="shared" si="197"/>
        <v>0</v>
      </c>
      <c r="O497" s="99">
        <f t="shared" si="197"/>
        <v>0</v>
      </c>
      <c r="P497" s="99">
        <f t="shared" si="197"/>
        <v>1</v>
      </c>
      <c r="Q497" s="99">
        <f t="shared" si="197"/>
        <v>0</v>
      </c>
      <c r="R497" s="100">
        <f t="shared" si="197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198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199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198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199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198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199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198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199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198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199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198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199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198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199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198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199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198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199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198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199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327.62051129416204</v>
      </c>
      <c r="G512" s="335"/>
      <c r="H512" s="337"/>
      <c r="I512" s="168">
        <f t="shared" si="198"/>
        <v>327.62051129416204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199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198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199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198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199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198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199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198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199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198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199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198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199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198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199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198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199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198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199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00">SUM(C501:C517)</f>
        <v>0</v>
      </c>
      <c r="D522" s="201">
        <f t="shared" si="200"/>
        <v>0</v>
      </c>
      <c r="E522" s="201">
        <f t="shared" si="200"/>
        <v>0</v>
      </c>
      <c r="F522" s="201">
        <f t="shared" si="200"/>
        <v>327.62051129416204</v>
      </c>
      <c r="G522" s="201">
        <f t="shared" si="200"/>
        <v>0</v>
      </c>
      <c r="H522" s="203">
        <f t="shared" si="200"/>
        <v>0</v>
      </c>
      <c r="I522" s="160">
        <f t="shared" si="200"/>
        <v>327.62051129416204</v>
      </c>
      <c r="J522" s="155"/>
      <c r="K522" s="202" t="s">
        <v>26</v>
      </c>
      <c r="L522" s="201">
        <f>SUM(L501:L517)</f>
        <v>0</v>
      </c>
      <c r="M522" s="201">
        <f t="shared" ref="M522:S522" si="201">SUM(M501:M517)</f>
        <v>0</v>
      </c>
      <c r="N522" s="201">
        <f t="shared" si="201"/>
        <v>0</v>
      </c>
      <c r="O522" s="201">
        <f t="shared" si="201"/>
        <v>0</v>
      </c>
      <c r="P522" s="201">
        <f t="shared" si="201"/>
        <v>0</v>
      </c>
      <c r="Q522" s="201">
        <f t="shared" si="201"/>
        <v>0</v>
      </c>
      <c r="R522" s="203">
        <f t="shared" si="201"/>
        <v>0</v>
      </c>
      <c r="S522" s="204">
        <f t="shared" si="201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02">IF($I522=0,"-",C522/$I522)</f>
        <v>0</v>
      </c>
      <c r="D523" s="49">
        <f t="shared" si="202"/>
        <v>0</v>
      </c>
      <c r="E523" s="49">
        <f t="shared" si="202"/>
        <v>0</v>
      </c>
      <c r="F523" s="49">
        <f t="shared" si="202"/>
        <v>1</v>
      </c>
      <c r="G523" s="49">
        <f t="shared" si="202"/>
        <v>0</v>
      </c>
      <c r="H523" s="71">
        <f t="shared" si="202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03">IF($S522=0,"-",L522/$S522)</f>
        <v>-</v>
      </c>
      <c r="M523" s="99" t="str">
        <f t="shared" si="203"/>
        <v>-</v>
      </c>
      <c r="N523" s="99" t="str">
        <f t="shared" si="203"/>
        <v>-</v>
      </c>
      <c r="O523" s="99" t="str">
        <f t="shared" si="203"/>
        <v>-</v>
      </c>
      <c r="P523" s="99" t="str">
        <f t="shared" si="203"/>
        <v>-</v>
      </c>
      <c r="Q523" s="99" t="str">
        <f t="shared" si="203"/>
        <v>-</v>
      </c>
      <c r="R523" s="100" t="str">
        <f t="shared" si="20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0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0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0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0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0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0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0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0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0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0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7.1401896246246253</v>
      </c>
      <c r="G533" s="335"/>
      <c r="H533" s="337"/>
      <c r="I533" s="160">
        <f t="shared" si="204"/>
        <v>7.1401896246246253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0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0.71907334262544009</v>
      </c>
      <c r="G534" s="335"/>
      <c r="H534" s="337"/>
      <c r="I534" s="168">
        <f t="shared" si="204"/>
        <v>0.71907334262544009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0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0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0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0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0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0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0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0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0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0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0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0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0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0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0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0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0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0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0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0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0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0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0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0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0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0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0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06">SUM(C527:C543)</f>
        <v>0</v>
      </c>
      <c r="D548" s="201">
        <f t="shared" si="206"/>
        <v>0</v>
      </c>
      <c r="E548" s="201">
        <f t="shared" si="206"/>
        <v>0</v>
      </c>
      <c r="F548" s="201">
        <f t="shared" si="206"/>
        <v>7.8592629672500651</v>
      </c>
      <c r="G548" s="201">
        <f t="shared" si="206"/>
        <v>0</v>
      </c>
      <c r="H548" s="203">
        <f t="shared" si="206"/>
        <v>0</v>
      </c>
      <c r="I548" s="160">
        <f t="shared" si="206"/>
        <v>7.8592629672500651</v>
      </c>
      <c r="J548" s="155"/>
      <c r="K548" s="202" t="s">
        <v>26</v>
      </c>
      <c r="L548" s="201">
        <f>SUM(L527:L543)</f>
        <v>0</v>
      </c>
      <c r="M548" s="201">
        <f t="shared" ref="M548:S548" si="207">SUM(M527:M543)</f>
        <v>0</v>
      </c>
      <c r="N548" s="201">
        <f t="shared" si="207"/>
        <v>0</v>
      </c>
      <c r="O548" s="201">
        <f t="shared" si="207"/>
        <v>0</v>
      </c>
      <c r="P548" s="201">
        <f t="shared" si="207"/>
        <v>0</v>
      </c>
      <c r="Q548" s="201">
        <f t="shared" si="207"/>
        <v>0</v>
      </c>
      <c r="R548" s="203">
        <f t="shared" si="207"/>
        <v>0</v>
      </c>
      <c r="S548" s="204">
        <f t="shared" si="207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08">IF($I548=0,"-",C548/$I548)</f>
        <v>0</v>
      </c>
      <c r="D549" s="49">
        <f t="shared" si="208"/>
        <v>0</v>
      </c>
      <c r="E549" s="49">
        <f t="shared" si="208"/>
        <v>0</v>
      </c>
      <c r="F549" s="49">
        <f t="shared" si="208"/>
        <v>1</v>
      </c>
      <c r="G549" s="49">
        <f t="shared" si="208"/>
        <v>0</v>
      </c>
      <c r="H549" s="71">
        <f t="shared" si="208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09">IF($S548=0,"-",L548/$S548)</f>
        <v>-</v>
      </c>
      <c r="M549" s="99" t="str">
        <f t="shared" si="209"/>
        <v>-</v>
      </c>
      <c r="N549" s="99" t="str">
        <f t="shared" si="209"/>
        <v>-</v>
      </c>
      <c r="O549" s="99" t="str">
        <f t="shared" si="209"/>
        <v>-</v>
      </c>
      <c r="P549" s="99" t="str">
        <f t="shared" si="209"/>
        <v>-</v>
      </c>
      <c r="Q549" s="99" t="str">
        <f t="shared" si="209"/>
        <v>-</v>
      </c>
      <c r="R549" s="100" t="str">
        <f t="shared" si="209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10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11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10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11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10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11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10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11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10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11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10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11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15.53041202347384</v>
      </c>
      <c r="G560" s="335"/>
      <c r="H560" s="337"/>
      <c r="I560" s="168">
        <f t="shared" si="210"/>
        <v>15.53041202347384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11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1466.2706523656423</v>
      </c>
      <c r="G561" s="335"/>
      <c r="H561" s="337"/>
      <c r="I561" s="160">
        <f t="shared" si="210"/>
        <v>1466.2706523656423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11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10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11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10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11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10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11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10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11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10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11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10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11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10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11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10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11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10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11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10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11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10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11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10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11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12">SUM(C553:C569)</f>
        <v>0</v>
      </c>
      <c r="D574" s="201">
        <f t="shared" si="212"/>
        <v>0</v>
      </c>
      <c r="E574" s="201">
        <f t="shared" si="212"/>
        <v>0</v>
      </c>
      <c r="F574" s="201">
        <f t="shared" si="212"/>
        <v>1481.8010643891162</v>
      </c>
      <c r="G574" s="201">
        <f t="shared" si="212"/>
        <v>0</v>
      </c>
      <c r="H574" s="203">
        <f t="shared" si="212"/>
        <v>0</v>
      </c>
      <c r="I574" s="160">
        <f t="shared" si="212"/>
        <v>1481.8010643891162</v>
      </c>
      <c r="J574" s="155"/>
      <c r="K574" s="202" t="s">
        <v>26</v>
      </c>
      <c r="L574" s="201">
        <f>SUM(L553:L569)</f>
        <v>0</v>
      </c>
      <c r="M574" s="201">
        <f t="shared" ref="M574:S574" si="213">SUM(M553:M569)</f>
        <v>0</v>
      </c>
      <c r="N574" s="201">
        <f t="shared" si="213"/>
        <v>0</v>
      </c>
      <c r="O574" s="201">
        <f t="shared" si="213"/>
        <v>0</v>
      </c>
      <c r="P574" s="201">
        <f t="shared" si="213"/>
        <v>0</v>
      </c>
      <c r="Q574" s="201">
        <f t="shared" si="213"/>
        <v>0</v>
      </c>
      <c r="R574" s="203">
        <f t="shared" si="213"/>
        <v>0</v>
      </c>
      <c r="S574" s="204">
        <f t="shared" si="213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14">IF($I574=0,"-",C574/$I574)</f>
        <v>0</v>
      </c>
      <c r="D575" s="49">
        <f t="shared" si="214"/>
        <v>0</v>
      </c>
      <c r="E575" s="49">
        <f t="shared" si="214"/>
        <v>0</v>
      </c>
      <c r="F575" s="49">
        <f t="shared" si="214"/>
        <v>1</v>
      </c>
      <c r="G575" s="49">
        <f t="shared" si="214"/>
        <v>0</v>
      </c>
      <c r="H575" s="71">
        <f t="shared" si="214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15">IF($S574=0,"-",L574/$S574)</f>
        <v>-</v>
      </c>
      <c r="M575" s="99" t="str">
        <f t="shared" si="215"/>
        <v>-</v>
      </c>
      <c r="N575" s="99" t="str">
        <f t="shared" si="215"/>
        <v>-</v>
      </c>
      <c r="O575" s="99" t="str">
        <f t="shared" si="215"/>
        <v>-</v>
      </c>
      <c r="P575" s="99" t="str">
        <f t="shared" si="215"/>
        <v>-</v>
      </c>
      <c r="Q575" s="99" t="str">
        <f t="shared" si="215"/>
        <v>-</v>
      </c>
      <c r="R575" s="100" t="str">
        <f t="shared" si="215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0</v>
      </c>
      <c r="C579" s="158">
        <v>0</v>
      </c>
      <c r="D579" s="158">
        <v>0</v>
      </c>
      <c r="E579" s="158">
        <v>0</v>
      </c>
      <c r="F579" s="321"/>
      <c r="G579" s="158">
        <v>0</v>
      </c>
      <c r="H579" s="159">
        <v>0</v>
      </c>
      <c r="I579" s="160">
        <f>SUM(B579:H579)</f>
        <v>0</v>
      </c>
      <c r="J579" s="155"/>
      <c r="K579" s="209" t="s">
        <v>7</v>
      </c>
      <c r="L579" s="158">
        <v>0</v>
      </c>
      <c r="M579" s="158">
        <v>0</v>
      </c>
      <c r="N579" s="158">
        <v>0</v>
      </c>
      <c r="O579" s="158">
        <v>0</v>
      </c>
      <c r="P579" s="158">
        <v>1.6260072085805994</v>
      </c>
      <c r="Q579" s="158">
        <v>0</v>
      </c>
      <c r="R579" s="210">
        <v>0</v>
      </c>
      <c r="S579" s="211">
        <f>SUM(L579:R579)</f>
        <v>1.6260072085805994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16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17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16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17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16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17"/>
        <v>0</v>
      </c>
    </row>
    <row r="583" spans="1:19" ht="15">
      <c r="A583" s="173" t="s">
        <v>16</v>
      </c>
      <c r="B583" s="162">
        <v>117.8011986240419</v>
      </c>
      <c r="C583" s="162">
        <v>14.268646506221739</v>
      </c>
      <c r="D583" s="162">
        <v>3.0766329597447228</v>
      </c>
      <c r="E583" s="162">
        <v>6.8617650989713397</v>
      </c>
      <c r="F583" s="322"/>
      <c r="G583" s="162">
        <v>0</v>
      </c>
      <c r="H583" s="174">
        <v>0</v>
      </c>
      <c r="I583" s="160">
        <f t="shared" si="216"/>
        <v>142.00824318897972</v>
      </c>
      <c r="J583" s="155"/>
      <c r="K583" s="175" t="s">
        <v>16</v>
      </c>
      <c r="L583" s="162">
        <v>117.8011986240419</v>
      </c>
      <c r="M583" s="162">
        <v>14.268646506221739</v>
      </c>
      <c r="N583" s="162">
        <v>3.0766329597447228</v>
      </c>
      <c r="O583" s="162">
        <v>6.8617650989713397</v>
      </c>
      <c r="P583" s="162">
        <v>0</v>
      </c>
      <c r="Q583" s="162">
        <v>0</v>
      </c>
      <c r="R583" s="163">
        <v>0</v>
      </c>
      <c r="S583" s="164">
        <f t="shared" si="217"/>
        <v>142.00824318897972</v>
      </c>
    </row>
    <row r="584" spans="1:19" ht="15">
      <c r="A584" s="165" t="s">
        <v>15</v>
      </c>
      <c r="B584" s="166">
        <v>475.57145694134658</v>
      </c>
      <c r="C584" s="166">
        <v>7.2171986753518134</v>
      </c>
      <c r="D584" s="166">
        <v>8.5335980138819423</v>
      </c>
      <c r="E584" s="166">
        <v>0</v>
      </c>
      <c r="F584" s="322"/>
      <c r="G584" s="166">
        <v>0</v>
      </c>
      <c r="H584" s="167">
        <v>0</v>
      </c>
      <c r="I584" s="168">
        <f t="shared" si="216"/>
        <v>491.32225363058035</v>
      </c>
      <c r="J584" s="155"/>
      <c r="K584" s="169" t="s">
        <v>15</v>
      </c>
      <c r="L584" s="170">
        <v>475.57145694134658</v>
      </c>
      <c r="M584" s="170">
        <v>7.2171986753518134</v>
      </c>
      <c r="N584" s="170">
        <v>8.5335980138819423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17"/>
        <v>491.32225363058035</v>
      </c>
    </row>
    <row r="585" spans="1:19" ht="15">
      <c r="A585" s="173" t="s">
        <v>54</v>
      </c>
      <c r="B585" s="162">
        <v>0</v>
      </c>
      <c r="C585" s="162">
        <v>0</v>
      </c>
      <c r="D585" s="162">
        <v>0.48387462235689699</v>
      </c>
      <c r="E585" s="162">
        <v>225.7200861841539</v>
      </c>
      <c r="F585" s="322"/>
      <c r="G585" s="162">
        <v>0</v>
      </c>
      <c r="H585" s="174">
        <v>0</v>
      </c>
      <c r="I585" s="160">
        <f t="shared" si="216"/>
        <v>226.20396080651079</v>
      </c>
      <c r="J585" s="155"/>
      <c r="K585" s="175" t="s">
        <v>54</v>
      </c>
      <c r="L585" s="162">
        <v>0</v>
      </c>
      <c r="M585" s="162">
        <v>0</v>
      </c>
      <c r="N585" s="162">
        <v>0.48387462235689699</v>
      </c>
      <c r="O585" s="162">
        <v>225.7200861841539</v>
      </c>
      <c r="P585" s="162">
        <v>1377.5396158636347</v>
      </c>
      <c r="Q585" s="162">
        <v>0</v>
      </c>
      <c r="R585" s="163">
        <v>0</v>
      </c>
      <c r="S585" s="164">
        <f t="shared" si="217"/>
        <v>1603.7435766701456</v>
      </c>
    </row>
    <row r="586" spans="1:19" ht="15">
      <c r="A586" s="165" t="s">
        <v>12</v>
      </c>
      <c r="B586" s="166">
        <v>0</v>
      </c>
      <c r="C586" s="166">
        <v>0</v>
      </c>
      <c r="D586" s="166">
        <v>1.4277761940417754E-3</v>
      </c>
      <c r="E586" s="166">
        <v>4.1744619377179049E-2</v>
      </c>
      <c r="F586" s="322"/>
      <c r="G586" s="166">
        <v>0</v>
      </c>
      <c r="H586" s="167">
        <v>0</v>
      </c>
      <c r="I586" s="168">
        <f t="shared" si="216"/>
        <v>4.3172395571220823E-2</v>
      </c>
      <c r="J586" s="155"/>
      <c r="K586" s="169" t="s">
        <v>12</v>
      </c>
      <c r="L586" s="170">
        <v>0</v>
      </c>
      <c r="M586" s="170">
        <v>0</v>
      </c>
      <c r="N586" s="170">
        <v>1.4277761940417754E-3</v>
      </c>
      <c r="O586" s="170">
        <v>4.1744619377179049E-2</v>
      </c>
      <c r="P586" s="170">
        <v>107.14181855072026</v>
      </c>
      <c r="Q586" s="170">
        <v>0</v>
      </c>
      <c r="R586" s="171">
        <v>0</v>
      </c>
      <c r="S586" s="172">
        <f t="shared" si="217"/>
        <v>107.18499094629148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16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1466.2706523656423</v>
      </c>
      <c r="Q587" s="162">
        <v>0</v>
      </c>
      <c r="R587" s="163">
        <v>0</v>
      </c>
      <c r="S587" s="164">
        <f t="shared" si="217"/>
        <v>1466.2706523656423</v>
      </c>
    </row>
    <row r="588" spans="1:19" ht="15">
      <c r="A588" s="165" t="s">
        <v>17</v>
      </c>
      <c r="B588" s="166">
        <v>22.164310041740759</v>
      </c>
      <c r="C588" s="166">
        <v>0.12009276371751246</v>
      </c>
      <c r="D588" s="166">
        <v>2.8130146611080784</v>
      </c>
      <c r="E588" s="166">
        <v>0.38346262348602267</v>
      </c>
      <c r="F588" s="322"/>
      <c r="G588" s="166">
        <v>0</v>
      </c>
      <c r="H588" s="167">
        <v>0</v>
      </c>
      <c r="I588" s="168">
        <f t="shared" si="216"/>
        <v>25.48088009005237</v>
      </c>
      <c r="J588" s="155"/>
      <c r="K588" s="169" t="s">
        <v>17</v>
      </c>
      <c r="L588" s="170">
        <v>22.164310041740759</v>
      </c>
      <c r="M588" s="170">
        <v>0.12009276371751246</v>
      </c>
      <c r="N588" s="170">
        <v>2.8130146611080784</v>
      </c>
      <c r="O588" s="170">
        <v>0.38346262348602267</v>
      </c>
      <c r="P588" s="170">
        <v>0</v>
      </c>
      <c r="Q588" s="170">
        <v>0</v>
      </c>
      <c r="R588" s="171">
        <v>0</v>
      </c>
      <c r="S588" s="172">
        <f t="shared" si="217"/>
        <v>25.48088009005237</v>
      </c>
    </row>
    <row r="589" spans="1:19" ht="15">
      <c r="A589" s="173" t="s">
        <v>139</v>
      </c>
      <c r="B589" s="162">
        <v>1668.5798943163506</v>
      </c>
      <c r="C589" s="162">
        <v>262.94613870815351</v>
      </c>
      <c r="D589" s="162">
        <v>51.282700247350107</v>
      </c>
      <c r="E589" s="162">
        <v>40.380994462592312</v>
      </c>
      <c r="F589" s="322"/>
      <c r="G589" s="162">
        <v>0</v>
      </c>
      <c r="H589" s="174">
        <v>0</v>
      </c>
      <c r="I589" s="160">
        <f t="shared" si="216"/>
        <v>2023.1897277344465</v>
      </c>
      <c r="J589" s="155"/>
      <c r="K589" s="175" t="s">
        <v>139</v>
      </c>
      <c r="L589" s="162">
        <v>1668.5798943163506</v>
      </c>
      <c r="M589" s="162">
        <v>262.94613870815351</v>
      </c>
      <c r="N589" s="162">
        <v>51.282700247350107</v>
      </c>
      <c r="O589" s="162">
        <v>40.380994462592312</v>
      </c>
      <c r="P589" s="162">
        <v>0</v>
      </c>
      <c r="Q589" s="162">
        <v>0</v>
      </c>
      <c r="R589" s="163">
        <v>0</v>
      </c>
      <c r="S589" s="164">
        <f t="shared" si="217"/>
        <v>2023.1897277344465</v>
      </c>
    </row>
    <row r="590" spans="1:19" ht="15">
      <c r="A590" s="165" t="s">
        <v>25</v>
      </c>
      <c r="B590" s="166">
        <v>610.29344380443069</v>
      </c>
      <c r="C590" s="166">
        <v>0</v>
      </c>
      <c r="D590" s="166">
        <v>1346.0202393235352</v>
      </c>
      <c r="E590" s="166">
        <v>296.61361481637834</v>
      </c>
      <c r="F590" s="322"/>
      <c r="G590" s="166">
        <v>922.17638866677612</v>
      </c>
      <c r="H590" s="167">
        <v>0.24007299007561947</v>
      </c>
      <c r="I590" s="168">
        <f t="shared" si="216"/>
        <v>3175.3437596011954</v>
      </c>
      <c r="J590" s="155"/>
      <c r="K590" s="169" t="s">
        <v>25</v>
      </c>
      <c r="L590" s="170">
        <v>610.29344380443069</v>
      </c>
      <c r="M590" s="170">
        <v>0</v>
      </c>
      <c r="N590" s="170">
        <v>1346.0202393235352</v>
      </c>
      <c r="O590" s="170">
        <v>296.61361481637834</v>
      </c>
      <c r="P590" s="170">
        <v>1539.0332962180516</v>
      </c>
      <c r="Q590" s="170">
        <v>922.17638866677612</v>
      </c>
      <c r="R590" s="171">
        <v>0.24007299007561947</v>
      </c>
      <c r="S590" s="172">
        <f t="shared" si="217"/>
        <v>4714.3770558192473</v>
      </c>
    </row>
    <row r="591" spans="1:19" ht="15">
      <c r="A591" s="173" t="s">
        <v>24</v>
      </c>
      <c r="B591" s="162">
        <v>1345.8866626650272</v>
      </c>
      <c r="C591" s="162">
        <v>8.5326812621669905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16"/>
        <v>1354.4193439271942</v>
      </c>
      <c r="J591" s="155"/>
      <c r="K591" s="175" t="s">
        <v>24</v>
      </c>
      <c r="L591" s="162">
        <v>1345.8866626650272</v>
      </c>
      <c r="M591" s="162">
        <v>8.5326812621669905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17"/>
        <v>1354.4193439271942</v>
      </c>
    </row>
    <row r="592" spans="1:19" ht="15">
      <c r="A592" s="165" t="s">
        <v>56</v>
      </c>
      <c r="B592" s="166">
        <v>10.531143741328568</v>
      </c>
      <c r="C592" s="166">
        <v>0</v>
      </c>
      <c r="D592" s="166">
        <v>1.8721272376376847</v>
      </c>
      <c r="E592" s="166">
        <v>0</v>
      </c>
      <c r="F592" s="322"/>
      <c r="G592" s="166">
        <v>0</v>
      </c>
      <c r="H592" s="167">
        <v>0</v>
      </c>
      <c r="I592" s="168">
        <f t="shared" si="216"/>
        <v>12.403270978966253</v>
      </c>
      <c r="J592" s="155"/>
      <c r="K592" s="169" t="s">
        <v>56</v>
      </c>
      <c r="L592" s="170">
        <v>10.531143741328568</v>
      </c>
      <c r="M592" s="170">
        <v>0</v>
      </c>
      <c r="N592" s="170">
        <v>1.8721272376376847</v>
      </c>
      <c r="O592" s="170">
        <v>0</v>
      </c>
      <c r="P592" s="170">
        <v>0.21851886811764706</v>
      </c>
      <c r="Q592" s="170">
        <v>0</v>
      </c>
      <c r="R592" s="171">
        <v>0</v>
      </c>
      <c r="S592" s="172">
        <f t="shared" si="217"/>
        <v>12.6217898470839</v>
      </c>
    </row>
    <row r="593" spans="1:85" ht="15">
      <c r="A593" s="173" t="s">
        <v>22</v>
      </c>
      <c r="B593" s="162">
        <v>285.0572320144276</v>
      </c>
      <c r="C593" s="162">
        <v>0</v>
      </c>
      <c r="D593" s="162">
        <v>17.582107206085936</v>
      </c>
      <c r="E593" s="162">
        <v>0</v>
      </c>
      <c r="F593" s="322"/>
      <c r="G593" s="162">
        <v>0</v>
      </c>
      <c r="H593" s="174">
        <v>0</v>
      </c>
      <c r="I593" s="160">
        <f t="shared" si="216"/>
        <v>302.63933922051353</v>
      </c>
      <c r="J593" s="155"/>
      <c r="K593" s="175" t="s">
        <v>22</v>
      </c>
      <c r="L593" s="162">
        <v>285.0572320144276</v>
      </c>
      <c r="M593" s="162">
        <v>0</v>
      </c>
      <c r="N593" s="162">
        <v>17.582107206085936</v>
      </c>
      <c r="O593" s="162">
        <v>0</v>
      </c>
      <c r="P593" s="162">
        <v>91.462139573796065</v>
      </c>
      <c r="Q593" s="162">
        <v>0</v>
      </c>
      <c r="R593" s="163">
        <v>0</v>
      </c>
      <c r="S593" s="164">
        <f t="shared" si="217"/>
        <v>394.10147879430963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16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17"/>
        <v>0</v>
      </c>
    </row>
    <row r="595" spans="1:85" ht="15">
      <c r="A595" s="176" t="s">
        <v>60</v>
      </c>
      <c r="B595" s="162">
        <v>526.97264331332167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16"/>
        <v>526.97264331332167</v>
      </c>
      <c r="J595" s="155"/>
      <c r="K595" s="177" t="s">
        <v>60</v>
      </c>
      <c r="L595" s="162">
        <v>526.97264331332167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17"/>
        <v>526.97264331332167</v>
      </c>
    </row>
    <row r="596" spans="1:85">
      <c r="A596" s="178" t="s">
        <v>23</v>
      </c>
      <c r="B596" s="179">
        <v>526.97264331332167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16"/>
        <v>526.97264331332167</v>
      </c>
      <c r="J596" s="155"/>
      <c r="K596" s="182" t="s">
        <v>23</v>
      </c>
      <c r="L596" s="183">
        <v>526.97264331332167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17"/>
        <v>526.97264331332167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16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17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16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17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16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17"/>
        <v>0</v>
      </c>
    </row>
    <row r="600" spans="1:85" ht="15">
      <c r="A600" s="200" t="s">
        <v>26</v>
      </c>
      <c r="B600" s="201">
        <f>SUM(B579:B595)</f>
        <v>5062.8579854620157</v>
      </c>
      <c r="C600" s="201">
        <f t="shared" ref="C600:I600" si="218">SUM(C579:C595)</f>
        <v>293.08475791561159</v>
      </c>
      <c r="D600" s="201">
        <f t="shared" si="218"/>
        <v>1431.6657220478946</v>
      </c>
      <c r="E600" s="201">
        <f t="shared" si="218"/>
        <v>570.00166780495908</v>
      </c>
      <c r="F600" s="201">
        <f t="shared" si="218"/>
        <v>0</v>
      </c>
      <c r="G600" s="201">
        <f t="shared" si="218"/>
        <v>922.17638866677612</v>
      </c>
      <c r="H600" s="203">
        <f t="shared" si="218"/>
        <v>0.24007299007561947</v>
      </c>
      <c r="I600" s="160">
        <f t="shared" si="218"/>
        <v>8280.0265948873312</v>
      </c>
      <c r="J600" s="155"/>
      <c r="K600" s="202" t="s">
        <v>26</v>
      </c>
      <c r="L600" s="201">
        <f>SUM(L579:L595)</f>
        <v>5062.8579854620157</v>
      </c>
      <c r="M600" s="201">
        <f t="shared" ref="M600:S600" si="219">SUM(M579:M595)</f>
        <v>293.08475791561159</v>
      </c>
      <c r="N600" s="201">
        <f t="shared" si="219"/>
        <v>1431.6657220478946</v>
      </c>
      <c r="O600" s="201">
        <f t="shared" si="219"/>
        <v>570.00166780495908</v>
      </c>
      <c r="P600" s="201">
        <f t="shared" si="219"/>
        <v>4583.2920486485436</v>
      </c>
      <c r="Q600" s="201">
        <f t="shared" si="219"/>
        <v>922.17638866677612</v>
      </c>
      <c r="R600" s="203">
        <f t="shared" si="219"/>
        <v>0.24007299007561947</v>
      </c>
      <c r="S600" s="204">
        <f t="shared" si="219"/>
        <v>12863.318643535877</v>
      </c>
    </row>
    <row r="601" spans="1:85" s="25" customFormat="1" ht="15" thickBot="1">
      <c r="A601" s="60" t="s">
        <v>83</v>
      </c>
      <c r="B601" s="49">
        <f>IF($I600=0,"-",B600/$I600)</f>
        <v>0.61145431448108867</v>
      </c>
      <c r="C601" s="49">
        <f t="shared" ref="C601:H601" si="220">IF($I600=0,"-",C600/$I600)</f>
        <v>3.5396596201343444E-2</v>
      </c>
      <c r="D601" s="49">
        <f t="shared" si="220"/>
        <v>0.17290593280604985</v>
      </c>
      <c r="E601" s="49">
        <f t="shared" si="220"/>
        <v>6.8840560023915628E-2</v>
      </c>
      <c r="F601" s="49">
        <f t="shared" si="220"/>
        <v>0</v>
      </c>
      <c r="G601" s="49">
        <f t="shared" si="220"/>
        <v>0.11137360225825754</v>
      </c>
      <c r="H601" s="71">
        <f t="shared" si="220"/>
        <v>2.8994229345091398E-5</v>
      </c>
      <c r="I601" s="50">
        <f>SUM(B601:H601)</f>
        <v>1</v>
      </c>
      <c r="K601" s="82" t="s">
        <v>83</v>
      </c>
      <c r="L601" s="99">
        <f t="shared" ref="L601:R601" si="221">IF($S600=0,"-",L600/$S600)</f>
        <v>0.39358878729216756</v>
      </c>
      <c r="M601" s="99">
        <f t="shared" si="221"/>
        <v>2.278453687088702E-2</v>
      </c>
      <c r="N601" s="99">
        <f t="shared" si="221"/>
        <v>0.11129831746548086</v>
      </c>
      <c r="O601" s="99">
        <f t="shared" si="221"/>
        <v>4.4312178186723103E-2</v>
      </c>
      <c r="P601" s="99">
        <f t="shared" si="221"/>
        <v>0.35630712226442102</v>
      </c>
      <c r="Q601" s="99">
        <f t="shared" si="221"/>
        <v>7.1690394541395558E-2</v>
      </c>
      <c r="R601" s="100">
        <f t="shared" si="221"/>
        <v>1.866337892486725E-5</v>
      </c>
      <c r="S601" s="101">
        <f>SUM(L601:R601)</f>
        <v>0.99999999999999989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12.625490868882327</v>
      </c>
      <c r="C605" s="158">
        <v>0</v>
      </c>
      <c r="D605" s="158">
        <v>0.4155746413354573</v>
      </c>
      <c r="E605" s="158">
        <v>0</v>
      </c>
      <c r="F605" s="321"/>
      <c r="G605" s="158">
        <v>0</v>
      </c>
      <c r="H605" s="159">
        <v>0</v>
      </c>
      <c r="I605" s="160">
        <f>SUM(B605:H605)</f>
        <v>13.041065510217784</v>
      </c>
      <c r="J605" s="155"/>
      <c r="K605" s="209" t="s">
        <v>7</v>
      </c>
      <c r="L605" s="158">
        <v>12.625490868882327</v>
      </c>
      <c r="M605" s="158">
        <v>0</v>
      </c>
      <c r="N605" s="158">
        <v>0.4155746413354573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13.041065510217784</v>
      </c>
      <c r="U605" s="104" t="s">
        <v>7</v>
      </c>
      <c r="V605" s="213">
        <v>12.625490868882327</v>
      </c>
      <c r="W605" s="213">
        <v>0.4155746413354573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22">+P605</f>
        <v>0</v>
      </c>
      <c r="AF605" s="216">
        <f t="shared" ref="AF605:AF625" si="223">SUM(V605:AE605)</f>
        <v>13.041065510217784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33.91739690113419</v>
      </c>
      <c r="C606" s="166">
        <v>0</v>
      </c>
      <c r="D606" s="166">
        <v>0.53771281496666223</v>
      </c>
      <c r="E606" s="166">
        <v>0</v>
      </c>
      <c r="F606" s="322"/>
      <c r="G606" s="166">
        <v>0</v>
      </c>
      <c r="H606" s="167">
        <v>0</v>
      </c>
      <c r="I606" s="168">
        <f t="shared" ref="I606:I625" si="224">SUM(B606:H606)</f>
        <v>34.45510971610085</v>
      </c>
      <c r="J606" s="155"/>
      <c r="K606" s="169" t="s">
        <v>8</v>
      </c>
      <c r="L606" s="170">
        <v>33.91739690113419</v>
      </c>
      <c r="M606" s="170">
        <v>0</v>
      </c>
      <c r="N606" s="170">
        <v>0.53771281496666223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25">SUM(L606:R606)</f>
        <v>34.45510971610085</v>
      </c>
      <c r="U606" s="105" t="s">
        <v>8</v>
      </c>
      <c r="V606" s="218">
        <v>33.91739690113419</v>
      </c>
      <c r="W606" s="218">
        <v>0.36563567432697508</v>
      </c>
      <c r="X606" s="218">
        <v>0.17207714063968715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22"/>
        <v>0</v>
      </c>
      <c r="AF606" s="220">
        <f t="shared" si="223"/>
        <v>34.45510971610085</v>
      </c>
      <c r="AG606" s="249" t="str">
        <f t="shared" ref="AG606:AG626" si="22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3.4067871659198912</v>
      </c>
      <c r="C607" s="162">
        <v>0</v>
      </c>
      <c r="D607" s="162">
        <v>0.22134308419407653</v>
      </c>
      <c r="E607" s="162">
        <v>0</v>
      </c>
      <c r="F607" s="322"/>
      <c r="G607" s="162">
        <v>0</v>
      </c>
      <c r="H607" s="174">
        <v>0</v>
      </c>
      <c r="I607" s="160">
        <f t="shared" si="224"/>
        <v>3.6281302501139678</v>
      </c>
      <c r="J607" s="155"/>
      <c r="K607" s="175" t="s">
        <v>10</v>
      </c>
      <c r="L607" s="162">
        <v>3.4067871659198912</v>
      </c>
      <c r="M607" s="162">
        <v>0</v>
      </c>
      <c r="N607" s="162">
        <v>0.22134308419407653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25"/>
        <v>3.6281302501139678</v>
      </c>
      <c r="U607" s="281" t="s">
        <v>10</v>
      </c>
      <c r="V607" s="213">
        <v>3.4067871659198912</v>
      </c>
      <c r="W607" s="213">
        <v>0.22134308419407653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22"/>
        <v>0</v>
      </c>
      <c r="AF607" s="216">
        <f t="shared" si="223"/>
        <v>3.6281302501139678</v>
      </c>
      <c r="AG607" s="249" t="str">
        <f t="shared" si="22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2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2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22"/>
        <v>0</v>
      </c>
      <c r="AF608" s="220">
        <f t="shared" si="223"/>
        <v>0</v>
      </c>
      <c r="AG608" s="249" t="str">
        <f t="shared" si="22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0</v>
      </c>
      <c r="C609" s="162">
        <v>0</v>
      </c>
      <c r="D609" s="162">
        <v>0</v>
      </c>
      <c r="E609" s="162">
        <v>0</v>
      </c>
      <c r="F609" s="322"/>
      <c r="G609" s="162">
        <v>0</v>
      </c>
      <c r="H609" s="174">
        <v>0</v>
      </c>
      <c r="I609" s="160">
        <f t="shared" si="224"/>
        <v>0</v>
      </c>
      <c r="J609" s="155"/>
      <c r="K609" s="175" t="s">
        <v>16</v>
      </c>
      <c r="L609" s="162">
        <v>0</v>
      </c>
      <c r="M609" s="162">
        <v>0</v>
      </c>
      <c r="N609" s="162">
        <v>0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25"/>
        <v>0</v>
      </c>
      <c r="U609" s="281" t="s">
        <v>16</v>
      </c>
      <c r="V609" s="213">
        <v>0</v>
      </c>
      <c r="W609" s="213">
        <v>0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22"/>
        <v>0</v>
      </c>
      <c r="AF609" s="216">
        <f t="shared" si="223"/>
        <v>0</v>
      </c>
      <c r="AG609" s="249" t="str">
        <f t="shared" si="22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5033.263544225817</v>
      </c>
      <c r="C610" s="166">
        <v>0</v>
      </c>
      <c r="D610" s="166">
        <v>709.59939410662548</v>
      </c>
      <c r="E610" s="166">
        <v>0</v>
      </c>
      <c r="F610" s="322"/>
      <c r="G610" s="166">
        <v>0</v>
      </c>
      <c r="H610" s="167">
        <v>0</v>
      </c>
      <c r="I610" s="168">
        <f t="shared" si="224"/>
        <v>5742.8629383324424</v>
      </c>
      <c r="J610" s="155"/>
      <c r="K610" s="169" t="s">
        <v>15</v>
      </c>
      <c r="L610" s="170">
        <v>5033.263544225817</v>
      </c>
      <c r="M610" s="170">
        <v>0</v>
      </c>
      <c r="N610" s="170">
        <v>709.59939410662548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25"/>
        <v>5742.8629383324424</v>
      </c>
      <c r="U610" s="105" t="s">
        <v>15</v>
      </c>
      <c r="V610" s="218">
        <v>5033.263544225817</v>
      </c>
      <c r="W610" s="218">
        <v>709.59939410662548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22"/>
        <v>0</v>
      </c>
      <c r="AF610" s="220">
        <f t="shared" si="223"/>
        <v>5742.8629383324424</v>
      </c>
      <c r="AG610" s="249" t="str">
        <f t="shared" si="22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2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6640.153137968764</v>
      </c>
      <c r="Q611" s="162">
        <v>0</v>
      </c>
      <c r="R611" s="163">
        <v>0</v>
      </c>
      <c r="S611" s="164">
        <f t="shared" si="225"/>
        <v>6640.153137968764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6640.153137968764</v>
      </c>
      <c r="AF611" s="252">
        <f t="shared" si="223"/>
        <v>6640.153137968764</v>
      </c>
      <c r="AG611" s="249" t="str">
        <f t="shared" si="22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2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2713.7179029640142</v>
      </c>
      <c r="Q612" s="170">
        <v>0</v>
      </c>
      <c r="R612" s="171">
        <v>0</v>
      </c>
      <c r="S612" s="172">
        <f t="shared" si="225"/>
        <v>2713.7179029640142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27">+P612</f>
        <v>2713.7179029640142</v>
      </c>
      <c r="AF612" s="220">
        <f t="shared" si="223"/>
        <v>2713.7179029640142</v>
      </c>
      <c r="AG612" s="249" t="str">
        <f t="shared" si="22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2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2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27"/>
        <v>0</v>
      </c>
      <c r="AF613" s="252">
        <f t="shared" si="223"/>
        <v>0</v>
      </c>
      <c r="AG613" s="249" t="str">
        <f t="shared" si="22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102.78241885065076</v>
      </c>
      <c r="C614" s="166">
        <v>0</v>
      </c>
      <c r="D614" s="166">
        <v>12.303784476875938</v>
      </c>
      <c r="E614" s="166">
        <v>0</v>
      </c>
      <c r="F614" s="322"/>
      <c r="G614" s="166">
        <v>0</v>
      </c>
      <c r="H614" s="167">
        <v>0</v>
      </c>
      <c r="I614" s="168">
        <f t="shared" si="224"/>
        <v>115.08620332752669</v>
      </c>
      <c r="J614" s="155"/>
      <c r="K614" s="169" t="s">
        <v>17</v>
      </c>
      <c r="L614" s="170">
        <v>102.78241885065076</v>
      </c>
      <c r="M614" s="170">
        <v>0</v>
      </c>
      <c r="N614" s="170">
        <v>12.303784476875938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25"/>
        <v>115.08620332752669</v>
      </c>
      <c r="U614" s="105" t="s">
        <v>17</v>
      </c>
      <c r="V614" s="218">
        <v>102.78241885065076</v>
      </c>
      <c r="W614" s="218">
        <v>11.892745267729802</v>
      </c>
      <c r="X614" s="218">
        <v>0.41103920914613495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27"/>
        <v>0</v>
      </c>
      <c r="AF614" s="220">
        <f t="shared" si="223"/>
        <v>115.0862033275267</v>
      </c>
      <c r="AG614" s="249" t="str">
        <f t="shared" si="22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2814.7257125876499</v>
      </c>
      <c r="C615" s="162">
        <v>0</v>
      </c>
      <c r="D615" s="162">
        <v>337.81484845235025</v>
      </c>
      <c r="E615" s="162">
        <v>0</v>
      </c>
      <c r="F615" s="322"/>
      <c r="G615" s="162">
        <v>0</v>
      </c>
      <c r="H615" s="174">
        <v>0</v>
      </c>
      <c r="I615" s="160">
        <f t="shared" si="224"/>
        <v>3152.5405610400003</v>
      </c>
      <c r="J615" s="155"/>
      <c r="K615" s="175" t="s">
        <v>139</v>
      </c>
      <c r="L615" s="162">
        <v>2814.7257125876499</v>
      </c>
      <c r="M615" s="162">
        <v>0</v>
      </c>
      <c r="N615" s="162">
        <v>337.81484845235025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25"/>
        <v>3152.5405610400003</v>
      </c>
      <c r="U615" s="106" t="s">
        <v>139</v>
      </c>
      <c r="V615" s="213">
        <v>2814.7257125876499</v>
      </c>
      <c r="W615" s="213">
        <v>336.17109209284371</v>
      </c>
      <c r="X615" s="213">
        <v>1.6437563595065541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27"/>
        <v>0</v>
      </c>
      <c r="AF615" s="252">
        <f t="shared" si="223"/>
        <v>3152.5405610399998</v>
      </c>
      <c r="AG615" s="249" t="str">
        <f t="shared" si="22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1171.6767980919965</v>
      </c>
      <c r="C616" s="166">
        <v>0</v>
      </c>
      <c r="D616" s="166">
        <v>1768.5776877581411</v>
      </c>
      <c r="E616" s="166">
        <v>2199.1719561681075</v>
      </c>
      <c r="F616" s="322"/>
      <c r="G616" s="166">
        <v>875.62920793193928</v>
      </c>
      <c r="H616" s="167">
        <v>0</v>
      </c>
      <c r="I616" s="168">
        <f t="shared" si="224"/>
        <v>6015.0556499501845</v>
      </c>
      <c r="J616" s="155"/>
      <c r="K616" s="169" t="s">
        <v>25</v>
      </c>
      <c r="L616" s="170">
        <v>1171.6767980919965</v>
      </c>
      <c r="M616" s="170">
        <v>0</v>
      </c>
      <c r="N616" s="170">
        <v>1768.5776877581411</v>
      </c>
      <c r="O616" s="170">
        <v>2199.1719561681075</v>
      </c>
      <c r="P616" s="170">
        <v>0</v>
      </c>
      <c r="Q616" s="170">
        <v>875.62920793193928</v>
      </c>
      <c r="R616" s="171">
        <v>0</v>
      </c>
      <c r="S616" s="172">
        <f t="shared" si="225"/>
        <v>6015.0556499501845</v>
      </c>
      <c r="U616" s="105" t="s">
        <v>25</v>
      </c>
      <c r="V616" s="218">
        <v>1171.6767980919965</v>
      </c>
      <c r="W616" s="218">
        <v>1192.264447892459</v>
      </c>
      <c r="X616" s="218">
        <v>576.31323986568225</v>
      </c>
      <c r="Y616" s="218">
        <v>634.13269883013288</v>
      </c>
      <c r="Z616" s="218">
        <v>681.34217344484489</v>
      </c>
      <c r="AA616" s="218">
        <v>195.33109595445941</v>
      </c>
      <c r="AB616" s="218">
        <v>509.19016889634185</v>
      </c>
      <c r="AC616" s="218">
        <v>366.43903903559743</v>
      </c>
      <c r="AD616" s="218">
        <v>688.3659879386704</v>
      </c>
      <c r="AE616" s="250">
        <f t="shared" si="227"/>
        <v>0</v>
      </c>
      <c r="AF616" s="220">
        <f t="shared" si="223"/>
        <v>6015.0556499501845</v>
      </c>
      <c r="AG616" s="249" t="str">
        <f t="shared" si="22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1960.8939692250835</v>
      </c>
      <c r="C617" s="162">
        <v>0</v>
      </c>
      <c r="D617" s="162">
        <v>206.82563074438119</v>
      </c>
      <c r="E617" s="162">
        <v>0</v>
      </c>
      <c r="F617" s="322"/>
      <c r="G617" s="162">
        <v>0</v>
      </c>
      <c r="H617" s="174">
        <v>0</v>
      </c>
      <c r="I617" s="160">
        <f t="shared" si="224"/>
        <v>2167.7195999694645</v>
      </c>
      <c r="J617" s="155"/>
      <c r="K617" s="175" t="s">
        <v>24</v>
      </c>
      <c r="L617" s="162">
        <v>1960.8939692250835</v>
      </c>
      <c r="M617" s="162">
        <v>0</v>
      </c>
      <c r="N617" s="162">
        <v>206.82563074438119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25"/>
        <v>2167.7195999694645</v>
      </c>
      <c r="U617" s="283" t="s">
        <v>24</v>
      </c>
      <c r="V617" s="213">
        <v>1960.8939692250835</v>
      </c>
      <c r="W617" s="213">
        <v>206.82563074438119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27"/>
        <v>0</v>
      </c>
      <c r="AF617" s="252">
        <f t="shared" si="223"/>
        <v>2167.7195999694645</v>
      </c>
      <c r="AG617" s="249" t="str">
        <f t="shared" si="22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4848.6041565065943</v>
      </c>
      <c r="C618" s="166">
        <v>0</v>
      </c>
      <c r="D618" s="166">
        <v>332.20690852515719</v>
      </c>
      <c r="E618" s="166">
        <v>0</v>
      </c>
      <c r="F618" s="322"/>
      <c r="G618" s="166">
        <v>0</v>
      </c>
      <c r="H618" s="167">
        <v>0</v>
      </c>
      <c r="I618" s="168">
        <f t="shared" si="224"/>
        <v>5180.8110650317512</v>
      </c>
      <c r="J618" s="155"/>
      <c r="K618" s="169" t="s">
        <v>56</v>
      </c>
      <c r="L618" s="170">
        <v>4848.6041565065943</v>
      </c>
      <c r="M618" s="170">
        <v>0</v>
      </c>
      <c r="N618" s="170">
        <v>332.20690852515719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25"/>
        <v>5180.8110650317512</v>
      </c>
      <c r="U618" s="105" t="s">
        <v>56</v>
      </c>
      <c r="V618" s="218">
        <v>4848.6041565065943</v>
      </c>
      <c r="W618" s="218">
        <v>309.68882003514955</v>
      </c>
      <c r="X618" s="218">
        <v>22.51808849000766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27"/>
        <v>0</v>
      </c>
      <c r="AF618" s="220">
        <f t="shared" si="223"/>
        <v>5180.8110650317512</v>
      </c>
      <c r="AG618" s="249" t="str">
        <f t="shared" si="22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805.16153500078758</v>
      </c>
      <c r="C619" s="162">
        <v>0</v>
      </c>
      <c r="D619" s="162">
        <v>164.78346270846444</v>
      </c>
      <c r="E619" s="162">
        <v>0</v>
      </c>
      <c r="F619" s="322"/>
      <c r="G619" s="162">
        <v>0</v>
      </c>
      <c r="H619" s="174">
        <v>0</v>
      </c>
      <c r="I619" s="160">
        <f t="shared" si="224"/>
        <v>969.94499770925199</v>
      </c>
      <c r="J619" s="155"/>
      <c r="K619" s="175" t="s">
        <v>22</v>
      </c>
      <c r="L619" s="162">
        <v>805.16153500078758</v>
      </c>
      <c r="M619" s="162">
        <v>0</v>
      </c>
      <c r="N619" s="162">
        <v>164.78346270846444</v>
      </c>
      <c r="O619" s="162">
        <v>0</v>
      </c>
      <c r="P619" s="162">
        <v>525.842030698896</v>
      </c>
      <c r="Q619" s="162">
        <v>0</v>
      </c>
      <c r="R619" s="163">
        <v>0</v>
      </c>
      <c r="S619" s="164">
        <f t="shared" si="225"/>
        <v>1495.787028408148</v>
      </c>
      <c r="U619" s="283" t="s">
        <v>22</v>
      </c>
      <c r="V619" s="213">
        <v>805.16153500078758</v>
      </c>
      <c r="W619" s="213">
        <v>163.59516451726728</v>
      </c>
      <c r="X619" s="213">
        <v>1.1882981911971708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27"/>
        <v>525.842030698896</v>
      </c>
      <c r="AF619" s="252">
        <f t="shared" si="223"/>
        <v>1495.787028408148</v>
      </c>
      <c r="AG619" s="249" t="str">
        <f t="shared" si="22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2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2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27"/>
        <v>0</v>
      </c>
      <c r="AF620" s="220">
        <f t="shared" si="223"/>
        <v>0</v>
      </c>
      <c r="AG620" s="249" t="str">
        <f t="shared" si="22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459.15741203705369</v>
      </c>
      <c r="C621" s="162">
        <v>0</v>
      </c>
      <c r="D621" s="162">
        <v>492.64655251481969</v>
      </c>
      <c r="E621" s="162">
        <v>0</v>
      </c>
      <c r="F621" s="322"/>
      <c r="G621" s="162">
        <v>0</v>
      </c>
      <c r="H621" s="174">
        <v>0</v>
      </c>
      <c r="I621" s="160">
        <f t="shared" si="224"/>
        <v>951.80396455187338</v>
      </c>
      <c r="J621" s="155"/>
      <c r="K621" s="177" t="s">
        <v>60</v>
      </c>
      <c r="L621" s="162">
        <v>459.15741203705369</v>
      </c>
      <c r="M621" s="162">
        <v>0</v>
      </c>
      <c r="N621" s="162">
        <v>492.64655251481969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25"/>
        <v>951.80396455187338</v>
      </c>
      <c r="U621" s="284" t="s">
        <v>60</v>
      </c>
      <c r="V621" s="213">
        <v>459.15741203705369</v>
      </c>
      <c r="W621" s="213">
        <v>492.64655251481969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27"/>
        <v>0</v>
      </c>
      <c r="AF621" s="216">
        <f t="shared" si="223"/>
        <v>951.80396455187338</v>
      </c>
      <c r="AG621" s="249" t="str">
        <f t="shared" si="22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459.15741203705369</v>
      </c>
      <c r="C622" s="179">
        <v>0</v>
      </c>
      <c r="D622" s="179">
        <v>492.64655251481969</v>
      </c>
      <c r="E622" s="179">
        <v>0</v>
      </c>
      <c r="F622" s="322"/>
      <c r="G622" s="179">
        <v>0</v>
      </c>
      <c r="H622" s="180">
        <v>0</v>
      </c>
      <c r="I622" s="181">
        <f t="shared" si="224"/>
        <v>951.80396455187338</v>
      </c>
      <c r="J622" s="155"/>
      <c r="K622" s="182" t="s">
        <v>23</v>
      </c>
      <c r="L622" s="183">
        <v>459.15741203705369</v>
      </c>
      <c r="M622" s="183">
        <v>0</v>
      </c>
      <c r="N622" s="183">
        <v>492.64655251481969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25"/>
        <v>951.80396455187338</v>
      </c>
      <c r="U622" s="285" t="s">
        <v>134</v>
      </c>
      <c r="V622" s="218">
        <v>459.15741203705369</v>
      </c>
      <c r="W622" s="218">
        <v>492.64655251481969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27"/>
        <v>0</v>
      </c>
      <c r="AF622" s="220">
        <f t="shared" si="223"/>
        <v>951.80396455187338</v>
      </c>
      <c r="AG622" s="253" t="str">
        <f t="shared" si="22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2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2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27"/>
        <v>0</v>
      </c>
      <c r="AF623" s="252">
        <f t="shared" si="223"/>
        <v>0</v>
      </c>
      <c r="AG623" s="253" t="str">
        <f t="shared" si="22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2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2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27"/>
        <v>0</v>
      </c>
      <c r="AF624" s="220">
        <f t="shared" si="223"/>
        <v>0</v>
      </c>
      <c r="AG624" s="253" t="str">
        <f t="shared" si="22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2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2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23"/>
        <v>0</v>
      </c>
      <c r="AG625" s="253" t="str">
        <f t="shared" si="22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17246.215221461571</v>
      </c>
      <c r="C626" s="201">
        <f t="shared" ref="C626:I626" si="228">SUM(C605:C621)</f>
        <v>0</v>
      </c>
      <c r="D626" s="201">
        <f t="shared" si="228"/>
        <v>4025.9328998273118</v>
      </c>
      <c r="E626" s="201">
        <f t="shared" si="228"/>
        <v>2199.1719561681075</v>
      </c>
      <c r="F626" s="201">
        <f t="shared" si="228"/>
        <v>0</v>
      </c>
      <c r="G626" s="201">
        <f t="shared" si="228"/>
        <v>875.62920793193928</v>
      </c>
      <c r="H626" s="203">
        <f t="shared" si="228"/>
        <v>0</v>
      </c>
      <c r="I626" s="160">
        <f t="shared" si="228"/>
        <v>24346.949285388924</v>
      </c>
      <c r="J626" s="155"/>
      <c r="K626" s="202" t="s">
        <v>26</v>
      </c>
      <c r="L626" s="201">
        <f>SUM(L605:L621)</f>
        <v>17246.215221461571</v>
      </c>
      <c r="M626" s="201">
        <f t="shared" ref="M626:S626" si="229">SUM(M605:M621)</f>
        <v>0</v>
      </c>
      <c r="N626" s="201">
        <f t="shared" si="229"/>
        <v>4025.9328998273118</v>
      </c>
      <c r="O626" s="201">
        <f t="shared" si="229"/>
        <v>2199.1719561681075</v>
      </c>
      <c r="P626" s="201">
        <f t="shared" si="229"/>
        <v>9879.7130716316733</v>
      </c>
      <c r="Q626" s="201">
        <f t="shared" si="229"/>
        <v>875.62920793193928</v>
      </c>
      <c r="R626" s="203">
        <f t="shared" si="229"/>
        <v>0</v>
      </c>
      <c r="S626" s="204">
        <f t="shared" si="229"/>
        <v>34226.662357020599</v>
      </c>
      <c r="U626" s="230" t="s">
        <v>59</v>
      </c>
      <c r="V626" s="231">
        <f>SUM(V605:V621)</f>
        <v>17246.215221461571</v>
      </c>
      <c r="W626" s="231">
        <f t="shared" ref="W626:AE626" si="230">SUM(W605:W621)</f>
        <v>3423.6864005711318</v>
      </c>
      <c r="X626" s="231">
        <f t="shared" si="230"/>
        <v>602.2464992561795</v>
      </c>
      <c r="Y626" s="231">
        <f t="shared" si="230"/>
        <v>634.13269883013288</v>
      </c>
      <c r="Z626" s="231">
        <f t="shared" si="230"/>
        <v>681.34217344484489</v>
      </c>
      <c r="AA626" s="231">
        <f t="shared" si="230"/>
        <v>195.33109595445941</v>
      </c>
      <c r="AB626" s="231">
        <f t="shared" si="230"/>
        <v>509.19016889634185</v>
      </c>
      <c r="AC626" s="231">
        <f t="shared" si="230"/>
        <v>366.43903903559743</v>
      </c>
      <c r="AD626" s="231">
        <f t="shared" si="230"/>
        <v>688.3659879386704</v>
      </c>
      <c r="AE626" s="254">
        <f t="shared" si="230"/>
        <v>9879.7130716316733</v>
      </c>
      <c r="AF626" s="255">
        <f>SUM(AF605:AF621)</f>
        <v>34226.662357020599</v>
      </c>
      <c r="AG626" s="256" t="str">
        <f t="shared" si="22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0.70835220541619803</v>
      </c>
      <c r="C627" s="49">
        <f t="shared" ref="C627:H627" si="231">IF($I626=0,"-",C626/$I626)</f>
        <v>0</v>
      </c>
      <c r="D627" s="49">
        <f t="shared" si="231"/>
        <v>0.16535677027278944</v>
      </c>
      <c r="E627" s="49">
        <f t="shared" si="231"/>
        <v>9.0326386702085634E-2</v>
      </c>
      <c r="F627" s="49">
        <f t="shared" si="231"/>
        <v>0</v>
      </c>
      <c r="G627" s="49">
        <f t="shared" si="231"/>
        <v>3.5964637608927097E-2</v>
      </c>
      <c r="H627" s="71">
        <f t="shared" si="231"/>
        <v>0</v>
      </c>
      <c r="I627" s="50">
        <f>SUM(B627:H627)</f>
        <v>1.0000000000000002</v>
      </c>
      <c r="K627" s="82" t="s">
        <v>83</v>
      </c>
      <c r="L627" s="99">
        <f t="shared" ref="L627:R627" si="232">IF($S626=0,"-",L626/$S626)</f>
        <v>0.50388247155288324</v>
      </c>
      <c r="M627" s="99">
        <f t="shared" si="232"/>
        <v>0</v>
      </c>
      <c r="N627" s="99">
        <f t="shared" si="232"/>
        <v>0.11762563517974779</v>
      </c>
      <c r="O627" s="99">
        <f t="shared" si="232"/>
        <v>6.4253181722143921E-2</v>
      </c>
      <c r="P627" s="99">
        <f t="shared" si="232"/>
        <v>0.28865546305905398</v>
      </c>
      <c r="Q627" s="99">
        <f t="shared" si="232"/>
        <v>2.5583248486171179E-2</v>
      </c>
      <c r="R627" s="100">
        <f t="shared" si="232"/>
        <v>0</v>
      </c>
      <c r="S627" s="101">
        <f>SUM(L627:R627)</f>
        <v>1</v>
      </c>
      <c r="U627" s="111" t="s">
        <v>83</v>
      </c>
      <c r="V627" s="133">
        <f>V626/$AF626</f>
        <v>0.50388247155288324</v>
      </c>
      <c r="W627" s="133">
        <f t="shared" ref="W627:AF627" si="233">W626/$AF626</f>
        <v>0.10002980614523352</v>
      </c>
      <c r="X627" s="133">
        <f t="shared" si="233"/>
        <v>1.7595829034514263E-2</v>
      </c>
      <c r="Y627" s="133">
        <f t="shared" si="233"/>
        <v>1.852744776032943E-2</v>
      </c>
      <c r="Z627" s="133">
        <f t="shared" si="233"/>
        <v>1.9906766436578571E-2</v>
      </c>
      <c r="AA627" s="133">
        <f t="shared" si="233"/>
        <v>5.7069863814633078E-3</v>
      </c>
      <c r="AB627" s="133">
        <f t="shared" si="233"/>
        <v>1.487700330183952E-2</v>
      </c>
      <c r="AC627" s="133">
        <f t="shared" si="233"/>
        <v>1.0706245184331659E-2</v>
      </c>
      <c r="AD627" s="257">
        <f t="shared" si="233"/>
        <v>2.011198114377262E-2</v>
      </c>
      <c r="AE627" s="257">
        <f t="shared" si="233"/>
        <v>0.28865546305905398</v>
      </c>
      <c r="AF627" s="258">
        <f t="shared" si="233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8.9564579869161068E-2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8.9564579869161068E-2</v>
      </c>
      <c r="J631" s="155"/>
      <c r="K631" s="209" t="s">
        <v>7</v>
      </c>
      <c r="L631" s="158">
        <v>8.9564579869161068E-2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8.9564579869161068E-2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1.4962628679127299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34">SUM(B632:H632)</f>
        <v>1.4962628679127299</v>
      </c>
      <c r="J632" s="155"/>
      <c r="K632" s="169" t="s">
        <v>8</v>
      </c>
      <c r="L632" s="170">
        <v>1.4962628679127299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35">SUM(L632:R632)</f>
        <v>1.4962628679127299</v>
      </c>
    </row>
    <row r="633" spans="1:85" ht="15">
      <c r="A633" s="173" t="s">
        <v>10</v>
      </c>
      <c r="B633" s="162">
        <v>8.3545642252202637E-2</v>
      </c>
      <c r="C633" s="162">
        <v>0</v>
      </c>
      <c r="D633" s="162">
        <v>2.6763390664164618E-4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34"/>
        <v>8.3813276158844277E-2</v>
      </c>
      <c r="J633" s="155"/>
      <c r="K633" s="175" t="s">
        <v>10</v>
      </c>
      <c r="L633" s="162">
        <v>8.3545642252202637E-2</v>
      </c>
      <c r="M633" s="162">
        <v>0</v>
      </c>
      <c r="N633" s="162">
        <v>2.6763390664164618E-4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35"/>
        <v>8.3813276158844277E-2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34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35"/>
        <v>0</v>
      </c>
    </row>
    <row r="635" spans="1:85" ht="15">
      <c r="A635" s="173" t="s">
        <v>16</v>
      </c>
      <c r="B635" s="162">
        <v>57.382208925603628</v>
      </c>
      <c r="C635" s="162">
        <v>0.24800950356560464</v>
      </c>
      <c r="D635" s="162">
        <v>4.6238428918210923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34"/>
        <v>62.254061320990324</v>
      </c>
      <c r="J635" s="155"/>
      <c r="K635" s="175" t="s">
        <v>16</v>
      </c>
      <c r="L635" s="162">
        <v>57.382208925603628</v>
      </c>
      <c r="M635" s="162">
        <v>0.24800950356560464</v>
      </c>
      <c r="N635" s="162">
        <v>4.6238428918210923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35"/>
        <v>62.254061320990324</v>
      </c>
    </row>
    <row r="636" spans="1:85" ht="15">
      <c r="A636" s="165" t="s">
        <v>15</v>
      </c>
      <c r="B636" s="166">
        <v>5.324784677115165</v>
      </c>
      <c r="C636" s="166">
        <v>0.12016870961641561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34"/>
        <v>5.4449533867315809</v>
      </c>
      <c r="J636" s="155"/>
      <c r="K636" s="169" t="s">
        <v>15</v>
      </c>
      <c r="L636" s="170">
        <v>5.324784677115165</v>
      </c>
      <c r="M636" s="170">
        <v>0.12016870961641561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35"/>
        <v>5.4449533867315809</v>
      </c>
    </row>
    <row r="637" spans="1:85" ht="15">
      <c r="A637" s="173" t="s">
        <v>54</v>
      </c>
      <c r="B637" s="162">
        <v>0</v>
      </c>
      <c r="C637" s="162">
        <v>0.2857313884434311</v>
      </c>
      <c r="D637" s="162">
        <v>0</v>
      </c>
      <c r="E637" s="162">
        <v>13.868161727276775</v>
      </c>
      <c r="F637" s="162">
        <v>547.69225524527133</v>
      </c>
      <c r="G637" s="162">
        <v>0</v>
      </c>
      <c r="H637" s="174">
        <v>0</v>
      </c>
      <c r="I637" s="160">
        <f t="shared" si="234"/>
        <v>561.84614836099149</v>
      </c>
      <c r="J637" s="155"/>
      <c r="K637" s="175" t="s">
        <v>54</v>
      </c>
      <c r="L637" s="162">
        <v>0</v>
      </c>
      <c r="M637" s="162">
        <v>0.2857313884434311</v>
      </c>
      <c r="N637" s="162">
        <v>0</v>
      </c>
      <c r="O637" s="162">
        <v>13.868161727276775</v>
      </c>
      <c r="P637" s="162">
        <v>547.69225524527133</v>
      </c>
      <c r="Q637" s="162">
        <v>0</v>
      </c>
      <c r="R637" s="163">
        <v>0</v>
      </c>
      <c r="S637" s="164">
        <f t="shared" si="235"/>
        <v>561.84614836099149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54.755053917197145</v>
      </c>
      <c r="F638" s="166">
        <v>0</v>
      </c>
      <c r="G638" s="166">
        <v>0</v>
      </c>
      <c r="H638" s="167">
        <v>0</v>
      </c>
      <c r="I638" s="168">
        <f t="shared" si="234"/>
        <v>54.755053917197145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54.755053917197145</v>
      </c>
      <c r="P638" s="170">
        <v>0</v>
      </c>
      <c r="Q638" s="170">
        <v>0</v>
      </c>
      <c r="R638" s="171">
        <v>0</v>
      </c>
      <c r="S638" s="172">
        <f t="shared" si="235"/>
        <v>54.755053917197145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34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35"/>
        <v>0</v>
      </c>
    </row>
    <row r="640" spans="1:85" ht="15">
      <c r="A640" s="165" t="s">
        <v>17</v>
      </c>
      <c r="B640" s="166">
        <v>11.384954596101295</v>
      </c>
      <c r="C640" s="166">
        <v>0</v>
      </c>
      <c r="D640" s="166">
        <v>5.5117204242369607E-2</v>
      </c>
      <c r="E640" s="166">
        <v>0.33537238186786922</v>
      </c>
      <c r="F640" s="166">
        <v>0</v>
      </c>
      <c r="G640" s="166">
        <v>0</v>
      </c>
      <c r="H640" s="167">
        <v>0</v>
      </c>
      <c r="I640" s="168">
        <f t="shared" si="234"/>
        <v>11.775444182211533</v>
      </c>
      <c r="J640" s="155"/>
      <c r="K640" s="169" t="s">
        <v>17</v>
      </c>
      <c r="L640" s="170">
        <v>11.384954596101295</v>
      </c>
      <c r="M640" s="170">
        <v>0</v>
      </c>
      <c r="N640" s="170">
        <v>5.5117204242369607E-2</v>
      </c>
      <c r="O640" s="170">
        <v>0.33537238186786922</v>
      </c>
      <c r="P640" s="170">
        <v>0</v>
      </c>
      <c r="Q640" s="170">
        <v>0</v>
      </c>
      <c r="R640" s="171">
        <v>0</v>
      </c>
      <c r="S640" s="172">
        <f t="shared" si="235"/>
        <v>11.775444182211533</v>
      </c>
    </row>
    <row r="641" spans="1:70" ht="15">
      <c r="A641" s="173" t="s">
        <v>139</v>
      </c>
      <c r="B641" s="162">
        <v>27.513504245434685</v>
      </c>
      <c r="C641" s="162">
        <v>0</v>
      </c>
      <c r="D641" s="162">
        <v>7.1110395237169639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34"/>
        <v>34.62454376915165</v>
      </c>
      <c r="J641" s="155"/>
      <c r="K641" s="175" t="s">
        <v>139</v>
      </c>
      <c r="L641" s="162">
        <v>27.513504245434685</v>
      </c>
      <c r="M641" s="162">
        <v>0</v>
      </c>
      <c r="N641" s="162">
        <v>7.1110395237169639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35"/>
        <v>34.62454376915165</v>
      </c>
    </row>
    <row r="642" spans="1:70" ht="15">
      <c r="A642" s="165" t="s">
        <v>25</v>
      </c>
      <c r="B642" s="166">
        <v>81.943989578035485</v>
      </c>
      <c r="C642" s="166">
        <v>0.1064717486967976</v>
      </c>
      <c r="D642" s="166">
        <v>1.6949541633573741</v>
      </c>
      <c r="E642" s="166">
        <v>136.1652518502635</v>
      </c>
      <c r="F642" s="166">
        <v>0</v>
      </c>
      <c r="G642" s="166">
        <v>45.917680737961312</v>
      </c>
      <c r="H642" s="167">
        <v>0.64422465559280317</v>
      </c>
      <c r="I642" s="168">
        <f t="shared" si="234"/>
        <v>266.47257273390721</v>
      </c>
      <c r="J642" s="155"/>
      <c r="K642" s="169" t="s">
        <v>25</v>
      </c>
      <c r="L642" s="170">
        <v>81.943989578035485</v>
      </c>
      <c r="M642" s="170">
        <v>0.1064717486967976</v>
      </c>
      <c r="N642" s="170">
        <v>1.6949541633573741</v>
      </c>
      <c r="O642" s="170">
        <v>136.1652518502635</v>
      </c>
      <c r="P642" s="170">
        <v>0</v>
      </c>
      <c r="Q642" s="170">
        <v>45.917680737961312</v>
      </c>
      <c r="R642" s="171">
        <v>0.64422465559280317</v>
      </c>
      <c r="S642" s="172">
        <f t="shared" si="235"/>
        <v>266.47257273390721</v>
      </c>
    </row>
    <row r="643" spans="1:70" ht="15">
      <c r="A643" s="173" t="s">
        <v>24</v>
      </c>
      <c r="B643" s="162">
        <v>30.643196248272634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34"/>
        <v>30.643196248272634</v>
      </c>
      <c r="J643" s="155"/>
      <c r="K643" s="175" t="s">
        <v>24</v>
      </c>
      <c r="L643" s="162">
        <v>30.643196248272634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35"/>
        <v>30.643196248272634</v>
      </c>
    </row>
    <row r="644" spans="1:70" ht="15">
      <c r="A644" s="165" t="s">
        <v>56</v>
      </c>
      <c r="B644" s="166">
        <v>202.26399373459412</v>
      </c>
      <c r="C644" s="166">
        <v>9.1618724379843268</v>
      </c>
      <c r="D644" s="166">
        <v>115.17065461408008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34"/>
        <v>326.59652078665852</v>
      </c>
      <c r="J644" s="155"/>
      <c r="K644" s="169" t="s">
        <v>56</v>
      </c>
      <c r="L644" s="170">
        <v>202.26399373459412</v>
      </c>
      <c r="M644" s="170">
        <v>9.1618724379843268</v>
      </c>
      <c r="N644" s="170">
        <v>115.17065461408008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35"/>
        <v>326.59652078665852</v>
      </c>
    </row>
    <row r="645" spans="1:70" ht="15">
      <c r="A645" s="173" t="s">
        <v>22</v>
      </c>
      <c r="B645" s="162">
        <v>144.38054831405071</v>
      </c>
      <c r="C645" s="162">
        <v>0</v>
      </c>
      <c r="D645" s="162">
        <v>0</v>
      </c>
      <c r="E645" s="162">
        <v>0.8893751298591589</v>
      </c>
      <c r="F645" s="162">
        <v>35.90743397182343</v>
      </c>
      <c r="G645" s="162">
        <v>0</v>
      </c>
      <c r="H645" s="174">
        <v>0</v>
      </c>
      <c r="I645" s="160">
        <f t="shared" si="234"/>
        <v>181.1773574157333</v>
      </c>
      <c r="J645" s="155"/>
      <c r="K645" s="175" t="s">
        <v>22</v>
      </c>
      <c r="L645" s="162">
        <v>144.38054831405071</v>
      </c>
      <c r="M645" s="162">
        <v>0</v>
      </c>
      <c r="N645" s="162">
        <v>0</v>
      </c>
      <c r="O645" s="162">
        <v>0.8893751298591589</v>
      </c>
      <c r="P645" s="162">
        <v>35.90743397182343</v>
      </c>
      <c r="Q645" s="162">
        <v>0</v>
      </c>
      <c r="R645" s="163">
        <v>0</v>
      </c>
      <c r="S645" s="164">
        <f t="shared" si="235"/>
        <v>181.1773574157333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34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35"/>
        <v>0</v>
      </c>
    </row>
    <row r="647" spans="1:70" ht="15">
      <c r="A647" s="176" t="s">
        <v>60</v>
      </c>
      <c r="B647" s="162">
        <v>12.852007155091108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34"/>
        <v>12.852007155091108</v>
      </c>
      <c r="J647" s="155"/>
      <c r="K647" s="177" t="s">
        <v>60</v>
      </c>
      <c r="L647" s="162">
        <v>12.852007155091108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35"/>
        <v>12.852007155091108</v>
      </c>
    </row>
    <row r="648" spans="1:70">
      <c r="A648" s="178" t="s">
        <v>23</v>
      </c>
      <c r="B648" s="179">
        <v>12.852007155091108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34"/>
        <v>12.852007155091108</v>
      </c>
      <c r="J648" s="155"/>
      <c r="K648" s="182" t="s">
        <v>23</v>
      </c>
      <c r="L648" s="183">
        <v>12.852007155091108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35"/>
        <v>12.852007155091108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34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35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34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35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34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35"/>
        <v>0</v>
      </c>
    </row>
    <row r="652" spans="1:70" ht="15">
      <c r="A652" s="200" t="s">
        <v>26</v>
      </c>
      <c r="B652" s="201">
        <f>SUM(B631:B647)</f>
        <v>575.35856056433295</v>
      </c>
      <c r="C652" s="201">
        <f t="shared" ref="C652:I652" si="236">SUM(C631:C647)</f>
        <v>9.9222537883065751</v>
      </c>
      <c r="D652" s="201">
        <f t="shared" si="236"/>
        <v>128.65587603112454</v>
      </c>
      <c r="E652" s="201">
        <f t="shared" si="236"/>
        <v>206.01321500646446</v>
      </c>
      <c r="F652" s="201">
        <f t="shared" si="236"/>
        <v>583.59968921709481</v>
      </c>
      <c r="G652" s="201">
        <f t="shared" si="236"/>
        <v>45.917680737961312</v>
      </c>
      <c r="H652" s="203">
        <f t="shared" si="236"/>
        <v>0.64422465559280317</v>
      </c>
      <c r="I652" s="160">
        <f t="shared" si="236"/>
        <v>1550.1115000008772</v>
      </c>
      <c r="J652" s="155"/>
      <c r="K652" s="202" t="s">
        <v>26</v>
      </c>
      <c r="L652" s="201">
        <f>SUM(L631:L647)</f>
        <v>575.35856056433295</v>
      </c>
      <c r="M652" s="201">
        <f t="shared" ref="M652:S652" si="237">SUM(M631:M647)</f>
        <v>9.9222537883065751</v>
      </c>
      <c r="N652" s="201">
        <f t="shared" si="237"/>
        <v>128.65587603112454</v>
      </c>
      <c r="O652" s="201">
        <f t="shared" si="237"/>
        <v>206.01321500646446</v>
      </c>
      <c r="P652" s="201">
        <f t="shared" si="237"/>
        <v>583.59968921709481</v>
      </c>
      <c r="Q652" s="201">
        <f t="shared" si="237"/>
        <v>45.917680737961312</v>
      </c>
      <c r="R652" s="203">
        <f t="shared" si="237"/>
        <v>0.64422465559280317</v>
      </c>
      <c r="S652" s="204">
        <f t="shared" si="237"/>
        <v>1550.1115000008772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0.37117237086751975</v>
      </c>
      <c r="C653" s="49">
        <f t="shared" ref="C653:H653" si="238">IF($I652=0,"-",C652/$I652)</f>
        <v>6.4009935983966055E-3</v>
      </c>
      <c r="D653" s="49">
        <f t="shared" si="238"/>
        <v>8.2997820499397454E-2</v>
      </c>
      <c r="E653" s="49">
        <f t="shared" si="238"/>
        <v>0.13290219123356473</v>
      </c>
      <c r="F653" s="49">
        <f t="shared" si="238"/>
        <v>0.37648884561966323</v>
      </c>
      <c r="G653" s="49">
        <f t="shared" si="238"/>
        <v>2.9622179267707729E-2</v>
      </c>
      <c r="H653" s="71">
        <f t="shared" si="238"/>
        <v>4.155989137506809E-4</v>
      </c>
      <c r="I653" s="50">
        <f>SUM(B653:H653)</f>
        <v>1.0000000000000002</v>
      </c>
      <c r="K653" s="82" t="s">
        <v>83</v>
      </c>
      <c r="L653" s="99">
        <f t="shared" ref="L653:R653" si="239">IF($S652=0,"-",L652/$S652)</f>
        <v>0.37117237086751975</v>
      </c>
      <c r="M653" s="99">
        <f t="shared" si="239"/>
        <v>6.4009935983966055E-3</v>
      </c>
      <c r="N653" s="99">
        <f t="shared" si="239"/>
        <v>8.2997820499397454E-2</v>
      </c>
      <c r="O653" s="99">
        <f t="shared" si="239"/>
        <v>0.13290219123356473</v>
      </c>
      <c r="P653" s="99">
        <f t="shared" si="239"/>
        <v>0.37648884561966323</v>
      </c>
      <c r="Q653" s="99">
        <f t="shared" si="239"/>
        <v>2.9622179267707729E-2</v>
      </c>
      <c r="R653" s="100">
        <f t="shared" si="239"/>
        <v>4.155989137506809E-4</v>
      </c>
      <c r="S653" s="101">
        <f>SUM(L653:R653)</f>
        <v>1.0000000000000002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2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146</v>
      </c>
      <c r="B1" s="357"/>
      <c r="C1" s="357"/>
      <c r="D1" s="357"/>
      <c r="E1" s="357"/>
      <c r="F1" s="357"/>
      <c r="G1" s="357"/>
      <c r="H1" s="357"/>
      <c r="I1" s="358"/>
      <c r="K1" s="365" t="s">
        <v>147</v>
      </c>
      <c r="L1" s="366"/>
      <c r="M1" s="366"/>
      <c r="N1" s="366"/>
      <c r="O1" s="366"/>
      <c r="P1" s="366"/>
      <c r="Q1" s="366"/>
      <c r="R1" s="366"/>
      <c r="S1" s="367"/>
      <c r="U1" s="374" t="s">
        <v>148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13.866197085950253</v>
      </c>
      <c r="C7" s="38">
        <f t="shared" ref="C7:E7" si="0">C33+C85</f>
        <v>0</v>
      </c>
      <c r="D7" s="38">
        <f t="shared" si="0"/>
        <v>0.22597760482624007</v>
      </c>
      <c r="E7" s="38">
        <f t="shared" si="0"/>
        <v>0</v>
      </c>
      <c r="F7" s="158">
        <f>F59+F85</f>
        <v>1.6091277375816437</v>
      </c>
      <c r="G7" s="38">
        <f t="shared" ref="G7:H22" si="1">G33+G85</f>
        <v>0</v>
      </c>
      <c r="H7" s="38">
        <f t="shared" si="1"/>
        <v>0</v>
      </c>
      <c r="I7" s="160">
        <f>SUM(B7:H7)</f>
        <v>15.701302428358137</v>
      </c>
      <c r="J7" s="155"/>
      <c r="K7" s="161" t="s">
        <v>7</v>
      </c>
      <c r="L7" s="38">
        <f>L33+L85</f>
        <v>13.866197085950253</v>
      </c>
      <c r="M7" s="38">
        <f t="shared" ref="M7:O7" si="2">M33+M85</f>
        <v>0</v>
      </c>
      <c r="N7" s="38">
        <f t="shared" si="2"/>
        <v>0.22597760482624007</v>
      </c>
      <c r="O7" s="38">
        <f t="shared" si="2"/>
        <v>0</v>
      </c>
      <c r="P7" s="44">
        <f>P59+P85+P33</f>
        <v>1.6091277375816437</v>
      </c>
      <c r="Q7" s="38">
        <f t="shared" ref="Q7:R22" si="3">Q33+Q85</f>
        <v>0</v>
      </c>
      <c r="R7" s="38">
        <f t="shared" si="3"/>
        <v>0</v>
      </c>
      <c r="S7" s="164">
        <f>SUM(L7:R7)</f>
        <v>15.701302428358137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3" si="4">B34+B86</f>
        <v>37.051391748137675</v>
      </c>
      <c r="C8" s="41">
        <f t="shared" si="4"/>
        <v>0</v>
      </c>
      <c r="D8" s="41">
        <f t="shared" si="4"/>
        <v>589.22919139278781</v>
      </c>
      <c r="E8" s="41">
        <f t="shared" si="4"/>
        <v>0</v>
      </c>
      <c r="F8" s="166">
        <f t="shared" ref="F8:F27" si="5">F60+F86</f>
        <v>0</v>
      </c>
      <c r="G8" s="41">
        <f t="shared" si="1"/>
        <v>0</v>
      </c>
      <c r="H8" s="41">
        <f t="shared" si="1"/>
        <v>0</v>
      </c>
      <c r="I8" s="168">
        <f t="shared" ref="I8:I27" si="6">SUM(B8:H8)</f>
        <v>626.2805831409255</v>
      </c>
      <c r="J8" s="155"/>
      <c r="K8" s="169" t="s">
        <v>8</v>
      </c>
      <c r="L8" s="88">
        <f t="shared" ref="L8:O23" si="7">L34+L86</f>
        <v>37.051391748137675</v>
      </c>
      <c r="M8" s="88">
        <f t="shared" si="7"/>
        <v>0</v>
      </c>
      <c r="N8" s="88">
        <f t="shared" si="7"/>
        <v>589.22919139278781</v>
      </c>
      <c r="O8" s="88">
        <f t="shared" si="7"/>
        <v>0</v>
      </c>
      <c r="P8" s="88">
        <f t="shared" ref="P8:P27" si="8">P60+P86+P34</f>
        <v>0</v>
      </c>
      <c r="Q8" s="88">
        <f t="shared" si="3"/>
        <v>0</v>
      </c>
      <c r="R8" s="88">
        <f t="shared" si="3"/>
        <v>0</v>
      </c>
      <c r="S8" s="172">
        <f t="shared" ref="S8:S27" si="9">SUM(L8:R8)</f>
        <v>626.2805831409255</v>
      </c>
      <c r="T8" s="155" t="str">
        <f t="shared" ref="T8:T24" si="10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3.494148011791169</v>
      </c>
      <c r="C9" s="44">
        <f t="shared" si="4"/>
        <v>0</v>
      </c>
      <c r="D9" s="44">
        <f t="shared" si="4"/>
        <v>349.78675125957835</v>
      </c>
      <c r="E9" s="44">
        <f t="shared" si="4"/>
        <v>0</v>
      </c>
      <c r="F9" s="162">
        <f t="shared" si="5"/>
        <v>0</v>
      </c>
      <c r="G9" s="44">
        <f t="shared" si="1"/>
        <v>0</v>
      </c>
      <c r="H9" s="44">
        <f t="shared" si="1"/>
        <v>0</v>
      </c>
      <c r="I9" s="160">
        <f t="shared" si="6"/>
        <v>353.28089927136955</v>
      </c>
      <c r="J9" s="155"/>
      <c r="K9" s="161" t="s">
        <v>10</v>
      </c>
      <c r="L9" s="44">
        <f t="shared" si="7"/>
        <v>3.494148011791169</v>
      </c>
      <c r="M9" s="44">
        <f t="shared" si="7"/>
        <v>0</v>
      </c>
      <c r="N9" s="44">
        <f t="shared" si="7"/>
        <v>349.78675125957835</v>
      </c>
      <c r="O9" s="44">
        <f t="shared" si="7"/>
        <v>0</v>
      </c>
      <c r="P9" s="44">
        <f t="shared" si="8"/>
        <v>0</v>
      </c>
      <c r="Q9" s="44">
        <f t="shared" si="3"/>
        <v>0</v>
      </c>
      <c r="R9" s="44">
        <f t="shared" si="3"/>
        <v>0</v>
      </c>
      <c r="S9" s="164">
        <f t="shared" si="9"/>
        <v>353.28089927136955</v>
      </c>
      <c r="T9" s="155" t="str">
        <f t="shared" si="10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496.18132453999999</v>
      </c>
      <c r="E10" s="41">
        <f t="shared" si="4"/>
        <v>0</v>
      </c>
      <c r="F10" s="166">
        <f t="shared" si="5"/>
        <v>0</v>
      </c>
      <c r="G10" s="41">
        <f t="shared" si="1"/>
        <v>0</v>
      </c>
      <c r="H10" s="41">
        <f t="shared" si="1"/>
        <v>0</v>
      </c>
      <c r="I10" s="168">
        <f t="shared" si="6"/>
        <v>496.18132453999999</v>
      </c>
      <c r="J10" s="155"/>
      <c r="K10" s="169" t="s">
        <v>52</v>
      </c>
      <c r="L10" s="88">
        <f t="shared" si="7"/>
        <v>0</v>
      </c>
      <c r="M10" s="88">
        <f t="shared" si="7"/>
        <v>0</v>
      </c>
      <c r="N10" s="88">
        <f t="shared" si="7"/>
        <v>496.18132453999999</v>
      </c>
      <c r="O10" s="88">
        <f t="shared" si="7"/>
        <v>0</v>
      </c>
      <c r="P10" s="88">
        <f t="shared" si="8"/>
        <v>0</v>
      </c>
      <c r="Q10" s="88">
        <f t="shared" si="3"/>
        <v>0</v>
      </c>
      <c r="R10" s="88">
        <f t="shared" si="3"/>
        <v>0</v>
      </c>
      <c r="S10" s="172">
        <f t="shared" si="9"/>
        <v>496.18132453999999</v>
      </c>
      <c r="T10" s="155" t="str">
        <f t="shared" si="10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222.13748296260263</v>
      </c>
      <c r="C11" s="44">
        <f t="shared" si="4"/>
        <v>60.034112516095959</v>
      </c>
      <c r="D11" s="44">
        <f t="shared" si="4"/>
        <v>206.53353632775864</v>
      </c>
      <c r="E11" s="44">
        <f t="shared" si="4"/>
        <v>3.9293189199735554</v>
      </c>
      <c r="F11" s="162">
        <f t="shared" si="5"/>
        <v>0</v>
      </c>
      <c r="G11" s="44">
        <f t="shared" si="1"/>
        <v>0</v>
      </c>
      <c r="H11" s="44">
        <f t="shared" si="1"/>
        <v>0</v>
      </c>
      <c r="I11" s="160">
        <f t="shared" si="6"/>
        <v>492.63445072643077</v>
      </c>
      <c r="J11" s="155"/>
      <c r="K11" s="161" t="s">
        <v>16</v>
      </c>
      <c r="L11" s="44">
        <f t="shared" si="7"/>
        <v>222.13748296260263</v>
      </c>
      <c r="M11" s="44">
        <f t="shared" si="7"/>
        <v>60.034112516095959</v>
      </c>
      <c r="N11" s="44">
        <f t="shared" si="7"/>
        <v>206.53353632775864</v>
      </c>
      <c r="O11" s="44">
        <f t="shared" si="7"/>
        <v>3.9293189199735554</v>
      </c>
      <c r="P11" s="44">
        <f t="shared" si="8"/>
        <v>0</v>
      </c>
      <c r="Q11" s="44">
        <f t="shared" si="3"/>
        <v>0</v>
      </c>
      <c r="R11" s="44">
        <f t="shared" si="3"/>
        <v>0</v>
      </c>
      <c r="S11" s="164">
        <f t="shared" si="9"/>
        <v>492.63445072643077</v>
      </c>
      <c r="T11" s="155" t="str">
        <f t="shared" si="10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5823.3663697482698</v>
      </c>
      <c r="C12" s="41">
        <f t="shared" si="4"/>
        <v>9.5414501353463077</v>
      </c>
      <c r="D12" s="41">
        <f t="shared" si="4"/>
        <v>736.07551748865069</v>
      </c>
      <c r="E12" s="41">
        <f t="shared" si="4"/>
        <v>0</v>
      </c>
      <c r="F12" s="166">
        <f t="shared" si="5"/>
        <v>0</v>
      </c>
      <c r="G12" s="41">
        <f t="shared" si="1"/>
        <v>0</v>
      </c>
      <c r="H12" s="41">
        <f t="shared" si="1"/>
        <v>0</v>
      </c>
      <c r="I12" s="168">
        <f t="shared" si="6"/>
        <v>6568.9833373722668</v>
      </c>
      <c r="J12" s="155"/>
      <c r="K12" s="169" t="s">
        <v>15</v>
      </c>
      <c r="L12" s="88">
        <f t="shared" si="7"/>
        <v>5823.3663697482698</v>
      </c>
      <c r="M12" s="88">
        <f t="shared" si="7"/>
        <v>9.5414501353463077</v>
      </c>
      <c r="N12" s="88">
        <f t="shared" si="7"/>
        <v>736.07551748865069</v>
      </c>
      <c r="O12" s="88">
        <f t="shared" si="7"/>
        <v>0</v>
      </c>
      <c r="P12" s="88">
        <f t="shared" si="8"/>
        <v>0</v>
      </c>
      <c r="Q12" s="88">
        <f t="shared" si="3"/>
        <v>0</v>
      </c>
      <c r="R12" s="88">
        <f t="shared" si="3"/>
        <v>0</v>
      </c>
      <c r="S12" s="172">
        <f t="shared" si="9"/>
        <v>6568.9833373722668</v>
      </c>
      <c r="T12" s="155" t="str">
        <f t="shared" si="10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0.28867280436150111</v>
      </c>
      <c r="D13" s="44">
        <f t="shared" si="4"/>
        <v>0.56792447801712853</v>
      </c>
      <c r="E13" s="44">
        <f t="shared" si="4"/>
        <v>1101.8371576135014</v>
      </c>
      <c r="F13" s="162">
        <f t="shared" si="5"/>
        <v>20697.276427149947</v>
      </c>
      <c r="G13" s="44">
        <f t="shared" si="1"/>
        <v>0</v>
      </c>
      <c r="H13" s="44">
        <f t="shared" si="1"/>
        <v>0</v>
      </c>
      <c r="I13" s="160">
        <f t="shared" si="6"/>
        <v>21799.970182045829</v>
      </c>
      <c r="J13" s="155"/>
      <c r="K13" s="175" t="s">
        <v>54</v>
      </c>
      <c r="L13" s="44">
        <f t="shared" si="7"/>
        <v>0</v>
      </c>
      <c r="M13" s="44">
        <f t="shared" si="7"/>
        <v>0.28867280436150111</v>
      </c>
      <c r="N13" s="44">
        <f t="shared" si="7"/>
        <v>0.56792447801712853</v>
      </c>
      <c r="O13" s="44">
        <f t="shared" si="7"/>
        <v>1101.8371576135014</v>
      </c>
      <c r="P13" s="44">
        <f t="shared" si="8"/>
        <v>20697.276427149947</v>
      </c>
      <c r="Q13" s="44">
        <f t="shared" si="3"/>
        <v>0</v>
      </c>
      <c r="R13" s="44">
        <f t="shared" si="3"/>
        <v>0</v>
      </c>
      <c r="S13" s="164">
        <f t="shared" si="9"/>
        <v>21799.970182045829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0.16420589359251628</v>
      </c>
      <c r="E14" s="41">
        <f t="shared" si="4"/>
        <v>35.600690539363953</v>
      </c>
      <c r="F14" s="166">
        <f t="shared" si="5"/>
        <v>4913.3728783363604</v>
      </c>
      <c r="G14" s="41">
        <f t="shared" si="1"/>
        <v>0</v>
      </c>
      <c r="H14" s="41">
        <f t="shared" si="1"/>
        <v>0</v>
      </c>
      <c r="I14" s="168">
        <f t="shared" si="6"/>
        <v>4949.1377747693168</v>
      </c>
      <c r="J14" s="155"/>
      <c r="K14" s="169" t="s">
        <v>12</v>
      </c>
      <c r="L14" s="88">
        <f t="shared" si="7"/>
        <v>0</v>
      </c>
      <c r="M14" s="88">
        <f t="shared" si="7"/>
        <v>0</v>
      </c>
      <c r="N14" s="88">
        <f t="shared" si="7"/>
        <v>0.16420589359251628</v>
      </c>
      <c r="O14" s="88">
        <f t="shared" si="7"/>
        <v>35.600690539363953</v>
      </c>
      <c r="P14" s="88">
        <f t="shared" si="8"/>
        <v>4913.3728783363604</v>
      </c>
      <c r="Q14" s="88">
        <f t="shared" si="3"/>
        <v>0</v>
      </c>
      <c r="R14" s="88">
        <f t="shared" si="3"/>
        <v>0</v>
      </c>
      <c r="S14" s="172">
        <f t="shared" si="9"/>
        <v>4949.1377747693168</v>
      </c>
      <c r="T14" s="155" t="str">
        <f t="shared" si="10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</v>
      </c>
      <c r="E15" s="44">
        <f t="shared" si="4"/>
        <v>0</v>
      </c>
      <c r="F15" s="162">
        <f t="shared" si="5"/>
        <v>1333.7846564622246</v>
      </c>
      <c r="G15" s="44">
        <f t="shared" si="1"/>
        <v>0</v>
      </c>
      <c r="H15" s="44">
        <f t="shared" si="1"/>
        <v>0</v>
      </c>
      <c r="I15" s="160">
        <f t="shared" si="6"/>
        <v>1333.7846564622246</v>
      </c>
      <c r="J15" s="155"/>
      <c r="K15" s="175" t="s">
        <v>55</v>
      </c>
      <c r="L15" s="44">
        <f t="shared" si="7"/>
        <v>0</v>
      </c>
      <c r="M15" s="44">
        <f t="shared" si="7"/>
        <v>0</v>
      </c>
      <c r="N15" s="44">
        <f t="shared" si="7"/>
        <v>0</v>
      </c>
      <c r="O15" s="44">
        <f t="shared" si="7"/>
        <v>0</v>
      </c>
      <c r="P15" s="44">
        <f t="shared" si="8"/>
        <v>1333.7846564622246</v>
      </c>
      <c r="Q15" s="44">
        <f t="shared" si="3"/>
        <v>0</v>
      </c>
      <c r="R15" s="44">
        <f t="shared" si="3"/>
        <v>0</v>
      </c>
      <c r="S15" s="164">
        <f t="shared" si="9"/>
        <v>1333.7846564622246</v>
      </c>
      <c r="T15" s="155" t="str">
        <f t="shared" si="10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173.86636988176355</v>
      </c>
      <c r="C16" s="41">
        <f t="shared" si="4"/>
        <v>5.8549328627335449</v>
      </c>
      <c r="D16" s="41">
        <f t="shared" si="4"/>
        <v>160.8432432897032</v>
      </c>
      <c r="E16" s="41">
        <f t="shared" si="4"/>
        <v>49.578580896655431</v>
      </c>
      <c r="F16" s="166">
        <f t="shared" si="5"/>
        <v>8.6091982021239719</v>
      </c>
      <c r="G16" s="41">
        <f t="shared" si="1"/>
        <v>0</v>
      </c>
      <c r="H16" s="41">
        <f t="shared" si="1"/>
        <v>0</v>
      </c>
      <c r="I16" s="168">
        <f t="shared" si="6"/>
        <v>398.75232513297965</v>
      </c>
      <c r="J16" s="155"/>
      <c r="K16" s="169" t="s">
        <v>17</v>
      </c>
      <c r="L16" s="88">
        <f t="shared" si="7"/>
        <v>173.86636988176355</v>
      </c>
      <c r="M16" s="88">
        <f t="shared" si="7"/>
        <v>5.8549328627335449</v>
      </c>
      <c r="N16" s="88">
        <f t="shared" si="7"/>
        <v>160.8432432897032</v>
      </c>
      <c r="O16" s="88">
        <f t="shared" si="7"/>
        <v>49.578580896655431</v>
      </c>
      <c r="P16" s="88">
        <f t="shared" si="8"/>
        <v>8.6091982021239719</v>
      </c>
      <c r="Q16" s="88">
        <f t="shared" si="3"/>
        <v>0</v>
      </c>
      <c r="R16" s="88">
        <f t="shared" si="3"/>
        <v>0</v>
      </c>
      <c r="S16" s="172">
        <f t="shared" si="9"/>
        <v>398.75232513297965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7032.5022058288996</v>
      </c>
      <c r="C17" s="44">
        <f t="shared" si="4"/>
        <v>2711.3840504710197</v>
      </c>
      <c r="D17" s="44">
        <f t="shared" si="4"/>
        <v>2659.041564592761</v>
      </c>
      <c r="E17" s="44">
        <f t="shared" si="4"/>
        <v>148.01615312536836</v>
      </c>
      <c r="F17" s="162">
        <f t="shared" si="5"/>
        <v>144.61227557236987</v>
      </c>
      <c r="G17" s="44">
        <f t="shared" si="1"/>
        <v>2.1187929582911609E-2</v>
      </c>
      <c r="H17" s="44">
        <f t="shared" si="1"/>
        <v>0</v>
      </c>
      <c r="I17" s="160">
        <f t="shared" si="6"/>
        <v>12695.577437520002</v>
      </c>
      <c r="J17" s="155"/>
      <c r="K17" s="175" t="s">
        <v>139</v>
      </c>
      <c r="L17" s="44">
        <f t="shared" si="7"/>
        <v>7032.5022058288996</v>
      </c>
      <c r="M17" s="44">
        <f t="shared" si="7"/>
        <v>2711.3840504710197</v>
      </c>
      <c r="N17" s="44">
        <f t="shared" si="7"/>
        <v>2659.041564592761</v>
      </c>
      <c r="O17" s="44">
        <f t="shared" si="7"/>
        <v>148.01615312536836</v>
      </c>
      <c r="P17" s="44">
        <f t="shared" si="8"/>
        <v>144.61227557236987</v>
      </c>
      <c r="Q17" s="44">
        <f t="shared" si="3"/>
        <v>2.1187929582911609E-2</v>
      </c>
      <c r="R17" s="44">
        <f t="shared" si="3"/>
        <v>0</v>
      </c>
      <c r="S17" s="164">
        <f t="shared" si="9"/>
        <v>12695.577437520002</v>
      </c>
      <c r="T17" s="155" t="str">
        <f t="shared" si="10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2219.4812768118791</v>
      </c>
      <c r="C18" s="41">
        <f t="shared" si="4"/>
        <v>127.60562951329553</v>
      </c>
      <c r="D18" s="41">
        <f t="shared" si="4"/>
        <v>4439.6516012951824</v>
      </c>
      <c r="E18" s="41">
        <f t="shared" si="4"/>
        <v>8427.4070935633117</v>
      </c>
      <c r="F18" s="166">
        <f t="shared" si="5"/>
        <v>1552.0061477924723</v>
      </c>
      <c r="G18" s="41">
        <f t="shared" si="1"/>
        <v>2466.570275783477</v>
      </c>
      <c r="H18" s="41">
        <f t="shared" si="1"/>
        <v>33.97317345146449</v>
      </c>
      <c r="I18" s="168">
        <f t="shared" si="6"/>
        <v>19266.695198211084</v>
      </c>
      <c r="J18" s="155"/>
      <c r="K18" s="169" t="s">
        <v>25</v>
      </c>
      <c r="L18" s="88">
        <f t="shared" si="7"/>
        <v>2219.4812768118791</v>
      </c>
      <c r="M18" s="88">
        <f t="shared" si="7"/>
        <v>127.60562951329553</v>
      </c>
      <c r="N18" s="88">
        <f t="shared" si="7"/>
        <v>4439.6516012951824</v>
      </c>
      <c r="O18" s="88">
        <f t="shared" si="7"/>
        <v>8427.4070935633117</v>
      </c>
      <c r="P18" s="88">
        <f t="shared" si="8"/>
        <v>1552.0061477924723</v>
      </c>
      <c r="Q18" s="88">
        <f t="shared" si="3"/>
        <v>2466.570275783477</v>
      </c>
      <c r="R18" s="88">
        <f t="shared" si="3"/>
        <v>33.97317345146449</v>
      </c>
      <c r="S18" s="172">
        <f t="shared" si="9"/>
        <v>19266.695198211084</v>
      </c>
      <c r="T18" s="155" t="str">
        <f t="shared" si="10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3345.6528476661342</v>
      </c>
      <c r="C19" s="44">
        <f t="shared" si="4"/>
        <v>17.179417041811021</v>
      </c>
      <c r="D19" s="44">
        <f t="shared" si="4"/>
        <v>295.86515254433249</v>
      </c>
      <c r="E19" s="44">
        <f t="shared" si="4"/>
        <v>0</v>
      </c>
      <c r="F19" s="162">
        <f t="shared" si="5"/>
        <v>0</v>
      </c>
      <c r="G19" s="44">
        <f t="shared" si="1"/>
        <v>0</v>
      </c>
      <c r="H19" s="44">
        <f t="shared" si="1"/>
        <v>0</v>
      </c>
      <c r="I19" s="160">
        <f t="shared" si="6"/>
        <v>3658.6974172522778</v>
      </c>
      <c r="J19" s="155"/>
      <c r="K19" s="175" t="s">
        <v>24</v>
      </c>
      <c r="L19" s="44">
        <f t="shared" si="7"/>
        <v>3345.6528476661342</v>
      </c>
      <c r="M19" s="44">
        <f t="shared" si="7"/>
        <v>17.179417041811021</v>
      </c>
      <c r="N19" s="44">
        <f t="shared" si="7"/>
        <v>295.86515254433249</v>
      </c>
      <c r="O19" s="44">
        <f t="shared" si="7"/>
        <v>0</v>
      </c>
      <c r="P19" s="44">
        <f t="shared" si="8"/>
        <v>0</v>
      </c>
      <c r="Q19" s="44">
        <f t="shared" si="3"/>
        <v>0</v>
      </c>
      <c r="R19" s="44">
        <f t="shared" si="3"/>
        <v>0</v>
      </c>
      <c r="S19" s="164">
        <f t="shared" si="9"/>
        <v>3658.6974172522778</v>
      </c>
      <c r="T19" s="155" t="str">
        <f t="shared" si="10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5069.8340147394156</v>
      </c>
      <c r="C20" s="41">
        <f t="shared" si="4"/>
        <v>9.1949390070028674</v>
      </c>
      <c r="D20" s="41">
        <f t="shared" si="4"/>
        <v>451.62797683068885</v>
      </c>
      <c r="E20" s="41">
        <f t="shared" si="4"/>
        <v>0</v>
      </c>
      <c r="F20" s="166">
        <f t="shared" si="5"/>
        <v>0.21851886811764706</v>
      </c>
      <c r="G20" s="41">
        <f t="shared" si="1"/>
        <v>0</v>
      </c>
      <c r="H20" s="41">
        <f t="shared" si="1"/>
        <v>0</v>
      </c>
      <c r="I20" s="168">
        <f t="shared" si="6"/>
        <v>5530.8754494452251</v>
      </c>
      <c r="J20" s="155"/>
      <c r="K20" s="169" t="s">
        <v>56</v>
      </c>
      <c r="L20" s="88">
        <f t="shared" si="7"/>
        <v>5069.8340147394156</v>
      </c>
      <c r="M20" s="88">
        <f t="shared" si="7"/>
        <v>9.1949390070028674</v>
      </c>
      <c r="N20" s="88">
        <f t="shared" si="7"/>
        <v>451.62797683068885</v>
      </c>
      <c r="O20" s="88">
        <f t="shared" si="7"/>
        <v>0</v>
      </c>
      <c r="P20" s="88">
        <f t="shared" si="8"/>
        <v>0.21851886811764706</v>
      </c>
      <c r="Q20" s="88">
        <f t="shared" si="3"/>
        <v>0</v>
      </c>
      <c r="R20" s="88">
        <f t="shared" si="3"/>
        <v>0</v>
      </c>
      <c r="S20" s="172">
        <f t="shared" si="9"/>
        <v>5530.8754494452251</v>
      </c>
      <c r="T20" s="155" t="str">
        <f t="shared" si="10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1746.4146254077493</v>
      </c>
      <c r="C21" s="44">
        <f t="shared" si="4"/>
        <v>268.46192227803971</v>
      </c>
      <c r="D21" s="44">
        <f t="shared" si="4"/>
        <v>2000.7342450784654</v>
      </c>
      <c r="E21" s="44">
        <f t="shared" si="4"/>
        <v>49.30241698663383</v>
      </c>
      <c r="F21" s="162">
        <f t="shared" si="5"/>
        <v>2342.534291140892</v>
      </c>
      <c r="G21" s="44">
        <f t="shared" si="1"/>
        <v>0</v>
      </c>
      <c r="H21" s="44">
        <f t="shared" si="1"/>
        <v>0</v>
      </c>
      <c r="I21" s="160">
        <f t="shared" si="6"/>
        <v>6407.4475008917798</v>
      </c>
      <c r="J21" s="155"/>
      <c r="K21" s="175" t="s">
        <v>22</v>
      </c>
      <c r="L21" s="44">
        <f t="shared" si="7"/>
        <v>1746.4146254077493</v>
      </c>
      <c r="M21" s="44">
        <f t="shared" si="7"/>
        <v>268.46192227803971</v>
      </c>
      <c r="N21" s="44">
        <f t="shared" si="7"/>
        <v>2000.7342450784654</v>
      </c>
      <c r="O21" s="44">
        <f t="shared" si="7"/>
        <v>49.30241698663383</v>
      </c>
      <c r="P21" s="44">
        <f t="shared" si="8"/>
        <v>2342.534291140892</v>
      </c>
      <c r="Q21" s="44">
        <f t="shared" si="3"/>
        <v>0</v>
      </c>
      <c r="R21" s="44">
        <f t="shared" si="3"/>
        <v>0</v>
      </c>
      <c r="S21" s="164">
        <f t="shared" si="9"/>
        <v>6407.4475008917798</v>
      </c>
      <c r="T21" s="155" t="str">
        <f t="shared" si="10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21.017734818020344</v>
      </c>
      <c r="C22" s="41">
        <f t="shared" si="4"/>
        <v>0.35631810711726453</v>
      </c>
      <c r="D22" s="41">
        <f t="shared" si="4"/>
        <v>207.99630010150017</v>
      </c>
      <c r="E22" s="41">
        <f t="shared" si="4"/>
        <v>0</v>
      </c>
      <c r="F22" s="166">
        <f t="shared" si="5"/>
        <v>0</v>
      </c>
      <c r="G22" s="41">
        <f t="shared" si="1"/>
        <v>0</v>
      </c>
      <c r="H22" s="41">
        <f t="shared" si="1"/>
        <v>0</v>
      </c>
      <c r="I22" s="168">
        <f t="shared" si="6"/>
        <v>229.37035302663779</v>
      </c>
      <c r="J22" s="155"/>
      <c r="K22" s="169" t="s">
        <v>21</v>
      </c>
      <c r="L22" s="88">
        <f t="shared" si="7"/>
        <v>21.017734818020344</v>
      </c>
      <c r="M22" s="88">
        <f t="shared" si="7"/>
        <v>0.35631810711726453</v>
      </c>
      <c r="N22" s="88">
        <f t="shared" si="7"/>
        <v>207.99630010150017</v>
      </c>
      <c r="O22" s="88">
        <f t="shared" si="7"/>
        <v>0</v>
      </c>
      <c r="P22" s="88">
        <f t="shared" si="8"/>
        <v>0</v>
      </c>
      <c r="Q22" s="88">
        <f t="shared" si="3"/>
        <v>0</v>
      </c>
      <c r="R22" s="88">
        <f t="shared" si="3"/>
        <v>0</v>
      </c>
      <c r="S22" s="172">
        <f t="shared" si="9"/>
        <v>229.37035302663779</v>
      </c>
      <c r="T22" s="155" t="str">
        <f t="shared" si="10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1022.6748340728221</v>
      </c>
      <c r="C23" s="44">
        <f t="shared" si="4"/>
        <v>0</v>
      </c>
      <c r="D23" s="44">
        <f t="shared" si="4"/>
        <v>485.11352955795098</v>
      </c>
      <c r="E23" s="44">
        <f t="shared" si="4"/>
        <v>0</v>
      </c>
      <c r="F23" s="162">
        <f t="shared" si="5"/>
        <v>0</v>
      </c>
      <c r="G23" s="44">
        <f t="shared" ref="G23:H27" si="11">G49+G101</f>
        <v>0</v>
      </c>
      <c r="H23" s="44">
        <f t="shared" si="11"/>
        <v>0</v>
      </c>
      <c r="I23" s="160">
        <f t="shared" si="6"/>
        <v>1507.7883636307731</v>
      </c>
      <c r="J23" s="155"/>
      <c r="K23" s="177" t="s">
        <v>60</v>
      </c>
      <c r="L23" s="44">
        <f t="shared" si="7"/>
        <v>1022.6748340728221</v>
      </c>
      <c r="M23" s="44">
        <f t="shared" si="7"/>
        <v>0</v>
      </c>
      <c r="N23" s="44">
        <f t="shared" si="7"/>
        <v>485.11352955795098</v>
      </c>
      <c r="O23" s="44">
        <f t="shared" si="7"/>
        <v>0</v>
      </c>
      <c r="P23" s="44">
        <f t="shared" si="8"/>
        <v>0</v>
      </c>
      <c r="Q23" s="44">
        <f t="shared" ref="Q23:R27" si="12">Q49+Q101</f>
        <v>0</v>
      </c>
      <c r="R23" s="44">
        <f t="shared" si="12"/>
        <v>0</v>
      </c>
      <c r="S23" s="164">
        <f t="shared" si="9"/>
        <v>1507.7883636307731</v>
      </c>
      <c r="T23" s="155" t="str">
        <f t="shared" si="10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ref="B24:E27" si="13">B50+B102</f>
        <v>1022.6748340728221</v>
      </c>
      <c r="C24" s="61">
        <f t="shared" si="13"/>
        <v>0</v>
      </c>
      <c r="D24" s="61">
        <f t="shared" si="13"/>
        <v>485.11352955795098</v>
      </c>
      <c r="E24" s="61">
        <f t="shared" si="13"/>
        <v>0</v>
      </c>
      <c r="F24" s="179">
        <f t="shared" si="5"/>
        <v>0</v>
      </c>
      <c r="G24" s="61">
        <f t="shared" si="11"/>
        <v>0</v>
      </c>
      <c r="H24" s="61">
        <f t="shared" si="11"/>
        <v>0</v>
      </c>
      <c r="I24" s="181">
        <f t="shared" si="6"/>
        <v>1507.7883636307731</v>
      </c>
      <c r="J24" s="155"/>
      <c r="K24" s="182" t="s">
        <v>23</v>
      </c>
      <c r="L24" s="91">
        <f t="shared" ref="L24:O27" si="14">L50+L102</f>
        <v>1022.6748340728221</v>
      </c>
      <c r="M24" s="91">
        <f t="shared" si="14"/>
        <v>0</v>
      </c>
      <c r="N24" s="91">
        <f t="shared" si="14"/>
        <v>485.11352955795098</v>
      </c>
      <c r="O24" s="91">
        <f t="shared" si="14"/>
        <v>0</v>
      </c>
      <c r="P24" s="91">
        <f t="shared" si="8"/>
        <v>0</v>
      </c>
      <c r="Q24" s="91">
        <f t="shared" si="12"/>
        <v>0</v>
      </c>
      <c r="R24" s="91">
        <f t="shared" si="12"/>
        <v>0</v>
      </c>
      <c r="S24" s="185">
        <f t="shared" si="9"/>
        <v>1507.7883636307731</v>
      </c>
      <c r="T24" s="155" t="str">
        <f t="shared" si="10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13"/>
        <v>0</v>
      </c>
      <c r="C25" s="64">
        <f t="shared" si="13"/>
        <v>0</v>
      </c>
      <c r="D25" s="64">
        <f t="shared" si="13"/>
        <v>0</v>
      </c>
      <c r="E25" s="64">
        <f t="shared" si="13"/>
        <v>0</v>
      </c>
      <c r="F25" s="187">
        <f t="shared" si="5"/>
        <v>0</v>
      </c>
      <c r="G25" s="64">
        <f t="shared" si="11"/>
        <v>0</v>
      </c>
      <c r="H25" s="64">
        <f t="shared" si="11"/>
        <v>0</v>
      </c>
      <c r="I25" s="189">
        <f t="shared" si="6"/>
        <v>0</v>
      </c>
      <c r="J25" s="155"/>
      <c r="K25" s="190" t="s">
        <v>19</v>
      </c>
      <c r="L25" s="64">
        <f t="shared" si="14"/>
        <v>0</v>
      </c>
      <c r="M25" s="64">
        <f t="shared" si="14"/>
        <v>0</v>
      </c>
      <c r="N25" s="64">
        <f t="shared" si="14"/>
        <v>0</v>
      </c>
      <c r="O25" s="64">
        <f t="shared" si="14"/>
        <v>0</v>
      </c>
      <c r="P25" s="64">
        <f t="shared" si="8"/>
        <v>0</v>
      </c>
      <c r="Q25" s="64">
        <f t="shared" si="12"/>
        <v>0</v>
      </c>
      <c r="R25" s="64">
        <f t="shared" si="12"/>
        <v>0</v>
      </c>
      <c r="S25" s="192">
        <f t="shared" si="9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13"/>
        <v>0</v>
      </c>
      <c r="C26" s="61">
        <f t="shared" si="13"/>
        <v>0</v>
      </c>
      <c r="D26" s="61">
        <f t="shared" si="13"/>
        <v>0</v>
      </c>
      <c r="E26" s="61">
        <f t="shared" si="13"/>
        <v>0</v>
      </c>
      <c r="F26" s="179">
        <f t="shared" si="5"/>
        <v>0</v>
      </c>
      <c r="G26" s="61">
        <f t="shared" si="11"/>
        <v>0</v>
      </c>
      <c r="H26" s="61">
        <f t="shared" si="11"/>
        <v>0</v>
      </c>
      <c r="I26" s="181">
        <f t="shared" si="6"/>
        <v>0</v>
      </c>
      <c r="J26" s="155"/>
      <c r="K26" s="182" t="s">
        <v>20</v>
      </c>
      <c r="L26" s="91">
        <f t="shared" si="14"/>
        <v>0</v>
      </c>
      <c r="M26" s="91">
        <f t="shared" si="14"/>
        <v>0</v>
      </c>
      <c r="N26" s="91">
        <f t="shared" si="14"/>
        <v>0</v>
      </c>
      <c r="O26" s="91">
        <f t="shared" si="14"/>
        <v>0</v>
      </c>
      <c r="P26" s="91">
        <f t="shared" si="8"/>
        <v>0</v>
      </c>
      <c r="Q26" s="91">
        <f t="shared" si="12"/>
        <v>0</v>
      </c>
      <c r="R26" s="91">
        <f t="shared" si="12"/>
        <v>0</v>
      </c>
      <c r="S26" s="185">
        <f t="shared" si="9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13"/>
        <v>0</v>
      </c>
      <c r="C27" s="54">
        <f t="shared" si="13"/>
        <v>0</v>
      </c>
      <c r="D27" s="54">
        <f t="shared" si="13"/>
        <v>0</v>
      </c>
      <c r="E27" s="54">
        <f t="shared" si="13"/>
        <v>0</v>
      </c>
      <c r="F27" s="194">
        <f t="shared" si="5"/>
        <v>0</v>
      </c>
      <c r="G27" s="54">
        <f t="shared" si="11"/>
        <v>0</v>
      </c>
      <c r="H27" s="54">
        <f t="shared" si="11"/>
        <v>0</v>
      </c>
      <c r="I27" s="196">
        <f t="shared" si="6"/>
        <v>0</v>
      </c>
      <c r="J27" s="155"/>
      <c r="K27" s="197" t="s">
        <v>62</v>
      </c>
      <c r="L27" s="54">
        <f t="shared" si="14"/>
        <v>0</v>
      </c>
      <c r="M27" s="54">
        <f t="shared" si="14"/>
        <v>0</v>
      </c>
      <c r="N27" s="54">
        <f t="shared" si="14"/>
        <v>0</v>
      </c>
      <c r="O27" s="54">
        <f t="shared" si="14"/>
        <v>0</v>
      </c>
      <c r="P27" s="54">
        <f t="shared" si="8"/>
        <v>0</v>
      </c>
      <c r="Q27" s="54">
        <f t="shared" si="12"/>
        <v>0</v>
      </c>
      <c r="R27" s="54">
        <f t="shared" si="12"/>
        <v>0</v>
      </c>
      <c r="S27" s="199">
        <f t="shared" si="9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26731.359498783433</v>
      </c>
      <c r="C28" s="201">
        <f t="shared" ref="C28:I28" si="15">SUM(C7:C23)</f>
        <v>3209.901444736824</v>
      </c>
      <c r="D28" s="201">
        <f t="shared" si="15"/>
        <v>13079.638042275796</v>
      </c>
      <c r="E28" s="201">
        <f t="shared" si="15"/>
        <v>9815.6714116448074</v>
      </c>
      <c r="F28" s="201">
        <f t="shared" si="15"/>
        <v>30994.02352126209</v>
      </c>
      <c r="G28" s="201">
        <f t="shared" si="15"/>
        <v>2466.59146371306</v>
      </c>
      <c r="H28" s="201">
        <f t="shared" si="15"/>
        <v>33.97317345146449</v>
      </c>
      <c r="I28" s="201">
        <f t="shared" si="15"/>
        <v>86331.158555867471</v>
      </c>
      <c r="J28" s="465"/>
      <c r="K28" s="202" t="s">
        <v>26</v>
      </c>
      <c r="L28" s="201">
        <f>SUM(L7:L23)</f>
        <v>26731.359498783433</v>
      </c>
      <c r="M28" s="201">
        <f t="shared" ref="M28:S28" si="16">SUM(M7:M23)</f>
        <v>3209.901444736824</v>
      </c>
      <c r="N28" s="201">
        <f t="shared" si="16"/>
        <v>13079.638042275796</v>
      </c>
      <c r="O28" s="201">
        <f t="shared" si="16"/>
        <v>9815.6714116448074</v>
      </c>
      <c r="P28" s="201">
        <f t="shared" si="16"/>
        <v>30994.02352126209</v>
      </c>
      <c r="Q28" s="201">
        <f t="shared" si="16"/>
        <v>2466.59146371306</v>
      </c>
      <c r="R28" s="201">
        <f t="shared" si="16"/>
        <v>33.97317345146449</v>
      </c>
      <c r="S28" s="201">
        <f t="shared" si="16"/>
        <v>86331.158555867471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0.30963744661766324</v>
      </c>
      <c r="C29" s="55">
        <f t="shared" ref="C29:H29" si="17">IF($I28=0,"-",C28/$I28)</f>
        <v>3.7181262228278805E-2</v>
      </c>
      <c r="D29" s="55">
        <f t="shared" si="17"/>
        <v>0.15150541543829243</v>
      </c>
      <c r="E29" s="55">
        <f t="shared" si="17"/>
        <v>0.11369789975994349</v>
      </c>
      <c r="F29" s="55">
        <f t="shared" si="17"/>
        <v>0.35901317716250652</v>
      </c>
      <c r="G29" s="55">
        <f t="shared" si="17"/>
        <v>2.8571277218721151E-2</v>
      </c>
      <c r="H29" s="55">
        <f t="shared" si="17"/>
        <v>3.9352157459440827E-4</v>
      </c>
      <c r="I29" s="56">
        <f>SUM(B29:H29)</f>
        <v>1</v>
      </c>
      <c r="K29" s="82" t="s">
        <v>83</v>
      </c>
      <c r="L29" s="99">
        <f>IF($I28=0,"-",L28/$I28)</f>
        <v>0.30963744661766324</v>
      </c>
      <c r="M29" s="99">
        <f t="shared" ref="M29:R29" si="18">IF($I28=0,"-",M28/$I28)</f>
        <v>3.7181262228278805E-2</v>
      </c>
      <c r="N29" s="99">
        <f t="shared" si="18"/>
        <v>0.15150541543829243</v>
      </c>
      <c r="O29" s="99">
        <f t="shared" si="18"/>
        <v>0.11369789975994349</v>
      </c>
      <c r="P29" s="99">
        <f t="shared" si="18"/>
        <v>0.35901317716250652</v>
      </c>
      <c r="Q29" s="99">
        <f t="shared" si="18"/>
        <v>2.8571277218721151E-2</v>
      </c>
      <c r="R29" s="100">
        <f t="shared" si="18"/>
        <v>3.9352157459440827E-4</v>
      </c>
      <c r="S29" s="101">
        <f>SUM(L29:R29)</f>
        <v>1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3.2089250711493253E-2</v>
      </c>
      <c r="C33" s="38">
        <f t="shared" ref="C33:E33" si="19">C111+C137+C163+C189+C215+C241+C267+C293+C319+C345+C371+C397+C423</f>
        <v>0</v>
      </c>
      <c r="D33" s="38">
        <f t="shared" si="19"/>
        <v>4.1265488146170422E-7</v>
      </c>
      <c r="E33" s="38">
        <f t="shared" si="19"/>
        <v>0</v>
      </c>
      <c r="F33" s="321">
        <v>0</v>
      </c>
      <c r="G33" s="38">
        <f t="shared" ref="G33:H48" si="20">G111+G137+G163+G189+G215+G241+G267+G293+G319+G345+G371+G397+G423</f>
        <v>0</v>
      </c>
      <c r="H33" s="38">
        <f t="shared" si="20"/>
        <v>0</v>
      </c>
      <c r="I33" s="160">
        <f>SUM(B33:H33)</f>
        <v>3.2089663366374713E-2</v>
      </c>
      <c r="J33" s="155"/>
      <c r="K33" s="209" t="s">
        <v>7</v>
      </c>
      <c r="L33" s="38">
        <f t="shared" ref="L33:R48" si="21">L111+L137+L163+L189+L215+L241+L267+L293+L319+L345+L371+L397+L423</f>
        <v>3.2089250711493253E-2</v>
      </c>
      <c r="M33" s="38">
        <f t="shared" si="21"/>
        <v>0</v>
      </c>
      <c r="N33" s="38">
        <f t="shared" si="21"/>
        <v>4.1265488146170422E-7</v>
      </c>
      <c r="O33" s="38">
        <f t="shared" si="21"/>
        <v>0</v>
      </c>
      <c r="P33" s="38">
        <f t="shared" si="21"/>
        <v>0</v>
      </c>
      <c r="Q33" s="38">
        <f t="shared" si="21"/>
        <v>0</v>
      </c>
      <c r="R33" s="38">
        <f t="shared" si="21"/>
        <v>0</v>
      </c>
      <c r="S33" s="211">
        <f>SUM(L33:R33)</f>
        <v>3.2089663366374713E-2</v>
      </c>
      <c r="T33" s="155"/>
      <c r="U33" s="212" t="s">
        <v>7</v>
      </c>
      <c r="V33" s="117">
        <f t="shared" ref="V33:AH48" si="22">V111+V137+V163+V189+V215+V241+V267+V293+V319+V345+V371+V397+V423</f>
        <v>3.2089250711493253E-2</v>
      </c>
      <c r="W33" s="117">
        <f t="shared" si="22"/>
        <v>0</v>
      </c>
      <c r="X33" s="117">
        <f t="shared" si="22"/>
        <v>0</v>
      </c>
      <c r="Y33" s="117">
        <f t="shared" si="22"/>
        <v>0</v>
      </c>
      <c r="Z33" s="117">
        <f t="shared" si="22"/>
        <v>4.1265488146170422E-7</v>
      </c>
      <c r="AA33" s="117">
        <f t="shared" si="22"/>
        <v>0</v>
      </c>
      <c r="AB33" s="117">
        <f t="shared" si="22"/>
        <v>0</v>
      </c>
      <c r="AC33" s="118">
        <f t="shared" si="22"/>
        <v>0</v>
      </c>
      <c r="AD33" s="117">
        <f t="shared" si="22"/>
        <v>0</v>
      </c>
      <c r="AE33" s="117">
        <f t="shared" si="22"/>
        <v>0</v>
      </c>
      <c r="AF33" s="117">
        <f t="shared" si="22"/>
        <v>0</v>
      </c>
      <c r="AG33" s="117">
        <f t="shared" si="22"/>
        <v>0</v>
      </c>
      <c r="AH33" s="117">
        <f t="shared" si="22"/>
        <v>0</v>
      </c>
      <c r="AI33" s="216">
        <f>SUM(V33:AC33)</f>
        <v>3.2089663366374713E-2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23">B112+B138+B164+B190+B216+B242+B268+B294+B320+B346+B372+B398+B424</f>
        <v>0</v>
      </c>
      <c r="C34" s="41">
        <f t="shared" si="23"/>
        <v>0</v>
      </c>
      <c r="D34" s="41">
        <f t="shared" si="23"/>
        <v>588.8226003546531</v>
      </c>
      <c r="E34" s="41">
        <f t="shared" si="23"/>
        <v>0</v>
      </c>
      <c r="F34" s="322">
        <v>0</v>
      </c>
      <c r="G34" s="41">
        <f t="shared" si="20"/>
        <v>0</v>
      </c>
      <c r="H34" s="41">
        <f t="shared" si="20"/>
        <v>0</v>
      </c>
      <c r="I34" s="168">
        <f t="shared" ref="I34:I53" si="24">SUM(B34:H34)</f>
        <v>588.8226003546531</v>
      </c>
      <c r="J34" s="155"/>
      <c r="K34" s="169" t="s">
        <v>8</v>
      </c>
      <c r="L34" s="88">
        <f t="shared" si="21"/>
        <v>0</v>
      </c>
      <c r="M34" s="88">
        <f t="shared" si="21"/>
        <v>0</v>
      </c>
      <c r="N34" s="88">
        <f t="shared" si="21"/>
        <v>588.8226003546531</v>
      </c>
      <c r="O34" s="88">
        <f t="shared" si="21"/>
        <v>0</v>
      </c>
      <c r="P34" s="88">
        <f t="shared" si="21"/>
        <v>0</v>
      </c>
      <c r="Q34" s="88">
        <f t="shared" si="21"/>
        <v>0</v>
      </c>
      <c r="R34" s="88">
        <f t="shared" si="21"/>
        <v>0</v>
      </c>
      <c r="S34" s="172">
        <f t="shared" ref="S34:S53" si="25">SUM(L34:R34)</f>
        <v>588.8226003546531</v>
      </c>
      <c r="T34" s="155"/>
      <c r="U34" s="217" t="s">
        <v>8</v>
      </c>
      <c r="V34" s="121">
        <f t="shared" si="22"/>
        <v>0</v>
      </c>
      <c r="W34" s="121">
        <f t="shared" si="22"/>
        <v>0</v>
      </c>
      <c r="X34" s="121">
        <f t="shared" si="22"/>
        <v>0</v>
      </c>
      <c r="Y34" s="121">
        <f t="shared" si="22"/>
        <v>0</v>
      </c>
      <c r="Z34" s="121">
        <f t="shared" si="22"/>
        <v>588.8226003546531</v>
      </c>
      <c r="AA34" s="121">
        <f t="shared" si="22"/>
        <v>0</v>
      </c>
      <c r="AB34" s="121">
        <f t="shared" si="22"/>
        <v>0</v>
      </c>
      <c r="AC34" s="122">
        <f t="shared" si="22"/>
        <v>0</v>
      </c>
      <c r="AD34" s="121">
        <f t="shared" si="22"/>
        <v>0</v>
      </c>
      <c r="AE34" s="121">
        <f t="shared" si="22"/>
        <v>0</v>
      </c>
      <c r="AF34" s="121">
        <f t="shared" si="22"/>
        <v>0</v>
      </c>
      <c r="AG34" s="121">
        <f t="shared" si="22"/>
        <v>0</v>
      </c>
      <c r="AH34" s="121">
        <f t="shared" si="22"/>
        <v>0</v>
      </c>
      <c r="AI34" s="220">
        <f t="shared" ref="AI34:AI53" si="26">SUM(V34:AC34)</f>
        <v>588.8226003546531</v>
      </c>
      <c r="AJ34" s="147" t="str">
        <f t="shared" ref="AJ34:AJ55" si="27">IF(ABS(S34-AI34)&gt;0.001,S34-AI34,"")</f>
        <v/>
      </c>
    </row>
    <row r="35" spans="1:36" ht="15">
      <c r="A35" s="173" t="s">
        <v>10</v>
      </c>
      <c r="B35" s="44">
        <f t="shared" si="23"/>
        <v>0</v>
      </c>
      <c r="C35" s="44">
        <f t="shared" si="23"/>
        <v>0</v>
      </c>
      <c r="D35" s="44">
        <f t="shared" si="23"/>
        <v>349.67563162415564</v>
      </c>
      <c r="E35" s="44">
        <f t="shared" si="23"/>
        <v>0</v>
      </c>
      <c r="F35" s="322">
        <v>0</v>
      </c>
      <c r="G35" s="44">
        <f t="shared" si="20"/>
        <v>0</v>
      </c>
      <c r="H35" s="44">
        <f t="shared" si="20"/>
        <v>0</v>
      </c>
      <c r="I35" s="160">
        <f t="shared" si="24"/>
        <v>349.67563162415564</v>
      </c>
      <c r="J35" s="155"/>
      <c r="K35" s="175" t="s">
        <v>10</v>
      </c>
      <c r="L35" s="44">
        <f t="shared" si="21"/>
        <v>0</v>
      </c>
      <c r="M35" s="44">
        <f t="shared" si="21"/>
        <v>0</v>
      </c>
      <c r="N35" s="44">
        <f t="shared" si="21"/>
        <v>349.67563162415564</v>
      </c>
      <c r="O35" s="44">
        <f t="shared" si="21"/>
        <v>0</v>
      </c>
      <c r="P35" s="44">
        <f t="shared" si="21"/>
        <v>0</v>
      </c>
      <c r="Q35" s="44">
        <f t="shared" si="21"/>
        <v>0</v>
      </c>
      <c r="R35" s="44">
        <f t="shared" si="21"/>
        <v>0</v>
      </c>
      <c r="S35" s="164">
        <f t="shared" si="25"/>
        <v>349.67563162415564</v>
      </c>
      <c r="T35" s="155"/>
      <c r="U35" s="221" t="s">
        <v>10</v>
      </c>
      <c r="V35" s="117">
        <f t="shared" si="22"/>
        <v>0</v>
      </c>
      <c r="W35" s="117">
        <f t="shared" si="22"/>
        <v>0</v>
      </c>
      <c r="X35" s="117">
        <f t="shared" si="22"/>
        <v>0</v>
      </c>
      <c r="Y35" s="117">
        <f t="shared" si="22"/>
        <v>0</v>
      </c>
      <c r="Z35" s="117">
        <f t="shared" si="22"/>
        <v>349.67563162415564</v>
      </c>
      <c r="AA35" s="117">
        <f t="shared" si="22"/>
        <v>0</v>
      </c>
      <c r="AB35" s="117">
        <f t="shared" si="22"/>
        <v>0</v>
      </c>
      <c r="AC35" s="118">
        <f t="shared" si="22"/>
        <v>0</v>
      </c>
      <c r="AD35" s="117">
        <f t="shared" si="22"/>
        <v>0</v>
      </c>
      <c r="AE35" s="117">
        <f t="shared" si="22"/>
        <v>0</v>
      </c>
      <c r="AF35" s="117">
        <f t="shared" si="22"/>
        <v>0</v>
      </c>
      <c r="AG35" s="117">
        <f t="shared" si="22"/>
        <v>0</v>
      </c>
      <c r="AH35" s="117">
        <f t="shared" si="22"/>
        <v>0</v>
      </c>
      <c r="AI35" s="216">
        <f t="shared" si="26"/>
        <v>349.67563162415564</v>
      </c>
      <c r="AJ35" s="147" t="str">
        <f t="shared" si="27"/>
        <v/>
      </c>
    </row>
    <row r="36" spans="1:36" ht="15">
      <c r="A36" s="165" t="s">
        <v>52</v>
      </c>
      <c r="B36" s="41">
        <f t="shared" si="23"/>
        <v>0</v>
      </c>
      <c r="C36" s="41">
        <f t="shared" si="23"/>
        <v>0</v>
      </c>
      <c r="D36" s="41">
        <f t="shared" si="23"/>
        <v>496.18132453999999</v>
      </c>
      <c r="E36" s="41">
        <f t="shared" si="23"/>
        <v>0</v>
      </c>
      <c r="F36" s="322">
        <v>0</v>
      </c>
      <c r="G36" s="41">
        <f t="shared" si="20"/>
        <v>0</v>
      </c>
      <c r="H36" s="41">
        <f t="shared" si="20"/>
        <v>0</v>
      </c>
      <c r="I36" s="168">
        <f t="shared" si="24"/>
        <v>496.18132453999999</v>
      </c>
      <c r="J36" s="155"/>
      <c r="K36" s="169" t="s">
        <v>52</v>
      </c>
      <c r="L36" s="88">
        <f t="shared" si="21"/>
        <v>0</v>
      </c>
      <c r="M36" s="88">
        <f t="shared" si="21"/>
        <v>0</v>
      </c>
      <c r="N36" s="88">
        <f t="shared" si="21"/>
        <v>496.18132453999999</v>
      </c>
      <c r="O36" s="88">
        <f t="shared" si="21"/>
        <v>0</v>
      </c>
      <c r="P36" s="88">
        <f t="shared" si="21"/>
        <v>0</v>
      </c>
      <c r="Q36" s="88">
        <f t="shared" si="21"/>
        <v>0</v>
      </c>
      <c r="R36" s="88">
        <f t="shared" si="21"/>
        <v>0</v>
      </c>
      <c r="S36" s="172">
        <f t="shared" si="25"/>
        <v>496.18132453999999</v>
      </c>
      <c r="T36" s="155"/>
      <c r="U36" s="217" t="s">
        <v>52</v>
      </c>
      <c r="V36" s="121">
        <f t="shared" si="22"/>
        <v>0</v>
      </c>
      <c r="W36" s="121">
        <f t="shared" si="22"/>
        <v>0</v>
      </c>
      <c r="X36" s="121">
        <f t="shared" si="22"/>
        <v>0</v>
      </c>
      <c r="Y36" s="121">
        <f t="shared" si="22"/>
        <v>0</v>
      </c>
      <c r="Z36" s="121">
        <f t="shared" si="22"/>
        <v>496.18132453999999</v>
      </c>
      <c r="AA36" s="121">
        <f t="shared" si="22"/>
        <v>0</v>
      </c>
      <c r="AB36" s="121">
        <f t="shared" si="22"/>
        <v>0</v>
      </c>
      <c r="AC36" s="122">
        <f t="shared" si="22"/>
        <v>0</v>
      </c>
      <c r="AD36" s="121">
        <f t="shared" si="22"/>
        <v>0</v>
      </c>
      <c r="AE36" s="121">
        <f t="shared" si="22"/>
        <v>0</v>
      </c>
      <c r="AF36" s="121">
        <f t="shared" si="22"/>
        <v>0</v>
      </c>
      <c r="AG36" s="121">
        <f t="shared" si="22"/>
        <v>0</v>
      </c>
      <c r="AH36" s="121">
        <f t="shared" si="22"/>
        <v>0</v>
      </c>
      <c r="AI36" s="220">
        <f t="shared" si="26"/>
        <v>496.18132453999999</v>
      </c>
      <c r="AJ36" s="147" t="str">
        <f t="shared" si="27"/>
        <v/>
      </c>
    </row>
    <row r="37" spans="1:36" ht="15">
      <c r="A37" s="173" t="s">
        <v>16</v>
      </c>
      <c r="B37" s="44">
        <f t="shared" si="23"/>
        <v>108.64566385055208</v>
      </c>
      <c r="C37" s="44">
        <f t="shared" si="23"/>
        <v>51.664356843590845</v>
      </c>
      <c r="D37" s="44">
        <f t="shared" si="23"/>
        <v>201.06231250662091</v>
      </c>
      <c r="E37" s="44">
        <f t="shared" si="23"/>
        <v>0</v>
      </c>
      <c r="F37" s="322">
        <v>0</v>
      </c>
      <c r="G37" s="44">
        <f t="shared" si="20"/>
        <v>0</v>
      </c>
      <c r="H37" s="44">
        <f t="shared" si="20"/>
        <v>0</v>
      </c>
      <c r="I37" s="160">
        <f t="shared" si="24"/>
        <v>361.37233320076382</v>
      </c>
      <c r="J37" s="155"/>
      <c r="K37" s="175" t="s">
        <v>16</v>
      </c>
      <c r="L37" s="44">
        <f t="shared" si="21"/>
        <v>108.64566385055208</v>
      </c>
      <c r="M37" s="44">
        <f t="shared" si="21"/>
        <v>51.664356843590845</v>
      </c>
      <c r="N37" s="44">
        <f t="shared" si="21"/>
        <v>201.06231250662091</v>
      </c>
      <c r="O37" s="44">
        <f t="shared" si="21"/>
        <v>0</v>
      </c>
      <c r="P37" s="44">
        <f t="shared" si="21"/>
        <v>0</v>
      </c>
      <c r="Q37" s="44">
        <f t="shared" si="21"/>
        <v>0</v>
      </c>
      <c r="R37" s="44">
        <f t="shared" si="21"/>
        <v>0</v>
      </c>
      <c r="S37" s="164">
        <f t="shared" si="25"/>
        <v>361.37233320076382</v>
      </c>
      <c r="T37" s="155"/>
      <c r="U37" s="221" t="s">
        <v>16</v>
      </c>
      <c r="V37" s="117">
        <f t="shared" si="22"/>
        <v>107.54710182733579</v>
      </c>
      <c r="W37" s="117">
        <f t="shared" si="22"/>
        <v>0</v>
      </c>
      <c r="X37" s="117">
        <f t="shared" si="22"/>
        <v>0</v>
      </c>
      <c r="Y37" s="117">
        <f t="shared" si="22"/>
        <v>51.664356843590845</v>
      </c>
      <c r="Z37" s="117">
        <f t="shared" si="22"/>
        <v>198.81330621638239</v>
      </c>
      <c r="AA37" s="117">
        <f t="shared" si="22"/>
        <v>0</v>
      </c>
      <c r="AB37" s="117">
        <f t="shared" si="22"/>
        <v>0</v>
      </c>
      <c r="AC37" s="118">
        <f t="shared" si="22"/>
        <v>3.3475683134548215</v>
      </c>
      <c r="AD37" s="117">
        <f t="shared" si="22"/>
        <v>1.0985620232162938</v>
      </c>
      <c r="AE37" s="117">
        <f t="shared" si="22"/>
        <v>0</v>
      </c>
      <c r="AF37" s="117">
        <f t="shared" si="22"/>
        <v>0</v>
      </c>
      <c r="AG37" s="117">
        <f t="shared" si="22"/>
        <v>2.2490062902385275</v>
      </c>
      <c r="AH37" s="117">
        <f t="shared" si="22"/>
        <v>0</v>
      </c>
      <c r="AI37" s="216">
        <f t="shared" si="26"/>
        <v>361.37233320076388</v>
      </c>
      <c r="AJ37" s="147" t="str">
        <f t="shared" si="27"/>
        <v/>
      </c>
    </row>
    <row r="38" spans="1:36" ht="15">
      <c r="A38" s="165" t="s">
        <v>15</v>
      </c>
      <c r="B38" s="41">
        <f t="shared" si="23"/>
        <v>16.58342192871681</v>
      </c>
      <c r="C38" s="41">
        <f t="shared" si="23"/>
        <v>0.25209506732461201</v>
      </c>
      <c r="D38" s="41">
        <f t="shared" si="23"/>
        <v>7.4220173107195553</v>
      </c>
      <c r="E38" s="41">
        <f t="shared" si="23"/>
        <v>0</v>
      </c>
      <c r="F38" s="322">
        <v>0</v>
      </c>
      <c r="G38" s="41">
        <f t="shared" si="20"/>
        <v>0</v>
      </c>
      <c r="H38" s="41">
        <f t="shared" si="20"/>
        <v>0</v>
      </c>
      <c r="I38" s="168">
        <f t="shared" si="24"/>
        <v>24.257534306760974</v>
      </c>
      <c r="J38" s="155"/>
      <c r="K38" s="169" t="s">
        <v>15</v>
      </c>
      <c r="L38" s="88">
        <f t="shared" si="21"/>
        <v>16.58342192871681</v>
      </c>
      <c r="M38" s="88">
        <f t="shared" si="21"/>
        <v>0.25209506732461201</v>
      </c>
      <c r="N38" s="88">
        <f t="shared" si="21"/>
        <v>7.4220173107195553</v>
      </c>
      <c r="O38" s="88">
        <f t="shared" si="21"/>
        <v>0</v>
      </c>
      <c r="P38" s="88">
        <f t="shared" si="21"/>
        <v>0</v>
      </c>
      <c r="Q38" s="88">
        <f t="shared" si="21"/>
        <v>0</v>
      </c>
      <c r="R38" s="88">
        <f t="shared" si="21"/>
        <v>0</v>
      </c>
      <c r="S38" s="172">
        <f t="shared" si="25"/>
        <v>24.257534306760974</v>
      </c>
      <c r="T38" s="155"/>
      <c r="U38" s="217" t="s">
        <v>53</v>
      </c>
      <c r="V38" s="121">
        <f t="shared" si="22"/>
        <v>16.024400371278094</v>
      </c>
      <c r="W38" s="121">
        <f t="shared" si="22"/>
        <v>0</v>
      </c>
      <c r="X38" s="121">
        <f t="shared" si="22"/>
        <v>0</v>
      </c>
      <c r="Y38" s="121">
        <f t="shared" si="22"/>
        <v>0.25209506732461201</v>
      </c>
      <c r="Z38" s="121">
        <f t="shared" si="22"/>
        <v>7.4220173107195553</v>
      </c>
      <c r="AA38" s="121">
        <f t="shared" si="22"/>
        <v>0</v>
      </c>
      <c r="AB38" s="121">
        <f t="shared" si="22"/>
        <v>0</v>
      </c>
      <c r="AC38" s="122">
        <f t="shared" si="22"/>
        <v>0.55902155743871573</v>
      </c>
      <c r="AD38" s="121">
        <f t="shared" si="22"/>
        <v>0.55902155743871573</v>
      </c>
      <c r="AE38" s="121">
        <f t="shared" si="22"/>
        <v>0</v>
      </c>
      <c r="AF38" s="121">
        <f t="shared" si="22"/>
        <v>0</v>
      </c>
      <c r="AG38" s="121">
        <f t="shared" si="22"/>
        <v>0</v>
      </c>
      <c r="AH38" s="121">
        <f t="shared" si="22"/>
        <v>0</v>
      </c>
      <c r="AI38" s="220">
        <f t="shared" si="26"/>
        <v>24.257534306760977</v>
      </c>
      <c r="AJ38" s="147" t="str">
        <f t="shared" si="27"/>
        <v/>
      </c>
    </row>
    <row r="39" spans="1:36" ht="15">
      <c r="A39" s="173" t="s">
        <v>54</v>
      </c>
      <c r="B39" s="44">
        <f t="shared" si="23"/>
        <v>0</v>
      </c>
      <c r="C39" s="44">
        <f t="shared" si="23"/>
        <v>0</v>
      </c>
      <c r="D39" s="44">
        <f t="shared" si="23"/>
        <v>0</v>
      </c>
      <c r="E39" s="44">
        <f t="shared" si="23"/>
        <v>822.89817823206863</v>
      </c>
      <c r="F39" s="322">
        <v>0</v>
      </c>
      <c r="G39" s="44">
        <f t="shared" si="20"/>
        <v>0</v>
      </c>
      <c r="H39" s="44">
        <f t="shared" si="20"/>
        <v>0</v>
      </c>
      <c r="I39" s="160">
        <f t="shared" si="24"/>
        <v>822.89817823206863</v>
      </c>
      <c r="J39" s="155"/>
      <c r="K39" s="175" t="s">
        <v>54</v>
      </c>
      <c r="L39" s="44">
        <f t="shared" si="21"/>
        <v>0</v>
      </c>
      <c r="M39" s="44">
        <f t="shared" si="21"/>
        <v>0</v>
      </c>
      <c r="N39" s="44">
        <f t="shared" si="21"/>
        <v>0</v>
      </c>
      <c r="O39" s="44">
        <f t="shared" si="21"/>
        <v>822.89817823206863</v>
      </c>
      <c r="P39" s="44">
        <f t="shared" si="21"/>
        <v>1305.8459207440735</v>
      </c>
      <c r="Q39" s="44">
        <f t="shared" si="21"/>
        <v>0</v>
      </c>
      <c r="R39" s="44">
        <f t="shared" si="21"/>
        <v>0</v>
      </c>
      <c r="S39" s="164">
        <f t="shared" si="25"/>
        <v>2128.7440989761421</v>
      </c>
      <c r="T39" s="155"/>
      <c r="U39" s="221" t="s">
        <v>54</v>
      </c>
      <c r="V39" s="117">
        <f t="shared" si="22"/>
        <v>0</v>
      </c>
      <c r="W39" s="117">
        <f t="shared" si="22"/>
        <v>0</v>
      </c>
      <c r="X39" s="117">
        <f t="shared" si="22"/>
        <v>0</v>
      </c>
      <c r="Y39" s="117">
        <f t="shared" si="22"/>
        <v>0</v>
      </c>
      <c r="Z39" s="117">
        <f t="shared" si="22"/>
        <v>0</v>
      </c>
      <c r="AA39" s="117">
        <f t="shared" si="22"/>
        <v>752.80318272094507</v>
      </c>
      <c r="AB39" s="117">
        <f t="shared" si="22"/>
        <v>1305.8459207440735</v>
      </c>
      <c r="AC39" s="118">
        <f t="shared" si="22"/>
        <v>70.094995511123443</v>
      </c>
      <c r="AD39" s="117">
        <f t="shared" si="22"/>
        <v>0</v>
      </c>
      <c r="AE39" s="117">
        <f t="shared" si="22"/>
        <v>0</v>
      </c>
      <c r="AF39" s="117">
        <f t="shared" si="22"/>
        <v>0</v>
      </c>
      <c r="AG39" s="117">
        <f t="shared" si="22"/>
        <v>0</v>
      </c>
      <c r="AH39" s="117">
        <f t="shared" si="22"/>
        <v>70.094995511123443</v>
      </c>
      <c r="AI39" s="216">
        <f t="shared" si="26"/>
        <v>2128.7440989761417</v>
      </c>
      <c r="AJ39" s="147" t="str">
        <f t="shared" si="27"/>
        <v/>
      </c>
    </row>
    <row r="40" spans="1:36" ht="15">
      <c r="A40" s="165" t="s">
        <v>12</v>
      </c>
      <c r="B40" s="41">
        <f t="shared" si="23"/>
        <v>0</v>
      </c>
      <c r="C40" s="41">
        <f t="shared" si="23"/>
        <v>0</v>
      </c>
      <c r="D40" s="41">
        <f t="shared" si="23"/>
        <v>0</v>
      </c>
      <c r="E40" s="41">
        <f t="shared" si="23"/>
        <v>4.6478691064636903</v>
      </c>
      <c r="F40" s="322">
        <v>0</v>
      </c>
      <c r="G40" s="41">
        <f t="shared" si="20"/>
        <v>0</v>
      </c>
      <c r="H40" s="41">
        <f t="shared" si="20"/>
        <v>0</v>
      </c>
      <c r="I40" s="168">
        <f t="shared" si="24"/>
        <v>4.6478691064636903</v>
      </c>
      <c r="J40" s="155"/>
      <c r="K40" s="169" t="s">
        <v>12</v>
      </c>
      <c r="L40" s="88">
        <f t="shared" si="21"/>
        <v>0</v>
      </c>
      <c r="M40" s="88">
        <f t="shared" si="21"/>
        <v>0</v>
      </c>
      <c r="N40" s="88">
        <f t="shared" si="21"/>
        <v>0</v>
      </c>
      <c r="O40" s="88">
        <f t="shared" si="21"/>
        <v>4.6478691064636903</v>
      </c>
      <c r="P40" s="88">
        <f t="shared" si="21"/>
        <v>27.021212118706625</v>
      </c>
      <c r="Q40" s="88">
        <f t="shared" si="21"/>
        <v>0</v>
      </c>
      <c r="R40" s="88">
        <f t="shared" si="21"/>
        <v>0</v>
      </c>
      <c r="S40" s="172">
        <f t="shared" si="25"/>
        <v>31.669081225170316</v>
      </c>
      <c r="T40" s="155"/>
      <c r="U40" s="217" t="s">
        <v>12</v>
      </c>
      <c r="V40" s="121">
        <f t="shared" si="22"/>
        <v>0</v>
      </c>
      <c r="W40" s="121">
        <f t="shared" si="22"/>
        <v>0</v>
      </c>
      <c r="X40" s="121">
        <f t="shared" si="22"/>
        <v>0</v>
      </c>
      <c r="Y40" s="121">
        <f t="shared" si="22"/>
        <v>0</v>
      </c>
      <c r="Z40" s="121">
        <f t="shared" si="22"/>
        <v>0</v>
      </c>
      <c r="AA40" s="121">
        <f t="shared" si="22"/>
        <v>0.53783090907453124</v>
      </c>
      <c r="AB40" s="121">
        <f t="shared" si="22"/>
        <v>27.021212118706625</v>
      </c>
      <c r="AC40" s="122">
        <f t="shared" si="22"/>
        <v>4.1100381973891595</v>
      </c>
      <c r="AD40" s="121">
        <f t="shared" si="22"/>
        <v>0</v>
      </c>
      <c r="AE40" s="121">
        <f t="shared" si="22"/>
        <v>0</v>
      </c>
      <c r="AF40" s="121">
        <f t="shared" si="22"/>
        <v>0</v>
      </c>
      <c r="AG40" s="121">
        <f t="shared" si="22"/>
        <v>0</v>
      </c>
      <c r="AH40" s="121">
        <f t="shared" si="22"/>
        <v>4.1100381973891595</v>
      </c>
      <c r="AI40" s="220">
        <f t="shared" si="26"/>
        <v>31.669081225170316</v>
      </c>
      <c r="AJ40" s="147" t="str">
        <f t="shared" si="27"/>
        <v/>
      </c>
    </row>
    <row r="41" spans="1:36" ht="15">
      <c r="A41" s="173" t="s">
        <v>55</v>
      </c>
      <c r="B41" s="44">
        <f t="shared" si="23"/>
        <v>0</v>
      </c>
      <c r="C41" s="44">
        <f t="shared" si="23"/>
        <v>0</v>
      </c>
      <c r="D41" s="44">
        <f t="shared" si="23"/>
        <v>0</v>
      </c>
      <c r="E41" s="44">
        <f t="shared" si="23"/>
        <v>0</v>
      </c>
      <c r="F41" s="322">
        <v>0</v>
      </c>
      <c r="G41" s="44">
        <f t="shared" si="20"/>
        <v>0</v>
      </c>
      <c r="H41" s="44">
        <f t="shared" si="20"/>
        <v>0</v>
      </c>
      <c r="I41" s="160">
        <f t="shared" si="24"/>
        <v>0</v>
      </c>
      <c r="J41" s="155"/>
      <c r="K41" s="175" t="s">
        <v>55</v>
      </c>
      <c r="L41" s="44">
        <f t="shared" si="21"/>
        <v>0</v>
      </c>
      <c r="M41" s="44">
        <f t="shared" si="21"/>
        <v>0</v>
      </c>
      <c r="N41" s="44">
        <f t="shared" si="21"/>
        <v>0</v>
      </c>
      <c r="O41" s="44">
        <f t="shared" si="21"/>
        <v>0</v>
      </c>
      <c r="P41" s="44">
        <f t="shared" si="21"/>
        <v>0</v>
      </c>
      <c r="Q41" s="44">
        <f t="shared" si="21"/>
        <v>0</v>
      </c>
      <c r="R41" s="44">
        <f t="shared" si="21"/>
        <v>0</v>
      </c>
      <c r="S41" s="164">
        <f t="shared" si="25"/>
        <v>0</v>
      </c>
      <c r="T41" s="155"/>
      <c r="U41" s="221" t="s">
        <v>55</v>
      </c>
      <c r="V41" s="117">
        <f t="shared" si="22"/>
        <v>0</v>
      </c>
      <c r="W41" s="117">
        <f t="shared" si="22"/>
        <v>0</v>
      </c>
      <c r="X41" s="117">
        <f t="shared" si="22"/>
        <v>0</v>
      </c>
      <c r="Y41" s="117">
        <f t="shared" si="22"/>
        <v>0</v>
      </c>
      <c r="Z41" s="117">
        <f t="shared" si="22"/>
        <v>0</v>
      </c>
      <c r="AA41" s="117">
        <f t="shared" si="22"/>
        <v>0</v>
      </c>
      <c r="AB41" s="117">
        <f t="shared" si="22"/>
        <v>0</v>
      </c>
      <c r="AC41" s="118">
        <f t="shared" si="22"/>
        <v>0</v>
      </c>
      <c r="AD41" s="117">
        <f t="shared" si="22"/>
        <v>0</v>
      </c>
      <c r="AE41" s="117">
        <f t="shared" si="22"/>
        <v>0</v>
      </c>
      <c r="AF41" s="117">
        <f t="shared" si="22"/>
        <v>0</v>
      </c>
      <c r="AG41" s="117">
        <f t="shared" si="22"/>
        <v>0</v>
      </c>
      <c r="AH41" s="117">
        <f t="shared" si="22"/>
        <v>0</v>
      </c>
      <c r="AI41" s="216">
        <f t="shared" si="26"/>
        <v>0</v>
      </c>
      <c r="AJ41" s="147" t="str">
        <f t="shared" si="27"/>
        <v/>
      </c>
    </row>
    <row r="42" spans="1:36" ht="15">
      <c r="A42" s="165" t="s">
        <v>17</v>
      </c>
      <c r="B42" s="41">
        <f t="shared" si="23"/>
        <v>32.919587464553118</v>
      </c>
      <c r="C42" s="41">
        <f t="shared" si="23"/>
        <v>5.7361615811280355</v>
      </c>
      <c r="D42" s="41">
        <f t="shared" si="23"/>
        <v>141.01429115422837</v>
      </c>
      <c r="E42" s="41">
        <f t="shared" si="23"/>
        <v>48.838660087124964</v>
      </c>
      <c r="F42" s="322">
        <v>0</v>
      </c>
      <c r="G42" s="41">
        <f t="shared" si="20"/>
        <v>0</v>
      </c>
      <c r="H42" s="41">
        <f t="shared" si="20"/>
        <v>0</v>
      </c>
      <c r="I42" s="168">
        <f t="shared" si="24"/>
        <v>228.50870028703449</v>
      </c>
      <c r="J42" s="155"/>
      <c r="K42" s="169" t="s">
        <v>17</v>
      </c>
      <c r="L42" s="88">
        <f t="shared" si="21"/>
        <v>32.919587464553118</v>
      </c>
      <c r="M42" s="88">
        <f t="shared" si="21"/>
        <v>5.7361615811280355</v>
      </c>
      <c r="N42" s="88">
        <f t="shared" si="21"/>
        <v>141.01429115422837</v>
      </c>
      <c r="O42" s="88">
        <f t="shared" si="21"/>
        <v>48.838660087124964</v>
      </c>
      <c r="P42" s="88">
        <f t="shared" si="21"/>
        <v>0</v>
      </c>
      <c r="Q42" s="88">
        <f t="shared" si="21"/>
        <v>0</v>
      </c>
      <c r="R42" s="88">
        <f t="shared" si="21"/>
        <v>0</v>
      </c>
      <c r="S42" s="172">
        <f t="shared" si="25"/>
        <v>228.50870028703449</v>
      </c>
      <c r="T42" s="155"/>
      <c r="U42" s="217" t="s">
        <v>17</v>
      </c>
      <c r="V42" s="121">
        <f t="shared" si="22"/>
        <v>32.919587464553118</v>
      </c>
      <c r="W42" s="121">
        <f t="shared" si="22"/>
        <v>0</v>
      </c>
      <c r="X42" s="121">
        <f t="shared" si="22"/>
        <v>0</v>
      </c>
      <c r="Y42" s="121">
        <f t="shared" si="22"/>
        <v>5.7361615811280355</v>
      </c>
      <c r="Z42" s="121">
        <f t="shared" si="22"/>
        <v>141.01429115422837</v>
      </c>
      <c r="AA42" s="121">
        <f t="shared" si="22"/>
        <v>34.668370880032995</v>
      </c>
      <c r="AB42" s="121">
        <f t="shared" si="22"/>
        <v>0</v>
      </c>
      <c r="AC42" s="122">
        <f t="shared" si="22"/>
        <v>14.170289207091963</v>
      </c>
      <c r="AD42" s="121">
        <f t="shared" si="22"/>
        <v>0</v>
      </c>
      <c r="AE42" s="121">
        <f t="shared" si="22"/>
        <v>0</v>
      </c>
      <c r="AF42" s="121">
        <f t="shared" si="22"/>
        <v>0</v>
      </c>
      <c r="AG42" s="121">
        <f t="shared" si="22"/>
        <v>0</v>
      </c>
      <c r="AH42" s="121">
        <f t="shared" si="22"/>
        <v>14.170289207091963</v>
      </c>
      <c r="AI42" s="220">
        <f t="shared" si="26"/>
        <v>228.50870028703449</v>
      </c>
      <c r="AJ42" s="147" t="str">
        <f t="shared" si="27"/>
        <v/>
      </c>
    </row>
    <row r="43" spans="1:36" ht="15">
      <c r="A43" s="173" t="s">
        <v>139</v>
      </c>
      <c r="B43" s="44">
        <f t="shared" si="23"/>
        <v>1110.1712227905898</v>
      </c>
      <c r="C43" s="44">
        <f t="shared" si="23"/>
        <v>2205.4187219551122</v>
      </c>
      <c r="D43" s="44">
        <f t="shared" si="23"/>
        <v>2215.3418484766262</v>
      </c>
      <c r="E43" s="44">
        <f t="shared" si="23"/>
        <v>70.314372717246229</v>
      </c>
      <c r="F43" s="322">
        <v>0</v>
      </c>
      <c r="G43" s="44">
        <f t="shared" si="20"/>
        <v>2.1187929582911609E-2</v>
      </c>
      <c r="H43" s="44">
        <f t="shared" si="20"/>
        <v>0</v>
      </c>
      <c r="I43" s="160">
        <f t="shared" si="24"/>
        <v>5601.2673538691579</v>
      </c>
      <c r="J43" s="155"/>
      <c r="K43" s="175" t="s">
        <v>139</v>
      </c>
      <c r="L43" s="44">
        <f t="shared" si="21"/>
        <v>1110.1712227905898</v>
      </c>
      <c r="M43" s="44">
        <f t="shared" si="21"/>
        <v>2205.4187219551122</v>
      </c>
      <c r="N43" s="44">
        <f t="shared" si="21"/>
        <v>2215.3418484766262</v>
      </c>
      <c r="O43" s="44">
        <f t="shared" si="21"/>
        <v>70.314372717246229</v>
      </c>
      <c r="P43" s="44">
        <f t="shared" si="21"/>
        <v>8.4686275447560533</v>
      </c>
      <c r="Q43" s="44">
        <f t="shared" si="21"/>
        <v>2.1187929582911609E-2</v>
      </c>
      <c r="R43" s="44">
        <f t="shared" si="21"/>
        <v>0</v>
      </c>
      <c r="S43" s="164">
        <f t="shared" si="25"/>
        <v>5609.7359814139136</v>
      </c>
      <c r="T43" s="155"/>
      <c r="U43" s="221" t="s">
        <v>139</v>
      </c>
      <c r="V43" s="117">
        <f t="shared" si="22"/>
        <v>1091.3669011689587</v>
      </c>
      <c r="W43" s="117">
        <f t="shared" si="22"/>
        <v>8.7661763217883326</v>
      </c>
      <c r="X43" s="117">
        <f t="shared" si="22"/>
        <v>2.1187929582911609E-2</v>
      </c>
      <c r="Y43" s="117">
        <f t="shared" si="22"/>
        <v>2205.4187219551122</v>
      </c>
      <c r="Z43" s="117">
        <f t="shared" si="22"/>
        <v>2004.5502853053372</v>
      </c>
      <c r="AA43" s="117">
        <f t="shared" si="22"/>
        <v>38.202882536706696</v>
      </c>
      <c r="AB43" s="117">
        <f t="shared" si="22"/>
        <v>8.4686275447560533</v>
      </c>
      <c r="AC43" s="118">
        <f t="shared" si="22"/>
        <v>252.94119865167195</v>
      </c>
      <c r="AD43" s="117">
        <f t="shared" si="22"/>
        <v>10.038145299843132</v>
      </c>
      <c r="AE43" s="117">
        <f t="shared" si="22"/>
        <v>0</v>
      </c>
      <c r="AF43" s="117">
        <f t="shared" si="22"/>
        <v>0</v>
      </c>
      <c r="AG43" s="117">
        <f t="shared" si="22"/>
        <v>210.7915631712892</v>
      </c>
      <c r="AH43" s="117">
        <f t="shared" si="22"/>
        <v>32.111490180539533</v>
      </c>
      <c r="AI43" s="216">
        <f t="shared" si="26"/>
        <v>5609.7359814139136</v>
      </c>
      <c r="AJ43" s="147" t="str">
        <f t="shared" si="27"/>
        <v/>
      </c>
    </row>
    <row r="44" spans="1:36" ht="15">
      <c r="A44" s="165" t="s">
        <v>25</v>
      </c>
      <c r="B44" s="41">
        <f t="shared" si="23"/>
        <v>341.75216670010775</v>
      </c>
      <c r="C44" s="41">
        <f t="shared" si="23"/>
        <v>127.50357058787789</v>
      </c>
      <c r="D44" s="41">
        <f t="shared" si="23"/>
        <v>1279.571268978043</v>
      </c>
      <c r="E44" s="41">
        <f t="shared" si="23"/>
        <v>5836.7695444507181</v>
      </c>
      <c r="F44" s="322">
        <v>0</v>
      </c>
      <c r="G44" s="41">
        <f t="shared" si="20"/>
        <v>572.41850116596913</v>
      </c>
      <c r="H44" s="41">
        <f t="shared" si="20"/>
        <v>33.095711251692698</v>
      </c>
      <c r="I44" s="168">
        <f t="shared" si="24"/>
        <v>8191.1107631344084</v>
      </c>
      <c r="J44" s="155"/>
      <c r="K44" s="169" t="s">
        <v>25</v>
      </c>
      <c r="L44" s="88">
        <f t="shared" si="21"/>
        <v>341.75216670010775</v>
      </c>
      <c r="M44" s="88">
        <f t="shared" si="21"/>
        <v>127.50357058787789</v>
      </c>
      <c r="N44" s="88">
        <f t="shared" si="21"/>
        <v>1279.571268978043</v>
      </c>
      <c r="O44" s="88">
        <f t="shared" si="21"/>
        <v>5836.7695444507181</v>
      </c>
      <c r="P44" s="88">
        <f t="shared" si="21"/>
        <v>17.307552947573591</v>
      </c>
      <c r="Q44" s="88">
        <f t="shared" si="21"/>
        <v>572.41850116596913</v>
      </c>
      <c r="R44" s="88">
        <f t="shared" si="21"/>
        <v>33.095711251692698</v>
      </c>
      <c r="S44" s="172">
        <f t="shared" si="25"/>
        <v>8208.418316081983</v>
      </c>
      <c r="T44" s="155"/>
      <c r="U44" s="217" t="s">
        <v>25</v>
      </c>
      <c r="V44" s="121">
        <f t="shared" si="22"/>
        <v>71.367265307307861</v>
      </c>
      <c r="W44" s="121">
        <f t="shared" si="22"/>
        <v>267.11088062082086</v>
      </c>
      <c r="X44" s="121">
        <f t="shared" si="22"/>
        <v>572.41850116596913</v>
      </c>
      <c r="Y44" s="121">
        <f t="shared" si="22"/>
        <v>127.50357058787789</v>
      </c>
      <c r="Z44" s="121">
        <f t="shared" si="22"/>
        <v>1267.9555412410323</v>
      </c>
      <c r="AA44" s="121">
        <f t="shared" si="22"/>
        <v>5807.4565265669653</v>
      </c>
      <c r="AB44" s="121">
        <f t="shared" si="22"/>
        <v>17.307552947573591</v>
      </c>
      <c r="AC44" s="122">
        <f t="shared" si="22"/>
        <v>77.298477644436758</v>
      </c>
      <c r="AD44" s="121">
        <f t="shared" si="22"/>
        <v>3.27402077197904</v>
      </c>
      <c r="AE44" s="121">
        <f t="shared" si="22"/>
        <v>16.761185373131497</v>
      </c>
      <c r="AF44" s="121">
        <f t="shared" si="22"/>
        <v>33.095711251692698</v>
      </c>
      <c r="AG44" s="121">
        <f t="shared" si="22"/>
        <v>11.615727737010468</v>
      </c>
      <c r="AH44" s="121">
        <f t="shared" si="22"/>
        <v>12.55183251062304</v>
      </c>
      <c r="AI44" s="220">
        <f t="shared" si="26"/>
        <v>8208.418316081983</v>
      </c>
      <c r="AJ44" s="147" t="str">
        <f t="shared" si="27"/>
        <v/>
      </c>
    </row>
    <row r="45" spans="1:36" ht="15">
      <c r="A45" s="173" t="s">
        <v>24</v>
      </c>
      <c r="B45" s="44">
        <f t="shared" si="23"/>
        <v>86.987679064996868</v>
      </c>
      <c r="C45" s="44">
        <f t="shared" si="23"/>
        <v>8.7717000782030041</v>
      </c>
      <c r="D45" s="44">
        <f t="shared" si="23"/>
        <v>80.632237187156321</v>
      </c>
      <c r="E45" s="44">
        <f t="shared" si="23"/>
        <v>0</v>
      </c>
      <c r="F45" s="322">
        <v>0</v>
      </c>
      <c r="G45" s="44">
        <f t="shared" si="20"/>
        <v>0</v>
      </c>
      <c r="H45" s="44">
        <f t="shared" si="20"/>
        <v>0</v>
      </c>
      <c r="I45" s="160">
        <f t="shared" si="24"/>
        <v>176.39161633035621</v>
      </c>
      <c r="J45" s="155"/>
      <c r="K45" s="175" t="s">
        <v>24</v>
      </c>
      <c r="L45" s="44">
        <f t="shared" si="21"/>
        <v>86.987679064996868</v>
      </c>
      <c r="M45" s="44">
        <f t="shared" si="21"/>
        <v>8.7717000782030041</v>
      </c>
      <c r="N45" s="44">
        <f t="shared" si="21"/>
        <v>80.632237187156321</v>
      </c>
      <c r="O45" s="44">
        <f t="shared" si="21"/>
        <v>0</v>
      </c>
      <c r="P45" s="44">
        <f t="shared" si="21"/>
        <v>0</v>
      </c>
      <c r="Q45" s="44">
        <f t="shared" si="21"/>
        <v>0</v>
      </c>
      <c r="R45" s="44">
        <f t="shared" si="21"/>
        <v>0</v>
      </c>
      <c r="S45" s="164">
        <f t="shared" si="25"/>
        <v>176.39161633035621</v>
      </c>
      <c r="T45" s="155"/>
      <c r="U45" s="221" t="s">
        <v>24</v>
      </c>
      <c r="V45" s="117">
        <f t="shared" si="22"/>
        <v>86.672145732498336</v>
      </c>
      <c r="W45" s="117">
        <f t="shared" si="22"/>
        <v>0</v>
      </c>
      <c r="X45" s="117">
        <f t="shared" si="22"/>
        <v>0</v>
      </c>
      <c r="Y45" s="117">
        <f t="shared" si="22"/>
        <v>8.7717000782030041</v>
      </c>
      <c r="Z45" s="117">
        <f t="shared" si="22"/>
        <v>14.438215878763323</v>
      </c>
      <c r="AA45" s="117">
        <f t="shared" si="22"/>
        <v>0</v>
      </c>
      <c r="AB45" s="117">
        <f t="shared" si="22"/>
        <v>0</v>
      </c>
      <c r="AC45" s="118">
        <f t="shared" si="22"/>
        <v>66.509554640891565</v>
      </c>
      <c r="AD45" s="117">
        <f t="shared" si="22"/>
        <v>0.31553333249856419</v>
      </c>
      <c r="AE45" s="117">
        <f t="shared" si="22"/>
        <v>0</v>
      </c>
      <c r="AF45" s="117">
        <f t="shared" si="22"/>
        <v>0</v>
      </c>
      <c r="AG45" s="117">
        <f t="shared" si="22"/>
        <v>66.19402130839299</v>
      </c>
      <c r="AH45" s="117">
        <f t="shared" si="22"/>
        <v>0</v>
      </c>
      <c r="AI45" s="216">
        <f t="shared" si="26"/>
        <v>176.39161633035621</v>
      </c>
      <c r="AJ45" s="147" t="str">
        <f t="shared" si="27"/>
        <v/>
      </c>
    </row>
    <row r="46" spans="1:36" ht="15">
      <c r="A46" s="165" t="s">
        <v>56</v>
      </c>
      <c r="B46" s="41">
        <f t="shared" si="23"/>
        <v>0.10306964378586486</v>
      </c>
      <c r="C46" s="41">
        <f t="shared" si="23"/>
        <v>9.7197220421188796E-3</v>
      </c>
      <c r="D46" s="41">
        <f t="shared" si="23"/>
        <v>0</v>
      </c>
      <c r="E46" s="41">
        <f t="shared" si="23"/>
        <v>0</v>
      </c>
      <c r="F46" s="322">
        <v>0</v>
      </c>
      <c r="G46" s="41">
        <f t="shared" si="20"/>
        <v>0</v>
      </c>
      <c r="H46" s="41">
        <f t="shared" si="20"/>
        <v>0</v>
      </c>
      <c r="I46" s="168">
        <f t="shared" si="24"/>
        <v>0.11278936582798374</v>
      </c>
      <c r="J46" s="155"/>
      <c r="K46" s="169" t="s">
        <v>56</v>
      </c>
      <c r="L46" s="88">
        <f t="shared" si="21"/>
        <v>0.10306964378586486</v>
      </c>
      <c r="M46" s="88">
        <f t="shared" si="21"/>
        <v>9.7197220421188796E-3</v>
      </c>
      <c r="N46" s="88">
        <f t="shared" si="21"/>
        <v>0</v>
      </c>
      <c r="O46" s="88">
        <f t="shared" si="21"/>
        <v>0</v>
      </c>
      <c r="P46" s="88">
        <f t="shared" si="21"/>
        <v>0</v>
      </c>
      <c r="Q46" s="88">
        <f t="shared" si="21"/>
        <v>0</v>
      </c>
      <c r="R46" s="88">
        <f t="shared" si="21"/>
        <v>0</v>
      </c>
      <c r="S46" s="172">
        <f t="shared" si="25"/>
        <v>0.11278936582798374</v>
      </c>
      <c r="T46" s="155"/>
      <c r="U46" s="217" t="s">
        <v>56</v>
      </c>
      <c r="V46" s="121">
        <f t="shared" si="22"/>
        <v>0.10306964378586486</v>
      </c>
      <c r="W46" s="121">
        <f t="shared" si="22"/>
        <v>0</v>
      </c>
      <c r="X46" s="121">
        <f t="shared" si="22"/>
        <v>0</v>
      </c>
      <c r="Y46" s="121">
        <f t="shared" si="22"/>
        <v>9.7197220421188796E-3</v>
      </c>
      <c r="Z46" s="121">
        <f t="shared" si="22"/>
        <v>0</v>
      </c>
      <c r="AA46" s="121">
        <f t="shared" si="22"/>
        <v>0</v>
      </c>
      <c r="AB46" s="121">
        <f t="shared" si="22"/>
        <v>0</v>
      </c>
      <c r="AC46" s="122">
        <f t="shared" si="22"/>
        <v>0</v>
      </c>
      <c r="AD46" s="121">
        <f t="shared" si="22"/>
        <v>0</v>
      </c>
      <c r="AE46" s="121">
        <f t="shared" si="22"/>
        <v>0</v>
      </c>
      <c r="AF46" s="121">
        <f t="shared" si="22"/>
        <v>0</v>
      </c>
      <c r="AG46" s="121">
        <f t="shared" si="22"/>
        <v>0</v>
      </c>
      <c r="AH46" s="121">
        <f t="shared" si="22"/>
        <v>0</v>
      </c>
      <c r="AI46" s="220">
        <f t="shared" si="26"/>
        <v>0.11278936582798374</v>
      </c>
      <c r="AJ46" s="147" t="str">
        <f t="shared" si="27"/>
        <v/>
      </c>
    </row>
    <row r="47" spans="1:36" ht="15">
      <c r="A47" s="173" t="s">
        <v>22</v>
      </c>
      <c r="B47" s="44">
        <f t="shared" si="23"/>
        <v>385.5662304817285</v>
      </c>
      <c r="C47" s="44">
        <f t="shared" si="23"/>
        <v>268.46192227803971</v>
      </c>
      <c r="D47" s="44">
        <f t="shared" si="23"/>
        <v>1816.5990885158435</v>
      </c>
      <c r="E47" s="44">
        <f t="shared" si="23"/>
        <v>48.377297383090678</v>
      </c>
      <c r="F47" s="322">
        <v>0</v>
      </c>
      <c r="G47" s="44">
        <f t="shared" si="20"/>
        <v>0</v>
      </c>
      <c r="H47" s="44">
        <f t="shared" si="20"/>
        <v>0</v>
      </c>
      <c r="I47" s="160">
        <f t="shared" si="24"/>
        <v>2519.0045386587021</v>
      </c>
      <c r="J47" s="155"/>
      <c r="K47" s="175" t="s">
        <v>22</v>
      </c>
      <c r="L47" s="44">
        <f t="shared" si="21"/>
        <v>385.5662304817285</v>
      </c>
      <c r="M47" s="44">
        <f t="shared" si="21"/>
        <v>268.46192227803971</v>
      </c>
      <c r="N47" s="44">
        <f t="shared" si="21"/>
        <v>1816.5990885158435</v>
      </c>
      <c r="O47" s="44">
        <f t="shared" si="21"/>
        <v>48.377297383090678</v>
      </c>
      <c r="P47" s="44">
        <f t="shared" si="21"/>
        <v>127.28634823231215</v>
      </c>
      <c r="Q47" s="44">
        <f t="shared" si="21"/>
        <v>0</v>
      </c>
      <c r="R47" s="44">
        <f t="shared" si="21"/>
        <v>0</v>
      </c>
      <c r="S47" s="164">
        <f t="shared" si="25"/>
        <v>2646.2908868910145</v>
      </c>
      <c r="T47" s="155"/>
      <c r="U47" s="221" t="s">
        <v>22</v>
      </c>
      <c r="V47" s="117">
        <f t="shared" si="22"/>
        <v>385.5662304817285</v>
      </c>
      <c r="W47" s="117">
        <f t="shared" si="22"/>
        <v>0</v>
      </c>
      <c r="X47" s="117">
        <f t="shared" si="22"/>
        <v>0</v>
      </c>
      <c r="Y47" s="117">
        <f t="shared" si="22"/>
        <v>268.46192227803971</v>
      </c>
      <c r="Z47" s="117">
        <f t="shared" si="22"/>
        <v>994.51548051189297</v>
      </c>
      <c r="AA47" s="117">
        <f t="shared" si="22"/>
        <v>0</v>
      </c>
      <c r="AB47" s="117">
        <f t="shared" si="22"/>
        <v>127.28634823231215</v>
      </c>
      <c r="AC47" s="118">
        <f t="shared" si="22"/>
        <v>870.46090538704141</v>
      </c>
      <c r="AD47" s="117">
        <f t="shared" si="22"/>
        <v>0</v>
      </c>
      <c r="AE47" s="117">
        <f t="shared" si="22"/>
        <v>0</v>
      </c>
      <c r="AF47" s="117">
        <f t="shared" si="22"/>
        <v>0</v>
      </c>
      <c r="AG47" s="117">
        <f t="shared" si="22"/>
        <v>822.08360800395064</v>
      </c>
      <c r="AH47" s="117">
        <f t="shared" si="22"/>
        <v>48.377297383090678</v>
      </c>
      <c r="AI47" s="216">
        <f t="shared" si="26"/>
        <v>2646.2908868910149</v>
      </c>
      <c r="AJ47" s="147" t="str">
        <f t="shared" si="27"/>
        <v/>
      </c>
    </row>
    <row r="48" spans="1:36" ht="15">
      <c r="A48" s="165" t="s">
        <v>21</v>
      </c>
      <c r="B48" s="41">
        <f t="shared" si="23"/>
        <v>21.017734818020344</v>
      </c>
      <c r="C48" s="41">
        <f t="shared" si="23"/>
        <v>0.35631810711726453</v>
      </c>
      <c r="D48" s="41">
        <f t="shared" si="23"/>
        <v>207.99630010150017</v>
      </c>
      <c r="E48" s="41">
        <f t="shared" si="23"/>
        <v>0</v>
      </c>
      <c r="F48" s="322">
        <v>0</v>
      </c>
      <c r="G48" s="41">
        <f t="shared" si="20"/>
        <v>0</v>
      </c>
      <c r="H48" s="41">
        <f t="shared" si="20"/>
        <v>0</v>
      </c>
      <c r="I48" s="168">
        <f t="shared" si="24"/>
        <v>229.37035302663779</v>
      </c>
      <c r="J48" s="155"/>
      <c r="K48" s="169" t="s">
        <v>21</v>
      </c>
      <c r="L48" s="88">
        <f t="shared" si="21"/>
        <v>21.017734818020344</v>
      </c>
      <c r="M48" s="88">
        <f t="shared" si="21"/>
        <v>0.35631810711726453</v>
      </c>
      <c r="N48" s="88">
        <f t="shared" si="21"/>
        <v>207.99630010150017</v>
      </c>
      <c r="O48" s="88">
        <f t="shared" si="21"/>
        <v>0</v>
      </c>
      <c r="P48" s="88">
        <f t="shared" si="21"/>
        <v>0</v>
      </c>
      <c r="Q48" s="88">
        <f t="shared" si="21"/>
        <v>0</v>
      </c>
      <c r="R48" s="88">
        <f t="shared" si="21"/>
        <v>0</v>
      </c>
      <c r="S48" s="172">
        <f t="shared" si="25"/>
        <v>229.37035302663779</v>
      </c>
      <c r="T48" s="155"/>
      <c r="U48" s="217" t="s">
        <v>57</v>
      </c>
      <c r="V48" s="121">
        <f t="shared" si="22"/>
        <v>21.017734818020344</v>
      </c>
      <c r="W48" s="121">
        <f t="shared" si="22"/>
        <v>0</v>
      </c>
      <c r="X48" s="121">
        <f t="shared" si="22"/>
        <v>0</v>
      </c>
      <c r="Y48" s="121">
        <f t="shared" si="22"/>
        <v>0.35631810711726453</v>
      </c>
      <c r="Z48" s="121">
        <f t="shared" si="22"/>
        <v>207.67688289195016</v>
      </c>
      <c r="AA48" s="121">
        <f t="shared" si="22"/>
        <v>0</v>
      </c>
      <c r="AB48" s="121">
        <f t="shared" si="22"/>
        <v>0</v>
      </c>
      <c r="AC48" s="122">
        <f t="shared" si="22"/>
        <v>0.31941720955000003</v>
      </c>
      <c r="AD48" s="121">
        <f t="shared" si="22"/>
        <v>0</v>
      </c>
      <c r="AE48" s="121">
        <f t="shared" si="22"/>
        <v>0</v>
      </c>
      <c r="AF48" s="121">
        <f t="shared" si="22"/>
        <v>0</v>
      </c>
      <c r="AG48" s="121">
        <f t="shared" si="22"/>
        <v>0.31941720955000003</v>
      </c>
      <c r="AH48" s="121">
        <f t="shared" si="22"/>
        <v>0</v>
      </c>
      <c r="AI48" s="220">
        <f t="shared" si="26"/>
        <v>229.37035302663779</v>
      </c>
      <c r="AJ48" s="147" t="str">
        <f t="shared" si="27"/>
        <v/>
      </c>
    </row>
    <row r="49" spans="1:36" ht="15">
      <c r="A49" s="176" t="s">
        <v>60</v>
      </c>
      <c r="B49" s="44">
        <f t="shared" si="23"/>
        <v>10.173867035568547</v>
      </c>
      <c r="C49" s="44">
        <f t="shared" si="23"/>
        <v>0</v>
      </c>
      <c r="D49" s="44">
        <f t="shared" si="23"/>
        <v>0</v>
      </c>
      <c r="E49" s="44">
        <f t="shared" si="23"/>
        <v>0</v>
      </c>
      <c r="F49" s="322">
        <v>0</v>
      </c>
      <c r="G49" s="44">
        <f t="shared" ref="G49:H53" si="28">G127+G153+G179+G205+G231+G257+G283+G309+G335+G361+G387+G413+G439</f>
        <v>0</v>
      </c>
      <c r="H49" s="44">
        <f t="shared" si="28"/>
        <v>0</v>
      </c>
      <c r="I49" s="160">
        <f t="shared" si="24"/>
        <v>10.173867035568547</v>
      </c>
      <c r="J49" s="155"/>
      <c r="K49" s="177" t="s">
        <v>60</v>
      </c>
      <c r="L49" s="44">
        <f t="shared" ref="L49:R53" si="29">L127+L153+L179+L205+L231+L257+L283+L309+L335+L361+L387+L413+L439</f>
        <v>10.173867035568547</v>
      </c>
      <c r="M49" s="44">
        <f t="shared" si="29"/>
        <v>0</v>
      </c>
      <c r="N49" s="44">
        <f t="shared" si="29"/>
        <v>0</v>
      </c>
      <c r="O49" s="44">
        <f t="shared" si="29"/>
        <v>0</v>
      </c>
      <c r="P49" s="44">
        <f t="shared" si="29"/>
        <v>0</v>
      </c>
      <c r="Q49" s="44">
        <f t="shared" si="29"/>
        <v>0</v>
      </c>
      <c r="R49" s="44">
        <f t="shared" si="29"/>
        <v>0</v>
      </c>
      <c r="S49" s="164">
        <f t="shared" si="25"/>
        <v>10.173867035568547</v>
      </c>
      <c r="T49" s="155"/>
      <c r="U49" s="222" t="s">
        <v>58</v>
      </c>
      <c r="V49" s="117">
        <f t="shared" ref="V49:AH53" si="30">V127+V153+V179+V205+V231+V257+V283+V309+V335+V361+V387+V413+V439</f>
        <v>10.001739358873227</v>
      </c>
      <c r="W49" s="117">
        <f t="shared" si="30"/>
        <v>0</v>
      </c>
      <c r="X49" s="117">
        <f t="shared" si="30"/>
        <v>0</v>
      </c>
      <c r="Y49" s="117">
        <f t="shared" si="30"/>
        <v>0</v>
      </c>
      <c r="Z49" s="117">
        <f t="shared" si="30"/>
        <v>0</v>
      </c>
      <c r="AA49" s="117">
        <f t="shared" si="30"/>
        <v>0</v>
      </c>
      <c r="AB49" s="117">
        <f t="shared" si="30"/>
        <v>0</v>
      </c>
      <c r="AC49" s="118">
        <f t="shared" si="30"/>
        <v>0.17212767669532009</v>
      </c>
      <c r="AD49" s="117">
        <f t="shared" si="30"/>
        <v>0.17212767669532009</v>
      </c>
      <c r="AE49" s="117">
        <f t="shared" si="30"/>
        <v>0</v>
      </c>
      <c r="AF49" s="117">
        <f t="shared" si="30"/>
        <v>0</v>
      </c>
      <c r="AG49" s="117">
        <f t="shared" si="30"/>
        <v>0</v>
      </c>
      <c r="AH49" s="117">
        <f t="shared" si="30"/>
        <v>0</v>
      </c>
      <c r="AI49" s="216">
        <f t="shared" si="26"/>
        <v>10.173867035568547</v>
      </c>
      <c r="AJ49" s="147" t="str">
        <f t="shared" si="27"/>
        <v/>
      </c>
    </row>
    <row r="50" spans="1:36">
      <c r="A50" s="178" t="s">
        <v>23</v>
      </c>
      <c r="B50" s="61">
        <f t="shared" ref="B50:E53" si="31">B128+B154+B180+B206+B232+B258+B284+B310+B336+B362+B388+B414+B440</f>
        <v>10.173867035568547</v>
      </c>
      <c r="C50" s="61">
        <f t="shared" si="31"/>
        <v>0</v>
      </c>
      <c r="D50" s="61">
        <f t="shared" si="31"/>
        <v>0</v>
      </c>
      <c r="E50" s="61">
        <f t="shared" si="31"/>
        <v>0</v>
      </c>
      <c r="F50" s="322">
        <v>0</v>
      </c>
      <c r="G50" s="61">
        <f t="shared" si="28"/>
        <v>0</v>
      </c>
      <c r="H50" s="61">
        <f t="shared" si="28"/>
        <v>0</v>
      </c>
      <c r="I50" s="181">
        <f t="shared" si="24"/>
        <v>10.173867035568547</v>
      </c>
      <c r="J50" s="155"/>
      <c r="K50" s="182" t="s">
        <v>23</v>
      </c>
      <c r="L50" s="91">
        <f t="shared" si="29"/>
        <v>10.173867035568547</v>
      </c>
      <c r="M50" s="91">
        <f t="shared" si="29"/>
        <v>0</v>
      </c>
      <c r="N50" s="91">
        <f t="shared" si="29"/>
        <v>0</v>
      </c>
      <c r="O50" s="91">
        <f t="shared" si="29"/>
        <v>0</v>
      </c>
      <c r="P50" s="91">
        <f t="shared" si="29"/>
        <v>0</v>
      </c>
      <c r="Q50" s="91">
        <f t="shared" si="29"/>
        <v>0</v>
      </c>
      <c r="R50" s="91">
        <f t="shared" si="29"/>
        <v>0</v>
      </c>
      <c r="S50" s="185">
        <f t="shared" si="25"/>
        <v>10.173867035568547</v>
      </c>
      <c r="T50" s="155"/>
      <c r="U50" s="223" t="s">
        <v>61</v>
      </c>
      <c r="V50" s="124">
        <f t="shared" si="30"/>
        <v>10.001739358873227</v>
      </c>
      <c r="W50" s="124">
        <f t="shared" si="30"/>
        <v>0</v>
      </c>
      <c r="X50" s="124">
        <f t="shared" si="30"/>
        <v>0</v>
      </c>
      <c r="Y50" s="124">
        <f t="shared" si="30"/>
        <v>0</v>
      </c>
      <c r="Z50" s="124">
        <f t="shared" si="30"/>
        <v>0</v>
      </c>
      <c r="AA50" s="124">
        <f t="shared" si="30"/>
        <v>0</v>
      </c>
      <c r="AB50" s="124">
        <f t="shared" si="30"/>
        <v>0</v>
      </c>
      <c r="AC50" s="291">
        <f t="shared" si="30"/>
        <v>0.17212767669532009</v>
      </c>
      <c r="AD50" s="124">
        <f t="shared" si="30"/>
        <v>0.17212767669532009</v>
      </c>
      <c r="AE50" s="124">
        <f t="shared" si="30"/>
        <v>0</v>
      </c>
      <c r="AF50" s="124">
        <f t="shared" si="30"/>
        <v>0</v>
      </c>
      <c r="AG50" s="124">
        <f t="shared" si="30"/>
        <v>0</v>
      </c>
      <c r="AH50" s="124">
        <f t="shared" si="30"/>
        <v>0</v>
      </c>
      <c r="AI50" s="225">
        <f t="shared" si="26"/>
        <v>10.173867035568547</v>
      </c>
      <c r="AJ50" s="147" t="str">
        <f>IF(ABS(S50-AI50)&gt;0.2,S50-AI50,"")</f>
        <v/>
      </c>
    </row>
    <row r="51" spans="1:36">
      <c r="A51" s="186" t="s">
        <v>19</v>
      </c>
      <c r="B51" s="64">
        <f t="shared" si="31"/>
        <v>0</v>
      </c>
      <c r="C51" s="64">
        <f t="shared" si="31"/>
        <v>0</v>
      </c>
      <c r="D51" s="64">
        <f t="shared" si="31"/>
        <v>0</v>
      </c>
      <c r="E51" s="64">
        <f t="shared" si="31"/>
        <v>0</v>
      </c>
      <c r="F51" s="322">
        <v>0</v>
      </c>
      <c r="G51" s="64">
        <f t="shared" si="28"/>
        <v>0</v>
      </c>
      <c r="H51" s="64">
        <f t="shared" si="28"/>
        <v>0</v>
      </c>
      <c r="I51" s="189">
        <f t="shared" si="24"/>
        <v>0</v>
      </c>
      <c r="J51" s="155"/>
      <c r="K51" s="190" t="s">
        <v>19</v>
      </c>
      <c r="L51" s="64">
        <f t="shared" si="29"/>
        <v>0</v>
      </c>
      <c r="M51" s="64">
        <f t="shared" si="29"/>
        <v>0</v>
      </c>
      <c r="N51" s="64">
        <f t="shared" si="29"/>
        <v>0</v>
      </c>
      <c r="O51" s="64">
        <f t="shared" si="29"/>
        <v>0</v>
      </c>
      <c r="P51" s="64">
        <f t="shared" si="29"/>
        <v>0</v>
      </c>
      <c r="Q51" s="64">
        <f t="shared" si="29"/>
        <v>0</v>
      </c>
      <c r="R51" s="64">
        <f t="shared" si="29"/>
        <v>0</v>
      </c>
      <c r="S51" s="192">
        <f t="shared" si="25"/>
        <v>0</v>
      </c>
      <c r="T51" s="155"/>
      <c r="U51" s="226" t="s">
        <v>19</v>
      </c>
      <c r="V51" s="127">
        <f t="shared" si="30"/>
        <v>0</v>
      </c>
      <c r="W51" s="127">
        <f t="shared" si="30"/>
        <v>0</v>
      </c>
      <c r="X51" s="127">
        <f t="shared" si="30"/>
        <v>0</v>
      </c>
      <c r="Y51" s="127">
        <f t="shared" si="30"/>
        <v>0</v>
      </c>
      <c r="Z51" s="127">
        <f t="shared" si="30"/>
        <v>0</v>
      </c>
      <c r="AA51" s="127">
        <f t="shared" si="30"/>
        <v>0</v>
      </c>
      <c r="AB51" s="127">
        <f t="shared" si="30"/>
        <v>0</v>
      </c>
      <c r="AC51" s="292">
        <f t="shared" si="30"/>
        <v>0</v>
      </c>
      <c r="AD51" s="127">
        <f t="shared" si="30"/>
        <v>0</v>
      </c>
      <c r="AE51" s="127">
        <f t="shared" si="30"/>
        <v>0</v>
      </c>
      <c r="AF51" s="127">
        <f t="shared" si="30"/>
        <v>0</v>
      </c>
      <c r="AG51" s="127">
        <f t="shared" si="30"/>
        <v>0</v>
      </c>
      <c r="AH51" s="127">
        <f t="shared" si="30"/>
        <v>0</v>
      </c>
      <c r="AI51" s="229">
        <f t="shared" si="26"/>
        <v>0</v>
      </c>
      <c r="AJ51" s="147" t="str">
        <f t="shared" si="27"/>
        <v/>
      </c>
    </row>
    <row r="52" spans="1:36">
      <c r="A52" s="178" t="s">
        <v>20</v>
      </c>
      <c r="B52" s="61">
        <f t="shared" si="31"/>
        <v>0</v>
      </c>
      <c r="C52" s="61">
        <f t="shared" si="31"/>
        <v>0</v>
      </c>
      <c r="D52" s="61">
        <f t="shared" si="31"/>
        <v>0</v>
      </c>
      <c r="E52" s="61">
        <f t="shared" si="31"/>
        <v>0</v>
      </c>
      <c r="F52" s="322">
        <v>0</v>
      </c>
      <c r="G52" s="61">
        <f t="shared" si="28"/>
        <v>0</v>
      </c>
      <c r="H52" s="61">
        <f t="shared" si="28"/>
        <v>0</v>
      </c>
      <c r="I52" s="181">
        <f t="shared" si="24"/>
        <v>0</v>
      </c>
      <c r="J52" s="155"/>
      <c r="K52" s="182" t="s">
        <v>20</v>
      </c>
      <c r="L52" s="91">
        <f t="shared" si="29"/>
        <v>0</v>
      </c>
      <c r="M52" s="91">
        <f t="shared" si="29"/>
        <v>0</v>
      </c>
      <c r="N52" s="91">
        <f t="shared" si="29"/>
        <v>0</v>
      </c>
      <c r="O52" s="91">
        <f t="shared" si="29"/>
        <v>0</v>
      </c>
      <c r="P52" s="91">
        <f t="shared" si="29"/>
        <v>0</v>
      </c>
      <c r="Q52" s="91">
        <f t="shared" si="29"/>
        <v>0</v>
      </c>
      <c r="R52" s="91">
        <f t="shared" si="29"/>
        <v>0</v>
      </c>
      <c r="S52" s="185">
        <f t="shared" si="25"/>
        <v>0</v>
      </c>
      <c r="T52" s="155"/>
      <c r="U52" s="223" t="s">
        <v>20</v>
      </c>
      <c r="V52" s="124">
        <f t="shared" si="30"/>
        <v>0</v>
      </c>
      <c r="W52" s="124">
        <f t="shared" si="30"/>
        <v>0</v>
      </c>
      <c r="X52" s="124">
        <f t="shared" si="30"/>
        <v>0</v>
      </c>
      <c r="Y52" s="124">
        <f t="shared" si="30"/>
        <v>0</v>
      </c>
      <c r="Z52" s="124">
        <f t="shared" si="30"/>
        <v>0</v>
      </c>
      <c r="AA52" s="124">
        <f t="shared" si="30"/>
        <v>0</v>
      </c>
      <c r="AB52" s="124">
        <f t="shared" si="30"/>
        <v>0</v>
      </c>
      <c r="AC52" s="291">
        <f t="shared" si="30"/>
        <v>0</v>
      </c>
      <c r="AD52" s="124">
        <f t="shared" si="30"/>
        <v>0</v>
      </c>
      <c r="AE52" s="124">
        <f t="shared" si="30"/>
        <v>0</v>
      </c>
      <c r="AF52" s="124">
        <f t="shared" si="30"/>
        <v>0</v>
      </c>
      <c r="AG52" s="124">
        <f t="shared" si="30"/>
        <v>0</v>
      </c>
      <c r="AH52" s="124">
        <f t="shared" si="30"/>
        <v>0</v>
      </c>
      <c r="AI52" s="225">
        <f t="shared" si="26"/>
        <v>0</v>
      </c>
      <c r="AJ52" s="147" t="str">
        <f t="shared" si="27"/>
        <v/>
      </c>
    </row>
    <row r="53" spans="1:36" ht="15" thickBot="1">
      <c r="A53" s="193" t="s">
        <v>11</v>
      </c>
      <c r="B53" s="54">
        <f t="shared" si="31"/>
        <v>0</v>
      </c>
      <c r="C53" s="54">
        <f t="shared" si="31"/>
        <v>0</v>
      </c>
      <c r="D53" s="54">
        <f t="shared" si="31"/>
        <v>0</v>
      </c>
      <c r="E53" s="54">
        <f t="shared" si="31"/>
        <v>0</v>
      </c>
      <c r="F53" s="323">
        <v>0</v>
      </c>
      <c r="G53" s="54">
        <f t="shared" si="28"/>
        <v>0</v>
      </c>
      <c r="H53" s="54">
        <f t="shared" si="28"/>
        <v>0</v>
      </c>
      <c r="I53" s="196">
        <f t="shared" si="24"/>
        <v>0</v>
      </c>
      <c r="J53" s="155"/>
      <c r="K53" s="197" t="s">
        <v>11</v>
      </c>
      <c r="L53" s="54">
        <f t="shared" si="29"/>
        <v>0</v>
      </c>
      <c r="M53" s="54">
        <f t="shared" si="29"/>
        <v>0</v>
      </c>
      <c r="N53" s="54">
        <f t="shared" si="29"/>
        <v>0</v>
      </c>
      <c r="O53" s="54">
        <f t="shared" si="29"/>
        <v>0</v>
      </c>
      <c r="P53" s="54">
        <f t="shared" si="29"/>
        <v>0</v>
      </c>
      <c r="Q53" s="54">
        <f t="shared" si="29"/>
        <v>0</v>
      </c>
      <c r="R53" s="54">
        <f t="shared" si="29"/>
        <v>0</v>
      </c>
      <c r="S53" s="199">
        <f t="shared" si="25"/>
        <v>0</v>
      </c>
      <c r="T53" s="155"/>
      <c r="U53" s="226" t="s">
        <v>11</v>
      </c>
      <c r="V53" s="127">
        <f t="shared" si="30"/>
        <v>0</v>
      </c>
      <c r="W53" s="127">
        <f t="shared" si="30"/>
        <v>0</v>
      </c>
      <c r="X53" s="127">
        <f t="shared" si="30"/>
        <v>0</v>
      </c>
      <c r="Y53" s="127">
        <f t="shared" si="30"/>
        <v>0</v>
      </c>
      <c r="Z53" s="127">
        <f t="shared" si="30"/>
        <v>0</v>
      </c>
      <c r="AA53" s="127">
        <f t="shared" si="30"/>
        <v>0</v>
      </c>
      <c r="AB53" s="127">
        <f t="shared" si="30"/>
        <v>0</v>
      </c>
      <c r="AC53" s="292">
        <f t="shared" si="30"/>
        <v>0</v>
      </c>
      <c r="AD53" s="127">
        <f t="shared" si="30"/>
        <v>0</v>
      </c>
      <c r="AE53" s="127">
        <f t="shared" si="30"/>
        <v>0</v>
      </c>
      <c r="AF53" s="127">
        <f t="shared" si="30"/>
        <v>0</v>
      </c>
      <c r="AG53" s="127">
        <f t="shared" si="30"/>
        <v>0</v>
      </c>
      <c r="AH53" s="127">
        <f t="shared" si="30"/>
        <v>0</v>
      </c>
      <c r="AI53" s="229">
        <f t="shared" si="26"/>
        <v>0</v>
      </c>
      <c r="AJ53" s="147" t="str">
        <f t="shared" si="27"/>
        <v/>
      </c>
    </row>
    <row r="54" spans="1:36" ht="15">
      <c r="A54" s="200" t="s">
        <v>26</v>
      </c>
      <c r="B54" s="201">
        <f>SUM(B33:B49)</f>
        <v>2113.9527330293313</v>
      </c>
      <c r="C54" s="201">
        <f t="shared" ref="C54:I54" si="32">SUM(C33:C49)</f>
        <v>2668.1745662204357</v>
      </c>
      <c r="D54" s="201">
        <f t="shared" si="32"/>
        <v>7384.3189211622021</v>
      </c>
      <c r="E54" s="201">
        <f t="shared" si="32"/>
        <v>6831.8459219767128</v>
      </c>
      <c r="F54" s="201">
        <f t="shared" si="32"/>
        <v>0</v>
      </c>
      <c r="G54" s="201">
        <f t="shared" si="32"/>
        <v>572.43968909555201</v>
      </c>
      <c r="H54" s="201">
        <f t="shared" si="32"/>
        <v>33.095711251692698</v>
      </c>
      <c r="I54" s="201">
        <f t="shared" si="32"/>
        <v>19603.827542735926</v>
      </c>
      <c r="J54" s="155"/>
      <c r="K54" s="202" t="s">
        <v>26</v>
      </c>
      <c r="L54" s="201">
        <f>SUM(L33:L49)</f>
        <v>2113.9527330293313</v>
      </c>
      <c r="M54" s="201">
        <f t="shared" ref="M54:S54" si="33">SUM(M33:M49)</f>
        <v>2668.1745662204357</v>
      </c>
      <c r="N54" s="201">
        <f t="shared" si="33"/>
        <v>7384.3189211622021</v>
      </c>
      <c r="O54" s="201">
        <f t="shared" si="33"/>
        <v>6831.8459219767128</v>
      </c>
      <c r="P54" s="201">
        <f t="shared" si="33"/>
        <v>1485.9296615874221</v>
      </c>
      <c r="Q54" s="201">
        <f t="shared" si="33"/>
        <v>572.43968909555201</v>
      </c>
      <c r="R54" s="203">
        <f t="shared" si="33"/>
        <v>33.095711251692698</v>
      </c>
      <c r="S54" s="204">
        <f t="shared" si="33"/>
        <v>21089.757204323349</v>
      </c>
      <c r="T54" s="155" t="str">
        <f>IF(ABS(S54-AI54)&gt;0.01,S54-AI54,"")</f>
        <v/>
      </c>
      <c r="U54" s="230" t="s">
        <v>59</v>
      </c>
      <c r="V54" s="231">
        <f>SUM(V33:V49)</f>
        <v>1822.6182654250515</v>
      </c>
      <c r="W54" s="231">
        <f t="shared" ref="W54:AH54" si="34">SUM(W33:W49)</f>
        <v>275.87705694260922</v>
      </c>
      <c r="X54" s="231">
        <f t="shared" si="34"/>
        <v>572.43968909555201</v>
      </c>
      <c r="Y54" s="231">
        <f t="shared" si="34"/>
        <v>2668.1745662204357</v>
      </c>
      <c r="Z54" s="231">
        <f t="shared" si="34"/>
        <v>6271.0655774417701</v>
      </c>
      <c r="AA54" s="231">
        <f t="shared" si="34"/>
        <v>6633.6687936137241</v>
      </c>
      <c r="AB54" s="231">
        <f t="shared" si="34"/>
        <v>1485.9296615874221</v>
      </c>
      <c r="AC54" s="231">
        <f t="shared" si="34"/>
        <v>1359.9835939967852</v>
      </c>
      <c r="AD54" s="232">
        <f t="shared" si="34"/>
        <v>15.457410661671064</v>
      </c>
      <c r="AE54" s="232">
        <f t="shared" si="34"/>
        <v>16.761185373131497</v>
      </c>
      <c r="AF54" s="232">
        <f t="shared" si="34"/>
        <v>33.095711251692698</v>
      </c>
      <c r="AG54" s="232">
        <f t="shared" si="34"/>
        <v>1113.253343720432</v>
      </c>
      <c r="AH54" s="232">
        <f t="shared" si="34"/>
        <v>181.41594298985783</v>
      </c>
      <c r="AI54" s="233">
        <f>SUM(V54:AC54)</f>
        <v>21089.757204323352</v>
      </c>
      <c r="AJ54" s="147" t="str">
        <f t="shared" si="27"/>
        <v/>
      </c>
    </row>
    <row r="55" spans="1:36" ht="15" thickBot="1">
      <c r="A55" s="32" t="s">
        <v>83</v>
      </c>
      <c r="B55" s="49">
        <f>IF($I54=0,"-",B54/$I54)</f>
        <v>0.10783367321615941</v>
      </c>
      <c r="C55" s="49">
        <f t="shared" ref="C55:H55" si="35">IF($I54=0,"-",C54/$I54)</f>
        <v>0.13610477649856245</v>
      </c>
      <c r="D55" s="49">
        <f t="shared" si="35"/>
        <v>0.37667740674950057</v>
      </c>
      <c r="E55" s="49">
        <f t="shared" si="35"/>
        <v>0.34849551227092945</v>
      </c>
      <c r="F55" s="49">
        <f t="shared" si="35"/>
        <v>0</v>
      </c>
      <c r="G55" s="49">
        <f t="shared" si="35"/>
        <v>2.9200404250019324E-2</v>
      </c>
      <c r="H55" s="71">
        <f t="shared" si="35"/>
        <v>1.6882270148288519E-3</v>
      </c>
      <c r="I55" s="50">
        <f>SUM(B55:H55)</f>
        <v>1.0000000000000002</v>
      </c>
      <c r="K55" s="82" t="s">
        <v>83</v>
      </c>
      <c r="L55" s="99">
        <f>IF($S54=0,"-",L54/$S54)</f>
        <v>0.10023599193432042</v>
      </c>
      <c r="M55" s="99">
        <f t="shared" ref="M55:R55" si="36">IF($S54=0,"-",M54/$S54)</f>
        <v>0.126515186513075</v>
      </c>
      <c r="N55" s="99">
        <f t="shared" si="36"/>
        <v>0.35013769241726667</v>
      </c>
      <c r="O55" s="99">
        <f t="shared" si="36"/>
        <v>0.32394142122111302</v>
      </c>
      <c r="P55" s="99">
        <f t="shared" si="36"/>
        <v>7.0457409594208611E-2</v>
      </c>
      <c r="Q55" s="99">
        <f t="shared" si="36"/>
        <v>2.7143019407459241E-2</v>
      </c>
      <c r="R55" s="100">
        <f t="shared" si="36"/>
        <v>1.5692789125570472E-3</v>
      </c>
      <c r="S55" s="101">
        <f>SUM(L55:R55)</f>
        <v>1</v>
      </c>
      <c r="U55" s="111" t="s">
        <v>83</v>
      </c>
      <c r="V55" s="133">
        <f>+V54/$AI54</f>
        <v>8.6421965306050036E-2</v>
      </c>
      <c r="W55" s="133">
        <f t="shared" ref="W55:AH55" si="37">+W54/$AI54</f>
        <v>1.3081092127796286E-2</v>
      </c>
      <c r="X55" s="133">
        <f t="shared" si="37"/>
        <v>2.7143019407459237E-2</v>
      </c>
      <c r="Y55" s="133">
        <f t="shared" si="37"/>
        <v>0.12651518651307497</v>
      </c>
      <c r="Z55" s="133">
        <f t="shared" si="37"/>
        <v>0.29735124575811694</v>
      </c>
      <c r="AA55" s="133">
        <f t="shared" si="37"/>
        <v>0.31454457864758334</v>
      </c>
      <c r="AB55" s="133">
        <f t="shared" si="37"/>
        <v>7.0457409594208598E-2</v>
      </c>
      <c r="AC55" s="133">
        <f t="shared" si="37"/>
        <v>6.4485502645710485E-2</v>
      </c>
      <c r="AD55" s="133">
        <f t="shared" si="37"/>
        <v>7.3293450047411308E-4</v>
      </c>
      <c r="AE55" s="133">
        <f t="shared" si="37"/>
        <v>7.9475478123074324E-4</v>
      </c>
      <c r="AF55" s="133">
        <f t="shared" si="37"/>
        <v>1.569278912557047E-3</v>
      </c>
      <c r="AG55" s="133">
        <f t="shared" si="37"/>
        <v>5.2786446659149666E-2</v>
      </c>
      <c r="AH55" s="133">
        <f t="shared" si="37"/>
        <v>8.6020877922989066E-3</v>
      </c>
      <c r="AI55" s="134">
        <f>SUM(V55:AC55)</f>
        <v>1</v>
      </c>
      <c r="AJ55" s="147" t="str">
        <f t="shared" si="27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1.6091277375816437</v>
      </c>
      <c r="G59" s="332"/>
      <c r="H59" s="334"/>
      <c r="I59" s="160">
        <f>SUM(B59:H59)</f>
        <v>1.6091277375816437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38">F450+F476+F502+F528+F554</f>
        <v>0</v>
      </c>
      <c r="G60" s="335"/>
      <c r="H60" s="337"/>
      <c r="I60" s="168">
        <f t="shared" ref="I60:I79" si="3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40">P450+P476+P502+P528+P554</f>
        <v>0</v>
      </c>
      <c r="Q60" s="335"/>
      <c r="R60" s="342"/>
      <c r="S60" s="172">
        <f t="shared" ref="S60:S79" si="4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38"/>
        <v>0</v>
      </c>
      <c r="G61" s="335"/>
      <c r="H61" s="337"/>
      <c r="I61" s="160">
        <f t="shared" si="3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40"/>
        <v>0</v>
      </c>
      <c r="Q61" s="335"/>
      <c r="R61" s="342"/>
      <c r="S61" s="164">
        <f t="shared" si="4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38"/>
        <v>0</v>
      </c>
      <c r="G62" s="335"/>
      <c r="H62" s="337"/>
      <c r="I62" s="168">
        <f t="shared" si="3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40"/>
        <v>0</v>
      </c>
      <c r="Q62" s="335"/>
      <c r="R62" s="342"/>
      <c r="S62" s="172">
        <f t="shared" si="4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38"/>
        <v>0</v>
      </c>
      <c r="G63" s="335"/>
      <c r="H63" s="337"/>
      <c r="I63" s="160">
        <f t="shared" si="3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40"/>
        <v>0</v>
      </c>
      <c r="Q63" s="335"/>
      <c r="R63" s="342"/>
      <c r="S63" s="164">
        <f t="shared" si="4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38"/>
        <v>0</v>
      </c>
      <c r="G64" s="335"/>
      <c r="H64" s="337"/>
      <c r="I64" s="168">
        <f t="shared" si="3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40"/>
        <v>0</v>
      </c>
      <c r="Q64" s="335"/>
      <c r="R64" s="342"/>
      <c r="S64" s="172">
        <f t="shared" si="4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38"/>
        <v>20143.946041888375</v>
      </c>
      <c r="G65" s="335"/>
      <c r="H65" s="337"/>
      <c r="I65" s="160">
        <f t="shared" si="39"/>
        <v>20143.946041888375</v>
      </c>
      <c r="J65" s="155"/>
      <c r="K65" s="175" t="s">
        <v>54</v>
      </c>
      <c r="L65" s="335"/>
      <c r="M65" s="336"/>
      <c r="N65" s="336"/>
      <c r="O65" s="337"/>
      <c r="P65" s="44">
        <f t="shared" si="40"/>
        <v>10474.707299496693</v>
      </c>
      <c r="Q65" s="335"/>
      <c r="R65" s="342"/>
      <c r="S65" s="164">
        <f t="shared" si="41"/>
        <v>10474.707299496693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38"/>
        <v>4913.3728783363604</v>
      </c>
      <c r="G66" s="335"/>
      <c r="H66" s="337"/>
      <c r="I66" s="168">
        <f t="shared" si="39"/>
        <v>4913.3728783363604</v>
      </c>
      <c r="J66" s="155"/>
      <c r="K66" s="169" t="s">
        <v>12</v>
      </c>
      <c r="L66" s="335"/>
      <c r="M66" s="336"/>
      <c r="N66" s="336"/>
      <c r="O66" s="337"/>
      <c r="P66" s="88">
        <f t="shared" si="40"/>
        <v>1956.607437213193</v>
      </c>
      <c r="Q66" s="335"/>
      <c r="R66" s="342"/>
      <c r="S66" s="172">
        <f t="shared" si="41"/>
        <v>1956.607437213193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38"/>
        <v>1333.7846564622246</v>
      </c>
      <c r="G67" s="335"/>
      <c r="H67" s="337"/>
      <c r="I67" s="160">
        <f t="shared" si="39"/>
        <v>1333.7846564622246</v>
      </c>
      <c r="J67" s="155"/>
      <c r="K67" s="175" t="s">
        <v>55</v>
      </c>
      <c r="L67" s="335"/>
      <c r="M67" s="336"/>
      <c r="N67" s="336"/>
      <c r="O67" s="337"/>
      <c r="P67" s="44">
        <f t="shared" si="40"/>
        <v>0</v>
      </c>
      <c r="Q67" s="335"/>
      <c r="R67" s="342"/>
      <c r="S67" s="164">
        <f t="shared" si="4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38"/>
        <v>8.6091982021239719</v>
      </c>
      <c r="G68" s="335"/>
      <c r="H68" s="337"/>
      <c r="I68" s="168">
        <f t="shared" si="39"/>
        <v>8.6091982021239719</v>
      </c>
      <c r="J68" s="155"/>
      <c r="K68" s="169" t="s">
        <v>17</v>
      </c>
      <c r="L68" s="335"/>
      <c r="M68" s="336"/>
      <c r="N68" s="336"/>
      <c r="O68" s="337"/>
      <c r="P68" s="88">
        <f t="shared" si="40"/>
        <v>8.6091982021239719</v>
      </c>
      <c r="Q68" s="335"/>
      <c r="R68" s="342"/>
      <c r="S68" s="172">
        <f t="shared" si="41"/>
        <v>8.6091982021239719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38"/>
        <v>144.61227557236987</v>
      </c>
      <c r="G69" s="335"/>
      <c r="H69" s="337"/>
      <c r="I69" s="160">
        <f t="shared" si="39"/>
        <v>144.61227557236987</v>
      </c>
      <c r="J69" s="155"/>
      <c r="K69" s="175" t="s">
        <v>139</v>
      </c>
      <c r="L69" s="335"/>
      <c r="M69" s="336"/>
      <c r="N69" s="336"/>
      <c r="O69" s="337"/>
      <c r="P69" s="44">
        <f t="shared" si="40"/>
        <v>136.14364802761381</v>
      </c>
      <c r="Q69" s="335"/>
      <c r="R69" s="342"/>
      <c r="S69" s="164">
        <f t="shared" si="41"/>
        <v>136.14364802761381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38"/>
        <v>1552.0061477924723</v>
      </c>
      <c r="G70" s="335"/>
      <c r="H70" s="337"/>
      <c r="I70" s="168">
        <f t="shared" si="39"/>
        <v>1552.0061477924723</v>
      </c>
      <c r="J70" s="155"/>
      <c r="K70" s="169" t="s">
        <v>25</v>
      </c>
      <c r="L70" s="335"/>
      <c r="M70" s="336"/>
      <c r="N70" s="336"/>
      <c r="O70" s="337"/>
      <c r="P70" s="88">
        <f t="shared" si="40"/>
        <v>4.7614689968611401E-14</v>
      </c>
      <c r="Q70" s="335"/>
      <c r="R70" s="342"/>
      <c r="S70" s="172">
        <f t="shared" si="41"/>
        <v>4.7614689968611401E-14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38"/>
        <v>0</v>
      </c>
      <c r="G71" s="335"/>
      <c r="H71" s="337"/>
      <c r="I71" s="160">
        <f t="shared" si="3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40"/>
        <v>0</v>
      </c>
      <c r="Q71" s="335"/>
      <c r="R71" s="342"/>
      <c r="S71" s="164">
        <f t="shared" si="4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38"/>
        <v>0.21851886811764706</v>
      </c>
      <c r="G72" s="335"/>
      <c r="H72" s="337"/>
      <c r="I72" s="168">
        <f t="shared" si="39"/>
        <v>0.21851886811764706</v>
      </c>
      <c r="J72" s="155"/>
      <c r="K72" s="169" t="s">
        <v>56</v>
      </c>
      <c r="L72" s="335"/>
      <c r="M72" s="336"/>
      <c r="N72" s="336"/>
      <c r="O72" s="337"/>
      <c r="P72" s="88">
        <f t="shared" si="40"/>
        <v>0</v>
      </c>
      <c r="Q72" s="335"/>
      <c r="R72" s="342"/>
      <c r="S72" s="172">
        <f t="shared" si="4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38"/>
        <v>2304.3205991404957</v>
      </c>
      <c r="G73" s="335"/>
      <c r="H73" s="337"/>
      <c r="I73" s="160">
        <f t="shared" si="39"/>
        <v>2304.3205991404957</v>
      </c>
      <c r="J73" s="155"/>
      <c r="K73" s="175" t="s">
        <v>22</v>
      </c>
      <c r="L73" s="335"/>
      <c r="M73" s="336"/>
      <c r="N73" s="336"/>
      <c r="O73" s="337"/>
      <c r="P73" s="44">
        <f t="shared" si="40"/>
        <v>1513.7618668220916</v>
      </c>
      <c r="Q73" s="335"/>
      <c r="R73" s="342"/>
      <c r="S73" s="164">
        <f t="shared" si="41"/>
        <v>1513.7618668220916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38"/>
        <v>0</v>
      </c>
      <c r="G74" s="335"/>
      <c r="H74" s="337"/>
      <c r="I74" s="168">
        <f t="shared" si="3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40"/>
        <v>0</v>
      </c>
      <c r="Q74" s="335"/>
      <c r="R74" s="342"/>
      <c r="S74" s="172">
        <f t="shared" si="4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38"/>
        <v>0</v>
      </c>
      <c r="G75" s="335"/>
      <c r="H75" s="337"/>
      <c r="I75" s="160">
        <f t="shared" si="3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40"/>
        <v>0</v>
      </c>
      <c r="Q75" s="335"/>
      <c r="R75" s="342"/>
      <c r="S75" s="164">
        <f t="shared" si="4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38"/>
        <v>0</v>
      </c>
      <c r="G76" s="335"/>
      <c r="H76" s="337"/>
      <c r="I76" s="181">
        <f t="shared" si="3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40"/>
        <v>0</v>
      </c>
      <c r="Q76" s="335"/>
      <c r="R76" s="342"/>
      <c r="S76" s="185">
        <f t="shared" si="4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38"/>
        <v>0</v>
      </c>
      <c r="G77" s="335"/>
      <c r="H77" s="337"/>
      <c r="I77" s="189">
        <f t="shared" si="3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40"/>
        <v>0</v>
      </c>
      <c r="Q77" s="335"/>
      <c r="R77" s="342"/>
      <c r="S77" s="192">
        <f t="shared" si="4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38"/>
        <v>0</v>
      </c>
      <c r="G78" s="335"/>
      <c r="H78" s="337"/>
      <c r="I78" s="181">
        <f t="shared" si="3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40"/>
        <v>0</v>
      </c>
      <c r="Q78" s="335"/>
      <c r="R78" s="342"/>
      <c r="S78" s="185">
        <f t="shared" si="4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38"/>
        <v>0</v>
      </c>
      <c r="G79" s="338"/>
      <c r="H79" s="340"/>
      <c r="I79" s="196">
        <f t="shared" si="3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40"/>
        <v>0</v>
      </c>
      <c r="Q79" s="338"/>
      <c r="R79" s="343"/>
      <c r="S79" s="199">
        <f t="shared" si="4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42">SUM(C59:C75)</f>
        <v>0</v>
      </c>
      <c r="D80" s="201">
        <f t="shared" si="42"/>
        <v>0</v>
      </c>
      <c r="E80" s="201">
        <f t="shared" si="42"/>
        <v>0</v>
      </c>
      <c r="F80" s="201">
        <f t="shared" si="42"/>
        <v>30402.479444000121</v>
      </c>
      <c r="G80" s="201">
        <f t="shared" si="42"/>
        <v>0</v>
      </c>
      <c r="H80" s="203">
        <f t="shared" si="42"/>
        <v>0</v>
      </c>
      <c r="I80" s="201">
        <f t="shared" si="42"/>
        <v>30402.479444000121</v>
      </c>
      <c r="J80" s="155"/>
      <c r="K80" s="202" t="s">
        <v>26</v>
      </c>
      <c r="L80" s="201">
        <f>SUM(L59:L75)</f>
        <v>0</v>
      </c>
      <c r="M80" s="201">
        <f t="shared" ref="M80:S80" si="43">SUM(M59:M75)</f>
        <v>0</v>
      </c>
      <c r="N80" s="201">
        <f t="shared" si="43"/>
        <v>0</v>
      </c>
      <c r="O80" s="201">
        <f t="shared" si="43"/>
        <v>0</v>
      </c>
      <c r="P80" s="201">
        <f t="shared" si="43"/>
        <v>14089.829449761715</v>
      </c>
      <c r="Q80" s="201">
        <f t="shared" si="43"/>
        <v>0</v>
      </c>
      <c r="R80" s="203">
        <f t="shared" si="43"/>
        <v>0</v>
      </c>
      <c r="S80" s="204">
        <f t="shared" si="43"/>
        <v>14089.829449761715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44">IF($I80=0,"-",C80/$I80)</f>
        <v>0</v>
      </c>
      <c r="D81" s="49">
        <f t="shared" si="44"/>
        <v>0</v>
      </c>
      <c r="E81" s="49">
        <f t="shared" si="44"/>
        <v>0</v>
      </c>
      <c r="F81" s="49">
        <f t="shared" si="44"/>
        <v>1</v>
      </c>
      <c r="G81" s="49">
        <f t="shared" si="44"/>
        <v>0</v>
      </c>
      <c r="H81" s="49">
        <f t="shared" si="44"/>
        <v>0</v>
      </c>
      <c r="I81" s="50">
        <f>SUM(B81:H81)</f>
        <v>1</v>
      </c>
      <c r="K81" s="82" t="s">
        <v>83</v>
      </c>
      <c r="L81" s="99">
        <f t="shared" ref="L81:R81" si="45">IF($S80=0,"-",L80/$S80)</f>
        <v>0</v>
      </c>
      <c r="M81" s="99">
        <f t="shared" si="45"/>
        <v>0</v>
      </c>
      <c r="N81" s="99">
        <f t="shared" si="45"/>
        <v>0</v>
      </c>
      <c r="O81" s="99">
        <f t="shared" si="45"/>
        <v>0</v>
      </c>
      <c r="P81" s="99">
        <f t="shared" si="45"/>
        <v>1</v>
      </c>
      <c r="Q81" s="99">
        <f t="shared" si="45"/>
        <v>0</v>
      </c>
      <c r="R81" s="100">
        <f t="shared" si="45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0" si="46">B579+B605+B631</f>
        <v>13.834107835238759</v>
      </c>
      <c r="C85" s="38">
        <f t="shared" si="46"/>
        <v>0</v>
      </c>
      <c r="D85" s="38">
        <f t="shared" si="46"/>
        <v>0.22597719217135862</v>
      </c>
      <c r="E85" s="38">
        <f t="shared" si="46"/>
        <v>0</v>
      </c>
      <c r="F85" s="38">
        <f t="shared" si="46"/>
        <v>0</v>
      </c>
      <c r="G85" s="38">
        <f t="shared" si="46"/>
        <v>0</v>
      </c>
      <c r="H85" s="38">
        <f t="shared" si="46"/>
        <v>0</v>
      </c>
      <c r="I85" s="160">
        <f>SUM(B85:H85)</f>
        <v>14.060085027410118</v>
      </c>
      <c r="J85" s="155"/>
      <c r="K85" s="209" t="s">
        <v>7</v>
      </c>
      <c r="L85" s="38">
        <f t="shared" ref="L85:R100" si="47">L579+L605+L631</f>
        <v>13.834107835238759</v>
      </c>
      <c r="M85" s="38">
        <f t="shared" si="47"/>
        <v>0</v>
      </c>
      <c r="N85" s="38">
        <f t="shared" si="47"/>
        <v>0.22597719217135862</v>
      </c>
      <c r="O85" s="38">
        <f t="shared" si="47"/>
        <v>0</v>
      </c>
      <c r="P85" s="38">
        <f t="shared" si="47"/>
        <v>1.6091277375816437</v>
      </c>
      <c r="Q85" s="38">
        <f t="shared" si="47"/>
        <v>0</v>
      </c>
      <c r="R85" s="38">
        <f t="shared" si="47"/>
        <v>0</v>
      </c>
      <c r="S85" s="211">
        <f>SUM(L85:R85)</f>
        <v>15.669212764991762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46"/>
        <v>37.051391748137675</v>
      </c>
      <c r="C86" s="41">
        <f t="shared" si="46"/>
        <v>0</v>
      </c>
      <c r="D86" s="41">
        <f t="shared" si="46"/>
        <v>0.40659103813475728</v>
      </c>
      <c r="E86" s="41">
        <f t="shared" si="46"/>
        <v>0</v>
      </c>
      <c r="F86" s="41">
        <f t="shared" si="46"/>
        <v>0</v>
      </c>
      <c r="G86" s="41">
        <f t="shared" si="46"/>
        <v>0</v>
      </c>
      <c r="H86" s="41">
        <f t="shared" si="46"/>
        <v>0</v>
      </c>
      <c r="I86" s="168">
        <f t="shared" ref="I86:I105" si="48">SUM(B86:H86)</f>
        <v>37.457982786272431</v>
      </c>
      <c r="J86" s="155"/>
      <c r="K86" s="169" t="s">
        <v>8</v>
      </c>
      <c r="L86" s="88">
        <f t="shared" si="47"/>
        <v>37.051391748137675</v>
      </c>
      <c r="M86" s="88">
        <f t="shared" si="47"/>
        <v>0</v>
      </c>
      <c r="N86" s="88">
        <f t="shared" si="47"/>
        <v>0.40659103813475728</v>
      </c>
      <c r="O86" s="88">
        <f t="shared" si="47"/>
        <v>0</v>
      </c>
      <c r="P86" s="88">
        <f t="shared" si="47"/>
        <v>0</v>
      </c>
      <c r="Q86" s="88">
        <f t="shared" si="47"/>
        <v>0</v>
      </c>
      <c r="R86" s="88">
        <f t="shared" si="47"/>
        <v>0</v>
      </c>
      <c r="S86" s="172">
        <f t="shared" ref="S86:S105" si="49">SUM(L86:R86)</f>
        <v>37.457982786272431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46"/>
        <v>3.494148011791169</v>
      </c>
      <c r="C87" s="44">
        <f t="shared" si="46"/>
        <v>0</v>
      </c>
      <c r="D87" s="44">
        <f t="shared" si="46"/>
        <v>0.11111963542269898</v>
      </c>
      <c r="E87" s="44">
        <f t="shared" si="46"/>
        <v>0</v>
      </c>
      <c r="F87" s="44">
        <f t="shared" si="46"/>
        <v>0</v>
      </c>
      <c r="G87" s="44">
        <f t="shared" si="46"/>
        <v>0</v>
      </c>
      <c r="H87" s="44">
        <f t="shared" si="46"/>
        <v>0</v>
      </c>
      <c r="I87" s="160">
        <f t="shared" si="48"/>
        <v>3.6052676472138678</v>
      </c>
      <c r="J87" s="155"/>
      <c r="K87" s="175" t="s">
        <v>10</v>
      </c>
      <c r="L87" s="44">
        <f t="shared" si="47"/>
        <v>3.494148011791169</v>
      </c>
      <c r="M87" s="44">
        <f t="shared" si="47"/>
        <v>0</v>
      </c>
      <c r="N87" s="44">
        <f t="shared" si="47"/>
        <v>0.11111963542269898</v>
      </c>
      <c r="O87" s="44">
        <f t="shared" si="47"/>
        <v>0</v>
      </c>
      <c r="P87" s="44">
        <f t="shared" si="47"/>
        <v>0</v>
      </c>
      <c r="Q87" s="44">
        <f t="shared" si="47"/>
        <v>0</v>
      </c>
      <c r="R87" s="44">
        <f t="shared" si="47"/>
        <v>0</v>
      </c>
      <c r="S87" s="164">
        <f t="shared" si="49"/>
        <v>3.6052676472138678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46"/>
        <v>0</v>
      </c>
      <c r="C88" s="41">
        <f t="shared" si="46"/>
        <v>0</v>
      </c>
      <c r="D88" s="41">
        <f t="shared" si="46"/>
        <v>0</v>
      </c>
      <c r="E88" s="41">
        <f t="shared" si="46"/>
        <v>0</v>
      </c>
      <c r="F88" s="41">
        <f t="shared" si="46"/>
        <v>0</v>
      </c>
      <c r="G88" s="41">
        <f t="shared" si="46"/>
        <v>0</v>
      </c>
      <c r="H88" s="41">
        <f t="shared" si="46"/>
        <v>0</v>
      </c>
      <c r="I88" s="168">
        <f t="shared" si="48"/>
        <v>0</v>
      </c>
      <c r="J88" s="155"/>
      <c r="K88" s="169" t="s">
        <v>52</v>
      </c>
      <c r="L88" s="88">
        <f t="shared" si="47"/>
        <v>0</v>
      </c>
      <c r="M88" s="88">
        <f t="shared" si="47"/>
        <v>0</v>
      </c>
      <c r="N88" s="88">
        <f t="shared" si="47"/>
        <v>0</v>
      </c>
      <c r="O88" s="88">
        <f t="shared" si="47"/>
        <v>0</v>
      </c>
      <c r="P88" s="88">
        <f t="shared" si="47"/>
        <v>0</v>
      </c>
      <c r="Q88" s="88">
        <f t="shared" si="47"/>
        <v>0</v>
      </c>
      <c r="R88" s="88">
        <f t="shared" si="47"/>
        <v>0</v>
      </c>
      <c r="S88" s="172">
        <f t="shared" si="49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46"/>
        <v>113.49181911205056</v>
      </c>
      <c r="C89" s="44">
        <f t="shared" si="46"/>
        <v>8.3697556725051143</v>
      </c>
      <c r="D89" s="44">
        <f t="shared" si="46"/>
        <v>5.4712238211377375</v>
      </c>
      <c r="E89" s="44">
        <f t="shared" si="46"/>
        <v>3.9293189199735554</v>
      </c>
      <c r="F89" s="44">
        <f t="shared" si="46"/>
        <v>0</v>
      </c>
      <c r="G89" s="44">
        <f t="shared" si="46"/>
        <v>0</v>
      </c>
      <c r="H89" s="44">
        <f t="shared" si="46"/>
        <v>0</v>
      </c>
      <c r="I89" s="160">
        <f t="shared" si="48"/>
        <v>131.26211752566698</v>
      </c>
      <c r="J89" s="155"/>
      <c r="K89" s="175" t="s">
        <v>16</v>
      </c>
      <c r="L89" s="44">
        <f t="shared" si="47"/>
        <v>113.49181911205056</v>
      </c>
      <c r="M89" s="44">
        <f t="shared" si="47"/>
        <v>8.3697556725051143</v>
      </c>
      <c r="N89" s="44">
        <f t="shared" si="47"/>
        <v>5.4712238211377375</v>
      </c>
      <c r="O89" s="44">
        <f t="shared" si="47"/>
        <v>3.9293189199735554</v>
      </c>
      <c r="P89" s="44">
        <f t="shared" si="47"/>
        <v>0</v>
      </c>
      <c r="Q89" s="44">
        <f t="shared" si="47"/>
        <v>0</v>
      </c>
      <c r="R89" s="44">
        <f t="shared" si="47"/>
        <v>0</v>
      </c>
      <c r="S89" s="164">
        <f t="shared" si="49"/>
        <v>131.26211752566698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46"/>
        <v>5806.7829478195526</v>
      </c>
      <c r="C90" s="41">
        <f t="shared" si="46"/>
        <v>9.2893550680216954</v>
      </c>
      <c r="D90" s="41">
        <f t="shared" si="46"/>
        <v>728.65350017793116</v>
      </c>
      <c r="E90" s="41">
        <f t="shared" si="46"/>
        <v>0</v>
      </c>
      <c r="F90" s="41">
        <f t="shared" si="46"/>
        <v>0</v>
      </c>
      <c r="G90" s="41">
        <f t="shared" si="46"/>
        <v>0</v>
      </c>
      <c r="H90" s="41">
        <f t="shared" si="46"/>
        <v>0</v>
      </c>
      <c r="I90" s="168">
        <f t="shared" si="48"/>
        <v>6544.7258030655057</v>
      </c>
      <c r="J90" s="155"/>
      <c r="K90" s="169" t="s">
        <v>15</v>
      </c>
      <c r="L90" s="88">
        <f t="shared" si="47"/>
        <v>5806.7829478195526</v>
      </c>
      <c r="M90" s="88">
        <f t="shared" si="47"/>
        <v>9.2893550680216954</v>
      </c>
      <c r="N90" s="88">
        <f t="shared" si="47"/>
        <v>728.65350017793116</v>
      </c>
      <c r="O90" s="88">
        <f t="shared" si="47"/>
        <v>0</v>
      </c>
      <c r="P90" s="88">
        <f t="shared" si="47"/>
        <v>0</v>
      </c>
      <c r="Q90" s="88">
        <f t="shared" si="47"/>
        <v>0</v>
      </c>
      <c r="R90" s="88">
        <f t="shared" si="47"/>
        <v>0</v>
      </c>
      <c r="S90" s="172">
        <f t="shared" si="49"/>
        <v>6544.7258030655057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46"/>
        <v>0</v>
      </c>
      <c r="C91" s="44">
        <f t="shared" si="46"/>
        <v>0.28867280436150111</v>
      </c>
      <c r="D91" s="44">
        <f t="shared" si="46"/>
        <v>0.56792447801712853</v>
      </c>
      <c r="E91" s="44">
        <f t="shared" si="46"/>
        <v>278.93897938143266</v>
      </c>
      <c r="F91" s="44">
        <f t="shared" si="46"/>
        <v>553.33038526157179</v>
      </c>
      <c r="G91" s="44">
        <f t="shared" si="46"/>
        <v>0</v>
      </c>
      <c r="H91" s="44">
        <f t="shared" si="46"/>
        <v>0</v>
      </c>
      <c r="I91" s="160">
        <f t="shared" si="48"/>
        <v>833.12596192538308</v>
      </c>
      <c r="J91" s="155"/>
      <c r="K91" s="175" t="s">
        <v>54</v>
      </c>
      <c r="L91" s="44">
        <f t="shared" si="47"/>
        <v>0</v>
      </c>
      <c r="M91" s="44">
        <f t="shared" si="47"/>
        <v>0.28867280436150111</v>
      </c>
      <c r="N91" s="44">
        <f t="shared" si="47"/>
        <v>0.56792447801712853</v>
      </c>
      <c r="O91" s="44">
        <f t="shared" si="47"/>
        <v>278.93897938143266</v>
      </c>
      <c r="P91" s="44">
        <f t="shared" si="47"/>
        <v>8916.7232069091824</v>
      </c>
      <c r="Q91" s="44">
        <f t="shared" si="47"/>
        <v>0</v>
      </c>
      <c r="R91" s="44">
        <f t="shared" si="47"/>
        <v>0</v>
      </c>
      <c r="S91" s="164">
        <f t="shared" si="49"/>
        <v>9196.5187835729939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46"/>
        <v>0</v>
      </c>
      <c r="C92" s="41">
        <f t="shared" si="46"/>
        <v>0</v>
      </c>
      <c r="D92" s="41">
        <f t="shared" si="46"/>
        <v>0.16420589359251628</v>
      </c>
      <c r="E92" s="41">
        <f t="shared" si="46"/>
        <v>30.952821432900262</v>
      </c>
      <c r="F92" s="41">
        <f t="shared" si="46"/>
        <v>0</v>
      </c>
      <c r="G92" s="41">
        <f t="shared" si="46"/>
        <v>0</v>
      </c>
      <c r="H92" s="41">
        <f t="shared" si="46"/>
        <v>0</v>
      </c>
      <c r="I92" s="168">
        <f t="shared" si="48"/>
        <v>31.117027326492778</v>
      </c>
      <c r="J92" s="155"/>
      <c r="K92" s="169" t="s">
        <v>12</v>
      </c>
      <c r="L92" s="88">
        <f t="shared" si="47"/>
        <v>0</v>
      </c>
      <c r="M92" s="88">
        <f t="shared" si="47"/>
        <v>0</v>
      </c>
      <c r="N92" s="88">
        <f t="shared" si="47"/>
        <v>0.16420589359251628</v>
      </c>
      <c r="O92" s="88">
        <f t="shared" si="47"/>
        <v>30.952821432900262</v>
      </c>
      <c r="P92" s="88">
        <f t="shared" si="47"/>
        <v>2929.7442290044605</v>
      </c>
      <c r="Q92" s="88">
        <f t="shared" si="47"/>
        <v>0</v>
      </c>
      <c r="R92" s="88">
        <f t="shared" si="47"/>
        <v>0</v>
      </c>
      <c r="S92" s="172">
        <f t="shared" si="49"/>
        <v>2960.8612563309534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46"/>
        <v>0</v>
      </c>
      <c r="C93" s="44">
        <f t="shared" si="46"/>
        <v>0</v>
      </c>
      <c r="D93" s="44">
        <f t="shared" si="46"/>
        <v>0</v>
      </c>
      <c r="E93" s="44">
        <f t="shared" si="46"/>
        <v>0</v>
      </c>
      <c r="F93" s="44">
        <f t="shared" si="46"/>
        <v>0</v>
      </c>
      <c r="G93" s="44">
        <f t="shared" si="46"/>
        <v>0</v>
      </c>
      <c r="H93" s="44">
        <f t="shared" si="46"/>
        <v>0</v>
      </c>
      <c r="I93" s="160">
        <f t="shared" si="48"/>
        <v>0</v>
      </c>
      <c r="J93" s="155"/>
      <c r="K93" s="175" t="s">
        <v>55</v>
      </c>
      <c r="L93" s="44">
        <f t="shared" si="47"/>
        <v>0</v>
      </c>
      <c r="M93" s="44">
        <f t="shared" si="47"/>
        <v>0</v>
      </c>
      <c r="N93" s="44">
        <f t="shared" si="47"/>
        <v>0</v>
      </c>
      <c r="O93" s="44">
        <f t="shared" si="47"/>
        <v>0</v>
      </c>
      <c r="P93" s="44">
        <f t="shared" si="47"/>
        <v>1333.7846564622246</v>
      </c>
      <c r="Q93" s="44">
        <f t="shared" si="47"/>
        <v>0</v>
      </c>
      <c r="R93" s="44">
        <f t="shared" si="47"/>
        <v>0</v>
      </c>
      <c r="S93" s="164">
        <f t="shared" si="49"/>
        <v>1333.7846564622246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46"/>
        <v>140.94678241721044</v>
      </c>
      <c r="C94" s="41">
        <f t="shared" si="46"/>
        <v>0.11877128160550934</v>
      </c>
      <c r="D94" s="41">
        <f t="shared" si="46"/>
        <v>19.828952135474808</v>
      </c>
      <c r="E94" s="41">
        <f t="shared" si="46"/>
        <v>0.73992080953046946</v>
      </c>
      <c r="F94" s="41">
        <f t="shared" si="46"/>
        <v>0</v>
      </c>
      <c r="G94" s="41">
        <f t="shared" si="46"/>
        <v>0</v>
      </c>
      <c r="H94" s="41">
        <f t="shared" si="46"/>
        <v>0</v>
      </c>
      <c r="I94" s="168">
        <f t="shared" si="48"/>
        <v>161.63442664382126</v>
      </c>
      <c r="J94" s="155"/>
      <c r="K94" s="169" t="s">
        <v>17</v>
      </c>
      <c r="L94" s="88">
        <f t="shared" si="47"/>
        <v>140.94678241721044</v>
      </c>
      <c r="M94" s="88">
        <f t="shared" si="47"/>
        <v>0.11877128160550934</v>
      </c>
      <c r="N94" s="88">
        <f t="shared" si="47"/>
        <v>19.828952135474808</v>
      </c>
      <c r="O94" s="88">
        <f t="shared" si="47"/>
        <v>0.73992080953046946</v>
      </c>
      <c r="P94" s="88">
        <f t="shared" si="47"/>
        <v>0</v>
      </c>
      <c r="Q94" s="88">
        <f t="shared" si="47"/>
        <v>0</v>
      </c>
      <c r="R94" s="88">
        <f t="shared" si="47"/>
        <v>0</v>
      </c>
      <c r="S94" s="172">
        <f t="shared" si="49"/>
        <v>161.63442664382126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46"/>
        <v>5922.3309830383096</v>
      </c>
      <c r="C95" s="44">
        <f t="shared" si="46"/>
        <v>505.96532851590769</v>
      </c>
      <c r="D95" s="44">
        <f t="shared" si="46"/>
        <v>443.69971611613482</v>
      </c>
      <c r="E95" s="44">
        <f t="shared" si="46"/>
        <v>77.701780408122147</v>
      </c>
      <c r="F95" s="44">
        <f t="shared" si="46"/>
        <v>0</v>
      </c>
      <c r="G95" s="44">
        <f t="shared" si="46"/>
        <v>0</v>
      </c>
      <c r="H95" s="44">
        <f t="shared" si="46"/>
        <v>0</v>
      </c>
      <c r="I95" s="160">
        <f t="shared" si="48"/>
        <v>6949.6978080784738</v>
      </c>
      <c r="J95" s="155"/>
      <c r="K95" s="175" t="s">
        <v>139</v>
      </c>
      <c r="L95" s="44">
        <f t="shared" si="47"/>
        <v>5922.3309830383096</v>
      </c>
      <c r="M95" s="44">
        <f t="shared" si="47"/>
        <v>505.96532851590769</v>
      </c>
      <c r="N95" s="44">
        <f t="shared" si="47"/>
        <v>443.69971611613482</v>
      </c>
      <c r="O95" s="44">
        <f t="shared" si="47"/>
        <v>77.701780408122147</v>
      </c>
      <c r="P95" s="44">
        <f t="shared" si="47"/>
        <v>0</v>
      </c>
      <c r="Q95" s="44">
        <f t="shared" si="47"/>
        <v>0</v>
      </c>
      <c r="R95" s="44">
        <f t="shared" si="47"/>
        <v>0</v>
      </c>
      <c r="S95" s="164">
        <f t="shared" si="49"/>
        <v>6949.6978080784738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46"/>
        <v>1877.7291101117714</v>
      </c>
      <c r="C96" s="41">
        <f t="shared" si="46"/>
        <v>0.10205892541763352</v>
      </c>
      <c r="D96" s="41">
        <f t="shared" si="46"/>
        <v>3160.0803323171394</v>
      </c>
      <c r="E96" s="41">
        <f t="shared" si="46"/>
        <v>2590.6375491125937</v>
      </c>
      <c r="F96" s="41">
        <f t="shared" si="46"/>
        <v>0</v>
      </c>
      <c r="G96" s="41">
        <f t="shared" si="46"/>
        <v>1894.151774617508</v>
      </c>
      <c r="H96" s="41">
        <f t="shared" si="46"/>
        <v>0.8774621997717893</v>
      </c>
      <c r="I96" s="168">
        <f t="shared" si="48"/>
        <v>9523.578287284201</v>
      </c>
      <c r="J96" s="155"/>
      <c r="K96" s="169" t="s">
        <v>25</v>
      </c>
      <c r="L96" s="88">
        <f t="shared" si="47"/>
        <v>1877.7291101117714</v>
      </c>
      <c r="M96" s="88">
        <f t="shared" si="47"/>
        <v>0.10205892541763352</v>
      </c>
      <c r="N96" s="88">
        <f t="shared" si="47"/>
        <v>3160.0803323171394</v>
      </c>
      <c r="O96" s="88">
        <f t="shared" si="47"/>
        <v>2590.6375491125937</v>
      </c>
      <c r="P96" s="88">
        <f t="shared" si="47"/>
        <v>1534.6985948448987</v>
      </c>
      <c r="Q96" s="88">
        <f t="shared" si="47"/>
        <v>1894.151774617508</v>
      </c>
      <c r="R96" s="88">
        <f t="shared" si="47"/>
        <v>0.8774621997717893</v>
      </c>
      <c r="S96" s="172">
        <f t="shared" si="49"/>
        <v>11058.276882129101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46"/>
        <v>3258.6651686011373</v>
      </c>
      <c r="C97" s="44">
        <f t="shared" si="46"/>
        <v>8.4077169636080171</v>
      </c>
      <c r="D97" s="44">
        <f t="shared" si="46"/>
        <v>215.23291535717615</v>
      </c>
      <c r="E97" s="44">
        <f t="shared" si="46"/>
        <v>0</v>
      </c>
      <c r="F97" s="44">
        <f t="shared" si="46"/>
        <v>0</v>
      </c>
      <c r="G97" s="44">
        <f t="shared" si="46"/>
        <v>0</v>
      </c>
      <c r="H97" s="44">
        <f t="shared" si="46"/>
        <v>0</v>
      </c>
      <c r="I97" s="160">
        <f t="shared" si="48"/>
        <v>3482.3058009219217</v>
      </c>
      <c r="J97" s="155"/>
      <c r="K97" s="175" t="s">
        <v>24</v>
      </c>
      <c r="L97" s="44">
        <f t="shared" si="47"/>
        <v>3258.6651686011373</v>
      </c>
      <c r="M97" s="44">
        <f t="shared" si="47"/>
        <v>8.4077169636080171</v>
      </c>
      <c r="N97" s="44">
        <f t="shared" si="47"/>
        <v>215.23291535717615</v>
      </c>
      <c r="O97" s="44">
        <f t="shared" si="47"/>
        <v>0</v>
      </c>
      <c r="P97" s="44">
        <f t="shared" si="47"/>
        <v>0</v>
      </c>
      <c r="Q97" s="44">
        <f t="shared" si="47"/>
        <v>0</v>
      </c>
      <c r="R97" s="44">
        <f t="shared" si="47"/>
        <v>0</v>
      </c>
      <c r="S97" s="164">
        <f t="shared" si="49"/>
        <v>3482.3058009219217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46"/>
        <v>5069.73094509563</v>
      </c>
      <c r="C98" s="41">
        <f t="shared" si="46"/>
        <v>9.1852192849607484</v>
      </c>
      <c r="D98" s="41">
        <f t="shared" si="46"/>
        <v>451.62797683068885</v>
      </c>
      <c r="E98" s="41">
        <f t="shared" si="46"/>
        <v>0</v>
      </c>
      <c r="F98" s="41">
        <f t="shared" si="46"/>
        <v>0</v>
      </c>
      <c r="G98" s="41">
        <f t="shared" si="46"/>
        <v>0</v>
      </c>
      <c r="H98" s="41">
        <f t="shared" si="46"/>
        <v>0</v>
      </c>
      <c r="I98" s="168">
        <f t="shared" si="48"/>
        <v>5530.5441412112796</v>
      </c>
      <c r="J98" s="155"/>
      <c r="K98" s="169" t="s">
        <v>56</v>
      </c>
      <c r="L98" s="88">
        <f t="shared" si="47"/>
        <v>5069.73094509563</v>
      </c>
      <c r="M98" s="88">
        <f t="shared" si="47"/>
        <v>9.1852192849607484</v>
      </c>
      <c r="N98" s="88">
        <f t="shared" si="47"/>
        <v>451.62797683068885</v>
      </c>
      <c r="O98" s="88">
        <f t="shared" si="47"/>
        <v>0</v>
      </c>
      <c r="P98" s="88">
        <f t="shared" si="47"/>
        <v>0.21851886811764706</v>
      </c>
      <c r="Q98" s="88">
        <f t="shared" si="47"/>
        <v>0</v>
      </c>
      <c r="R98" s="88">
        <f t="shared" si="47"/>
        <v>0</v>
      </c>
      <c r="S98" s="172">
        <f t="shared" si="49"/>
        <v>5530.7626600793974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46"/>
        <v>1360.8483949260208</v>
      </c>
      <c r="C99" s="44">
        <f t="shared" si="46"/>
        <v>0</v>
      </c>
      <c r="D99" s="44">
        <f t="shared" si="46"/>
        <v>184.135156562622</v>
      </c>
      <c r="E99" s="44">
        <f t="shared" si="46"/>
        <v>0.92511960354315337</v>
      </c>
      <c r="F99" s="44">
        <f t="shared" si="46"/>
        <v>38.213692000396158</v>
      </c>
      <c r="G99" s="44">
        <f t="shared" si="46"/>
        <v>0</v>
      </c>
      <c r="H99" s="44">
        <f t="shared" si="46"/>
        <v>0</v>
      </c>
      <c r="I99" s="160">
        <f t="shared" si="48"/>
        <v>1584.122363092582</v>
      </c>
      <c r="J99" s="155"/>
      <c r="K99" s="175" t="s">
        <v>22</v>
      </c>
      <c r="L99" s="44">
        <f t="shared" si="47"/>
        <v>1360.8483949260208</v>
      </c>
      <c r="M99" s="44">
        <f t="shared" si="47"/>
        <v>0</v>
      </c>
      <c r="N99" s="44">
        <f t="shared" si="47"/>
        <v>184.135156562622</v>
      </c>
      <c r="O99" s="44">
        <f t="shared" si="47"/>
        <v>0.92511960354315337</v>
      </c>
      <c r="P99" s="44">
        <f t="shared" si="47"/>
        <v>701.48607608648808</v>
      </c>
      <c r="Q99" s="44">
        <f t="shared" si="47"/>
        <v>0</v>
      </c>
      <c r="R99" s="44">
        <f t="shared" si="47"/>
        <v>0</v>
      </c>
      <c r="S99" s="164">
        <f t="shared" si="49"/>
        <v>2247.3947471786742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46"/>
        <v>0</v>
      </c>
      <c r="C100" s="41">
        <f t="shared" si="46"/>
        <v>0</v>
      </c>
      <c r="D100" s="41">
        <f t="shared" si="46"/>
        <v>0</v>
      </c>
      <c r="E100" s="41">
        <f t="shared" si="46"/>
        <v>0</v>
      </c>
      <c r="F100" s="41">
        <f t="shared" si="46"/>
        <v>0</v>
      </c>
      <c r="G100" s="41">
        <f t="shared" si="46"/>
        <v>0</v>
      </c>
      <c r="H100" s="41">
        <f t="shared" si="46"/>
        <v>0</v>
      </c>
      <c r="I100" s="168">
        <f t="shared" si="48"/>
        <v>0</v>
      </c>
      <c r="J100" s="155"/>
      <c r="K100" s="169" t="s">
        <v>21</v>
      </c>
      <c r="L100" s="88">
        <f t="shared" si="47"/>
        <v>0</v>
      </c>
      <c r="M100" s="88">
        <f t="shared" si="47"/>
        <v>0</v>
      </c>
      <c r="N100" s="88">
        <f t="shared" si="47"/>
        <v>0</v>
      </c>
      <c r="O100" s="88">
        <f t="shared" si="47"/>
        <v>0</v>
      </c>
      <c r="P100" s="88">
        <f t="shared" si="47"/>
        <v>0</v>
      </c>
      <c r="Q100" s="88">
        <f t="shared" si="47"/>
        <v>0</v>
      </c>
      <c r="R100" s="88">
        <f t="shared" si="47"/>
        <v>0</v>
      </c>
      <c r="S100" s="172">
        <f t="shared" si="49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ref="B101:H105" si="50">B595+B621+B647</f>
        <v>1012.5009670372536</v>
      </c>
      <c r="C101" s="44">
        <f t="shared" si="50"/>
        <v>0</v>
      </c>
      <c r="D101" s="44">
        <f t="shared" si="50"/>
        <v>485.11352955795098</v>
      </c>
      <c r="E101" s="44">
        <f t="shared" si="50"/>
        <v>0</v>
      </c>
      <c r="F101" s="44">
        <f t="shared" si="50"/>
        <v>0</v>
      </c>
      <c r="G101" s="44">
        <f t="shared" si="50"/>
        <v>0</v>
      </c>
      <c r="H101" s="44">
        <f t="shared" si="50"/>
        <v>0</v>
      </c>
      <c r="I101" s="160">
        <f t="shared" si="48"/>
        <v>1497.6144965952046</v>
      </c>
      <c r="J101" s="155"/>
      <c r="K101" s="177" t="s">
        <v>60</v>
      </c>
      <c r="L101" s="44">
        <f t="shared" ref="L101:R105" si="51">L595+L621+L647</f>
        <v>1012.5009670372536</v>
      </c>
      <c r="M101" s="44">
        <f t="shared" si="51"/>
        <v>0</v>
      </c>
      <c r="N101" s="44">
        <f t="shared" si="51"/>
        <v>485.11352955795098</v>
      </c>
      <c r="O101" s="44">
        <f t="shared" si="51"/>
        <v>0</v>
      </c>
      <c r="P101" s="44">
        <f t="shared" si="51"/>
        <v>0</v>
      </c>
      <c r="Q101" s="44">
        <f t="shared" si="51"/>
        <v>0</v>
      </c>
      <c r="R101" s="44">
        <f t="shared" si="51"/>
        <v>0</v>
      </c>
      <c r="S101" s="164">
        <f t="shared" si="49"/>
        <v>1497.6144965952046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50"/>
        <v>1012.5009670372536</v>
      </c>
      <c r="C102" s="61">
        <f t="shared" si="50"/>
        <v>0</v>
      </c>
      <c r="D102" s="61">
        <f t="shared" si="50"/>
        <v>485.11352955795098</v>
      </c>
      <c r="E102" s="61">
        <f t="shared" si="50"/>
        <v>0</v>
      </c>
      <c r="F102" s="61">
        <f t="shared" si="50"/>
        <v>0</v>
      </c>
      <c r="G102" s="61">
        <f t="shared" si="50"/>
        <v>0</v>
      </c>
      <c r="H102" s="61">
        <f t="shared" si="50"/>
        <v>0</v>
      </c>
      <c r="I102" s="181">
        <f t="shared" si="48"/>
        <v>1497.6144965952046</v>
      </c>
      <c r="J102" s="155"/>
      <c r="K102" s="182" t="s">
        <v>23</v>
      </c>
      <c r="L102" s="91">
        <f t="shared" si="51"/>
        <v>1012.5009670372536</v>
      </c>
      <c r="M102" s="91">
        <f t="shared" si="51"/>
        <v>0</v>
      </c>
      <c r="N102" s="91">
        <f t="shared" si="51"/>
        <v>485.11352955795098</v>
      </c>
      <c r="O102" s="91">
        <f t="shared" si="51"/>
        <v>0</v>
      </c>
      <c r="P102" s="91">
        <f t="shared" si="51"/>
        <v>0</v>
      </c>
      <c r="Q102" s="91">
        <f t="shared" si="51"/>
        <v>0</v>
      </c>
      <c r="R102" s="91">
        <f t="shared" si="51"/>
        <v>0</v>
      </c>
      <c r="S102" s="185">
        <f t="shared" si="49"/>
        <v>1497.6144965952046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50"/>
        <v>0</v>
      </c>
      <c r="C103" s="64">
        <f t="shared" si="50"/>
        <v>0</v>
      </c>
      <c r="D103" s="64">
        <f t="shared" si="50"/>
        <v>0</v>
      </c>
      <c r="E103" s="64">
        <f t="shared" si="50"/>
        <v>0</v>
      </c>
      <c r="F103" s="64">
        <f t="shared" si="50"/>
        <v>0</v>
      </c>
      <c r="G103" s="64">
        <f t="shared" si="50"/>
        <v>0</v>
      </c>
      <c r="H103" s="64">
        <f t="shared" si="50"/>
        <v>0</v>
      </c>
      <c r="I103" s="189">
        <f t="shared" si="48"/>
        <v>0</v>
      </c>
      <c r="J103" s="155"/>
      <c r="K103" s="190" t="s">
        <v>19</v>
      </c>
      <c r="L103" s="64">
        <f t="shared" si="51"/>
        <v>0</v>
      </c>
      <c r="M103" s="64">
        <f t="shared" si="51"/>
        <v>0</v>
      </c>
      <c r="N103" s="64">
        <f t="shared" si="51"/>
        <v>0</v>
      </c>
      <c r="O103" s="64">
        <f t="shared" si="51"/>
        <v>0</v>
      </c>
      <c r="P103" s="64">
        <f t="shared" si="51"/>
        <v>0</v>
      </c>
      <c r="Q103" s="64">
        <f t="shared" si="51"/>
        <v>0</v>
      </c>
      <c r="R103" s="64">
        <f t="shared" si="51"/>
        <v>0</v>
      </c>
      <c r="S103" s="192">
        <f t="shared" si="49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50"/>
        <v>0</v>
      </c>
      <c r="C104" s="61">
        <f t="shared" si="50"/>
        <v>0</v>
      </c>
      <c r="D104" s="61">
        <f t="shared" si="50"/>
        <v>0</v>
      </c>
      <c r="E104" s="61">
        <f t="shared" si="50"/>
        <v>0</v>
      </c>
      <c r="F104" s="61">
        <f t="shared" si="50"/>
        <v>0</v>
      </c>
      <c r="G104" s="61">
        <f t="shared" si="50"/>
        <v>0</v>
      </c>
      <c r="H104" s="61">
        <f t="shared" si="50"/>
        <v>0</v>
      </c>
      <c r="I104" s="181">
        <f t="shared" si="48"/>
        <v>0</v>
      </c>
      <c r="J104" s="155"/>
      <c r="K104" s="182" t="s">
        <v>20</v>
      </c>
      <c r="L104" s="91">
        <f t="shared" si="51"/>
        <v>0</v>
      </c>
      <c r="M104" s="91">
        <f t="shared" si="51"/>
        <v>0</v>
      </c>
      <c r="N104" s="91">
        <f t="shared" si="51"/>
        <v>0</v>
      </c>
      <c r="O104" s="91">
        <f t="shared" si="51"/>
        <v>0</v>
      </c>
      <c r="P104" s="91">
        <f t="shared" si="51"/>
        <v>0</v>
      </c>
      <c r="Q104" s="91">
        <f t="shared" si="51"/>
        <v>0</v>
      </c>
      <c r="R104" s="91">
        <f t="shared" si="51"/>
        <v>0</v>
      </c>
      <c r="S104" s="185">
        <f t="shared" si="49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50"/>
        <v>0</v>
      </c>
      <c r="C105" s="54">
        <f t="shared" si="50"/>
        <v>0</v>
      </c>
      <c r="D105" s="54">
        <f t="shared" si="50"/>
        <v>0</v>
      </c>
      <c r="E105" s="54">
        <f t="shared" si="50"/>
        <v>0</v>
      </c>
      <c r="F105" s="54">
        <f t="shared" si="50"/>
        <v>0</v>
      </c>
      <c r="G105" s="54">
        <f t="shared" si="50"/>
        <v>0</v>
      </c>
      <c r="H105" s="54">
        <f t="shared" si="50"/>
        <v>0</v>
      </c>
      <c r="I105" s="196">
        <f t="shared" si="48"/>
        <v>0</v>
      </c>
      <c r="J105" s="155"/>
      <c r="K105" s="197" t="s">
        <v>11</v>
      </c>
      <c r="L105" s="54">
        <f t="shared" si="51"/>
        <v>0</v>
      </c>
      <c r="M105" s="54">
        <f t="shared" si="51"/>
        <v>0</v>
      </c>
      <c r="N105" s="54">
        <f t="shared" si="51"/>
        <v>0</v>
      </c>
      <c r="O105" s="54">
        <f t="shared" si="51"/>
        <v>0</v>
      </c>
      <c r="P105" s="54">
        <f t="shared" si="51"/>
        <v>0</v>
      </c>
      <c r="Q105" s="54">
        <f t="shared" si="51"/>
        <v>0</v>
      </c>
      <c r="R105" s="54">
        <f t="shared" si="51"/>
        <v>0</v>
      </c>
      <c r="S105" s="199">
        <f t="shared" si="49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24617.406765754102</v>
      </c>
      <c r="C106" s="201">
        <f t="shared" ref="C106:I106" si="52">SUM(C85:C101)</f>
        <v>541.72687851638796</v>
      </c>
      <c r="D106" s="201">
        <f t="shared" si="52"/>
        <v>5695.3191211135936</v>
      </c>
      <c r="E106" s="201">
        <f t="shared" si="52"/>
        <v>2983.8254896680955</v>
      </c>
      <c r="F106" s="201">
        <f t="shared" si="52"/>
        <v>591.54407726196791</v>
      </c>
      <c r="G106" s="201">
        <f t="shared" si="52"/>
        <v>1894.151774617508</v>
      </c>
      <c r="H106" s="201">
        <f t="shared" si="52"/>
        <v>0.8774621997717893</v>
      </c>
      <c r="I106" s="201">
        <f t="shared" si="52"/>
        <v>36324.851569131424</v>
      </c>
      <c r="J106" s="155"/>
      <c r="K106" s="202" t="s">
        <v>26</v>
      </c>
      <c r="L106" s="201">
        <f>SUM(L85:L101)</f>
        <v>24617.406765754102</v>
      </c>
      <c r="M106" s="201">
        <f t="shared" ref="M106:S106" si="53">SUM(M85:M101)</f>
        <v>541.72687851638796</v>
      </c>
      <c r="N106" s="201">
        <f t="shared" si="53"/>
        <v>5695.3191211135936</v>
      </c>
      <c r="O106" s="201">
        <f t="shared" si="53"/>
        <v>2983.8254896680955</v>
      </c>
      <c r="P106" s="201">
        <f t="shared" si="53"/>
        <v>15418.264409912954</v>
      </c>
      <c r="Q106" s="201">
        <f t="shared" si="53"/>
        <v>1894.151774617508</v>
      </c>
      <c r="R106" s="203">
        <f t="shared" si="53"/>
        <v>0.8774621997717893</v>
      </c>
      <c r="S106" s="204">
        <f t="shared" si="53"/>
        <v>51151.571901782416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0.67770151018796676</v>
      </c>
      <c r="C107" s="49">
        <f t="shared" ref="C107:H107" si="54">IF($I106=0,"-",C106/$I106)</f>
        <v>1.4913395516163464E-2</v>
      </c>
      <c r="D107" s="49">
        <f t="shared" si="54"/>
        <v>0.1567885036026804</v>
      </c>
      <c r="E107" s="49">
        <f t="shared" si="54"/>
        <v>8.2142812999234038E-2</v>
      </c>
      <c r="F107" s="49">
        <f t="shared" si="54"/>
        <v>1.6284831230106319E-2</v>
      </c>
      <c r="G107" s="49">
        <f t="shared" si="54"/>
        <v>5.2144790489031027E-2</v>
      </c>
      <c r="H107" s="71">
        <f t="shared" si="54"/>
        <v>2.4155974818007235E-5</v>
      </c>
      <c r="I107" s="50">
        <f>SUM(B107:H107)</f>
        <v>0.99999999999999989</v>
      </c>
      <c r="K107" s="82" t="s">
        <v>83</v>
      </c>
      <c r="L107" s="99">
        <f t="shared" ref="L107:R107" si="55">IF($S106=0,"-",L106/$S106)</f>
        <v>0.48126393482144952</v>
      </c>
      <c r="M107" s="99">
        <f t="shared" si="55"/>
        <v>1.059062035388811E-2</v>
      </c>
      <c r="N107" s="99">
        <f t="shared" si="55"/>
        <v>0.11134201568720777</v>
      </c>
      <c r="O107" s="99">
        <f t="shared" si="55"/>
        <v>5.8333016537544996E-2</v>
      </c>
      <c r="P107" s="99">
        <f t="shared" si="55"/>
        <v>0.3014230811815129</v>
      </c>
      <c r="Q107" s="99">
        <f t="shared" si="55"/>
        <v>3.7030177259352315E-2</v>
      </c>
      <c r="R107" s="100">
        <f t="shared" si="55"/>
        <v>1.7154159044352133E-5</v>
      </c>
      <c r="S107" s="101">
        <f>SUM(L107:R107)</f>
        <v>0.99999999999999989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3.7342955740847159E-7</v>
      </c>
      <c r="E111" s="158">
        <v>0</v>
      </c>
      <c r="F111" s="321"/>
      <c r="G111" s="158">
        <v>0</v>
      </c>
      <c r="H111" s="159">
        <v>0</v>
      </c>
      <c r="I111" s="160">
        <f>SUM(B111:H111)</f>
        <v>3.7342955740847159E-7</v>
      </c>
      <c r="J111" s="155"/>
      <c r="K111" s="209" t="s">
        <v>7</v>
      </c>
      <c r="L111" s="158">
        <v>0</v>
      </c>
      <c r="M111" s="158">
        <v>0</v>
      </c>
      <c r="N111" s="158">
        <v>3.7342955740847159E-7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3.7342955740847159E-7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3.7342955740847159E-7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3.7342955740847159E-7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56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57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58">SUM(V112:AC112)</f>
        <v>0</v>
      </c>
      <c r="AJ112" s="147" t="str">
        <f t="shared" ref="AJ112:AJ133" si="59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224.47715712160056</v>
      </c>
      <c r="E113" s="162">
        <v>0</v>
      </c>
      <c r="F113" s="322"/>
      <c r="G113" s="162">
        <v>0</v>
      </c>
      <c r="H113" s="174">
        <v>0</v>
      </c>
      <c r="I113" s="160">
        <f t="shared" si="56"/>
        <v>224.47715712160056</v>
      </c>
      <c r="J113" s="155"/>
      <c r="K113" s="175" t="s">
        <v>10</v>
      </c>
      <c r="L113" s="162">
        <v>0</v>
      </c>
      <c r="M113" s="162">
        <v>0</v>
      </c>
      <c r="N113" s="162">
        <v>224.47715712160056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57"/>
        <v>224.47715712160056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224.47715712160056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58"/>
        <v>224.47715712160056</v>
      </c>
      <c r="AJ113" s="147" t="str">
        <f t="shared" si="59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56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57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58"/>
        <v>0</v>
      </c>
      <c r="AJ114" s="147" t="str">
        <f t="shared" si="59"/>
        <v/>
      </c>
      <c r="BA114" s="147"/>
      <c r="BR114" s="147"/>
      <c r="CG114" s="147"/>
    </row>
    <row r="115" spans="1:85" ht="15">
      <c r="A115" s="173" t="s">
        <v>16</v>
      </c>
      <c r="B115" s="162">
        <v>1.1036534666233585E-3</v>
      </c>
      <c r="C115" s="162">
        <v>7.2519416045737405E-3</v>
      </c>
      <c r="D115" s="162">
        <v>0</v>
      </c>
      <c r="E115" s="162">
        <v>0</v>
      </c>
      <c r="F115" s="322"/>
      <c r="G115" s="162">
        <v>0</v>
      </c>
      <c r="H115" s="174">
        <v>0</v>
      </c>
      <c r="I115" s="160">
        <f t="shared" si="56"/>
        <v>8.3555950711970989E-3</v>
      </c>
      <c r="J115" s="155"/>
      <c r="K115" s="175" t="s">
        <v>16</v>
      </c>
      <c r="L115" s="162">
        <v>1.1036534666233585E-3</v>
      </c>
      <c r="M115" s="162">
        <v>7.2519416045737405E-3</v>
      </c>
      <c r="N115" s="162">
        <v>0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57"/>
        <v>8.3555950711970989E-3</v>
      </c>
      <c r="U115" s="221" t="s">
        <v>16</v>
      </c>
      <c r="V115" s="213">
        <v>1.1036534666233585E-3</v>
      </c>
      <c r="W115" s="213">
        <v>0</v>
      </c>
      <c r="X115" s="213">
        <v>0</v>
      </c>
      <c r="Y115" s="213">
        <v>7.2519416045737405E-3</v>
      </c>
      <c r="Z115" s="213">
        <v>0</v>
      </c>
      <c r="AA115" s="213">
        <v>0</v>
      </c>
      <c r="AB115" s="213">
        <v>0</v>
      </c>
      <c r="AC115" s="214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6">
        <f t="shared" si="58"/>
        <v>8.3555950711970989E-3</v>
      </c>
      <c r="AJ115" s="147" t="str">
        <f t="shared" si="59"/>
        <v/>
      </c>
      <c r="BA115" s="147"/>
      <c r="BR115" s="147"/>
      <c r="CG115" s="147"/>
    </row>
    <row r="116" spans="1:85" ht="15">
      <c r="A116" s="165" t="s">
        <v>15</v>
      </c>
      <c r="B116" s="166">
        <v>2.6996616949928009E-6</v>
      </c>
      <c r="C116" s="166">
        <v>0</v>
      </c>
      <c r="D116" s="166">
        <v>0</v>
      </c>
      <c r="E116" s="166">
        <v>0</v>
      </c>
      <c r="F116" s="322"/>
      <c r="G116" s="166">
        <v>0</v>
      </c>
      <c r="H116" s="167">
        <v>0</v>
      </c>
      <c r="I116" s="168">
        <f t="shared" si="56"/>
        <v>2.6996616949928009E-6</v>
      </c>
      <c r="J116" s="155"/>
      <c r="K116" s="169" t="s">
        <v>15</v>
      </c>
      <c r="L116" s="170">
        <v>2.6996616949928009E-6</v>
      </c>
      <c r="M116" s="170">
        <v>0</v>
      </c>
      <c r="N116" s="170">
        <v>0</v>
      </c>
      <c r="O116" s="170">
        <v>0</v>
      </c>
      <c r="P116" s="170">
        <v>0</v>
      </c>
      <c r="Q116" s="170">
        <v>0</v>
      </c>
      <c r="R116" s="171">
        <v>0</v>
      </c>
      <c r="S116" s="172">
        <f t="shared" si="57"/>
        <v>2.6996616949928009E-6</v>
      </c>
      <c r="U116" s="217" t="s">
        <v>53</v>
      </c>
      <c r="V116" s="218">
        <v>2.6996616949928009E-6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9">
        <v>0</v>
      </c>
      <c r="AD116" s="218">
        <v>0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58"/>
        <v>2.6996616949928009E-6</v>
      </c>
      <c r="AJ116" s="147" t="str">
        <f t="shared" si="59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7.5183168808052009E-2</v>
      </c>
      <c r="F117" s="322"/>
      <c r="G117" s="162">
        <v>0</v>
      </c>
      <c r="H117" s="174">
        <v>0</v>
      </c>
      <c r="I117" s="160">
        <f t="shared" si="56"/>
        <v>7.5183168808052009E-2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7.5183168808052009E-2</v>
      </c>
      <c r="P117" s="162">
        <v>0.78761261554163198</v>
      </c>
      <c r="Q117" s="162">
        <v>0</v>
      </c>
      <c r="R117" s="163">
        <v>0</v>
      </c>
      <c r="S117" s="164">
        <f t="shared" si="57"/>
        <v>0.86279578434968396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6.0951408182573783E-3</v>
      </c>
      <c r="AB117" s="213">
        <v>0.78761261554163198</v>
      </c>
      <c r="AC117" s="214">
        <v>6.9088027989794631E-2</v>
      </c>
      <c r="AD117" s="213">
        <v>0</v>
      </c>
      <c r="AE117" s="213">
        <v>0</v>
      </c>
      <c r="AF117" s="213">
        <v>0</v>
      </c>
      <c r="AG117" s="213">
        <v>0</v>
      </c>
      <c r="AH117" s="213">
        <v>6.9088027989794631E-2</v>
      </c>
      <c r="AI117" s="216">
        <f t="shared" si="58"/>
        <v>0.86279578434968396</v>
      </c>
      <c r="AJ117" s="147" t="str">
        <f t="shared" si="59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56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4.8056402701123528E-5</v>
      </c>
      <c r="Q118" s="170">
        <v>0</v>
      </c>
      <c r="R118" s="171">
        <v>0</v>
      </c>
      <c r="S118" s="172">
        <f t="shared" si="57"/>
        <v>4.8056402701123528E-5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4.8056402701123528E-5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58"/>
        <v>4.8056402701123528E-5</v>
      </c>
      <c r="AJ118" s="147" t="str">
        <f t="shared" si="59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56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57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58"/>
        <v>0</v>
      </c>
      <c r="AJ119" s="147" t="str">
        <f t="shared" si="59"/>
        <v/>
      </c>
      <c r="BA119" s="147"/>
      <c r="BR119" s="147"/>
      <c r="CG119" s="147"/>
    </row>
    <row r="120" spans="1:85" ht="15">
      <c r="A120" s="165" t="s">
        <v>17</v>
      </c>
      <c r="B120" s="166">
        <v>0</v>
      </c>
      <c r="C120" s="166">
        <v>0</v>
      </c>
      <c r="D120" s="166">
        <v>1.2469097387226433E-4</v>
      </c>
      <c r="E120" s="166">
        <v>0</v>
      </c>
      <c r="F120" s="322"/>
      <c r="G120" s="166">
        <v>0</v>
      </c>
      <c r="H120" s="167">
        <v>0</v>
      </c>
      <c r="I120" s="168">
        <f t="shared" si="56"/>
        <v>1.2469097387226433E-4</v>
      </c>
      <c r="J120" s="155"/>
      <c r="K120" s="169" t="s">
        <v>17</v>
      </c>
      <c r="L120" s="170">
        <v>0</v>
      </c>
      <c r="M120" s="170">
        <v>0</v>
      </c>
      <c r="N120" s="170">
        <v>1.2469097387226433E-4</v>
      </c>
      <c r="O120" s="170">
        <v>0</v>
      </c>
      <c r="P120" s="170">
        <v>0</v>
      </c>
      <c r="Q120" s="170">
        <v>0</v>
      </c>
      <c r="R120" s="171">
        <v>0</v>
      </c>
      <c r="S120" s="172">
        <f t="shared" si="57"/>
        <v>1.2469097387226433E-4</v>
      </c>
      <c r="U120" s="217" t="s">
        <v>17</v>
      </c>
      <c r="V120" s="218">
        <v>0</v>
      </c>
      <c r="W120" s="218">
        <v>0</v>
      </c>
      <c r="X120" s="218">
        <v>0</v>
      </c>
      <c r="Y120" s="218">
        <v>0</v>
      </c>
      <c r="Z120" s="218">
        <v>1.2469097387226433E-4</v>
      </c>
      <c r="AA120" s="218">
        <v>0</v>
      </c>
      <c r="AB120" s="218">
        <v>0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58"/>
        <v>1.2469097387226433E-4</v>
      </c>
      <c r="AJ120" s="147" t="str">
        <f t="shared" si="59"/>
        <v/>
      </c>
      <c r="BA120" s="147"/>
      <c r="BR120" s="147"/>
      <c r="CG120" s="147"/>
    </row>
    <row r="121" spans="1:85" ht="15">
      <c r="A121" s="173" t="s">
        <v>139</v>
      </c>
      <c r="B121" s="162">
        <v>5.592010495270971</v>
      </c>
      <c r="C121" s="162">
        <v>1.6947474225724324</v>
      </c>
      <c r="D121" s="162">
        <v>72.751561819354151</v>
      </c>
      <c r="E121" s="162">
        <v>1.4863107414787211</v>
      </c>
      <c r="F121" s="322"/>
      <c r="G121" s="162">
        <v>0</v>
      </c>
      <c r="H121" s="174">
        <v>0</v>
      </c>
      <c r="I121" s="160">
        <f t="shared" si="56"/>
        <v>81.524630478676272</v>
      </c>
      <c r="J121" s="155"/>
      <c r="K121" s="175" t="s">
        <v>139</v>
      </c>
      <c r="L121" s="162">
        <v>5.592010495270971</v>
      </c>
      <c r="M121" s="162">
        <v>1.6947474225724324</v>
      </c>
      <c r="N121" s="162">
        <v>72.751561819354151</v>
      </c>
      <c r="O121" s="162">
        <v>1.4863107414787211</v>
      </c>
      <c r="P121" s="162">
        <v>0</v>
      </c>
      <c r="Q121" s="162">
        <v>0</v>
      </c>
      <c r="R121" s="163">
        <v>0</v>
      </c>
      <c r="S121" s="164">
        <f t="shared" si="57"/>
        <v>81.524630478676272</v>
      </c>
      <c r="U121" s="221" t="s">
        <v>139</v>
      </c>
      <c r="V121" s="213">
        <v>5.5812496248170476</v>
      </c>
      <c r="W121" s="213">
        <v>0</v>
      </c>
      <c r="X121" s="213">
        <v>0</v>
      </c>
      <c r="Y121" s="213">
        <v>1.6947474225724324</v>
      </c>
      <c r="Z121" s="213">
        <v>72.751561819354151</v>
      </c>
      <c r="AA121" s="213">
        <v>1.243708296693802</v>
      </c>
      <c r="AB121" s="213">
        <v>0</v>
      </c>
      <c r="AC121" s="214">
        <v>0.25336331523884215</v>
      </c>
      <c r="AD121" s="213">
        <v>1.0760870453923072E-2</v>
      </c>
      <c r="AE121" s="213">
        <v>0</v>
      </c>
      <c r="AF121" s="213">
        <v>0</v>
      </c>
      <c r="AG121" s="213">
        <v>0</v>
      </c>
      <c r="AH121" s="213">
        <v>0.24260244478491907</v>
      </c>
      <c r="AI121" s="216">
        <f t="shared" si="58"/>
        <v>81.524630478676272</v>
      </c>
      <c r="AJ121" s="147" t="str">
        <f t="shared" si="59"/>
        <v/>
      </c>
      <c r="BA121" s="147"/>
      <c r="BR121" s="147"/>
      <c r="CG121" s="147"/>
    </row>
    <row r="122" spans="1:85" ht="15">
      <c r="A122" s="165" t="s">
        <v>25</v>
      </c>
      <c r="B122" s="166">
        <v>1.3486790701343376</v>
      </c>
      <c r="C122" s="166">
        <v>8.339456301119251E-2</v>
      </c>
      <c r="D122" s="166">
        <v>18.448799463761247</v>
      </c>
      <c r="E122" s="166">
        <v>26.613472569159288</v>
      </c>
      <c r="F122" s="322"/>
      <c r="G122" s="166">
        <v>1.7373497964667168</v>
      </c>
      <c r="H122" s="167">
        <v>1.9950576154637994E-2</v>
      </c>
      <c r="I122" s="168">
        <f t="shared" si="56"/>
        <v>48.251646038687419</v>
      </c>
      <c r="J122" s="155"/>
      <c r="K122" s="169" t="s">
        <v>25</v>
      </c>
      <c r="L122" s="170">
        <v>1.3486790701343376</v>
      </c>
      <c r="M122" s="170">
        <v>8.339456301119251E-2</v>
      </c>
      <c r="N122" s="170">
        <v>18.448799463761247</v>
      </c>
      <c r="O122" s="170">
        <v>26.613472569159288</v>
      </c>
      <c r="P122" s="170">
        <v>0.10453064318264361</v>
      </c>
      <c r="Q122" s="170">
        <v>1.7373497964667168</v>
      </c>
      <c r="R122" s="171">
        <v>1.9950576154637994E-2</v>
      </c>
      <c r="S122" s="172">
        <f t="shared" si="57"/>
        <v>48.35617668187006</v>
      </c>
      <c r="U122" s="217" t="s">
        <v>25</v>
      </c>
      <c r="V122" s="218">
        <v>0.71838078427720431</v>
      </c>
      <c r="W122" s="218">
        <v>0.62308150581992061</v>
      </c>
      <c r="X122" s="218">
        <v>1.7373497964667168</v>
      </c>
      <c r="Y122" s="218">
        <v>8.339456301119251E-2</v>
      </c>
      <c r="Z122" s="218">
        <v>18.448799463761247</v>
      </c>
      <c r="AA122" s="218">
        <v>26.54005329422538</v>
      </c>
      <c r="AB122" s="218">
        <v>0.10453064318264361</v>
      </c>
      <c r="AC122" s="219">
        <v>0.10058663112575811</v>
      </c>
      <c r="AD122" s="218">
        <v>7.2167800372126374E-3</v>
      </c>
      <c r="AE122" s="218">
        <v>0</v>
      </c>
      <c r="AF122" s="218">
        <v>1.9950576154637994E-2</v>
      </c>
      <c r="AG122" s="218">
        <v>0</v>
      </c>
      <c r="AH122" s="218">
        <v>7.3419274933907472E-2</v>
      </c>
      <c r="AI122" s="220">
        <f t="shared" si="58"/>
        <v>48.35617668187006</v>
      </c>
      <c r="AJ122" s="147" t="str">
        <f t="shared" si="59"/>
        <v/>
      </c>
      <c r="BA122" s="147"/>
      <c r="BR122" s="147"/>
      <c r="CG122" s="147"/>
    </row>
    <row r="123" spans="1:85" ht="15">
      <c r="A123" s="173" t="s">
        <v>24</v>
      </c>
      <c r="B123" s="162">
        <v>17.21160627644915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56"/>
        <v>17.21160627644915</v>
      </c>
      <c r="J123" s="155"/>
      <c r="K123" s="175" t="s">
        <v>24</v>
      </c>
      <c r="L123" s="162">
        <v>17.21160627644915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57"/>
        <v>17.21160627644915</v>
      </c>
      <c r="U123" s="221" t="s">
        <v>24</v>
      </c>
      <c r="V123" s="213">
        <v>17.21160627644915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58"/>
        <v>17.21160627644915</v>
      </c>
      <c r="AJ123" s="147" t="str">
        <f t="shared" si="59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56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57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58"/>
        <v>0</v>
      </c>
      <c r="AJ124" s="147" t="str">
        <f t="shared" si="59"/>
        <v/>
      </c>
      <c r="BA124" s="147"/>
      <c r="BR124" s="147"/>
      <c r="CG124" s="147"/>
    </row>
    <row r="125" spans="1:85" ht="15">
      <c r="A125" s="173" t="s">
        <v>22</v>
      </c>
      <c r="B125" s="162">
        <v>1.7900518557632659E-2</v>
      </c>
      <c r="C125" s="162">
        <v>0</v>
      </c>
      <c r="D125" s="162">
        <v>3.6343477071557218E-2</v>
      </c>
      <c r="E125" s="162">
        <v>0</v>
      </c>
      <c r="F125" s="322"/>
      <c r="G125" s="162">
        <v>0</v>
      </c>
      <c r="H125" s="174">
        <v>0</v>
      </c>
      <c r="I125" s="160">
        <f t="shared" si="56"/>
        <v>5.4243995629189877E-2</v>
      </c>
      <c r="J125" s="155"/>
      <c r="K125" s="175" t="s">
        <v>22</v>
      </c>
      <c r="L125" s="162">
        <v>1.7900518557632659E-2</v>
      </c>
      <c r="M125" s="162">
        <v>0</v>
      </c>
      <c r="N125" s="162">
        <v>3.6343477071557218E-2</v>
      </c>
      <c r="O125" s="162">
        <v>0</v>
      </c>
      <c r="P125" s="162">
        <v>5.6665661663665753E-2</v>
      </c>
      <c r="Q125" s="162">
        <v>0</v>
      </c>
      <c r="R125" s="163">
        <v>0</v>
      </c>
      <c r="S125" s="164">
        <f t="shared" si="57"/>
        <v>0.11090965729285562</v>
      </c>
      <c r="U125" s="221" t="s">
        <v>22</v>
      </c>
      <c r="V125" s="213">
        <v>1.7900518557632659E-2</v>
      </c>
      <c r="W125" s="213">
        <v>0</v>
      </c>
      <c r="X125" s="213">
        <v>0</v>
      </c>
      <c r="Y125" s="213">
        <v>0</v>
      </c>
      <c r="Z125" s="213">
        <v>3.6343477071557218E-2</v>
      </c>
      <c r="AA125" s="213">
        <v>0</v>
      </c>
      <c r="AB125" s="213">
        <v>5.6665661663665753E-2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58"/>
        <v>0.11090965729285562</v>
      </c>
      <c r="AJ125" s="147" t="str">
        <f t="shared" si="59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56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57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58"/>
        <v>0</v>
      </c>
      <c r="AJ126" s="147" t="str">
        <f t="shared" si="59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56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57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58"/>
        <v>0</v>
      </c>
      <c r="AJ127" s="147" t="str">
        <f t="shared" si="59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56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57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58"/>
        <v>0</v>
      </c>
      <c r="AJ128" s="147" t="str">
        <f t="shared" si="59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56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57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58"/>
        <v>0</v>
      </c>
      <c r="AJ129" s="147" t="str">
        <f t="shared" si="59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56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57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58"/>
        <v>0</v>
      </c>
      <c r="AJ130" s="147" t="str">
        <f t="shared" si="59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56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57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58"/>
        <v>0</v>
      </c>
      <c r="AJ131" s="147" t="str">
        <f t="shared" si="59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24.171302713540406</v>
      </c>
      <c r="C132" s="201">
        <f t="shared" ref="C132:I132" si="60">SUM(C111:C127)</f>
        <v>1.7853939271881987</v>
      </c>
      <c r="D132" s="201">
        <f t="shared" si="60"/>
        <v>315.71398694619097</v>
      </c>
      <c r="E132" s="201">
        <f t="shared" si="60"/>
        <v>28.174966479446063</v>
      </c>
      <c r="F132" s="201">
        <f t="shared" si="60"/>
        <v>0</v>
      </c>
      <c r="G132" s="201">
        <f t="shared" si="60"/>
        <v>1.7373497964667168</v>
      </c>
      <c r="H132" s="203">
        <f t="shared" si="60"/>
        <v>1.9950576154637994E-2</v>
      </c>
      <c r="I132" s="160">
        <f t="shared" si="60"/>
        <v>371.60295043898697</v>
      </c>
      <c r="J132" s="155"/>
      <c r="K132" s="202" t="s">
        <v>26</v>
      </c>
      <c r="L132" s="201">
        <f>SUM(L111:L127)</f>
        <v>24.171302713540406</v>
      </c>
      <c r="M132" s="201">
        <f t="shared" ref="M132:S132" si="61">SUM(M111:M127)</f>
        <v>1.7853939271881987</v>
      </c>
      <c r="N132" s="201">
        <f t="shared" si="61"/>
        <v>315.71398694619097</v>
      </c>
      <c r="O132" s="201">
        <f t="shared" si="61"/>
        <v>28.174966479446063</v>
      </c>
      <c r="P132" s="201">
        <f t="shared" si="61"/>
        <v>0.9488569767906424</v>
      </c>
      <c r="Q132" s="201">
        <f t="shared" si="61"/>
        <v>1.7373497964667168</v>
      </c>
      <c r="R132" s="203">
        <f t="shared" si="61"/>
        <v>1.9950576154637994E-2</v>
      </c>
      <c r="S132" s="204">
        <f t="shared" si="61"/>
        <v>372.55180741577766</v>
      </c>
      <c r="T132" s="147" t="str">
        <f>IF(ABS(S132-AI132)&gt;0.01,S132-AI132,"")</f>
        <v/>
      </c>
      <c r="U132" s="230" t="s">
        <v>59</v>
      </c>
      <c r="V132" s="231">
        <f>SUM(V111:V127)</f>
        <v>23.530243557229351</v>
      </c>
      <c r="W132" s="231">
        <f t="shared" ref="W132:AH132" si="62">SUM(W111:W127)</f>
        <v>0.62308150581992061</v>
      </c>
      <c r="X132" s="231">
        <f t="shared" si="62"/>
        <v>1.7373497964667168</v>
      </c>
      <c r="Y132" s="231">
        <f t="shared" si="62"/>
        <v>1.7853939271881987</v>
      </c>
      <c r="Z132" s="231">
        <f t="shared" si="62"/>
        <v>315.71398694619097</v>
      </c>
      <c r="AA132" s="231">
        <f t="shared" si="62"/>
        <v>27.789856731737441</v>
      </c>
      <c r="AB132" s="231">
        <f t="shared" si="62"/>
        <v>0.9488569767906424</v>
      </c>
      <c r="AC132" s="231">
        <f t="shared" si="62"/>
        <v>0.42303797435439489</v>
      </c>
      <c r="AD132" s="232">
        <f t="shared" si="62"/>
        <v>1.797765049113571E-2</v>
      </c>
      <c r="AE132" s="232">
        <f t="shared" si="62"/>
        <v>0</v>
      </c>
      <c r="AF132" s="232">
        <f t="shared" si="62"/>
        <v>1.9950576154637994E-2</v>
      </c>
      <c r="AG132" s="232">
        <f t="shared" si="62"/>
        <v>0</v>
      </c>
      <c r="AH132" s="232">
        <f t="shared" si="62"/>
        <v>0.38510974770862122</v>
      </c>
      <c r="AI132" s="233">
        <f>SUM(V132:AC132)</f>
        <v>372.5518074157776</v>
      </c>
      <c r="AJ132" s="147" t="str">
        <f t="shared" si="59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6.5046046284040634E-2</v>
      </c>
      <c r="C133" s="49">
        <f t="shared" ref="C133:H133" si="63">IF($I132=0,"-",C132/$I132)</f>
        <v>4.8045741431252181E-3</v>
      </c>
      <c r="D133" s="49">
        <f t="shared" si="63"/>
        <v>0.8496003236067623</v>
      </c>
      <c r="E133" s="49">
        <f t="shared" si="63"/>
        <v>7.5820082822706428E-2</v>
      </c>
      <c r="F133" s="49">
        <f t="shared" si="63"/>
        <v>0</v>
      </c>
      <c r="G133" s="49">
        <f t="shared" si="63"/>
        <v>4.6752852592110141E-3</v>
      </c>
      <c r="H133" s="71">
        <f t="shared" si="63"/>
        <v>5.3687884154498004E-5</v>
      </c>
      <c r="I133" s="50">
        <f>SUM(B133:H133)</f>
        <v>1.0000000000000002</v>
      </c>
      <c r="J133" s="147"/>
      <c r="K133" s="82" t="s">
        <v>83</v>
      </c>
      <c r="L133" s="99">
        <f t="shared" ref="L133:R133" si="64">IF($S132=0,"-",L132/$S132)</f>
        <v>6.488037967445584E-2</v>
      </c>
      <c r="M133" s="99">
        <f t="shared" si="64"/>
        <v>4.7923373116148969E-3</v>
      </c>
      <c r="N133" s="99">
        <f t="shared" si="64"/>
        <v>0.84743646564528896</v>
      </c>
      <c r="O133" s="99">
        <f t="shared" si="64"/>
        <v>7.5626975681269623E-2</v>
      </c>
      <c r="P133" s="99">
        <f t="shared" si="64"/>
        <v>2.5469128263594571E-3</v>
      </c>
      <c r="Q133" s="99">
        <f t="shared" si="64"/>
        <v>4.6633777152174398E-3</v>
      </c>
      <c r="R133" s="100">
        <f t="shared" si="64"/>
        <v>5.3551145793724799E-5</v>
      </c>
      <c r="S133" s="101">
        <f>SUM(L133:R133)</f>
        <v>0.99999999999999989</v>
      </c>
      <c r="U133" s="111" t="s">
        <v>83</v>
      </c>
      <c r="V133" s="133">
        <f>+V132/$AI$132</f>
        <v>6.3159654815387808E-2</v>
      </c>
      <c r="W133" s="133">
        <f t="shared" ref="W133:AI133" si="65">+W132/$AI$132</f>
        <v>1.6724694214798031E-3</v>
      </c>
      <c r="X133" s="133">
        <f t="shared" si="65"/>
        <v>4.6633777152174406E-3</v>
      </c>
      <c r="Y133" s="133">
        <f t="shared" si="65"/>
        <v>4.7923373116148978E-3</v>
      </c>
      <c r="Z133" s="133">
        <f t="shared" si="65"/>
        <v>0.84743646564528907</v>
      </c>
      <c r="AA133" s="133">
        <f t="shared" si="65"/>
        <v>7.4593267777985112E-2</v>
      </c>
      <c r="AB133" s="133">
        <f t="shared" si="65"/>
        <v>2.5469128263594576E-3</v>
      </c>
      <c r="AC133" s="133">
        <f t="shared" si="65"/>
        <v>1.1355144866664769E-3</v>
      </c>
      <c r="AD133" s="133">
        <f t="shared" si="65"/>
        <v>4.8255437588233679E-5</v>
      </c>
      <c r="AE133" s="133">
        <f t="shared" si="65"/>
        <v>0</v>
      </c>
      <c r="AF133" s="133">
        <f t="shared" si="65"/>
        <v>5.3551145793724813E-5</v>
      </c>
      <c r="AG133" s="133">
        <f t="shared" si="65"/>
        <v>0</v>
      </c>
      <c r="AH133" s="133">
        <f t="shared" si="65"/>
        <v>1.0337079032845186E-3</v>
      </c>
      <c r="AI133" s="134">
        <f t="shared" si="65"/>
        <v>1</v>
      </c>
      <c r="AJ133" s="25" t="str">
        <f t="shared" si="59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66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67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68">SUM(V138:AC138)</f>
        <v>0</v>
      </c>
      <c r="AJ138" s="147" t="str">
        <f t="shared" ref="AJ138:AJ159" si="69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66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67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68"/>
        <v>0</v>
      </c>
      <c r="AJ139" s="147" t="str">
        <f t="shared" si="69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66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67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68"/>
        <v>0</v>
      </c>
      <c r="AJ140" s="147" t="str">
        <f t="shared" si="69"/>
        <v/>
      </c>
      <c r="BA140" s="147"/>
      <c r="BR140" s="147"/>
      <c r="CG140" s="147"/>
    </row>
    <row r="141" spans="1:85" ht="15">
      <c r="A141" s="173" t="s">
        <v>16</v>
      </c>
      <c r="B141" s="162">
        <v>8.1720634343343406</v>
      </c>
      <c r="C141" s="162">
        <v>10.600708792329295</v>
      </c>
      <c r="D141" s="162">
        <v>1.6561240694851196</v>
      </c>
      <c r="E141" s="162">
        <v>0</v>
      </c>
      <c r="F141" s="322"/>
      <c r="G141" s="162">
        <v>0</v>
      </c>
      <c r="H141" s="174">
        <v>0</v>
      </c>
      <c r="I141" s="160">
        <f t="shared" si="66"/>
        <v>20.428896296148753</v>
      </c>
      <c r="J141" s="155"/>
      <c r="K141" s="175" t="s">
        <v>16</v>
      </c>
      <c r="L141" s="162">
        <v>8.1720634343343406</v>
      </c>
      <c r="M141" s="162">
        <v>10.600708792329295</v>
      </c>
      <c r="N141" s="162">
        <v>1.6561240694851196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67"/>
        <v>20.428896296148753</v>
      </c>
      <c r="U141" s="221" t="s">
        <v>16</v>
      </c>
      <c r="V141" s="213">
        <v>8.1720634343343406</v>
      </c>
      <c r="W141" s="213">
        <v>0</v>
      </c>
      <c r="X141" s="213">
        <v>0</v>
      </c>
      <c r="Y141" s="213">
        <v>10.600708792329295</v>
      </c>
      <c r="Z141" s="213">
        <v>1.6561240694851196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68"/>
        <v>20.428896296148753</v>
      </c>
      <c r="AJ141" s="147" t="str">
        <f t="shared" si="69"/>
        <v/>
      </c>
      <c r="BA141" s="147"/>
      <c r="BR141" s="147"/>
      <c r="CG141" s="147"/>
    </row>
    <row r="142" spans="1:85" ht="15">
      <c r="A142" s="165" t="s">
        <v>15</v>
      </c>
      <c r="B142" s="166">
        <v>9.990259756989206E-2</v>
      </c>
      <c r="C142" s="166">
        <v>0.1295925261649605</v>
      </c>
      <c r="D142" s="166">
        <v>2.0245938834059084E-2</v>
      </c>
      <c r="E142" s="166">
        <v>0</v>
      </c>
      <c r="F142" s="322"/>
      <c r="G142" s="166">
        <v>0</v>
      </c>
      <c r="H142" s="167">
        <v>0</v>
      </c>
      <c r="I142" s="168">
        <f t="shared" si="66"/>
        <v>0.24974106256891165</v>
      </c>
      <c r="J142" s="155"/>
      <c r="K142" s="169" t="s">
        <v>15</v>
      </c>
      <c r="L142" s="170">
        <v>9.990259756989206E-2</v>
      </c>
      <c r="M142" s="170">
        <v>0.1295925261649605</v>
      </c>
      <c r="N142" s="170">
        <v>2.0245938834059084E-2</v>
      </c>
      <c r="O142" s="170">
        <v>0</v>
      </c>
      <c r="P142" s="170">
        <v>0</v>
      </c>
      <c r="Q142" s="170">
        <v>0</v>
      </c>
      <c r="R142" s="171">
        <v>0</v>
      </c>
      <c r="S142" s="172">
        <f t="shared" si="67"/>
        <v>0.24974106256891165</v>
      </c>
      <c r="U142" s="217" t="s">
        <v>53</v>
      </c>
      <c r="V142" s="218">
        <v>9.990259756989206E-2</v>
      </c>
      <c r="W142" s="218">
        <v>0</v>
      </c>
      <c r="X142" s="218">
        <v>0</v>
      </c>
      <c r="Y142" s="218">
        <v>0.1295925261649605</v>
      </c>
      <c r="Z142" s="218">
        <v>2.0245938834059084E-2</v>
      </c>
      <c r="AA142" s="218">
        <v>0</v>
      </c>
      <c r="AB142" s="218">
        <v>0</v>
      </c>
      <c r="AC142" s="219">
        <v>0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</v>
      </c>
      <c r="AI142" s="220">
        <f t="shared" si="68"/>
        <v>0.24974106256891165</v>
      </c>
      <c r="AJ142" s="147" t="str">
        <f t="shared" si="69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0.12035748303953353</v>
      </c>
      <c r="F143" s="322"/>
      <c r="G143" s="162">
        <v>0</v>
      </c>
      <c r="H143" s="174">
        <v>0</v>
      </c>
      <c r="I143" s="160">
        <f t="shared" si="66"/>
        <v>0.12035748303953353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0.12035748303953353</v>
      </c>
      <c r="P143" s="162">
        <v>19.334838977827914</v>
      </c>
      <c r="Q143" s="162">
        <v>0</v>
      </c>
      <c r="R143" s="163">
        <v>0</v>
      </c>
      <c r="S143" s="164">
        <f t="shared" si="67"/>
        <v>19.455196460867448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0.12035748303953353</v>
      </c>
      <c r="AB143" s="213">
        <v>19.334838977827914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68"/>
        <v>19.455196460867448</v>
      </c>
      <c r="AJ143" s="147" t="str">
        <f t="shared" si="69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66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0.16402372757586728</v>
      </c>
      <c r="Q144" s="170">
        <v>0</v>
      </c>
      <c r="R144" s="171">
        <v>0</v>
      </c>
      <c r="S144" s="172">
        <f t="shared" si="67"/>
        <v>0.16402372757586728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0.16402372757586728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68"/>
        <v>0.16402372757586728</v>
      </c>
      <c r="AJ144" s="147" t="str">
        <f t="shared" si="69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66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67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68"/>
        <v>0</v>
      </c>
      <c r="AJ145" s="147" t="str">
        <f t="shared" si="69"/>
        <v/>
      </c>
      <c r="BA145" s="147"/>
      <c r="BR145" s="147"/>
      <c r="CG145" s="147"/>
    </row>
    <row r="146" spans="1:85" ht="15">
      <c r="A146" s="165" t="s">
        <v>17</v>
      </c>
      <c r="B146" s="166">
        <v>1.3766455252428123E-4</v>
      </c>
      <c r="C146" s="166">
        <v>1.3766455252428086E-5</v>
      </c>
      <c r="D146" s="166">
        <v>1.7896391828156548E-4</v>
      </c>
      <c r="E146" s="166">
        <v>5.5065821009709494E-6</v>
      </c>
      <c r="F146" s="322"/>
      <c r="G146" s="166">
        <v>0</v>
      </c>
      <c r="H146" s="167">
        <v>0</v>
      </c>
      <c r="I146" s="168">
        <f t="shared" si="66"/>
        <v>3.3590150815924574E-4</v>
      </c>
      <c r="J146" s="155"/>
      <c r="K146" s="169" t="s">
        <v>17</v>
      </c>
      <c r="L146" s="170">
        <v>1.3766455252428123E-4</v>
      </c>
      <c r="M146" s="170">
        <v>1.3766455252428086E-5</v>
      </c>
      <c r="N146" s="170">
        <v>1.7896391828156548E-4</v>
      </c>
      <c r="O146" s="170">
        <v>5.5065821009709494E-6</v>
      </c>
      <c r="P146" s="170">
        <v>0</v>
      </c>
      <c r="Q146" s="170">
        <v>0</v>
      </c>
      <c r="R146" s="171">
        <v>0</v>
      </c>
      <c r="S146" s="172">
        <f t="shared" si="67"/>
        <v>3.3590150815924574E-4</v>
      </c>
      <c r="U146" s="217" t="s">
        <v>17</v>
      </c>
      <c r="V146" s="218">
        <v>1.3766455252428123E-4</v>
      </c>
      <c r="W146" s="218">
        <v>0</v>
      </c>
      <c r="X146" s="218">
        <v>0</v>
      </c>
      <c r="Y146" s="218">
        <v>1.3766455252428086E-5</v>
      </c>
      <c r="Z146" s="218">
        <v>1.7896391828156548E-4</v>
      </c>
      <c r="AA146" s="218">
        <v>0</v>
      </c>
      <c r="AB146" s="218">
        <v>0</v>
      </c>
      <c r="AC146" s="219">
        <v>5.5065821009709494E-6</v>
      </c>
      <c r="AD146" s="218">
        <v>0</v>
      </c>
      <c r="AE146" s="218">
        <v>0</v>
      </c>
      <c r="AF146" s="218">
        <v>0</v>
      </c>
      <c r="AG146" s="218">
        <v>0</v>
      </c>
      <c r="AH146" s="218">
        <v>5.5065821009709494E-6</v>
      </c>
      <c r="AI146" s="220">
        <f t="shared" si="68"/>
        <v>3.3590150815924574E-4</v>
      </c>
      <c r="AJ146" s="147" t="str">
        <f t="shared" si="69"/>
        <v/>
      </c>
      <c r="BA146" s="147"/>
      <c r="BR146" s="147"/>
      <c r="CG146" s="147"/>
    </row>
    <row r="147" spans="1:85" ht="15">
      <c r="A147" s="173" t="s">
        <v>139</v>
      </c>
      <c r="B147" s="162">
        <v>156.1093041886175</v>
      </c>
      <c r="C147" s="162">
        <v>997.11910828068653</v>
      </c>
      <c r="D147" s="162">
        <v>85.867314457572078</v>
      </c>
      <c r="E147" s="162">
        <v>0.76124934595080862</v>
      </c>
      <c r="F147" s="322"/>
      <c r="G147" s="162">
        <v>0</v>
      </c>
      <c r="H147" s="174">
        <v>0</v>
      </c>
      <c r="I147" s="160">
        <f t="shared" si="66"/>
        <v>1239.8569762728268</v>
      </c>
      <c r="J147" s="155"/>
      <c r="K147" s="175" t="s">
        <v>139</v>
      </c>
      <c r="L147" s="162">
        <v>156.1093041886175</v>
      </c>
      <c r="M147" s="162">
        <v>997.11910828068653</v>
      </c>
      <c r="N147" s="162">
        <v>85.867314457572078</v>
      </c>
      <c r="O147" s="162">
        <v>0.76124934595080862</v>
      </c>
      <c r="P147" s="162">
        <v>0</v>
      </c>
      <c r="Q147" s="162">
        <v>0</v>
      </c>
      <c r="R147" s="163">
        <v>0</v>
      </c>
      <c r="S147" s="164">
        <f t="shared" si="67"/>
        <v>1239.8569762728268</v>
      </c>
      <c r="U147" s="221" t="s">
        <v>139</v>
      </c>
      <c r="V147" s="213">
        <v>147.74238039195421</v>
      </c>
      <c r="W147" s="213">
        <v>0</v>
      </c>
      <c r="X147" s="213">
        <v>0</v>
      </c>
      <c r="Y147" s="213">
        <v>997.11910828068653</v>
      </c>
      <c r="Z147" s="213">
        <v>85.818217594217572</v>
      </c>
      <c r="AA147" s="213">
        <v>0</v>
      </c>
      <c r="AB147" s="213">
        <v>0</v>
      </c>
      <c r="AC147" s="214">
        <v>9.1772700059685874</v>
      </c>
      <c r="AD147" s="213">
        <v>8.3669237966632757</v>
      </c>
      <c r="AE147" s="213">
        <v>0</v>
      </c>
      <c r="AF147" s="213">
        <v>0</v>
      </c>
      <c r="AG147" s="213">
        <v>4.9096863354503271E-2</v>
      </c>
      <c r="AH147" s="213">
        <v>0.76124934595080862</v>
      </c>
      <c r="AI147" s="216">
        <f t="shared" si="68"/>
        <v>1239.8569762728271</v>
      </c>
      <c r="AJ147" s="147" t="str">
        <f t="shared" si="69"/>
        <v/>
      </c>
      <c r="BA147" s="147"/>
      <c r="BR147" s="147"/>
      <c r="CG147" s="147"/>
    </row>
    <row r="148" spans="1:85" ht="15">
      <c r="A148" s="165" t="s">
        <v>25</v>
      </c>
      <c r="B148" s="166">
        <v>42.586664717046901</v>
      </c>
      <c r="C148" s="166">
        <v>5.9577204417329677</v>
      </c>
      <c r="D148" s="166">
        <v>327.99424132342568</v>
      </c>
      <c r="E148" s="166">
        <v>1239.0664806629404</v>
      </c>
      <c r="F148" s="322"/>
      <c r="G148" s="166">
        <v>95.713499903341969</v>
      </c>
      <c r="H148" s="167">
        <v>0</v>
      </c>
      <c r="I148" s="168">
        <f t="shared" si="66"/>
        <v>1711.3186070484878</v>
      </c>
      <c r="J148" s="155"/>
      <c r="K148" s="169" t="s">
        <v>25</v>
      </c>
      <c r="L148" s="170">
        <v>42.586664717046901</v>
      </c>
      <c r="M148" s="170">
        <v>5.9577204417329677</v>
      </c>
      <c r="N148" s="170">
        <v>327.99424132342568</v>
      </c>
      <c r="O148" s="170">
        <v>1239.0664806629404</v>
      </c>
      <c r="P148" s="170">
        <v>2.2456133901740515E-3</v>
      </c>
      <c r="Q148" s="170">
        <v>95.713499903341969</v>
      </c>
      <c r="R148" s="171">
        <v>0</v>
      </c>
      <c r="S148" s="172">
        <f t="shared" si="67"/>
        <v>1711.320852661878</v>
      </c>
      <c r="U148" s="217" t="s">
        <v>25</v>
      </c>
      <c r="V148" s="218">
        <v>1.1455654423602586</v>
      </c>
      <c r="W148" s="218">
        <v>41.441099274686643</v>
      </c>
      <c r="X148" s="218">
        <v>95.713499903341969</v>
      </c>
      <c r="Y148" s="218">
        <v>5.9577204417329677</v>
      </c>
      <c r="Z148" s="218">
        <v>327.99424132342568</v>
      </c>
      <c r="AA148" s="218">
        <v>1237.5443538901745</v>
      </c>
      <c r="AB148" s="218">
        <v>2.2456133901740515E-3</v>
      </c>
      <c r="AC148" s="219">
        <v>1.522126772765747</v>
      </c>
      <c r="AD148" s="218">
        <v>0</v>
      </c>
      <c r="AE148" s="218">
        <v>1.5196191752174175</v>
      </c>
      <c r="AF148" s="218">
        <v>0</v>
      </c>
      <c r="AG148" s="218">
        <v>0</v>
      </c>
      <c r="AH148" s="218">
        <v>2.5075975483295136E-3</v>
      </c>
      <c r="AI148" s="220">
        <f t="shared" si="68"/>
        <v>1711.3208526618778</v>
      </c>
      <c r="AJ148" s="147" t="str">
        <f t="shared" si="69"/>
        <v/>
      </c>
      <c r="BA148" s="147"/>
      <c r="BR148" s="147"/>
      <c r="CG148" s="147"/>
    </row>
    <row r="149" spans="1:85" ht="15">
      <c r="A149" s="173" t="s">
        <v>24</v>
      </c>
      <c r="B149" s="162">
        <v>0.10733251352253452</v>
      </c>
      <c r="C149" s="162">
        <v>0.4005894385913889</v>
      </c>
      <c r="D149" s="162">
        <v>0.11479048476711641</v>
      </c>
      <c r="E149" s="162">
        <v>0</v>
      </c>
      <c r="F149" s="322"/>
      <c r="G149" s="162">
        <v>0</v>
      </c>
      <c r="H149" s="174">
        <v>0</v>
      </c>
      <c r="I149" s="160">
        <f t="shared" si="66"/>
        <v>0.62271243688103983</v>
      </c>
      <c r="J149" s="155"/>
      <c r="K149" s="175" t="s">
        <v>24</v>
      </c>
      <c r="L149" s="162">
        <v>0.10733251352253452</v>
      </c>
      <c r="M149" s="162">
        <v>0.4005894385913889</v>
      </c>
      <c r="N149" s="162">
        <v>0.11479048476711641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67"/>
        <v>0.62271243688103983</v>
      </c>
      <c r="U149" s="221" t="s">
        <v>24</v>
      </c>
      <c r="V149" s="213">
        <v>0.10582540125672989</v>
      </c>
      <c r="W149" s="213">
        <v>0</v>
      </c>
      <c r="X149" s="213">
        <v>0</v>
      </c>
      <c r="Y149" s="213">
        <v>0.4005894385913889</v>
      </c>
      <c r="Z149" s="213">
        <v>0.11479048476711641</v>
      </c>
      <c r="AA149" s="213">
        <v>0</v>
      </c>
      <c r="AB149" s="213">
        <v>0</v>
      </c>
      <c r="AC149" s="214">
        <v>1.507112265804631E-3</v>
      </c>
      <c r="AD149" s="213">
        <v>1.507112265804631E-3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68"/>
        <v>0.62271243688103972</v>
      </c>
      <c r="AJ149" s="147" t="str">
        <f t="shared" si="69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66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67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68"/>
        <v>0</v>
      </c>
      <c r="AJ150" s="147" t="str">
        <f t="shared" si="69"/>
        <v/>
      </c>
      <c r="BA150" s="147"/>
      <c r="BR150" s="147"/>
      <c r="CG150" s="147"/>
    </row>
    <row r="151" spans="1:85" ht="15">
      <c r="A151" s="173" t="s">
        <v>22</v>
      </c>
      <c r="B151" s="162">
        <v>0</v>
      </c>
      <c r="C151" s="162">
        <v>0.76508799058147858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66"/>
        <v>0.76508799058147858</v>
      </c>
      <c r="J151" s="155"/>
      <c r="K151" s="175" t="s">
        <v>22</v>
      </c>
      <c r="L151" s="162">
        <v>0</v>
      </c>
      <c r="M151" s="162">
        <v>0.76508799058147858</v>
      </c>
      <c r="N151" s="162">
        <v>0</v>
      </c>
      <c r="O151" s="162">
        <v>0</v>
      </c>
      <c r="P151" s="162">
        <v>1.1981521586750106</v>
      </c>
      <c r="Q151" s="162">
        <v>0</v>
      </c>
      <c r="R151" s="163">
        <v>0</v>
      </c>
      <c r="S151" s="164">
        <f t="shared" si="67"/>
        <v>1.9632401492564893</v>
      </c>
      <c r="U151" s="221" t="s">
        <v>22</v>
      </c>
      <c r="V151" s="213">
        <v>0</v>
      </c>
      <c r="W151" s="213">
        <v>0</v>
      </c>
      <c r="X151" s="213">
        <v>0</v>
      </c>
      <c r="Y151" s="213">
        <v>0.76508799058147858</v>
      </c>
      <c r="Z151" s="213">
        <v>0</v>
      </c>
      <c r="AA151" s="213">
        <v>0</v>
      </c>
      <c r="AB151" s="213">
        <v>1.1981521586750106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68"/>
        <v>1.9632401492564893</v>
      </c>
      <c r="AJ151" s="147" t="str">
        <f t="shared" si="69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0.29355956358971602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66"/>
        <v>0.29355956358971602</v>
      </c>
      <c r="J152" s="155"/>
      <c r="K152" s="169" t="s">
        <v>21</v>
      </c>
      <c r="L152" s="170">
        <v>0</v>
      </c>
      <c r="M152" s="170">
        <v>0.29355956358971602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67"/>
        <v>0.29355956358971602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0.29355956358971602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68"/>
        <v>0.29355956358971602</v>
      </c>
      <c r="AJ152" s="147" t="str">
        <f t="shared" si="69"/>
        <v/>
      </c>
      <c r="BA152" s="147"/>
      <c r="BR152" s="147"/>
      <c r="CG152" s="147"/>
    </row>
    <row r="153" spans="1:85" ht="15">
      <c r="A153" s="176" t="s">
        <v>60</v>
      </c>
      <c r="B153" s="162">
        <v>5.2749893943983236E-5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66"/>
        <v>5.2749893943983236E-5</v>
      </c>
      <c r="J153" s="155"/>
      <c r="K153" s="177" t="s">
        <v>60</v>
      </c>
      <c r="L153" s="162">
        <v>5.2749893943983236E-5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67"/>
        <v>5.2749893943983236E-5</v>
      </c>
      <c r="U153" s="222" t="s">
        <v>58</v>
      </c>
      <c r="V153" s="213">
        <v>5.2749893943983236E-5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68"/>
        <v>5.2749893943983236E-5</v>
      </c>
      <c r="AJ153" s="147" t="str">
        <f t="shared" si="69"/>
        <v/>
      </c>
      <c r="BA153" s="147"/>
      <c r="BR153" s="147"/>
      <c r="CG153" s="147"/>
    </row>
    <row r="154" spans="1:85">
      <c r="A154" s="178" t="s">
        <v>23</v>
      </c>
      <c r="B154" s="179">
        <v>5.2749893943983236E-5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66"/>
        <v>5.2749893943983236E-5</v>
      </c>
      <c r="J154" s="155"/>
      <c r="K154" s="182" t="s">
        <v>23</v>
      </c>
      <c r="L154" s="183">
        <v>5.2749893943983236E-5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67"/>
        <v>5.2749893943983236E-5</v>
      </c>
      <c r="U154" s="223" t="s">
        <v>61</v>
      </c>
      <c r="V154" s="224">
        <v>5.2749893943983236E-5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68"/>
        <v>5.2749893943983236E-5</v>
      </c>
      <c r="AJ154" s="147" t="str">
        <f t="shared" si="69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66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67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68"/>
        <v>0</v>
      </c>
      <c r="AJ155" s="147" t="str">
        <f t="shared" si="69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66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67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68"/>
        <v>0</v>
      </c>
      <c r="AJ156" s="147" t="str">
        <f t="shared" si="69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66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67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68"/>
        <v>0</v>
      </c>
      <c r="AJ157" s="147" t="str">
        <f t="shared" si="69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207.0754578655376</v>
      </c>
      <c r="C158" s="201">
        <f t="shared" ref="C158:I158" si="70">SUM(C137:C153)</f>
        <v>1015.2663808001316</v>
      </c>
      <c r="D158" s="201">
        <f t="shared" si="70"/>
        <v>415.65289523800232</v>
      </c>
      <c r="E158" s="201">
        <f t="shared" si="70"/>
        <v>1239.9480929985129</v>
      </c>
      <c r="F158" s="201">
        <f t="shared" si="70"/>
        <v>0</v>
      </c>
      <c r="G158" s="201">
        <f t="shared" si="70"/>
        <v>95.713499903341969</v>
      </c>
      <c r="H158" s="203">
        <f t="shared" si="70"/>
        <v>0</v>
      </c>
      <c r="I158" s="160">
        <f t="shared" si="70"/>
        <v>2973.6563268055261</v>
      </c>
      <c r="J158" s="155"/>
      <c r="K158" s="202" t="s">
        <v>26</v>
      </c>
      <c r="L158" s="201">
        <f>SUM(L137:L153)</f>
        <v>207.0754578655376</v>
      </c>
      <c r="M158" s="201">
        <f t="shared" ref="M158:S158" si="71">SUM(M137:M153)</f>
        <v>1015.2663808001316</v>
      </c>
      <c r="N158" s="201">
        <f t="shared" si="71"/>
        <v>415.65289523800232</v>
      </c>
      <c r="O158" s="201">
        <f t="shared" si="71"/>
        <v>1239.9480929985129</v>
      </c>
      <c r="P158" s="201">
        <f t="shared" si="71"/>
        <v>20.699260477468965</v>
      </c>
      <c r="Q158" s="201">
        <f t="shared" si="71"/>
        <v>95.713499903341969</v>
      </c>
      <c r="R158" s="203">
        <f t="shared" si="71"/>
        <v>0</v>
      </c>
      <c r="S158" s="204">
        <f t="shared" si="71"/>
        <v>2994.3555872829947</v>
      </c>
      <c r="T158" s="147" t="str">
        <f>IF(ABS(S158-AI158)&gt;0.01,S158-AI158,"")</f>
        <v/>
      </c>
      <c r="U158" s="230" t="s">
        <v>59</v>
      </c>
      <c r="V158" s="231">
        <f>SUM(V137:V153)</f>
        <v>157.26592768192191</v>
      </c>
      <c r="W158" s="231">
        <f t="shared" ref="W158:AH158" si="72">SUM(W137:W153)</f>
        <v>41.441099274686643</v>
      </c>
      <c r="X158" s="231">
        <f t="shared" si="72"/>
        <v>95.713499903341969</v>
      </c>
      <c r="Y158" s="231">
        <f t="shared" si="72"/>
        <v>1015.2663808001316</v>
      </c>
      <c r="Z158" s="231">
        <f t="shared" si="72"/>
        <v>415.60379837464785</v>
      </c>
      <c r="AA158" s="231">
        <f t="shared" si="72"/>
        <v>1237.664711373214</v>
      </c>
      <c r="AB158" s="231">
        <f t="shared" si="72"/>
        <v>20.699260477468965</v>
      </c>
      <c r="AC158" s="231">
        <f t="shared" si="72"/>
        <v>10.700909397582238</v>
      </c>
      <c r="AD158" s="232">
        <f t="shared" si="72"/>
        <v>8.3684309089290796</v>
      </c>
      <c r="AE158" s="232">
        <f t="shared" si="72"/>
        <v>1.5196191752174175</v>
      </c>
      <c r="AF158" s="232">
        <f t="shared" si="72"/>
        <v>0</v>
      </c>
      <c r="AG158" s="232">
        <f t="shared" si="72"/>
        <v>4.9096863354503271E-2</v>
      </c>
      <c r="AH158" s="232">
        <f t="shared" si="72"/>
        <v>0.76376245008123911</v>
      </c>
      <c r="AI158" s="233">
        <f>SUM(V158:AC158)</f>
        <v>2994.3555872829952</v>
      </c>
      <c r="AJ158" s="147" t="str">
        <f t="shared" si="69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6.9636647651206571E-2</v>
      </c>
      <c r="C159" s="49">
        <f t="shared" ref="C159:H159" si="73">IF($I158=0,"-",C158/$I158)</f>
        <v>0.34142021445053455</v>
      </c>
      <c r="D159" s="49">
        <f t="shared" si="73"/>
        <v>0.13977839049225999</v>
      </c>
      <c r="E159" s="49">
        <f t="shared" si="73"/>
        <v>0.41697760491728947</v>
      </c>
      <c r="F159" s="49">
        <f t="shared" si="73"/>
        <v>0</v>
      </c>
      <c r="G159" s="49">
        <f t="shared" si="73"/>
        <v>3.2187142488709498E-2</v>
      </c>
      <c r="H159" s="71">
        <f t="shared" si="73"/>
        <v>0</v>
      </c>
      <c r="I159" s="50">
        <f>SUM(B159:H159)</f>
        <v>1</v>
      </c>
      <c r="J159" s="147"/>
      <c r="K159" s="82" t="s">
        <v>83</v>
      </c>
      <c r="L159" s="99">
        <f t="shared" ref="L159:R159" si="74">IF($S158=0,"-",L158/$S158)</f>
        <v>6.9155266243256311E-2</v>
      </c>
      <c r="M159" s="99">
        <f t="shared" si="74"/>
        <v>0.33906005856884874</v>
      </c>
      <c r="N159" s="99">
        <f t="shared" si="74"/>
        <v>0.13881213607471235</v>
      </c>
      <c r="O159" s="99">
        <f t="shared" si="74"/>
        <v>0.41409513895562805</v>
      </c>
      <c r="P159" s="99">
        <f t="shared" si="74"/>
        <v>6.9127596486464622E-3</v>
      </c>
      <c r="Q159" s="99">
        <f t="shared" si="74"/>
        <v>3.1964640508908321E-2</v>
      </c>
      <c r="R159" s="100">
        <f t="shared" si="74"/>
        <v>0</v>
      </c>
      <c r="S159" s="101">
        <f>SUM(L159:R159)</f>
        <v>1.0000000000000002</v>
      </c>
      <c r="U159" s="111" t="s">
        <v>83</v>
      </c>
      <c r="V159" s="133">
        <f>+V158/$AI158</f>
        <v>5.2520792236509607E-2</v>
      </c>
      <c r="W159" s="133">
        <f t="shared" ref="W159:AH159" si="75">+W158/$AI158</f>
        <v>1.3839738824168602E-2</v>
      </c>
      <c r="X159" s="133">
        <f t="shared" si="75"/>
        <v>3.1964640508908314E-2</v>
      </c>
      <c r="Y159" s="133">
        <f t="shared" si="75"/>
        <v>0.33906005856884869</v>
      </c>
      <c r="Z159" s="133">
        <f t="shared" si="75"/>
        <v>0.13879573960411179</v>
      </c>
      <c r="AA159" s="133">
        <f t="shared" si="75"/>
        <v>0.41333257700907883</v>
      </c>
      <c r="AB159" s="133">
        <f t="shared" si="75"/>
        <v>6.9127596486464604E-3</v>
      </c>
      <c r="AC159" s="133">
        <f t="shared" si="75"/>
        <v>3.5736935997277403E-3</v>
      </c>
      <c r="AD159" s="133">
        <f t="shared" si="75"/>
        <v>2.7947351825780946E-3</v>
      </c>
      <c r="AE159" s="133">
        <f t="shared" si="75"/>
        <v>5.0749456132438925E-4</v>
      </c>
      <c r="AF159" s="133">
        <f t="shared" si="75"/>
        <v>0</v>
      </c>
      <c r="AG159" s="133">
        <f t="shared" si="75"/>
        <v>1.6396470600558353E-5</v>
      </c>
      <c r="AH159" s="133">
        <f t="shared" si="75"/>
        <v>2.5506738522469821E-4</v>
      </c>
      <c r="AI159" s="134">
        <f>SUM(V159:AC159)</f>
        <v>1</v>
      </c>
      <c r="AJ159" s="25" t="str">
        <f t="shared" si="69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3.9225324053232626E-8</v>
      </c>
      <c r="E163" s="158">
        <v>0</v>
      </c>
      <c r="F163" s="321"/>
      <c r="G163" s="158">
        <v>0</v>
      </c>
      <c r="H163" s="159">
        <v>0</v>
      </c>
      <c r="I163" s="160">
        <f>SUM(B163:H163)</f>
        <v>3.9225324053232626E-8</v>
      </c>
      <c r="J163" s="155"/>
      <c r="K163" s="209" t="s">
        <v>7</v>
      </c>
      <c r="L163" s="158">
        <v>0</v>
      </c>
      <c r="M163" s="158">
        <v>0</v>
      </c>
      <c r="N163" s="158">
        <v>3.9225324053232626E-8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3.9225324053232626E-8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3.9225324053232626E-8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3.9225324053232626E-8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76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77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78">SUM(V164:AC164)</f>
        <v>0</v>
      </c>
      <c r="AJ164" s="147" t="str">
        <f t="shared" ref="AJ164:AJ185" si="79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125.1847894368576</v>
      </c>
      <c r="E165" s="162">
        <v>0</v>
      </c>
      <c r="F165" s="322"/>
      <c r="G165" s="162">
        <v>0</v>
      </c>
      <c r="H165" s="174">
        <v>0</v>
      </c>
      <c r="I165" s="160">
        <f t="shared" si="76"/>
        <v>125.1847894368576</v>
      </c>
      <c r="J165" s="155"/>
      <c r="K165" s="175" t="s">
        <v>10</v>
      </c>
      <c r="L165" s="162">
        <v>0</v>
      </c>
      <c r="M165" s="162">
        <v>0</v>
      </c>
      <c r="N165" s="162">
        <v>125.1847894368576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77"/>
        <v>125.1847894368576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125.1847894368576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78"/>
        <v>125.1847894368576</v>
      </c>
      <c r="AJ165" s="147" t="str">
        <f t="shared" si="79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76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77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78"/>
        <v>0</v>
      </c>
      <c r="AJ166" s="147" t="str">
        <f t="shared" si="79"/>
        <v/>
      </c>
      <c r="BA166" s="147"/>
      <c r="BR166" s="147"/>
      <c r="CG166" s="147"/>
    </row>
    <row r="167" spans="1:85" ht="15">
      <c r="A167" s="173" t="s">
        <v>16</v>
      </c>
      <c r="B167" s="162">
        <v>0.25440613960196745</v>
      </c>
      <c r="C167" s="162">
        <v>0</v>
      </c>
      <c r="D167" s="162">
        <v>1.6121362602995917</v>
      </c>
      <c r="E167" s="162">
        <v>0</v>
      </c>
      <c r="F167" s="322"/>
      <c r="G167" s="162">
        <v>0</v>
      </c>
      <c r="H167" s="174">
        <v>0</v>
      </c>
      <c r="I167" s="160">
        <f t="shared" si="76"/>
        <v>1.8665423999015591</v>
      </c>
      <c r="J167" s="155"/>
      <c r="K167" s="175" t="s">
        <v>16</v>
      </c>
      <c r="L167" s="162">
        <v>0.25440613960196745</v>
      </c>
      <c r="M167" s="162">
        <v>0</v>
      </c>
      <c r="N167" s="162">
        <v>1.6121362602995917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77"/>
        <v>1.8665423999015591</v>
      </c>
      <c r="U167" s="221" t="s">
        <v>16</v>
      </c>
      <c r="V167" s="213">
        <v>0.25440613960196745</v>
      </c>
      <c r="W167" s="213">
        <v>0</v>
      </c>
      <c r="X167" s="213">
        <v>0</v>
      </c>
      <c r="Y167" s="213">
        <v>0</v>
      </c>
      <c r="Z167" s="213">
        <v>1.6121362602995917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78"/>
        <v>1.8665423999015591</v>
      </c>
      <c r="AJ167" s="147" t="str">
        <f t="shared" si="79"/>
        <v/>
      </c>
      <c r="BA167" s="147"/>
      <c r="BR167" s="147"/>
      <c r="CG167" s="147"/>
    </row>
    <row r="168" spans="1:85" ht="15">
      <c r="A168" s="165" t="s">
        <v>15</v>
      </c>
      <c r="B168" s="166">
        <v>2.8357451283471846E-7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76"/>
        <v>2.8357451283471846E-7</v>
      </c>
      <c r="J168" s="155"/>
      <c r="K168" s="169" t="s">
        <v>15</v>
      </c>
      <c r="L168" s="170">
        <v>2.8357451283471846E-7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77"/>
        <v>2.8357451283471846E-7</v>
      </c>
      <c r="U168" s="217" t="s">
        <v>53</v>
      </c>
      <c r="V168" s="218">
        <v>2.8357451283471846E-7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78"/>
        <v>2.8357451283471846E-7</v>
      </c>
      <c r="AJ168" s="147" t="str">
        <f t="shared" si="79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9.9118312471353553E-2</v>
      </c>
      <c r="F169" s="322"/>
      <c r="G169" s="162">
        <v>0</v>
      </c>
      <c r="H169" s="174">
        <v>0</v>
      </c>
      <c r="I169" s="160">
        <f t="shared" si="76"/>
        <v>9.9118312471353553E-2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9.9118312471353553E-2</v>
      </c>
      <c r="P169" s="162">
        <v>14.489475683736593</v>
      </c>
      <c r="Q169" s="162">
        <v>0</v>
      </c>
      <c r="R169" s="163">
        <v>0</v>
      </c>
      <c r="S169" s="164">
        <f t="shared" si="77"/>
        <v>14.588593996207948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6.7889255117365452E-4</v>
      </c>
      <c r="AB169" s="213">
        <v>14.489475683736593</v>
      </c>
      <c r="AC169" s="214">
        <v>9.8439419920179905E-2</v>
      </c>
      <c r="AD169" s="213">
        <v>0</v>
      </c>
      <c r="AE169" s="213">
        <v>0</v>
      </c>
      <c r="AF169" s="213">
        <v>0</v>
      </c>
      <c r="AG169" s="213">
        <v>0</v>
      </c>
      <c r="AH169" s="213">
        <v>9.8439419920179905E-2</v>
      </c>
      <c r="AI169" s="216">
        <f t="shared" si="78"/>
        <v>14.588593996207946</v>
      </c>
      <c r="AJ169" s="147" t="str">
        <f t="shared" si="79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76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2.2899890917805639</v>
      </c>
      <c r="Q170" s="170">
        <v>0</v>
      </c>
      <c r="R170" s="171">
        <v>0</v>
      </c>
      <c r="S170" s="172">
        <f t="shared" si="77"/>
        <v>2.2899890917805639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2.2899890917805639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78"/>
        <v>2.2899890917805639</v>
      </c>
      <c r="AJ170" s="147" t="str">
        <f t="shared" si="79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76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77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78"/>
        <v>0</v>
      </c>
      <c r="AJ171" s="147" t="str">
        <f t="shared" si="79"/>
        <v/>
      </c>
      <c r="BA171" s="147"/>
      <c r="BR171" s="147"/>
      <c r="CG171" s="147"/>
    </row>
    <row r="172" spans="1:85" ht="15">
      <c r="A172" s="165" t="s">
        <v>17</v>
      </c>
      <c r="B172" s="166">
        <v>0</v>
      </c>
      <c r="C172" s="166">
        <v>0</v>
      </c>
      <c r="D172" s="166">
        <v>4.8127766680423933</v>
      </c>
      <c r="E172" s="166">
        <v>0</v>
      </c>
      <c r="F172" s="322"/>
      <c r="G172" s="166">
        <v>0</v>
      </c>
      <c r="H172" s="167">
        <v>0</v>
      </c>
      <c r="I172" s="168">
        <f t="shared" si="76"/>
        <v>4.8127766680423933</v>
      </c>
      <c r="J172" s="155"/>
      <c r="K172" s="169" t="s">
        <v>17</v>
      </c>
      <c r="L172" s="170">
        <v>0</v>
      </c>
      <c r="M172" s="170">
        <v>0</v>
      </c>
      <c r="N172" s="170">
        <v>4.8127766680423933</v>
      </c>
      <c r="O172" s="170">
        <v>0</v>
      </c>
      <c r="P172" s="170">
        <v>0</v>
      </c>
      <c r="Q172" s="170">
        <v>0</v>
      </c>
      <c r="R172" s="171">
        <v>0</v>
      </c>
      <c r="S172" s="172">
        <f t="shared" si="77"/>
        <v>4.8127766680423933</v>
      </c>
      <c r="U172" s="217" t="s">
        <v>17</v>
      </c>
      <c r="V172" s="218">
        <v>0</v>
      </c>
      <c r="W172" s="218">
        <v>0</v>
      </c>
      <c r="X172" s="218">
        <v>0</v>
      </c>
      <c r="Y172" s="218">
        <v>0</v>
      </c>
      <c r="Z172" s="218">
        <v>4.8127766680423933</v>
      </c>
      <c r="AA172" s="218">
        <v>0</v>
      </c>
      <c r="AB172" s="218">
        <v>0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78"/>
        <v>4.8127766680423933</v>
      </c>
      <c r="AJ172" s="147" t="str">
        <f t="shared" si="79"/>
        <v/>
      </c>
      <c r="BA172" s="147"/>
      <c r="BR172" s="147"/>
      <c r="CG172" s="147"/>
    </row>
    <row r="173" spans="1:85" ht="15">
      <c r="A173" s="173" t="s">
        <v>139</v>
      </c>
      <c r="B173" s="162">
        <v>65.883790688011473</v>
      </c>
      <c r="C173" s="162">
        <v>0</v>
      </c>
      <c r="D173" s="162">
        <v>758.37001234213528</v>
      </c>
      <c r="E173" s="162">
        <v>13.738028098718342</v>
      </c>
      <c r="F173" s="322"/>
      <c r="G173" s="162">
        <v>0</v>
      </c>
      <c r="H173" s="174">
        <v>0</v>
      </c>
      <c r="I173" s="160">
        <f t="shared" si="76"/>
        <v>837.9918311288651</v>
      </c>
      <c r="J173" s="155"/>
      <c r="K173" s="175" t="s">
        <v>139</v>
      </c>
      <c r="L173" s="162">
        <v>65.883790688011473</v>
      </c>
      <c r="M173" s="162">
        <v>0</v>
      </c>
      <c r="N173" s="162">
        <v>758.37001234213528</v>
      </c>
      <c r="O173" s="162">
        <v>13.738028098718342</v>
      </c>
      <c r="P173" s="162">
        <v>0</v>
      </c>
      <c r="Q173" s="162">
        <v>0</v>
      </c>
      <c r="R173" s="163">
        <v>0</v>
      </c>
      <c r="S173" s="164">
        <f t="shared" si="77"/>
        <v>837.9918311288651</v>
      </c>
      <c r="U173" s="221" t="s">
        <v>139</v>
      </c>
      <c r="V173" s="213">
        <v>65.883790688011473</v>
      </c>
      <c r="W173" s="213">
        <v>0</v>
      </c>
      <c r="X173" s="213">
        <v>0</v>
      </c>
      <c r="Y173" s="213">
        <v>0</v>
      </c>
      <c r="Z173" s="213">
        <v>601.36397692821163</v>
      </c>
      <c r="AA173" s="213">
        <v>13.738028098718342</v>
      </c>
      <c r="AB173" s="213">
        <v>0</v>
      </c>
      <c r="AC173" s="214">
        <v>157.00603541392368</v>
      </c>
      <c r="AD173" s="213">
        <v>0</v>
      </c>
      <c r="AE173" s="213">
        <v>0</v>
      </c>
      <c r="AF173" s="213">
        <v>0</v>
      </c>
      <c r="AG173" s="213">
        <v>157.00603541392368</v>
      </c>
      <c r="AH173" s="213">
        <v>0</v>
      </c>
      <c r="AI173" s="216">
        <f t="shared" si="78"/>
        <v>837.9918311288651</v>
      </c>
      <c r="AJ173" s="147" t="str">
        <f t="shared" si="79"/>
        <v/>
      </c>
      <c r="BA173" s="147"/>
      <c r="BR173" s="147"/>
      <c r="CG173" s="147"/>
    </row>
    <row r="174" spans="1:85" ht="15">
      <c r="A174" s="165" t="s">
        <v>25</v>
      </c>
      <c r="B174" s="166">
        <v>27.597212499607359</v>
      </c>
      <c r="C174" s="166">
        <v>3.4310998489380631</v>
      </c>
      <c r="D174" s="166">
        <v>134.85490732866944</v>
      </c>
      <c r="E174" s="166">
        <v>615.11733455286492</v>
      </c>
      <c r="F174" s="322"/>
      <c r="G174" s="166">
        <v>56.544168064300045</v>
      </c>
      <c r="H174" s="167">
        <v>0</v>
      </c>
      <c r="I174" s="168">
        <f t="shared" si="76"/>
        <v>837.54472229437988</v>
      </c>
      <c r="J174" s="155"/>
      <c r="K174" s="169" t="s">
        <v>25</v>
      </c>
      <c r="L174" s="170">
        <v>27.597212499607359</v>
      </c>
      <c r="M174" s="170">
        <v>3.4310998489380631</v>
      </c>
      <c r="N174" s="170">
        <v>134.85490732866944</v>
      </c>
      <c r="O174" s="170">
        <v>615.11733455286492</v>
      </c>
      <c r="P174" s="170">
        <v>3.55577354381474E-2</v>
      </c>
      <c r="Q174" s="170">
        <v>56.544168064300045</v>
      </c>
      <c r="R174" s="171">
        <v>0</v>
      </c>
      <c r="S174" s="172">
        <f t="shared" si="77"/>
        <v>837.58028002981803</v>
      </c>
      <c r="U174" s="217" t="s">
        <v>25</v>
      </c>
      <c r="V174" s="218">
        <v>7.4687711907947207</v>
      </c>
      <c r="W174" s="218">
        <v>20.12844130881264</v>
      </c>
      <c r="X174" s="218">
        <v>56.544168064300045</v>
      </c>
      <c r="Y174" s="218">
        <v>3.4310998489380631</v>
      </c>
      <c r="Z174" s="218">
        <v>134.85490732866944</v>
      </c>
      <c r="AA174" s="218">
        <v>615.08170183470827</v>
      </c>
      <c r="AB174" s="218">
        <v>3.55577354381474E-2</v>
      </c>
      <c r="AC174" s="219">
        <v>3.5632718156616054E-2</v>
      </c>
      <c r="AD174" s="218">
        <v>0</v>
      </c>
      <c r="AE174" s="218">
        <v>0</v>
      </c>
      <c r="AF174" s="218">
        <v>0</v>
      </c>
      <c r="AG174" s="218">
        <v>0</v>
      </c>
      <c r="AH174" s="218">
        <v>3.5632718156616054E-2</v>
      </c>
      <c r="AI174" s="220">
        <f t="shared" si="78"/>
        <v>837.58028002981803</v>
      </c>
      <c r="AJ174" s="147" t="str">
        <f t="shared" si="79"/>
        <v/>
      </c>
      <c r="BA174" s="147"/>
      <c r="BR174" s="147"/>
      <c r="CG174" s="147"/>
    </row>
    <row r="175" spans="1:85" ht="15">
      <c r="A175" s="173" t="s">
        <v>24</v>
      </c>
      <c r="B175" s="162">
        <v>1.931660093933289E-4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76"/>
        <v>1.931660093933289E-4</v>
      </c>
      <c r="J175" s="155"/>
      <c r="K175" s="175" t="s">
        <v>24</v>
      </c>
      <c r="L175" s="162">
        <v>1.931660093933289E-4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77"/>
        <v>1.931660093933289E-4</v>
      </c>
      <c r="U175" s="221" t="s">
        <v>24</v>
      </c>
      <c r="V175" s="213">
        <v>1.931660093933289E-4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78"/>
        <v>1.931660093933289E-4</v>
      </c>
      <c r="AJ175" s="147" t="str">
        <f t="shared" si="79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76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77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78"/>
        <v>0</v>
      </c>
      <c r="AJ176" s="147" t="str">
        <f t="shared" si="79"/>
        <v/>
      </c>
      <c r="BA176" s="147"/>
      <c r="BR176" s="147"/>
      <c r="CG176" s="147"/>
    </row>
    <row r="177" spans="1:85" ht="15">
      <c r="A177" s="173" t="s">
        <v>22</v>
      </c>
      <c r="B177" s="162">
        <v>0</v>
      </c>
      <c r="C177" s="162">
        <v>0</v>
      </c>
      <c r="D177" s="162">
        <v>0</v>
      </c>
      <c r="E177" s="162">
        <v>37.023469315844409</v>
      </c>
      <c r="F177" s="322"/>
      <c r="G177" s="162">
        <v>0</v>
      </c>
      <c r="H177" s="174">
        <v>0</v>
      </c>
      <c r="I177" s="160">
        <f t="shared" si="76"/>
        <v>37.023469315844409</v>
      </c>
      <c r="J177" s="155"/>
      <c r="K177" s="175" t="s">
        <v>22</v>
      </c>
      <c r="L177" s="162">
        <v>0</v>
      </c>
      <c r="M177" s="162">
        <v>0</v>
      </c>
      <c r="N177" s="162">
        <v>0</v>
      </c>
      <c r="O177" s="162">
        <v>37.023469315844409</v>
      </c>
      <c r="P177" s="162">
        <v>0.83770597885588938</v>
      </c>
      <c r="Q177" s="162">
        <v>0</v>
      </c>
      <c r="R177" s="163">
        <v>0</v>
      </c>
      <c r="S177" s="164">
        <f t="shared" si="77"/>
        <v>37.861175294700296</v>
      </c>
      <c r="U177" s="221" t="s">
        <v>22</v>
      </c>
      <c r="V177" s="213">
        <v>0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0.83770597885588938</v>
      </c>
      <c r="AC177" s="214">
        <v>37.023469315844409</v>
      </c>
      <c r="AD177" s="213">
        <v>0</v>
      </c>
      <c r="AE177" s="213">
        <v>0</v>
      </c>
      <c r="AF177" s="213">
        <v>0</v>
      </c>
      <c r="AG177" s="213">
        <v>0</v>
      </c>
      <c r="AH177" s="213">
        <v>37.023469315844409</v>
      </c>
      <c r="AI177" s="216">
        <f t="shared" si="78"/>
        <v>37.861175294700296</v>
      </c>
      <c r="AJ177" s="147" t="str">
        <f t="shared" si="79"/>
        <v/>
      </c>
      <c r="BA177" s="147"/>
      <c r="BR177" s="147"/>
      <c r="CG177" s="147"/>
    </row>
    <row r="178" spans="1:85" ht="15">
      <c r="A178" s="165" t="s">
        <v>21</v>
      </c>
      <c r="B178" s="166">
        <v>10.540752599999999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76"/>
        <v>10.540752599999999</v>
      </c>
      <c r="J178" s="155"/>
      <c r="K178" s="169" t="s">
        <v>21</v>
      </c>
      <c r="L178" s="170">
        <v>10.540752599999999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77"/>
        <v>10.540752599999999</v>
      </c>
      <c r="U178" s="217" t="s">
        <v>57</v>
      </c>
      <c r="V178" s="218">
        <v>10.540752599999999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78"/>
        <v>10.540752599999999</v>
      </c>
      <c r="AJ178" s="147" t="str">
        <f t="shared" si="79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76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77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78"/>
        <v>0</v>
      </c>
      <c r="AJ179" s="147" t="str">
        <f t="shared" si="79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76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77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78"/>
        <v>0</v>
      </c>
      <c r="AJ180" s="147" t="str">
        <f t="shared" si="79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76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77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78"/>
        <v>0</v>
      </c>
      <c r="AJ181" s="147" t="str">
        <f t="shared" si="79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76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77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78"/>
        <v>0</v>
      </c>
      <c r="AJ182" s="147" t="str">
        <f t="shared" si="79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76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77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78"/>
        <v>0</v>
      </c>
      <c r="AJ183" s="147" t="str">
        <f t="shared" si="79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104.2763553768047</v>
      </c>
      <c r="C184" s="201">
        <f t="shared" ref="C184:I184" si="80">SUM(C163:C179)</f>
        <v>3.4310998489380631</v>
      </c>
      <c r="D184" s="201">
        <f t="shared" si="80"/>
        <v>1024.8346220752296</v>
      </c>
      <c r="E184" s="201">
        <f t="shared" si="80"/>
        <v>665.97795027989901</v>
      </c>
      <c r="F184" s="201">
        <f t="shared" si="80"/>
        <v>0</v>
      </c>
      <c r="G184" s="201">
        <f t="shared" si="80"/>
        <v>56.544168064300045</v>
      </c>
      <c r="H184" s="203">
        <f t="shared" si="80"/>
        <v>0</v>
      </c>
      <c r="I184" s="160">
        <f t="shared" si="80"/>
        <v>1855.0641956451714</v>
      </c>
      <c r="J184" s="155"/>
      <c r="K184" s="202" t="s">
        <v>26</v>
      </c>
      <c r="L184" s="201">
        <f>SUM(L163:L179)</f>
        <v>104.2763553768047</v>
      </c>
      <c r="M184" s="201">
        <f t="shared" ref="M184:S184" si="81">SUM(M163:M179)</f>
        <v>3.4310998489380631</v>
      </c>
      <c r="N184" s="201">
        <f t="shared" si="81"/>
        <v>1024.8346220752296</v>
      </c>
      <c r="O184" s="201">
        <f t="shared" si="81"/>
        <v>665.97795027989901</v>
      </c>
      <c r="P184" s="201">
        <f t="shared" si="81"/>
        <v>17.652728489811192</v>
      </c>
      <c r="Q184" s="201">
        <f t="shared" si="81"/>
        <v>56.544168064300045</v>
      </c>
      <c r="R184" s="203">
        <f t="shared" si="81"/>
        <v>0</v>
      </c>
      <c r="S184" s="204">
        <f t="shared" si="81"/>
        <v>1872.7169241349829</v>
      </c>
      <c r="T184" s="147" t="str">
        <f>IF(ABS(S184-AI184)&gt;0.01,S184-AI184,"")</f>
        <v/>
      </c>
      <c r="U184" s="230" t="s">
        <v>59</v>
      </c>
      <c r="V184" s="231">
        <f>SUM(V163:V179)</f>
        <v>84.147914067992076</v>
      </c>
      <c r="W184" s="231">
        <f t="shared" ref="W184:AH184" si="82">SUM(W163:W179)</f>
        <v>20.12844130881264</v>
      </c>
      <c r="X184" s="231">
        <f t="shared" si="82"/>
        <v>56.544168064300045</v>
      </c>
      <c r="Y184" s="231">
        <f t="shared" si="82"/>
        <v>3.4310998489380631</v>
      </c>
      <c r="Z184" s="231">
        <f t="shared" si="82"/>
        <v>867.82858666130596</v>
      </c>
      <c r="AA184" s="231">
        <f t="shared" si="82"/>
        <v>628.82040882597778</v>
      </c>
      <c r="AB184" s="231">
        <f t="shared" si="82"/>
        <v>17.652728489811192</v>
      </c>
      <c r="AC184" s="231">
        <f t="shared" si="82"/>
        <v>194.16357686784488</v>
      </c>
      <c r="AD184" s="232">
        <f t="shared" si="82"/>
        <v>0</v>
      </c>
      <c r="AE184" s="232">
        <f t="shared" si="82"/>
        <v>0</v>
      </c>
      <c r="AF184" s="232">
        <f t="shared" si="82"/>
        <v>0</v>
      </c>
      <c r="AG184" s="232">
        <f t="shared" si="82"/>
        <v>157.00603541392368</v>
      </c>
      <c r="AH184" s="232">
        <f t="shared" si="82"/>
        <v>37.157541453921205</v>
      </c>
      <c r="AI184" s="233">
        <f>SUM(V184:AC184)</f>
        <v>1872.7169241349825</v>
      </c>
      <c r="AJ184" s="147" t="str">
        <f t="shared" si="79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5.6211723357928595E-2</v>
      </c>
      <c r="C185" s="49">
        <f t="shared" ref="C185:H185" si="83">IF($I184=0,"-",C184/$I184)</f>
        <v>1.8495855059855561E-3</v>
      </c>
      <c r="D185" s="49">
        <f t="shared" si="83"/>
        <v>0.55245237576201678</v>
      </c>
      <c r="E185" s="49">
        <f t="shared" si="83"/>
        <v>0.35900533892212771</v>
      </c>
      <c r="F185" s="49">
        <f t="shared" si="83"/>
        <v>0</v>
      </c>
      <c r="G185" s="49">
        <f t="shared" si="83"/>
        <v>3.048097645194138E-2</v>
      </c>
      <c r="H185" s="71">
        <f t="shared" si="83"/>
        <v>0</v>
      </c>
      <c r="I185" s="50">
        <f>SUM(B185:H185)</f>
        <v>1</v>
      </c>
      <c r="J185" s="147"/>
      <c r="K185" s="82" t="s">
        <v>83</v>
      </c>
      <c r="L185" s="99">
        <f t="shared" ref="L185:R185" si="84">IF($S184=0,"-",L184/$S184)</f>
        <v>5.568185668262194E-2</v>
      </c>
      <c r="M185" s="99">
        <f t="shared" si="84"/>
        <v>1.8321508204038391E-3</v>
      </c>
      <c r="N185" s="99">
        <f t="shared" si="84"/>
        <v>0.54724481253278878</v>
      </c>
      <c r="O185" s="99">
        <f t="shared" si="84"/>
        <v>0.35562125898313085</v>
      </c>
      <c r="P185" s="99">
        <f t="shared" si="84"/>
        <v>9.4262663311835415E-3</v>
      </c>
      <c r="Q185" s="99">
        <f t="shared" si="84"/>
        <v>3.0193654649870841E-2</v>
      </c>
      <c r="R185" s="100">
        <f t="shared" si="84"/>
        <v>0</v>
      </c>
      <c r="S185" s="101">
        <f>SUM(L185:R185)</f>
        <v>0.99999999999999978</v>
      </c>
      <c r="U185" s="111" t="s">
        <v>83</v>
      </c>
      <c r="V185" s="133">
        <f>+V184/$AI184</f>
        <v>4.4933600472938762E-2</v>
      </c>
      <c r="W185" s="133">
        <f t="shared" ref="W185:AH185" si="85">+W184/$AI184</f>
        <v>1.0748256209683196E-2</v>
      </c>
      <c r="X185" s="133">
        <f t="shared" si="85"/>
        <v>3.0193654649870848E-2</v>
      </c>
      <c r="Y185" s="133">
        <f t="shared" si="85"/>
        <v>1.8321508204038395E-3</v>
      </c>
      <c r="Z185" s="133">
        <f t="shared" si="85"/>
        <v>0.46340617499473946</v>
      </c>
      <c r="AA185" s="133">
        <f t="shared" si="85"/>
        <v>0.33577974370922775</v>
      </c>
      <c r="AB185" s="133">
        <f t="shared" si="85"/>
        <v>9.4262663311835432E-3</v>
      </c>
      <c r="AC185" s="133">
        <f t="shared" si="85"/>
        <v>0.10368015281195263</v>
      </c>
      <c r="AD185" s="133">
        <f t="shared" si="85"/>
        <v>0</v>
      </c>
      <c r="AE185" s="133">
        <f t="shared" si="85"/>
        <v>0</v>
      </c>
      <c r="AF185" s="133">
        <f t="shared" si="85"/>
        <v>0</v>
      </c>
      <c r="AG185" s="133">
        <f t="shared" si="85"/>
        <v>8.3838637538049474E-2</v>
      </c>
      <c r="AH185" s="133">
        <f t="shared" si="85"/>
        <v>1.9841515273903161E-2</v>
      </c>
      <c r="AI185" s="134">
        <f>SUM(V185:AC185)</f>
        <v>1</v>
      </c>
      <c r="AJ185" s="25" t="str">
        <f t="shared" si="79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0</v>
      </c>
      <c r="J189" s="155"/>
      <c r="K189" s="209" t="s">
        <v>7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0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0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588.8226003546531</v>
      </c>
      <c r="E190" s="166">
        <v>0</v>
      </c>
      <c r="F190" s="322"/>
      <c r="G190" s="166">
        <v>0</v>
      </c>
      <c r="H190" s="167">
        <v>0</v>
      </c>
      <c r="I190" s="168">
        <f t="shared" ref="I190:I209" si="86">SUM(B190:H190)</f>
        <v>588.8226003546531</v>
      </c>
      <c r="J190" s="155"/>
      <c r="K190" s="169" t="s">
        <v>8</v>
      </c>
      <c r="L190" s="170">
        <v>0</v>
      </c>
      <c r="M190" s="170">
        <v>0</v>
      </c>
      <c r="N190" s="170">
        <v>588.8226003546531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87">SUM(L190:R190)</f>
        <v>588.8226003546531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588.8226003546531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88">SUM(V190:AC190)</f>
        <v>588.8226003546531</v>
      </c>
      <c r="AJ190" s="147" t="str">
        <f t="shared" ref="AJ190:AJ211" si="89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1.3685065697466773E-2</v>
      </c>
      <c r="E191" s="162">
        <v>0</v>
      </c>
      <c r="F191" s="322"/>
      <c r="G191" s="162">
        <v>0</v>
      </c>
      <c r="H191" s="174">
        <v>0</v>
      </c>
      <c r="I191" s="160">
        <f t="shared" si="86"/>
        <v>1.3685065697466773E-2</v>
      </c>
      <c r="J191" s="155"/>
      <c r="K191" s="175" t="s">
        <v>10</v>
      </c>
      <c r="L191" s="162">
        <v>0</v>
      </c>
      <c r="M191" s="162">
        <v>0</v>
      </c>
      <c r="N191" s="162">
        <v>1.3685065697466773E-2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87"/>
        <v>1.3685065697466773E-2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1.3685065697466773E-2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88"/>
        <v>1.3685065697466773E-2</v>
      </c>
      <c r="AJ191" s="147" t="str">
        <f t="shared" si="89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496.18132453999999</v>
      </c>
      <c r="E192" s="166">
        <v>0</v>
      </c>
      <c r="F192" s="322"/>
      <c r="G192" s="166">
        <v>0</v>
      </c>
      <c r="H192" s="167">
        <v>0</v>
      </c>
      <c r="I192" s="168">
        <f t="shared" si="86"/>
        <v>496.18132453999999</v>
      </c>
      <c r="J192" s="155"/>
      <c r="K192" s="169" t="s">
        <v>52</v>
      </c>
      <c r="L192" s="170">
        <v>0</v>
      </c>
      <c r="M192" s="170">
        <v>0</v>
      </c>
      <c r="N192" s="170">
        <v>496.18132453999999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87"/>
        <v>496.18132453999999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496.18132453999999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88"/>
        <v>496.18132453999999</v>
      </c>
      <c r="AJ192" s="147" t="str">
        <f t="shared" si="89"/>
        <v/>
      </c>
      <c r="BA192" s="147"/>
      <c r="BR192" s="147"/>
      <c r="CG192" s="147"/>
    </row>
    <row r="193" spans="1:85" ht="15">
      <c r="A193" s="173" t="s">
        <v>16</v>
      </c>
      <c r="B193" s="162">
        <v>1.229842854134588</v>
      </c>
      <c r="C193" s="162">
        <v>0.45956228628277546</v>
      </c>
      <c r="D193" s="162">
        <v>161.17031523526035</v>
      </c>
      <c r="E193" s="162">
        <v>0</v>
      </c>
      <c r="F193" s="322"/>
      <c r="G193" s="162">
        <v>0</v>
      </c>
      <c r="H193" s="174">
        <v>0</v>
      </c>
      <c r="I193" s="160">
        <f t="shared" si="86"/>
        <v>162.85972037567771</v>
      </c>
      <c r="J193" s="155"/>
      <c r="K193" s="175" t="s">
        <v>16</v>
      </c>
      <c r="L193" s="162">
        <v>1.229842854134588</v>
      </c>
      <c r="M193" s="162">
        <v>0.45956228628277546</v>
      </c>
      <c r="N193" s="162">
        <v>161.17031523526035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87"/>
        <v>162.85972037567771</v>
      </c>
      <c r="U193" s="221" t="s">
        <v>16</v>
      </c>
      <c r="V193" s="213">
        <v>1.229842854134588</v>
      </c>
      <c r="W193" s="213">
        <v>0</v>
      </c>
      <c r="X193" s="213">
        <v>0</v>
      </c>
      <c r="Y193" s="213">
        <v>0.45956228628277546</v>
      </c>
      <c r="Z193" s="213">
        <v>158.92130894502182</v>
      </c>
      <c r="AA193" s="213">
        <v>0</v>
      </c>
      <c r="AB193" s="213">
        <v>0</v>
      </c>
      <c r="AC193" s="214">
        <v>2.2490062902385275</v>
      </c>
      <c r="AD193" s="215">
        <v>0</v>
      </c>
      <c r="AE193" s="215">
        <v>0</v>
      </c>
      <c r="AF193" s="215">
        <v>0</v>
      </c>
      <c r="AG193" s="215">
        <v>2.2490062902385275</v>
      </c>
      <c r="AH193" s="215">
        <v>0</v>
      </c>
      <c r="AI193" s="216">
        <f t="shared" si="88"/>
        <v>162.85972037567771</v>
      </c>
      <c r="AJ193" s="147" t="str">
        <f t="shared" si="89"/>
        <v/>
      </c>
      <c r="BA193" s="147"/>
      <c r="BR193" s="147"/>
      <c r="CG193" s="147"/>
    </row>
    <row r="194" spans="1:85" ht="15">
      <c r="A194" s="165" t="s">
        <v>15</v>
      </c>
      <c r="B194" s="166">
        <v>0.97869104675192953</v>
      </c>
      <c r="C194" s="166">
        <v>0</v>
      </c>
      <c r="D194" s="166">
        <v>1.5293157735996585</v>
      </c>
      <c r="E194" s="166">
        <v>0</v>
      </c>
      <c r="F194" s="322"/>
      <c r="G194" s="166">
        <v>0</v>
      </c>
      <c r="H194" s="167">
        <v>0</v>
      </c>
      <c r="I194" s="168">
        <f t="shared" si="86"/>
        <v>2.508006820351588</v>
      </c>
      <c r="J194" s="155"/>
      <c r="K194" s="169" t="s">
        <v>15</v>
      </c>
      <c r="L194" s="170">
        <v>0.97869104675192953</v>
      </c>
      <c r="M194" s="170">
        <v>0</v>
      </c>
      <c r="N194" s="170">
        <v>1.5293157735996585</v>
      </c>
      <c r="O194" s="170">
        <v>0</v>
      </c>
      <c r="P194" s="170">
        <v>0</v>
      </c>
      <c r="Q194" s="170">
        <v>0</v>
      </c>
      <c r="R194" s="171">
        <v>0</v>
      </c>
      <c r="S194" s="172">
        <f t="shared" si="87"/>
        <v>2.508006820351588</v>
      </c>
      <c r="U194" s="217" t="s">
        <v>53</v>
      </c>
      <c r="V194" s="218">
        <v>0.97869104675192953</v>
      </c>
      <c r="W194" s="218">
        <v>0</v>
      </c>
      <c r="X194" s="218">
        <v>0</v>
      </c>
      <c r="Y194" s="218">
        <v>0</v>
      </c>
      <c r="Z194" s="218">
        <v>1.5293157735996585</v>
      </c>
      <c r="AA194" s="218">
        <v>0</v>
      </c>
      <c r="AB194" s="218">
        <v>0</v>
      </c>
      <c r="AC194" s="219">
        <v>0</v>
      </c>
      <c r="AD194" s="218">
        <v>0</v>
      </c>
      <c r="AE194" s="218">
        <v>0</v>
      </c>
      <c r="AF194" s="218">
        <v>0</v>
      </c>
      <c r="AG194" s="218">
        <v>0</v>
      </c>
      <c r="AH194" s="218">
        <v>0</v>
      </c>
      <c r="AI194" s="220">
        <f t="shared" si="88"/>
        <v>2.508006820351588</v>
      </c>
      <c r="AJ194" s="147" t="str">
        <f t="shared" si="89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15.293315331555094</v>
      </c>
      <c r="F195" s="322"/>
      <c r="G195" s="162">
        <v>0</v>
      </c>
      <c r="H195" s="174">
        <v>0</v>
      </c>
      <c r="I195" s="160">
        <f t="shared" si="86"/>
        <v>15.293315331555094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15.293315331555094</v>
      </c>
      <c r="P195" s="162">
        <v>260.73581276705937</v>
      </c>
      <c r="Q195" s="162">
        <v>0</v>
      </c>
      <c r="R195" s="163">
        <v>0</v>
      </c>
      <c r="S195" s="164">
        <f t="shared" si="87"/>
        <v>276.02912809861448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0.84382898355768676</v>
      </c>
      <c r="AB195" s="213">
        <v>260.73581276705937</v>
      </c>
      <c r="AC195" s="214">
        <v>14.449486347997407</v>
      </c>
      <c r="AD195" s="213">
        <v>0</v>
      </c>
      <c r="AE195" s="213">
        <v>0</v>
      </c>
      <c r="AF195" s="213">
        <v>0</v>
      </c>
      <c r="AG195" s="213">
        <v>0</v>
      </c>
      <c r="AH195" s="213">
        <v>14.449486347997407</v>
      </c>
      <c r="AI195" s="216">
        <f t="shared" si="88"/>
        <v>276.02912809861448</v>
      </c>
      <c r="AJ195" s="147" t="str">
        <f t="shared" si="89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86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1.2752310499741475</v>
      </c>
      <c r="Q196" s="170">
        <v>0</v>
      </c>
      <c r="R196" s="171">
        <v>0</v>
      </c>
      <c r="S196" s="172">
        <f t="shared" si="87"/>
        <v>1.2752310499741475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1.2752310499741475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88"/>
        <v>1.2752310499741475</v>
      </c>
      <c r="AJ196" s="147" t="str">
        <f t="shared" si="89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</v>
      </c>
      <c r="E197" s="162">
        <v>0</v>
      </c>
      <c r="F197" s="322"/>
      <c r="G197" s="162">
        <v>0</v>
      </c>
      <c r="H197" s="174">
        <v>0</v>
      </c>
      <c r="I197" s="160">
        <f t="shared" si="86"/>
        <v>0</v>
      </c>
      <c r="J197" s="155"/>
      <c r="K197" s="175" t="s">
        <v>55</v>
      </c>
      <c r="L197" s="162">
        <v>0</v>
      </c>
      <c r="M197" s="162">
        <v>0</v>
      </c>
      <c r="N197" s="162">
        <v>0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87"/>
        <v>0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88"/>
        <v>0</v>
      </c>
      <c r="AJ197" s="147" t="str">
        <f t="shared" si="89"/>
        <v/>
      </c>
      <c r="BA197" s="147"/>
      <c r="BR197" s="147"/>
      <c r="CG197" s="147"/>
    </row>
    <row r="198" spans="1:85" ht="15">
      <c r="A198" s="165" t="s">
        <v>17</v>
      </c>
      <c r="B198" s="166">
        <v>3.011012418586748</v>
      </c>
      <c r="C198" s="166">
        <v>0</v>
      </c>
      <c r="D198" s="166">
        <v>18.295414523746924</v>
      </c>
      <c r="E198" s="166">
        <v>1.0727194120272172</v>
      </c>
      <c r="F198" s="322"/>
      <c r="G198" s="166">
        <v>0</v>
      </c>
      <c r="H198" s="167">
        <v>0</v>
      </c>
      <c r="I198" s="168">
        <f t="shared" si="86"/>
        <v>22.379146354360891</v>
      </c>
      <c r="J198" s="155"/>
      <c r="K198" s="169" t="s">
        <v>17</v>
      </c>
      <c r="L198" s="170">
        <v>3.011012418586748</v>
      </c>
      <c r="M198" s="170">
        <v>0</v>
      </c>
      <c r="N198" s="170">
        <v>18.295414523746924</v>
      </c>
      <c r="O198" s="170">
        <v>1.0727194120272172</v>
      </c>
      <c r="P198" s="170">
        <v>0</v>
      </c>
      <c r="Q198" s="170">
        <v>0</v>
      </c>
      <c r="R198" s="171">
        <v>0</v>
      </c>
      <c r="S198" s="172">
        <f t="shared" si="87"/>
        <v>22.379146354360891</v>
      </c>
      <c r="U198" s="217" t="s">
        <v>17</v>
      </c>
      <c r="V198" s="218">
        <v>3.011012418586748</v>
      </c>
      <c r="W198" s="218">
        <v>0</v>
      </c>
      <c r="X198" s="218">
        <v>0</v>
      </c>
      <c r="Y198" s="218">
        <v>0</v>
      </c>
      <c r="Z198" s="218">
        <v>18.295414523746924</v>
      </c>
      <c r="AA198" s="218">
        <v>1.0727194120272172</v>
      </c>
      <c r="AB198" s="218">
        <v>0</v>
      </c>
      <c r="AC198" s="219">
        <v>0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</v>
      </c>
      <c r="AI198" s="220">
        <f t="shared" si="88"/>
        <v>22.379146354360891</v>
      </c>
      <c r="AJ198" s="147" t="str">
        <f t="shared" si="89"/>
        <v/>
      </c>
      <c r="BA198" s="147"/>
      <c r="BR198" s="147"/>
      <c r="CG198" s="147"/>
    </row>
    <row r="199" spans="1:85" ht="15">
      <c r="A199" s="173" t="s">
        <v>139</v>
      </c>
      <c r="B199" s="162">
        <v>72.901106278066237</v>
      </c>
      <c r="C199" s="162">
        <v>38.275517052333562</v>
      </c>
      <c r="D199" s="162">
        <v>776.87026854933299</v>
      </c>
      <c r="E199" s="162">
        <v>0</v>
      </c>
      <c r="F199" s="322"/>
      <c r="G199" s="162">
        <v>0</v>
      </c>
      <c r="H199" s="174">
        <v>0</v>
      </c>
      <c r="I199" s="160">
        <f t="shared" si="86"/>
        <v>888.04689187973281</v>
      </c>
      <c r="J199" s="155"/>
      <c r="K199" s="175" t="s">
        <v>139</v>
      </c>
      <c r="L199" s="162">
        <v>72.901106278066237</v>
      </c>
      <c r="M199" s="162">
        <v>38.275517052333562</v>
      </c>
      <c r="N199" s="162">
        <v>776.87026854933299</v>
      </c>
      <c r="O199" s="162">
        <v>0</v>
      </c>
      <c r="P199" s="162">
        <v>7.6024502323733847</v>
      </c>
      <c r="Q199" s="162">
        <v>0</v>
      </c>
      <c r="R199" s="163">
        <v>0</v>
      </c>
      <c r="S199" s="164">
        <f t="shared" si="87"/>
        <v>895.64934211210618</v>
      </c>
      <c r="U199" s="221" t="s">
        <v>139</v>
      </c>
      <c r="V199" s="213">
        <v>72.892150237221841</v>
      </c>
      <c r="W199" s="213">
        <v>0</v>
      </c>
      <c r="X199" s="213">
        <v>0</v>
      </c>
      <c r="Y199" s="213">
        <v>38.275517052333562</v>
      </c>
      <c r="Z199" s="213">
        <v>731.85891317792721</v>
      </c>
      <c r="AA199" s="213">
        <v>0</v>
      </c>
      <c r="AB199" s="213">
        <v>7.6024502323733847</v>
      </c>
      <c r="AC199" s="214">
        <v>45.02031141225018</v>
      </c>
      <c r="AD199" s="213">
        <v>8.9560408443986519E-3</v>
      </c>
      <c r="AE199" s="213">
        <v>0</v>
      </c>
      <c r="AF199" s="213">
        <v>0</v>
      </c>
      <c r="AG199" s="213">
        <v>45.011355371405756</v>
      </c>
      <c r="AH199" s="213">
        <v>0</v>
      </c>
      <c r="AI199" s="216">
        <f t="shared" si="88"/>
        <v>895.64934211210618</v>
      </c>
      <c r="AJ199" s="147" t="str">
        <f t="shared" si="89"/>
        <v/>
      </c>
      <c r="BA199" s="147"/>
      <c r="BR199" s="147"/>
      <c r="CG199" s="147"/>
    </row>
    <row r="200" spans="1:85" ht="15">
      <c r="A200" s="165" t="s">
        <v>25</v>
      </c>
      <c r="B200" s="166">
        <v>29.169365806207828</v>
      </c>
      <c r="C200" s="166">
        <v>3.0554185023589144</v>
      </c>
      <c r="D200" s="166">
        <v>393.58444400479465</v>
      </c>
      <c r="E200" s="166">
        <v>859.05524519945538</v>
      </c>
      <c r="F200" s="322"/>
      <c r="G200" s="166">
        <v>53.825972141729309</v>
      </c>
      <c r="H200" s="167">
        <v>0</v>
      </c>
      <c r="I200" s="168">
        <f t="shared" si="86"/>
        <v>1338.6904456545462</v>
      </c>
      <c r="J200" s="155"/>
      <c r="K200" s="169" t="s">
        <v>25</v>
      </c>
      <c r="L200" s="170">
        <v>29.169365806207828</v>
      </c>
      <c r="M200" s="170">
        <v>3.0554185023589144</v>
      </c>
      <c r="N200" s="170">
        <v>393.58444400479465</v>
      </c>
      <c r="O200" s="170">
        <v>859.05524519945538</v>
      </c>
      <c r="P200" s="170">
        <v>0.11943048164416661</v>
      </c>
      <c r="Q200" s="170">
        <v>53.825972141729309</v>
      </c>
      <c r="R200" s="171">
        <v>0</v>
      </c>
      <c r="S200" s="172">
        <f t="shared" si="87"/>
        <v>1338.8098761361905</v>
      </c>
      <c r="U200" s="217" t="s">
        <v>25</v>
      </c>
      <c r="V200" s="218">
        <v>4.0542935391965678</v>
      </c>
      <c r="W200" s="218">
        <v>25.115072267011261</v>
      </c>
      <c r="X200" s="218">
        <v>53.825972141729309</v>
      </c>
      <c r="Y200" s="218">
        <v>3.0554185023589144</v>
      </c>
      <c r="Z200" s="218">
        <v>393.58444400479465</v>
      </c>
      <c r="AA200" s="218">
        <v>858.91108350561922</v>
      </c>
      <c r="AB200" s="218">
        <v>0.11943048164416661</v>
      </c>
      <c r="AC200" s="219">
        <v>0.14416169383615909</v>
      </c>
      <c r="AD200" s="218">
        <v>0</v>
      </c>
      <c r="AE200" s="218">
        <v>0</v>
      </c>
      <c r="AF200" s="218">
        <v>0</v>
      </c>
      <c r="AG200" s="218">
        <v>0</v>
      </c>
      <c r="AH200" s="218">
        <v>0.14416169383615909</v>
      </c>
      <c r="AI200" s="220">
        <f t="shared" si="88"/>
        <v>1338.8098761361903</v>
      </c>
      <c r="AJ200" s="147" t="str">
        <f t="shared" si="89"/>
        <v/>
      </c>
      <c r="BA200" s="147"/>
      <c r="BR200" s="147"/>
      <c r="CG200" s="147"/>
    </row>
    <row r="201" spans="1:85" ht="15">
      <c r="A201" s="173" t="s">
        <v>24</v>
      </c>
      <c r="B201" s="162">
        <v>0.82744309617458711</v>
      </c>
      <c r="C201" s="162">
        <v>0</v>
      </c>
      <c r="D201" s="162">
        <v>0</v>
      </c>
      <c r="E201" s="162">
        <v>0</v>
      </c>
      <c r="F201" s="322"/>
      <c r="G201" s="162">
        <v>0</v>
      </c>
      <c r="H201" s="174">
        <v>0</v>
      </c>
      <c r="I201" s="160">
        <f t="shared" si="86"/>
        <v>0.82744309617458711</v>
      </c>
      <c r="J201" s="155"/>
      <c r="K201" s="175" t="s">
        <v>24</v>
      </c>
      <c r="L201" s="162">
        <v>0.82744309617458711</v>
      </c>
      <c r="M201" s="162">
        <v>0</v>
      </c>
      <c r="N201" s="162">
        <v>0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87"/>
        <v>0.82744309617458711</v>
      </c>
      <c r="U201" s="221" t="s">
        <v>24</v>
      </c>
      <c r="V201" s="213">
        <v>0.82744309617458711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0</v>
      </c>
      <c r="AD201" s="213">
        <v>0</v>
      </c>
      <c r="AE201" s="213">
        <v>0</v>
      </c>
      <c r="AF201" s="213">
        <v>0</v>
      </c>
      <c r="AG201" s="213">
        <v>0</v>
      </c>
      <c r="AH201" s="213">
        <v>0</v>
      </c>
      <c r="AI201" s="216">
        <f t="shared" si="88"/>
        <v>0.82744309617458711</v>
      </c>
      <c r="AJ201" s="147" t="str">
        <f t="shared" si="89"/>
        <v/>
      </c>
      <c r="BA201" s="147"/>
      <c r="BR201" s="147"/>
      <c r="CG201" s="147"/>
    </row>
    <row r="202" spans="1:85" ht="15">
      <c r="A202" s="165" t="s">
        <v>56</v>
      </c>
      <c r="B202" s="166">
        <v>0</v>
      </c>
      <c r="C202" s="166">
        <v>0</v>
      </c>
      <c r="D202" s="166">
        <v>0</v>
      </c>
      <c r="E202" s="166">
        <v>0</v>
      </c>
      <c r="F202" s="322"/>
      <c r="G202" s="166">
        <v>0</v>
      </c>
      <c r="H202" s="167">
        <v>0</v>
      </c>
      <c r="I202" s="168">
        <f t="shared" si="86"/>
        <v>0</v>
      </c>
      <c r="J202" s="155"/>
      <c r="K202" s="169" t="s">
        <v>56</v>
      </c>
      <c r="L202" s="170">
        <v>0</v>
      </c>
      <c r="M202" s="170">
        <v>0</v>
      </c>
      <c r="N202" s="170">
        <v>0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87"/>
        <v>0</v>
      </c>
      <c r="U202" s="217" t="s">
        <v>56</v>
      </c>
      <c r="V202" s="218">
        <v>0</v>
      </c>
      <c r="W202" s="218">
        <v>0</v>
      </c>
      <c r="X202" s="218">
        <v>0</v>
      </c>
      <c r="Y202" s="218">
        <v>0</v>
      </c>
      <c r="Z202" s="218">
        <v>0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88"/>
        <v>0</v>
      </c>
      <c r="AJ202" s="147" t="str">
        <f t="shared" si="89"/>
        <v/>
      </c>
      <c r="BA202" s="147"/>
      <c r="BR202" s="147"/>
      <c r="CG202" s="147"/>
    </row>
    <row r="203" spans="1:85" ht="15">
      <c r="A203" s="173" t="s">
        <v>22</v>
      </c>
      <c r="B203" s="162">
        <v>2.5772963632079504</v>
      </c>
      <c r="C203" s="162">
        <v>0</v>
      </c>
      <c r="D203" s="162">
        <v>160.35185878279194</v>
      </c>
      <c r="E203" s="162">
        <v>9.7405293157538857</v>
      </c>
      <c r="F203" s="322"/>
      <c r="G203" s="162">
        <v>0</v>
      </c>
      <c r="H203" s="174">
        <v>0</v>
      </c>
      <c r="I203" s="160">
        <f t="shared" si="86"/>
        <v>172.66968446175377</v>
      </c>
      <c r="J203" s="155"/>
      <c r="K203" s="175" t="s">
        <v>22</v>
      </c>
      <c r="L203" s="162">
        <v>2.5772963632079504</v>
      </c>
      <c r="M203" s="162">
        <v>0</v>
      </c>
      <c r="N203" s="162">
        <v>160.35185878279194</v>
      </c>
      <c r="O203" s="162">
        <v>9.7405293157538857</v>
      </c>
      <c r="P203" s="162">
        <v>16.887314969656209</v>
      </c>
      <c r="Q203" s="162">
        <v>0</v>
      </c>
      <c r="R203" s="163">
        <v>0</v>
      </c>
      <c r="S203" s="164">
        <f t="shared" si="87"/>
        <v>189.55699943140999</v>
      </c>
      <c r="U203" s="221" t="s">
        <v>22</v>
      </c>
      <c r="V203" s="213">
        <v>2.5772963632079504</v>
      </c>
      <c r="W203" s="213">
        <v>0</v>
      </c>
      <c r="X203" s="213">
        <v>0</v>
      </c>
      <c r="Y203" s="213">
        <v>0</v>
      </c>
      <c r="Z203" s="213">
        <v>159.54473394306845</v>
      </c>
      <c r="AA203" s="213">
        <v>0</v>
      </c>
      <c r="AB203" s="213">
        <v>16.887314969656209</v>
      </c>
      <c r="AC203" s="214">
        <v>10.547654155477371</v>
      </c>
      <c r="AD203" s="213">
        <v>0</v>
      </c>
      <c r="AE203" s="213">
        <v>0</v>
      </c>
      <c r="AF203" s="213">
        <v>0</v>
      </c>
      <c r="AG203" s="213">
        <v>0.80712483972348503</v>
      </c>
      <c r="AH203" s="213">
        <v>9.7405293157538857</v>
      </c>
      <c r="AI203" s="216">
        <f t="shared" si="88"/>
        <v>189.55699943140999</v>
      </c>
      <c r="AJ203" s="147" t="str">
        <f t="shared" si="89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207.67577680299999</v>
      </c>
      <c r="E204" s="166">
        <v>0</v>
      </c>
      <c r="F204" s="322"/>
      <c r="G204" s="166">
        <v>0</v>
      </c>
      <c r="H204" s="167">
        <v>0</v>
      </c>
      <c r="I204" s="168">
        <f t="shared" si="86"/>
        <v>207.67577680299999</v>
      </c>
      <c r="J204" s="155"/>
      <c r="K204" s="169" t="s">
        <v>21</v>
      </c>
      <c r="L204" s="170">
        <v>0</v>
      </c>
      <c r="M204" s="170">
        <v>0</v>
      </c>
      <c r="N204" s="170">
        <v>207.67577680299999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87"/>
        <v>207.67577680299999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207.67577680299999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88"/>
        <v>207.67577680299999</v>
      </c>
      <c r="AJ204" s="147" t="str">
        <f t="shared" si="89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86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87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88"/>
        <v>0</v>
      </c>
      <c r="AJ205" s="147" t="str">
        <f t="shared" si="89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86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87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88"/>
        <v>0</v>
      </c>
      <c r="AJ206" s="147" t="str">
        <f t="shared" si="89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86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87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88"/>
        <v>0</v>
      </c>
      <c r="AJ207" s="147" t="str">
        <f t="shared" si="89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86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87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88"/>
        <v>0</v>
      </c>
      <c r="AJ208" s="147" t="str">
        <f t="shared" si="89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86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87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88"/>
        <v>0</v>
      </c>
      <c r="AJ209" s="147" t="str">
        <f t="shared" si="89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110.69475786312987</v>
      </c>
      <c r="C210" s="201">
        <f t="shared" ref="C210:I210" si="90">SUM(C189:C205)</f>
        <v>41.790497840975249</v>
      </c>
      <c r="D210" s="201">
        <f t="shared" si="90"/>
        <v>2804.4950036328773</v>
      </c>
      <c r="E210" s="201">
        <f t="shared" si="90"/>
        <v>885.16180925879155</v>
      </c>
      <c r="F210" s="201">
        <f t="shared" si="90"/>
        <v>0</v>
      </c>
      <c r="G210" s="201">
        <f t="shared" si="90"/>
        <v>53.825972141729309</v>
      </c>
      <c r="H210" s="203">
        <f t="shared" si="90"/>
        <v>0</v>
      </c>
      <c r="I210" s="160">
        <f t="shared" si="90"/>
        <v>3895.9680407375031</v>
      </c>
      <c r="J210" s="155"/>
      <c r="K210" s="202" t="s">
        <v>26</v>
      </c>
      <c r="L210" s="201">
        <f>SUM(L189:L205)</f>
        <v>110.69475786312987</v>
      </c>
      <c r="M210" s="201">
        <f t="shared" ref="M210:S210" si="91">SUM(M189:M205)</f>
        <v>41.790497840975249</v>
      </c>
      <c r="N210" s="201">
        <f t="shared" si="91"/>
        <v>2804.4950036328773</v>
      </c>
      <c r="O210" s="201">
        <f t="shared" si="91"/>
        <v>885.16180925879155</v>
      </c>
      <c r="P210" s="201">
        <f t="shared" si="91"/>
        <v>286.62023950070721</v>
      </c>
      <c r="Q210" s="201">
        <f t="shared" si="91"/>
        <v>53.825972141729309</v>
      </c>
      <c r="R210" s="203">
        <f t="shared" si="91"/>
        <v>0</v>
      </c>
      <c r="S210" s="204">
        <f t="shared" si="91"/>
        <v>4182.5882802382102</v>
      </c>
      <c r="T210" s="147" t="str">
        <f>IF(ABS(S210-AI210)&gt;0.01,S210-AI210,"")</f>
        <v/>
      </c>
      <c r="U210" s="230" t="s">
        <v>59</v>
      </c>
      <c r="V210" s="231">
        <f>SUM(V189:V205)</f>
        <v>85.570729555274212</v>
      </c>
      <c r="W210" s="231">
        <f t="shared" ref="W210:AH210" si="92">SUM(W189:W205)</f>
        <v>25.115072267011261</v>
      </c>
      <c r="X210" s="231">
        <f t="shared" si="92"/>
        <v>53.825972141729309</v>
      </c>
      <c r="Y210" s="231">
        <f t="shared" si="92"/>
        <v>41.790497840975249</v>
      </c>
      <c r="Z210" s="231">
        <f t="shared" si="92"/>
        <v>2756.4275171315094</v>
      </c>
      <c r="AA210" s="231">
        <f t="shared" si="92"/>
        <v>860.82763190120409</v>
      </c>
      <c r="AB210" s="231">
        <f t="shared" si="92"/>
        <v>286.62023950070721</v>
      </c>
      <c r="AC210" s="231">
        <f t="shared" si="92"/>
        <v>72.410619899799642</v>
      </c>
      <c r="AD210" s="232">
        <f t="shared" si="92"/>
        <v>8.9560408443986519E-3</v>
      </c>
      <c r="AE210" s="232">
        <f t="shared" si="92"/>
        <v>0</v>
      </c>
      <c r="AF210" s="232">
        <f t="shared" si="92"/>
        <v>0</v>
      </c>
      <c r="AG210" s="232">
        <f t="shared" si="92"/>
        <v>48.067486501367767</v>
      </c>
      <c r="AH210" s="232">
        <f t="shared" si="92"/>
        <v>24.33417735758745</v>
      </c>
      <c r="AI210" s="233">
        <f>SUM(V210:AC210)</f>
        <v>4182.5882802382112</v>
      </c>
      <c r="AJ210" s="147" t="str">
        <f t="shared" si="89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2.8412645254188341E-2</v>
      </c>
      <c r="C211" s="49">
        <f t="shared" ref="C211:H211" si="93">IF($I210=0,"-",C210/$I210)</f>
        <v>1.0726601810897901E-2</v>
      </c>
      <c r="D211" s="49">
        <f t="shared" si="93"/>
        <v>0.71984548494961198</v>
      </c>
      <c r="E211" s="49">
        <f t="shared" si="93"/>
        <v>0.22719945338443567</v>
      </c>
      <c r="F211" s="49">
        <f t="shared" si="93"/>
        <v>0</v>
      </c>
      <c r="G211" s="49">
        <f t="shared" si="93"/>
        <v>1.3815814600866208E-2</v>
      </c>
      <c r="H211" s="71">
        <f t="shared" si="93"/>
        <v>0</v>
      </c>
      <c r="I211" s="50">
        <f>SUM(B211:H211)</f>
        <v>1</v>
      </c>
      <c r="J211" s="147"/>
      <c r="K211" s="82" t="s">
        <v>83</v>
      </c>
      <c r="L211" s="99">
        <f t="shared" ref="L211:R211" si="94">IF($S210=0,"-",L210/$S210)</f>
        <v>2.6465611828478963E-2</v>
      </c>
      <c r="M211" s="99">
        <f t="shared" si="94"/>
        <v>9.9915399367482473E-3</v>
      </c>
      <c r="N211" s="99">
        <f t="shared" si="94"/>
        <v>0.67051663126478067</v>
      </c>
      <c r="O211" s="99">
        <f t="shared" si="94"/>
        <v>0.21163015576765759</v>
      </c>
      <c r="P211" s="99">
        <f t="shared" si="94"/>
        <v>6.8527002969650017E-2</v>
      </c>
      <c r="Q211" s="99">
        <f t="shared" si="94"/>
        <v>1.2869058232684515E-2</v>
      </c>
      <c r="R211" s="100">
        <f t="shared" si="94"/>
        <v>0</v>
      </c>
      <c r="S211" s="101">
        <f>SUM(L211:R211)</f>
        <v>0.99999999999999989</v>
      </c>
      <c r="U211" s="111" t="s">
        <v>83</v>
      </c>
      <c r="V211" s="133">
        <f>+V210/$AI210</f>
        <v>2.0458798194308691E-2</v>
      </c>
      <c r="W211" s="133">
        <f t="shared" ref="W211:AH211" si="95">+W210/$AI210</f>
        <v>6.0046723665521488E-3</v>
      </c>
      <c r="X211" s="133">
        <f t="shared" si="95"/>
        <v>1.2869058232684513E-2</v>
      </c>
      <c r="Y211" s="133">
        <f t="shared" si="95"/>
        <v>9.9915399367482456E-3</v>
      </c>
      <c r="Z211" s="133">
        <f t="shared" si="95"/>
        <v>0.65902434866826587</v>
      </c>
      <c r="AA211" s="133">
        <f t="shared" si="95"/>
        <v>0.20581218475851926</v>
      </c>
      <c r="AB211" s="133">
        <f t="shared" si="95"/>
        <v>6.8527002969650003E-2</v>
      </c>
      <c r="AC211" s="133">
        <f t="shared" si="95"/>
        <v>1.7312394873271065E-2</v>
      </c>
      <c r="AD211" s="133">
        <f t="shared" si="95"/>
        <v>2.1412676181191273E-6</v>
      </c>
      <c r="AE211" s="133">
        <f t="shared" si="95"/>
        <v>0</v>
      </c>
      <c r="AF211" s="133">
        <f t="shared" si="95"/>
        <v>0</v>
      </c>
      <c r="AG211" s="133">
        <f t="shared" si="95"/>
        <v>1.1492282596514658E-2</v>
      </c>
      <c r="AH211" s="133">
        <f t="shared" si="95"/>
        <v>5.8179710091382803E-3</v>
      </c>
      <c r="AI211" s="134">
        <f>SUM(V211:AC211)</f>
        <v>0.99999999999999978</v>
      </c>
      <c r="AJ211" s="25" t="str">
        <f t="shared" si="89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9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9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98">SUM(V216:AC216)</f>
        <v>0</v>
      </c>
      <c r="AJ216" s="147" t="str">
        <f t="shared" ref="AJ216:AJ237" si="9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9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9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98"/>
        <v>0</v>
      </c>
      <c r="AJ217" s="147" t="str">
        <f t="shared" si="9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9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9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98"/>
        <v>0</v>
      </c>
      <c r="AJ218" s="147" t="str">
        <f t="shared" si="99"/>
        <v/>
      </c>
      <c r="BA218" s="147"/>
      <c r="BR218" s="147"/>
      <c r="CG218" s="147"/>
    </row>
    <row r="219" spans="1:85" ht="15">
      <c r="A219" s="173" t="s">
        <v>16</v>
      </c>
      <c r="B219" s="162">
        <v>2.3371139133660916</v>
      </c>
      <c r="C219" s="162">
        <v>0</v>
      </c>
      <c r="D219" s="162">
        <v>2.5986681780388361</v>
      </c>
      <c r="E219" s="162">
        <v>0</v>
      </c>
      <c r="F219" s="322"/>
      <c r="G219" s="162">
        <v>0</v>
      </c>
      <c r="H219" s="174">
        <v>0</v>
      </c>
      <c r="I219" s="160">
        <f t="shared" si="96"/>
        <v>4.9357820914049277</v>
      </c>
      <c r="J219" s="155"/>
      <c r="K219" s="175" t="s">
        <v>16</v>
      </c>
      <c r="L219" s="162">
        <v>2.3371139133660916</v>
      </c>
      <c r="M219" s="162">
        <v>0</v>
      </c>
      <c r="N219" s="162">
        <v>2.5986681780388361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97"/>
        <v>4.9357820914049277</v>
      </c>
      <c r="U219" s="221" t="s">
        <v>16</v>
      </c>
      <c r="V219" s="213">
        <v>2.3371139133660916</v>
      </c>
      <c r="W219" s="213">
        <v>0</v>
      </c>
      <c r="X219" s="213">
        <v>0</v>
      </c>
      <c r="Y219" s="213">
        <v>0</v>
      </c>
      <c r="Z219" s="213">
        <v>2.5986681780388361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98"/>
        <v>4.9357820914049277</v>
      </c>
      <c r="AJ219" s="147" t="str">
        <f t="shared" si="99"/>
        <v/>
      </c>
      <c r="BA219" s="147"/>
      <c r="BR219" s="147"/>
      <c r="CG219" s="147"/>
    </row>
    <row r="220" spans="1:85" ht="15">
      <c r="A220" s="165" t="s">
        <v>15</v>
      </c>
      <c r="B220" s="166">
        <v>7.0682537604787942E-5</v>
      </c>
      <c r="C220" s="166">
        <v>0</v>
      </c>
      <c r="D220" s="166">
        <v>7.8592857697742699E-5</v>
      </c>
      <c r="E220" s="166">
        <v>0</v>
      </c>
      <c r="F220" s="322"/>
      <c r="G220" s="166">
        <v>0</v>
      </c>
      <c r="H220" s="167">
        <v>0</v>
      </c>
      <c r="I220" s="168">
        <f t="shared" si="96"/>
        <v>1.4927539530253066E-4</v>
      </c>
      <c r="J220" s="155"/>
      <c r="K220" s="169" t="s">
        <v>15</v>
      </c>
      <c r="L220" s="170">
        <v>7.0682537604787942E-5</v>
      </c>
      <c r="M220" s="170">
        <v>0</v>
      </c>
      <c r="N220" s="170">
        <v>7.8592857697742699E-5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97"/>
        <v>1.4927539530253066E-4</v>
      </c>
      <c r="U220" s="217" t="s">
        <v>53</v>
      </c>
      <c r="V220" s="218">
        <v>7.0682537604787942E-5</v>
      </c>
      <c r="W220" s="218">
        <v>0</v>
      </c>
      <c r="X220" s="218">
        <v>0</v>
      </c>
      <c r="Y220" s="218">
        <v>0</v>
      </c>
      <c r="Z220" s="218">
        <v>7.8592857697742699E-5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98"/>
        <v>1.4927539530253066E-4</v>
      </c>
      <c r="AJ220" s="147" t="str">
        <f t="shared" si="9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0.53200855729176477</v>
      </c>
      <c r="F221" s="322"/>
      <c r="G221" s="162">
        <v>0</v>
      </c>
      <c r="H221" s="174">
        <v>0</v>
      </c>
      <c r="I221" s="160">
        <f t="shared" si="96"/>
        <v>0.53200855729176477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0.53200855729176477</v>
      </c>
      <c r="P221" s="162">
        <v>4.6998809389865706</v>
      </c>
      <c r="Q221" s="162">
        <v>0</v>
      </c>
      <c r="R221" s="163">
        <v>0</v>
      </c>
      <c r="S221" s="164">
        <f t="shared" si="97"/>
        <v>5.2318894962783355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5.4323442593186479E-2</v>
      </c>
      <c r="AB221" s="213">
        <v>4.6998809389865706</v>
      </c>
      <c r="AC221" s="214">
        <v>0.47768511469857827</v>
      </c>
      <c r="AD221" s="213">
        <v>0</v>
      </c>
      <c r="AE221" s="213">
        <v>0</v>
      </c>
      <c r="AF221" s="213">
        <v>0</v>
      </c>
      <c r="AG221" s="213">
        <v>0</v>
      </c>
      <c r="AH221" s="213">
        <v>0.47768511469857827</v>
      </c>
      <c r="AI221" s="216">
        <f t="shared" si="98"/>
        <v>5.2318894962783347</v>
      </c>
      <c r="AJ221" s="147" t="str">
        <f t="shared" si="9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2.0862007381985628E-16</v>
      </c>
      <c r="F222" s="322"/>
      <c r="G222" s="166">
        <v>0</v>
      </c>
      <c r="H222" s="167">
        <v>0</v>
      </c>
      <c r="I222" s="168">
        <f t="shared" si="96"/>
        <v>2.0862007381985628E-16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2.0862007381985628E-16</v>
      </c>
      <c r="P222" s="170">
        <v>0.24666059662117026</v>
      </c>
      <c r="Q222" s="170">
        <v>0</v>
      </c>
      <c r="R222" s="171">
        <v>0</v>
      </c>
      <c r="S222" s="172">
        <f t="shared" si="97"/>
        <v>0.24666059662117049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2.0862007381985628E-16</v>
      </c>
      <c r="AB222" s="218">
        <v>0.24666059662117026</v>
      </c>
      <c r="AC222" s="219">
        <v>0</v>
      </c>
      <c r="AD222" s="218">
        <v>0</v>
      </c>
      <c r="AE222" s="218">
        <v>0</v>
      </c>
      <c r="AF222" s="218">
        <v>0</v>
      </c>
      <c r="AG222" s="218">
        <v>0</v>
      </c>
      <c r="AH222" s="218">
        <v>0</v>
      </c>
      <c r="AI222" s="220">
        <f t="shared" si="98"/>
        <v>0.24666059662117049</v>
      </c>
      <c r="AJ222" s="147" t="str">
        <f t="shared" si="9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9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9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98"/>
        <v>0</v>
      </c>
      <c r="AJ223" s="147" t="str">
        <f t="shared" si="99"/>
        <v/>
      </c>
      <c r="BA223" s="147"/>
      <c r="BR223" s="147"/>
      <c r="CG223" s="147"/>
    </row>
    <row r="224" spans="1:85" ht="15">
      <c r="A224" s="165" t="s">
        <v>17</v>
      </c>
      <c r="B224" s="166">
        <v>0.31553475446833179</v>
      </c>
      <c r="C224" s="166">
        <v>0</v>
      </c>
      <c r="D224" s="166">
        <v>0</v>
      </c>
      <c r="E224" s="166">
        <v>0</v>
      </c>
      <c r="F224" s="322"/>
      <c r="G224" s="166">
        <v>0</v>
      </c>
      <c r="H224" s="167">
        <v>0</v>
      </c>
      <c r="I224" s="168">
        <f t="shared" si="96"/>
        <v>0.31553475446833179</v>
      </c>
      <c r="J224" s="155"/>
      <c r="K224" s="169" t="s">
        <v>17</v>
      </c>
      <c r="L224" s="170">
        <v>0.31553475446833179</v>
      </c>
      <c r="M224" s="170">
        <v>0</v>
      </c>
      <c r="N224" s="170">
        <v>0</v>
      </c>
      <c r="O224" s="170">
        <v>0</v>
      </c>
      <c r="P224" s="170">
        <v>0</v>
      </c>
      <c r="Q224" s="170">
        <v>0</v>
      </c>
      <c r="R224" s="171">
        <v>0</v>
      </c>
      <c r="S224" s="172">
        <f t="shared" si="97"/>
        <v>0.31553475446833179</v>
      </c>
      <c r="U224" s="217" t="s">
        <v>17</v>
      </c>
      <c r="V224" s="218">
        <v>0.31553475446833179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0</v>
      </c>
      <c r="AD224" s="218">
        <v>0</v>
      </c>
      <c r="AE224" s="218">
        <v>0</v>
      </c>
      <c r="AF224" s="218">
        <v>0</v>
      </c>
      <c r="AG224" s="218">
        <v>0</v>
      </c>
      <c r="AH224" s="218">
        <v>0</v>
      </c>
      <c r="AI224" s="220">
        <f t="shared" si="98"/>
        <v>0.31553475446833179</v>
      </c>
      <c r="AJ224" s="147" t="str">
        <f t="shared" si="99"/>
        <v/>
      </c>
      <c r="BA224" s="147"/>
      <c r="BR224" s="147"/>
      <c r="CG224" s="147"/>
    </row>
    <row r="225" spans="1:85" ht="15">
      <c r="A225" s="173" t="s">
        <v>139</v>
      </c>
      <c r="B225" s="162">
        <v>19.840405919739357</v>
      </c>
      <c r="C225" s="162">
        <v>0</v>
      </c>
      <c r="D225" s="162">
        <v>2.1474808319333327</v>
      </c>
      <c r="E225" s="162">
        <v>0</v>
      </c>
      <c r="F225" s="322"/>
      <c r="G225" s="162">
        <v>0</v>
      </c>
      <c r="H225" s="174">
        <v>0</v>
      </c>
      <c r="I225" s="160">
        <f t="shared" si="96"/>
        <v>21.98788675167269</v>
      </c>
      <c r="J225" s="155"/>
      <c r="K225" s="175" t="s">
        <v>139</v>
      </c>
      <c r="L225" s="162">
        <v>19.840405919739357</v>
      </c>
      <c r="M225" s="162">
        <v>0</v>
      </c>
      <c r="N225" s="162">
        <v>2.1474808319333327</v>
      </c>
      <c r="O225" s="162">
        <v>0</v>
      </c>
      <c r="P225" s="162">
        <v>0</v>
      </c>
      <c r="Q225" s="162">
        <v>0</v>
      </c>
      <c r="R225" s="163">
        <v>0</v>
      </c>
      <c r="S225" s="164">
        <f t="shared" si="97"/>
        <v>21.98788675167269</v>
      </c>
      <c r="U225" s="221" t="s">
        <v>139</v>
      </c>
      <c r="V225" s="213">
        <v>19.379550799045234</v>
      </c>
      <c r="W225" s="213">
        <v>0</v>
      </c>
      <c r="X225" s="213">
        <v>0</v>
      </c>
      <c r="Y225" s="213">
        <v>0</v>
      </c>
      <c r="Z225" s="213">
        <v>1.9111235330130063</v>
      </c>
      <c r="AA225" s="213">
        <v>0</v>
      </c>
      <c r="AB225" s="213">
        <v>0</v>
      </c>
      <c r="AC225" s="214">
        <v>0.69721241961445168</v>
      </c>
      <c r="AD225" s="213">
        <v>0.46085512069412321</v>
      </c>
      <c r="AE225" s="213">
        <v>0</v>
      </c>
      <c r="AF225" s="213">
        <v>0</v>
      </c>
      <c r="AG225" s="213">
        <v>0.23635729892032628</v>
      </c>
      <c r="AH225" s="213">
        <v>0</v>
      </c>
      <c r="AI225" s="216">
        <f t="shared" si="98"/>
        <v>21.987886751672693</v>
      </c>
      <c r="AJ225" s="147" t="str">
        <f t="shared" si="99"/>
        <v/>
      </c>
      <c r="BA225" s="147"/>
      <c r="BR225" s="147"/>
      <c r="CG225" s="147"/>
    </row>
    <row r="226" spans="1:85" ht="15">
      <c r="A226" s="165" t="s">
        <v>25</v>
      </c>
      <c r="B226" s="166">
        <v>5.5419853127547567</v>
      </c>
      <c r="C226" s="166">
        <v>0.14629302009880535</v>
      </c>
      <c r="D226" s="166">
        <v>2.3081425667046545</v>
      </c>
      <c r="E226" s="166">
        <v>19.459861996777086</v>
      </c>
      <c r="F226" s="322"/>
      <c r="G226" s="166">
        <v>5.5425539010110212</v>
      </c>
      <c r="H226" s="167">
        <v>7.1191987918528101E-3</v>
      </c>
      <c r="I226" s="168">
        <f t="shared" si="96"/>
        <v>33.005955996138177</v>
      </c>
      <c r="J226" s="155"/>
      <c r="K226" s="169" t="s">
        <v>25</v>
      </c>
      <c r="L226" s="170">
        <v>5.5419853127547567</v>
      </c>
      <c r="M226" s="170">
        <v>0.14629302009880535</v>
      </c>
      <c r="N226" s="170">
        <v>2.3081425667046545</v>
      </c>
      <c r="O226" s="170">
        <v>19.459861996777086</v>
      </c>
      <c r="P226" s="170">
        <v>0.38897132296868875</v>
      </c>
      <c r="Q226" s="170">
        <v>5.5425539010110212</v>
      </c>
      <c r="R226" s="171">
        <v>7.1191987918528101E-3</v>
      </c>
      <c r="S226" s="172">
        <f t="shared" si="97"/>
        <v>33.39492731910687</v>
      </c>
      <c r="U226" s="217" t="s">
        <v>25</v>
      </c>
      <c r="V226" s="218">
        <v>0.36718659625649724</v>
      </c>
      <c r="W226" s="218">
        <v>5.1747987164982598</v>
      </c>
      <c r="X226" s="218">
        <v>5.5425539010110212</v>
      </c>
      <c r="Y226" s="218">
        <v>0.14629302009880535</v>
      </c>
      <c r="Z226" s="218">
        <v>2.3081425667046545</v>
      </c>
      <c r="AA226" s="218">
        <v>19.125526179305112</v>
      </c>
      <c r="AB226" s="218">
        <v>0.38897132296868875</v>
      </c>
      <c r="AC226" s="219">
        <v>0.34145501626382668</v>
      </c>
      <c r="AD226" s="218">
        <v>0</v>
      </c>
      <c r="AE226" s="218">
        <v>0.14441253289713063</v>
      </c>
      <c r="AF226" s="218">
        <v>7.1191987918528101E-3</v>
      </c>
      <c r="AG226" s="218">
        <v>0</v>
      </c>
      <c r="AH226" s="218">
        <v>0.18992328457484325</v>
      </c>
      <c r="AI226" s="220">
        <f t="shared" si="98"/>
        <v>33.394927319106863</v>
      </c>
      <c r="AJ226" s="147" t="str">
        <f t="shared" si="99"/>
        <v/>
      </c>
      <c r="BA226" s="147"/>
      <c r="BR226" s="147"/>
      <c r="CG226" s="147"/>
    </row>
    <row r="227" spans="1:85" ht="15">
      <c r="A227" s="173" t="s">
        <v>24</v>
      </c>
      <c r="B227" s="162">
        <v>1.5290432630881121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96"/>
        <v>1.5290432630881121</v>
      </c>
      <c r="J227" s="155"/>
      <c r="K227" s="175" t="s">
        <v>24</v>
      </c>
      <c r="L227" s="162">
        <v>1.5290432630881121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97"/>
        <v>1.5290432630881121</v>
      </c>
      <c r="U227" s="221" t="s">
        <v>24</v>
      </c>
      <c r="V227" s="213">
        <v>1.5290432630881121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98"/>
        <v>1.5290432630881121</v>
      </c>
      <c r="AJ227" s="147" t="str">
        <f t="shared" si="9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9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9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98"/>
        <v>0</v>
      </c>
      <c r="AJ228" s="147" t="str">
        <f t="shared" si="99"/>
        <v/>
      </c>
      <c r="BA228" s="147"/>
      <c r="BR228" s="147"/>
      <c r="CG228" s="147"/>
    </row>
    <row r="229" spans="1:85" ht="15">
      <c r="A229" s="173" t="s">
        <v>22</v>
      </c>
      <c r="B229" s="162">
        <v>0</v>
      </c>
      <c r="C229" s="162">
        <v>0</v>
      </c>
      <c r="D229" s="162">
        <v>0</v>
      </c>
      <c r="E229" s="162">
        <v>4.9672637676664175E-2</v>
      </c>
      <c r="F229" s="322"/>
      <c r="G229" s="162">
        <v>0</v>
      </c>
      <c r="H229" s="174">
        <v>0</v>
      </c>
      <c r="I229" s="160">
        <f t="shared" si="96"/>
        <v>4.9672637676664175E-2</v>
      </c>
      <c r="J229" s="155"/>
      <c r="K229" s="175" t="s">
        <v>22</v>
      </c>
      <c r="L229" s="162">
        <v>0</v>
      </c>
      <c r="M229" s="162">
        <v>0</v>
      </c>
      <c r="N229" s="162">
        <v>0</v>
      </c>
      <c r="O229" s="162">
        <v>4.9672637676664175E-2</v>
      </c>
      <c r="P229" s="162">
        <v>0.32210013054329611</v>
      </c>
      <c r="Q229" s="162">
        <v>0</v>
      </c>
      <c r="R229" s="163">
        <v>0</v>
      </c>
      <c r="S229" s="164">
        <f t="shared" si="97"/>
        <v>0.3717727682199603</v>
      </c>
      <c r="U229" s="221" t="s">
        <v>22</v>
      </c>
      <c r="V229" s="213">
        <v>0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0.32210013054329611</v>
      </c>
      <c r="AC229" s="214">
        <v>4.9672637676664175E-2</v>
      </c>
      <c r="AD229" s="213">
        <v>0</v>
      </c>
      <c r="AE229" s="213">
        <v>0</v>
      </c>
      <c r="AF229" s="213">
        <v>0</v>
      </c>
      <c r="AG229" s="213">
        <v>0</v>
      </c>
      <c r="AH229" s="213">
        <v>4.9672637676664175E-2</v>
      </c>
      <c r="AI229" s="216">
        <f t="shared" si="98"/>
        <v>0.3717727682199603</v>
      </c>
      <c r="AJ229" s="147" t="str">
        <f t="shared" si="9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9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9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98"/>
        <v>0</v>
      </c>
      <c r="AJ230" s="147" t="str">
        <f t="shared" si="9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9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9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98"/>
        <v>0</v>
      </c>
      <c r="AJ231" s="147" t="str">
        <f t="shared" si="9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9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9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98"/>
        <v>0</v>
      </c>
      <c r="AJ232" s="147" t="str">
        <f t="shared" si="9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9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9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98"/>
        <v>0</v>
      </c>
      <c r="AJ233" s="147" t="str">
        <f t="shared" si="9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9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9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98"/>
        <v>0</v>
      </c>
      <c r="AJ234" s="147" t="str">
        <f t="shared" si="9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9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9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98"/>
        <v>0</v>
      </c>
      <c r="AJ235" s="147" t="str">
        <f t="shared" si="9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29.564153845954255</v>
      </c>
      <c r="C236" s="201">
        <f t="shared" ref="C236:I236" si="100">SUM(C215:C231)</f>
        <v>0.14629302009880535</v>
      </c>
      <c r="D236" s="201">
        <f t="shared" si="100"/>
        <v>7.054370169534522</v>
      </c>
      <c r="E236" s="201">
        <f t="shared" si="100"/>
        <v>20.041543191745514</v>
      </c>
      <c r="F236" s="201">
        <f t="shared" si="100"/>
        <v>0</v>
      </c>
      <c r="G236" s="201">
        <f t="shared" si="100"/>
        <v>5.5425539010110212</v>
      </c>
      <c r="H236" s="203">
        <f t="shared" si="100"/>
        <v>7.1191987918528101E-3</v>
      </c>
      <c r="I236" s="160">
        <f t="shared" si="100"/>
        <v>62.356033327135975</v>
      </c>
      <c r="J236" s="155"/>
      <c r="K236" s="202" t="s">
        <v>26</v>
      </c>
      <c r="L236" s="201">
        <f>SUM(L215:L231)</f>
        <v>29.564153845954255</v>
      </c>
      <c r="M236" s="201">
        <f t="shared" ref="M236:S236" si="101">SUM(M215:M231)</f>
        <v>0.14629302009880535</v>
      </c>
      <c r="N236" s="201">
        <f t="shared" si="101"/>
        <v>7.054370169534522</v>
      </c>
      <c r="O236" s="201">
        <f t="shared" si="101"/>
        <v>20.041543191745514</v>
      </c>
      <c r="P236" s="201">
        <f t="shared" si="101"/>
        <v>5.657612989119726</v>
      </c>
      <c r="Q236" s="201">
        <f t="shared" si="101"/>
        <v>5.5425539010110212</v>
      </c>
      <c r="R236" s="203">
        <f t="shared" si="101"/>
        <v>7.1191987918528101E-3</v>
      </c>
      <c r="S236" s="204">
        <f t="shared" si="101"/>
        <v>68.013646316255688</v>
      </c>
      <c r="T236" s="147" t="str">
        <f>IF(ABS(S236-AI236)&gt;0.01,S236-AI236,"")</f>
        <v/>
      </c>
      <c r="U236" s="230" t="s">
        <v>59</v>
      </c>
      <c r="V236" s="231">
        <f>SUM(V215:V231)</f>
        <v>23.928500008761873</v>
      </c>
      <c r="W236" s="231">
        <f t="shared" ref="W236:AH236" si="102">SUM(W215:W231)</f>
        <v>5.1747987164982598</v>
      </c>
      <c r="X236" s="231">
        <f t="shared" si="102"/>
        <v>5.5425539010110212</v>
      </c>
      <c r="Y236" s="231">
        <f t="shared" si="102"/>
        <v>0.14629302009880535</v>
      </c>
      <c r="Z236" s="231">
        <f t="shared" si="102"/>
        <v>6.8180128706141954</v>
      </c>
      <c r="AA236" s="231">
        <f t="shared" si="102"/>
        <v>19.179849621898299</v>
      </c>
      <c r="AB236" s="231">
        <f t="shared" si="102"/>
        <v>5.657612989119726</v>
      </c>
      <c r="AC236" s="231">
        <f t="shared" si="102"/>
        <v>1.5660251882535206</v>
      </c>
      <c r="AD236" s="232">
        <f t="shared" si="102"/>
        <v>0.46085512069412321</v>
      </c>
      <c r="AE236" s="232">
        <f t="shared" si="102"/>
        <v>0.14441253289713063</v>
      </c>
      <c r="AF236" s="232">
        <f t="shared" si="102"/>
        <v>7.1191987918528101E-3</v>
      </c>
      <c r="AG236" s="232">
        <f t="shared" si="102"/>
        <v>0.23635729892032628</v>
      </c>
      <c r="AH236" s="232">
        <f t="shared" si="102"/>
        <v>0.71728103695008572</v>
      </c>
      <c r="AI236" s="233">
        <f>SUM(V236:AC236)</f>
        <v>68.013646316255688</v>
      </c>
      <c r="AJ236" s="147" t="str">
        <f t="shared" si="9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0.47411857792257267</v>
      </c>
      <c r="C237" s="49">
        <f t="shared" ref="C237:H237" si="103">IF($I236=0,"-",C236/$I236)</f>
        <v>2.3460924676095753E-3</v>
      </c>
      <c r="D237" s="49">
        <f t="shared" si="103"/>
        <v>0.1131305150942726</v>
      </c>
      <c r="E237" s="49">
        <f t="shared" si="103"/>
        <v>0.32140503688877009</v>
      </c>
      <c r="F237" s="49">
        <f t="shared" si="103"/>
        <v>0</v>
      </c>
      <c r="G237" s="49">
        <f t="shared" si="103"/>
        <v>8.8885607458918076E-2</v>
      </c>
      <c r="H237" s="71">
        <f t="shared" si="103"/>
        <v>1.1417016785695204E-4</v>
      </c>
      <c r="I237" s="50">
        <f>SUM(B237:H237)</f>
        <v>1</v>
      </c>
      <c r="J237" s="147"/>
      <c r="K237" s="82" t="s">
        <v>83</v>
      </c>
      <c r="L237" s="99">
        <f t="shared" ref="L237:R237" si="104">IF($S236=0,"-",L236/$S236)</f>
        <v>0.43467973630592183</v>
      </c>
      <c r="M237" s="99">
        <f t="shared" si="104"/>
        <v>2.150936290322673E-3</v>
      </c>
      <c r="N237" s="99">
        <f t="shared" si="104"/>
        <v>0.10371992315678101</v>
      </c>
      <c r="O237" s="99">
        <f t="shared" si="104"/>
        <v>0.29466944175518289</v>
      </c>
      <c r="P237" s="99">
        <f t="shared" si="104"/>
        <v>8.3183497658873798E-2</v>
      </c>
      <c r="Q237" s="99">
        <f t="shared" si="104"/>
        <v>8.1491791738951602E-2</v>
      </c>
      <c r="R237" s="100">
        <f t="shared" si="104"/>
        <v>1.0467309396631007E-4</v>
      </c>
      <c r="S237" s="101">
        <f>SUM(L237:R237)</f>
        <v>1</v>
      </c>
      <c r="U237" s="111" t="s">
        <v>83</v>
      </c>
      <c r="V237" s="133">
        <f>+V236/$AI236</f>
        <v>0.35181910255916998</v>
      </c>
      <c r="W237" s="133">
        <f t="shared" ref="W237:AH237" si="105">+W236/$AI236</f>
        <v>7.6084712359576145E-2</v>
      </c>
      <c r="X237" s="133">
        <f t="shared" si="105"/>
        <v>8.1491791738951602E-2</v>
      </c>
      <c r="Y237" s="133">
        <f t="shared" si="105"/>
        <v>2.150936290322673E-3</v>
      </c>
      <c r="Z237" s="133">
        <f t="shared" si="105"/>
        <v>0.10024477792164257</v>
      </c>
      <c r="AA237" s="133">
        <f t="shared" si="105"/>
        <v>0.28200002000648794</v>
      </c>
      <c r="AB237" s="133">
        <f t="shared" si="105"/>
        <v>8.3183497658873798E-2</v>
      </c>
      <c r="AC237" s="133">
        <f t="shared" si="105"/>
        <v>2.302516146497546E-2</v>
      </c>
      <c r="AD237" s="133">
        <f t="shared" si="105"/>
        <v>6.7759213871757375E-3</v>
      </c>
      <c r="AE237" s="133">
        <f t="shared" si="105"/>
        <v>2.1232876153357348E-3</v>
      </c>
      <c r="AF237" s="133">
        <f t="shared" si="105"/>
        <v>1.0467309396631007E-4</v>
      </c>
      <c r="AG237" s="133">
        <f t="shared" si="105"/>
        <v>3.4751452351384285E-3</v>
      </c>
      <c r="AH237" s="133">
        <f t="shared" si="105"/>
        <v>1.054613413335922E-2</v>
      </c>
      <c r="AI237" s="134">
        <f>SUM(V237:AC237)</f>
        <v>1</v>
      </c>
      <c r="AJ237" s="25" t="str">
        <f t="shared" si="9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06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07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08">SUM(V242:AC242)</f>
        <v>0</v>
      </c>
      <c r="AJ242" s="147" t="str">
        <f t="shared" ref="AJ242:AJ263" si="109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</v>
      </c>
      <c r="E243" s="162">
        <v>0</v>
      </c>
      <c r="F243" s="322"/>
      <c r="G243" s="162">
        <v>0</v>
      </c>
      <c r="H243" s="174">
        <v>0</v>
      </c>
      <c r="I243" s="160">
        <f t="shared" si="106"/>
        <v>0</v>
      </c>
      <c r="J243" s="155"/>
      <c r="K243" s="175" t="s">
        <v>10</v>
      </c>
      <c r="L243" s="162">
        <v>0</v>
      </c>
      <c r="M243" s="162">
        <v>0</v>
      </c>
      <c r="N243" s="162">
        <v>0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07"/>
        <v>0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08"/>
        <v>0</v>
      </c>
      <c r="AJ243" s="147" t="str">
        <f t="shared" si="109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06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07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08"/>
        <v>0</v>
      </c>
      <c r="AJ244" s="147" t="str">
        <f t="shared" si="109"/>
        <v/>
      </c>
      <c r="BA244" s="147"/>
      <c r="BR244" s="147"/>
      <c r="CG244" s="147"/>
    </row>
    <row r="245" spans="1:85" ht="15">
      <c r="A245" s="173" t="s">
        <v>16</v>
      </c>
      <c r="B245" s="162">
        <v>17.200166140991534</v>
      </c>
      <c r="C245" s="162">
        <v>8.7804747891551058E-3</v>
      </c>
      <c r="D245" s="162">
        <v>9.4617455562779416</v>
      </c>
      <c r="E245" s="162">
        <v>0</v>
      </c>
      <c r="F245" s="322"/>
      <c r="G245" s="162">
        <v>0</v>
      </c>
      <c r="H245" s="174">
        <v>0</v>
      </c>
      <c r="I245" s="160">
        <f t="shared" si="106"/>
        <v>26.670692172058629</v>
      </c>
      <c r="J245" s="155"/>
      <c r="K245" s="175" t="s">
        <v>16</v>
      </c>
      <c r="L245" s="162">
        <v>17.200166140991534</v>
      </c>
      <c r="M245" s="162">
        <v>8.7804747891551058E-3</v>
      </c>
      <c r="N245" s="162">
        <v>9.4617455562779416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07"/>
        <v>26.670692172058629</v>
      </c>
      <c r="U245" s="221" t="s">
        <v>16</v>
      </c>
      <c r="V245" s="213">
        <v>17.016716935575257</v>
      </c>
      <c r="W245" s="213">
        <v>0</v>
      </c>
      <c r="X245" s="213">
        <v>0</v>
      </c>
      <c r="Y245" s="213">
        <v>8.7804747891551058E-3</v>
      </c>
      <c r="Z245" s="213">
        <v>9.4617455562779416</v>
      </c>
      <c r="AA245" s="213">
        <v>0</v>
      </c>
      <c r="AB245" s="213">
        <v>0</v>
      </c>
      <c r="AC245" s="214">
        <v>0.18344920541627621</v>
      </c>
      <c r="AD245" s="215">
        <v>0.18344920541627621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08"/>
        <v>26.670692172058633</v>
      </c>
      <c r="AJ245" s="147" t="str">
        <f t="shared" si="109"/>
        <v/>
      </c>
      <c r="BA245" s="147"/>
      <c r="BR245" s="147"/>
      <c r="CG245" s="147"/>
    </row>
    <row r="246" spans="1:85" ht="15">
      <c r="A246" s="165" t="s">
        <v>15</v>
      </c>
      <c r="B246" s="166">
        <v>9.0564550264014407</v>
      </c>
      <c r="C246" s="166">
        <v>0</v>
      </c>
      <c r="D246" s="166">
        <v>0</v>
      </c>
      <c r="E246" s="166">
        <v>0</v>
      </c>
      <c r="F246" s="322"/>
      <c r="G246" s="166">
        <v>0</v>
      </c>
      <c r="H246" s="167">
        <v>0</v>
      </c>
      <c r="I246" s="168">
        <f t="shared" si="106"/>
        <v>9.0564550264014407</v>
      </c>
      <c r="J246" s="155"/>
      <c r="K246" s="169" t="s">
        <v>15</v>
      </c>
      <c r="L246" s="170">
        <v>9.0564550264014407</v>
      </c>
      <c r="M246" s="170">
        <v>0</v>
      </c>
      <c r="N246" s="170">
        <v>0</v>
      </c>
      <c r="O246" s="170">
        <v>0</v>
      </c>
      <c r="P246" s="170">
        <v>0</v>
      </c>
      <c r="Q246" s="170">
        <v>0</v>
      </c>
      <c r="R246" s="171">
        <v>0</v>
      </c>
      <c r="S246" s="172">
        <f t="shared" si="107"/>
        <v>9.0564550264014407</v>
      </c>
      <c r="U246" s="217" t="s">
        <v>53</v>
      </c>
      <c r="V246" s="218">
        <v>9.0564550264014407</v>
      </c>
      <c r="W246" s="218">
        <v>0</v>
      </c>
      <c r="X246" s="218">
        <v>0</v>
      </c>
      <c r="Y246" s="218">
        <v>0</v>
      </c>
      <c r="Z246" s="218">
        <v>0</v>
      </c>
      <c r="AA246" s="218">
        <v>0</v>
      </c>
      <c r="AB246" s="218">
        <v>0</v>
      </c>
      <c r="AC246" s="219">
        <v>0</v>
      </c>
      <c r="AD246" s="218">
        <v>0</v>
      </c>
      <c r="AE246" s="218">
        <v>0</v>
      </c>
      <c r="AF246" s="218">
        <v>0</v>
      </c>
      <c r="AG246" s="218">
        <v>0</v>
      </c>
      <c r="AH246" s="218">
        <v>0</v>
      </c>
      <c r="AI246" s="220">
        <f t="shared" si="108"/>
        <v>9.0564550264014407</v>
      </c>
      <c r="AJ246" s="147" t="str">
        <f t="shared" si="109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17.72595404338437</v>
      </c>
      <c r="F247" s="322"/>
      <c r="G247" s="162">
        <v>0</v>
      </c>
      <c r="H247" s="174">
        <v>0</v>
      </c>
      <c r="I247" s="160">
        <f t="shared" si="106"/>
        <v>17.72595404338437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17.72595404338437</v>
      </c>
      <c r="P247" s="162">
        <v>64.786443143975276</v>
      </c>
      <c r="Q247" s="162">
        <v>0</v>
      </c>
      <c r="R247" s="163">
        <v>0</v>
      </c>
      <c r="S247" s="164">
        <f t="shared" si="107"/>
        <v>82.512397187359653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3.7868002127825595</v>
      </c>
      <c r="AB247" s="213">
        <v>64.786443143975276</v>
      </c>
      <c r="AC247" s="214">
        <v>13.939153830601811</v>
      </c>
      <c r="AD247" s="213">
        <v>0</v>
      </c>
      <c r="AE247" s="213">
        <v>0</v>
      </c>
      <c r="AF247" s="213">
        <v>0</v>
      </c>
      <c r="AG247" s="213">
        <v>0</v>
      </c>
      <c r="AH247" s="213">
        <v>13.939153830601811</v>
      </c>
      <c r="AI247" s="216">
        <f t="shared" si="108"/>
        <v>82.512397187359653</v>
      </c>
      <c r="AJ247" s="147" t="str">
        <f t="shared" si="109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4.5570394090283774E-2</v>
      </c>
      <c r="F248" s="322"/>
      <c r="G248" s="166">
        <v>0</v>
      </c>
      <c r="H248" s="167">
        <v>0</v>
      </c>
      <c r="I248" s="168">
        <f t="shared" si="106"/>
        <v>4.5570394090283774E-2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4.5570394090283774E-2</v>
      </c>
      <c r="P248" s="170">
        <v>4.9081249577001262</v>
      </c>
      <c r="Q248" s="170">
        <v>0</v>
      </c>
      <c r="R248" s="171">
        <v>0</v>
      </c>
      <c r="S248" s="172">
        <f t="shared" si="107"/>
        <v>4.9536953517904099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1.765188628483727E-2</v>
      </c>
      <c r="AB248" s="218">
        <v>4.9081249577001262</v>
      </c>
      <c r="AC248" s="219">
        <v>2.7918507805446503E-2</v>
      </c>
      <c r="AD248" s="218">
        <v>0</v>
      </c>
      <c r="AE248" s="218">
        <v>0</v>
      </c>
      <c r="AF248" s="218">
        <v>0</v>
      </c>
      <c r="AG248" s="218">
        <v>0</v>
      </c>
      <c r="AH248" s="218">
        <v>2.7918507805446503E-2</v>
      </c>
      <c r="AI248" s="220">
        <f t="shared" si="108"/>
        <v>4.9536953517904099</v>
      </c>
      <c r="AJ248" s="147" t="str">
        <f t="shared" si="109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0</v>
      </c>
      <c r="E249" s="162">
        <v>0</v>
      </c>
      <c r="F249" s="322"/>
      <c r="G249" s="162">
        <v>0</v>
      </c>
      <c r="H249" s="174">
        <v>0</v>
      </c>
      <c r="I249" s="160">
        <f t="shared" si="106"/>
        <v>0</v>
      </c>
      <c r="J249" s="155"/>
      <c r="K249" s="175" t="s">
        <v>55</v>
      </c>
      <c r="L249" s="162">
        <v>0</v>
      </c>
      <c r="M249" s="162">
        <v>0</v>
      </c>
      <c r="N249" s="162">
        <v>0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07"/>
        <v>0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0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08"/>
        <v>0</v>
      </c>
      <c r="AJ249" s="147" t="str">
        <f t="shared" si="109"/>
        <v/>
      </c>
      <c r="BA249" s="147"/>
      <c r="BR249" s="147"/>
      <c r="CG249" s="147"/>
    </row>
    <row r="250" spans="1:85" ht="15">
      <c r="A250" s="165" t="s">
        <v>17</v>
      </c>
      <c r="B250" s="166">
        <v>28.753433193674592</v>
      </c>
      <c r="C250" s="166">
        <v>0</v>
      </c>
      <c r="D250" s="166">
        <v>54.735133769839948</v>
      </c>
      <c r="E250" s="166">
        <v>8.6342251548594771</v>
      </c>
      <c r="F250" s="322"/>
      <c r="G250" s="166">
        <v>0</v>
      </c>
      <c r="H250" s="167">
        <v>0</v>
      </c>
      <c r="I250" s="168">
        <f t="shared" si="106"/>
        <v>92.122792118374022</v>
      </c>
      <c r="J250" s="155"/>
      <c r="K250" s="169" t="s">
        <v>17</v>
      </c>
      <c r="L250" s="170">
        <v>28.753433193674592</v>
      </c>
      <c r="M250" s="170">
        <v>0</v>
      </c>
      <c r="N250" s="170">
        <v>54.735133769839948</v>
      </c>
      <c r="O250" s="170">
        <v>8.6342251548594771</v>
      </c>
      <c r="P250" s="170">
        <v>0</v>
      </c>
      <c r="Q250" s="170">
        <v>0</v>
      </c>
      <c r="R250" s="171">
        <v>0</v>
      </c>
      <c r="S250" s="172">
        <f t="shared" si="107"/>
        <v>92.122792118374022</v>
      </c>
      <c r="U250" s="217" t="s">
        <v>17</v>
      </c>
      <c r="V250" s="218">
        <v>28.753433193674592</v>
      </c>
      <c r="W250" s="218">
        <v>0</v>
      </c>
      <c r="X250" s="218">
        <v>0</v>
      </c>
      <c r="Y250" s="218">
        <v>0</v>
      </c>
      <c r="Z250" s="218">
        <v>54.735133769839948</v>
      </c>
      <c r="AA250" s="218">
        <v>6.8049401644231784</v>
      </c>
      <c r="AB250" s="218">
        <v>0</v>
      </c>
      <c r="AC250" s="219">
        <v>1.8292849904362982</v>
      </c>
      <c r="AD250" s="218">
        <v>0</v>
      </c>
      <c r="AE250" s="218">
        <v>0</v>
      </c>
      <c r="AF250" s="218">
        <v>0</v>
      </c>
      <c r="AG250" s="218">
        <v>0</v>
      </c>
      <c r="AH250" s="218">
        <v>1.8292849904362982</v>
      </c>
      <c r="AI250" s="220">
        <f t="shared" si="108"/>
        <v>92.122792118374008</v>
      </c>
      <c r="AJ250" s="147" t="str">
        <f t="shared" si="109"/>
        <v/>
      </c>
      <c r="BA250" s="147"/>
      <c r="BR250" s="147"/>
      <c r="CG250" s="147"/>
    </row>
    <row r="251" spans="1:85" ht="15">
      <c r="A251" s="173" t="s">
        <v>139</v>
      </c>
      <c r="B251" s="162">
        <v>192.86801402332901</v>
      </c>
      <c r="C251" s="162">
        <v>0</v>
      </c>
      <c r="D251" s="162">
        <v>212.86677105839973</v>
      </c>
      <c r="E251" s="162">
        <v>13.129394842850953</v>
      </c>
      <c r="F251" s="322"/>
      <c r="G251" s="162">
        <v>2.1187929582911609E-2</v>
      </c>
      <c r="H251" s="174">
        <v>0</v>
      </c>
      <c r="I251" s="160">
        <f t="shared" si="106"/>
        <v>418.88536785416267</v>
      </c>
      <c r="J251" s="155"/>
      <c r="K251" s="175" t="s">
        <v>139</v>
      </c>
      <c r="L251" s="162">
        <v>192.86801402332901</v>
      </c>
      <c r="M251" s="162">
        <v>0</v>
      </c>
      <c r="N251" s="162">
        <v>212.86677105839973</v>
      </c>
      <c r="O251" s="162">
        <v>13.129394842850953</v>
      </c>
      <c r="P251" s="162">
        <v>6.6630950100797143E-2</v>
      </c>
      <c r="Q251" s="162">
        <v>2.1187929582911609E-2</v>
      </c>
      <c r="R251" s="163">
        <v>0</v>
      </c>
      <c r="S251" s="164">
        <f t="shared" si="107"/>
        <v>418.95199880426344</v>
      </c>
      <c r="U251" s="221" t="s">
        <v>139</v>
      </c>
      <c r="V251" s="213">
        <v>184.95538172059068</v>
      </c>
      <c r="W251" s="213">
        <v>7.070882944697221</v>
      </c>
      <c r="X251" s="213">
        <v>2.1187929582911609E-2</v>
      </c>
      <c r="Y251" s="213">
        <v>0</v>
      </c>
      <c r="Z251" s="213">
        <v>212.35590653401175</v>
      </c>
      <c r="AA251" s="213">
        <v>8.4499228837450016</v>
      </c>
      <c r="AB251" s="213">
        <v>6.6630950100797143E-2</v>
      </c>
      <c r="AC251" s="214">
        <v>6.0320858415350509</v>
      </c>
      <c r="AD251" s="213">
        <v>0.84174935804111817</v>
      </c>
      <c r="AE251" s="213">
        <v>0</v>
      </c>
      <c r="AF251" s="213">
        <v>0</v>
      </c>
      <c r="AG251" s="213">
        <v>0.51086452438798191</v>
      </c>
      <c r="AH251" s="213">
        <v>4.6794719591059506</v>
      </c>
      <c r="AI251" s="216">
        <f t="shared" si="108"/>
        <v>418.95199880426338</v>
      </c>
      <c r="AJ251" s="147" t="str">
        <f t="shared" si="109"/>
        <v/>
      </c>
      <c r="BA251" s="147"/>
      <c r="BR251" s="147"/>
      <c r="CG251" s="147"/>
    </row>
    <row r="252" spans="1:85" ht="15">
      <c r="A252" s="165" t="s">
        <v>25</v>
      </c>
      <c r="B252" s="166">
        <v>95.780912254987072</v>
      </c>
      <c r="C252" s="166">
        <v>1.4038726041345824</v>
      </c>
      <c r="D252" s="166">
        <v>178.22090775644119</v>
      </c>
      <c r="E252" s="166">
        <v>448.40121175537979</v>
      </c>
      <c r="F252" s="322"/>
      <c r="G252" s="166">
        <v>106.2904824813468</v>
      </c>
      <c r="H252" s="167">
        <v>33.061959869842688</v>
      </c>
      <c r="I252" s="168">
        <f t="shared" si="106"/>
        <v>863.15934672213211</v>
      </c>
      <c r="J252" s="155"/>
      <c r="K252" s="169" t="s">
        <v>25</v>
      </c>
      <c r="L252" s="170">
        <v>95.780912254987072</v>
      </c>
      <c r="M252" s="170">
        <v>1.4038726041345824</v>
      </c>
      <c r="N252" s="170">
        <v>178.22090775644119</v>
      </c>
      <c r="O252" s="170">
        <v>448.40121175537979</v>
      </c>
      <c r="P252" s="170">
        <v>1.5263559261740165</v>
      </c>
      <c r="Q252" s="170">
        <v>106.2904824813468</v>
      </c>
      <c r="R252" s="171">
        <v>33.061959869842688</v>
      </c>
      <c r="S252" s="172">
        <f t="shared" si="107"/>
        <v>864.68570264830612</v>
      </c>
      <c r="U252" s="217" t="s">
        <v>25</v>
      </c>
      <c r="V252" s="218">
        <v>14.286230398855071</v>
      </c>
      <c r="W252" s="218">
        <v>79.897904904744451</v>
      </c>
      <c r="X252" s="218">
        <v>106.2904824813468</v>
      </c>
      <c r="Y252" s="218">
        <v>1.4038726041345824</v>
      </c>
      <c r="Z252" s="218">
        <v>178.22090775644119</v>
      </c>
      <c r="AA252" s="218">
        <v>447.18075057034741</v>
      </c>
      <c r="AB252" s="218">
        <v>1.5263559261740165</v>
      </c>
      <c r="AC252" s="219">
        <v>35.879198006262641</v>
      </c>
      <c r="AD252" s="218">
        <v>1.5967769513875563</v>
      </c>
      <c r="AE252" s="218">
        <v>0</v>
      </c>
      <c r="AF252" s="218">
        <v>33.061959869842688</v>
      </c>
      <c r="AG252" s="218">
        <v>0</v>
      </c>
      <c r="AH252" s="218">
        <v>1.2204611850323932</v>
      </c>
      <c r="AI252" s="220">
        <f t="shared" si="108"/>
        <v>864.68570264830612</v>
      </c>
      <c r="AJ252" s="147" t="str">
        <f t="shared" si="109"/>
        <v/>
      </c>
      <c r="BA252" s="147"/>
      <c r="BR252" s="147"/>
      <c r="CG252" s="147"/>
    </row>
    <row r="253" spans="1:85" ht="15">
      <c r="A253" s="173" t="s">
        <v>24</v>
      </c>
      <c r="B253" s="162">
        <v>31.186067236670354</v>
      </c>
      <c r="C253" s="162">
        <v>0</v>
      </c>
      <c r="D253" s="162">
        <v>1.0498245696556745</v>
      </c>
      <c r="E253" s="162">
        <v>0</v>
      </c>
      <c r="F253" s="322"/>
      <c r="G253" s="162">
        <v>0</v>
      </c>
      <c r="H253" s="174">
        <v>0</v>
      </c>
      <c r="I253" s="160">
        <f t="shared" si="106"/>
        <v>32.23589180632603</v>
      </c>
      <c r="J253" s="155"/>
      <c r="K253" s="175" t="s">
        <v>24</v>
      </c>
      <c r="L253" s="162">
        <v>31.186067236670354</v>
      </c>
      <c r="M253" s="162">
        <v>0</v>
      </c>
      <c r="N253" s="162">
        <v>1.0498245696556745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07"/>
        <v>32.23589180632603</v>
      </c>
      <c r="U253" s="221" t="s">
        <v>24</v>
      </c>
      <c r="V253" s="213">
        <v>30.952804276568493</v>
      </c>
      <c r="W253" s="213">
        <v>0</v>
      </c>
      <c r="X253" s="213">
        <v>0</v>
      </c>
      <c r="Y253" s="213">
        <v>0</v>
      </c>
      <c r="Z253" s="213">
        <v>1.0170749343403351</v>
      </c>
      <c r="AA253" s="213">
        <v>0</v>
      </c>
      <c r="AB253" s="213">
        <v>0</v>
      </c>
      <c r="AC253" s="214">
        <v>0.26601259541720162</v>
      </c>
      <c r="AD253" s="213">
        <v>0.23326296010186234</v>
      </c>
      <c r="AE253" s="213">
        <v>0</v>
      </c>
      <c r="AF253" s="213">
        <v>0</v>
      </c>
      <c r="AG253" s="213">
        <v>3.2749635315339268E-2</v>
      </c>
      <c r="AH253" s="213">
        <v>0</v>
      </c>
      <c r="AI253" s="216">
        <f t="shared" si="108"/>
        <v>32.23589180632603</v>
      </c>
      <c r="AJ253" s="147" t="str">
        <f t="shared" si="109"/>
        <v/>
      </c>
      <c r="BA253" s="147"/>
      <c r="BR253" s="147"/>
      <c r="CG253" s="147"/>
    </row>
    <row r="254" spans="1:85" ht="15">
      <c r="A254" s="165" t="s">
        <v>56</v>
      </c>
      <c r="B254" s="166">
        <v>0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06"/>
        <v>0</v>
      </c>
      <c r="J254" s="155"/>
      <c r="K254" s="169" t="s">
        <v>56</v>
      </c>
      <c r="L254" s="170">
        <v>0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07"/>
        <v>0</v>
      </c>
      <c r="U254" s="217" t="s">
        <v>56</v>
      </c>
      <c r="V254" s="218">
        <v>0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08"/>
        <v>0</v>
      </c>
      <c r="AJ254" s="147" t="str">
        <f t="shared" si="109"/>
        <v/>
      </c>
      <c r="BA254" s="147"/>
      <c r="BR254" s="147"/>
      <c r="CG254" s="147"/>
    </row>
    <row r="255" spans="1:85" ht="15">
      <c r="A255" s="173" t="s">
        <v>22</v>
      </c>
      <c r="B255" s="162">
        <v>7.3489760161493125</v>
      </c>
      <c r="C255" s="162">
        <v>0</v>
      </c>
      <c r="D255" s="162">
        <v>0.7141055261781919</v>
      </c>
      <c r="E255" s="162">
        <v>0</v>
      </c>
      <c r="F255" s="322"/>
      <c r="G255" s="162">
        <v>0</v>
      </c>
      <c r="H255" s="174">
        <v>0</v>
      </c>
      <c r="I255" s="160">
        <f t="shared" si="106"/>
        <v>8.0630815423275042</v>
      </c>
      <c r="J255" s="155"/>
      <c r="K255" s="175" t="s">
        <v>22</v>
      </c>
      <c r="L255" s="162">
        <v>7.3489760161493125</v>
      </c>
      <c r="M255" s="162">
        <v>0</v>
      </c>
      <c r="N255" s="162">
        <v>0.7141055261781919</v>
      </c>
      <c r="O255" s="162">
        <v>0</v>
      </c>
      <c r="P255" s="162">
        <v>5.054506183042105</v>
      </c>
      <c r="Q255" s="162">
        <v>0</v>
      </c>
      <c r="R255" s="163">
        <v>0</v>
      </c>
      <c r="S255" s="164">
        <f t="shared" si="107"/>
        <v>13.11758772536961</v>
      </c>
      <c r="U255" s="221" t="s">
        <v>22</v>
      </c>
      <c r="V255" s="213">
        <v>7.3489760161493125</v>
      </c>
      <c r="W255" s="213">
        <v>0</v>
      </c>
      <c r="X255" s="213">
        <v>0</v>
      </c>
      <c r="Y255" s="213">
        <v>0</v>
      </c>
      <c r="Z255" s="213">
        <v>0.7141055261781919</v>
      </c>
      <c r="AA255" s="213">
        <v>0</v>
      </c>
      <c r="AB255" s="213">
        <v>5.054506183042105</v>
      </c>
      <c r="AC255" s="214">
        <v>0</v>
      </c>
      <c r="AD255" s="213">
        <v>0</v>
      </c>
      <c r="AE255" s="213">
        <v>0</v>
      </c>
      <c r="AF255" s="213">
        <v>0</v>
      </c>
      <c r="AG255" s="213">
        <v>0</v>
      </c>
      <c r="AH255" s="213">
        <v>0</v>
      </c>
      <c r="AI255" s="216">
        <f t="shared" si="108"/>
        <v>13.11758772536961</v>
      </c>
      <c r="AJ255" s="147" t="str">
        <f t="shared" si="109"/>
        <v/>
      </c>
      <c r="BA255" s="147"/>
      <c r="BR255" s="147"/>
      <c r="CG255" s="147"/>
    </row>
    <row r="256" spans="1:85" ht="15">
      <c r="A256" s="165" t="s">
        <v>21</v>
      </c>
      <c r="B256" s="166">
        <v>1.1285292641092322E-2</v>
      </c>
      <c r="C256" s="166">
        <v>0</v>
      </c>
      <c r="D256" s="166">
        <v>1.0966003728727332E-3</v>
      </c>
      <c r="E256" s="166">
        <v>0</v>
      </c>
      <c r="F256" s="322"/>
      <c r="G256" s="166">
        <v>0</v>
      </c>
      <c r="H256" s="167">
        <v>0</v>
      </c>
      <c r="I256" s="168">
        <f t="shared" si="106"/>
        <v>1.2381893013965056E-2</v>
      </c>
      <c r="J256" s="155"/>
      <c r="K256" s="169" t="s">
        <v>21</v>
      </c>
      <c r="L256" s="170">
        <v>1.1285292641092322E-2</v>
      </c>
      <c r="M256" s="170">
        <v>0</v>
      </c>
      <c r="N256" s="170">
        <v>1.0966003728727332E-3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07"/>
        <v>1.2381893013965056E-2</v>
      </c>
      <c r="U256" s="217" t="s">
        <v>57</v>
      </c>
      <c r="V256" s="218">
        <v>1.1285292641092322E-2</v>
      </c>
      <c r="W256" s="218">
        <v>0</v>
      </c>
      <c r="X256" s="218">
        <v>0</v>
      </c>
      <c r="Y256" s="218">
        <v>0</v>
      </c>
      <c r="Z256" s="218">
        <v>1.0966003728727332E-3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08"/>
        <v>1.2381893013965056E-2</v>
      </c>
      <c r="AJ256" s="147" t="str">
        <f t="shared" si="109"/>
        <v/>
      </c>
      <c r="BA256" s="147"/>
      <c r="BR256" s="147"/>
      <c r="CG256" s="147"/>
    </row>
    <row r="257" spans="1:85" ht="15">
      <c r="A257" s="176" t="s">
        <v>60</v>
      </c>
      <c r="B257" s="162">
        <v>7.7981642173208483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06"/>
        <v>7.7981642173208483</v>
      </c>
      <c r="J257" s="155"/>
      <c r="K257" s="177" t="s">
        <v>60</v>
      </c>
      <c r="L257" s="162">
        <v>7.7981642173208483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07"/>
        <v>7.7981642173208483</v>
      </c>
      <c r="U257" s="222" t="s">
        <v>58</v>
      </c>
      <c r="V257" s="213">
        <v>7.7909607009912643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7.2035163295839947E-3</v>
      </c>
      <c r="AD257" s="215">
        <v>7.2035163295839947E-3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08"/>
        <v>7.7981642173208483</v>
      </c>
      <c r="AJ257" s="147" t="str">
        <f t="shared" si="109"/>
        <v/>
      </c>
      <c r="BA257" s="147"/>
      <c r="BR257" s="147"/>
      <c r="CG257" s="147"/>
    </row>
    <row r="258" spans="1:85">
      <c r="A258" s="178" t="s">
        <v>23</v>
      </c>
      <c r="B258" s="179">
        <v>7.7981642173208483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06"/>
        <v>7.7981642173208483</v>
      </c>
      <c r="J258" s="155"/>
      <c r="K258" s="182" t="s">
        <v>23</v>
      </c>
      <c r="L258" s="183">
        <v>7.7981642173208483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07"/>
        <v>7.7981642173208483</v>
      </c>
      <c r="U258" s="223" t="s">
        <v>61</v>
      </c>
      <c r="V258" s="224">
        <v>7.7909607009912643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7.2035163295839947E-3</v>
      </c>
      <c r="AD258" s="224">
        <v>7.2035163295839947E-3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08"/>
        <v>7.7981642173208483</v>
      </c>
      <c r="AJ258" s="147" t="str">
        <f t="shared" si="109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06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07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08"/>
        <v>0</v>
      </c>
      <c r="AJ259" s="147" t="str">
        <f t="shared" si="109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06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07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08"/>
        <v>0</v>
      </c>
      <c r="AJ260" s="147" t="str">
        <f t="shared" si="109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06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07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08"/>
        <v>0</v>
      </c>
      <c r="AJ261" s="147" t="str">
        <f t="shared" si="109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390.0034734021653</v>
      </c>
      <c r="C262" s="201">
        <f t="shared" ref="C262:I262" si="110">SUM(C241:C257)</f>
        <v>1.4126530789237375</v>
      </c>
      <c r="D262" s="201">
        <f t="shared" si="110"/>
        <v>457.04958483716558</v>
      </c>
      <c r="E262" s="201">
        <f t="shared" si="110"/>
        <v>487.93635619056488</v>
      </c>
      <c r="F262" s="201">
        <f t="shared" si="110"/>
        <v>0</v>
      </c>
      <c r="G262" s="201">
        <f t="shared" si="110"/>
        <v>106.31167041092971</v>
      </c>
      <c r="H262" s="203">
        <f t="shared" si="110"/>
        <v>33.061959869842688</v>
      </c>
      <c r="I262" s="160">
        <f t="shared" si="110"/>
        <v>1475.775697789592</v>
      </c>
      <c r="J262" s="155"/>
      <c r="K262" s="202" t="s">
        <v>26</v>
      </c>
      <c r="L262" s="201">
        <f>SUM(L241:L257)</f>
        <v>390.0034734021653</v>
      </c>
      <c r="M262" s="201">
        <f t="shared" ref="M262:S262" si="111">SUM(M241:M257)</f>
        <v>1.4126530789237375</v>
      </c>
      <c r="N262" s="201">
        <f t="shared" si="111"/>
        <v>457.04958483716558</v>
      </c>
      <c r="O262" s="201">
        <f t="shared" si="111"/>
        <v>487.93635619056488</v>
      </c>
      <c r="P262" s="201">
        <f t="shared" si="111"/>
        <v>76.34206116099233</v>
      </c>
      <c r="Q262" s="201">
        <f t="shared" si="111"/>
        <v>106.31167041092971</v>
      </c>
      <c r="R262" s="203">
        <f t="shared" si="111"/>
        <v>33.061959869842688</v>
      </c>
      <c r="S262" s="204">
        <f t="shared" si="111"/>
        <v>1552.1177589505839</v>
      </c>
      <c r="T262" s="147" t="str">
        <f>IF(ABS(S262-AI262)&gt;0.01,S262-AI262,"")</f>
        <v/>
      </c>
      <c r="U262" s="230" t="s">
        <v>59</v>
      </c>
      <c r="V262" s="231">
        <f>SUM(V241:V257)</f>
        <v>300.17224356144726</v>
      </c>
      <c r="W262" s="231">
        <f t="shared" ref="W262:AH262" si="112">SUM(W241:W257)</f>
        <v>86.968787849441668</v>
      </c>
      <c r="X262" s="231">
        <f t="shared" si="112"/>
        <v>106.31167041092971</v>
      </c>
      <c r="Y262" s="231">
        <f t="shared" si="112"/>
        <v>1.4126530789237375</v>
      </c>
      <c r="Z262" s="231">
        <f t="shared" si="112"/>
        <v>456.50597067746219</v>
      </c>
      <c r="AA262" s="231">
        <f t="shared" si="112"/>
        <v>466.24006571758298</v>
      </c>
      <c r="AB262" s="231">
        <f t="shared" si="112"/>
        <v>76.34206116099233</v>
      </c>
      <c r="AC262" s="231">
        <f t="shared" si="112"/>
        <v>58.164306493804311</v>
      </c>
      <c r="AD262" s="232">
        <f t="shared" si="112"/>
        <v>2.862441991276397</v>
      </c>
      <c r="AE262" s="232">
        <f t="shared" si="112"/>
        <v>0</v>
      </c>
      <c r="AF262" s="232">
        <f t="shared" si="112"/>
        <v>33.061959869842688</v>
      </c>
      <c r="AG262" s="232">
        <f t="shared" si="112"/>
        <v>0.54361415970332116</v>
      </c>
      <c r="AH262" s="232">
        <f t="shared" si="112"/>
        <v>21.6962904729819</v>
      </c>
      <c r="AI262" s="233">
        <f>SUM(V262:AC262)</f>
        <v>1552.1177589505842</v>
      </c>
      <c r="AJ262" s="147" t="str">
        <f t="shared" si="109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0.2642701556790169</v>
      </c>
      <c r="C263" s="49">
        <f t="shared" ref="C263:H263" si="113">IF($I262=0,"-",C262/$I262)</f>
        <v>9.5722749808090817E-4</v>
      </c>
      <c r="D263" s="49">
        <f t="shared" si="113"/>
        <v>0.30970125441266699</v>
      </c>
      <c r="E263" s="49">
        <f t="shared" si="113"/>
        <v>0.33063043179352597</v>
      </c>
      <c r="F263" s="49">
        <f t="shared" si="113"/>
        <v>0</v>
      </c>
      <c r="G263" s="49">
        <f t="shared" si="113"/>
        <v>7.2037824291430394E-2</v>
      </c>
      <c r="H263" s="71">
        <f t="shared" si="113"/>
        <v>2.2403106325278765E-2</v>
      </c>
      <c r="I263" s="50">
        <f>SUM(B263:H263)</f>
        <v>1</v>
      </c>
      <c r="J263" s="147"/>
      <c r="K263" s="82" t="s">
        <v>83</v>
      </c>
      <c r="L263" s="99">
        <f t="shared" ref="L263:R263" si="114">IF($S262=0,"-",L262/$S262)</f>
        <v>0.25127183240648826</v>
      </c>
      <c r="M263" s="99">
        <f t="shared" si="114"/>
        <v>9.1014555485716424E-4</v>
      </c>
      <c r="N263" s="99">
        <f t="shared" si="114"/>
        <v>0.29446836891176698</v>
      </c>
      <c r="O263" s="99">
        <f t="shared" si="114"/>
        <v>0.3143681292071987</v>
      </c>
      <c r="P263" s="99">
        <f t="shared" si="114"/>
        <v>4.9185740399368044E-2</v>
      </c>
      <c r="Q263" s="99">
        <f t="shared" si="114"/>
        <v>6.8494590566896829E-2</v>
      </c>
      <c r="R263" s="100">
        <f t="shared" si="114"/>
        <v>2.1301192953424166E-2</v>
      </c>
      <c r="S263" s="101">
        <f>SUM(L263:R263)</f>
        <v>1.0000000000000002</v>
      </c>
      <c r="U263" s="111" t="s">
        <v>83</v>
      </c>
      <c r="V263" s="133">
        <f>+V262/$AI262</f>
        <v>0.19339527676327814</v>
      </c>
      <c r="W263" s="133">
        <f t="shared" ref="W263:AH263" si="115">+W262/$AI262</f>
        <v>5.6032338621164218E-2</v>
      </c>
      <c r="X263" s="133">
        <f t="shared" si="115"/>
        <v>6.8494590566896815E-2</v>
      </c>
      <c r="Y263" s="133">
        <f t="shared" si="115"/>
        <v>9.1014555485716413E-4</v>
      </c>
      <c r="Z263" s="133">
        <f t="shared" si="115"/>
        <v>0.2941181286309838</v>
      </c>
      <c r="AA263" s="133">
        <f t="shared" si="115"/>
        <v>0.30038962123132756</v>
      </c>
      <c r="AB263" s="133">
        <f t="shared" si="115"/>
        <v>4.9185740399368037E-2</v>
      </c>
      <c r="AC263" s="133">
        <f t="shared" si="115"/>
        <v>3.7474158232124272E-2</v>
      </c>
      <c r="AD263" s="133">
        <f t="shared" si="115"/>
        <v>1.8442170220458966E-3</v>
      </c>
      <c r="AE263" s="133">
        <f t="shared" si="115"/>
        <v>0</v>
      </c>
      <c r="AF263" s="133">
        <f t="shared" si="115"/>
        <v>2.1301192953424163E-2</v>
      </c>
      <c r="AG263" s="133">
        <f t="shared" si="115"/>
        <v>3.5024028078312102E-4</v>
      </c>
      <c r="AH263" s="133">
        <f t="shared" si="115"/>
        <v>1.3978507975871088E-2</v>
      </c>
      <c r="AI263" s="134">
        <f>SUM(V263:AC263)</f>
        <v>1</v>
      </c>
      <c r="AJ263" s="25" t="str">
        <f t="shared" si="109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3.2089250711493253E-2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3.2089250711493253E-2</v>
      </c>
      <c r="J267" s="155"/>
      <c r="K267" s="209" t="s">
        <v>7</v>
      </c>
      <c r="L267" s="158">
        <v>3.2089250711493253E-2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3.2089250711493253E-2</v>
      </c>
      <c r="U267" s="212" t="s">
        <v>7</v>
      </c>
      <c r="V267" s="213">
        <v>3.2089250711493253E-2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3.2089250711493253E-2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16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17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18">SUM(V268:AC268)</f>
        <v>0</v>
      </c>
      <c r="AJ268" s="147" t="str">
        <f t="shared" ref="AJ268:AJ289" si="119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16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17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18"/>
        <v>0</v>
      </c>
      <c r="AJ269" s="147" t="str">
        <f t="shared" si="119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16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17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18"/>
        <v>0</v>
      </c>
      <c r="AJ270" s="147" t="str">
        <f t="shared" si="119"/>
        <v/>
      </c>
      <c r="BA270" s="147"/>
      <c r="BR270" s="147"/>
      <c r="CG270" s="147"/>
    </row>
    <row r="271" spans="1:85" ht="15">
      <c r="A271" s="173" t="s">
        <v>16</v>
      </c>
      <c r="B271" s="162">
        <v>4.0899947400248076</v>
      </c>
      <c r="C271" s="162">
        <v>2.9652461865179855</v>
      </c>
      <c r="D271" s="162">
        <v>1.1247485535068222</v>
      </c>
      <c r="E271" s="162">
        <v>0</v>
      </c>
      <c r="F271" s="322"/>
      <c r="G271" s="162">
        <v>0</v>
      </c>
      <c r="H271" s="174">
        <v>0</v>
      </c>
      <c r="I271" s="160">
        <f t="shared" si="116"/>
        <v>8.1799894800496151</v>
      </c>
      <c r="J271" s="155"/>
      <c r="K271" s="175" t="s">
        <v>16</v>
      </c>
      <c r="L271" s="162">
        <v>4.0899947400248076</v>
      </c>
      <c r="M271" s="162">
        <v>2.9652461865179855</v>
      </c>
      <c r="N271" s="162">
        <v>1.1247485535068222</v>
      </c>
      <c r="O271" s="162">
        <v>0</v>
      </c>
      <c r="P271" s="162">
        <v>0</v>
      </c>
      <c r="Q271" s="162">
        <v>0</v>
      </c>
      <c r="R271" s="163">
        <v>0</v>
      </c>
      <c r="S271" s="164">
        <f t="shared" si="117"/>
        <v>8.1799894800496151</v>
      </c>
      <c r="U271" s="221" t="s">
        <v>16</v>
      </c>
      <c r="V271" s="213">
        <v>4.0899947400248076</v>
      </c>
      <c r="W271" s="213">
        <v>0</v>
      </c>
      <c r="X271" s="213">
        <v>0</v>
      </c>
      <c r="Y271" s="213">
        <v>2.9652461865179855</v>
      </c>
      <c r="Z271" s="213">
        <v>1.1247485535068222</v>
      </c>
      <c r="AA271" s="213">
        <v>0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18"/>
        <v>8.1799894800496151</v>
      </c>
      <c r="AJ271" s="147" t="str">
        <f t="shared" si="119"/>
        <v/>
      </c>
      <c r="BA271" s="147"/>
      <c r="BR271" s="147"/>
      <c r="CG271" s="147"/>
    </row>
    <row r="272" spans="1:85" ht="15">
      <c r="A272" s="165" t="s">
        <v>15</v>
      </c>
      <c r="B272" s="166">
        <v>1.3963237226479264</v>
      </c>
      <c r="C272" s="166">
        <v>0</v>
      </c>
      <c r="D272" s="166">
        <v>4.0939944946848996</v>
      </c>
      <c r="E272" s="166">
        <v>0</v>
      </c>
      <c r="F272" s="322"/>
      <c r="G272" s="166">
        <v>0</v>
      </c>
      <c r="H272" s="167">
        <v>0</v>
      </c>
      <c r="I272" s="168">
        <f t="shared" si="116"/>
        <v>5.4903182173328258</v>
      </c>
      <c r="J272" s="155"/>
      <c r="K272" s="169" t="s">
        <v>15</v>
      </c>
      <c r="L272" s="170">
        <v>1.3963237226479264</v>
      </c>
      <c r="M272" s="170">
        <v>0</v>
      </c>
      <c r="N272" s="170">
        <v>4.0939944946848996</v>
      </c>
      <c r="O272" s="170">
        <v>0</v>
      </c>
      <c r="P272" s="170">
        <v>0</v>
      </c>
      <c r="Q272" s="170">
        <v>0</v>
      </c>
      <c r="R272" s="171">
        <v>0</v>
      </c>
      <c r="S272" s="172">
        <f t="shared" si="117"/>
        <v>5.4903182173328258</v>
      </c>
      <c r="U272" s="217" t="s">
        <v>53</v>
      </c>
      <c r="V272" s="218">
        <v>1.3963237226479264</v>
      </c>
      <c r="W272" s="218">
        <v>0</v>
      </c>
      <c r="X272" s="218">
        <v>0</v>
      </c>
      <c r="Y272" s="218">
        <v>0</v>
      </c>
      <c r="Z272" s="218">
        <v>4.0939944946848996</v>
      </c>
      <c r="AA272" s="218">
        <v>0</v>
      </c>
      <c r="AB272" s="218">
        <v>0</v>
      </c>
      <c r="AC272" s="219">
        <v>0</v>
      </c>
      <c r="AD272" s="218">
        <v>0</v>
      </c>
      <c r="AE272" s="218">
        <v>0</v>
      </c>
      <c r="AF272" s="218">
        <v>0</v>
      </c>
      <c r="AG272" s="218">
        <v>0</v>
      </c>
      <c r="AH272" s="218">
        <v>0</v>
      </c>
      <c r="AI272" s="220">
        <f t="shared" si="118"/>
        <v>5.4903182173328258</v>
      </c>
      <c r="AJ272" s="147" t="str">
        <f t="shared" si="119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17.244986971270077</v>
      </c>
      <c r="F273" s="322"/>
      <c r="G273" s="162">
        <v>0</v>
      </c>
      <c r="H273" s="174">
        <v>0</v>
      </c>
      <c r="I273" s="160">
        <f t="shared" si="116"/>
        <v>17.244986971270077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17.244986971270077</v>
      </c>
      <c r="P273" s="162">
        <v>163.41718048099247</v>
      </c>
      <c r="Q273" s="162">
        <v>0</v>
      </c>
      <c r="R273" s="163">
        <v>0</v>
      </c>
      <c r="S273" s="164">
        <f t="shared" si="117"/>
        <v>180.66216745226254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1.6590672549986727</v>
      </c>
      <c r="AB273" s="213">
        <v>163.41718048099247</v>
      </c>
      <c r="AC273" s="214">
        <v>15.585919716271405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15.585919716271405</v>
      </c>
      <c r="AI273" s="216">
        <f t="shared" si="118"/>
        <v>180.66216745226254</v>
      </c>
      <c r="AJ273" s="147" t="str">
        <f t="shared" si="119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3.5774975994635888E-3</v>
      </c>
      <c r="F274" s="322"/>
      <c r="G274" s="166">
        <v>0</v>
      </c>
      <c r="H274" s="167">
        <v>0</v>
      </c>
      <c r="I274" s="168">
        <f t="shared" si="116"/>
        <v>3.5774975994635888E-3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3.5774975994635888E-3</v>
      </c>
      <c r="P274" s="170">
        <v>0.15645333459862065</v>
      </c>
      <c r="Q274" s="170">
        <v>0</v>
      </c>
      <c r="R274" s="171">
        <v>0</v>
      </c>
      <c r="S274" s="172">
        <f t="shared" si="117"/>
        <v>0.16003083219808423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0.15645333459862065</v>
      </c>
      <c r="AC274" s="219">
        <v>3.5774975994635888E-3</v>
      </c>
      <c r="AD274" s="218">
        <v>0</v>
      </c>
      <c r="AE274" s="218">
        <v>0</v>
      </c>
      <c r="AF274" s="218">
        <v>0</v>
      </c>
      <c r="AG274" s="218">
        <v>0</v>
      </c>
      <c r="AH274" s="218">
        <v>3.5774975994635888E-3</v>
      </c>
      <c r="AI274" s="220">
        <f t="shared" si="118"/>
        <v>0.16003083219808423</v>
      </c>
      <c r="AJ274" s="147" t="str">
        <f t="shared" si="119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16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17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18"/>
        <v>0</v>
      </c>
      <c r="AJ275" s="147" t="str">
        <f t="shared" si="119"/>
        <v/>
      </c>
      <c r="BA275" s="147"/>
      <c r="BR275" s="147"/>
      <c r="CG275" s="147"/>
    </row>
    <row r="276" spans="1:85" ht="15">
      <c r="A276" s="165" t="s">
        <v>17</v>
      </c>
      <c r="B276" s="166">
        <v>0.27672023693226117</v>
      </c>
      <c r="C276" s="166">
        <v>0</v>
      </c>
      <c r="D276" s="166">
        <v>8.4444304560618981</v>
      </c>
      <c r="E276" s="166">
        <v>0</v>
      </c>
      <c r="F276" s="322"/>
      <c r="G276" s="166">
        <v>0</v>
      </c>
      <c r="H276" s="167">
        <v>0</v>
      </c>
      <c r="I276" s="168">
        <f t="shared" si="116"/>
        <v>8.7211506929941596</v>
      </c>
      <c r="J276" s="155"/>
      <c r="K276" s="169" t="s">
        <v>17</v>
      </c>
      <c r="L276" s="170">
        <v>0.27672023693226117</v>
      </c>
      <c r="M276" s="170">
        <v>0</v>
      </c>
      <c r="N276" s="170">
        <v>8.4444304560618981</v>
      </c>
      <c r="O276" s="170">
        <v>0</v>
      </c>
      <c r="P276" s="170">
        <v>0</v>
      </c>
      <c r="Q276" s="170">
        <v>0</v>
      </c>
      <c r="R276" s="171">
        <v>0</v>
      </c>
      <c r="S276" s="172">
        <f t="shared" si="117"/>
        <v>8.7211506929941596</v>
      </c>
      <c r="U276" s="217" t="s">
        <v>17</v>
      </c>
      <c r="V276" s="218">
        <v>0.27672023693226117</v>
      </c>
      <c r="W276" s="218">
        <v>0</v>
      </c>
      <c r="X276" s="218">
        <v>0</v>
      </c>
      <c r="Y276" s="218">
        <v>0</v>
      </c>
      <c r="Z276" s="218">
        <v>8.4444304560618981</v>
      </c>
      <c r="AA276" s="218">
        <v>0</v>
      </c>
      <c r="AB276" s="218">
        <v>0</v>
      </c>
      <c r="AC276" s="219">
        <v>0</v>
      </c>
      <c r="AD276" s="218">
        <v>0</v>
      </c>
      <c r="AE276" s="218">
        <v>0</v>
      </c>
      <c r="AF276" s="218">
        <v>0</v>
      </c>
      <c r="AG276" s="218">
        <v>0</v>
      </c>
      <c r="AH276" s="218">
        <v>0</v>
      </c>
      <c r="AI276" s="220">
        <f t="shared" si="118"/>
        <v>8.7211506929941596</v>
      </c>
      <c r="AJ276" s="147" t="str">
        <f t="shared" si="119"/>
        <v/>
      </c>
      <c r="BA276" s="147"/>
      <c r="BR276" s="147"/>
      <c r="CG276" s="147"/>
    </row>
    <row r="277" spans="1:85" ht="15">
      <c r="A277" s="173" t="s">
        <v>139</v>
      </c>
      <c r="B277" s="162">
        <v>27.058451552137981</v>
      </c>
      <c r="C277" s="162">
        <v>553.85792149680583</v>
      </c>
      <c r="D277" s="162">
        <v>56.683729823500748</v>
      </c>
      <c r="E277" s="162">
        <v>0</v>
      </c>
      <c r="F277" s="322"/>
      <c r="G277" s="162">
        <v>0</v>
      </c>
      <c r="H277" s="174">
        <v>0</v>
      </c>
      <c r="I277" s="160">
        <f t="shared" si="116"/>
        <v>637.6001028724445</v>
      </c>
      <c r="J277" s="155"/>
      <c r="K277" s="175" t="s">
        <v>139</v>
      </c>
      <c r="L277" s="162">
        <v>27.058451552137981</v>
      </c>
      <c r="M277" s="162">
        <v>553.85792149680583</v>
      </c>
      <c r="N277" s="162">
        <v>56.683729823500748</v>
      </c>
      <c r="O277" s="162">
        <v>0</v>
      </c>
      <c r="P277" s="162">
        <v>0</v>
      </c>
      <c r="Q277" s="162">
        <v>0</v>
      </c>
      <c r="R277" s="163">
        <v>0</v>
      </c>
      <c r="S277" s="164">
        <f t="shared" si="117"/>
        <v>637.6001028724445</v>
      </c>
      <c r="U277" s="221" t="s">
        <v>139</v>
      </c>
      <c r="V277" s="213">
        <v>27.058451552137981</v>
      </c>
      <c r="W277" s="213">
        <v>0</v>
      </c>
      <c r="X277" s="213">
        <v>0</v>
      </c>
      <c r="Y277" s="213">
        <v>553.85792149680583</v>
      </c>
      <c r="Z277" s="213">
        <v>56.683729823500748</v>
      </c>
      <c r="AA277" s="213">
        <v>0</v>
      </c>
      <c r="AB277" s="213">
        <v>0</v>
      </c>
      <c r="AC277" s="214">
        <v>0</v>
      </c>
      <c r="AD277" s="213">
        <v>0</v>
      </c>
      <c r="AE277" s="213">
        <v>0</v>
      </c>
      <c r="AF277" s="213">
        <v>0</v>
      </c>
      <c r="AG277" s="213">
        <v>0</v>
      </c>
      <c r="AH277" s="213">
        <v>0</v>
      </c>
      <c r="AI277" s="216">
        <f t="shared" si="118"/>
        <v>637.6001028724445</v>
      </c>
      <c r="AJ277" s="147" t="str">
        <f t="shared" si="119"/>
        <v/>
      </c>
      <c r="BA277" s="147"/>
      <c r="BR277" s="147"/>
      <c r="CG277" s="147"/>
    </row>
    <row r="278" spans="1:85" ht="15">
      <c r="A278" s="165" t="s">
        <v>25</v>
      </c>
      <c r="B278" s="166">
        <v>1.5839280925336618</v>
      </c>
      <c r="C278" s="166">
        <v>0.14744535649720214</v>
      </c>
      <c r="D278" s="166">
        <v>148.06732772626805</v>
      </c>
      <c r="E278" s="166">
        <v>536.93284963342023</v>
      </c>
      <c r="F278" s="322"/>
      <c r="G278" s="166">
        <v>24.27477575604302</v>
      </c>
      <c r="H278" s="167">
        <v>0</v>
      </c>
      <c r="I278" s="168">
        <f t="shared" si="116"/>
        <v>711.00632656476216</v>
      </c>
      <c r="J278" s="155"/>
      <c r="K278" s="169" t="s">
        <v>25</v>
      </c>
      <c r="L278" s="170">
        <v>1.5839280925336618</v>
      </c>
      <c r="M278" s="170">
        <v>0.14744535649720214</v>
      </c>
      <c r="N278" s="170">
        <v>148.06732772626805</v>
      </c>
      <c r="O278" s="170">
        <v>536.93284963342023</v>
      </c>
      <c r="P278" s="170">
        <v>4.911057750681578E-4</v>
      </c>
      <c r="Q278" s="170">
        <v>24.27477575604302</v>
      </c>
      <c r="R278" s="171">
        <v>0</v>
      </c>
      <c r="S278" s="172">
        <f t="shared" si="117"/>
        <v>711.0068176705372</v>
      </c>
      <c r="U278" s="217" t="s">
        <v>25</v>
      </c>
      <c r="V278" s="218">
        <v>1.3874462060885289</v>
      </c>
      <c r="W278" s="218">
        <v>0.19648188644513306</v>
      </c>
      <c r="X278" s="218">
        <v>24.27477575604302</v>
      </c>
      <c r="Y278" s="218">
        <v>0.14744535649720214</v>
      </c>
      <c r="Z278" s="218">
        <v>148.06732772626805</v>
      </c>
      <c r="AA278" s="218">
        <v>536.93051386539673</v>
      </c>
      <c r="AB278" s="218">
        <v>4.911057750681578E-4</v>
      </c>
      <c r="AC278" s="219">
        <v>2.3357680235423298E-3</v>
      </c>
      <c r="AD278" s="218">
        <v>0</v>
      </c>
      <c r="AE278" s="218">
        <v>0</v>
      </c>
      <c r="AF278" s="218">
        <v>0</v>
      </c>
      <c r="AG278" s="218">
        <v>0</v>
      </c>
      <c r="AH278" s="218">
        <v>2.3357680235423298E-3</v>
      </c>
      <c r="AI278" s="220">
        <f t="shared" si="118"/>
        <v>711.0068176705372</v>
      </c>
      <c r="AJ278" s="147" t="str">
        <f t="shared" si="119"/>
        <v/>
      </c>
      <c r="BA278" s="147"/>
      <c r="BR278" s="147"/>
      <c r="CG278" s="147"/>
    </row>
    <row r="279" spans="1:85" ht="15">
      <c r="A279" s="173" t="s">
        <v>24</v>
      </c>
      <c r="B279" s="162">
        <v>0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16"/>
        <v>0</v>
      </c>
      <c r="J279" s="155"/>
      <c r="K279" s="175" t="s">
        <v>24</v>
      </c>
      <c r="L279" s="162">
        <v>0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17"/>
        <v>0</v>
      </c>
      <c r="U279" s="221" t="s">
        <v>24</v>
      </c>
      <c r="V279" s="213">
        <v>0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18"/>
        <v>0</v>
      </c>
      <c r="AJ279" s="147" t="str">
        <f t="shared" si="119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16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17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18"/>
        <v>0</v>
      </c>
      <c r="AJ280" s="147" t="str">
        <f t="shared" si="119"/>
        <v/>
      </c>
      <c r="BA280" s="147"/>
      <c r="BR280" s="147"/>
      <c r="CG280" s="147"/>
    </row>
    <row r="281" spans="1:85" ht="15">
      <c r="A281" s="173" t="s">
        <v>22</v>
      </c>
      <c r="B281" s="162">
        <v>0</v>
      </c>
      <c r="C281" s="162">
        <v>0</v>
      </c>
      <c r="D281" s="162">
        <v>0</v>
      </c>
      <c r="E281" s="162">
        <v>1.5274446456685928</v>
      </c>
      <c r="F281" s="322"/>
      <c r="G281" s="162">
        <v>0</v>
      </c>
      <c r="H281" s="174">
        <v>0</v>
      </c>
      <c r="I281" s="160">
        <f t="shared" si="116"/>
        <v>1.5274446456685928</v>
      </c>
      <c r="J281" s="155"/>
      <c r="K281" s="175" t="s">
        <v>22</v>
      </c>
      <c r="L281" s="162">
        <v>0</v>
      </c>
      <c r="M281" s="162">
        <v>0</v>
      </c>
      <c r="N281" s="162">
        <v>0</v>
      </c>
      <c r="O281" s="162">
        <v>1.5274446456685928</v>
      </c>
      <c r="P281" s="162">
        <v>10.321824319074102</v>
      </c>
      <c r="Q281" s="162">
        <v>0</v>
      </c>
      <c r="R281" s="163">
        <v>0</v>
      </c>
      <c r="S281" s="164">
        <f t="shared" si="117"/>
        <v>11.849268964742695</v>
      </c>
      <c r="U281" s="221" t="s">
        <v>22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10.321824319074102</v>
      </c>
      <c r="AC281" s="214">
        <v>1.5274446456685928</v>
      </c>
      <c r="AD281" s="213">
        <v>0</v>
      </c>
      <c r="AE281" s="213">
        <v>0</v>
      </c>
      <c r="AF281" s="213">
        <v>0</v>
      </c>
      <c r="AG281" s="213">
        <v>0</v>
      </c>
      <c r="AH281" s="213">
        <v>1.5274446456685928</v>
      </c>
      <c r="AI281" s="216">
        <f t="shared" si="118"/>
        <v>11.849268964742695</v>
      </c>
      <c r="AJ281" s="147" t="str">
        <f t="shared" si="119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16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17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18"/>
        <v>0</v>
      </c>
      <c r="AJ282" s="147" t="str">
        <f t="shared" si="119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16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17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18"/>
        <v>0</v>
      </c>
      <c r="AJ283" s="147" t="str">
        <f t="shared" si="119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16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17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18"/>
        <v>0</v>
      </c>
      <c r="AJ284" s="147" t="str">
        <f t="shared" si="119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16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17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18"/>
        <v>0</v>
      </c>
      <c r="AJ285" s="147" t="str">
        <f t="shared" si="119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16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17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18"/>
        <v>0</v>
      </c>
      <c r="AJ286" s="147" t="str">
        <f t="shared" si="119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16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17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18"/>
        <v>0</v>
      </c>
      <c r="AJ287" s="147" t="str">
        <f t="shared" si="119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34.437507594988134</v>
      </c>
      <c r="C288" s="201">
        <f t="shared" ref="C288:I288" si="120">SUM(C267:C283)</f>
        <v>556.97061303982105</v>
      </c>
      <c r="D288" s="201">
        <f t="shared" si="120"/>
        <v>218.41423105402242</v>
      </c>
      <c r="E288" s="201">
        <f t="shared" si="120"/>
        <v>555.70885874795829</v>
      </c>
      <c r="F288" s="201">
        <f t="shared" si="120"/>
        <v>0</v>
      </c>
      <c r="G288" s="201">
        <f t="shared" si="120"/>
        <v>24.27477575604302</v>
      </c>
      <c r="H288" s="203">
        <f t="shared" si="120"/>
        <v>0</v>
      </c>
      <c r="I288" s="160">
        <f t="shared" si="120"/>
        <v>1389.805986192833</v>
      </c>
      <c r="J288" s="155"/>
      <c r="K288" s="202" t="s">
        <v>26</v>
      </c>
      <c r="L288" s="201">
        <f>SUM(L267:L283)</f>
        <v>34.437507594988134</v>
      </c>
      <c r="M288" s="201">
        <f t="shared" ref="M288:S288" si="121">SUM(M267:M283)</f>
        <v>556.97061303982105</v>
      </c>
      <c r="N288" s="201">
        <f t="shared" si="121"/>
        <v>218.41423105402242</v>
      </c>
      <c r="O288" s="201">
        <f t="shared" si="121"/>
        <v>555.70885874795829</v>
      </c>
      <c r="P288" s="201">
        <f t="shared" si="121"/>
        <v>173.89594924044025</v>
      </c>
      <c r="Q288" s="201">
        <f t="shared" si="121"/>
        <v>24.27477575604302</v>
      </c>
      <c r="R288" s="203">
        <f t="shared" si="121"/>
        <v>0</v>
      </c>
      <c r="S288" s="204">
        <f t="shared" si="121"/>
        <v>1563.7019354332733</v>
      </c>
      <c r="T288" s="147" t="str">
        <f>IF(ABS(S288-AI288)&gt;0.01,S288-AI288,"")</f>
        <v/>
      </c>
      <c r="U288" s="230" t="s">
        <v>59</v>
      </c>
      <c r="V288" s="231">
        <f>SUM(V267:V283)</f>
        <v>34.241025708542999</v>
      </c>
      <c r="W288" s="231">
        <f t="shared" ref="W288:AH288" si="122">SUM(W267:W283)</f>
        <v>0.19648188644513306</v>
      </c>
      <c r="X288" s="231">
        <f t="shared" si="122"/>
        <v>24.27477575604302</v>
      </c>
      <c r="Y288" s="231">
        <f t="shared" si="122"/>
        <v>556.97061303982105</v>
      </c>
      <c r="Z288" s="231">
        <f t="shared" si="122"/>
        <v>218.41423105402242</v>
      </c>
      <c r="AA288" s="231">
        <f t="shared" si="122"/>
        <v>538.58958112039545</v>
      </c>
      <c r="AB288" s="231">
        <f t="shared" si="122"/>
        <v>173.89594924044025</v>
      </c>
      <c r="AC288" s="231">
        <f t="shared" si="122"/>
        <v>17.119277627563005</v>
      </c>
      <c r="AD288" s="232">
        <f t="shared" si="122"/>
        <v>0</v>
      </c>
      <c r="AE288" s="232">
        <f t="shared" si="122"/>
        <v>0</v>
      </c>
      <c r="AF288" s="232">
        <f t="shared" si="122"/>
        <v>0</v>
      </c>
      <c r="AG288" s="232">
        <f t="shared" si="122"/>
        <v>0</v>
      </c>
      <c r="AH288" s="232">
        <f t="shared" si="122"/>
        <v>17.119277627563005</v>
      </c>
      <c r="AI288" s="233">
        <f>SUM(V288:AC288)</f>
        <v>1563.7019354332733</v>
      </c>
      <c r="AJ288" s="147" t="str">
        <f t="shared" si="119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2.4778643880592692E-2</v>
      </c>
      <c r="C289" s="49">
        <f t="shared" ref="C289:H289" si="123">IF($I288=0,"-",C288/$I288)</f>
        <v>0.40075421934651417</v>
      </c>
      <c r="D289" s="49">
        <f t="shared" si="123"/>
        <v>0.1571544756778144</v>
      </c>
      <c r="E289" s="49">
        <f t="shared" si="123"/>
        <v>0.39984635572785243</v>
      </c>
      <c r="F289" s="49">
        <f t="shared" si="123"/>
        <v>0</v>
      </c>
      <c r="G289" s="49">
        <f t="shared" si="123"/>
        <v>1.746630536722623E-2</v>
      </c>
      <c r="H289" s="71">
        <f t="shared" si="123"/>
        <v>0</v>
      </c>
      <c r="I289" s="50">
        <f>SUM(B289:H289)</f>
        <v>1</v>
      </c>
      <c r="J289" s="147"/>
      <c r="K289" s="82" t="s">
        <v>83</v>
      </c>
      <c r="L289" s="99">
        <f t="shared" ref="L289:R289" si="124">IF($S288=0,"-",L288/$S288)</f>
        <v>2.2023063868272394E-2</v>
      </c>
      <c r="M289" s="99">
        <f t="shared" si="124"/>
        <v>0.35618719937536858</v>
      </c>
      <c r="N289" s="99">
        <f t="shared" si="124"/>
        <v>0.13967766241429114</v>
      </c>
      <c r="O289" s="99">
        <f t="shared" si="124"/>
        <v>0.35538029732883941</v>
      </c>
      <c r="P289" s="99">
        <f t="shared" si="124"/>
        <v>0.11120786212511584</v>
      </c>
      <c r="Q289" s="99">
        <f t="shared" si="124"/>
        <v>1.5523914888112562E-2</v>
      </c>
      <c r="R289" s="100">
        <f t="shared" si="124"/>
        <v>0</v>
      </c>
      <c r="S289" s="101">
        <f>SUM(L289:R289)</f>
        <v>0.99999999999999978</v>
      </c>
      <c r="U289" s="111" t="s">
        <v>83</v>
      </c>
      <c r="V289" s="133">
        <f>+V288/$AI288</f>
        <v>2.1897412117134352E-2</v>
      </c>
      <c r="W289" s="133">
        <f t="shared" ref="W289:AH289" si="125">+W288/$AI288</f>
        <v>1.2565175113803993E-4</v>
      </c>
      <c r="X289" s="133">
        <f t="shared" si="125"/>
        <v>1.5523914888112562E-2</v>
      </c>
      <c r="Y289" s="133">
        <f t="shared" si="125"/>
        <v>0.35618719937536858</v>
      </c>
      <c r="Z289" s="133">
        <f t="shared" si="125"/>
        <v>0.13967766241429114</v>
      </c>
      <c r="AA289" s="133">
        <f t="shared" si="125"/>
        <v>0.3444323812077153</v>
      </c>
      <c r="AB289" s="133">
        <f t="shared" si="125"/>
        <v>0.11120786212511584</v>
      </c>
      <c r="AC289" s="133">
        <f t="shared" si="125"/>
        <v>1.0947916121124173E-2</v>
      </c>
      <c r="AD289" s="133">
        <f t="shared" si="125"/>
        <v>0</v>
      </c>
      <c r="AE289" s="133">
        <f t="shared" si="125"/>
        <v>0</v>
      </c>
      <c r="AF289" s="133">
        <f t="shared" si="125"/>
        <v>0</v>
      </c>
      <c r="AG289" s="133">
        <f t="shared" si="125"/>
        <v>0</v>
      </c>
      <c r="AH289" s="133">
        <f t="shared" si="125"/>
        <v>1.0947916121124173E-2</v>
      </c>
      <c r="AI289" s="134">
        <f>SUM(V289:AC289)</f>
        <v>0.99999999999999989</v>
      </c>
      <c r="AJ289" s="25" t="str">
        <f t="shared" si="119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26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27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28">SUM(V294:AC294)</f>
        <v>0</v>
      </c>
      <c r="AJ294" s="147" t="str">
        <f t="shared" ref="AJ294:AJ315" si="129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26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27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28"/>
        <v>0</v>
      </c>
      <c r="AJ295" s="147" t="str">
        <f t="shared" si="129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26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27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28"/>
        <v>0</v>
      </c>
      <c r="AJ296" s="147" t="str">
        <f t="shared" si="129"/>
        <v/>
      </c>
      <c r="BA296" s="147"/>
      <c r="BR296" s="147"/>
      <c r="CG296" s="147"/>
    </row>
    <row r="297" spans="1:85" ht="15">
      <c r="A297" s="173" t="s">
        <v>16</v>
      </c>
      <c r="B297" s="162">
        <v>10.446065549573532</v>
      </c>
      <c r="C297" s="162">
        <v>31.545983827975533</v>
      </c>
      <c r="D297" s="162">
        <v>4.1676601866788197</v>
      </c>
      <c r="E297" s="162">
        <v>0</v>
      </c>
      <c r="F297" s="322"/>
      <c r="G297" s="162">
        <v>0</v>
      </c>
      <c r="H297" s="174">
        <v>0</v>
      </c>
      <c r="I297" s="160">
        <f t="shared" si="126"/>
        <v>46.159709564227882</v>
      </c>
      <c r="J297" s="155"/>
      <c r="K297" s="175" t="s">
        <v>16</v>
      </c>
      <c r="L297" s="162">
        <v>10.446065549573532</v>
      </c>
      <c r="M297" s="162">
        <v>31.545983827975533</v>
      </c>
      <c r="N297" s="162">
        <v>4.1676601866788197</v>
      </c>
      <c r="O297" s="162">
        <v>0</v>
      </c>
      <c r="P297" s="162">
        <v>0</v>
      </c>
      <c r="Q297" s="162">
        <v>0</v>
      </c>
      <c r="R297" s="163">
        <v>0</v>
      </c>
      <c r="S297" s="164">
        <f t="shared" si="127"/>
        <v>46.159709564227882</v>
      </c>
      <c r="U297" s="221" t="s">
        <v>16</v>
      </c>
      <c r="V297" s="213">
        <v>9.5309527317735139</v>
      </c>
      <c r="W297" s="213">
        <v>0</v>
      </c>
      <c r="X297" s="213">
        <v>0</v>
      </c>
      <c r="Y297" s="213">
        <v>31.545983827975533</v>
      </c>
      <c r="Z297" s="213">
        <v>4.1676601866788197</v>
      </c>
      <c r="AA297" s="213">
        <v>0</v>
      </c>
      <c r="AB297" s="213">
        <v>0</v>
      </c>
      <c r="AC297" s="214">
        <v>0.91511281780001763</v>
      </c>
      <c r="AD297" s="215">
        <v>0.91511281780001763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28"/>
        <v>46.159709564227875</v>
      </c>
      <c r="AJ297" s="147" t="str">
        <f t="shared" si="129"/>
        <v/>
      </c>
      <c r="BA297" s="147"/>
      <c r="BR297" s="147"/>
      <c r="CG297" s="147"/>
    </row>
    <row r="298" spans="1:85" ht="15">
      <c r="A298" s="165" t="s">
        <v>15</v>
      </c>
      <c r="B298" s="166">
        <v>3.1174399304522742E-2</v>
      </c>
      <c r="C298" s="166">
        <v>8.6083852624989035E-2</v>
      </c>
      <c r="D298" s="166">
        <v>0.28304937550356424</v>
      </c>
      <c r="E298" s="166">
        <v>0</v>
      </c>
      <c r="F298" s="322"/>
      <c r="G298" s="166">
        <v>0</v>
      </c>
      <c r="H298" s="167">
        <v>0</v>
      </c>
      <c r="I298" s="168">
        <f t="shared" si="126"/>
        <v>0.40030762743307602</v>
      </c>
      <c r="J298" s="155"/>
      <c r="K298" s="169" t="s">
        <v>15</v>
      </c>
      <c r="L298" s="170">
        <v>3.1174399304522742E-2</v>
      </c>
      <c r="M298" s="170">
        <v>8.6083852624989035E-2</v>
      </c>
      <c r="N298" s="170">
        <v>0.28304937550356424</v>
      </c>
      <c r="O298" s="170">
        <v>0</v>
      </c>
      <c r="P298" s="170">
        <v>0</v>
      </c>
      <c r="Q298" s="170">
        <v>0</v>
      </c>
      <c r="R298" s="171">
        <v>0</v>
      </c>
      <c r="S298" s="172">
        <f t="shared" si="127"/>
        <v>0.40030762743307602</v>
      </c>
      <c r="U298" s="217" t="s">
        <v>53</v>
      </c>
      <c r="V298" s="218">
        <v>3.1174399304522742E-2</v>
      </c>
      <c r="W298" s="218">
        <v>0</v>
      </c>
      <c r="X298" s="218">
        <v>0</v>
      </c>
      <c r="Y298" s="218">
        <v>8.6083852624989035E-2</v>
      </c>
      <c r="Z298" s="218">
        <v>0.28304937550356424</v>
      </c>
      <c r="AA298" s="218">
        <v>0</v>
      </c>
      <c r="AB298" s="218">
        <v>0</v>
      </c>
      <c r="AC298" s="219">
        <v>0</v>
      </c>
      <c r="AD298" s="218">
        <v>0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28"/>
        <v>0.40030762743307602</v>
      </c>
      <c r="AJ298" s="147" t="str">
        <f t="shared" si="129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9.5381034301919687E-2</v>
      </c>
      <c r="F299" s="322"/>
      <c r="G299" s="162">
        <v>0</v>
      </c>
      <c r="H299" s="174">
        <v>0</v>
      </c>
      <c r="I299" s="160">
        <f t="shared" si="126"/>
        <v>9.5381034301919687E-2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9.5381034301919687E-2</v>
      </c>
      <c r="P299" s="162">
        <v>59.372270977543216</v>
      </c>
      <c r="Q299" s="162">
        <v>0</v>
      </c>
      <c r="R299" s="163">
        <v>0</v>
      </c>
      <c r="S299" s="164">
        <f t="shared" si="127"/>
        <v>59.467652011845139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1.5264765844949093E-4</v>
      </c>
      <c r="AB299" s="213">
        <v>59.372270977543216</v>
      </c>
      <c r="AC299" s="214">
        <v>9.5228386643470192E-2</v>
      </c>
      <c r="AD299" s="213">
        <v>0</v>
      </c>
      <c r="AE299" s="213">
        <v>0</v>
      </c>
      <c r="AF299" s="213">
        <v>0</v>
      </c>
      <c r="AG299" s="213">
        <v>0</v>
      </c>
      <c r="AH299" s="213">
        <v>9.5228386643470192E-2</v>
      </c>
      <c r="AI299" s="216">
        <f t="shared" si="128"/>
        <v>59.467652011845139</v>
      </c>
      <c r="AJ299" s="147" t="str">
        <f t="shared" si="129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26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0.2235327617963481</v>
      </c>
      <c r="Q300" s="170">
        <v>0</v>
      </c>
      <c r="R300" s="171">
        <v>0</v>
      </c>
      <c r="S300" s="172">
        <f t="shared" si="127"/>
        <v>0.2235327617963481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0.2235327617963481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28"/>
        <v>0.2235327617963481</v>
      </c>
      <c r="AJ300" s="147" t="str">
        <f t="shared" si="129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26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27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28"/>
        <v>0</v>
      </c>
      <c r="AJ301" s="147" t="str">
        <f t="shared" si="129"/>
        <v/>
      </c>
      <c r="BA301" s="147"/>
      <c r="BR301" s="147"/>
      <c r="CG301" s="147"/>
    </row>
    <row r="302" spans="1:85" ht="15">
      <c r="A302" s="165" t="s">
        <v>17</v>
      </c>
      <c r="B302" s="166">
        <v>0.19779820050595776</v>
      </c>
      <c r="C302" s="166">
        <v>5.7361478146727833</v>
      </c>
      <c r="D302" s="166">
        <v>38.570649098661804</v>
      </c>
      <c r="E302" s="166">
        <v>14.834865037946843</v>
      </c>
      <c r="F302" s="322"/>
      <c r="G302" s="166">
        <v>0</v>
      </c>
      <c r="H302" s="167">
        <v>0</v>
      </c>
      <c r="I302" s="168">
        <f t="shared" si="126"/>
        <v>59.339460151787385</v>
      </c>
      <c r="J302" s="155"/>
      <c r="K302" s="169" t="s">
        <v>17</v>
      </c>
      <c r="L302" s="170">
        <v>0.19779820050595776</v>
      </c>
      <c r="M302" s="170">
        <v>5.7361478146727833</v>
      </c>
      <c r="N302" s="170">
        <v>38.570649098661804</v>
      </c>
      <c r="O302" s="170">
        <v>14.834865037946843</v>
      </c>
      <c r="P302" s="170">
        <v>0</v>
      </c>
      <c r="Q302" s="170">
        <v>0</v>
      </c>
      <c r="R302" s="171">
        <v>0</v>
      </c>
      <c r="S302" s="172">
        <f t="shared" si="127"/>
        <v>59.339460151787385</v>
      </c>
      <c r="U302" s="217" t="s">
        <v>17</v>
      </c>
      <c r="V302" s="218">
        <v>0.19779820050595776</v>
      </c>
      <c r="W302" s="218">
        <v>0</v>
      </c>
      <c r="X302" s="218">
        <v>0</v>
      </c>
      <c r="Y302" s="218">
        <v>5.7361478146727833</v>
      </c>
      <c r="Z302" s="218">
        <v>38.570649098661804</v>
      </c>
      <c r="AA302" s="218">
        <v>2.769174807083413</v>
      </c>
      <c r="AB302" s="218">
        <v>0</v>
      </c>
      <c r="AC302" s="219">
        <v>12.06569023086343</v>
      </c>
      <c r="AD302" s="218">
        <v>0</v>
      </c>
      <c r="AE302" s="218">
        <v>0</v>
      </c>
      <c r="AF302" s="218">
        <v>0</v>
      </c>
      <c r="AG302" s="218">
        <v>0</v>
      </c>
      <c r="AH302" s="218">
        <v>12.06569023086343</v>
      </c>
      <c r="AI302" s="220">
        <f t="shared" si="128"/>
        <v>59.339460151787385</v>
      </c>
      <c r="AJ302" s="147" t="str">
        <f t="shared" si="129"/>
        <v/>
      </c>
      <c r="BA302" s="147"/>
      <c r="BR302" s="147"/>
      <c r="CG302" s="147"/>
    </row>
    <row r="303" spans="1:85" ht="15">
      <c r="A303" s="173" t="s">
        <v>139</v>
      </c>
      <c r="B303" s="162">
        <v>17.502454601594724</v>
      </c>
      <c r="C303" s="162">
        <v>190.69441950012688</v>
      </c>
      <c r="D303" s="162">
        <v>76.923624431229541</v>
      </c>
      <c r="E303" s="162">
        <v>0.69748302728387346</v>
      </c>
      <c r="F303" s="322"/>
      <c r="G303" s="162">
        <v>0</v>
      </c>
      <c r="H303" s="174">
        <v>0</v>
      </c>
      <c r="I303" s="160">
        <f t="shared" si="126"/>
        <v>285.81798156023501</v>
      </c>
      <c r="J303" s="155"/>
      <c r="K303" s="175" t="s">
        <v>139</v>
      </c>
      <c r="L303" s="162">
        <v>17.502454601594724</v>
      </c>
      <c r="M303" s="162">
        <v>190.69441950012688</v>
      </c>
      <c r="N303" s="162">
        <v>76.923624431229541</v>
      </c>
      <c r="O303" s="162">
        <v>0.69748302728387346</v>
      </c>
      <c r="P303" s="162">
        <v>0.54197083454964945</v>
      </c>
      <c r="Q303" s="162">
        <v>0</v>
      </c>
      <c r="R303" s="163">
        <v>0</v>
      </c>
      <c r="S303" s="164">
        <f t="shared" si="127"/>
        <v>286.35995239478467</v>
      </c>
      <c r="U303" s="221" t="s">
        <v>139</v>
      </c>
      <c r="V303" s="213">
        <v>17.235686836698275</v>
      </c>
      <c r="W303" s="213">
        <v>8.3518480191758074E-2</v>
      </c>
      <c r="X303" s="213">
        <v>0</v>
      </c>
      <c r="Y303" s="213">
        <v>190.69441950012688</v>
      </c>
      <c r="Z303" s="213">
        <v>76.923624431229541</v>
      </c>
      <c r="AA303" s="213">
        <v>3.5161030061353057E-2</v>
      </c>
      <c r="AB303" s="213">
        <v>0.54197083454964945</v>
      </c>
      <c r="AC303" s="214">
        <v>0.84557128192721243</v>
      </c>
      <c r="AD303" s="213">
        <v>0.18324928470469209</v>
      </c>
      <c r="AE303" s="213">
        <v>0</v>
      </c>
      <c r="AF303" s="213">
        <v>0</v>
      </c>
      <c r="AG303" s="213">
        <v>0</v>
      </c>
      <c r="AH303" s="213">
        <v>0.66232199722252039</v>
      </c>
      <c r="AI303" s="216">
        <f t="shared" si="128"/>
        <v>286.35995239478467</v>
      </c>
      <c r="AJ303" s="147" t="str">
        <f t="shared" si="129"/>
        <v/>
      </c>
      <c r="BA303" s="147"/>
      <c r="BR303" s="147"/>
      <c r="CG303" s="147"/>
    </row>
    <row r="304" spans="1:85" ht="15">
      <c r="A304" s="165" t="s">
        <v>25</v>
      </c>
      <c r="B304" s="166">
        <v>23.587566380999334</v>
      </c>
      <c r="C304" s="166">
        <v>14.082455802910165</v>
      </c>
      <c r="D304" s="166">
        <v>30.043278052504437</v>
      </c>
      <c r="E304" s="166">
        <v>271.7941028917985</v>
      </c>
      <c r="F304" s="322"/>
      <c r="G304" s="166">
        <v>26.283667216379516</v>
      </c>
      <c r="H304" s="167">
        <v>0</v>
      </c>
      <c r="I304" s="168">
        <f t="shared" si="126"/>
        <v>365.79107034459196</v>
      </c>
      <c r="J304" s="155"/>
      <c r="K304" s="169" t="s">
        <v>25</v>
      </c>
      <c r="L304" s="170">
        <v>23.587566380999334</v>
      </c>
      <c r="M304" s="170">
        <v>14.082455802910165</v>
      </c>
      <c r="N304" s="170">
        <v>30.043278052504437</v>
      </c>
      <c r="O304" s="170">
        <v>271.7941028917985</v>
      </c>
      <c r="P304" s="170">
        <v>6.0497939728646317</v>
      </c>
      <c r="Q304" s="170">
        <v>26.283667216379516</v>
      </c>
      <c r="R304" s="171">
        <v>0</v>
      </c>
      <c r="S304" s="172">
        <f t="shared" si="127"/>
        <v>371.84086431745658</v>
      </c>
      <c r="U304" s="217" t="s">
        <v>25</v>
      </c>
      <c r="V304" s="218">
        <v>2.2691547053669519</v>
      </c>
      <c r="W304" s="218">
        <v>20.924647561194945</v>
      </c>
      <c r="X304" s="218">
        <v>26.283667216379516</v>
      </c>
      <c r="Y304" s="218">
        <v>14.082455802910165</v>
      </c>
      <c r="Z304" s="218">
        <v>22.456422977024417</v>
      </c>
      <c r="AA304" s="218">
        <v>253.04467999904534</v>
      </c>
      <c r="AB304" s="218">
        <v>6.0497939728646317</v>
      </c>
      <c r="AC304" s="219">
        <v>26.730042082670632</v>
      </c>
      <c r="AD304" s="218">
        <v>0.39376411443743881</v>
      </c>
      <c r="AE304" s="218">
        <v>15.083860987907594</v>
      </c>
      <c r="AF304" s="218">
        <v>0</v>
      </c>
      <c r="AG304" s="218">
        <v>7.5868550754800195</v>
      </c>
      <c r="AH304" s="218">
        <v>3.6655619048455801</v>
      </c>
      <c r="AI304" s="220">
        <f t="shared" si="128"/>
        <v>371.84086431745664</v>
      </c>
      <c r="AJ304" s="147" t="str">
        <f t="shared" si="129"/>
        <v/>
      </c>
      <c r="BA304" s="147"/>
      <c r="BR304" s="147"/>
      <c r="CG304" s="147"/>
    </row>
    <row r="305" spans="1:85" ht="15">
      <c r="A305" s="173" t="s">
        <v>24</v>
      </c>
      <c r="B305" s="162">
        <v>0.18065396117071797</v>
      </c>
      <c r="C305" s="162">
        <v>0</v>
      </c>
      <c r="D305" s="162">
        <v>9.6913471261535289</v>
      </c>
      <c r="E305" s="162">
        <v>0</v>
      </c>
      <c r="F305" s="322"/>
      <c r="G305" s="162">
        <v>0</v>
      </c>
      <c r="H305" s="174">
        <v>0</v>
      </c>
      <c r="I305" s="160">
        <f t="shared" si="126"/>
        <v>9.8720010873242465</v>
      </c>
      <c r="J305" s="155"/>
      <c r="K305" s="175" t="s">
        <v>24</v>
      </c>
      <c r="L305" s="162">
        <v>0.18065396117071797</v>
      </c>
      <c r="M305" s="162">
        <v>0</v>
      </c>
      <c r="N305" s="162">
        <v>9.6913471261535289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27"/>
        <v>9.8720010873242465</v>
      </c>
      <c r="U305" s="221" t="s">
        <v>24</v>
      </c>
      <c r="V305" s="213">
        <v>0.17606176577236152</v>
      </c>
      <c r="W305" s="213">
        <v>0</v>
      </c>
      <c r="X305" s="213">
        <v>0</v>
      </c>
      <c r="Y305" s="213">
        <v>0</v>
      </c>
      <c r="Z305" s="213">
        <v>8.5262797674070328</v>
      </c>
      <c r="AA305" s="213">
        <v>0</v>
      </c>
      <c r="AB305" s="213">
        <v>0</v>
      </c>
      <c r="AC305" s="214">
        <v>1.1696595541448551</v>
      </c>
      <c r="AD305" s="213">
        <v>4.5921953983564462E-3</v>
      </c>
      <c r="AE305" s="213">
        <v>0</v>
      </c>
      <c r="AF305" s="213">
        <v>0</v>
      </c>
      <c r="AG305" s="213">
        <v>1.1650673587464964</v>
      </c>
      <c r="AH305" s="213">
        <v>0</v>
      </c>
      <c r="AI305" s="216">
        <f t="shared" si="128"/>
        <v>9.8720010873242501</v>
      </c>
      <c r="AJ305" s="147" t="str">
        <f t="shared" si="129"/>
        <v/>
      </c>
      <c r="BA305" s="147"/>
      <c r="BR305" s="147"/>
      <c r="CG305" s="147"/>
    </row>
    <row r="306" spans="1:85" ht="15">
      <c r="A306" s="165" t="s">
        <v>56</v>
      </c>
      <c r="B306" s="166">
        <v>0</v>
      </c>
      <c r="C306" s="166">
        <v>9.7197220421188796E-3</v>
      </c>
      <c r="D306" s="166">
        <v>0</v>
      </c>
      <c r="E306" s="166">
        <v>0</v>
      </c>
      <c r="F306" s="322"/>
      <c r="G306" s="166">
        <v>0</v>
      </c>
      <c r="H306" s="167">
        <v>0</v>
      </c>
      <c r="I306" s="168">
        <f t="shared" si="126"/>
        <v>9.7197220421188796E-3</v>
      </c>
      <c r="J306" s="155"/>
      <c r="K306" s="169" t="s">
        <v>56</v>
      </c>
      <c r="L306" s="170">
        <v>0</v>
      </c>
      <c r="M306" s="170">
        <v>9.7197220421188796E-3</v>
      </c>
      <c r="N306" s="170">
        <v>0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27"/>
        <v>9.7197220421188796E-3</v>
      </c>
      <c r="U306" s="217" t="s">
        <v>56</v>
      </c>
      <c r="V306" s="218">
        <v>0</v>
      </c>
      <c r="W306" s="218">
        <v>0</v>
      </c>
      <c r="X306" s="218">
        <v>0</v>
      </c>
      <c r="Y306" s="218">
        <v>9.7197220421188796E-3</v>
      </c>
      <c r="Z306" s="218">
        <v>0</v>
      </c>
      <c r="AA306" s="218">
        <v>0</v>
      </c>
      <c r="AB306" s="218">
        <v>0</v>
      </c>
      <c r="AC306" s="219">
        <v>0</v>
      </c>
      <c r="AD306" s="218">
        <v>0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28"/>
        <v>9.7197220421188796E-3</v>
      </c>
      <c r="AJ306" s="147" t="str">
        <f t="shared" si="129"/>
        <v/>
      </c>
      <c r="BA306" s="147"/>
      <c r="BR306" s="147"/>
      <c r="CG306" s="147"/>
    </row>
    <row r="307" spans="1:85" ht="15">
      <c r="A307" s="173" t="s">
        <v>22</v>
      </c>
      <c r="B307" s="162">
        <v>45.331139391862173</v>
      </c>
      <c r="C307" s="162">
        <v>22.864235625997324</v>
      </c>
      <c r="D307" s="162">
        <v>1.1362994998782876</v>
      </c>
      <c r="E307" s="162">
        <v>0</v>
      </c>
      <c r="F307" s="322"/>
      <c r="G307" s="162">
        <v>0</v>
      </c>
      <c r="H307" s="174">
        <v>0</v>
      </c>
      <c r="I307" s="160">
        <f t="shared" si="126"/>
        <v>69.331674517737795</v>
      </c>
      <c r="J307" s="155"/>
      <c r="K307" s="175" t="s">
        <v>22</v>
      </c>
      <c r="L307" s="162">
        <v>45.331139391862173</v>
      </c>
      <c r="M307" s="162">
        <v>22.864235625997324</v>
      </c>
      <c r="N307" s="162">
        <v>1.1362994998782876</v>
      </c>
      <c r="O307" s="162">
        <v>0</v>
      </c>
      <c r="P307" s="162">
        <v>3.6532874629600038</v>
      </c>
      <c r="Q307" s="162">
        <v>0</v>
      </c>
      <c r="R307" s="163">
        <v>0</v>
      </c>
      <c r="S307" s="164">
        <f t="shared" si="127"/>
        <v>72.984961980697804</v>
      </c>
      <c r="U307" s="221" t="s">
        <v>22</v>
      </c>
      <c r="V307" s="213">
        <v>45.331139391862173</v>
      </c>
      <c r="W307" s="213">
        <v>0</v>
      </c>
      <c r="X307" s="213">
        <v>0</v>
      </c>
      <c r="Y307" s="213">
        <v>22.864235625997324</v>
      </c>
      <c r="Z307" s="213">
        <v>1.1362994998782876</v>
      </c>
      <c r="AA307" s="213">
        <v>0</v>
      </c>
      <c r="AB307" s="213">
        <v>3.6532874629600038</v>
      </c>
      <c r="AC307" s="214">
        <v>0</v>
      </c>
      <c r="AD307" s="213">
        <v>0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28"/>
        <v>72.984961980697804</v>
      </c>
      <c r="AJ307" s="147" t="str">
        <f t="shared" si="129"/>
        <v/>
      </c>
      <c r="BA307" s="147"/>
      <c r="BR307" s="147"/>
      <c r="CG307" s="147"/>
    </row>
    <row r="308" spans="1:85" ht="15">
      <c r="A308" s="165" t="s">
        <v>21</v>
      </c>
      <c r="B308" s="166">
        <v>3.7853402166388047E-4</v>
      </c>
      <c r="C308" s="166">
        <v>1.909259546503493E-4</v>
      </c>
      <c r="D308" s="166">
        <v>9.4885772842674399E-6</v>
      </c>
      <c r="E308" s="166">
        <v>0</v>
      </c>
      <c r="F308" s="322"/>
      <c r="G308" s="166">
        <v>0</v>
      </c>
      <c r="H308" s="167">
        <v>0</v>
      </c>
      <c r="I308" s="168">
        <f t="shared" si="126"/>
        <v>5.7894855359849726E-4</v>
      </c>
      <c r="J308" s="155"/>
      <c r="K308" s="169" t="s">
        <v>21</v>
      </c>
      <c r="L308" s="170">
        <v>3.7853402166388047E-4</v>
      </c>
      <c r="M308" s="170">
        <v>1.909259546503493E-4</v>
      </c>
      <c r="N308" s="170">
        <v>9.4885772842674399E-6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27"/>
        <v>5.7894855359849726E-4</v>
      </c>
      <c r="U308" s="217" t="s">
        <v>57</v>
      </c>
      <c r="V308" s="218">
        <v>3.7853402166388047E-4</v>
      </c>
      <c r="W308" s="218">
        <v>0</v>
      </c>
      <c r="X308" s="218">
        <v>0</v>
      </c>
      <c r="Y308" s="218">
        <v>1.909259546503493E-4</v>
      </c>
      <c r="Z308" s="218">
        <v>9.4885772842674399E-6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28"/>
        <v>5.7894855359849726E-4</v>
      </c>
      <c r="AJ308" s="147" t="str">
        <f t="shared" si="129"/>
        <v/>
      </c>
      <c r="BA308" s="147"/>
      <c r="BR308" s="147"/>
      <c r="CG308" s="147"/>
    </row>
    <row r="309" spans="1:85" ht="15">
      <c r="A309" s="176" t="s">
        <v>60</v>
      </c>
      <c r="B309" s="162">
        <v>0.24885667986382676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26"/>
        <v>0.24885667986382676</v>
      </c>
      <c r="J309" s="155"/>
      <c r="K309" s="177" t="s">
        <v>60</v>
      </c>
      <c r="L309" s="162">
        <v>0.24885667986382676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27"/>
        <v>0.24885667986382676</v>
      </c>
      <c r="U309" s="222" t="s">
        <v>58</v>
      </c>
      <c r="V309" s="213">
        <v>0.21163492356938635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3.7221756294440425E-2</v>
      </c>
      <c r="AD309" s="215">
        <v>3.7221756294440425E-2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28"/>
        <v>0.24885667986382676</v>
      </c>
      <c r="AJ309" s="147" t="str">
        <f t="shared" si="129"/>
        <v/>
      </c>
      <c r="BA309" s="147"/>
      <c r="BR309" s="147"/>
      <c r="CG309" s="147"/>
    </row>
    <row r="310" spans="1:85">
      <c r="A310" s="178" t="s">
        <v>23</v>
      </c>
      <c r="B310" s="179">
        <v>0.24885667986382676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26"/>
        <v>0.24885667986382676</v>
      </c>
      <c r="J310" s="155"/>
      <c r="K310" s="182" t="s">
        <v>23</v>
      </c>
      <c r="L310" s="183">
        <v>0.24885667986382676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27"/>
        <v>0.24885667986382676</v>
      </c>
      <c r="U310" s="223" t="s">
        <v>61</v>
      </c>
      <c r="V310" s="224">
        <v>0.21163492356938635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3.7221756294440425E-2</v>
      </c>
      <c r="AD310" s="224">
        <v>3.7221756294440425E-2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28"/>
        <v>0.24885667986382676</v>
      </c>
      <c r="AJ310" s="147" t="str">
        <f t="shared" si="129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26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27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28"/>
        <v>0</v>
      </c>
      <c r="AJ311" s="147" t="str">
        <f t="shared" si="129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26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27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28"/>
        <v>0</v>
      </c>
      <c r="AJ312" s="147" t="str">
        <f t="shared" si="129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26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27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28"/>
        <v>0</v>
      </c>
      <c r="AJ313" s="147" t="str">
        <f t="shared" si="129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97.526087698896447</v>
      </c>
      <c r="C314" s="201">
        <f t="shared" ref="C314:I314" si="130">SUM(C293:C309)</f>
        <v>265.01923707230446</v>
      </c>
      <c r="D314" s="201">
        <f t="shared" si="130"/>
        <v>160.81591725918724</v>
      </c>
      <c r="E314" s="201">
        <f t="shared" si="130"/>
        <v>287.42183199133115</v>
      </c>
      <c r="F314" s="201">
        <f t="shared" si="130"/>
        <v>0</v>
      </c>
      <c r="G314" s="201">
        <f t="shared" si="130"/>
        <v>26.283667216379516</v>
      </c>
      <c r="H314" s="203">
        <f t="shared" si="130"/>
        <v>0</v>
      </c>
      <c r="I314" s="160">
        <f t="shared" si="130"/>
        <v>837.06674123809887</v>
      </c>
      <c r="J314" s="155"/>
      <c r="K314" s="202" t="s">
        <v>26</v>
      </c>
      <c r="L314" s="201">
        <f>SUM(L293:L309)</f>
        <v>97.526087698896447</v>
      </c>
      <c r="M314" s="201">
        <f t="shared" ref="M314:S314" si="131">SUM(M293:M309)</f>
        <v>265.01923707230446</v>
      </c>
      <c r="N314" s="201">
        <f t="shared" si="131"/>
        <v>160.81591725918724</v>
      </c>
      <c r="O314" s="201">
        <f t="shared" si="131"/>
        <v>287.42183199133115</v>
      </c>
      <c r="P314" s="201">
        <f t="shared" si="131"/>
        <v>69.84085600971386</v>
      </c>
      <c r="Q314" s="201">
        <f t="shared" si="131"/>
        <v>26.283667216379516</v>
      </c>
      <c r="R314" s="203">
        <f t="shared" si="131"/>
        <v>0</v>
      </c>
      <c r="S314" s="204">
        <f t="shared" si="131"/>
        <v>906.90759724781265</v>
      </c>
      <c r="T314" s="147" t="str">
        <f>IF(ABS(S314-AI314)&gt;0.01,S314-AI314,"")</f>
        <v/>
      </c>
      <c r="U314" s="230" t="s">
        <v>59</v>
      </c>
      <c r="V314" s="231">
        <f>SUM(V293:V309)</f>
        <v>74.983981488874804</v>
      </c>
      <c r="W314" s="231">
        <f t="shared" ref="W314:AH314" si="132">SUM(W293:W309)</f>
        <v>21.008166041386701</v>
      </c>
      <c r="X314" s="231">
        <f t="shared" si="132"/>
        <v>26.283667216379516</v>
      </c>
      <c r="Y314" s="231">
        <f t="shared" si="132"/>
        <v>265.01923707230446</v>
      </c>
      <c r="Z314" s="231">
        <f t="shared" si="132"/>
        <v>152.06399482496073</v>
      </c>
      <c r="AA314" s="231">
        <f t="shared" si="132"/>
        <v>255.84916848384856</v>
      </c>
      <c r="AB314" s="231">
        <f t="shared" si="132"/>
        <v>69.84085600971386</v>
      </c>
      <c r="AC314" s="231">
        <f t="shared" si="132"/>
        <v>41.858526110344059</v>
      </c>
      <c r="AD314" s="232">
        <f t="shared" si="132"/>
        <v>1.5339401686349454</v>
      </c>
      <c r="AE314" s="232">
        <f t="shared" si="132"/>
        <v>15.083860987907594</v>
      </c>
      <c r="AF314" s="232">
        <f t="shared" si="132"/>
        <v>0</v>
      </c>
      <c r="AG314" s="232">
        <f t="shared" si="132"/>
        <v>8.7519224342265165</v>
      </c>
      <c r="AH314" s="232">
        <f t="shared" si="132"/>
        <v>16.488802519575</v>
      </c>
      <c r="AI314" s="233">
        <f>SUM(V314:AC314)</f>
        <v>906.90759724781265</v>
      </c>
      <c r="AJ314" s="147" t="str">
        <f t="shared" si="129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0.11650933300091026</v>
      </c>
      <c r="C315" s="49">
        <f t="shared" ref="C315:H315" si="133">IF($I314=0,"-",C314/$I314)</f>
        <v>0.31660466724590752</v>
      </c>
      <c r="D315" s="49">
        <f t="shared" si="133"/>
        <v>0.19211839311800358</v>
      </c>
      <c r="E315" s="49">
        <f t="shared" si="133"/>
        <v>0.34336787956263531</v>
      </c>
      <c r="F315" s="49">
        <f t="shared" si="133"/>
        <v>0</v>
      </c>
      <c r="G315" s="49">
        <f t="shared" si="133"/>
        <v>3.1399727072543286E-2</v>
      </c>
      <c r="H315" s="71">
        <f t="shared" si="133"/>
        <v>0</v>
      </c>
      <c r="I315" s="50">
        <f>SUM(B315:H315)</f>
        <v>1</v>
      </c>
      <c r="J315" s="147"/>
      <c r="K315" s="82" t="s">
        <v>83</v>
      </c>
      <c r="L315" s="99">
        <f t="shared" ref="L315:R315" si="134">IF($S314=0,"-",L314/$S314)</f>
        <v>0.10753696186343384</v>
      </c>
      <c r="M315" s="99">
        <f t="shared" si="134"/>
        <v>0.29222297605241904</v>
      </c>
      <c r="N315" s="99">
        <f t="shared" si="134"/>
        <v>0.17732337643571891</v>
      </c>
      <c r="O315" s="99">
        <f t="shared" si="134"/>
        <v>0.31692515628225915</v>
      </c>
      <c r="P315" s="99">
        <f t="shared" si="134"/>
        <v>7.7009891880561496E-2</v>
      </c>
      <c r="Q315" s="99">
        <f t="shared" si="134"/>
        <v>2.898163748560759E-2</v>
      </c>
      <c r="R315" s="100">
        <f t="shared" si="134"/>
        <v>0</v>
      </c>
      <c r="S315" s="101">
        <f>SUM(L315:R315)</f>
        <v>1</v>
      </c>
      <c r="U315" s="111" t="s">
        <v>83</v>
      </c>
      <c r="V315" s="133">
        <f>+V314/$AI314</f>
        <v>8.2680949764262934E-2</v>
      </c>
      <c r="W315" s="133">
        <f t="shared" ref="W315:AH315" si="135">+W314/$AI314</f>
        <v>2.3164615783504365E-2</v>
      </c>
      <c r="X315" s="133">
        <f t="shared" si="135"/>
        <v>2.898163748560759E-2</v>
      </c>
      <c r="Y315" s="133">
        <f t="shared" si="135"/>
        <v>0.29222297605241904</v>
      </c>
      <c r="Z315" s="133">
        <f t="shared" si="135"/>
        <v>0.16767308520341925</v>
      </c>
      <c r="AA315" s="133">
        <f t="shared" si="135"/>
        <v>0.28211161672950208</v>
      </c>
      <c r="AB315" s="133">
        <f t="shared" si="135"/>
        <v>7.7009891880561496E-2</v>
      </c>
      <c r="AC315" s="133">
        <f t="shared" si="135"/>
        <v>4.6155227100723263E-2</v>
      </c>
      <c r="AD315" s="133">
        <f t="shared" si="135"/>
        <v>1.6913963156665408E-3</v>
      </c>
      <c r="AE315" s="133">
        <f t="shared" si="135"/>
        <v>1.6632191673862366E-2</v>
      </c>
      <c r="AF315" s="133">
        <f t="shared" si="135"/>
        <v>0</v>
      </c>
      <c r="AG315" s="133">
        <f t="shared" si="135"/>
        <v>9.6502912322996588E-3</v>
      </c>
      <c r="AH315" s="133">
        <f t="shared" si="135"/>
        <v>1.818134787889469E-2</v>
      </c>
      <c r="AI315" s="134">
        <f>SUM(V315:AC315)</f>
        <v>1</v>
      </c>
      <c r="AJ315" s="25" t="str">
        <f t="shared" si="129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36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37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38">SUM(V320:AC320)</f>
        <v>0</v>
      </c>
      <c r="AJ320" s="147" t="str">
        <f t="shared" ref="AJ320:AJ341" si="139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36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37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38"/>
        <v>0</v>
      </c>
      <c r="AJ321" s="147" t="str">
        <f t="shared" si="139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36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37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38"/>
        <v>0</v>
      </c>
      <c r="AJ322" s="147" t="str">
        <f t="shared" si="139"/>
        <v/>
      </c>
      <c r="BA322" s="147"/>
      <c r="BR322" s="147"/>
      <c r="CG322" s="147"/>
    </row>
    <row r="323" spans="1:85" ht="15">
      <c r="A323" s="173" t="s">
        <v>16</v>
      </c>
      <c r="B323" s="162">
        <v>0.93245665444516879</v>
      </c>
      <c r="C323" s="162">
        <v>5.509726567523682</v>
      </c>
      <c r="D323" s="162">
        <v>6.2952930507838956E-2</v>
      </c>
      <c r="E323" s="162">
        <v>0</v>
      </c>
      <c r="F323" s="322"/>
      <c r="G323" s="162">
        <v>0</v>
      </c>
      <c r="H323" s="174">
        <v>0</v>
      </c>
      <c r="I323" s="160">
        <f t="shared" si="136"/>
        <v>6.5051361524766893</v>
      </c>
      <c r="J323" s="155"/>
      <c r="K323" s="175" t="s">
        <v>16</v>
      </c>
      <c r="L323" s="162">
        <v>0.93245665444516879</v>
      </c>
      <c r="M323" s="162">
        <v>5.509726567523682</v>
      </c>
      <c r="N323" s="162">
        <v>6.2952930507838956E-2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37"/>
        <v>6.5051361524766893</v>
      </c>
      <c r="U323" s="221" t="s">
        <v>16</v>
      </c>
      <c r="V323" s="213">
        <v>0.93245665444516879</v>
      </c>
      <c r="W323" s="213">
        <v>0</v>
      </c>
      <c r="X323" s="213">
        <v>0</v>
      </c>
      <c r="Y323" s="213">
        <v>5.509726567523682</v>
      </c>
      <c r="Z323" s="213">
        <v>6.2952930507838956E-2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38"/>
        <v>6.5051361524766893</v>
      </c>
      <c r="AJ323" s="147" t="str">
        <f t="shared" si="139"/>
        <v/>
      </c>
      <c r="BA323" s="147"/>
      <c r="BR323" s="147"/>
      <c r="CG323" s="147"/>
    </row>
    <row r="324" spans="1:85" ht="15">
      <c r="A324" s="165" t="s">
        <v>15</v>
      </c>
      <c r="B324" s="166">
        <v>0.20067984904209851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36"/>
        <v>0.20067984904209851</v>
      </c>
      <c r="J324" s="155"/>
      <c r="K324" s="169" t="s">
        <v>15</v>
      </c>
      <c r="L324" s="170">
        <v>0.20067984904209851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37"/>
        <v>0.20067984904209851</v>
      </c>
      <c r="U324" s="217" t="s">
        <v>53</v>
      </c>
      <c r="V324" s="218">
        <v>0.20067984904209851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38"/>
        <v>0.20067984904209851</v>
      </c>
      <c r="AJ324" s="147" t="str">
        <f t="shared" si="139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4.316321926286424E-3</v>
      </c>
      <c r="F325" s="322"/>
      <c r="G325" s="162">
        <v>0</v>
      </c>
      <c r="H325" s="174">
        <v>0</v>
      </c>
      <c r="I325" s="160">
        <f t="shared" si="136"/>
        <v>4.316321926286424E-3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4.316321926286424E-3</v>
      </c>
      <c r="P325" s="162">
        <v>3.0518395687032474</v>
      </c>
      <c r="Q325" s="162">
        <v>0</v>
      </c>
      <c r="R325" s="163">
        <v>0</v>
      </c>
      <c r="S325" s="164">
        <f t="shared" si="137"/>
        <v>3.0561558906295336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5.9344481113012134E-6</v>
      </c>
      <c r="AB325" s="213">
        <v>3.0518395687032474</v>
      </c>
      <c r="AC325" s="214">
        <v>4.3103874781751225E-3</v>
      </c>
      <c r="AD325" s="213">
        <v>0</v>
      </c>
      <c r="AE325" s="213">
        <v>0</v>
      </c>
      <c r="AF325" s="213">
        <v>0</v>
      </c>
      <c r="AG325" s="213">
        <v>0</v>
      </c>
      <c r="AH325" s="213">
        <v>4.3103874781751225E-3</v>
      </c>
      <c r="AI325" s="216">
        <f t="shared" si="138"/>
        <v>3.0561558906295336</v>
      </c>
      <c r="AJ325" s="147" t="str">
        <f t="shared" si="139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36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0.45697256182873208</v>
      </c>
      <c r="Q326" s="170">
        <v>0</v>
      </c>
      <c r="R326" s="171">
        <v>0</v>
      </c>
      <c r="S326" s="172">
        <f t="shared" si="137"/>
        <v>0.45697256182873208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0.45697256182873208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38"/>
        <v>0.45697256182873208</v>
      </c>
      <c r="AJ326" s="147" t="str">
        <f t="shared" si="139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36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37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38"/>
        <v>0</v>
      </c>
      <c r="AJ327" s="147" t="str">
        <f t="shared" si="139"/>
        <v/>
      </c>
      <c r="BA327" s="147"/>
      <c r="BR327" s="147"/>
      <c r="CG327" s="147"/>
    </row>
    <row r="328" spans="1:85" ht="15">
      <c r="A328" s="165" t="s">
        <v>17</v>
      </c>
      <c r="B328" s="166">
        <v>3.994374061211307E-3</v>
      </c>
      <c r="C328" s="166">
        <v>0</v>
      </c>
      <c r="D328" s="166">
        <v>4.4173077853395623E-2</v>
      </c>
      <c r="E328" s="166">
        <v>0</v>
      </c>
      <c r="F328" s="322"/>
      <c r="G328" s="166">
        <v>0</v>
      </c>
      <c r="H328" s="167">
        <v>0</v>
      </c>
      <c r="I328" s="168">
        <f t="shared" si="136"/>
        <v>4.8167451914606932E-2</v>
      </c>
      <c r="J328" s="155"/>
      <c r="K328" s="169" t="s">
        <v>17</v>
      </c>
      <c r="L328" s="170">
        <v>3.994374061211307E-3</v>
      </c>
      <c r="M328" s="170">
        <v>0</v>
      </c>
      <c r="N328" s="170">
        <v>4.4173077853395623E-2</v>
      </c>
      <c r="O328" s="170">
        <v>0</v>
      </c>
      <c r="P328" s="170">
        <v>0</v>
      </c>
      <c r="Q328" s="170">
        <v>0</v>
      </c>
      <c r="R328" s="171">
        <v>0</v>
      </c>
      <c r="S328" s="172">
        <f t="shared" si="137"/>
        <v>4.8167451914606932E-2</v>
      </c>
      <c r="U328" s="217" t="s">
        <v>17</v>
      </c>
      <c r="V328" s="218">
        <v>3.994374061211307E-3</v>
      </c>
      <c r="W328" s="218">
        <v>0</v>
      </c>
      <c r="X328" s="218">
        <v>0</v>
      </c>
      <c r="Y328" s="218">
        <v>0</v>
      </c>
      <c r="Z328" s="218">
        <v>4.4173077853395623E-2</v>
      </c>
      <c r="AA328" s="218">
        <v>0</v>
      </c>
      <c r="AB328" s="218">
        <v>0</v>
      </c>
      <c r="AC328" s="219">
        <v>0</v>
      </c>
      <c r="AD328" s="218">
        <v>0</v>
      </c>
      <c r="AE328" s="218">
        <v>0</v>
      </c>
      <c r="AF328" s="218">
        <v>0</v>
      </c>
      <c r="AG328" s="218">
        <v>0</v>
      </c>
      <c r="AH328" s="218">
        <v>0</v>
      </c>
      <c r="AI328" s="220">
        <f t="shared" si="138"/>
        <v>4.8167451914606932E-2</v>
      </c>
      <c r="AJ328" s="147" t="str">
        <f t="shared" si="139"/>
        <v/>
      </c>
      <c r="BA328" s="147"/>
      <c r="BR328" s="147"/>
      <c r="CG328" s="147"/>
    </row>
    <row r="329" spans="1:85" ht="15">
      <c r="A329" s="173" t="s">
        <v>139</v>
      </c>
      <c r="B329" s="162">
        <v>29.721726942674252</v>
      </c>
      <c r="C329" s="162">
        <v>369.53845327214168</v>
      </c>
      <c r="D329" s="162">
        <v>50.772987567239085</v>
      </c>
      <c r="E329" s="162">
        <v>26.521329305024327</v>
      </c>
      <c r="F329" s="322"/>
      <c r="G329" s="162">
        <v>0</v>
      </c>
      <c r="H329" s="174">
        <v>0</v>
      </c>
      <c r="I329" s="160">
        <f t="shared" si="136"/>
        <v>476.55449708707931</v>
      </c>
      <c r="J329" s="155"/>
      <c r="K329" s="175" t="s">
        <v>139</v>
      </c>
      <c r="L329" s="162">
        <v>29.721726942674252</v>
      </c>
      <c r="M329" s="162">
        <v>369.53845327214168</v>
      </c>
      <c r="N329" s="162">
        <v>50.772987567239085</v>
      </c>
      <c r="O329" s="162">
        <v>26.521329305024327</v>
      </c>
      <c r="P329" s="162">
        <v>0.12541160258481421</v>
      </c>
      <c r="Q329" s="162">
        <v>0</v>
      </c>
      <c r="R329" s="163">
        <v>0</v>
      </c>
      <c r="S329" s="164">
        <f t="shared" si="137"/>
        <v>476.6799086896641</v>
      </c>
      <c r="U329" s="221" t="s">
        <v>139</v>
      </c>
      <c r="V329" s="213">
        <v>29.721726942674252</v>
      </c>
      <c r="W329" s="213">
        <v>0</v>
      </c>
      <c r="X329" s="213">
        <v>0</v>
      </c>
      <c r="Y329" s="213">
        <v>369.53845327214168</v>
      </c>
      <c r="Z329" s="213">
        <v>49.319187243854898</v>
      </c>
      <c r="AA329" s="213">
        <v>1.2290693775061727</v>
      </c>
      <c r="AB329" s="213">
        <v>0.12541160258481421</v>
      </c>
      <c r="AC329" s="214">
        <v>26.746060250902342</v>
      </c>
      <c r="AD329" s="213">
        <v>0</v>
      </c>
      <c r="AE329" s="213">
        <v>0</v>
      </c>
      <c r="AF329" s="213">
        <v>0</v>
      </c>
      <c r="AG329" s="213">
        <v>1.453800323384185</v>
      </c>
      <c r="AH329" s="213">
        <v>25.292259927518156</v>
      </c>
      <c r="AI329" s="216">
        <f t="shared" si="138"/>
        <v>476.67990868966416</v>
      </c>
      <c r="AJ329" s="147" t="str">
        <f t="shared" si="139"/>
        <v/>
      </c>
      <c r="BA329" s="147"/>
      <c r="BR329" s="147"/>
      <c r="CG329" s="147"/>
    </row>
    <row r="330" spans="1:85" ht="15">
      <c r="A330" s="165" t="s">
        <v>25</v>
      </c>
      <c r="B330" s="166">
        <v>9.6670427597881936</v>
      </c>
      <c r="C330" s="166">
        <v>63.782246760506112</v>
      </c>
      <c r="D330" s="166">
        <v>0.42430929810863621</v>
      </c>
      <c r="E330" s="166">
        <v>326.67857145889104</v>
      </c>
      <c r="F330" s="322"/>
      <c r="G330" s="166">
        <v>14.806746432823134</v>
      </c>
      <c r="H330" s="167">
        <v>0</v>
      </c>
      <c r="I330" s="168">
        <f t="shared" si="136"/>
        <v>415.35891671011711</v>
      </c>
      <c r="J330" s="155"/>
      <c r="K330" s="169" t="s">
        <v>25</v>
      </c>
      <c r="L330" s="170">
        <v>9.6670427597881936</v>
      </c>
      <c r="M330" s="170">
        <v>63.782246760506112</v>
      </c>
      <c r="N330" s="170">
        <v>0.42430929810863621</v>
      </c>
      <c r="O330" s="170">
        <v>326.67857145889104</v>
      </c>
      <c r="P330" s="170">
        <v>0.28911297511962236</v>
      </c>
      <c r="Q330" s="170">
        <v>14.806746432823134</v>
      </c>
      <c r="R330" s="171">
        <v>0</v>
      </c>
      <c r="S330" s="172">
        <f t="shared" si="137"/>
        <v>415.64802968523674</v>
      </c>
      <c r="U330" s="217" t="s">
        <v>25</v>
      </c>
      <c r="V330" s="218">
        <v>3.541241037760062</v>
      </c>
      <c r="W330" s="218">
        <v>6.1258017220281316</v>
      </c>
      <c r="X330" s="218">
        <v>14.806746432823134</v>
      </c>
      <c r="Y330" s="218">
        <v>63.782246760506112</v>
      </c>
      <c r="Z330" s="218">
        <v>5.4576700498814738E-2</v>
      </c>
      <c r="AA330" s="218">
        <v>326.27931876703877</v>
      </c>
      <c r="AB330" s="218">
        <v>0.28911297511962236</v>
      </c>
      <c r="AC330" s="219">
        <v>0.76898528946207245</v>
      </c>
      <c r="AD330" s="218">
        <v>0</v>
      </c>
      <c r="AE330" s="218">
        <v>0</v>
      </c>
      <c r="AF330" s="218">
        <v>0</v>
      </c>
      <c r="AG330" s="218">
        <v>0.36973259760982147</v>
      </c>
      <c r="AH330" s="218">
        <v>0.39925269185225104</v>
      </c>
      <c r="AI330" s="220">
        <f t="shared" si="138"/>
        <v>415.64802968523674</v>
      </c>
      <c r="AJ330" s="147" t="str">
        <f t="shared" si="139"/>
        <v/>
      </c>
      <c r="BA330" s="147"/>
      <c r="BR330" s="147"/>
      <c r="CG330" s="147"/>
    </row>
    <row r="331" spans="1:85" ht="15">
      <c r="A331" s="173" t="s">
        <v>24</v>
      </c>
      <c r="B331" s="162">
        <v>0.35608070011481296</v>
      </c>
      <c r="C331" s="162">
        <v>4.1629329391575531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36"/>
        <v>4.5190136392723659</v>
      </c>
      <c r="J331" s="155"/>
      <c r="K331" s="175" t="s">
        <v>24</v>
      </c>
      <c r="L331" s="162">
        <v>0.35608070011481296</v>
      </c>
      <c r="M331" s="162">
        <v>4.1629329391575531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37"/>
        <v>4.5190136392723659</v>
      </c>
      <c r="U331" s="221" t="s">
        <v>24</v>
      </c>
      <c r="V331" s="213">
        <v>0.35608070011481296</v>
      </c>
      <c r="W331" s="213">
        <v>0</v>
      </c>
      <c r="X331" s="213">
        <v>0</v>
      </c>
      <c r="Y331" s="213">
        <v>4.1629329391575531</v>
      </c>
      <c r="Z331" s="213">
        <v>0</v>
      </c>
      <c r="AA331" s="213">
        <v>0</v>
      </c>
      <c r="AB331" s="213">
        <v>0</v>
      </c>
      <c r="AC331" s="214">
        <v>0</v>
      </c>
      <c r="AD331" s="213">
        <v>0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38"/>
        <v>4.5190136392723659</v>
      </c>
      <c r="AJ331" s="147" t="str">
        <f t="shared" si="139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36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37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38"/>
        <v>0</v>
      </c>
      <c r="AJ332" s="147" t="str">
        <f t="shared" si="139"/>
        <v/>
      </c>
      <c r="BA332" s="147"/>
      <c r="BR332" s="147"/>
      <c r="CG332" s="147"/>
    </row>
    <row r="333" spans="1:85" ht="15">
      <c r="A333" s="173" t="s">
        <v>22</v>
      </c>
      <c r="B333" s="162">
        <v>3.2414983285420935E-4</v>
      </c>
      <c r="C333" s="162">
        <v>1.9964488803714719</v>
      </c>
      <c r="D333" s="162">
        <v>0</v>
      </c>
      <c r="E333" s="162">
        <v>0</v>
      </c>
      <c r="F333" s="322"/>
      <c r="G333" s="162">
        <v>0</v>
      </c>
      <c r="H333" s="174">
        <v>0</v>
      </c>
      <c r="I333" s="160">
        <f t="shared" si="136"/>
        <v>1.9967730302043261</v>
      </c>
      <c r="J333" s="155"/>
      <c r="K333" s="175" t="s">
        <v>22</v>
      </c>
      <c r="L333" s="162">
        <v>3.2414983285420935E-4</v>
      </c>
      <c r="M333" s="162">
        <v>1.9964488803714719</v>
      </c>
      <c r="N333" s="162">
        <v>0</v>
      </c>
      <c r="O333" s="162">
        <v>0</v>
      </c>
      <c r="P333" s="162">
        <v>0.17618176232849778</v>
      </c>
      <c r="Q333" s="162">
        <v>0</v>
      </c>
      <c r="R333" s="163">
        <v>0</v>
      </c>
      <c r="S333" s="164">
        <f t="shared" si="137"/>
        <v>2.1729547925328236</v>
      </c>
      <c r="U333" s="221" t="s">
        <v>22</v>
      </c>
      <c r="V333" s="213">
        <v>3.2414983285420935E-4</v>
      </c>
      <c r="W333" s="213">
        <v>0</v>
      </c>
      <c r="X333" s="213">
        <v>0</v>
      </c>
      <c r="Y333" s="213">
        <v>1.9964488803714719</v>
      </c>
      <c r="Z333" s="213">
        <v>0</v>
      </c>
      <c r="AA333" s="213">
        <v>0</v>
      </c>
      <c r="AB333" s="213">
        <v>0.17618176232849778</v>
      </c>
      <c r="AC333" s="214">
        <v>0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</v>
      </c>
      <c r="AI333" s="216">
        <f t="shared" si="138"/>
        <v>2.1729547925328236</v>
      </c>
      <c r="AJ333" s="147" t="str">
        <f t="shared" si="139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6.2567617572898152E-2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36"/>
        <v>6.2567617572898152E-2</v>
      </c>
      <c r="J334" s="155"/>
      <c r="K334" s="169" t="s">
        <v>21</v>
      </c>
      <c r="L334" s="170">
        <v>0</v>
      </c>
      <c r="M334" s="170">
        <v>6.2567617572898152E-2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37"/>
        <v>6.2567617572898152E-2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6.2567617572898152E-2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38"/>
        <v>6.2567617572898152E-2</v>
      </c>
      <c r="AJ334" s="147" t="str">
        <f t="shared" si="139"/>
        <v/>
      </c>
      <c r="BA334" s="147"/>
      <c r="BR334" s="147"/>
      <c r="CG334" s="147"/>
    </row>
    <row r="335" spans="1:85" ht="15">
      <c r="A335" s="176" t="s">
        <v>60</v>
      </c>
      <c r="B335" s="162">
        <v>1.772208273772572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36"/>
        <v>1.772208273772572</v>
      </c>
      <c r="J335" s="155"/>
      <c r="K335" s="177" t="s">
        <v>60</v>
      </c>
      <c r="L335" s="162">
        <v>1.772208273772572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37"/>
        <v>1.772208273772572</v>
      </c>
      <c r="U335" s="222" t="s">
        <v>58</v>
      </c>
      <c r="V335" s="213">
        <v>1.772208273772572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38"/>
        <v>1.772208273772572</v>
      </c>
      <c r="AJ335" s="147" t="str">
        <f t="shared" si="139"/>
        <v/>
      </c>
      <c r="BA335" s="147"/>
      <c r="BR335" s="147"/>
      <c r="CG335" s="147"/>
    </row>
    <row r="336" spans="1:85">
      <c r="A336" s="178" t="s">
        <v>23</v>
      </c>
      <c r="B336" s="179">
        <v>1.772208273772572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36"/>
        <v>1.772208273772572</v>
      </c>
      <c r="J336" s="155"/>
      <c r="K336" s="182" t="s">
        <v>23</v>
      </c>
      <c r="L336" s="183">
        <v>1.772208273772572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37"/>
        <v>1.772208273772572</v>
      </c>
      <c r="U336" s="223" t="s">
        <v>61</v>
      </c>
      <c r="V336" s="224">
        <v>1.772208273772572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38"/>
        <v>1.772208273772572</v>
      </c>
      <c r="AJ336" s="147" t="str">
        <f t="shared" si="139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36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37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38"/>
        <v>0</v>
      </c>
      <c r="AJ337" s="147" t="str">
        <f t="shared" si="139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36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37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38"/>
        <v>0</v>
      </c>
      <c r="AJ338" s="147" t="str">
        <f t="shared" si="139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36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37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38"/>
        <v>0</v>
      </c>
      <c r="AJ339" s="147" t="str">
        <f t="shared" si="139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42.654513703731169</v>
      </c>
      <c r="C340" s="201">
        <f t="shared" ref="C340:I340" si="140">SUM(C319:C335)</f>
        <v>445.05237603727335</v>
      </c>
      <c r="D340" s="201">
        <f t="shared" si="140"/>
        <v>51.304422873708958</v>
      </c>
      <c r="E340" s="201">
        <f t="shared" si="140"/>
        <v>353.20421708584166</v>
      </c>
      <c r="F340" s="201">
        <f t="shared" si="140"/>
        <v>0</v>
      </c>
      <c r="G340" s="201">
        <f t="shared" si="140"/>
        <v>14.806746432823134</v>
      </c>
      <c r="H340" s="203">
        <f t="shared" si="140"/>
        <v>0</v>
      </c>
      <c r="I340" s="160">
        <f t="shared" si="140"/>
        <v>907.02227613337811</v>
      </c>
      <c r="J340" s="155"/>
      <c r="K340" s="202" t="s">
        <v>26</v>
      </c>
      <c r="L340" s="201">
        <f>SUM(L319:L335)</f>
        <v>42.654513703731169</v>
      </c>
      <c r="M340" s="201">
        <f t="shared" ref="M340:S340" si="141">SUM(M319:M335)</f>
        <v>445.05237603727335</v>
      </c>
      <c r="N340" s="201">
        <f t="shared" si="141"/>
        <v>51.304422873708958</v>
      </c>
      <c r="O340" s="201">
        <f t="shared" si="141"/>
        <v>353.20421708584166</v>
      </c>
      <c r="P340" s="201">
        <f t="shared" si="141"/>
        <v>4.099518470564913</v>
      </c>
      <c r="Q340" s="201">
        <f t="shared" si="141"/>
        <v>14.806746432823134</v>
      </c>
      <c r="R340" s="203">
        <f t="shared" si="141"/>
        <v>0</v>
      </c>
      <c r="S340" s="204">
        <f t="shared" si="141"/>
        <v>911.12179460394304</v>
      </c>
      <c r="T340" s="147" t="str">
        <f>IF(ABS(S340-AI340)&gt;0.01,S340-AI340,"")</f>
        <v/>
      </c>
      <c r="U340" s="230" t="s">
        <v>59</v>
      </c>
      <c r="V340" s="231">
        <f>SUM(V319:V335)</f>
        <v>36.528711981703033</v>
      </c>
      <c r="W340" s="231">
        <f t="shared" ref="W340:AH340" si="142">SUM(W319:W335)</f>
        <v>6.1258017220281316</v>
      </c>
      <c r="X340" s="231">
        <f t="shared" si="142"/>
        <v>14.806746432823134</v>
      </c>
      <c r="Y340" s="231">
        <f t="shared" si="142"/>
        <v>445.05237603727335</v>
      </c>
      <c r="Z340" s="231">
        <f t="shared" si="142"/>
        <v>49.480889952714946</v>
      </c>
      <c r="AA340" s="231">
        <f t="shared" si="142"/>
        <v>327.50839407899304</v>
      </c>
      <c r="AB340" s="231">
        <f t="shared" si="142"/>
        <v>4.099518470564913</v>
      </c>
      <c r="AC340" s="231">
        <f t="shared" si="142"/>
        <v>27.519355927842589</v>
      </c>
      <c r="AD340" s="232">
        <f t="shared" si="142"/>
        <v>0</v>
      </c>
      <c r="AE340" s="232">
        <f t="shared" si="142"/>
        <v>0</v>
      </c>
      <c r="AF340" s="232">
        <f t="shared" si="142"/>
        <v>0</v>
      </c>
      <c r="AG340" s="232">
        <f t="shared" si="142"/>
        <v>1.8235329209940065</v>
      </c>
      <c r="AH340" s="232">
        <f t="shared" si="142"/>
        <v>25.695823006848581</v>
      </c>
      <c r="AI340" s="233">
        <f>SUM(V340:AC340)</f>
        <v>911.12179460394327</v>
      </c>
      <c r="AJ340" s="147" t="str">
        <f t="shared" si="139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4.7026974779017225E-2</v>
      </c>
      <c r="C341" s="49">
        <f t="shared" ref="C341:H341" si="143">IF($I340=0,"-",C340/$I340)</f>
        <v>0.49067414080999722</v>
      </c>
      <c r="D341" s="49">
        <f t="shared" si="143"/>
        <v>5.6563575364895022E-2</v>
      </c>
      <c r="E341" s="49">
        <f t="shared" si="143"/>
        <v>0.38941074147764676</v>
      </c>
      <c r="F341" s="49">
        <f t="shared" si="143"/>
        <v>0</v>
      </c>
      <c r="G341" s="49">
        <f t="shared" si="143"/>
        <v>1.6324567568443926E-2</v>
      </c>
      <c r="H341" s="71">
        <f t="shared" si="143"/>
        <v>0</v>
      </c>
      <c r="I341" s="50">
        <f>SUM(B341:H341)</f>
        <v>1.0000000000000002</v>
      </c>
      <c r="J341" s="147"/>
      <c r="K341" s="82" t="s">
        <v>83</v>
      </c>
      <c r="L341" s="99">
        <f t="shared" ref="L341:R341" si="144">IF($S340=0,"-",L340/$S340)</f>
        <v>4.6815380727746422E-2</v>
      </c>
      <c r="M341" s="99">
        <f t="shared" si="144"/>
        <v>0.488466392389103</v>
      </c>
      <c r="N341" s="99">
        <f t="shared" si="144"/>
        <v>5.6309072154300248E-2</v>
      </c>
      <c r="O341" s="99">
        <f t="shared" si="144"/>
        <v>0.38765861949266239</v>
      </c>
      <c r="P341" s="99">
        <f t="shared" si="144"/>
        <v>4.4994187328675841E-3</v>
      </c>
      <c r="Q341" s="99">
        <f t="shared" si="144"/>
        <v>1.6251116503320506E-2</v>
      </c>
      <c r="R341" s="100">
        <f t="shared" si="144"/>
        <v>0</v>
      </c>
      <c r="S341" s="101">
        <f>SUM(L341:R341)</f>
        <v>1.0000000000000002</v>
      </c>
      <c r="U341" s="111" t="s">
        <v>83</v>
      </c>
      <c r="V341" s="133">
        <f>+V340/$AI340</f>
        <v>4.0092018650022244E-2</v>
      </c>
      <c r="W341" s="133">
        <f t="shared" ref="W341:AH341" si="145">+W340/$AI340</f>
        <v>6.7233620777241579E-3</v>
      </c>
      <c r="X341" s="133">
        <f t="shared" si="145"/>
        <v>1.6251116503320499E-2</v>
      </c>
      <c r="Y341" s="133">
        <f t="shared" si="145"/>
        <v>0.48846639238910289</v>
      </c>
      <c r="Z341" s="133">
        <f t="shared" si="145"/>
        <v>5.4307657050640369E-2</v>
      </c>
      <c r="AA341" s="133">
        <f t="shared" si="145"/>
        <v>0.35945621761946556</v>
      </c>
      <c r="AB341" s="133">
        <f t="shared" si="145"/>
        <v>4.4994187328675833E-3</v>
      </c>
      <c r="AC341" s="133">
        <f t="shared" si="145"/>
        <v>3.0203816976856552E-2</v>
      </c>
      <c r="AD341" s="133">
        <f t="shared" si="145"/>
        <v>0</v>
      </c>
      <c r="AE341" s="133">
        <f t="shared" si="145"/>
        <v>0</v>
      </c>
      <c r="AF341" s="133">
        <f t="shared" si="145"/>
        <v>0</v>
      </c>
      <c r="AG341" s="133">
        <f t="shared" si="145"/>
        <v>2.0014151036598575E-3</v>
      </c>
      <c r="AH341" s="133">
        <f t="shared" si="145"/>
        <v>2.8202401873196691E-2</v>
      </c>
      <c r="AI341" s="134">
        <f>SUM(V341:AC341)</f>
        <v>0.99999999999999989</v>
      </c>
      <c r="AJ341" s="25" t="str">
        <f t="shared" si="139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4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4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48">SUM(V346:AC346)</f>
        <v>0</v>
      </c>
      <c r="AJ346" s="147" t="str">
        <f t="shared" ref="AJ346:AJ367" si="14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4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4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48"/>
        <v>0</v>
      </c>
      <c r="AJ347" s="147" t="str">
        <f t="shared" si="14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4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4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48"/>
        <v>0</v>
      </c>
      <c r="AJ348" s="147" t="str">
        <f t="shared" si="149"/>
        <v/>
      </c>
      <c r="BA348" s="147"/>
      <c r="BR348" s="147"/>
      <c r="CG348" s="147"/>
    </row>
    <row r="349" spans="1:85" ht="15">
      <c r="A349" s="173" t="s">
        <v>16</v>
      </c>
      <c r="B349" s="162">
        <v>22.603231504015046</v>
      </c>
      <c r="C349" s="162">
        <v>0</v>
      </c>
      <c r="D349" s="162">
        <v>2.7123877804818015</v>
      </c>
      <c r="E349" s="162">
        <v>0</v>
      </c>
      <c r="F349" s="322"/>
      <c r="G349" s="162">
        <v>0</v>
      </c>
      <c r="H349" s="174">
        <v>0</v>
      </c>
      <c r="I349" s="160">
        <f t="shared" si="146"/>
        <v>25.315619284496847</v>
      </c>
      <c r="J349" s="155"/>
      <c r="K349" s="175" t="s">
        <v>16</v>
      </c>
      <c r="L349" s="162">
        <v>22.603231504015046</v>
      </c>
      <c r="M349" s="162">
        <v>0</v>
      </c>
      <c r="N349" s="162">
        <v>2.7123877804818015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47"/>
        <v>25.315619284496847</v>
      </c>
      <c r="U349" s="221" t="s">
        <v>16</v>
      </c>
      <c r="V349" s="213">
        <v>22.603231504015046</v>
      </c>
      <c r="W349" s="213">
        <v>0</v>
      </c>
      <c r="X349" s="213">
        <v>0</v>
      </c>
      <c r="Y349" s="213">
        <v>0</v>
      </c>
      <c r="Z349" s="213">
        <v>2.7123877804818015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48"/>
        <v>25.315619284496847</v>
      </c>
      <c r="AJ349" s="147" t="str">
        <f t="shared" si="149"/>
        <v/>
      </c>
      <c r="BA349" s="147"/>
      <c r="BR349" s="147"/>
      <c r="CG349" s="147"/>
    </row>
    <row r="350" spans="1:85" ht="15">
      <c r="A350" s="165" t="s">
        <v>15</v>
      </c>
      <c r="B350" s="166">
        <v>0.13048570258145112</v>
      </c>
      <c r="C350" s="166">
        <v>0</v>
      </c>
      <c r="D350" s="166">
        <v>1.5658284309774111E-2</v>
      </c>
      <c r="E350" s="166">
        <v>0</v>
      </c>
      <c r="F350" s="322"/>
      <c r="G350" s="166">
        <v>0</v>
      </c>
      <c r="H350" s="167">
        <v>0</v>
      </c>
      <c r="I350" s="168">
        <f t="shared" si="146"/>
        <v>0.14614398689122524</v>
      </c>
      <c r="J350" s="155"/>
      <c r="K350" s="169" t="s">
        <v>15</v>
      </c>
      <c r="L350" s="170">
        <v>0.13048570258145112</v>
      </c>
      <c r="M350" s="170">
        <v>0</v>
      </c>
      <c r="N350" s="170">
        <v>1.5658284309774111E-2</v>
      </c>
      <c r="O350" s="170">
        <v>0</v>
      </c>
      <c r="P350" s="170">
        <v>0</v>
      </c>
      <c r="Q350" s="170">
        <v>0</v>
      </c>
      <c r="R350" s="171">
        <v>0</v>
      </c>
      <c r="S350" s="172">
        <f t="shared" si="147"/>
        <v>0.14614398689122524</v>
      </c>
      <c r="U350" s="217" t="s">
        <v>53</v>
      </c>
      <c r="V350" s="218">
        <v>0.13048570258145112</v>
      </c>
      <c r="W350" s="218">
        <v>0</v>
      </c>
      <c r="X350" s="218">
        <v>0</v>
      </c>
      <c r="Y350" s="218">
        <v>0</v>
      </c>
      <c r="Z350" s="218">
        <v>1.5658284309774111E-2</v>
      </c>
      <c r="AA350" s="218">
        <v>0</v>
      </c>
      <c r="AB350" s="218">
        <v>0</v>
      </c>
      <c r="AC350" s="219">
        <v>0</v>
      </c>
      <c r="AD350" s="218">
        <v>0</v>
      </c>
      <c r="AE350" s="218">
        <v>0</v>
      </c>
      <c r="AF350" s="218">
        <v>0</v>
      </c>
      <c r="AG350" s="218">
        <v>0</v>
      </c>
      <c r="AH350" s="218">
        <v>0</v>
      </c>
      <c r="AI350" s="220">
        <f t="shared" si="148"/>
        <v>0.14614398689122524</v>
      </c>
      <c r="AJ350" s="147" t="str">
        <f t="shared" si="14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26.389556465442467</v>
      </c>
      <c r="F351" s="322"/>
      <c r="G351" s="162">
        <v>0</v>
      </c>
      <c r="H351" s="174">
        <v>0</v>
      </c>
      <c r="I351" s="160">
        <f t="shared" si="146"/>
        <v>26.389556465442467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26.389556465442467</v>
      </c>
      <c r="P351" s="162">
        <v>296.97107261574257</v>
      </c>
      <c r="Q351" s="162">
        <v>0</v>
      </c>
      <c r="R351" s="163">
        <v>0</v>
      </c>
      <c r="S351" s="164">
        <f t="shared" si="147"/>
        <v>323.36062908118504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2.162754582434856</v>
      </c>
      <c r="AB351" s="213">
        <v>296.97107261574257</v>
      </c>
      <c r="AC351" s="214">
        <v>24.22680188300761</v>
      </c>
      <c r="AD351" s="213">
        <v>0</v>
      </c>
      <c r="AE351" s="213">
        <v>0</v>
      </c>
      <c r="AF351" s="213">
        <v>0</v>
      </c>
      <c r="AG351" s="213">
        <v>0</v>
      </c>
      <c r="AH351" s="213">
        <v>24.22680188300761</v>
      </c>
      <c r="AI351" s="216">
        <f t="shared" si="148"/>
        <v>323.36062908118504</v>
      </c>
      <c r="AJ351" s="147" t="str">
        <f t="shared" si="14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4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0.76081168859107662</v>
      </c>
      <c r="Q352" s="170">
        <v>0</v>
      </c>
      <c r="R352" s="171">
        <v>0</v>
      </c>
      <c r="S352" s="172">
        <f t="shared" si="147"/>
        <v>0.76081168859107662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0.76081168859107662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48"/>
        <v>0.76081168859107662</v>
      </c>
      <c r="AJ352" s="147" t="str">
        <f t="shared" si="14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4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4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48"/>
        <v>0</v>
      </c>
      <c r="AJ353" s="147" t="str">
        <f t="shared" si="14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0</v>
      </c>
      <c r="D354" s="166">
        <v>0</v>
      </c>
      <c r="E354" s="166">
        <v>23.839117133733179</v>
      </c>
      <c r="F354" s="322"/>
      <c r="G354" s="166">
        <v>0</v>
      </c>
      <c r="H354" s="167">
        <v>0</v>
      </c>
      <c r="I354" s="168">
        <f t="shared" si="146"/>
        <v>23.839117133733179</v>
      </c>
      <c r="J354" s="155"/>
      <c r="K354" s="169" t="s">
        <v>17</v>
      </c>
      <c r="L354" s="170">
        <v>0</v>
      </c>
      <c r="M354" s="170">
        <v>0</v>
      </c>
      <c r="N354" s="170">
        <v>0</v>
      </c>
      <c r="O354" s="170">
        <v>23.839117133733179</v>
      </c>
      <c r="P354" s="170">
        <v>0</v>
      </c>
      <c r="Q354" s="170">
        <v>0</v>
      </c>
      <c r="R354" s="171">
        <v>0</v>
      </c>
      <c r="S354" s="172">
        <f t="shared" si="147"/>
        <v>23.839117133733179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0</v>
      </c>
      <c r="Z354" s="218">
        <v>0</v>
      </c>
      <c r="AA354" s="218">
        <v>23.839117133733179</v>
      </c>
      <c r="AB354" s="218">
        <v>0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48"/>
        <v>23.839117133733179</v>
      </c>
      <c r="AJ354" s="147" t="str">
        <f t="shared" si="149"/>
        <v/>
      </c>
      <c r="BA354" s="147"/>
      <c r="BR354" s="147"/>
      <c r="CG354" s="147"/>
    </row>
    <row r="355" spans="1:85" ht="15">
      <c r="A355" s="173" t="s">
        <v>139</v>
      </c>
      <c r="B355" s="162">
        <v>435.04330638900086</v>
      </c>
      <c r="C355" s="162">
        <v>0</v>
      </c>
      <c r="D355" s="162">
        <v>0</v>
      </c>
      <c r="E355" s="162">
        <v>0</v>
      </c>
      <c r="F355" s="322"/>
      <c r="G355" s="162">
        <v>0</v>
      </c>
      <c r="H355" s="174">
        <v>0</v>
      </c>
      <c r="I355" s="160">
        <f t="shared" si="146"/>
        <v>435.04330638900086</v>
      </c>
      <c r="J355" s="155"/>
      <c r="K355" s="175" t="s">
        <v>139</v>
      </c>
      <c r="L355" s="162">
        <v>435.04330638900086</v>
      </c>
      <c r="M355" s="162">
        <v>0</v>
      </c>
      <c r="N355" s="162">
        <v>0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47"/>
        <v>435.04330638900086</v>
      </c>
      <c r="U355" s="221" t="s">
        <v>139</v>
      </c>
      <c r="V355" s="213">
        <v>435.04330638900086</v>
      </c>
      <c r="W355" s="213">
        <v>0</v>
      </c>
      <c r="X355" s="213">
        <v>0</v>
      </c>
      <c r="Y355" s="213">
        <v>0</v>
      </c>
      <c r="Z355" s="213">
        <v>0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48"/>
        <v>435.04330638900086</v>
      </c>
      <c r="AJ355" s="147" t="str">
        <f t="shared" si="149"/>
        <v/>
      </c>
      <c r="BA355" s="147"/>
      <c r="BR355" s="147"/>
      <c r="CG355" s="147"/>
    </row>
    <row r="356" spans="1:85" ht="15">
      <c r="A356" s="165" t="s">
        <v>25</v>
      </c>
      <c r="B356" s="166">
        <v>55.670653299801963</v>
      </c>
      <c r="C356" s="166">
        <v>31.261786698511152</v>
      </c>
      <c r="D356" s="166">
        <v>10.732478463213688</v>
      </c>
      <c r="E356" s="166">
        <v>1063.4308670110263</v>
      </c>
      <c r="F356" s="322"/>
      <c r="G356" s="166">
        <v>94.044694417027586</v>
      </c>
      <c r="H356" s="167">
        <v>0</v>
      </c>
      <c r="I356" s="168">
        <f t="shared" si="146"/>
        <v>1255.1404798895808</v>
      </c>
      <c r="J356" s="155"/>
      <c r="K356" s="169" t="s">
        <v>25</v>
      </c>
      <c r="L356" s="170">
        <v>55.670653299801963</v>
      </c>
      <c r="M356" s="170">
        <v>31.261786698511152</v>
      </c>
      <c r="N356" s="170">
        <v>10.732478463213688</v>
      </c>
      <c r="O356" s="170">
        <v>1063.4308670110263</v>
      </c>
      <c r="P356" s="170">
        <v>3.7232630623446004</v>
      </c>
      <c r="Q356" s="170">
        <v>94.044694417027586</v>
      </c>
      <c r="R356" s="171">
        <v>0</v>
      </c>
      <c r="S356" s="172">
        <f t="shared" si="147"/>
        <v>1258.8637429519254</v>
      </c>
      <c r="U356" s="217" t="s">
        <v>25</v>
      </c>
      <c r="V356" s="218">
        <v>18.593976153035555</v>
      </c>
      <c r="W356" s="218">
        <v>37.076677146766407</v>
      </c>
      <c r="X356" s="218">
        <v>94.044694417027586</v>
      </c>
      <c r="Y356" s="218">
        <v>31.261786698511152</v>
      </c>
      <c r="Z356" s="218">
        <v>7.1670221064067681</v>
      </c>
      <c r="AA356" s="218">
        <v>1059.6592640125714</v>
      </c>
      <c r="AB356" s="218">
        <v>3.7232630623446004</v>
      </c>
      <c r="AC356" s="219">
        <v>7.3370593552618653</v>
      </c>
      <c r="AD356" s="218">
        <v>0</v>
      </c>
      <c r="AE356" s="218">
        <v>0</v>
      </c>
      <c r="AF356" s="218">
        <v>0</v>
      </c>
      <c r="AG356" s="218">
        <v>3.5654563568069193</v>
      </c>
      <c r="AH356" s="218">
        <v>3.771602998454946</v>
      </c>
      <c r="AI356" s="220">
        <f t="shared" si="148"/>
        <v>1258.8637429519251</v>
      </c>
      <c r="AJ356" s="147" t="str">
        <f t="shared" si="149"/>
        <v/>
      </c>
      <c r="BA356" s="147"/>
      <c r="BR356" s="147"/>
      <c r="CG356" s="147"/>
    </row>
    <row r="357" spans="1:85" ht="15">
      <c r="A357" s="173" t="s">
        <v>24</v>
      </c>
      <c r="B357" s="162">
        <v>15.627956580965709</v>
      </c>
      <c r="C357" s="162">
        <v>3.8940430812353699</v>
      </c>
      <c r="D357" s="162">
        <v>65.0100170365737</v>
      </c>
      <c r="E357" s="162">
        <v>0</v>
      </c>
      <c r="F357" s="322"/>
      <c r="G357" s="162">
        <v>0</v>
      </c>
      <c r="H357" s="174">
        <v>0</v>
      </c>
      <c r="I357" s="160">
        <f t="shared" si="146"/>
        <v>84.532016698774783</v>
      </c>
      <c r="J357" s="155"/>
      <c r="K357" s="175" t="s">
        <v>24</v>
      </c>
      <c r="L357" s="162">
        <v>15.627956580965709</v>
      </c>
      <c r="M357" s="162">
        <v>3.8940430812353699</v>
      </c>
      <c r="N357" s="162">
        <v>65.0100170365737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47"/>
        <v>84.532016698774783</v>
      </c>
      <c r="U357" s="221" t="s">
        <v>24</v>
      </c>
      <c r="V357" s="213">
        <v>15.627956580965709</v>
      </c>
      <c r="W357" s="213">
        <v>0</v>
      </c>
      <c r="X357" s="213">
        <v>0</v>
      </c>
      <c r="Y357" s="213">
        <v>3.8940430812353699</v>
      </c>
      <c r="Z357" s="213">
        <v>0.35094735023423373</v>
      </c>
      <c r="AA357" s="213">
        <v>0</v>
      </c>
      <c r="AB357" s="213">
        <v>0</v>
      </c>
      <c r="AC357" s="214">
        <v>64.659069686339464</v>
      </c>
      <c r="AD357" s="213">
        <v>0</v>
      </c>
      <c r="AE357" s="213">
        <v>0</v>
      </c>
      <c r="AF357" s="213">
        <v>0</v>
      </c>
      <c r="AG357" s="213">
        <v>64.659069686339464</v>
      </c>
      <c r="AH357" s="213">
        <v>0</v>
      </c>
      <c r="AI357" s="216">
        <f t="shared" si="148"/>
        <v>84.532016698774783</v>
      </c>
      <c r="AJ357" s="147" t="str">
        <f t="shared" si="149"/>
        <v/>
      </c>
      <c r="BA357" s="147"/>
      <c r="BR357" s="147"/>
      <c r="CG357" s="147"/>
    </row>
    <row r="358" spans="1:85" ht="15">
      <c r="A358" s="165" t="s">
        <v>56</v>
      </c>
      <c r="B358" s="166">
        <v>0</v>
      </c>
      <c r="C358" s="166">
        <v>0</v>
      </c>
      <c r="D358" s="166">
        <v>0</v>
      </c>
      <c r="E358" s="166">
        <v>0</v>
      </c>
      <c r="F358" s="322"/>
      <c r="G358" s="166">
        <v>0</v>
      </c>
      <c r="H358" s="167">
        <v>0</v>
      </c>
      <c r="I358" s="168">
        <f t="shared" si="146"/>
        <v>0</v>
      </c>
      <c r="J358" s="155"/>
      <c r="K358" s="169" t="s">
        <v>56</v>
      </c>
      <c r="L358" s="170">
        <v>0</v>
      </c>
      <c r="M358" s="170">
        <v>0</v>
      </c>
      <c r="N358" s="170">
        <v>0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47"/>
        <v>0</v>
      </c>
      <c r="U358" s="217" t="s">
        <v>56</v>
      </c>
      <c r="V358" s="218">
        <v>0</v>
      </c>
      <c r="W358" s="218">
        <v>0</v>
      </c>
      <c r="X358" s="218">
        <v>0</v>
      </c>
      <c r="Y358" s="218">
        <v>0</v>
      </c>
      <c r="Z358" s="218">
        <v>0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48"/>
        <v>0</v>
      </c>
      <c r="AJ358" s="147" t="str">
        <f t="shared" si="149"/>
        <v/>
      </c>
      <c r="BA358" s="147"/>
      <c r="BR358" s="147"/>
      <c r="CG358" s="147"/>
    </row>
    <row r="359" spans="1:85" ht="15">
      <c r="A359" s="173" t="s">
        <v>22</v>
      </c>
      <c r="B359" s="162">
        <v>242.88822957081743</v>
      </c>
      <c r="C359" s="162">
        <v>242.83614978108946</v>
      </c>
      <c r="D359" s="162">
        <v>1650.7783433510344</v>
      </c>
      <c r="E359" s="162">
        <v>0</v>
      </c>
      <c r="F359" s="322"/>
      <c r="G359" s="162">
        <v>0</v>
      </c>
      <c r="H359" s="174">
        <v>0</v>
      </c>
      <c r="I359" s="160">
        <f t="shared" si="146"/>
        <v>2136.5027227029414</v>
      </c>
      <c r="J359" s="155"/>
      <c r="K359" s="175" t="s">
        <v>22</v>
      </c>
      <c r="L359" s="162">
        <v>242.88822957081743</v>
      </c>
      <c r="M359" s="162">
        <v>242.83614978108946</v>
      </c>
      <c r="N359" s="162">
        <v>1650.7783433510344</v>
      </c>
      <c r="O359" s="162">
        <v>0</v>
      </c>
      <c r="P359" s="162">
        <v>19.561907094087612</v>
      </c>
      <c r="Q359" s="162">
        <v>0</v>
      </c>
      <c r="R359" s="163">
        <v>0</v>
      </c>
      <c r="S359" s="164">
        <f t="shared" si="147"/>
        <v>2156.0646297970288</v>
      </c>
      <c r="U359" s="221" t="s">
        <v>22</v>
      </c>
      <c r="V359" s="213">
        <v>242.88822957081743</v>
      </c>
      <c r="W359" s="213">
        <v>0</v>
      </c>
      <c r="X359" s="213">
        <v>0</v>
      </c>
      <c r="Y359" s="213">
        <v>242.83614978108946</v>
      </c>
      <c r="Z359" s="213">
        <v>829.50186018680722</v>
      </c>
      <c r="AA359" s="213">
        <v>0</v>
      </c>
      <c r="AB359" s="213">
        <v>19.561907094087612</v>
      </c>
      <c r="AC359" s="214">
        <v>821.27648316422722</v>
      </c>
      <c r="AD359" s="213">
        <v>0</v>
      </c>
      <c r="AE359" s="213">
        <v>0</v>
      </c>
      <c r="AF359" s="213">
        <v>0</v>
      </c>
      <c r="AG359" s="213">
        <v>821.27648316422722</v>
      </c>
      <c r="AH359" s="213">
        <v>0</v>
      </c>
      <c r="AI359" s="216">
        <f t="shared" si="148"/>
        <v>2156.0646297970293</v>
      </c>
      <c r="AJ359" s="147" t="str">
        <f t="shared" si="149"/>
        <v/>
      </c>
      <c r="BA359" s="147"/>
      <c r="BR359" s="147"/>
      <c r="CG359" s="147"/>
    </row>
    <row r="360" spans="1:85" ht="15">
      <c r="A360" s="165" t="s">
        <v>21</v>
      </c>
      <c r="B360" s="166">
        <v>2.2359204668500001</v>
      </c>
      <c r="C360" s="166">
        <v>0</v>
      </c>
      <c r="D360" s="166">
        <v>0.31941720955000003</v>
      </c>
      <c r="E360" s="166">
        <v>0</v>
      </c>
      <c r="F360" s="322"/>
      <c r="G360" s="166">
        <v>0</v>
      </c>
      <c r="H360" s="167">
        <v>0</v>
      </c>
      <c r="I360" s="168">
        <f t="shared" si="146"/>
        <v>2.5553376764000002</v>
      </c>
      <c r="J360" s="155"/>
      <c r="K360" s="169" t="s">
        <v>21</v>
      </c>
      <c r="L360" s="170">
        <v>2.2359204668500001</v>
      </c>
      <c r="M360" s="170">
        <v>0</v>
      </c>
      <c r="N360" s="170">
        <v>0.31941720955000003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47"/>
        <v>2.5553376764000002</v>
      </c>
      <c r="U360" s="217" t="s">
        <v>57</v>
      </c>
      <c r="V360" s="218">
        <v>2.2359204668500001</v>
      </c>
      <c r="W360" s="218">
        <v>0</v>
      </c>
      <c r="X360" s="218">
        <v>0</v>
      </c>
      <c r="Y360" s="218">
        <v>0</v>
      </c>
      <c r="Z360" s="218">
        <v>0</v>
      </c>
      <c r="AA360" s="218">
        <v>0</v>
      </c>
      <c r="AB360" s="218">
        <v>0</v>
      </c>
      <c r="AC360" s="219">
        <v>0.31941720955000003</v>
      </c>
      <c r="AD360" s="218">
        <v>0</v>
      </c>
      <c r="AE360" s="218">
        <v>0</v>
      </c>
      <c r="AF360" s="218">
        <v>0</v>
      </c>
      <c r="AG360" s="218">
        <v>0.31941720955000003</v>
      </c>
      <c r="AH360" s="218">
        <v>0</v>
      </c>
      <c r="AI360" s="220">
        <f t="shared" si="148"/>
        <v>2.5553376764000002</v>
      </c>
      <c r="AJ360" s="147" t="str">
        <f t="shared" si="149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4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4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48"/>
        <v>0</v>
      </c>
      <c r="AJ361" s="147" t="str">
        <f t="shared" si="149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4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4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48"/>
        <v>0</v>
      </c>
      <c r="AJ362" s="147" t="str">
        <f t="shared" si="14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4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4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48"/>
        <v>0</v>
      </c>
      <c r="AJ363" s="147" t="str">
        <f t="shared" si="14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4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4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48"/>
        <v>0</v>
      </c>
      <c r="AJ364" s="147" t="str">
        <f t="shared" si="14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4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4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48"/>
        <v>0</v>
      </c>
      <c r="AJ365" s="147" t="str">
        <f t="shared" si="14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774.19978351403245</v>
      </c>
      <c r="C366" s="201">
        <f t="shared" ref="C366:I366" si="150">SUM(C345:C361)</f>
        <v>277.991979560836</v>
      </c>
      <c r="D366" s="201">
        <f t="shared" si="150"/>
        <v>1729.5683021251634</v>
      </c>
      <c r="E366" s="201">
        <f t="shared" si="150"/>
        <v>1113.6595406102019</v>
      </c>
      <c r="F366" s="201">
        <f t="shared" si="150"/>
        <v>0</v>
      </c>
      <c r="G366" s="201">
        <f t="shared" si="150"/>
        <v>94.044694417027586</v>
      </c>
      <c r="H366" s="203">
        <f t="shared" si="150"/>
        <v>0</v>
      </c>
      <c r="I366" s="160">
        <f t="shared" si="150"/>
        <v>3989.4643002272614</v>
      </c>
      <c r="J366" s="155"/>
      <c r="K366" s="202" t="s">
        <v>26</v>
      </c>
      <c r="L366" s="201">
        <f>SUM(L345:L361)</f>
        <v>774.19978351403245</v>
      </c>
      <c r="M366" s="201">
        <f t="shared" ref="M366:S366" si="151">SUM(M345:M361)</f>
        <v>277.991979560836</v>
      </c>
      <c r="N366" s="201">
        <f t="shared" si="151"/>
        <v>1729.5683021251634</v>
      </c>
      <c r="O366" s="201">
        <f t="shared" si="151"/>
        <v>1113.6595406102019</v>
      </c>
      <c r="P366" s="201">
        <f t="shared" si="151"/>
        <v>321.01705446076585</v>
      </c>
      <c r="Q366" s="201">
        <f t="shared" si="151"/>
        <v>94.044694417027586</v>
      </c>
      <c r="R366" s="203">
        <f t="shared" si="151"/>
        <v>0</v>
      </c>
      <c r="S366" s="204">
        <f t="shared" si="151"/>
        <v>4310.4813546880268</v>
      </c>
      <c r="T366" s="147" t="str">
        <f>IF(ABS(S366-AI366)&gt;0.01,S366-AI366,"")</f>
        <v/>
      </c>
      <c r="U366" s="230" t="s">
        <v>59</v>
      </c>
      <c r="V366" s="231">
        <f>SUM(V345:V361)</f>
        <v>737.12310636726602</v>
      </c>
      <c r="W366" s="231">
        <f t="shared" ref="W366:AH366" si="152">SUM(W345:W361)</f>
        <v>37.076677146766407</v>
      </c>
      <c r="X366" s="231">
        <f t="shared" si="152"/>
        <v>94.044694417027586</v>
      </c>
      <c r="Y366" s="231">
        <f t="shared" si="152"/>
        <v>277.991979560836</v>
      </c>
      <c r="Z366" s="231">
        <f t="shared" si="152"/>
        <v>839.7478757082398</v>
      </c>
      <c r="AA366" s="231">
        <f t="shared" si="152"/>
        <v>1085.6611357287395</v>
      </c>
      <c r="AB366" s="231">
        <f t="shared" si="152"/>
        <v>321.01705446076585</v>
      </c>
      <c r="AC366" s="231">
        <f t="shared" si="152"/>
        <v>917.81883129838616</v>
      </c>
      <c r="AD366" s="232">
        <f t="shared" si="152"/>
        <v>0</v>
      </c>
      <c r="AE366" s="232">
        <f t="shared" si="152"/>
        <v>0</v>
      </c>
      <c r="AF366" s="232">
        <f t="shared" si="152"/>
        <v>0</v>
      </c>
      <c r="AG366" s="232">
        <f t="shared" si="152"/>
        <v>889.82042641692362</v>
      </c>
      <c r="AH366" s="232">
        <f t="shared" si="152"/>
        <v>27.998404881462555</v>
      </c>
      <c r="AI366" s="233">
        <f>SUM(V366:AC366)</f>
        <v>4310.4813546880277</v>
      </c>
      <c r="AJ366" s="147" t="str">
        <f t="shared" si="14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0.1940610882192704</v>
      </c>
      <c r="C367" s="49">
        <f t="shared" ref="C367:H367" si="153">IF($I366=0,"-",C366/$I366)</f>
        <v>6.9681530812294792E-2</v>
      </c>
      <c r="D367" s="49">
        <f t="shared" si="153"/>
        <v>0.43353397147247008</v>
      </c>
      <c r="E367" s="49">
        <f t="shared" si="153"/>
        <v>0.27915014568416163</v>
      </c>
      <c r="F367" s="49">
        <f t="shared" si="153"/>
        <v>0</v>
      </c>
      <c r="G367" s="49">
        <f t="shared" si="153"/>
        <v>2.3573263811803077E-2</v>
      </c>
      <c r="H367" s="71">
        <f t="shared" si="153"/>
        <v>0</v>
      </c>
      <c r="I367" s="50">
        <f>SUM(B367:H367)</f>
        <v>0.99999999999999989</v>
      </c>
      <c r="J367" s="147"/>
      <c r="K367" s="82" t="s">
        <v>83</v>
      </c>
      <c r="L367" s="99">
        <f t="shared" ref="L367:R367" si="154">IF($S366=0,"-",L366/$S366)</f>
        <v>0.17960866079887394</v>
      </c>
      <c r="M367" s="99">
        <f t="shared" si="154"/>
        <v>6.4492096516899522E-2</v>
      </c>
      <c r="N367" s="99">
        <f t="shared" si="154"/>
        <v>0.40124713687581692</v>
      </c>
      <c r="O367" s="99">
        <f t="shared" si="154"/>
        <v>0.25836083002632626</v>
      </c>
      <c r="P367" s="99">
        <f t="shared" si="154"/>
        <v>7.4473597736742697E-2</v>
      </c>
      <c r="Q367" s="99">
        <f t="shared" si="154"/>
        <v>2.1817678045340742E-2</v>
      </c>
      <c r="R367" s="100">
        <f t="shared" si="154"/>
        <v>0</v>
      </c>
      <c r="S367" s="101">
        <f>SUM(L367:R367)</f>
        <v>1.0000000000000002</v>
      </c>
      <c r="U367" s="111" t="s">
        <v>83</v>
      </c>
      <c r="V367" s="133">
        <f>+V366/$AI366</f>
        <v>0.17100714414773649</v>
      </c>
      <c r="W367" s="133">
        <f t="shared" ref="W367:AH367" si="155">+W366/$AI366</f>
        <v>8.6015166511374096E-3</v>
      </c>
      <c r="X367" s="133">
        <f t="shared" si="155"/>
        <v>2.1817678045340738E-2</v>
      </c>
      <c r="Y367" s="133">
        <f t="shared" si="155"/>
        <v>6.4492096516899508E-2</v>
      </c>
      <c r="Z367" s="133">
        <f t="shared" si="155"/>
        <v>0.1948153365273092</v>
      </c>
      <c r="AA367" s="133">
        <f t="shared" si="155"/>
        <v>0.25186540583176109</v>
      </c>
      <c r="AB367" s="133">
        <f t="shared" si="155"/>
        <v>7.4473597736742683E-2</v>
      </c>
      <c r="AC367" s="133">
        <f t="shared" si="155"/>
        <v>0.21292722454307275</v>
      </c>
      <c r="AD367" s="133">
        <f t="shared" si="155"/>
        <v>0</v>
      </c>
      <c r="AE367" s="133">
        <f t="shared" si="155"/>
        <v>0</v>
      </c>
      <c r="AF367" s="133">
        <f t="shared" si="155"/>
        <v>0</v>
      </c>
      <c r="AG367" s="133">
        <f t="shared" si="155"/>
        <v>0.20643180034850764</v>
      </c>
      <c r="AH367" s="133">
        <f t="shared" si="155"/>
        <v>6.495424194565144E-3</v>
      </c>
      <c r="AI367" s="134">
        <f>SUM(V367:AC367)</f>
        <v>0.99999999999999989</v>
      </c>
      <c r="AJ367" s="25" t="str">
        <f t="shared" si="14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56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57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58">SUM(V372:AC372)</f>
        <v>0</v>
      </c>
      <c r="AJ372" s="147" t="str">
        <f t="shared" ref="AJ372:AJ393" si="159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56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57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58"/>
        <v>0</v>
      </c>
      <c r="AJ373" s="147" t="str">
        <f t="shared" si="159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56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57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58"/>
        <v>0</v>
      </c>
      <c r="AJ374" s="147" t="str">
        <f t="shared" si="159"/>
        <v/>
      </c>
      <c r="BA374" s="147"/>
      <c r="BR374" s="147"/>
      <c r="CG374" s="147"/>
    </row>
    <row r="375" spans="1:85" ht="15">
      <c r="A375" s="173" t="s">
        <v>16</v>
      </c>
      <c r="B375" s="162">
        <v>26.861117775914739</v>
      </c>
      <c r="C375" s="162">
        <v>0.41801765440406691</v>
      </c>
      <c r="D375" s="162">
        <v>11.944854474596267</v>
      </c>
      <c r="E375" s="162">
        <v>0</v>
      </c>
      <c r="F375" s="322"/>
      <c r="G375" s="162">
        <v>0</v>
      </c>
      <c r="H375" s="174">
        <v>0</v>
      </c>
      <c r="I375" s="160">
        <f t="shared" si="156"/>
        <v>39.223989904915072</v>
      </c>
      <c r="J375" s="155"/>
      <c r="K375" s="175" t="s">
        <v>16</v>
      </c>
      <c r="L375" s="162">
        <v>26.861117775914739</v>
      </c>
      <c r="M375" s="162">
        <v>0.41801765440406691</v>
      </c>
      <c r="N375" s="162">
        <v>11.944854474596267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57"/>
        <v>39.223989904915072</v>
      </c>
      <c r="U375" s="221" t="s">
        <v>16</v>
      </c>
      <c r="V375" s="213">
        <v>26.861117775914739</v>
      </c>
      <c r="W375" s="213">
        <v>0</v>
      </c>
      <c r="X375" s="213">
        <v>0</v>
      </c>
      <c r="Y375" s="213">
        <v>0.41801765440406691</v>
      </c>
      <c r="Z375" s="213">
        <v>11.944854474596267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58"/>
        <v>39.223989904915072</v>
      </c>
      <c r="AJ375" s="147" t="str">
        <f t="shared" si="159"/>
        <v/>
      </c>
      <c r="BA375" s="147"/>
      <c r="BR375" s="147"/>
      <c r="CG375" s="147"/>
    </row>
    <row r="376" spans="1:85" ht="15">
      <c r="A376" s="165" t="s">
        <v>15</v>
      </c>
      <c r="B376" s="166">
        <v>0.2796109388087013</v>
      </c>
      <c r="C376" s="166">
        <v>0</v>
      </c>
      <c r="D376" s="166">
        <v>1.2582492246391543</v>
      </c>
      <c r="E376" s="166">
        <v>0</v>
      </c>
      <c r="F376" s="322"/>
      <c r="G376" s="166">
        <v>0</v>
      </c>
      <c r="H376" s="167">
        <v>0</v>
      </c>
      <c r="I376" s="168">
        <f t="shared" si="156"/>
        <v>1.5378601634478557</v>
      </c>
      <c r="J376" s="155"/>
      <c r="K376" s="169" t="s">
        <v>15</v>
      </c>
      <c r="L376" s="170">
        <v>0.2796109388087013</v>
      </c>
      <c r="M376" s="170">
        <v>0</v>
      </c>
      <c r="N376" s="170">
        <v>1.2582492246391543</v>
      </c>
      <c r="O376" s="170">
        <v>0</v>
      </c>
      <c r="P376" s="170">
        <v>0</v>
      </c>
      <c r="Q376" s="170">
        <v>0</v>
      </c>
      <c r="R376" s="171">
        <v>0</v>
      </c>
      <c r="S376" s="172">
        <f t="shared" si="157"/>
        <v>1.5378601634478557</v>
      </c>
      <c r="U376" s="217" t="s">
        <v>53</v>
      </c>
      <c r="V376" s="218">
        <v>0.2796109388087013</v>
      </c>
      <c r="W376" s="218">
        <v>0</v>
      </c>
      <c r="X376" s="218">
        <v>0</v>
      </c>
      <c r="Y376" s="218">
        <v>0</v>
      </c>
      <c r="Z376" s="218">
        <v>1.2582492246391543</v>
      </c>
      <c r="AA376" s="218">
        <v>0</v>
      </c>
      <c r="AB376" s="218">
        <v>0</v>
      </c>
      <c r="AC376" s="219">
        <v>0</v>
      </c>
      <c r="AD376" s="218">
        <v>0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58"/>
        <v>1.5378601634478557</v>
      </c>
      <c r="AJ376" s="147" t="str">
        <f t="shared" si="159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743.445788868813</v>
      </c>
      <c r="F377" s="322"/>
      <c r="G377" s="162">
        <v>0</v>
      </c>
      <c r="H377" s="174">
        <v>0</v>
      </c>
      <c r="I377" s="160">
        <f t="shared" si="156"/>
        <v>743.445788868813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743.445788868813</v>
      </c>
      <c r="P377" s="162">
        <v>370.69556571397811</v>
      </c>
      <c r="Q377" s="162">
        <v>0</v>
      </c>
      <c r="R377" s="163">
        <v>0</v>
      </c>
      <c r="S377" s="164">
        <f t="shared" si="157"/>
        <v>1114.1413545827911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743.445788868813</v>
      </c>
      <c r="AB377" s="213">
        <v>370.69556571397811</v>
      </c>
      <c r="AC377" s="214">
        <v>0</v>
      </c>
      <c r="AD377" s="213">
        <v>0</v>
      </c>
      <c r="AE377" s="213">
        <v>0</v>
      </c>
      <c r="AF377" s="213">
        <v>0</v>
      </c>
      <c r="AG377" s="213">
        <v>0</v>
      </c>
      <c r="AH377" s="213">
        <v>0</v>
      </c>
      <c r="AI377" s="216">
        <f t="shared" si="158"/>
        <v>1114.1413545827911</v>
      </c>
      <c r="AJ377" s="147" t="str">
        <f t="shared" si="159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4.5679919629778816</v>
      </c>
      <c r="F378" s="322"/>
      <c r="G378" s="166">
        <v>0</v>
      </c>
      <c r="H378" s="167">
        <v>0</v>
      </c>
      <c r="I378" s="168">
        <f t="shared" si="156"/>
        <v>4.5679919629778816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4.5679919629778816</v>
      </c>
      <c r="P378" s="170">
        <v>15.417581103230734</v>
      </c>
      <c r="Q378" s="170">
        <v>0</v>
      </c>
      <c r="R378" s="171">
        <v>0</v>
      </c>
      <c r="S378" s="172">
        <f t="shared" si="157"/>
        <v>19.985573066208616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0.52017902278969375</v>
      </c>
      <c r="AB378" s="218">
        <v>15.417581103230734</v>
      </c>
      <c r="AC378" s="219">
        <v>4.0478129401881882</v>
      </c>
      <c r="AD378" s="218">
        <v>0</v>
      </c>
      <c r="AE378" s="218">
        <v>0</v>
      </c>
      <c r="AF378" s="218">
        <v>0</v>
      </c>
      <c r="AG378" s="218">
        <v>0</v>
      </c>
      <c r="AH378" s="218">
        <v>4.0478129401881882</v>
      </c>
      <c r="AI378" s="220">
        <f t="shared" si="158"/>
        <v>19.985573066208616</v>
      </c>
      <c r="AJ378" s="147" t="str">
        <f t="shared" si="159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156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157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158"/>
        <v>0</v>
      </c>
      <c r="AJ379" s="147" t="str">
        <f t="shared" si="159"/>
        <v/>
      </c>
      <c r="BA379" s="147"/>
      <c r="BR379" s="147"/>
      <c r="CG379" s="147"/>
    </row>
    <row r="380" spans="1:85" ht="15">
      <c r="A380" s="165" t="s">
        <v>17</v>
      </c>
      <c r="B380" s="166">
        <v>0.29040994740964932</v>
      </c>
      <c r="C380" s="166">
        <v>0</v>
      </c>
      <c r="D380" s="166">
        <v>15.187120204309148</v>
      </c>
      <c r="E380" s="166">
        <v>0.19800678232475946</v>
      </c>
      <c r="F380" s="322"/>
      <c r="G380" s="166">
        <v>0</v>
      </c>
      <c r="H380" s="167">
        <v>0</v>
      </c>
      <c r="I380" s="168">
        <f t="shared" si="156"/>
        <v>15.675536934043556</v>
      </c>
      <c r="J380" s="155"/>
      <c r="K380" s="169" t="s">
        <v>17</v>
      </c>
      <c r="L380" s="170">
        <v>0.29040994740964932</v>
      </c>
      <c r="M380" s="170">
        <v>0</v>
      </c>
      <c r="N380" s="170">
        <v>15.187120204309148</v>
      </c>
      <c r="O380" s="170">
        <v>0.19800678232475946</v>
      </c>
      <c r="P380" s="170">
        <v>0</v>
      </c>
      <c r="Q380" s="170">
        <v>0</v>
      </c>
      <c r="R380" s="171">
        <v>0</v>
      </c>
      <c r="S380" s="172">
        <f t="shared" si="157"/>
        <v>15.675536934043556</v>
      </c>
      <c r="U380" s="217" t="s">
        <v>17</v>
      </c>
      <c r="V380" s="218">
        <v>0.29040994740964932</v>
      </c>
      <c r="W380" s="218">
        <v>0</v>
      </c>
      <c r="X380" s="218">
        <v>0</v>
      </c>
      <c r="Y380" s="218">
        <v>0</v>
      </c>
      <c r="Z380" s="218">
        <v>15.187120204309148</v>
      </c>
      <c r="AA380" s="218">
        <v>0.17600602873312071</v>
      </c>
      <c r="AB380" s="218">
        <v>0</v>
      </c>
      <c r="AC380" s="219">
        <v>2.2000753591638757E-2</v>
      </c>
      <c r="AD380" s="218">
        <v>0</v>
      </c>
      <c r="AE380" s="218">
        <v>0</v>
      </c>
      <c r="AF380" s="218">
        <v>0</v>
      </c>
      <c r="AG380" s="218">
        <v>0</v>
      </c>
      <c r="AH380" s="218">
        <v>2.2000753591638757E-2</v>
      </c>
      <c r="AI380" s="220">
        <f t="shared" si="158"/>
        <v>15.675536934043556</v>
      </c>
      <c r="AJ380" s="147" t="str">
        <f t="shared" si="159"/>
        <v/>
      </c>
      <c r="BA380" s="147"/>
      <c r="BR380" s="147"/>
      <c r="CG380" s="147"/>
    </row>
    <row r="381" spans="1:85" ht="15">
      <c r="A381" s="173" t="s">
        <v>139</v>
      </c>
      <c r="B381" s="162">
        <v>42.976381074006731</v>
      </c>
      <c r="C381" s="162">
        <v>0</v>
      </c>
      <c r="D381" s="162">
        <v>42.798023949806158</v>
      </c>
      <c r="E381" s="162">
        <v>0.87234492051966583</v>
      </c>
      <c r="F381" s="322"/>
      <c r="G381" s="162">
        <v>0</v>
      </c>
      <c r="H381" s="174">
        <v>0</v>
      </c>
      <c r="I381" s="160">
        <f t="shared" si="156"/>
        <v>86.646749944332555</v>
      </c>
      <c r="J381" s="155"/>
      <c r="K381" s="175" t="s">
        <v>139</v>
      </c>
      <c r="L381" s="162">
        <v>42.976381074006731</v>
      </c>
      <c r="M381" s="162">
        <v>0</v>
      </c>
      <c r="N381" s="162">
        <v>42.798023949806158</v>
      </c>
      <c r="O381" s="162">
        <v>0.87234492051966583</v>
      </c>
      <c r="P381" s="162">
        <v>0.13216392514740846</v>
      </c>
      <c r="Q381" s="162">
        <v>0</v>
      </c>
      <c r="R381" s="163">
        <v>0</v>
      </c>
      <c r="S381" s="164">
        <f t="shared" si="157"/>
        <v>86.778913869479965</v>
      </c>
      <c r="U381" s="221" t="s">
        <v>139</v>
      </c>
      <c r="V381" s="213">
        <v>42.826054727247062</v>
      </c>
      <c r="W381" s="213">
        <v>0</v>
      </c>
      <c r="X381" s="213">
        <v>0</v>
      </c>
      <c r="Y381" s="213">
        <v>0</v>
      </c>
      <c r="Z381" s="213">
        <v>41.7807779942896</v>
      </c>
      <c r="AA381" s="213">
        <v>0.39876041456249045</v>
      </c>
      <c r="AB381" s="213">
        <v>0.13216392514740846</v>
      </c>
      <c r="AC381" s="214">
        <v>1.6411568082334049</v>
      </c>
      <c r="AD381" s="213">
        <v>0.15032634675966927</v>
      </c>
      <c r="AE381" s="213">
        <v>0</v>
      </c>
      <c r="AF381" s="213">
        <v>0</v>
      </c>
      <c r="AG381" s="213">
        <v>1.0172459555165603</v>
      </c>
      <c r="AH381" s="213">
        <v>0.47358450595717538</v>
      </c>
      <c r="AI381" s="216">
        <f t="shared" si="158"/>
        <v>86.778913869479965</v>
      </c>
      <c r="AJ381" s="147" t="str">
        <f t="shared" si="159"/>
        <v/>
      </c>
      <c r="BA381" s="147"/>
      <c r="BR381" s="147"/>
      <c r="CG381" s="147"/>
    </row>
    <row r="382" spans="1:85" ht="15">
      <c r="A382" s="165" t="s">
        <v>25</v>
      </c>
      <c r="B382" s="166">
        <v>21.011747226396682</v>
      </c>
      <c r="C382" s="166">
        <v>1.5857680384351168E-2</v>
      </c>
      <c r="D382" s="166">
        <v>1.6161648954415311</v>
      </c>
      <c r="E382" s="166">
        <v>68.753699401971176</v>
      </c>
      <c r="F382" s="322"/>
      <c r="G382" s="166">
        <v>49.028972206139485</v>
      </c>
      <c r="H382" s="167">
        <v>6.6816069035187551E-3</v>
      </c>
      <c r="I382" s="168">
        <f t="shared" si="156"/>
        <v>140.43312301723674</v>
      </c>
      <c r="J382" s="155"/>
      <c r="K382" s="169" t="s">
        <v>25</v>
      </c>
      <c r="L382" s="170">
        <v>21.011747226396682</v>
      </c>
      <c r="M382" s="170">
        <v>1.5857680384351168E-2</v>
      </c>
      <c r="N382" s="170">
        <v>1.6161648954415311</v>
      </c>
      <c r="O382" s="170">
        <v>68.753699401971176</v>
      </c>
      <c r="P382" s="170">
        <v>3.6606180434366551</v>
      </c>
      <c r="Q382" s="170">
        <v>49.028972206139485</v>
      </c>
      <c r="R382" s="171">
        <v>6.6816069035187551E-3</v>
      </c>
      <c r="S382" s="172">
        <f t="shared" si="157"/>
        <v>144.09374106067341</v>
      </c>
      <c r="U382" s="217" t="s">
        <v>25</v>
      </c>
      <c r="V382" s="218">
        <v>12.179482510391717</v>
      </c>
      <c r="W382" s="218">
        <v>8.8225184787350344</v>
      </c>
      <c r="X382" s="218">
        <v>49.028972206139485</v>
      </c>
      <c r="Y382" s="218">
        <v>1.5857680384351168E-2</v>
      </c>
      <c r="Z382" s="218">
        <v>1.6161648954415311</v>
      </c>
      <c r="AA382" s="218">
        <v>66.646819477916779</v>
      </c>
      <c r="AB382" s="218">
        <v>3.6606180434366551</v>
      </c>
      <c r="AC382" s="219">
        <v>2.1233077682278547</v>
      </c>
      <c r="AD382" s="218">
        <v>9.7462372699326956E-3</v>
      </c>
      <c r="AE382" s="218">
        <v>0</v>
      </c>
      <c r="AF382" s="218">
        <v>6.6816069035187551E-3</v>
      </c>
      <c r="AG382" s="218">
        <v>0</v>
      </c>
      <c r="AH382" s="218">
        <v>2.1068799240544034</v>
      </c>
      <c r="AI382" s="220">
        <f t="shared" si="158"/>
        <v>144.09374106067338</v>
      </c>
      <c r="AJ382" s="147" t="str">
        <f t="shared" si="159"/>
        <v/>
      </c>
      <c r="BA382" s="147"/>
      <c r="BR382" s="147"/>
      <c r="CG382" s="147"/>
    </row>
    <row r="383" spans="1:85" ht="15">
      <c r="A383" s="173" t="s">
        <v>24</v>
      </c>
      <c r="B383" s="162">
        <v>14.320831254788365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56"/>
        <v>14.320831254788365</v>
      </c>
      <c r="J383" s="155"/>
      <c r="K383" s="175" t="s">
        <v>24</v>
      </c>
      <c r="L383" s="162">
        <v>14.320831254788365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57"/>
        <v>14.320831254788365</v>
      </c>
      <c r="U383" s="221" t="s">
        <v>24</v>
      </c>
      <c r="V383" s="213">
        <v>14.256354404407839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6.4476850380526779E-2</v>
      </c>
      <c r="AD383" s="213">
        <v>6.4476850380526779E-2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58"/>
        <v>14.320831254788365</v>
      </c>
      <c r="AJ383" s="147" t="str">
        <f t="shared" si="159"/>
        <v/>
      </c>
      <c r="BA383" s="147"/>
      <c r="BR383" s="147"/>
      <c r="CG383" s="147"/>
    </row>
    <row r="384" spans="1:85" ht="15">
      <c r="A384" s="165" t="s">
        <v>56</v>
      </c>
      <c r="B384" s="166">
        <v>0.10306964378586486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56"/>
        <v>0.10306964378586486</v>
      </c>
      <c r="J384" s="155"/>
      <c r="K384" s="169" t="s">
        <v>56</v>
      </c>
      <c r="L384" s="170">
        <v>0.10306964378586486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57"/>
        <v>0.10306964378586486</v>
      </c>
      <c r="U384" s="217" t="s">
        <v>56</v>
      </c>
      <c r="V384" s="218">
        <v>0.10306964378586486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58"/>
        <v>0.10306964378586486</v>
      </c>
      <c r="AJ384" s="147" t="str">
        <f t="shared" si="159"/>
        <v/>
      </c>
      <c r="BA384" s="147"/>
      <c r="BR384" s="147"/>
      <c r="CG384" s="147"/>
    </row>
    <row r="385" spans="1:85" ht="15">
      <c r="A385" s="173" t="s">
        <v>22</v>
      </c>
      <c r="B385" s="162">
        <v>57.754117731565259</v>
      </c>
      <c r="C385" s="162">
        <v>0</v>
      </c>
      <c r="D385" s="162">
        <v>3.582137878889248</v>
      </c>
      <c r="E385" s="162">
        <v>0</v>
      </c>
      <c r="F385" s="322"/>
      <c r="G385" s="162">
        <v>0</v>
      </c>
      <c r="H385" s="174">
        <v>0</v>
      </c>
      <c r="I385" s="160">
        <f t="shared" si="156"/>
        <v>61.336255610454508</v>
      </c>
      <c r="J385" s="155"/>
      <c r="K385" s="175" t="s">
        <v>22</v>
      </c>
      <c r="L385" s="162">
        <v>57.754117731565259</v>
      </c>
      <c r="M385" s="162">
        <v>0</v>
      </c>
      <c r="N385" s="162">
        <v>3.582137878889248</v>
      </c>
      <c r="O385" s="162">
        <v>0</v>
      </c>
      <c r="P385" s="162">
        <v>66.177589653530475</v>
      </c>
      <c r="Q385" s="162">
        <v>0</v>
      </c>
      <c r="R385" s="163">
        <v>0</v>
      </c>
      <c r="S385" s="164">
        <f t="shared" si="157"/>
        <v>127.51384526398499</v>
      </c>
      <c r="U385" s="221" t="s">
        <v>22</v>
      </c>
      <c r="V385" s="213">
        <v>57.754117731565259</v>
      </c>
      <c r="W385" s="213">
        <v>0</v>
      </c>
      <c r="X385" s="213">
        <v>0</v>
      </c>
      <c r="Y385" s="213">
        <v>0</v>
      </c>
      <c r="Z385" s="213">
        <v>3.582137878889248</v>
      </c>
      <c r="AA385" s="213">
        <v>0</v>
      </c>
      <c r="AB385" s="213">
        <v>66.177589653530475</v>
      </c>
      <c r="AC385" s="214">
        <v>0</v>
      </c>
      <c r="AD385" s="213">
        <v>0</v>
      </c>
      <c r="AE385" s="213">
        <v>0</v>
      </c>
      <c r="AF385" s="213">
        <v>0</v>
      </c>
      <c r="AG385" s="213">
        <v>0</v>
      </c>
      <c r="AH385" s="213">
        <v>0</v>
      </c>
      <c r="AI385" s="216">
        <f t="shared" si="158"/>
        <v>127.51384526398499</v>
      </c>
      <c r="AJ385" s="147" t="str">
        <f t="shared" si="159"/>
        <v/>
      </c>
      <c r="BA385" s="147"/>
      <c r="BR385" s="147"/>
      <c r="CG385" s="147"/>
    </row>
    <row r="386" spans="1:85" ht="15">
      <c r="A386" s="165" t="s">
        <v>21</v>
      </c>
      <c r="B386" s="166">
        <v>0.13677127804036709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56"/>
        <v>0.13677127804036709</v>
      </c>
      <c r="J386" s="155"/>
      <c r="K386" s="169" t="s">
        <v>21</v>
      </c>
      <c r="L386" s="170">
        <v>0.13677127804036709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57"/>
        <v>0.13677127804036709</v>
      </c>
      <c r="U386" s="217" t="s">
        <v>57</v>
      </c>
      <c r="V386" s="218">
        <v>0.13677127804036709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58"/>
        <v>0.13677127804036709</v>
      </c>
      <c r="AJ386" s="147" t="str">
        <f t="shared" si="159"/>
        <v/>
      </c>
      <c r="BA386" s="147"/>
      <c r="BR386" s="147"/>
      <c r="CG386" s="147"/>
    </row>
    <row r="387" spans="1:85" ht="15">
      <c r="A387" s="176" t="s">
        <v>60</v>
      </c>
      <c r="B387" s="162">
        <v>0.34768847927808255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56"/>
        <v>0.34768847927808255</v>
      </c>
      <c r="J387" s="155"/>
      <c r="K387" s="177" t="s">
        <v>60</v>
      </c>
      <c r="L387" s="162">
        <v>0.34768847927808255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57"/>
        <v>0.34768847927808255</v>
      </c>
      <c r="U387" s="222" t="s">
        <v>58</v>
      </c>
      <c r="V387" s="213">
        <v>0.2199860752067869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0.12770240407129568</v>
      </c>
      <c r="AD387" s="215">
        <v>0.12770240407129568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58"/>
        <v>0.34768847927808255</v>
      </c>
      <c r="AJ387" s="147" t="str">
        <f t="shared" si="159"/>
        <v/>
      </c>
      <c r="BA387" s="147"/>
      <c r="BR387" s="147"/>
      <c r="CG387" s="147"/>
    </row>
    <row r="388" spans="1:85">
      <c r="A388" s="178" t="s">
        <v>23</v>
      </c>
      <c r="B388" s="179">
        <v>0.34768847927808255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56"/>
        <v>0.34768847927808255</v>
      </c>
      <c r="J388" s="155"/>
      <c r="K388" s="182" t="s">
        <v>23</v>
      </c>
      <c r="L388" s="183">
        <v>0.34768847927808255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57"/>
        <v>0.34768847927808255</v>
      </c>
      <c r="U388" s="223" t="s">
        <v>61</v>
      </c>
      <c r="V388" s="224">
        <v>0.2199860752067869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0.12770240407129568</v>
      </c>
      <c r="AD388" s="224">
        <v>0.12770240407129568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58"/>
        <v>0.34768847927808255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56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57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58"/>
        <v>0</v>
      </c>
      <c r="AJ389" s="147" t="str">
        <f t="shared" si="159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56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57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58"/>
        <v>0</v>
      </c>
      <c r="AJ390" s="147" t="str">
        <f t="shared" si="159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56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57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58"/>
        <v>0</v>
      </c>
      <c r="AJ391" s="147" t="str">
        <f t="shared" si="159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164.08174534999441</v>
      </c>
      <c r="C392" s="201">
        <f t="shared" ref="C392:I392" si="160">SUM(C371:C387)</f>
        <v>0.43387533478841805</v>
      </c>
      <c r="D392" s="201">
        <f t="shared" si="160"/>
        <v>76.386550627681501</v>
      </c>
      <c r="E392" s="201">
        <f t="shared" si="160"/>
        <v>817.83783193660656</v>
      </c>
      <c r="F392" s="201">
        <f t="shared" si="160"/>
        <v>0</v>
      </c>
      <c r="G392" s="201">
        <f t="shared" si="160"/>
        <v>49.028972206139485</v>
      </c>
      <c r="H392" s="203">
        <f t="shared" si="160"/>
        <v>6.6816069035187551E-3</v>
      </c>
      <c r="I392" s="160">
        <f t="shared" si="160"/>
        <v>1107.7756570621139</v>
      </c>
      <c r="J392" s="155"/>
      <c r="K392" s="202" t="s">
        <v>26</v>
      </c>
      <c r="L392" s="201">
        <f>SUM(L371:L387)</f>
        <v>164.08174534999441</v>
      </c>
      <c r="M392" s="201">
        <f t="shared" ref="M392:S392" si="161">SUM(M371:M387)</f>
        <v>0.43387533478841805</v>
      </c>
      <c r="N392" s="201">
        <f t="shared" si="161"/>
        <v>76.386550627681501</v>
      </c>
      <c r="O392" s="201">
        <f t="shared" si="161"/>
        <v>817.83783193660656</v>
      </c>
      <c r="P392" s="201">
        <f t="shared" si="161"/>
        <v>456.08351843932337</v>
      </c>
      <c r="Q392" s="201">
        <f t="shared" si="161"/>
        <v>49.028972206139485</v>
      </c>
      <c r="R392" s="203">
        <f t="shared" si="161"/>
        <v>6.6816069035187551E-3</v>
      </c>
      <c r="S392" s="204">
        <f t="shared" si="161"/>
        <v>1563.8591755014374</v>
      </c>
      <c r="T392" s="147" t="str">
        <f>IF(ABS(S392-AI392)&gt;0.01,S392-AI392,"")</f>
        <v/>
      </c>
      <c r="U392" s="230" t="s">
        <v>59</v>
      </c>
      <c r="V392" s="231">
        <f>SUM(V371:V387)</f>
        <v>154.90697503277795</v>
      </c>
      <c r="W392" s="231">
        <f t="shared" ref="W392:AH392" si="162">SUM(W371:W387)</f>
        <v>8.8225184787350344</v>
      </c>
      <c r="X392" s="231">
        <f t="shared" si="162"/>
        <v>49.028972206139485</v>
      </c>
      <c r="Y392" s="231">
        <f t="shared" si="162"/>
        <v>0.43387533478841805</v>
      </c>
      <c r="Z392" s="231">
        <f t="shared" si="162"/>
        <v>75.369304672164944</v>
      </c>
      <c r="AA392" s="231">
        <f t="shared" si="162"/>
        <v>811.18755381281505</v>
      </c>
      <c r="AB392" s="231">
        <f t="shared" si="162"/>
        <v>456.08351843932337</v>
      </c>
      <c r="AC392" s="231">
        <f t="shared" si="162"/>
        <v>8.0264575246929102</v>
      </c>
      <c r="AD392" s="232">
        <f t="shared" si="162"/>
        <v>0.35225183848142444</v>
      </c>
      <c r="AE392" s="232">
        <f t="shared" si="162"/>
        <v>0</v>
      </c>
      <c r="AF392" s="232">
        <f t="shared" si="162"/>
        <v>6.6816069035187551E-3</v>
      </c>
      <c r="AG392" s="232">
        <f t="shared" si="162"/>
        <v>1.0172459555165603</v>
      </c>
      <c r="AH392" s="232">
        <f t="shared" si="162"/>
        <v>6.6502781237914057</v>
      </c>
      <c r="AI392" s="233">
        <f>SUM(V392:AC392)</f>
        <v>1563.8591755014372</v>
      </c>
      <c r="AJ392" s="147" t="str">
        <f t="shared" si="159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0.14811820814437179</v>
      </c>
      <c r="C393" s="49">
        <f t="shared" ref="C393:H393" si="163">IF($I392=0,"-",C392/$I392)</f>
        <v>3.9166353947430198E-4</v>
      </c>
      <c r="D393" s="49">
        <f t="shared" si="163"/>
        <v>6.8954891850813119E-2</v>
      </c>
      <c r="E393" s="49">
        <f t="shared" si="163"/>
        <v>0.73827026864406875</v>
      </c>
      <c r="F393" s="49">
        <f t="shared" si="163"/>
        <v>0</v>
      </c>
      <c r="G393" s="49">
        <f t="shared" si="163"/>
        <v>4.425893626888968E-2</v>
      </c>
      <c r="H393" s="71">
        <f t="shared" si="163"/>
        <v>6.0315523824009357E-6</v>
      </c>
      <c r="I393" s="50">
        <f>SUM(B393:H393)</f>
        <v>1</v>
      </c>
      <c r="J393" s="147"/>
      <c r="K393" s="82" t="s">
        <v>83</v>
      </c>
      <c r="L393" s="99">
        <f t="shared" ref="L393:R393" si="164">IF($S392=0,"-",L392/$S392)</f>
        <v>0.10492104910749593</v>
      </c>
      <c r="M393" s="99">
        <f t="shared" si="164"/>
        <v>2.774388778639866E-4</v>
      </c>
      <c r="N393" s="99">
        <f t="shared" si="164"/>
        <v>4.8844903572080801E-2</v>
      </c>
      <c r="O393" s="99">
        <f t="shared" si="164"/>
        <v>0.52296130287714315</v>
      </c>
      <c r="P393" s="99">
        <f t="shared" si="164"/>
        <v>0.29163976244413714</v>
      </c>
      <c r="Q393" s="99">
        <f t="shared" si="164"/>
        <v>3.1351270609400482E-2</v>
      </c>
      <c r="R393" s="100">
        <f t="shared" si="164"/>
        <v>4.2725118784281568E-6</v>
      </c>
      <c r="S393" s="101">
        <f>SUM(L393:R393)</f>
        <v>0.99999999999999989</v>
      </c>
      <c r="U393" s="111" t="s">
        <v>83</v>
      </c>
      <c r="V393" s="133">
        <f>+V392/$AI392</f>
        <v>9.9054299427637688E-2</v>
      </c>
      <c r="W393" s="133">
        <f t="shared" ref="W393:AH393" si="165">+W392/$AI392</f>
        <v>5.6415044378316064E-3</v>
      </c>
      <c r="X393" s="133">
        <f t="shared" si="165"/>
        <v>3.1351270609400489E-2</v>
      </c>
      <c r="Y393" s="133">
        <f t="shared" si="165"/>
        <v>2.774388778639866E-4</v>
      </c>
      <c r="Z393" s="133">
        <f t="shared" si="165"/>
        <v>4.8194431987776946E-2</v>
      </c>
      <c r="AA393" s="133">
        <f t="shared" si="165"/>
        <v>0.51870882399159446</v>
      </c>
      <c r="AB393" s="133">
        <f t="shared" si="165"/>
        <v>0.2916397624441372</v>
      </c>
      <c r="AC393" s="133">
        <f t="shared" si="165"/>
        <v>5.1324682237576151E-3</v>
      </c>
      <c r="AD393" s="133">
        <f t="shared" si="165"/>
        <v>2.2524524202665377E-4</v>
      </c>
      <c r="AE393" s="133">
        <f t="shared" si="165"/>
        <v>0</v>
      </c>
      <c r="AF393" s="133">
        <f t="shared" si="165"/>
        <v>4.2725118784281576E-6</v>
      </c>
      <c r="AG393" s="133">
        <f t="shared" si="165"/>
        <v>6.5047158430386778E-4</v>
      </c>
      <c r="AH393" s="133">
        <f t="shared" si="165"/>
        <v>4.2524788855486653E-3</v>
      </c>
      <c r="AI393" s="134">
        <f>SUM(V393:AC393)</f>
        <v>0.99999999999999989</v>
      </c>
      <c r="AJ393" s="25" t="str">
        <f t="shared" si="159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166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167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168">SUM(V398:AC398)</f>
        <v>0</v>
      </c>
      <c r="AJ398" s="147" t="str">
        <f t="shared" ref="AJ398:AJ419" si="169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166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167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168"/>
        <v>0</v>
      </c>
      <c r="AJ399" s="147" t="str">
        <f t="shared" si="169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166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167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168"/>
        <v>0</v>
      </c>
      <c r="AJ400" s="147" t="str">
        <f t="shared" si="169"/>
        <v/>
      </c>
      <c r="BA400" s="147"/>
      <c r="BR400" s="147"/>
      <c r="CG400" s="147"/>
    </row>
    <row r="401" spans="1:85" ht="15">
      <c r="A401" s="173" t="s">
        <v>16</v>
      </c>
      <c r="B401" s="162">
        <v>2.7967241441925457</v>
      </c>
      <c r="C401" s="162">
        <v>0.14907911216378189</v>
      </c>
      <c r="D401" s="162">
        <v>0.90640100195579409</v>
      </c>
      <c r="E401" s="162">
        <v>0</v>
      </c>
      <c r="F401" s="322"/>
      <c r="G401" s="162">
        <v>0</v>
      </c>
      <c r="H401" s="174">
        <v>0</v>
      </c>
      <c r="I401" s="160">
        <f t="shared" si="166"/>
        <v>3.8522042583121214</v>
      </c>
      <c r="J401" s="155"/>
      <c r="K401" s="175" t="s">
        <v>16</v>
      </c>
      <c r="L401" s="162">
        <v>2.7967241441925457</v>
      </c>
      <c r="M401" s="162">
        <v>0.14907911216378189</v>
      </c>
      <c r="N401" s="162">
        <v>0.90640100195579409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167"/>
        <v>3.8522042583121214</v>
      </c>
      <c r="U401" s="221" t="s">
        <v>16</v>
      </c>
      <c r="V401" s="213">
        <v>2.7967241441925457</v>
      </c>
      <c r="W401" s="213">
        <v>0</v>
      </c>
      <c r="X401" s="213">
        <v>0</v>
      </c>
      <c r="Y401" s="213">
        <v>0.14907911216378189</v>
      </c>
      <c r="Z401" s="213">
        <v>0.90640100195579409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168"/>
        <v>3.8522042583121214</v>
      </c>
      <c r="AJ401" s="147" t="str">
        <f t="shared" si="169"/>
        <v/>
      </c>
      <c r="BA401" s="147"/>
      <c r="BR401" s="147"/>
      <c r="CG401" s="147"/>
    </row>
    <row r="402" spans="1:85" ht="15">
      <c r="A402" s="165" t="s">
        <v>15</v>
      </c>
      <c r="B402" s="166">
        <v>0.68321459691026665</v>
      </c>
      <c r="C402" s="166">
        <v>3.6418688534662437E-2</v>
      </c>
      <c r="D402" s="166">
        <v>0.22142562629074769</v>
      </c>
      <c r="E402" s="166">
        <v>0</v>
      </c>
      <c r="F402" s="322"/>
      <c r="G402" s="166">
        <v>0</v>
      </c>
      <c r="H402" s="167">
        <v>0</v>
      </c>
      <c r="I402" s="168">
        <f t="shared" si="166"/>
        <v>0.9410589117356768</v>
      </c>
      <c r="J402" s="155"/>
      <c r="K402" s="169" t="s">
        <v>15</v>
      </c>
      <c r="L402" s="170">
        <v>0.68321459691026665</v>
      </c>
      <c r="M402" s="170">
        <v>3.6418688534662437E-2</v>
      </c>
      <c r="N402" s="170">
        <v>0.22142562629074769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167"/>
        <v>0.9410589117356768</v>
      </c>
      <c r="U402" s="217" t="s">
        <v>53</v>
      </c>
      <c r="V402" s="218">
        <v>0.68321459691026665</v>
      </c>
      <c r="W402" s="218">
        <v>0</v>
      </c>
      <c r="X402" s="218">
        <v>0</v>
      </c>
      <c r="Y402" s="218">
        <v>3.6418688534662437E-2</v>
      </c>
      <c r="Z402" s="218">
        <v>0.22142562629074769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168"/>
        <v>0.9410589117356768</v>
      </c>
      <c r="AJ402" s="147" t="str">
        <f t="shared" si="169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0.69093873247371573</v>
      </c>
      <c r="F403" s="322"/>
      <c r="G403" s="162">
        <v>0</v>
      </c>
      <c r="H403" s="174">
        <v>0</v>
      </c>
      <c r="I403" s="160">
        <f t="shared" si="166"/>
        <v>0.69093873247371573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0.69093873247371573</v>
      </c>
      <c r="P403" s="162">
        <v>5.5282538509056556</v>
      </c>
      <c r="Q403" s="162">
        <v>0</v>
      </c>
      <c r="R403" s="163">
        <v>0</v>
      </c>
      <c r="S403" s="164">
        <f t="shared" si="167"/>
        <v>6.2191925833793711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0.69093873247371573</v>
      </c>
      <c r="AB403" s="213">
        <v>5.5282538509056556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168"/>
        <v>6.2191925833793711</v>
      </c>
      <c r="AJ403" s="147" t="str">
        <f t="shared" si="169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3.0729251796061174E-2</v>
      </c>
      <c r="F404" s="322"/>
      <c r="G404" s="166">
        <v>0</v>
      </c>
      <c r="H404" s="167">
        <v>0</v>
      </c>
      <c r="I404" s="168">
        <f t="shared" si="166"/>
        <v>3.0729251796061174E-2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3.0729251796061174E-2</v>
      </c>
      <c r="P404" s="170">
        <v>0.74710223227304318</v>
      </c>
      <c r="Q404" s="170">
        <v>0</v>
      </c>
      <c r="R404" s="171">
        <v>0</v>
      </c>
      <c r="S404" s="172">
        <f t="shared" si="167"/>
        <v>0.7778314840691043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0</v>
      </c>
      <c r="AB404" s="218">
        <v>0.74710223227304318</v>
      </c>
      <c r="AC404" s="219">
        <v>3.0729251796061174E-2</v>
      </c>
      <c r="AD404" s="218">
        <v>0</v>
      </c>
      <c r="AE404" s="218">
        <v>0</v>
      </c>
      <c r="AF404" s="218">
        <v>0</v>
      </c>
      <c r="AG404" s="218">
        <v>0</v>
      </c>
      <c r="AH404" s="218">
        <v>3.0729251796061174E-2</v>
      </c>
      <c r="AI404" s="220">
        <f t="shared" si="168"/>
        <v>0.7778314840691043</v>
      </c>
      <c r="AJ404" s="147" t="str">
        <f t="shared" si="169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166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167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168"/>
        <v>0</v>
      </c>
      <c r="AJ405" s="147" t="str">
        <f t="shared" si="169"/>
        <v/>
      </c>
      <c r="BA405" s="147"/>
      <c r="BR405" s="147"/>
      <c r="CG405" s="147"/>
    </row>
    <row r="406" spans="1:85" ht="15">
      <c r="A406" s="165" t="s">
        <v>17</v>
      </c>
      <c r="B406" s="166">
        <v>0</v>
      </c>
      <c r="C406" s="166">
        <v>0</v>
      </c>
      <c r="D406" s="166">
        <v>0</v>
      </c>
      <c r="E406" s="166">
        <v>0.17070398327481806</v>
      </c>
      <c r="F406" s="322"/>
      <c r="G406" s="166">
        <v>0</v>
      </c>
      <c r="H406" s="167">
        <v>0</v>
      </c>
      <c r="I406" s="168">
        <f t="shared" si="166"/>
        <v>0.17070398327481806</v>
      </c>
      <c r="J406" s="155"/>
      <c r="K406" s="169" t="s">
        <v>17</v>
      </c>
      <c r="L406" s="170">
        <v>0</v>
      </c>
      <c r="M406" s="170">
        <v>0</v>
      </c>
      <c r="N406" s="170">
        <v>0</v>
      </c>
      <c r="O406" s="170">
        <v>0.17070398327481806</v>
      </c>
      <c r="P406" s="170">
        <v>0</v>
      </c>
      <c r="Q406" s="170">
        <v>0</v>
      </c>
      <c r="R406" s="171">
        <v>0</v>
      </c>
      <c r="S406" s="172">
        <f t="shared" si="167"/>
        <v>0.17070398327481806</v>
      </c>
      <c r="U406" s="217" t="s">
        <v>17</v>
      </c>
      <c r="V406" s="218">
        <v>0</v>
      </c>
      <c r="W406" s="218">
        <v>0</v>
      </c>
      <c r="X406" s="218">
        <v>0</v>
      </c>
      <c r="Y406" s="218">
        <v>0</v>
      </c>
      <c r="Z406" s="218">
        <v>0</v>
      </c>
      <c r="AA406" s="218">
        <v>0</v>
      </c>
      <c r="AB406" s="218">
        <v>0</v>
      </c>
      <c r="AC406" s="219">
        <v>0.17070398327481806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0.17070398327481806</v>
      </c>
      <c r="AI406" s="220">
        <f t="shared" si="168"/>
        <v>0.17070398327481806</v>
      </c>
      <c r="AJ406" s="147" t="str">
        <f t="shared" si="169"/>
        <v/>
      </c>
      <c r="BA406" s="147"/>
      <c r="BR406" s="147"/>
      <c r="CG406" s="147"/>
    </row>
    <row r="407" spans="1:85" ht="15">
      <c r="A407" s="173" t="s">
        <v>139</v>
      </c>
      <c r="B407" s="162">
        <v>2.8167109400902821</v>
      </c>
      <c r="C407" s="162">
        <v>23.270734174791496</v>
      </c>
      <c r="D407" s="162">
        <v>15.970955957372876</v>
      </c>
      <c r="E407" s="162">
        <v>5.1755595647739421</v>
      </c>
      <c r="F407" s="322"/>
      <c r="G407" s="162">
        <v>0</v>
      </c>
      <c r="H407" s="174">
        <v>0</v>
      </c>
      <c r="I407" s="160">
        <f t="shared" si="166"/>
        <v>47.233960637028595</v>
      </c>
      <c r="J407" s="155"/>
      <c r="K407" s="175" t="s">
        <v>139</v>
      </c>
      <c r="L407" s="162">
        <v>2.8167109400902821</v>
      </c>
      <c r="M407" s="162">
        <v>23.270734174791496</v>
      </c>
      <c r="N407" s="162">
        <v>15.970955957372876</v>
      </c>
      <c r="O407" s="162">
        <v>5.1755595647739421</v>
      </c>
      <c r="P407" s="162">
        <v>0</v>
      </c>
      <c r="Q407" s="162">
        <v>0</v>
      </c>
      <c r="R407" s="163">
        <v>0</v>
      </c>
      <c r="S407" s="164">
        <f t="shared" si="167"/>
        <v>47.233960637028595</v>
      </c>
      <c r="U407" s="221" t="s">
        <v>139</v>
      </c>
      <c r="V407" s="213">
        <v>2.8167109400902821</v>
      </c>
      <c r="W407" s="213">
        <v>0</v>
      </c>
      <c r="X407" s="213">
        <v>0</v>
      </c>
      <c r="Y407" s="213">
        <v>23.270734174791496</v>
      </c>
      <c r="Z407" s="213">
        <v>15.970955957372876</v>
      </c>
      <c r="AA407" s="213">
        <v>5.1755595647739421</v>
      </c>
      <c r="AB407" s="213">
        <v>0</v>
      </c>
      <c r="AC407" s="214">
        <v>0</v>
      </c>
      <c r="AD407" s="213">
        <v>0</v>
      </c>
      <c r="AE407" s="213">
        <v>0</v>
      </c>
      <c r="AF407" s="213">
        <v>0</v>
      </c>
      <c r="AG407" s="213">
        <v>0</v>
      </c>
      <c r="AH407" s="213">
        <v>0</v>
      </c>
      <c r="AI407" s="216">
        <f t="shared" si="168"/>
        <v>47.233960637028595</v>
      </c>
      <c r="AJ407" s="147" t="str">
        <f t="shared" si="169"/>
        <v/>
      </c>
      <c r="BA407" s="147"/>
      <c r="BR407" s="147"/>
      <c r="CG407" s="147"/>
    </row>
    <row r="408" spans="1:85" ht="15">
      <c r="A408" s="165" t="s">
        <v>25</v>
      </c>
      <c r="B408" s="166">
        <v>6.1749164913917785</v>
      </c>
      <c r="C408" s="166">
        <v>0.72535941365491152</v>
      </c>
      <c r="D408" s="166">
        <v>4.2701737300325027</v>
      </c>
      <c r="E408" s="166">
        <v>93.520376575638338</v>
      </c>
      <c r="F408" s="322"/>
      <c r="G408" s="166">
        <v>13.795076134347141</v>
      </c>
      <c r="H408" s="167">
        <v>0</v>
      </c>
      <c r="I408" s="168">
        <f t="shared" si="166"/>
        <v>118.48590234506467</v>
      </c>
      <c r="J408" s="155"/>
      <c r="K408" s="169" t="s">
        <v>25</v>
      </c>
      <c r="L408" s="170">
        <v>6.1749164913917785</v>
      </c>
      <c r="M408" s="170">
        <v>0.72535941365491152</v>
      </c>
      <c r="N408" s="170">
        <v>4.2701737300325027</v>
      </c>
      <c r="O408" s="170">
        <v>93.520376575638338</v>
      </c>
      <c r="P408" s="170">
        <v>0.14330318869297173</v>
      </c>
      <c r="Q408" s="170">
        <v>13.795076134347141</v>
      </c>
      <c r="R408" s="171">
        <v>0</v>
      </c>
      <c r="S408" s="172">
        <f t="shared" si="167"/>
        <v>118.62920553375764</v>
      </c>
      <c r="U408" s="217" t="s">
        <v>25</v>
      </c>
      <c r="V408" s="218">
        <v>1.5588405656542281</v>
      </c>
      <c r="W408" s="218">
        <v>3.3495592368906513</v>
      </c>
      <c r="X408" s="218">
        <v>13.795076134347141</v>
      </c>
      <c r="Y408" s="218">
        <v>0.72535941365491152</v>
      </c>
      <c r="Z408" s="218">
        <v>4.2701737300325027</v>
      </c>
      <c r="AA408" s="218">
        <v>93.36781957622857</v>
      </c>
      <c r="AB408" s="218">
        <v>0.14330318869297173</v>
      </c>
      <c r="AC408" s="219">
        <v>1.4190736882566706</v>
      </c>
      <c r="AD408" s="218">
        <v>1.2665166888468991</v>
      </c>
      <c r="AE408" s="218">
        <v>0</v>
      </c>
      <c r="AF408" s="218">
        <v>0</v>
      </c>
      <c r="AG408" s="218">
        <v>0</v>
      </c>
      <c r="AH408" s="218">
        <v>0.15255699940977152</v>
      </c>
      <c r="AI408" s="220">
        <f t="shared" si="168"/>
        <v>118.62920553375764</v>
      </c>
      <c r="AJ408" s="147" t="str">
        <f t="shared" si="169"/>
        <v/>
      </c>
      <c r="BA408" s="147"/>
      <c r="BR408" s="147"/>
      <c r="CG408" s="147"/>
    </row>
    <row r="409" spans="1:85" ht="15">
      <c r="A409" s="173" t="s">
        <v>24</v>
      </c>
      <c r="B409" s="162">
        <v>1.7565477613594866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166"/>
        <v>1.7565477613594866</v>
      </c>
      <c r="J409" s="155"/>
      <c r="K409" s="175" t="s">
        <v>24</v>
      </c>
      <c r="L409" s="162">
        <v>1.7565477613594866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167"/>
        <v>1.7565477613594866</v>
      </c>
      <c r="U409" s="221" t="s">
        <v>24</v>
      </c>
      <c r="V409" s="213">
        <v>1.7565477613594866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</v>
      </c>
      <c r="AD409" s="213">
        <v>0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168"/>
        <v>1.7565477613594866</v>
      </c>
      <c r="AJ409" s="147" t="str">
        <f t="shared" si="169"/>
        <v/>
      </c>
      <c r="BA409" s="147"/>
      <c r="BR409" s="147"/>
      <c r="CG409" s="147"/>
    </row>
    <row r="410" spans="1:85" ht="15">
      <c r="A410" s="165" t="s">
        <v>56</v>
      </c>
      <c r="B410" s="166">
        <v>0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166"/>
        <v>0</v>
      </c>
      <c r="J410" s="155"/>
      <c r="K410" s="169" t="s">
        <v>56</v>
      </c>
      <c r="L410" s="170">
        <v>0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167"/>
        <v>0</v>
      </c>
      <c r="U410" s="217" t="s">
        <v>56</v>
      </c>
      <c r="V410" s="218">
        <v>0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168"/>
        <v>0</v>
      </c>
      <c r="AJ410" s="147" t="str">
        <f t="shared" si="169"/>
        <v/>
      </c>
      <c r="BA410" s="147"/>
      <c r="BR410" s="147"/>
      <c r="CG410" s="147"/>
    </row>
    <row r="411" spans="1:85" ht="15">
      <c r="A411" s="173" t="s">
        <v>22</v>
      </c>
      <c r="B411" s="162">
        <v>0.40704202811284951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166"/>
        <v>0.40704202811284951</v>
      </c>
      <c r="J411" s="155"/>
      <c r="K411" s="175" t="s">
        <v>22</v>
      </c>
      <c r="L411" s="162">
        <v>0.40704202811284951</v>
      </c>
      <c r="M411" s="162">
        <v>0</v>
      </c>
      <c r="N411" s="162">
        <v>0</v>
      </c>
      <c r="O411" s="162">
        <v>0</v>
      </c>
      <c r="P411" s="162">
        <v>0.38051170457157135</v>
      </c>
      <c r="Q411" s="162">
        <v>0</v>
      </c>
      <c r="R411" s="163">
        <v>0</v>
      </c>
      <c r="S411" s="164">
        <f t="shared" si="167"/>
        <v>0.78755373268442086</v>
      </c>
      <c r="U411" s="221" t="s">
        <v>22</v>
      </c>
      <c r="V411" s="213">
        <v>0.40704202811284951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0.38051170457157135</v>
      </c>
      <c r="AC411" s="214">
        <v>0</v>
      </c>
      <c r="AD411" s="213">
        <v>0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168"/>
        <v>0.78755373268442086</v>
      </c>
      <c r="AJ411" s="147" t="str">
        <f t="shared" si="169"/>
        <v/>
      </c>
      <c r="BA411" s="147"/>
      <c r="BR411" s="147"/>
      <c r="CG411" s="147"/>
    </row>
    <row r="412" spans="1:85" ht="15">
      <c r="A412" s="165" t="s">
        <v>21</v>
      </c>
      <c r="B412" s="166">
        <v>3.6628929962045495E-3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166"/>
        <v>3.6628929962045495E-3</v>
      </c>
      <c r="J412" s="155"/>
      <c r="K412" s="169" t="s">
        <v>21</v>
      </c>
      <c r="L412" s="170">
        <v>3.6628929962045495E-3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167"/>
        <v>3.6628929962045495E-3</v>
      </c>
      <c r="U412" s="217" t="s">
        <v>57</v>
      </c>
      <c r="V412" s="218">
        <v>3.6628929962045495E-3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168"/>
        <v>3.6628929962045495E-3</v>
      </c>
      <c r="AJ412" s="147" t="str">
        <f t="shared" si="169"/>
        <v/>
      </c>
      <c r="BA412" s="147"/>
      <c r="BR412" s="147"/>
      <c r="CG412" s="147"/>
    </row>
    <row r="413" spans="1:85" ht="15">
      <c r="A413" s="176" t="s">
        <v>60</v>
      </c>
      <c r="B413" s="162">
        <v>6.8726631285245523E-3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166"/>
        <v>6.8726631285245523E-3</v>
      </c>
      <c r="J413" s="155"/>
      <c r="K413" s="177" t="s">
        <v>60</v>
      </c>
      <c r="L413" s="162">
        <v>6.8726631285245523E-3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167"/>
        <v>6.8726631285245523E-3</v>
      </c>
      <c r="U413" s="222" t="s">
        <v>58</v>
      </c>
      <c r="V413" s="213">
        <v>6.8726631285245523E-3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168"/>
        <v>6.8726631285245523E-3</v>
      </c>
      <c r="AJ413" s="147" t="str">
        <f t="shared" si="169"/>
        <v/>
      </c>
      <c r="BA413" s="147"/>
      <c r="BR413" s="147"/>
      <c r="CG413" s="147"/>
    </row>
    <row r="414" spans="1:85">
      <c r="A414" s="178" t="s">
        <v>23</v>
      </c>
      <c r="B414" s="179">
        <v>6.8726631285245523E-3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166"/>
        <v>6.8726631285245523E-3</v>
      </c>
      <c r="J414" s="155"/>
      <c r="K414" s="182" t="s">
        <v>23</v>
      </c>
      <c r="L414" s="183">
        <v>6.8726631285245523E-3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167"/>
        <v>6.8726631285245523E-3</v>
      </c>
      <c r="U414" s="223" t="s">
        <v>61</v>
      </c>
      <c r="V414" s="224">
        <v>6.8726631285245523E-3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168"/>
        <v>6.8726631285245523E-3</v>
      </c>
      <c r="AJ414" s="147" t="str">
        <f t="shared" si="169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166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167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168"/>
        <v>0</v>
      </c>
      <c r="AJ415" s="147" t="str">
        <f t="shared" si="169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166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167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168"/>
        <v>0</v>
      </c>
      <c r="AJ416" s="147" t="str">
        <f t="shared" si="169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166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167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168"/>
        <v>0</v>
      </c>
      <c r="AJ417" s="147" t="str">
        <f t="shared" si="169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14.645691518181938</v>
      </c>
      <c r="C418" s="201">
        <f t="shared" ref="C418:I418" si="170">SUM(C397:C413)</f>
        <v>24.181591389144852</v>
      </c>
      <c r="D418" s="201">
        <f t="shared" si="170"/>
        <v>21.368956315651921</v>
      </c>
      <c r="E418" s="201">
        <f t="shared" si="170"/>
        <v>99.588308107956877</v>
      </c>
      <c r="F418" s="201">
        <f t="shared" si="170"/>
        <v>0</v>
      </c>
      <c r="G418" s="201">
        <f t="shared" si="170"/>
        <v>13.795076134347141</v>
      </c>
      <c r="H418" s="203">
        <f t="shared" si="170"/>
        <v>0</v>
      </c>
      <c r="I418" s="160">
        <f t="shared" si="170"/>
        <v>173.57962346528271</v>
      </c>
      <c r="J418" s="155"/>
      <c r="K418" s="202" t="s">
        <v>26</v>
      </c>
      <c r="L418" s="201">
        <f>SUM(L397:L413)</f>
        <v>14.645691518181938</v>
      </c>
      <c r="M418" s="201">
        <f t="shared" ref="M418:S418" si="171">SUM(M397:M413)</f>
        <v>24.181591389144852</v>
      </c>
      <c r="N418" s="201">
        <f t="shared" si="171"/>
        <v>21.368956315651921</v>
      </c>
      <c r="O418" s="201">
        <f t="shared" si="171"/>
        <v>99.588308107956877</v>
      </c>
      <c r="P418" s="201">
        <f t="shared" si="171"/>
        <v>6.799170976443242</v>
      </c>
      <c r="Q418" s="201">
        <f t="shared" si="171"/>
        <v>13.795076134347141</v>
      </c>
      <c r="R418" s="203">
        <f t="shared" si="171"/>
        <v>0</v>
      </c>
      <c r="S418" s="204">
        <f t="shared" si="171"/>
        <v>180.37879444172594</v>
      </c>
      <c r="T418" s="147" t="str">
        <f>IF(ABS(S418-AI418)&gt;0.01,S418-AI418,"")</f>
        <v/>
      </c>
      <c r="U418" s="230" t="s">
        <v>59</v>
      </c>
      <c r="V418" s="231">
        <f>SUM(V397:V413)</f>
        <v>10.029615592444388</v>
      </c>
      <c r="W418" s="231">
        <f t="shared" ref="W418:AH418" si="172">SUM(W397:W413)</f>
        <v>3.3495592368906513</v>
      </c>
      <c r="X418" s="231">
        <f t="shared" si="172"/>
        <v>13.795076134347141</v>
      </c>
      <c r="Y418" s="231">
        <f t="shared" si="172"/>
        <v>24.181591389144852</v>
      </c>
      <c r="Z418" s="231">
        <f t="shared" si="172"/>
        <v>21.368956315651921</v>
      </c>
      <c r="AA418" s="231">
        <f t="shared" si="172"/>
        <v>99.234317873476229</v>
      </c>
      <c r="AB418" s="231">
        <f t="shared" si="172"/>
        <v>6.799170976443242</v>
      </c>
      <c r="AC418" s="231">
        <f t="shared" si="172"/>
        <v>1.6205069233275498</v>
      </c>
      <c r="AD418" s="232">
        <f t="shared" si="172"/>
        <v>1.2665166888468991</v>
      </c>
      <c r="AE418" s="232">
        <f t="shared" si="172"/>
        <v>0</v>
      </c>
      <c r="AF418" s="232">
        <f t="shared" si="172"/>
        <v>0</v>
      </c>
      <c r="AG418" s="232">
        <f t="shared" si="172"/>
        <v>0</v>
      </c>
      <c r="AH418" s="232">
        <f t="shared" si="172"/>
        <v>0.35399023448065076</v>
      </c>
      <c r="AI418" s="233">
        <f>SUM(V418:AC418)</f>
        <v>180.37879444172597</v>
      </c>
      <c r="AJ418" s="147" t="str">
        <f t="shared" si="169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8.437448604738558E-2</v>
      </c>
      <c r="C419" s="49">
        <f t="shared" ref="C419:H419" si="173">IF($I418=0,"-",C418/$I418)</f>
        <v>0.13931123311822002</v>
      </c>
      <c r="D419" s="49">
        <f t="shared" si="173"/>
        <v>0.12310751624556832</v>
      </c>
      <c r="E419" s="49">
        <f t="shared" si="173"/>
        <v>0.5737327119382496</v>
      </c>
      <c r="F419" s="49">
        <f t="shared" si="173"/>
        <v>0</v>
      </c>
      <c r="G419" s="49">
        <f t="shared" si="173"/>
        <v>7.947405265057661E-2</v>
      </c>
      <c r="H419" s="71">
        <f t="shared" si="173"/>
        <v>0</v>
      </c>
      <c r="I419" s="50">
        <f>SUM(B419:H419)</f>
        <v>1</v>
      </c>
      <c r="J419" s="147"/>
      <c r="K419" s="82" t="s">
        <v>83</v>
      </c>
      <c r="L419" s="99">
        <f t="shared" ref="L419:R419" si="174">IF($S418=0,"-",L418/$S418)</f>
        <v>8.1194086940820781E-2</v>
      </c>
      <c r="M419" s="99">
        <f t="shared" si="174"/>
        <v>0.13406005658252182</v>
      </c>
      <c r="N419" s="99">
        <f t="shared" si="174"/>
        <v>0.11846712016115332</v>
      </c>
      <c r="O419" s="99">
        <f t="shared" si="174"/>
        <v>0.55210651793179799</v>
      </c>
      <c r="P419" s="99">
        <f t="shared" si="174"/>
        <v>3.7693848644940443E-2</v>
      </c>
      <c r="Q419" s="99">
        <f t="shared" si="174"/>
        <v>7.6478369738765747E-2</v>
      </c>
      <c r="R419" s="100">
        <f t="shared" si="174"/>
        <v>0</v>
      </c>
      <c r="S419" s="101">
        <f>SUM(L419:R419)</f>
        <v>1</v>
      </c>
      <c r="U419" s="111" t="s">
        <v>83</v>
      </c>
      <c r="V419" s="133">
        <f>+V418/$AI418</f>
        <v>5.5603074759902574E-2</v>
      </c>
      <c r="W419" s="133">
        <f t="shared" ref="W419:AH419" si="175">+W418/$AI418</f>
        <v>1.8569584341981926E-2</v>
      </c>
      <c r="X419" s="133">
        <f t="shared" si="175"/>
        <v>7.6478369738765734E-2</v>
      </c>
      <c r="Y419" s="133">
        <f t="shared" si="175"/>
        <v>0.13406005658252179</v>
      </c>
      <c r="Z419" s="133">
        <f t="shared" si="175"/>
        <v>0.11846712016115329</v>
      </c>
      <c r="AA419" s="133">
        <f t="shared" si="175"/>
        <v>0.55014403539289281</v>
      </c>
      <c r="AB419" s="133">
        <f t="shared" si="175"/>
        <v>3.7693848644940436E-2</v>
      </c>
      <c r="AC419" s="133">
        <f t="shared" si="175"/>
        <v>8.9839103778414399E-3</v>
      </c>
      <c r="AD419" s="133">
        <f t="shared" si="175"/>
        <v>7.0214278389362774E-3</v>
      </c>
      <c r="AE419" s="133">
        <f t="shared" si="175"/>
        <v>0</v>
      </c>
      <c r="AF419" s="133">
        <f t="shared" si="175"/>
        <v>0</v>
      </c>
      <c r="AG419" s="133">
        <f t="shared" si="175"/>
        <v>0</v>
      </c>
      <c r="AH419" s="133">
        <f t="shared" si="175"/>
        <v>1.9624825389051625E-3</v>
      </c>
      <c r="AI419" s="134">
        <f>SUM(V419:AC419)</f>
        <v>1</v>
      </c>
      <c r="AJ419" s="25" t="str">
        <f t="shared" si="169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176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177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178">SUM(V424:AC424)</f>
        <v>0</v>
      </c>
      <c r="AJ424" s="147" t="str">
        <f t="shared" ref="AJ424:AJ445" si="179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176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177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178"/>
        <v>0</v>
      </c>
      <c r="AJ425" s="147" t="str">
        <f t="shared" si="179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176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177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178"/>
        <v>0</v>
      </c>
      <c r="AJ426" s="147" t="str">
        <f t="shared" si="179"/>
        <v/>
      </c>
      <c r="BA426" s="147"/>
      <c r="BR426" s="147"/>
      <c r="CG426" s="147"/>
    </row>
    <row r="427" spans="1:85" ht="15">
      <c r="A427" s="173" t="s">
        <v>16</v>
      </c>
      <c r="B427" s="162">
        <v>11.721377346491099</v>
      </c>
      <c r="C427" s="162">
        <v>0</v>
      </c>
      <c r="D427" s="162">
        <v>3.6443182795316913</v>
      </c>
      <c r="E427" s="162">
        <v>0</v>
      </c>
      <c r="F427" s="322"/>
      <c r="G427" s="162">
        <v>0</v>
      </c>
      <c r="H427" s="174">
        <v>0</v>
      </c>
      <c r="I427" s="160">
        <f t="shared" si="176"/>
        <v>15.365695626022791</v>
      </c>
      <c r="J427" s="155"/>
      <c r="K427" s="175" t="s">
        <v>16</v>
      </c>
      <c r="L427" s="162">
        <v>11.721377346491099</v>
      </c>
      <c r="M427" s="162">
        <v>0</v>
      </c>
      <c r="N427" s="162">
        <v>3.6443182795316913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177"/>
        <v>15.365695626022791</v>
      </c>
      <c r="U427" s="221" t="s">
        <v>16</v>
      </c>
      <c r="V427" s="213">
        <v>11.721377346491099</v>
      </c>
      <c r="W427" s="213">
        <v>0</v>
      </c>
      <c r="X427" s="213">
        <v>0</v>
      </c>
      <c r="Y427" s="213">
        <v>0</v>
      </c>
      <c r="Z427" s="213">
        <v>3.6443182795316913</v>
      </c>
      <c r="AA427" s="213">
        <v>0</v>
      </c>
      <c r="AB427" s="213">
        <v>0</v>
      </c>
      <c r="AC427" s="214">
        <v>0</v>
      </c>
      <c r="AD427" s="215">
        <v>0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178"/>
        <v>15.365695626022791</v>
      </c>
      <c r="AJ427" s="147" t="str">
        <f t="shared" si="179"/>
        <v/>
      </c>
      <c r="BA427" s="147"/>
      <c r="BR427" s="147"/>
      <c r="CG427" s="147"/>
    </row>
    <row r="428" spans="1:85" ht="15">
      <c r="A428" s="165" t="s">
        <v>15</v>
      </c>
      <c r="B428" s="166">
        <v>3.7268103829247714</v>
      </c>
      <c r="C428" s="166">
        <v>0</v>
      </c>
      <c r="D428" s="166">
        <v>0</v>
      </c>
      <c r="E428" s="166">
        <v>0</v>
      </c>
      <c r="F428" s="322"/>
      <c r="G428" s="166">
        <v>0</v>
      </c>
      <c r="H428" s="167">
        <v>0</v>
      </c>
      <c r="I428" s="168">
        <f t="shared" si="176"/>
        <v>3.7268103829247714</v>
      </c>
      <c r="J428" s="155"/>
      <c r="K428" s="169" t="s">
        <v>15</v>
      </c>
      <c r="L428" s="170">
        <v>3.7268103829247714</v>
      </c>
      <c r="M428" s="170">
        <v>0</v>
      </c>
      <c r="N428" s="170">
        <v>0</v>
      </c>
      <c r="O428" s="170">
        <v>0</v>
      </c>
      <c r="P428" s="170">
        <v>0</v>
      </c>
      <c r="Q428" s="170">
        <v>0</v>
      </c>
      <c r="R428" s="171">
        <v>0</v>
      </c>
      <c r="S428" s="172">
        <f t="shared" si="177"/>
        <v>3.7268103829247714</v>
      </c>
      <c r="U428" s="217" t="s">
        <v>53</v>
      </c>
      <c r="V428" s="218">
        <v>3.1677888254860558</v>
      </c>
      <c r="W428" s="218">
        <v>0</v>
      </c>
      <c r="X428" s="218">
        <v>0</v>
      </c>
      <c r="Y428" s="218">
        <v>0</v>
      </c>
      <c r="Z428" s="218">
        <v>0</v>
      </c>
      <c r="AA428" s="218">
        <v>0</v>
      </c>
      <c r="AB428" s="218">
        <v>0</v>
      </c>
      <c r="AC428" s="219">
        <v>0.55902155743871573</v>
      </c>
      <c r="AD428" s="218">
        <v>0.55902155743871573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178"/>
        <v>3.7268103829247714</v>
      </c>
      <c r="AJ428" s="147" t="str">
        <f t="shared" si="179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1.1812729412909573</v>
      </c>
      <c r="F429" s="322"/>
      <c r="G429" s="162">
        <v>0</v>
      </c>
      <c r="H429" s="174">
        <v>0</v>
      </c>
      <c r="I429" s="160">
        <f t="shared" si="176"/>
        <v>1.1812729412909573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1.1812729412909573</v>
      </c>
      <c r="P429" s="162">
        <v>41.975673409080791</v>
      </c>
      <c r="Q429" s="162">
        <v>0</v>
      </c>
      <c r="R429" s="163">
        <v>0</v>
      </c>
      <c r="S429" s="164">
        <f t="shared" si="177"/>
        <v>43.156946350371747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3.2390544775945863E-2</v>
      </c>
      <c r="AB429" s="213">
        <v>41.975673409080791</v>
      </c>
      <c r="AC429" s="214">
        <v>1.1488823965150115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1.1488823965150115</v>
      </c>
      <c r="AI429" s="216">
        <f t="shared" si="178"/>
        <v>43.156946350371747</v>
      </c>
      <c r="AJ429" s="147" t="str">
        <f t="shared" si="179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176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0.37468095633349463</v>
      </c>
      <c r="Q430" s="170">
        <v>0</v>
      </c>
      <c r="R430" s="171">
        <v>0</v>
      </c>
      <c r="S430" s="172">
        <f t="shared" si="177"/>
        <v>0.37468095633349463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0.37468095633349463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178"/>
        <v>0.37468095633349463</v>
      </c>
      <c r="AJ430" s="147" t="str">
        <f t="shared" si="179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176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177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178"/>
        <v>0</v>
      </c>
      <c r="AJ431" s="147" t="str">
        <f t="shared" si="179"/>
        <v/>
      </c>
      <c r="BA431" s="147"/>
      <c r="BR431" s="147"/>
      <c r="CG431" s="147"/>
    </row>
    <row r="432" spans="1:85" ht="15">
      <c r="A432" s="165" t="s">
        <v>17</v>
      </c>
      <c r="B432" s="166">
        <v>7.0546674361836079E-2</v>
      </c>
      <c r="C432" s="166">
        <v>0</v>
      </c>
      <c r="D432" s="166">
        <v>0.92428970082071016</v>
      </c>
      <c r="E432" s="166">
        <v>8.9017076376571802E-2</v>
      </c>
      <c r="F432" s="322"/>
      <c r="G432" s="166">
        <v>0</v>
      </c>
      <c r="H432" s="167">
        <v>0</v>
      </c>
      <c r="I432" s="168">
        <f t="shared" si="176"/>
        <v>1.0838534515591181</v>
      </c>
      <c r="J432" s="155"/>
      <c r="K432" s="169" t="s">
        <v>17</v>
      </c>
      <c r="L432" s="170">
        <v>7.0546674361836079E-2</v>
      </c>
      <c r="M432" s="170">
        <v>0</v>
      </c>
      <c r="N432" s="170">
        <v>0.92428970082071016</v>
      </c>
      <c r="O432" s="170">
        <v>8.9017076376571802E-2</v>
      </c>
      <c r="P432" s="170">
        <v>0</v>
      </c>
      <c r="Q432" s="170">
        <v>0</v>
      </c>
      <c r="R432" s="171">
        <v>0</v>
      </c>
      <c r="S432" s="172">
        <f t="shared" si="177"/>
        <v>1.0838534515591181</v>
      </c>
      <c r="U432" s="217" t="s">
        <v>17</v>
      </c>
      <c r="V432" s="218">
        <v>7.0546674361836079E-2</v>
      </c>
      <c r="W432" s="218">
        <v>0</v>
      </c>
      <c r="X432" s="218">
        <v>0</v>
      </c>
      <c r="Y432" s="218">
        <v>0</v>
      </c>
      <c r="Z432" s="218">
        <v>0.92428970082071016</v>
      </c>
      <c r="AA432" s="218">
        <v>6.4133340328941905E-3</v>
      </c>
      <c r="AB432" s="218">
        <v>0</v>
      </c>
      <c r="AC432" s="219">
        <v>8.2603742343677608E-2</v>
      </c>
      <c r="AD432" s="218">
        <v>0</v>
      </c>
      <c r="AE432" s="218">
        <v>0</v>
      </c>
      <c r="AF432" s="218">
        <v>0</v>
      </c>
      <c r="AG432" s="218">
        <v>0</v>
      </c>
      <c r="AH432" s="218">
        <v>8.2603742343677608E-2</v>
      </c>
      <c r="AI432" s="220">
        <f t="shared" si="178"/>
        <v>1.0838534515591181</v>
      </c>
      <c r="AJ432" s="147" t="str">
        <f t="shared" si="179"/>
        <v/>
      </c>
      <c r="BA432" s="147"/>
      <c r="BR432" s="147"/>
      <c r="CG432" s="147"/>
    </row>
    <row r="433" spans="1:85" ht="15">
      <c r="A433" s="173" t="s">
        <v>139</v>
      </c>
      <c r="B433" s="162">
        <v>41.857559698050515</v>
      </c>
      <c r="C433" s="162">
        <v>30.967820755653932</v>
      </c>
      <c r="D433" s="162">
        <v>63.319117688750524</v>
      </c>
      <c r="E433" s="162">
        <v>7.9326728706455913</v>
      </c>
      <c r="F433" s="322"/>
      <c r="G433" s="162">
        <v>0</v>
      </c>
      <c r="H433" s="174">
        <v>0</v>
      </c>
      <c r="I433" s="160">
        <f t="shared" si="176"/>
        <v>144.07717101310055</v>
      </c>
      <c r="J433" s="155"/>
      <c r="K433" s="175" t="s">
        <v>139</v>
      </c>
      <c r="L433" s="162">
        <v>41.857559698050515</v>
      </c>
      <c r="M433" s="162">
        <v>30.967820755653932</v>
      </c>
      <c r="N433" s="162">
        <v>63.319117688750524</v>
      </c>
      <c r="O433" s="162">
        <v>7.9326728706455913</v>
      </c>
      <c r="P433" s="162">
        <v>0</v>
      </c>
      <c r="Q433" s="162">
        <v>0</v>
      </c>
      <c r="R433" s="163">
        <v>0</v>
      </c>
      <c r="S433" s="164">
        <f t="shared" si="177"/>
        <v>144.07717101310055</v>
      </c>
      <c r="U433" s="221" t="s">
        <v>139</v>
      </c>
      <c r="V433" s="213">
        <v>40.230460319469231</v>
      </c>
      <c r="W433" s="213">
        <v>1.6117748968993539</v>
      </c>
      <c r="X433" s="213">
        <v>0</v>
      </c>
      <c r="Y433" s="213">
        <v>30.967820755653932</v>
      </c>
      <c r="Z433" s="213">
        <v>57.812310268354302</v>
      </c>
      <c r="AA433" s="213">
        <v>7.9326728706455913</v>
      </c>
      <c r="AB433" s="213">
        <v>0</v>
      </c>
      <c r="AC433" s="214">
        <v>5.5221319020781587</v>
      </c>
      <c r="AD433" s="213">
        <v>1.5324481681929044E-2</v>
      </c>
      <c r="AE433" s="213">
        <v>0</v>
      </c>
      <c r="AF433" s="213">
        <v>0</v>
      </c>
      <c r="AG433" s="213">
        <v>5.5068074203962247</v>
      </c>
      <c r="AH433" s="213">
        <v>0</v>
      </c>
      <c r="AI433" s="216">
        <f t="shared" si="178"/>
        <v>144.07717101310061</v>
      </c>
      <c r="AJ433" s="147" t="str">
        <f t="shared" si="179"/>
        <v/>
      </c>
      <c r="BA433" s="147"/>
      <c r="BR433" s="147"/>
      <c r="CG433" s="147"/>
    </row>
    <row r="434" spans="1:85" ht="15">
      <c r="A434" s="165" t="s">
        <v>25</v>
      </c>
      <c r="B434" s="166">
        <v>22.031492788457879</v>
      </c>
      <c r="C434" s="166">
        <v>3.4106198951394577</v>
      </c>
      <c r="D434" s="166">
        <v>29.006094368677058</v>
      </c>
      <c r="E434" s="166">
        <v>267.94547074139581</v>
      </c>
      <c r="F434" s="322"/>
      <c r="G434" s="166">
        <v>30.530542715013365</v>
      </c>
      <c r="H434" s="167">
        <v>0</v>
      </c>
      <c r="I434" s="168">
        <f t="shared" si="176"/>
        <v>352.92422050868362</v>
      </c>
      <c r="J434" s="155"/>
      <c r="K434" s="169" t="s">
        <v>25</v>
      </c>
      <c r="L434" s="170">
        <v>22.031492788457879</v>
      </c>
      <c r="M434" s="170">
        <v>3.4106198951394577</v>
      </c>
      <c r="N434" s="170">
        <v>29.006094368677058</v>
      </c>
      <c r="O434" s="170">
        <v>267.94547074139581</v>
      </c>
      <c r="P434" s="170">
        <v>1.2638788765422095</v>
      </c>
      <c r="Q434" s="170">
        <v>30.530542715013365</v>
      </c>
      <c r="R434" s="171">
        <v>0</v>
      </c>
      <c r="S434" s="172">
        <f t="shared" si="177"/>
        <v>354.18809938522583</v>
      </c>
      <c r="U434" s="217" t="s">
        <v>25</v>
      </c>
      <c r="V434" s="218">
        <v>3.796696177270499</v>
      </c>
      <c r="W434" s="218">
        <v>18.234796611187381</v>
      </c>
      <c r="X434" s="218">
        <v>30.530542715013365</v>
      </c>
      <c r="Y434" s="218">
        <v>3.4106198951394577</v>
      </c>
      <c r="Z434" s="218">
        <v>28.912410661563349</v>
      </c>
      <c r="AA434" s="218">
        <v>267.14464159438614</v>
      </c>
      <c r="AB434" s="218">
        <v>1.2638788765422095</v>
      </c>
      <c r="AC434" s="219">
        <v>0.8945128541233599</v>
      </c>
      <c r="AD434" s="218">
        <v>0</v>
      </c>
      <c r="AE434" s="218">
        <v>1.3292677109356207E-2</v>
      </c>
      <c r="AF434" s="218">
        <v>0</v>
      </c>
      <c r="AG434" s="218">
        <v>9.3683707113708423E-2</v>
      </c>
      <c r="AH434" s="218">
        <v>0.78753646990029536</v>
      </c>
      <c r="AI434" s="220">
        <f t="shared" si="178"/>
        <v>354.18809938522577</v>
      </c>
      <c r="AJ434" s="147" t="str">
        <f t="shared" si="179"/>
        <v/>
      </c>
      <c r="BA434" s="147"/>
      <c r="BR434" s="147"/>
      <c r="CG434" s="147"/>
    </row>
    <row r="435" spans="1:85" ht="15">
      <c r="A435" s="173" t="s">
        <v>24</v>
      </c>
      <c r="B435" s="162">
        <v>3.883923254683654</v>
      </c>
      <c r="C435" s="162">
        <v>0.31413461921869223</v>
      </c>
      <c r="D435" s="162">
        <v>4.766257970006297</v>
      </c>
      <c r="E435" s="162">
        <v>0</v>
      </c>
      <c r="F435" s="322"/>
      <c r="G435" s="162">
        <v>0</v>
      </c>
      <c r="H435" s="174">
        <v>0</v>
      </c>
      <c r="I435" s="160">
        <f t="shared" si="176"/>
        <v>8.9643158439086434</v>
      </c>
      <c r="J435" s="155"/>
      <c r="K435" s="175" t="s">
        <v>24</v>
      </c>
      <c r="L435" s="162">
        <v>3.883923254683654</v>
      </c>
      <c r="M435" s="162">
        <v>0.31413461921869223</v>
      </c>
      <c r="N435" s="162">
        <v>4.766257970006297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177"/>
        <v>8.9643158439086434</v>
      </c>
      <c r="U435" s="221" t="s">
        <v>24</v>
      </c>
      <c r="V435" s="213">
        <v>3.8722290403316402</v>
      </c>
      <c r="W435" s="213">
        <v>0</v>
      </c>
      <c r="X435" s="213">
        <v>0</v>
      </c>
      <c r="Y435" s="213">
        <v>0.31413461921869223</v>
      </c>
      <c r="Z435" s="213">
        <v>4.4291233420146039</v>
      </c>
      <c r="AA435" s="213">
        <v>0</v>
      </c>
      <c r="AB435" s="213">
        <v>0</v>
      </c>
      <c r="AC435" s="214">
        <v>0.34882884234370631</v>
      </c>
      <c r="AD435" s="213">
        <v>1.1694214352013994E-2</v>
      </c>
      <c r="AE435" s="213">
        <v>0</v>
      </c>
      <c r="AF435" s="213">
        <v>0</v>
      </c>
      <c r="AG435" s="213">
        <v>0.33713462799169291</v>
      </c>
      <c r="AH435" s="213">
        <v>0</v>
      </c>
      <c r="AI435" s="216">
        <f t="shared" si="178"/>
        <v>8.9643158439086434</v>
      </c>
      <c r="AJ435" s="147" t="str">
        <f t="shared" si="179"/>
        <v/>
      </c>
      <c r="BA435" s="147"/>
      <c r="BR435" s="147"/>
      <c r="CG435" s="147"/>
    </row>
    <row r="436" spans="1:85" ht="15">
      <c r="A436" s="165" t="s">
        <v>56</v>
      </c>
      <c r="B436" s="166">
        <v>0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176"/>
        <v>0</v>
      </c>
      <c r="J436" s="155"/>
      <c r="K436" s="169" t="s">
        <v>56</v>
      </c>
      <c r="L436" s="170">
        <v>0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177"/>
        <v>0</v>
      </c>
      <c r="U436" s="217" t="s">
        <v>56</v>
      </c>
      <c r="V436" s="218">
        <v>0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178"/>
        <v>0</v>
      </c>
      <c r="AJ436" s="147" t="str">
        <f t="shared" si="179"/>
        <v/>
      </c>
      <c r="BA436" s="147"/>
      <c r="BR436" s="147"/>
      <c r="CG436" s="147"/>
    </row>
    <row r="437" spans="1:85" ht="15">
      <c r="A437" s="173" t="s">
        <v>22</v>
      </c>
      <c r="B437" s="162">
        <v>29.241204711623045</v>
      </c>
      <c r="C437" s="162">
        <v>0</v>
      </c>
      <c r="D437" s="162">
        <v>0</v>
      </c>
      <c r="E437" s="162">
        <v>3.6181468147117785E-2</v>
      </c>
      <c r="F437" s="322"/>
      <c r="G437" s="162">
        <v>0</v>
      </c>
      <c r="H437" s="174">
        <v>0</v>
      </c>
      <c r="I437" s="160">
        <f t="shared" si="176"/>
        <v>29.277386179770161</v>
      </c>
      <c r="J437" s="155"/>
      <c r="K437" s="175" t="s">
        <v>22</v>
      </c>
      <c r="L437" s="162">
        <v>29.241204711623045</v>
      </c>
      <c r="M437" s="162">
        <v>0</v>
      </c>
      <c r="N437" s="162">
        <v>0</v>
      </c>
      <c r="O437" s="162">
        <v>3.6181468147117785E-2</v>
      </c>
      <c r="P437" s="162">
        <v>2.6586011533237142</v>
      </c>
      <c r="Q437" s="162">
        <v>0</v>
      </c>
      <c r="R437" s="163">
        <v>0</v>
      </c>
      <c r="S437" s="164">
        <f t="shared" si="177"/>
        <v>31.935987333093877</v>
      </c>
      <c r="U437" s="221" t="s">
        <v>22</v>
      </c>
      <c r="V437" s="213">
        <v>29.241204711623045</v>
      </c>
      <c r="W437" s="213">
        <v>0</v>
      </c>
      <c r="X437" s="213">
        <v>0</v>
      </c>
      <c r="Y437" s="213">
        <v>0</v>
      </c>
      <c r="Z437" s="213">
        <v>0</v>
      </c>
      <c r="AA437" s="213">
        <v>0</v>
      </c>
      <c r="AB437" s="213">
        <v>2.6586011533237142</v>
      </c>
      <c r="AC437" s="214">
        <v>3.6181468147117785E-2</v>
      </c>
      <c r="AD437" s="213">
        <v>0</v>
      </c>
      <c r="AE437" s="213">
        <v>0</v>
      </c>
      <c r="AF437" s="213">
        <v>0</v>
      </c>
      <c r="AG437" s="213">
        <v>0</v>
      </c>
      <c r="AH437" s="213">
        <v>3.6181468147117785E-2</v>
      </c>
      <c r="AI437" s="216">
        <f t="shared" si="178"/>
        <v>31.935987333093877</v>
      </c>
      <c r="AJ437" s="147" t="str">
        <f t="shared" si="179"/>
        <v/>
      </c>
      <c r="BA437" s="147"/>
      <c r="BR437" s="147"/>
      <c r="CG437" s="147"/>
    </row>
    <row r="438" spans="1:85" ht="15">
      <c r="A438" s="165" t="s">
        <v>21</v>
      </c>
      <c r="B438" s="166">
        <v>8.0889637534710168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176"/>
        <v>8.0889637534710168</v>
      </c>
      <c r="J438" s="155"/>
      <c r="K438" s="169" t="s">
        <v>21</v>
      </c>
      <c r="L438" s="170">
        <v>8.0889637534710168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177"/>
        <v>8.0889637534710168</v>
      </c>
      <c r="U438" s="217" t="s">
        <v>57</v>
      </c>
      <c r="V438" s="218">
        <v>8.0889637534710168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178"/>
        <v>8.0889637534710168</v>
      </c>
      <c r="AJ438" s="147" t="str">
        <f t="shared" si="179"/>
        <v/>
      </c>
      <c r="BA438" s="147"/>
      <c r="BR438" s="147"/>
      <c r="CG438" s="147"/>
    </row>
    <row r="439" spans="1:85" ht="15">
      <c r="A439" s="176" t="s">
        <v>60</v>
      </c>
      <c r="B439" s="162">
        <v>2.3972310750459924E-5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176"/>
        <v>2.3972310750459924E-5</v>
      </c>
      <c r="J439" s="155"/>
      <c r="K439" s="177" t="s">
        <v>60</v>
      </c>
      <c r="L439" s="162">
        <v>2.3972310750459924E-5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177"/>
        <v>2.3972310750459924E-5</v>
      </c>
      <c r="U439" s="222" t="s">
        <v>58</v>
      </c>
      <c r="V439" s="213">
        <v>2.3972310750459924E-5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178"/>
        <v>2.3972310750459924E-5</v>
      </c>
      <c r="AJ439" s="147" t="str">
        <f t="shared" si="179"/>
        <v/>
      </c>
      <c r="BA439" s="147"/>
      <c r="BR439" s="147"/>
      <c r="CG439" s="147"/>
    </row>
    <row r="440" spans="1:85">
      <c r="A440" s="178" t="s">
        <v>23</v>
      </c>
      <c r="B440" s="179">
        <v>2.3972310750459924E-5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176"/>
        <v>2.3972310750459924E-5</v>
      </c>
      <c r="J440" s="155"/>
      <c r="K440" s="182" t="s">
        <v>23</v>
      </c>
      <c r="L440" s="183">
        <v>2.3972310750459924E-5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177"/>
        <v>2.3972310750459924E-5</v>
      </c>
      <c r="U440" s="223" t="s">
        <v>61</v>
      </c>
      <c r="V440" s="224">
        <v>2.3972310750459924E-5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178"/>
        <v>2.3972310750459924E-5</v>
      </c>
      <c r="AJ440" s="147" t="str">
        <f t="shared" si="179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176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177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178"/>
        <v>0</v>
      </c>
      <c r="AJ441" s="147" t="str">
        <f t="shared" si="179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176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177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178"/>
        <v>0</v>
      </c>
      <c r="AJ442" s="147" t="str">
        <f t="shared" si="179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176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177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178"/>
        <v>0</v>
      </c>
      <c r="AJ443" s="156" t="str">
        <f t="shared" si="179"/>
        <v/>
      </c>
    </row>
    <row r="444" spans="1:85" ht="15">
      <c r="A444" s="200" t="s">
        <v>26</v>
      </c>
      <c r="B444" s="201">
        <f>SUM(B423:B439)</f>
        <v>120.62190258237457</v>
      </c>
      <c r="C444" s="201">
        <f t="shared" ref="C444:I444" si="180">SUM(C423:C439)</f>
        <v>34.692575270012078</v>
      </c>
      <c r="D444" s="201">
        <f t="shared" si="180"/>
        <v>101.66007800778627</v>
      </c>
      <c r="E444" s="201">
        <f t="shared" si="180"/>
        <v>277.18461509785601</v>
      </c>
      <c r="F444" s="201">
        <f t="shared" si="180"/>
        <v>0</v>
      </c>
      <c r="G444" s="201">
        <f t="shared" si="180"/>
        <v>30.530542715013365</v>
      </c>
      <c r="H444" s="203">
        <f t="shared" si="180"/>
        <v>0</v>
      </c>
      <c r="I444" s="160">
        <f t="shared" si="180"/>
        <v>564.68971367304232</v>
      </c>
      <c r="J444" s="155"/>
      <c r="K444" s="202" t="s">
        <v>26</v>
      </c>
      <c r="L444" s="201">
        <f>SUM(L423:L439)</f>
        <v>120.62190258237457</v>
      </c>
      <c r="M444" s="201">
        <f t="shared" ref="M444:S444" si="181">SUM(M423:M439)</f>
        <v>34.692575270012078</v>
      </c>
      <c r="N444" s="201">
        <f t="shared" si="181"/>
        <v>101.66007800778627</v>
      </c>
      <c r="O444" s="201">
        <f t="shared" si="181"/>
        <v>277.18461509785601</v>
      </c>
      <c r="P444" s="201">
        <f t="shared" si="181"/>
        <v>46.272834395280206</v>
      </c>
      <c r="Q444" s="201">
        <f t="shared" si="181"/>
        <v>30.530542715013365</v>
      </c>
      <c r="R444" s="203">
        <f t="shared" si="181"/>
        <v>0</v>
      </c>
      <c r="S444" s="204">
        <f t="shared" si="181"/>
        <v>610.96254806832246</v>
      </c>
      <c r="T444" s="147" t="str">
        <f>IF(ABS(S444-AI444)&gt;0.01,S444-AI444,"")</f>
        <v/>
      </c>
      <c r="U444" s="230" t="s">
        <v>59</v>
      </c>
      <c r="V444" s="231">
        <f>SUM(V423:V439)</f>
        <v>100.18929082081517</v>
      </c>
      <c r="W444" s="231">
        <f t="shared" ref="W444:AH444" si="182">SUM(W423:W439)</f>
        <v>19.846571508086736</v>
      </c>
      <c r="X444" s="231">
        <f t="shared" si="182"/>
        <v>30.530542715013365</v>
      </c>
      <c r="Y444" s="231">
        <f t="shared" si="182"/>
        <v>34.692575270012078</v>
      </c>
      <c r="Z444" s="231">
        <f t="shared" si="182"/>
        <v>95.722452252284654</v>
      </c>
      <c r="AA444" s="231">
        <f t="shared" si="182"/>
        <v>275.11611834384058</v>
      </c>
      <c r="AB444" s="231">
        <f t="shared" si="182"/>
        <v>46.272834395280206</v>
      </c>
      <c r="AC444" s="231">
        <f t="shared" si="182"/>
        <v>8.5921627629897479</v>
      </c>
      <c r="AD444" s="232">
        <f t="shared" si="182"/>
        <v>0.58604025347265876</v>
      </c>
      <c r="AE444" s="232">
        <f t="shared" si="182"/>
        <v>1.3292677109356207E-2</v>
      </c>
      <c r="AF444" s="232">
        <f t="shared" si="182"/>
        <v>0</v>
      </c>
      <c r="AG444" s="232">
        <f t="shared" si="182"/>
        <v>5.9376257555016263</v>
      </c>
      <c r="AH444" s="232">
        <f t="shared" si="182"/>
        <v>2.0552040769061022</v>
      </c>
      <c r="AI444" s="233">
        <f>SUM(V444:AC444)</f>
        <v>610.96254806832269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0.21360740183805643</v>
      </c>
      <c r="C445" s="49">
        <f t="shared" ref="C445:H445" si="183">IF($I444=0,"-",C444/$I444)</f>
        <v>6.1436527760268755E-2</v>
      </c>
      <c r="D445" s="49">
        <f t="shared" si="183"/>
        <v>0.18002820937986463</v>
      </c>
      <c r="E445" s="49">
        <f t="shared" si="183"/>
        <v>0.49086181027612458</v>
      </c>
      <c r="F445" s="49">
        <f t="shared" si="183"/>
        <v>0</v>
      </c>
      <c r="G445" s="49">
        <f t="shared" si="183"/>
        <v>5.406605074568558E-2</v>
      </c>
      <c r="H445" s="71">
        <f t="shared" si="183"/>
        <v>0</v>
      </c>
      <c r="I445" s="50">
        <f>SUM(B445:H445)</f>
        <v>1</v>
      </c>
      <c r="J445" s="147"/>
      <c r="K445" s="82" t="s">
        <v>83</v>
      </c>
      <c r="L445" s="99">
        <f t="shared" ref="L445:R445" si="184">IF($S444=0,"-",L444/$S444)</f>
        <v>0.19742929081945251</v>
      </c>
      <c r="M445" s="99">
        <f t="shared" si="184"/>
        <v>5.6783472865398109E-2</v>
      </c>
      <c r="N445" s="99">
        <f t="shared" si="184"/>
        <v>0.1663933056603952</v>
      </c>
      <c r="O445" s="99">
        <f t="shared" si="184"/>
        <v>0.4536851169915887</v>
      </c>
      <c r="P445" s="99">
        <f t="shared" si="184"/>
        <v>7.5737595604805599E-2</v>
      </c>
      <c r="Q445" s="99">
        <f t="shared" si="184"/>
        <v>4.9971218058359954E-2</v>
      </c>
      <c r="R445" s="100">
        <f t="shared" si="184"/>
        <v>0</v>
      </c>
      <c r="S445" s="101">
        <f>SUM(L445:R445)</f>
        <v>1.0000000000000002</v>
      </c>
      <c r="U445" s="111" t="s">
        <v>83</v>
      </c>
      <c r="V445" s="133">
        <f>+V444/$AI444</f>
        <v>0.16398597776178453</v>
      </c>
      <c r="W445" s="133">
        <f t="shared" ref="W445:AH445" si="185">+W444/$AI444</f>
        <v>3.248410491090746E-2</v>
      </c>
      <c r="X445" s="133">
        <f t="shared" si="185"/>
        <v>4.9971218058359933E-2</v>
      </c>
      <c r="Y445" s="133">
        <f t="shared" si="185"/>
        <v>5.6783472865398088E-2</v>
      </c>
      <c r="Z445" s="133">
        <f t="shared" si="185"/>
        <v>0.15667482819516493</v>
      </c>
      <c r="AA445" s="133">
        <f t="shared" si="185"/>
        <v>0.45029948106258538</v>
      </c>
      <c r="AB445" s="133">
        <f t="shared" si="185"/>
        <v>7.5737595604805572E-2</v>
      </c>
      <c r="AC445" s="133">
        <f t="shared" si="185"/>
        <v>1.4063321540993875E-2</v>
      </c>
      <c r="AD445" s="133">
        <f t="shared" si="185"/>
        <v>9.5920814676045093E-4</v>
      </c>
      <c r="AE445" s="133">
        <f t="shared" si="185"/>
        <v>2.1756942633200022E-5</v>
      </c>
      <c r="AF445" s="133">
        <f t="shared" si="185"/>
        <v>0</v>
      </c>
      <c r="AG445" s="133">
        <f t="shared" si="185"/>
        <v>9.7184774652302151E-3</v>
      </c>
      <c r="AH445" s="133">
        <f t="shared" si="185"/>
        <v>3.3638789863700007E-3</v>
      </c>
      <c r="AI445" s="134">
        <f>SUM(V445:AC445)</f>
        <v>0.99999999999999978</v>
      </c>
      <c r="AJ445" s="147" t="str">
        <f t="shared" si="179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1.6091277375816437</v>
      </c>
      <c r="G449" s="332"/>
      <c r="H449" s="334"/>
      <c r="I449" s="160">
        <f>SUM(B449:H449)</f>
        <v>1.6091277375816437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186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187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186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187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186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187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186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187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186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187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209.77837197079577</v>
      </c>
      <c r="G455" s="335"/>
      <c r="H455" s="337"/>
      <c r="I455" s="160">
        <f t="shared" si="186"/>
        <v>209.77837197079577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187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186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187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186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187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186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187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186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187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784.98502873613575</v>
      </c>
      <c r="G460" s="335"/>
      <c r="H460" s="337"/>
      <c r="I460" s="168">
        <f t="shared" si="186"/>
        <v>784.98502873613575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187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186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187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0.21851886811764706</v>
      </c>
      <c r="G462" s="335"/>
      <c r="H462" s="337"/>
      <c r="I462" s="168">
        <f t="shared" si="186"/>
        <v>0.21851886811764706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187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13.844295387819441</v>
      </c>
      <c r="G463" s="335"/>
      <c r="H463" s="337"/>
      <c r="I463" s="160">
        <f t="shared" si="186"/>
        <v>13.844295387819441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187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186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187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186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187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186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187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186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187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186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187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186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187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188">SUM(C449:C465)</f>
        <v>0</v>
      </c>
      <c r="D470" s="201">
        <f t="shared" si="188"/>
        <v>0</v>
      </c>
      <c r="E470" s="201">
        <f t="shared" si="188"/>
        <v>0</v>
      </c>
      <c r="F470" s="201">
        <f t="shared" si="188"/>
        <v>1010.4353427004502</v>
      </c>
      <c r="G470" s="201">
        <f t="shared" si="188"/>
        <v>0</v>
      </c>
      <c r="H470" s="203">
        <f t="shared" si="188"/>
        <v>0</v>
      </c>
      <c r="I470" s="160">
        <f t="shared" si="188"/>
        <v>1010.4353427004502</v>
      </c>
      <c r="J470" s="155"/>
      <c r="K470" s="202" t="s">
        <v>26</v>
      </c>
      <c r="L470" s="201">
        <f>SUM(L449:L465)</f>
        <v>0</v>
      </c>
      <c r="M470" s="201">
        <f t="shared" ref="M470:S470" si="189">SUM(M449:M465)</f>
        <v>0</v>
      </c>
      <c r="N470" s="201">
        <f t="shared" si="189"/>
        <v>0</v>
      </c>
      <c r="O470" s="201">
        <f t="shared" si="189"/>
        <v>0</v>
      </c>
      <c r="P470" s="201">
        <f t="shared" si="189"/>
        <v>0</v>
      </c>
      <c r="Q470" s="201">
        <f t="shared" si="189"/>
        <v>0</v>
      </c>
      <c r="R470" s="203">
        <f t="shared" si="189"/>
        <v>0</v>
      </c>
      <c r="S470" s="204">
        <f t="shared" si="189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190">IF($I470=0,"-",C470/$I470)</f>
        <v>0</v>
      </c>
      <c r="D471" s="49">
        <f t="shared" si="190"/>
        <v>0</v>
      </c>
      <c r="E471" s="49">
        <f t="shared" si="190"/>
        <v>0</v>
      </c>
      <c r="F471" s="49">
        <f t="shared" si="190"/>
        <v>1</v>
      </c>
      <c r="G471" s="49">
        <f t="shared" si="190"/>
        <v>0</v>
      </c>
      <c r="H471" s="71">
        <f t="shared" si="19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191">IF($S470=0,"-",L470/$S470)</f>
        <v>-</v>
      </c>
      <c r="M471" s="99" t="str">
        <f t="shared" si="191"/>
        <v>-</v>
      </c>
      <c r="N471" s="99" t="str">
        <f t="shared" si="191"/>
        <v>-</v>
      </c>
      <c r="O471" s="99" t="str">
        <f t="shared" si="191"/>
        <v>-</v>
      </c>
      <c r="P471" s="99" t="str">
        <f t="shared" si="191"/>
        <v>-</v>
      </c>
      <c r="Q471" s="99" t="str">
        <f t="shared" si="191"/>
        <v>-</v>
      </c>
      <c r="R471" s="100" t="str">
        <f t="shared" si="19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19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19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19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19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19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19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19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19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19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19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19927.071081475257</v>
      </c>
      <c r="G481" s="335"/>
      <c r="H481" s="337"/>
      <c r="I481" s="160">
        <f t="shared" si="192"/>
        <v>19927.071081475257</v>
      </c>
      <c r="J481" s="155"/>
      <c r="K481" s="175" t="s">
        <v>54</v>
      </c>
      <c r="L481" s="335"/>
      <c r="M481" s="336"/>
      <c r="N481" s="336"/>
      <c r="O481" s="337"/>
      <c r="P481" s="162">
        <v>10474.707299496693</v>
      </c>
      <c r="Q481" s="335"/>
      <c r="R481" s="342"/>
      <c r="S481" s="164">
        <f t="shared" si="193"/>
        <v>10474.707299496693</v>
      </c>
    </row>
    <row r="482" spans="1:19" ht="15">
      <c r="A482" s="165" t="s">
        <v>12</v>
      </c>
      <c r="B482" s="335"/>
      <c r="C482" s="336"/>
      <c r="D482" s="336"/>
      <c r="E482" s="337"/>
      <c r="F482" s="166">
        <v>4900.8353715728617</v>
      </c>
      <c r="G482" s="335"/>
      <c r="H482" s="337"/>
      <c r="I482" s="168">
        <f t="shared" si="192"/>
        <v>4900.8353715728617</v>
      </c>
      <c r="J482" s="155"/>
      <c r="K482" s="169" t="s">
        <v>12</v>
      </c>
      <c r="L482" s="335"/>
      <c r="M482" s="336"/>
      <c r="N482" s="336"/>
      <c r="O482" s="337"/>
      <c r="P482" s="170">
        <v>1956.607437213193</v>
      </c>
      <c r="Q482" s="335"/>
      <c r="R482" s="342"/>
      <c r="S482" s="172">
        <f t="shared" si="193"/>
        <v>1956.607437213193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19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19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8.6091982021239719</v>
      </c>
      <c r="G484" s="335"/>
      <c r="H484" s="337"/>
      <c r="I484" s="168">
        <f t="shared" si="192"/>
        <v>8.6091982021239719</v>
      </c>
      <c r="J484" s="155"/>
      <c r="K484" s="169" t="s">
        <v>17</v>
      </c>
      <c r="L484" s="335"/>
      <c r="M484" s="336"/>
      <c r="N484" s="336"/>
      <c r="O484" s="337"/>
      <c r="P484" s="294">
        <v>8.6091982021239719</v>
      </c>
      <c r="Q484" s="335"/>
      <c r="R484" s="342"/>
      <c r="S484" s="172">
        <f t="shared" si="193"/>
        <v>8.6091982021239719</v>
      </c>
    </row>
    <row r="485" spans="1:19" ht="15">
      <c r="A485" s="173" t="s">
        <v>139</v>
      </c>
      <c r="B485" s="335"/>
      <c r="C485" s="336"/>
      <c r="D485" s="336"/>
      <c r="E485" s="337"/>
      <c r="F485" s="162">
        <v>144.61227557236987</v>
      </c>
      <c r="G485" s="335"/>
      <c r="H485" s="337"/>
      <c r="I485" s="160">
        <f t="shared" si="192"/>
        <v>144.61227557236987</v>
      </c>
      <c r="J485" s="155"/>
      <c r="K485" s="175" t="s">
        <v>139</v>
      </c>
      <c r="L485" s="335"/>
      <c r="M485" s="336"/>
      <c r="N485" s="336"/>
      <c r="O485" s="337"/>
      <c r="P485" s="162">
        <v>136.14364802761381</v>
      </c>
      <c r="Q485" s="335"/>
      <c r="R485" s="342"/>
      <c r="S485" s="164">
        <f t="shared" si="193"/>
        <v>136.14364802761381</v>
      </c>
    </row>
    <row r="486" spans="1:19" ht="15">
      <c r="A486" s="165" t="s">
        <v>25</v>
      </c>
      <c r="B486" s="335"/>
      <c r="C486" s="336"/>
      <c r="D486" s="336"/>
      <c r="E486" s="337"/>
      <c r="F486" s="166">
        <v>423.88711905633664</v>
      </c>
      <c r="G486" s="335"/>
      <c r="H486" s="337"/>
      <c r="I486" s="168">
        <f t="shared" si="192"/>
        <v>423.88711905633664</v>
      </c>
      <c r="J486" s="155"/>
      <c r="K486" s="169" t="s">
        <v>25</v>
      </c>
      <c r="L486" s="335"/>
      <c r="M486" s="336"/>
      <c r="N486" s="336"/>
      <c r="O486" s="337"/>
      <c r="P486" s="170">
        <v>4.7614689968611401E-14</v>
      </c>
      <c r="Q486" s="335"/>
      <c r="R486" s="342"/>
      <c r="S486" s="172">
        <f t="shared" si="193"/>
        <v>4.7614689968611401E-14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19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19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19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19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2290.4763037526764</v>
      </c>
      <c r="G489" s="335"/>
      <c r="H489" s="337"/>
      <c r="I489" s="160">
        <f t="shared" si="192"/>
        <v>2290.4763037526764</v>
      </c>
      <c r="J489" s="155"/>
      <c r="K489" s="175" t="s">
        <v>22</v>
      </c>
      <c r="L489" s="335"/>
      <c r="M489" s="336"/>
      <c r="N489" s="336"/>
      <c r="O489" s="337"/>
      <c r="P489" s="162">
        <v>1513.7618668220916</v>
      </c>
      <c r="Q489" s="335"/>
      <c r="R489" s="342"/>
      <c r="S489" s="164">
        <f t="shared" si="193"/>
        <v>1513.7618668220916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19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19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19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19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19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19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19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19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19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19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19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19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194">SUM(C475:C491)</f>
        <v>0</v>
      </c>
      <c r="D496" s="201">
        <f t="shared" si="194"/>
        <v>0</v>
      </c>
      <c r="E496" s="201">
        <f t="shared" si="194"/>
        <v>0</v>
      </c>
      <c r="F496" s="201">
        <f t="shared" si="194"/>
        <v>27695.491349631626</v>
      </c>
      <c r="G496" s="201">
        <f t="shared" si="194"/>
        <v>0</v>
      </c>
      <c r="H496" s="203">
        <f t="shared" si="194"/>
        <v>0</v>
      </c>
      <c r="I496" s="160">
        <f t="shared" si="194"/>
        <v>27695.491349631626</v>
      </c>
      <c r="J496" s="155"/>
      <c r="K496" s="202" t="s">
        <v>26</v>
      </c>
      <c r="L496" s="201">
        <f>SUM(L475:L491)</f>
        <v>0</v>
      </c>
      <c r="M496" s="201">
        <f t="shared" ref="M496:S496" si="195">SUM(M475:M491)</f>
        <v>0</v>
      </c>
      <c r="N496" s="201">
        <f t="shared" si="195"/>
        <v>0</v>
      </c>
      <c r="O496" s="201">
        <f t="shared" si="195"/>
        <v>0</v>
      </c>
      <c r="P496" s="201">
        <f t="shared" si="195"/>
        <v>14089.829449761715</v>
      </c>
      <c r="Q496" s="201">
        <f t="shared" si="195"/>
        <v>0</v>
      </c>
      <c r="R496" s="203">
        <f t="shared" si="195"/>
        <v>0</v>
      </c>
      <c r="S496" s="204">
        <f t="shared" si="195"/>
        <v>14089.829449761715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196">IF($I496=0,"-",C496/$I496)</f>
        <v>0</v>
      </c>
      <c r="D497" s="49">
        <f t="shared" si="196"/>
        <v>0</v>
      </c>
      <c r="E497" s="49">
        <f t="shared" si="196"/>
        <v>0</v>
      </c>
      <c r="F497" s="49">
        <f t="shared" si="196"/>
        <v>1</v>
      </c>
      <c r="G497" s="49">
        <f t="shared" si="196"/>
        <v>0</v>
      </c>
      <c r="H497" s="71">
        <f t="shared" si="196"/>
        <v>0</v>
      </c>
      <c r="I497" s="50">
        <f>SUM(B497:H497)</f>
        <v>1</v>
      </c>
      <c r="J497" s="25"/>
      <c r="K497" s="82" t="s">
        <v>83</v>
      </c>
      <c r="L497" s="99">
        <f t="shared" ref="L497:R497" si="197">IF($S496=0,"-",L496/$S496)</f>
        <v>0</v>
      </c>
      <c r="M497" s="99">
        <f t="shared" si="197"/>
        <v>0</v>
      </c>
      <c r="N497" s="99">
        <f t="shared" si="197"/>
        <v>0</v>
      </c>
      <c r="O497" s="99">
        <f t="shared" si="197"/>
        <v>0</v>
      </c>
      <c r="P497" s="99">
        <f t="shared" si="197"/>
        <v>1</v>
      </c>
      <c r="Q497" s="99">
        <f t="shared" si="197"/>
        <v>0</v>
      </c>
      <c r="R497" s="100">
        <f t="shared" si="197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198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199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198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199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198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199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198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199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198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199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198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199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198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199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198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199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198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199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198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199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343.13400000000001</v>
      </c>
      <c r="G512" s="335"/>
      <c r="H512" s="337"/>
      <c r="I512" s="168">
        <f t="shared" si="198"/>
        <v>343.13400000000001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199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198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199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198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199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198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199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198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199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198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199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198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199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198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199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198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199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198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199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00">SUM(C501:C517)</f>
        <v>0</v>
      </c>
      <c r="D522" s="201">
        <f t="shared" si="200"/>
        <v>0</v>
      </c>
      <c r="E522" s="201">
        <f t="shared" si="200"/>
        <v>0</v>
      </c>
      <c r="F522" s="201">
        <f t="shared" si="200"/>
        <v>343.13400000000001</v>
      </c>
      <c r="G522" s="201">
        <f t="shared" si="200"/>
        <v>0</v>
      </c>
      <c r="H522" s="203">
        <f t="shared" si="200"/>
        <v>0</v>
      </c>
      <c r="I522" s="160">
        <f t="shared" si="200"/>
        <v>343.13400000000001</v>
      </c>
      <c r="J522" s="155"/>
      <c r="K522" s="202" t="s">
        <v>26</v>
      </c>
      <c r="L522" s="201">
        <f>SUM(L501:L517)</f>
        <v>0</v>
      </c>
      <c r="M522" s="201">
        <f t="shared" ref="M522:S522" si="201">SUM(M501:M517)</f>
        <v>0</v>
      </c>
      <c r="N522" s="201">
        <f t="shared" si="201"/>
        <v>0</v>
      </c>
      <c r="O522" s="201">
        <f t="shared" si="201"/>
        <v>0</v>
      </c>
      <c r="P522" s="201">
        <f t="shared" si="201"/>
        <v>0</v>
      </c>
      <c r="Q522" s="201">
        <f t="shared" si="201"/>
        <v>0</v>
      </c>
      <c r="R522" s="203">
        <f t="shared" si="201"/>
        <v>0</v>
      </c>
      <c r="S522" s="204">
        <f t="shared" si="201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02">IF($I522=0,"-",C522/$I522)</f>
        <v>0</v>
      </c>
      <c r="D523" s="49">
        <f t="shared" si="202"/>
        <v>0</v>
      </c>
      <c r="E523" s="49">
        <f t="shared" si="202"/>
        <v>0</v>
      </c>
      <c r="F523" s="49">
        <f t="shared" si="202"/>
        <v>1</v>
      </c>
      <c r="G523" s="49">
        <f t="shared" si="202"/>
        <v>0</v>
      </c>
      <c r="H523" s="71">
        <f t="shared" si="202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03">IF($S522=0,"-",L522/$S522)</f>
        <v>-</v>
      </c>
      <c r="M523" s="99" t="str">
        <f t="shared" si="203"/>
        <v>-</v>
      </c>
      <c r="N523" s="99" t="str">
        <f t="shared" si="203"/>
        <v>-</v>
      </c>
      <c r="O523" s="99" t="str">
        <f t="shared" si="203"/>
        <v>-</v>
      </c>
      <c r="P523" s="99" t="str">
        <f t="shared" si="203"/>
        <v>-</v>
      </c>
      <c r="Q523" s="99" t="str">
        <f t="shared" si="203"/>
        <v>-</v>
      </c>
      <c r="R523" s="100" t="str">
        <f t="shared" si="20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0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0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0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0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0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0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0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0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0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0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7.0965884423240775</v>
      </c>
      <c r="G533" s="335"/>
      <c r="H533" s="337"/>
      <c r="I533" s="160">
        <f t="shared" si="204"/>
        <v>7.0965884423240775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0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0.73845695381602661</v>
      </c>
      <c r="G534" s="335"/>
      <c r="H534" s="337"/>
      <c r="I534" s="168">
        <f t="shared" si="204"/>
        <v>0.73845695381602661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0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0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0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0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0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0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0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0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0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0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0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0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0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0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0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0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0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0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0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0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0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0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0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0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0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0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0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06">SUM(C527:C543)</f>
        <v>0</v>
      </c>
      <c r="D548" s="201">
        <f t="shared" si="206"/>
        <v>0</v>
      </c>
      <c r="E548" s="201">
        <f t="shared" si="206"/>
        <v>0</v>
      </c>
      <c r="F548" s="201">
        <f t="shared" si="206"/>
        <v>7.8350453961401039</v>
      </c>
      <c r="G548" s="201">
        <f t="shared" si="206"/>
        <v>0</v>
      </c>
      <c r="H548" s="203">
        <f t="shared" si="206"/>
        <v>0</v>
      </c>
      <c r="I548" s="160">
        <f t="shared" si="206"/>
        <v>7.8350453961401039</v>
      </c>
      <c r="J548" s="155"/>
      <c r="K548" s="202" t="s">
        <v>26</v>
      </c>
      <c r="L548" s="201">
        <f>SUM(L527:L543)</f>
        <v>0</v>
      </c>
      <c r="M548" s="201">
        <f t="shared" ref="M548:S548" si="207">SUM(M527:M543)</f>
        <v>0</v>
      </c>
      <c r="N548" s="201">
        <f t="shared" si="207"/>
        <v>0</v>
      </c>
      <c r="O548" s="201">
        <f t="shared" si="207"/>
        <v>0</v>
      </c>
      <c r="P548" s="201">
        <f t="shared" si="207"/>
        <v>0</v>
      </c>
      <c r="Q548" s="201">
        <f t="shared" si="207"/>
        <v>0</v>
      </c>
      <c r="R548" s="203">
        <f t="shared" si="207"/>
        <v>0</v>
      </c>
      <c r="S548" s="204">
        <f t="shared" si="207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08">IF($I548=0,"-",C548/$I548)</f>
        <v>0</v>
      </c>
      <c r="D549" s="49">
        <f t="shared" si="208"/>
        <v>0</v>
      </c>
      <c r="E549" s="49">
        <f t="shared" si="208"/>
        <v>0</v>
      </c>
      <c r="F549" s="49">
        <f t="shared" si="208"/>
        <v>1</v>
      </c>
      <c r="G549" s="49">
        <f t="shared" si="208"/>
        <v>0</v>
      </c>
      <c r="H549" s="71">
        <f t="shared" si="208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09">IF($S548=0,"-",L548/$S548)</f>
        <v>-</v>
      </c>
      <c r="M549" s="99" t="str">
        <f t="shared" si="209"/>
        <v>-</v>
      </c>
      <c r="N549" s="99" t="str">
        <f t="shared" si="209"/>
        <v>-</v>
      </c>
      <c r="O549" s="99" t="str">
        <f t="shared" si="209"/>
        <v>-</v>
      </c>
      <c r="P549" s="99" t="str">
        <f t="shared" si="209"/>
        <v>-</v>
      </c>
      <c r="Q549" s="99" t="str">
        <f t="shared" si="209"/>
        <v>-</v>
      </c>
      <c r="R549" s="100" t="str">
        <f t="shared" si="209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10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11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10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11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10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11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10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11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10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11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10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11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11.799049809682417</v>
      </c>
      <c r="G560" s="335"/>
      <c r="H560" s="337"/>
      <c r="I560" s="168">
        <f t="shared" si="210"/>
        <v>11.799049809682417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11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1333.7846564622246</v>
      </c>
      <c r="G561" s="335"/>
      <c r="H561" s="337"/>
      <c r="I561" s="160">
        <f t="shared" si="210"/>
        <v>1333.7846564622246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11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10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11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10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11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10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11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10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11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10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11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10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11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10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11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10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11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10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11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10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11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10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11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10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11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12">SUM(C553:C569)</f>
        <v>0</v>
      </c>
      <c r="D574" s="201">
        <f t="shared" si="212"/>
        <v>0</v>
      </c>
      <c r="E574" s="201">
        <f t="shared" si="212"/>
        <v>0</v>
      </c>
      <c r="F574" s="201">
        <f t="shared" si="212"/>
        <v>1345.583706271907</v>
      </c>
      <c r="G574" s="201">
        <f t="shared" si="212"/>
        <v>0</v>
      </c>
      <c r="H574" s="203">
        <f t="shared" si="212"/>
        <v>0</v>
      </c>
      <c r="I574" s="160">
        <f t="shared" si="212"/>
        <v>1345.583706271907</v>
      </c>
      <c r="J574" s="155"/>
      <c r="K574" s="202" t="s">
        <v>26</v>
      </c>
      <c r="L574" s="201">
        <f>SUM(L553:L569)</f>
        <v>0</v>
      </c>
      <c r="M574" s="201">
        <f t="shared" ref="M574:S574" si="213">SUM(M553:M569)</f>
        <v>0</v>
      </c>
      <c r="N574" s="201">
        <f t="shared" si="213"/>
        <v>0</v>
      </c>
      <c r="O574" s="201">
        <f t="shared" si="213"/>
        <v>0</v>
      </c>
      <c r="P574" s="201">
        <f t="shared" si="213"/>
        <v>0</v>
      </c>
      <c r="Q574" s="201">
        <f t="shared" si="213"/>
        <v>0</v>
      </c>
      <c r="R574" s="203">
        <f t="shared" si="213"/>
        <v>0</v>
      </c>
      <c r="S574" s="204">
        <f t="shared" si="213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14">IF($I574=0,"-",C574/$I574)</f>
        <v>0</v>
      </c>
      <c r="D575" s="49">
        <f t="shared" si="214"/>
        <v>0</v>
      </c>
      <c r="E575" s="49">
        <f t="shared" si="214"/>
        <v>0</v>
      </c>
      <c r="F575" s="49">
        <f t="shared" si="214"/>
        <v>1</v>
      </c>
      <c r="G575" s="49">
        <f t="shared" si="214"/>
        <v>0</v>
      </c>
      <c r="H575" s="71">
        <f t="shared" si="214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15">IF($S574=0,"-",L574/$S574)</f>
        <v>-</v>
      </c>
      <c r="M575" s="99" t="str">
        <f t="shared" si="215"/>
        <v>-</v>
      </c>
      <c r="N575" s="99" t="str">
        <f t="shared" si="215"/>
        <v>-</v>
      </c>
      <c r="O575" s="99" t="str">
        <f t="shared" si="215"/>
        <v>-</v>
      </c>
      <c r="P575" s="99" t="str">
        <f t="shared" si="215"/>
        <v>-</v>
      </c>
      <c r="Q575" s="99" t="str">
        <f t="shared" si="215"/>
        <v>-</v>
      </c>
      <c r="R575" s="100" t="str">
        <f t="shared" si="215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0</v>
      </c>
      <c r="C579" s="158">
        <v>0</v>
      </c>
      <c r="D579" s="158">
        <v>0</v>
      </c>
      <c r="E579" s="158">
        <v>0</v>
      </c>
      <c r="F579" s="321"/>
      <c r="G579" s="158">
        <v>0</v>
      </c>
      <c r="H579" s="159">
        <v>0</v>
      </c>
      <c r="I579" s="160">
        <f>SUM(B579:H579)</f>
        <v>0</v>
      </c>
      <c r="J579" s="155"/>
      <c r="K579" s="209" t="s">
        <v>7</v>
      </c>
      <c r="L579" s="158">
        <v>0</v>
      </c>
      <c r="M579" s="158">
        <v>0</v>
      </c>
      <c r="N579" s="158">
        <v>0</v>
      </c>
      <c r="O579" s="158">
        <v>0</v>
      </c>
      <c r="P579" s="158">
        <v>1.6091277375816437</v>
      </c>
      <c r="Q579" s="158">
        <v>0</v>
      </c>
      <c r="R579" s="210">
        <v>0</v>
      </c>
      <c r="S579" s="211">
        <f>SUM(L579:R579)</f>
        <v>1.6091277375816437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16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17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16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17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16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17"/>
        <v>0</v>
      </c>
    </row>
    <row r="583" spans="1:19" ht="15">
      <c r="A583" s="173" t="s">
        <v>16</v>
      </c>
      <c r="B583" s="162">
        <v>67.457639816087791</v>
      </c>
      <c r="C583" s="162">
        <v>8.1707930642680591</v>
      </c>
      <c r="D583" s="162">
        <v>1.7618020908864211</v>
      </c>
      <c r="E583" s="162">
        <v>3.9293189199735554</v>
      </c>
      <c r="F583" s="322"/>
      <c r="G583" s="162">
        <v>0</v>
      </c>
      <c r="H583" s="174">
        <v>0</v>
      </c>
      <c r="I583" s="160">
        <f t="shared" si="216"/>
        <v>81.319553891215818</v>
      </c>
      <c r="J583" s="155"/>
      <c r="K583" s="175" t="s">
        <v>16</v>
      </c>
      <c r="L583" s="162">
        <v>67.457639816087791</v>
      </c>
      <c r="M583" s="162">
        <v>8.1707930642680591</v>
      </c>
      <c r="N583" s="162">
        <v>1.7618020908864211</v>
      </c>
      <c r="O583" s="162">
        <v>3.9293189199735554</v>
      </c>
      <c r="P583" s="162">
        <v>0</v>
      </c>
      <c r="Q583" s="162">
        <v>0</v>
      </c>
      <c r="R583" s="163">
        <v>0</v>
      </c>
      <c r="S583" s="164">
        <f t="shared" si="217"/>
        <v>81.319553891215818</v>
      </c>
    </row>
    <row r="584" spans="1:19" ht="15">
      <c r="A584" s="165" t="s">
        <v>15</v>
      </c>
      <c r="B584" s="166">
        <v>603.95854066866752</v>
      </c>
      <c r="C584" s="166">
        <v>9.1655811467653194</v>
      </c>
      <c r="D584" s="166">
        <v>10.837360669761191</v>
      </c>
      <c r="E584" s="166">
        <v>0</v>
      </c>
      <c r="F584" s="322"/>
      <c r="G584" s="166">
        <v>0</v>
      </c>
      <c r="H584" s="167">
        <v>0</v>
      </c>
      <c r="I584" s="168">
        <f t="shared" si="216"/>
        <v>623.9614824851941</v>
      </c>
      <c r="J584" s="155"/>
      <c r="K584" s="169" t="s">
        <v>15</v>
      </c>
      <c r="L584" s="170">
        <v>603.95854066866752</v>
      </c>
      <c r="M584" s="170">
        <v>9.1655811467653194</v>
      </c>
      <c r="N584" s="170">
        <v>10.837360669761191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17"/>
        <v>623.9614824851941</v>
      </c>
    </row>
    <row r="585" spans="1:19" ht="15">
      <c r="A585" s="173" t="s">
        <v>54</v>
      </c>
      <c r="B585" s="162">
        <v>0</v>
      </c>
      <c r="C585" s="162">
        <v>0</v>
      </c>
      <c r="D585" s="162">
        <v>0.56792447801712853</v>
      </c>
      <c r="E585" s="162">
        <v>264.92805408911249</v>
      </c>
      <c r="F585" s="322"/>
      <c r="G585" s="162">
        <v>0</v>
      </c>
      <c r="H585" s="174">
        <v>0</v>
      </c>
      <c r="I585" s="160">
        <f t="shared" si="216"/>
        <v>265.49597856712961</v>
      </c>
      <c r="J585" s="155"/>
      <c r="K585" s="175" t="s">
        <v>54</v>
      </c>
      <c r="L585" s="162">
        <v>0</v>
      </c>
      <c r="M585" s="162">
        <v>0</v>
      </c>
      <c r="N585" s="162">
        <v>0.56792447801712853</v>
      </c>
      <c r="O585" s="162">
        <v>264.92805408911249</v>
      </c>
      <c r="P585" s="162">
        <v>1492.1302577694162</v>
      </c>
      <c r="Q585" s="162">
        <v>0</v>
      </c>
      <c r="R585" s="163">
        <v>0</v>
      </c>
      <c r="S585" s="164">
        <f t="shared" si="217"/>
        <v>1757.6262363365458</v>
      </c>
    </row>
    <row r="586" spans="1:19" ht="15">
      <c r="A586" s="165" t="s">
        <v>12</v>
      </c>
      <c r="B586" s="166">
        <v>0</v>
      </c>
      <c r="C586" s="166">
        <v>0</v>
      </c>
      <c r="D586" s="166">
        <v>0.16420589359251628</v>
      </c>
      <c r="E586" s="166">
        <v>4.8009712979628185</v>
      </c>
      <c r="F586" s="322"/>
      <c r="G586" s="166">
        <v>0</v>
      </c>
      <c r="H586" s="167">
        <v>0</v>
      </c>
      <c r="I586" s="168">
        <f t="shared" si="216"/>
        <v>4.9651771915553349</v>
      </c>
      <c r="J586" s="155"/>
      <c r="K586" s="169" t="s">
        <v>12</v>
      </c>
      <c r="L586" s="170">
        <v>0</v>
      </c>
      <c r="M586" s="170">
        <v>0</v>
      </c>
      <c r="N586" s="170">
        <v>0.16420589359251628</v>
      </c>
      <c r="O586" s="170">
        <v>4.8009712979628185</v>
      </c>
      <c r="P586" s="170">
        <v>15.30649648418124</v>
      </c>
      <c r="Q586" s="170">
        <v>0</v>
      </c>
      <c r="R586" s="171">
        <v>0</v>
      </c>
      <c r="S586" s="172">
        <f t="shared" si="217"/>
        <v>20.271673675736576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16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1333.7846564622246</v>
      </c>
      <c r="Q587" s="162">
        <v>0</v>
      </c>
      <c r="R587" s="163">
        <v>0</v>
      </c>
      <c r="S587" s="164">
        <f t="shared" si="217"/>
        <v>1333.7846564622246</v>
      </c>
    </row>
    <row r="588" spans="1:19" ht="15">
      <c r="A588" s="165" t="s">
        <v>17</v>
      </c>
      <c r="B588" s="166">
        <v>21.920417417919158</v>
      </c>
      <c r="C588" s="166">
        <v>0.11877128160550934</v>
      </c>
      <c r="D588" s="166">
        <v>2.782060684861841</v>
      </c>
      <c r="E588" s="166">
        <v>0.37924306035938382</v>
      </c>
      <c r="F588" s="322"/>
      <c r="G588" s="166">
        <v>0</v>
      </c>
      <c r="H588" s="167">
        <v>0</v>
      </c>
      <c r="I588" s="168">
        <f t="shared" si="216"/>
        <v>25.20049244474589</v>
      </c>
      <c r="J588" s="155"/>
      <c r="K588" s="169" t="s">
        <v>17</v>
      </c>
      <c r="L588" s="170">
        <v>21.920417417919158</v>
      </c>
      <c r="M588" s="170">
        <v>0.11877128160550934</v>
      </c>
      <c r="N588" s="170">
        <v>2.782060684861841</v>
      </c>
      <c r="O588" s="170">
        <v>0.37924306035938382</v>
      </c>
      <c r="P588" s="170">
        <v>0</v>
      </c>
      <c r="Q588" s="170">
        <v>0</v>
      </c>
      <c r="R588" s="171">
        <v>0</v>
      </c>
      <c r="S588" s="172">
        <f t="shared" si="217"/>
        <v>25.20049244474589</v>
      </c>
    </row>
    <row r="589" spans="1:19" ht="15">
      <c r="A589" s="173" t="s">
        <v>139</v>
      </c>
      <c r="B589" s="162">
        <v>3210.7091533290973</v>
      </c>
      <c r="C589" s="162">
        <v>505.96532851590769</v>
      </c>
      <c r="D589" s="162">
        <v>98.679023792900963</v>
      </c>
      <c r="E589" s="162">
        <v>77.701780408122147</v>
      </c>
      <c r="F589" s="322"/>
      <c r="G589" s="162">
        <v>0</v>
      </c>
      <c r="H589" s="174">
        <v>0</v>
      </c>
      <c r="I589" s="160">
        <f t="shared" si="216"/>
        <v>3893.055286046028</v>
      </c>
      <c r="J589" s="155"/>
      <c r="K589" s="175" t="s">
        <v>139</v>
      </c>
      <c r="L589" s="162">
        <v>3210.7091533290973</v>
      </c>
      <c r="M589" s="162">
        <v>505.96532851590769</v>
      </c>
      <c r="N589" s="162">
        <v>98.679023792900963</v>
      </c>
      <c r="O589" s="162">
        <v>77.701780408122147</v>
      </c>
      <c r="P589" s="162">
        <v>0</v>
      </c>
      <c r="Q589" s="162">
        <v>0</v>
      </c>
      <c r="R589" s="163">
        <v>0</v>
      </c>
      <c r="S589" s="164">
        <f t="shared" si="217"/>
        <v>3893.055286046028</v>
      </c>
    </row>
    <row r="590" spans="1:19" ht="15">
      <c r="A590" s="165" t="s">
        <v>25</v>
      </c>
      <c r="B590" s="166">
        <v>660.79273526542545</v>
      </c>
      <c r="C590" s="166">
        <v>0</v>
      </c>
      <c r="D590" s="166">
        <v>1457.3979201229033</v>
      </c>
      <c r="E590" s="166">
        <v>321.15718076481329</v>
      </c>
      <c r="F590" s="322"/>
      <c r="G590" s="166">
        <v>998.48272081320863</v>
      </c>
      <c r="H590" s="167">
        <v>0.25993805010668575</v>
      </c>
      <c r="I590" s="168">
        <f t="shared" si="216"/>
        <v>3438.0904950164572</v>
      </c>
      <c r="J590" s="155"/>
      <c r="K590" s="169" t="s">
        <v>25</v>
      </c>
      <c r="L590" s="170">
        <v>660.79273526542545</v>
      </c>
      <c r="M590" s="170">
        <v>0</v>
      </c>
      <c r="N590" s="170">
        <v>1457.3979201229033</v>
      </c>
      <c r="O590" s="170">
        <v>321.15718076481329</v>
      </c>
      <c r="P590" s="170">
        <v>1534.6985948448987</v>
      </c>
      <c r="Q590" s="170">
        <v>998.48272081320863</v>
      </c>
      <c r="R590" s="171">
        <v>0.25993805010668575</v>
      </c>
      <c r="S590" s="172">
        <f t="shared" si="217"/>
        <v>4972.7890898613559</v>
      </c>
    </row>
    <row r="591" spans="1:19" ht="15">
      <c r="A591" s="173" t="s">
        <v>24</v>
      </c>
      <c r="B591" s="162">
        <v>1326.1756506663087</v>
      </c>
      <c r="C591" s="162">
        <v>8.4077169636080171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16"/>
        <v>1334.5833676299167</v>
      </c>
      <c r="J591" s="155"/>
      <c r="K591" s="175" t="s">
        <v>24</v>
      </c>
      <c r="L591" s="162">
        <v>1326.1756506663087</v>
      </c>
      <c r="M591" s="162">
        <v>8.4077169636080171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17"/>
        <v>1334.5833676299167</v>
      </c>
    </row>
    <row r="592" spans="1:19" ht="15">
      <c r="A592" s="165" t="s">
        <v>56</v>
      </c>
      <c r="B592" s="166">
        <v>7.7283648801144293</v>
      </c>
      <c r="C592" s="166">
        <v>0</v>
      </c>
      <c r="D592" s="166">
        <v>1.3738756919331001</v>
      </c>
      <c r="E592" s="166">
        <v>0</v>
      </c>
      <c r="F592" s="322"/>
      <c r="G592" s="166">
        <v>0</v>
      </c>
      <c r="H592" s="167">
        <v>0</v>
      </c>
      <c r="I592" s="168">
        <f t="shared" si="216"/>
        <v>9.1022405720475295</v>
      </c>
      <c r="J592" s="155"/>
      <c r="K592" s="169" t="s">
        <v>56</v>
      </c>
      <c r="L592" s="170">
        <v>7.7283648801144293</v>
      </c>
      <c r="M592" s="170">
        <v>0</v>
      </c>
      <c r="N592" s="170">
        <v>1.3738756919331001</v>
      </c>
      <c r="O592" s="170">
        <v>0</v>
      </c>
      <c r="P592" s="170">
        <v>0.21851886811764706</v>
      </c>
      <c r="Q592" s="170">
        <v>0</v>
      </c>
      <c r="R592" s="171">
        <v>0</v>
      </c>
      <c r="S592" s="172">
        <f t="shared" si="217"/>
        <v>9.3207594401651761</v>
      </c>
    </row>
    <row r="593" spans="1:85" ht="15">
      <c r="A593" s="173" t="s">
        <v>22</v>
      </c>
      <c r="B593" s="162">
        <v>353.56068081767393</v>
      </c>
      <c r="C593" s="162">
        <v>0</v>
      </c>
      <c r="D593" s="162">
        <v>21.807346370634956</v>
      </c>
      <c r="E593" s="162">
        <v>0</v>
      </c>
      <c r="F593" s="322"/>
      <c r="G593" s="162">
        <v>0</v>
      </c>
      <c r="H593" s="174">
        <v>0</v>
      </c>
      <c r="I593" s="160">
        <f t="shared" si="216"/>
        <v>375.36802718830887</v>
      </c>
      <c r="J593" s="155"/>
      <c r="K593" s="175" t="s">
        <v>22</v>
      </c>
      <c r="L593" s="162">
        <v>353.56068081767393</v>
      </c>
      <c r="M593" s="162">
        <v>0</v>
      </c>
      <c r="N593" s="162">
        <v>21.807346370634956</v>
      </c>
      <c r="O593" s="162">
        <v>0</v>
      </c>
      <c r="P593" s="162">
        <v>98.265611634150943</v>
      </c>
      <c r="Q593" s="162">
        <v>0</v>
      </c>
      <c r="R593" s="163">
        <v>0</v>
      </c>
      <c r="S593" s="164">
        <f t="shared" si="217"/>
        <v>473.63363882245983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16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17"/>
        <v>0</v>
      </c>
    </row>
    <row r="595" spans="1:85" ht="15">
      <c r="A595" s="176" t="s">
        <v>60</v>
      </c>
      <c r="B595" s="162">
        <v>532.93034886524299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16"/>
        <v>532.93034886524299</v>
      </c>
      <c r="J595" s="155"/>
      <c r="K595" s="177" t="s">
        <v>60</v>
      </c>
      <c r="L595" s="162">
        <v>532.93034886524299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17"/>
        <v>532.93034886524299</v>
      </c>
    </row>
    <row r="596" spans="1:85">
      <c r="A596" s="178" t="s">
        <v>23</v>
      </c>
      <c r="B596" s="179">
        <v>532.93034886524299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16"/>
        <v>532.93034886524299</v>
      </c>
      <c r="J596" s="155"/>
      <c r="K596" s="182" t="s">
        <v>23</v>
      </c>
      <c r="L596" s="183">
        <v>532.93034886524299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17"/>
        <v>532.93034886524299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16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17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16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17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16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17"/>
        <v>0</v>
      </c>
    </row>
    <row r="600" spans="1:85" ht="15">
      <c r="A600" s="200" t="s">
        <v>26</v>
      </c>
      <c r="B600" s="201">
        <f>SUM(B579:B595)</f>
        <v>6785.2335317265361</v>
      </c>
      <c r="C600" s="201">
        <f t="shared" ref="C600:I600" si="218">SUM(C579:C595)</f>
        <v>531.82819097215452</v>
      </c>
      <c r="D600" s="201">
        <f t="shared" si="218"/>
        <v>1595.3715197954916</v>
      </c>
      <c r="E600" s="201">
        <f t="shared" si="218"/>
        <v>672.8965485403437</v>
      </c>
      <c r="F600" s="201">
        <f t="shared" si="218"/>
        <v>0</v>
      </c>
      <c r="G600" s="201">
        <f t="shared" si="218"/>
        <v>998.48272081320863</v>
      </c>
      <c r="H600" s="203">
        <f t="shared" si="218"/>
        <v>0.25993805010668575</v>
      </c>
      <c r="I600" s="160">
        <f t="shared" si="218"/>
        <v>10584.072449897842</v>
      </c>
      <c r="J600" s="155"/>
      <c r="K600" s="202" t="s">
        <v>26</v>
      </c>
      <c r="L600" s="201">
        <f>SUM(L579:L595)</f>
        <v>6785.2335317265361</v>
      </c>
      <c r="M600" s="201">
        <f t="shared" ref="M600:S600" si="219">SUM(M579:M595)</f>
        <v>531.82819097215452</v>
      </c>
      <c r="N600" s="201">
        <f t="shared" si="219"/>
        <v>1595.3715197954916</v>
      </c>
      <c r="O600" s="201">
        <f t="shared" si="219"/>
        <v>672.8965485403437</v>
      </c>
      <c r="P600" s="201">
        <f t="shared" si="219"/>
        <v>4476.0132638005716</v>
      </c>
      <c r="Q600" s="201">
        <f t="shared" si="219"/>
        <v>998.48272081320863</v>
      </c>
      <c r="R600" s="203">
        <f t="shared" si="219"/>
        <v>0.25993805010668575</v>
      </c>
      <c r="S600" s="204">
        <f t="shared" si="219"/>
        <v>15060.085713698412</v>
      </c>
    </row>
    <row r="601" spans="1:85" s="25" customFormat="1" ht="15" thickBot="1">
      <c r="A601" s="60" t="s">
        <v>83</v>
      </c>
      <c r="B601" s="49">
        <f>IF($I600=0,"-",B600/$I600)</f>
        <v>0.64107965661100774</v>
      </c>
      <c r="C601" s="49">
        <f t="shared" ref="C601:H601" si="220">IF($I600=0,"-",C600/$I600)</f>
        <v>5.0247973404347564E-2</v>
      </c>
      <c r="D601" s="49">
        <f t="shared" si="220"/>
        <v>0.15073323877435196</v>
      </c>
      <c r="E601" s="49">
        <f t="shared" si="220"/>
        <v>6.3576336209493586E-2</v>
      </c>
      <c r="F601" s="49">
        <f t="shared" si="220"/>
        <v>0</v>
      </c>
      <c r="G601" s="49">
        <f t="shared" si="220"/>
        <v>9.4338235640369791E-2</v>
      </c>
      <c r="H601" s="71">
        <f t="shared" si="220"/>
        <v>2.4559360429283031E-5</v>
      </c>
      <c r="I601" s="50">
        <f>SUM(B601:H601)</f>
        <v>1</v>
      </c>
      <c r="K601" s="82" t="s">
        <v>83</v>
      </c>
      <c r="L601" s="99">
        <f t="shared" ref="L601:R601" si="221">IF($S600=0,"-",L600/$S600)</f>
        <v>0.45054415099077399</v>
      </c>
      <c r="M601" s="99">
        <f t="shared" si="221"/>
        <v>3.5313755916303459E-2</v>
      </c>
      <c r="N601" s="99">
        <f t="shared" si="221"/>
        <v>0.10593376094429312</v>
      </c>
      <c r="O601" s="99">
        <f t="shared" si="221"/>
        <v>4.4680791419951071E-2</v>
      </c>
      <c r="P601" s="99">
        <f t="shared" si="221"/>
        <v>0.29721034454201423</v>
      </c>
      <c r="Q601" s="99">
        <f t="shared" si="221"/>
        <v>6.6299936122209774E-2</v>
      </c>
      <c r="R601" s="100">
        <f t="shared" si="221"/>
        <v>1.7260064454364312E-5</v>
      </c>
      <c r="S601" s="101">
        <f>SUM(L601:R601)</f>
        <v>1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13.732444087053921</v>
      </c>
      <c r="C605" s="158">
        <v>0</v>
      </c>
      <c r="D605" s="158">
        <v>0.22597719217135862</v>
      </c>
      <c r="E605" s="158">
        <v>0</v>
      </c>
      <c r="F605" s="321"/>
      <c r="G605" s="158">
        <v>0</v>
      </c>
      <c r="H605" s="159">
        <v>0</v>
      </c>
      <c r="I605" s="160">
        <f>SUM(B605:H605)</f>
        <v>13.958421279225279</v>
      </c>
      <c r="J605" s="155"/>
      <c r="K605" s="209" t="s">
        <v>7</v>
      </c>
      <c r="L605" s="158">
        <v>13.732444087053921</v>
      </c>
      <c r="M605" s="158">
        <v>0</v>
      </c>
      <c r="N605" s="158">
        <v>0.22597719217135862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13.958421279225279</v>
      </c>
      <c r="U605" s="104" t="s">
        <v>7</v>
      </c>
      <c r="V605" s="213">
        <v>13.732444087053921</v>
      </c>
      <c r="W605" s="213">
        <v>0.22597719217135862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22">+P605</f>
        <v>0</v>
      </c>
      <c r="AF605" s="216">
        <f t="shared" ref="AF605:AF625" si="223">SUM(V605:AE605)</f>
        <v>13.958421279225279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35.494854628956169</v>
      </c>
      <c r="C606" s="166">
        <v>0</v>
      </c>
      <c r="D606" s="166">
        <v>0.40659103813475728</v>
      </c>
      <c r="E606" s="166">
        <v>0</v>
      </c>
      <c r="F606" s="322"/>
      <c r="G606" s="166">
        <v>0</v>
      </c>
      <c r="H606" s="167">
        <v>0</v>
      </c>
      <c r="I606" s="168">
        <f t="shared" ref="I606:I625" si="224">SUM(B606:H606)</f>
        <v>35.901445667090925</v>
      </c>
      <c r="J606" s="155"/>
      <c r="K606" s="169" t="s">
        <v>8</v>
      </c>
      <c r="L606" s="170">
        <v>35.494854628956169</v>
      </c>
      <c r="M606" s="170">
        <v>0</v>
      </c>
      <c r="N606" s="170">
        <v>0.40659103813475728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25">SUM(L606:R606)</f>
        <v>35.901445667090925</v>
      </c>
      <c r="U606" s="105" t="s">
        <v>8</v>
      </c>
      <c r="V606" s="218">
        <v>35.494854628956169</v>
      </c>
      <c r="W606" s="218">
        <v>0.19095296544016621</v>
      </c>
      <c r="X606" s="218">
        <v>0.21563807269459107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22"/>
        <v>0</v>
      </c>
      <c r="AF606" s="220">
        <f t="shared" si="223"/>
        <v>35.901445667090925</v>
      </c>
      <c r="AG606" s="249" t="str">
        <f t="shared" ref="AG606:AG626" si="22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3.413003350255865</v>
      </c>
      <c r="C607" s="162">
        <v>0</v>
      </c>
      <c r="D607" s="162">
        <v>0.1108596929267846</v>
      </c>
      <c r="E607" s="162">
        <v>0</v>
      </c>
      <c r="F607" s="322"/>
      <c r="G607" s="162">
        <v>0</v>
      </c>
      <c r="H607" s="174">
        <v>0</v>
      </c>
      <c r="I607" s="160">
        <f t="shared" si="224"/>
        <v>3.5238630431826494</v>
      </c>
      <c r="J607" s="155"/>
      <c r="K607" s="175" t="s">
        <v>10</v>
      </c>
      <c r="L607" s="162">
        <v>3.413003350255865</v>
      </c>
      <c r="M607" s="162">
        <v>0</v>
      </c>
      <c r="N607" s="162">
        <v>0.1108596929267846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25"/>
        <v>3.5238630431826494</v>
      </c>
      <c r="U607" s="281" t="s">
        <v>10</v>
      </c>
      <c r="V607" s="213">
        <v>3.413003350255865</v>
      </c>
      <c r="W607" s="213">
        <v>0.1108596929267846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22"/>
        <v>0</v>
      </c>
      <c r="AF607" s="216">
        <f t="shared" si="223"/>
        <v>3.5238630431826494</v>
      </c>
      <c r="AG607" s="249" t="str">
        <f t="shared" si="22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2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2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22"/>
        <v>0</v>
      </c>
      <c r="AF608" s="220">
        <f t="shared" si="223"/>
        <v>0</v>
      </c>
      <c r="AG608" s="249" t="str">
        <f t="shared" si="22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0</v>
      </c>
      <c r="C609" s="162">
        <v>0</v>
      </c>
      <c r="D609" s="162">
        <v>0</v>
      </c>
      <c r="E609" s="162">
        <v>0</v>
      </c>
      <c r="F609" s="322"/>
      <c r="G609" s="162">
        <v>0</v>
      </c>
      <c r="H609" s="174">
        <v>0</v>
      </c>
      <c r="I609" s="160">
        <f t="shared" si="224"/>
        <v>0</v>
      </c>
      <c r="J609" s="155"/>
      <c r="K609" s="175" t="s">
        <v>16</v>
      </c>
      <c r="L609" s="162">
        <v>0</v>
      </c>
      <c r="M609" s="162">
        <v>0</v>
      </c>
      <c r="N609" s="162">
        <v>0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25"/>
        <v>0</v>
      </c>
      <c r="U609" s="281" t="s">
        <v>16</v>
      </c>
      <c r="V609" s="213">
        <v>0</v>
      </c>
      <c r="W609" s="213">
        <v>0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22"/>
        <v>0</v>
      </c>
      <c r="AF609" s="216">
        <f t="shared" si="223"/>
        <v>0</v>
      </c>
      <c r="AG609" s="249" t="str">
        <f t="shared" si="22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5197.3398722712463</v>
      </c>
      <c r="C610" s="166">
        <v>0</v>
      </c>
      <c r="D610" s="166">
        <v>717.81613950816995</v>
      </c>
      <c r="E610" s="166">
        <v>0</v>
      </c>
      <c r="F610" s="322"/>
      <c r="G610" s="166">
        <v>0</v>
      </c>
      <c r="H610" s="167">
        <v>0</v>
      </c>
      <c r="I610" s="168">
        <f t="shared" si="224"/>
        <v>5915.1560117794161</v>
      </c>
      <c r="J610" s="155"/>
      <c r="K610" s="169" t="s">
        <v>15</v>
      </c>
      <c r="L610" s="170">
        <v>5197.3398722712463</v>
      </c>
      <c r="M610" s="170">
        <v>0</v>
      </c>
      <c r="N610" s="170">
        <v>717.81613950816995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25"/>
        <v>5915.1560117794161</v>
      </c>
      <c r="U610" s="105" t="s">
        <v>15</v>
      </c>
      <c r="V610" s="218">
        <v>5197.3398722712463</v>
      </c>
      <c r="W610" s="218">
        <v>717.81613950816995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22"/>
        <v>0</v>
      </c>
      <c r="AF610" s="220">
        <f t="shared" si="223"/>
        <v>5915.1560117794161</v>
      </c>
      <c r="AG610" s="249" t="str">
        <f t="shared" si="22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2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6871.2625638781947</v>
      </c>
      <c r="Q611" s="162">
        <v>0</v>
      </c>
      <c r="R611" s="163">
        <v>0</v>
      </c>
      <c r="S611" s="164">
        <f t="shared" si="225"/>
        <v>6871.2625638781947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6871.2625638781947</v>
      </c>
      <c r="AF611" s="252">
        <f t="shared" si="223"/>
        <v>6871.2625638781947</v>
      </c>
      <c r="AG611" s="249" t="str">
        <f t="shared" si="22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2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2914.4377325202795</v>
      </c>
      <c r="Q612" s="170">
        <v>0</v>
      </c>
      <c r="R612" s="171">
        <v>0</v>
      </c>
      <c r="S612" s="172">
        <f t="shared" si="225"/>
        <v>2914.4377325202795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27">+P612</f>
        <v>2914.4377325202795</v>
      </c>
      <c r="AF612" s="220">
        <f t="shared" si="223"/>
        <v>2914.4377325202795</v>
      </c>
      <c r="AG612" s="249" t="str">
        <f t="shared" si="22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2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2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27"/>
        <v>0</v>
      </c>
      <c r="AF613" s="252">
        <f t="shared" si="223"/>
        <v>0</v>
      </c>
      <c r="AG613" s="249" t="str">
        <f t="shared" si="22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106.78236394211828</v>
      </c>
      <c r="C614" s="166">
        <v>0</v>
      </c>
      <c r="D614" s="166">
        <v>16.987615403324813</v>
      </c>
      <c r="E614" s="166">
        <v>0</v>
      </c>
      <c r="F614" s="322"/>
      <c r="G614" s="166">
        <v>0</v>
      </c>
      <c r="H614" s="167">
        <v>0</v>
      </c>
      <c r="I614" s="168">
        <f t="shared" si="224"/>
        <v>123.76997934544309</v>
      </c>
      <c r="J614" s="155"/>
      <c r="K614" s="169" t="s">
        <v>17</v>
      </c>
      <c r="L614" s="170">
        <v>106.78236394211828</v>
      </c>
      <c r="M614" s="170">
        <v>0</v>
      </c>
      <c r="N614" s="170">
        <v>16.987615403324813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25"/>
        <v>123.76997934544309</v>
      </c>
      <c r="U614" s="105" t="s">
        <v>17</v>
      </c>
      <c r="V614" s="218">
        <v>106.78236394211828</v>
      </c>
      <c r="W614" s="218">
        <v>16.215242476023235</v>
      </c>
      <c r="X614" s="218">
        <v>0.7723729273015798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27"/>
        <v>0</v>
      </c>
      <c r="AF614" s="220">
        <f t="shared" si="223"/>
        <v>123.76997934544309</v>
      </c>
      <c r="AG614" s="249" t="str">
        <f t="shared" si="22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2686.0434224752662</v>
      </c>
      <c r="C615" s="162">
        <v>0</v>
      </c>
      <c r="D615" s="162">
        <v>338.40979088473375</v>
      </c>
      <c r="E615" s="162">
        <v>0</v>
      </c>
      <c r="F615" s="322"/>
      <c r="G615" s="162">
        <v>0</v>
      </c>
      <c r="H615" s="174">
        <v>0</v>
      </c>
      <c r="I615" s="160">
        <f t="shared" si="224"/>
        <v>3024.4532133600001</v>
      </c>
      <c r="J615" s="155"/>
      <c r="K615" s="175" t="s">
        <v>139</v>
      </c>
      <c r="L615" s="162">
        <v>2686.0434224752662</v>
      </c>
      <c r="M615" s="162">
        <v>0</v>
      </c>
      <c r="N615" s="162">
        <v>338.40979088473375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25"/>
        <v>3024.4532133600001</v>
      </c>
      <c r="U615" s="106" t="s">
        <v>139</v>
      </c>
      <c r="V615" s="213">
        <v>2686.0434224752662</v>
      </c>
      <c r="W615" s="213">
        <v>335.16030979534281</v>
      </c>
      <c r="X615" s="213">
        <v>3.249481089390966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27"/>
        <v>0</v>
      </c>
      <c r="AF615" s="252">
        <f t="shared" si="223"/>
        <v>3024.4532133600001</v>
      </c>
      <c r="AG615" s="249" t="str">
        <f t="shared" si="22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1138.3886321527991</v>
      </c>
      <c r="C616" s="166">
        <v>0</v>
      </c>
      <c r="D616" s="166">
        <v>1701.0577070244453</v>
      </c>
      <c r="E616" s="166">
        <v>2138.9586153648943</v>
      </c>
      <c r="F616" s="322"/>
      <c r="G616" s="166">
        <v>851.6544751846543</v>
      </c>
      <c r="H616" s="167">
        <v>0</v>
      </c>
      <c r="I616" s="168">
        <f t="shared" si="224"/>
        <v>5830.0594297267926</v>
      </c>
      <c r="J616" s="155"/>
      <c r="K616" s="169" t="s">
        <v>25</v>
      </c>
      <c r="L616" s="170">
        <v>1138.3886321527991</v>
      </c>
      <c r="M616" s="170">
        <v>0</v>
      </c>
      <c r="N616" s="170">
        <v>1701.0577070244453</v>
      </c>
      <c r="O616" s="170">
        <v>2138.9586153648943</v>
      </c>
      <c r="P616" s="170">
        <v>0</v>
      </c>
      <c r="Q616" s="170">
        <v>851.6544751846543</v>
      </c>
      <c r="R616" s="171">
        <v>0</v>
      </c>
      <c r="S616" s="172">
        <f t="shared" si="225"/>
        <v>5830.0594297267926</v>
      </c>
      <c r="U616" s="105" t="s">
        <v>25</v>
      </c>
      <c r="V616" s="218">
        <v>1138.3886321527991</v>
      </c>
      <c r="W616" s="218">
        <v>1151.012993107682</v>
      </c>
      <c r="X616" s="218">
        <v>550.04471391676327</v>
      </c>
      <c r="Y616" s="218">
        <v>616.77014189045099</v>
      </c>
      <c r="Z616" s="218">
        <v>662.6870208187986</v>
      </c>
      <c r="AA616" s="218">
        <v>189.98292942424192</v>
      </c>
      <c r="AB616" s="218">
        <v>495.24853914455815</v>
      </c>
      <c r="AC616" s="218">
        <v>356.40593604009615</v>
      </c>
      <c r="AD616" s="218">
        <v>669.5185232314027</v>
      </c>
      <c r="AE616" s="250">
        <f t="shared" si="227"/>
        <v>0</v>
      </c>
      <c r="AF616" s="220">
        <f t="shared" si="223"/>
        <v>5830.0594297267917</v>
      </c>
      <c r="AG616" s="249" t="str">
        <f t="shared" si="22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1902.5522027094182</v>
      </c>
      <c r="C617" s="162">
        <v>0</v>
      </c>
      <c r="D617" s="162">
        <v>215.23291535717615</v>
      </c>
      <c r="E617" s="162">
        <v>0</v>
      </c>
      <c r="F617" s="322"/>
      <c r="G617" s="162">
        <v>0</v>
      </c>
      <c r="H617" s="174">
        <v>0</v>
      </c>
      <c r="I617" s="160">
        <f t="shared" si="224"/>
        <v>2117.7851180665944</v>
      </c>
      <c r="J617" s="155"/>
      <c r="K617" s="175" t="s">
        <v>24</v>
      </c>
      <c r="L617" s="162">
        <v>1902.5522027094182</v>
      </c>
      <c r="M617" s="162">
        <v>0</v>
      </c>
      <c r="N617" s="162">
        <v>215.23291535717615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25"/>
        <v>2117.7851180665944</v>
      </c>
      <c r="U617" s="283" t="s">
        <v>24</v>
      </c>
      <c r="V617" s="213">
        <v>1902.5522027094182</v>
      </c>
      <c r="W617" s="213">
        <v>215.23291535717615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27"/>
        <v>0</v>
      </c>
      <c r="AF617" s="252">
        <f t="shared" si="223"/>
        <v>2117.7851180665944</v>
      </c>
      <c r="AG617" s="249" t="str">
        <f t="shared" si="22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4859.2231649289924</v>
      </c>
      <c r="C618" s="166">
        <v>0</v>
      </c>
      <c r="D618" s="166">
        <v>334.7899615773955</v>
      </c>
      <c r="E618" s="166">
        <v>0</v>
      </c>
      <c r="F618" s="322"/>
      <c r="G618" s="166">
        <v>0</v>
      </c>
      <c r="H618" s="167">
        <v>0</v>
      </c>
      <c r="I618" s="168">
        <f t="shared" si="224"/>
        <v>5194.0131265063883</v>
      </c>
      <c r="J618" s="155"/>
      <c r="K618" s="169" t="s">
        <v>56</v>
      </c>
      <c r="L618" s="170">
        <v>4859.2231649289924</v>
      </c>
      <c r="M618" s="170">
        <v>0</v>
      </c>
      <c r="N618" s="170">
        <v>334.7899615773955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25"/>
        <v>5194.0131265063883</v>
      </c>
      <c r="U618" s="105" t="s">
        <v>56</v>
      </c>
      <c r="V618" s="218">
        <v>4859.2231649289924</v>
      </c>
      <c r="W618" s="218">
        <v>309.27889082480255</v>
      </c>
      <c r="X618" s="218">
        <v>25.511070752592975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27"/>
        <v>0</v>
      </c>
      <c r="AF618" s="220">
        <f t="shared" si="223"/>
        <v>5194.0131265063874</v>
      </c>
      <c r="AG618" s="249" t="str">
        <f t="shared" si="22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849.45303296761278</v>
      </c>
      <c r="C619" s="162">
        <v>0</v>
      </c>
      <c r="D619" s="162">
        <v>162.32781019198706</v>
      </c>
      <c r="E619" s="162">
        <v>0</v>
      </c>
      <c r="F619" s="322"/>
      <c r="G619" s="162">
        <v>0</v>
      </c>
      <c r="H619" s="174">
        <v>0</v>
      </c>
      <c r="I619" s="160">
        <f t="shared" si="224"/>
        <v>1011.7808431595998</v>
      </c>
      <c r="J619" s="155"/>
      <c r="K619" s="175" t="s">
        <v>22</v>
      </c>
      <c r="L619" s="162">
        <v>849.45303296761278</v>
      </c>
      <c r="M619" s="162">
        <v>0</v>
      </c>
      <c r="N619" s="162">
        <v>162.32781019198706</v>
      </c>
      <c r="O619" s="162">
        <v>0</v>
      </c>
      <c r="P619" s="162">
        <v>565.00677245194106</v>
      </c>
      <c r="Q619" s="162">
        <v>0</v>
      </c>
      <c r="R619" s="163">
        <v>0</v>
      </c>
      <c r="S619" s="164">
        <f t="shared" si="225"/>
        <v>1576.7876156115408</v>
      </c>
      <c r="U619" s="283" t="s">
        <v>22</v>
      </c>
      <c r="V619" s="213">
        <v>849.45303296761278</v>
      </c>
      <c r="W619" s="213">
        <v>161.5521328053712</v>
      </c>
      <c r="X619" s="213">
        <v>0.7756773866158454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27"/>
        <v>565.00677245194106</v>
      </c>
      <c r="AF619" s="252">
        <f t="shared" si="223"/>
        <v>1576.7876156115408</v>
      </c>
      <c r="AG619" s="249" t="str">
        <f t="shared" si="22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2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2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27"/>
        <v>0</v>
      </c>
      <c r="AF620" s="220">
        <f t="shared" si="223"/>
        <v>0</v>
      </c>
      <c r="AG620" s="249" t="str">
        <f t="shared" si="22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466.71823563081324</v>
      </c>
      <c r="C621" s="162">
        <v>0</v>
      </c>
      <c r="D621" s="162">
        <v>485.11352955795098</v>
      </c>
      <c r="E621" s="162">
        <v>0</v>
      </c>
      <c r="F621" s="322"/>
      <c r="G621" s="162">
        <v>0</v>
      </c>
      <c r="H621" s="174">
        <v>0</v>
      </c>
      <c r="I621" s="160">
        <f t="shared" si="224"/>
        <v>951.83176518876417</v>
      </c>
      <c r="J621" s="155"/>
      <c r="K621" s="177" t="s">
        <v>60</v>
      </c>
      <c r="L621" s="162">
        <v>466.71823563081324</v>
      </c>
      <c r="M621" s="162">
        <v>0</v>
      </c>
      <c r="N621" s="162">
        <v>485.11352955795098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25"/>
        <v>951.83176518876417</v>
      </c>
      <c r="U621" s="284" t="s">
        <v>60</v>
      </c>
      <c r="V621" s="213">
        <v>466.71823563081324</v>
      </c>
      <c r="W621" s="213">
        <v>485.11352955795098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27"/>
        <v>0</v>
      </c>
      <c r="AF621" s="216">
        <f t="shared" si="223"/>
        <v>951.83176518876417</v>
      </c>
      <c r="AG621" s="249" t="str">
        <f t="shared" si="22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466.71823563081324</v>
      </c>
      <c r="C622" s="179">
        <v>0</v>
      </c>
      <c r="D622" s="179">
        <v>485.11352955795098</v>
      </c>
      <c r="E622" s="179">
        <v>0</v>
      </c>
      <c r="F622" s="322"/>
      <c r="G622" s="179">
        <v>0</v>
      </c>
      <c r="H622" s="180">
        <v>0</v>
      </c>
      <c r="I622" s="181">
        <f t="shared" si="224"/>
        <v>951.83176518876417</v>
      </c>
      <c r="J622" s="155"/>
      <c r="K622" s="182" t="s">
        <v>23</v>
      </c>
      <c r="L622" s="183">
        <v>466.71823563081324</v>
      </c>
      <c r="M622" s="183">
        <v>0</v>
      </c>
      <c r="N622" s="183">
        <v>485.11352955795098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25"/>
        <v>951.83176518876417</v>
      </c>
      <c r="U622" s="285" t="s">
        <v>134</v>
      </c>
      <c r="V622" s="218">
        <v>466.71823563081324</v>
      </c>
      <c r="W622" s="218">
        <v>485.11352955795098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27"/>
        <v>0</v>
      </c>
      <c r="AF622" s="220">
        <f t="shared" si="223"/>
        <v>951.83176518876417</v>
      </c>
      <c r="AG622" s="253" t="str">
        <f t="shared" si="22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2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2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27"/>
        <v>0</v>
      </c>
      <c r="AF623" s="252">
        <f t="shared" si="223"/>
        <v>0</v>
      </c>
      <c r="AG623" s="253" t="str">
        <f t="shared" si="22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2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2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27"/>
        <v>0</v>
      </c>
      <c r="AF624" s="220">
        <f t="shared" si="223"/>
        <v>0</v>
      </c>
      <c r="AG624" s="253" t="str">
        <f t="shared" si="22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2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2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23"/>
        <v>0</v>
      </c>
      <c r="AG625" s="253" t="str">
        <f t="shared" si="22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17259.141229144534</v>
      </c>
      <c r="C626" s="201">
        <f t="shared" ref="C626:I626" si="228">SUM(C605:C621)</f>
        <v>0</v>
      </c>
      <c r="D626" s="201">
        <f t="shared" si="228"/>
        <v>3972.478897428417</v>
      </c>
      <c r="E626" s="201">
        <f t="shared" si="228"/>
        <v>2138.9586153648943</v>
      </c>
      <c r="F626" s="201">
        <f t="shared" si="228"/>
        <v>0</v>
      </c>
      <c r="G626" s="201">
        <f t="shared" si="228"/>
        <v>851.6544751846543</v>
      </c>
      <c r="H626" s="203">
        <f t="shared" si="228"/>
        <v>0</v>
      </c>
      <c r="I626" s="160">
        <f t="shared" si="228"/>
        <v>24222.233217122492</v>
      </c>
      <c r="J626" s="155"/>
      <c r="K626" s="202" t="s">
        <v>26</v>
      </c>
      <c r="L626" s="201">
        <f>SUM(L605:L621)</f>
        <v>17259.141229144534</v>
      </c>
      <c r="M626" s="201">
        <f t="shared" ref="M626:S626" si="229">SUM(M605:M621)</f>
        <v>0</v>
      </c>
      <c r="N626" s="201">
        <f t="shared" si="229"/>
        <v>3972.478897428417</v>
      </c>
      <c r="O626" s="201">
        <f t="shared" si="229"/>
        <v>2138.9586153648943</v>
      </c>
      <c r="P626" s="201">
        <f t="shared" si="229"/>
        <v>10350.707068850415</v>
      </c>
      <c r="Q626" s="201">
        <f t="shared" si="229"/>
        <v>851.6544751846543</v>
      </c>
      <c r="R626" s="203">
        <f t="shared" si="229"/>
        <v>0</v>
      </c>
      <c r="S626" s="204">
        <f t="shared" si="229"/>
        <v>34572.940285972909</v>
      </c>
      <c r="U626" s="230" t="s">
        <v>59</v>
      </c>
      <c r="V626" s="231">
        <f>SUM(V605:V621)</f>
        <v>17259.141229144534</v>
      </c>
      <c r="W626" s="231">
        <f t="shared" ref="W626:AE626" si="230">SUM(W605:W621)</f>
        <v>3391.9099432830571</v>
      </c>
      <c r="X626" s="231">
        <f t="shared" si="230"/>
        <v>580.56895414535927</v>
      </c>
      <c r="Y626" s="231">
        <f t="shared" si="230"/>
        <v>616.77014189045099</v>
      </c>
      <c r="Z626" s="231">
        <f t="shared" si="230"/>
        <v>662.6870208187986</v>
      </c>
      <c r="AA626" s="231">
        <f t="shared" si="230"/>
        <v>189.98292942424192</v>
      </c>
      <c r="AB626" s="231">
        <f t="shared" si="230"/>
        <v>495.24853914455815</v>
      </c>
      <c r="AC626" s="231">
        <f t="shared" si="230"/>
        <v>356.40593604009615</v>
      </c>
      <c r="AD626" s="231">
        <f t="shared" si="230"/>
        <v>669.5185232314027</v>
      </c>
      <c r="AE626" s="254">
        <f t="shared" si="230"/>
        <v>10350.707068850415</v>
      </c>
      <c r="AF626" s="255">
        <f>SUM(AF605:AF621)</f>
        <v>34572.940285972909</v>
      </c>
      <c r="AG626" s="256" t="str">
        <f t="shared" si="22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0.71253303006529523</v>
      </c>
      <c r="C627" s="49">
        <f t="shared" ref="C627:H627" si="231">IF($I626=0,"-",C626/$I626)</f>
        <v>0</v>
      </c>
      <c r="D627" s="49">
        <f t="shared" si="231"/>
        <v>0.16400134792775034</v>
      </c>
      <c r="E627" s="49">
        <f t="shared" si="231"/>
        <v>8.8305590826071423E-2</v>
      </c>
      <c r="F627" s="49">
        <f t="shared" si="231"/>
        <v>0</v>
      </c>
      <c r="G627" s="49">
        <f t="shared" si="231"/>
        <v>3.516003118088331E-2</v>
      </c>
      <c r="H627" s="71">
        <f t="shared" si="231"/>
        <v>0</v>
      </c>
      <c r="I627" s="50">
        <f>SUM(B627:H627)</f>
        <v>1.0000000000000002</v>
      </c>
      <c r="K627" s="82" t="s">
        <v>83</v>
      </c>
      <c r="L627" s="99">
        <f t="shared" ref="L627:R627" si="232">IF($S626=0,"-",L626/$S626)</f>
        <v>0.49920952879286901</v>
      </c>
      <c r="M627" s="99">
        <f t="shared" si="232"/>
        <v>0</v>
      </c>
      <c r="N627" s="99">
        <f t="shared" si="232"/>
        <v>0.11490139006314569</v>
      </c>
      <c r="O627" s="99">
        <f t="shared" si="232"/>
        <v>6.1867998430920911E-2</v>
      </c>
      <c r="P627" s="99">
        <f t="shared" si="232"/>
        <v>0.29938752629176729</v>
      </c>
      <c r="Q627" s="99">
        <f t="shared" si="232"/>
        <v>2.4633556421297248E-2</v>
      </c>
      <c r="R627" s="100">
        <f t="shared" si="232"/>
        <v>0</v>
      </c>
      <c r="S627" s="101">
        <f>SUM(L627:R627)</f>
        <v>1</v>
      </c>
      <c r="U627" s="111" t="s">
        <v>83</v>
      </c>
      <c r="V627" s="133">
        <f>V626/$AF626</f>
        <v>0.49920952879286901</v>
      </c>
      <c r="W627" s="133">
        <f t="shared" ref="W627:AF627" si="233">W626/$AF626</f>
        <v>9.810880750166448E-2</v>
      </c>
      <c r="X627" s="133">
        <f t="shared" si="233"/>
        <v>1.6792582561481192E-2</v>
      </c>
      <c r="Y627" s="133">
        <f t="shared" si="233"/>
        <v>1.7839678569100174E-2</v>
      </c>
      <c r="Z627" s="133">
        <f t="shared" si="233"/>
        <v>1.9167794678072753E-2</v>
      </c>
      <c r="AA627" s="133">
        <f t="shared" si="233"/>
        <v>5.4951337043590322E-3</v>
      </c>
      <c r="AB627" s="133">
        <f t="shared" si="233"/>
        <v>1.4324744584870978E-2</v>
      </c>
      <c r="AC627" s="133">
        <f t="shared" si="233"/>
        <v>1.030881183642627E-2</v>
      </c>
      <c r="AD627" s="257">
        <f t="shared" si="233"/>
        <v>1.9365391479388948E-2</v>
      </c>
      <c r="AE627" s="257">
        <f t="shared" si="233"/>
        <v>0.29938752629176729</v>
      </c>
      <c r="AF627" s="258">
        <f t="shared" si="233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0.10166374818483874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0.10166374818483874</v>
      </c>
      <c r="J631" s="155"/>
      <c r="K631" s="209" t="s">
        <v>7</v>
      </c>
      <c r="L631" s="158">
        <v>0.10166374818483874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0.10166374818483874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1.5565371191815074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34">SUM(B632:H632)</f>
        <v>1.5565371191815074</v>
      </c>
      <c r="J632" s="155"/>
      <c r="K632" s="169" t="s">
        <v>8</v>
      </c>
      <c r="L632" s="170">
        <v>1.5565371191815074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35">SUM(L632:R632)</f>
        <v>1.5565371191815074</v>
      </c>
    </row>
    <row r="633" spans="1:85" ht="15">
      <c r="A633" s="173" t="s">
        <v>10</v>
      </c>
      <c r="B633" s="162">
        <v>8.1144661535304002E-2</v>
      </c>
      <c r="C633" s="162">
        <v>0</v>
      </c>
      <c r="D633" s="162">
        <v>2.5994249591438105E-4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34"/>
        <v>8.1404604031218381E-2</v>
      </c>
      <c r="J633" s="155"/>
      <c r="K633" s="175" t="s">
        <v>10</v>
      </c>
      <c r="L633" s="162">
        <v>8.1144661535304002E-2</v>
      </c>
      <c r="M633" s="162">
        <v>0</v>
      </c>
      <c r="N633" s="162">
        <v>2.5994249591438105E-4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35"/>
        <v>8.1404604031218381E-2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34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35"/>
        <v>0</v>
      </c>
    </row>
    <row r="635" spans="1:85" ht="15">
      <c r="A635" s="173" t="s">
        <v>16</v>
      </c>
      <c r="B635" s="162">
        <v>46.034179295962765</v>
      </c>
      <c r="C635" s="162">
        <v>0.1989626082370558</v>
      </c>
      <c r="D635" s="162">
        <v>3.7094217302513166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34"/>
        <v>49.942563634451133</v>
      </c>
      <c r="J635" s="155"/>
      <c r="K635" s="175" t="s">
        <v>16</v>
      </c>
      <c r="L635" s="162">
        <v>46.034179295962765</v>
      </c>
      <c r="M635" s="162">
        <v>0.1989626082370558</v>
      </c>
      <c r="N635" s="162">
        <v>3.7094217302513166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35"/>
        <v>49.942563634451133</v>
      </c>
    </row>
    <row r="636" spans="1:85" ht="15">
      <c r="A636" s="165" t="s">
        <v>15</v>
      </c>
      <c r="B636" s="166">
        <v>5.4845348796387032</v>
      </c>
      <c r="C636" s="166">
        <v>0.1237739212563753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34"/>
        <v>5.6083088008950783</v>
      </c>
      <c r="J636" s="155"/>
      <c r="K636" s="169" t="s">
        <v>15</v>
      </c>
      <c r="L636" s="170">
        <v>5.4845348796387032</v>
      </c>
      <c r="M636" s="170">
        <v>0.1237739212563753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35"/>
        <v>5.6083088008950783</v>
      </c>
    </row>
    <row r="637" spans="1:85" ht="15">
      <c r="A637" s="173" t="s">
        <v>54</v>
      </c>
      <c r="B637" s="162">
        <v>0</v>
      </c>
      <c r="C637" s="162">
        <v>0.28867280436150111</v>
      </c>
      <c r="D637" s="162">
        <v>0</v>
      </c>
      <c r="E637" s="162">
        <v>14.010925292320163</v>
      </c>
      <c r="F637" s="162">
        <v>553.33038526157179</v>
      </c>
      <c r="G637" s="162">
        <v>0</v>
      </c>
      <c r="H637" s="174">
        <v>0</v>
      </c>
      <c r="I637" s="160">
        <f t="shared" si="234"/>
        <v>567.62998335825341</v>
      </c>
      <c r="J637" s="155"/>
      <c r="K637" s="175" t="s">
        <v>54</v>
      </c>
      <c r="L637" s="162">
        <v>0</v>
      </c>
      <c r="M637" s="162">
        <v>0.28867280436150111</v>
      </c>
      <c r="N637" s="162">
        <v>0</v>
      </c>
      <c r="O637" s="162">
        <v>14.010925292320163</v>
      </c>
      <c r="P637" s="162">
        <v>553.33038526157179</v>
      </c>
      <c r="Q637" s="162">
        <v>0</v>
      </c>
      <c r="R637" s="163">
        <v>0</v>
      </c>
      <c r="S637" s="164">
        <f t="shared" si="235"/>
        <v>567.62998335825341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26.151850134937444</v>
      </c>
      <c r="F638" s="166">
        <v>0</v>
      </c>
      <c r="G638" s="166">
        <v>0</v>
      </c>
      <c r="H638" s="167">
        <v>0</v>
      </c>
      <c r="I638" s="168">
        <f t="shared" si="234"/>
        <v>26.151850134937444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26.151850134937444</v>
      </c>
      <c r="P638" s="170">
        <v>0</v>
      </c>
      <c r="Q638" s="170">
        <v>0</v>
      </c>
      <c r="R638" s="171">
        <v>0</v>
      </c>
      <c r="S638" s="172">
        <f t="shared" si="235"/>
        <v>26.151850134937444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34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35"/>
        <v>0</v>
      </c>
    </row>
    <row r="640" spans="1:85" ht="15">
      <c r="A640" s="165" t="s">
        <v>17</v>
      </c>
      <c r="B640" s="166">
        <v>12.244001057173008</v>
      </c>
      <c r="C640" s="166">
        <v>0</v>
      </c>
      <c r="D640" s="166">
        <v>5.9276047288154658E-2</v>
      </c>
      <c r="E640" s="166">
        <v>0.36067774917108558</v>
      </c>
      <c r="F640" s="166">
        <v>0</v>
      </c>
      <c r="G640" s="166">
        <v>0</v>
      </c>
      <c r="H640" s="167">
        <v>0</v>
      </c>
      <c r="I640" s="168">
        <f t="shared" si="234"/>
        <v>12.663954853632248</v>
      </c>
      <c r="J640" s="155"/>
      <c r="K640" s="169" t="s">
        <v>17</v>
      </c>
      <c r="L640" s="170">
        <v>12.244001057173008</v>
      </c>
      <c r="M640" s="170">
        <v>0</v>
      </c>
      <c r="N640" s="170">
        <v>5.9276047288154658E-2</v>
      </c>
      <c r="O640" s="170">
        <v>0.36067774917108558</v>
      </c>
      <c r="P640" s="170">
        <v>0</v>
      </c>
      <c r="Q640" s="170">
        <v>0</v>
      </c>
      <c r="R640" s="171">
        <v>0</v>
      </c>
      <c r="S640" s="172">
        <f t="shared" si="235"/>
        <v>12.663954853632248</v>
      </c>
    </row>
    <row r="641" spans="1:70" ht="15">
      <c r="A641" s="173" t="s">
        <v>139</v>
      </c>
      <c r="B641" s="162">
        <v>25.578407233946592</v>
      </c>
      <c r="C641" s="162">
        <v>0</v>
      </c>
      <c r="D641" s="162">
        <v>6.6109014385000764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34"/>
        <v>32.189308672446671</v>
      </c>
      <c r="J641" s="155"/>
      <c r="K641" s="175" t="s">
        <v>139</v>
      </c>
      <c r="L641" s="162">
        <v>25.578407233946592</v>
      </c>
      <c r="M641" s="162">
        <v>0</v>
      </c>
      <c r="N641" s="162">
        <v>6.6109014385000764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35"/>
        <v>32.189308672446671</v>
      </c>
    </row>
    <row r="642" spans="1:70" ht="15">
      <c r="A642" s="165" t="s">
        <v>25</v>
      </c>
      <c r="B642" s="166">
        <v>78.54774269354705</v>
      </c>
      <c r="C642" s="166">
        <v>0.10205892541763352</v>
      </c>
      <c r="D642" s="166">
        <v>1.6247051697912107</v>
      </c>
      <c r="E642" s="166">
        <v>130.52175298288597</v>
      </c>
      <c r="F642" s="166">
        <v>0</v>
      </c>
      <c r="G642" s="166">
        <v>44.014578619645164</v>
      </c>
      <c r="H642" s="167">
        <v>0.61752414966510361</v>
      </c>
      <c r="I642" s="168">
        <f t="shared" si="234"/>
        <v>255.42836254095215</v>
      </c>
      <c r="J642" s="155"/>
      <c r="K642" s="169" t="s">
        <v>25</v>
      </c>
      <c r="L642" s="170">
        <v>78.54774269354705</v>
      </c>
      <c r="M642" s="170">
        <v>0.10205892541763352</v>
      </c>
      <c r="N642" s="170">
        <v>1.6247051697912107</v>
      </c>
      <c r="O642" s="170">
        <v>130.52175298288597</v>
      </c>
      <c r="P642" s="170">
        <v>0</v>
      </c>
      <c r="Q642" s="170">
        <v>44.014578619645164</v>
      </c>
      <c r="R642" s="171">
        <v>0.61752414966510361</v>
      </c>
      <c r="S642" s="172">
        <f t="shared" si="235"/>
        <v>255.42836254095215</v>
      </c>
    </row>
    <row r="643" spans="1:70" ht="15">
      <c r="A643" s="173" t="s">
        <v>24</v>
      </c>
      <c r="B643" s="162">
        <v>29.937315225410153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34"/>
        <v>29.937315225410153</v>
      </c>
      <c r="J643" s="155"/>
      <c r="K643" s="175" t="s">
        <v>24</v>
      </c>
      <c r="L643" s="162">
        <v>29.937315225410153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35"/>
        <v>29.937315225410153</v>
      </c>
    </row>
    <row r="644" spans="1:70" ht="15">
      <c r="A644" s="165" t="s">
        <v>56</v>
      </c>
      <c r="B644" s="166">
        <v>202.77941528652315</v>
      </c>
      <c r="C644" s="166">
        <v>9.1852192849607484</v>
      </c>
      <c r="D644" s="166">
        <v>115.46413956136024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34"/>
        <v>327.42877413284413</v>
      </c>
      <c r="J644" s="155"/>
      <c r="K644" s="169" t="s">
        <v>56</v>
      </c>
      <c r="L644" s="170">
        <v>202.77941528652315</v>
      </c>
      <c r="M644" s="170">
        <v>9.1852192849607484</v>
      </c>
      <c r="N644" s="170">
        <v>115.46413956136024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35"/>
        <v>327.42877413284413</v>
      </c>
    </row>
    <row r="645" spans="1:70" ht="15">
      <c r="A645" s="173" t="s">
        <v>22</v>
      </c>
      <c r="B645" s="162">
        <v>157.83468114073418</v>
      </c>
      <c r="C645" s="162">
        <v>0</v>
      </c>
      <c r="D645" s="162">
        <v>0</v>
      </c>
      <c r="E645" s="162">
        <v>0.92511960354315337</v>
      </c>
      <c r="F645" s="162">
        <v>38.213692000396158</v>
      </c>
      <c r="G645" s="162">
        <v>0</v>
      </c>
      <c r="H645" s="174">
        <v>0</v>
      </c>
      <c r="I645" s="160">
        <f t="shared" si="234"/>
        <v>196.97349274467348</v>
      </c>
      <c r="J645" s="155"/>
      <c r="K645" s="175" t="s">
        <v>22</v>
      </c>
      <c r="L645" s="162">
        <v>157.83468114073418</v>
      </c>
      <c r="M645" s="162">
        <v>0</v>
      </c>
      <c r="N645" s="162">
        <v>0</v>
      </c>
      <c r="O645" s="162">
        <v>0.92511960354315337</v>
      </c>
      <c r="P645" s="162">
        <v>38.213692000396158</v>
      </c>
      <c r="Q645" s="162">
        <v>0</v>
      </c>
      <c r="R645" s="163">
        <v>0</v>
      </c>
      <c r="S645" s="164">
        <f t="shared" si="235"/>
        <v>196.97349274467348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34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35"/>
        <v>0</v>
      </c>
    </row>
    <row r="647" spans="1:70" ht="15">
      <c r="A647" s="176" t="s">
        <v>60</v>
      </c>
      <c r="B647" s="162">
        <v>12.852382541197432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34"/>
        <v>12.852382541197432</v>
      </c>
      <c r="J647" s="155"/>
      <c r="K647" s="177" t="s">
        <v>60</v>
      </c>
      <c r="L647" s="162">
        <v>12.852382541197432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35"/>
        <v>12.852382541197432</v>
      </c>
    </row>
    <row r="648" spans="1:70">
      <c r="A648" s="178" t="s">
        <v>23</v>
      </c>
      <c r="B648" s="179">
        <v>12.852382541197432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34"/>
        <v>12.852382541197432</v>
      </c>
      <c r="J648" s="155"/>
      <c r="K648" s="182" t="s">
        <v>23</v>
      </c>
      <c r="L648" s="183">
        <v>12.852382541197432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35"/>
        <v>12.852382541197432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34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35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34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35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34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35"/>
        <v>0</v>
      </c>
    </row>
    <row r="652" spans="1:70" ht="15">
      <c r="A652" s="200" t="s">
        <v>26</v>
      </c>
      <c r="B652" s="201">
        <f>SUM(B631:B647)</f>
        <v>573.03200488303469</v>
      </c>
      <c r="C652" s="201">
        <f t="shared" ref="C652:I652" si="236">SUM(C631:C647)</f>
        <v>9.8986875442333133</v>
      </c>
      <c r="D652" s="201">
        <f t="shared" si="236"/>
        <v>127.46870388968691</v>
      </c>
      <c r="E652" s="201">
        <f t="shared" si="236"/>
        <v>171.97032576285781</v>
      </c>
      <c r="F652" s="201">
        <f t="shared" si="236"/>
        <v>591.54407726196791</v>
      </c>
      <c r="G652" s="201">
        <f t="shared" si="236"/>
        <v>44.014578619645164</v>
      </c>
      <c r="H652" s="203">
        <f t="shared" si="236"/>
        <v>0.61752414966510361</v>
      </c>
      <c r="I652" s="160">
        <f t="shared" si="236"/>
        <v>1518.545902111091</v>
      </c>
      <c r="J652" s="155"/>
      <c r="K652" s="202" t="s">
        <v>26</v>
      </c>
      <c r="L652" s="201">
        <f>SUM(L631:L647)</f>
        <v>573.03200488303469</v>
      </c>
      <c r="M652" s="201">
        <f t="shared" ref="M652:S652" si="237">SUM(M631:M647)</f>
        <v>9.8986875442333133</v>
      </c>
      <c r="N652" s="201">
        <f t="shared" si="237"/>
        <v>127.46870388968691</v>
      </c>
      <c r="O652" s="201">
        <f t="shared" si="237"/>
        <v>171.97032576285781</v>
      </c>
      <c r="P652" s="201">
        <f t="shared" si="237"/>
        <v>591.54407726196791</v>
      </c>
      <c r="Q652" s="201">
        <f t="shared" si="237"/>
        <v>44.014578619645164</v>
      </c>
      <c r="R652" s="203">
        <f t="shared" si="237"/>
        <v>0.61752414966510361</v>
      </c>
      <c r="S652" s="204">
        <f t="shared" si="237"/>
        <v>1518.545902111091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0.37735573490824503</v>
      </c>
      <c r="C653" s="49">
        <f t="shared" ref="C653:H653" si="238">IF($I652=0,"-",C652/$I652)</f>
        <v>6.5185303456893225E-3</v>
      </c>
      <c r="D653" s="49">
        <f t="shared" si="238"/>
        <v>8.3941291279031605E-2</v>
      </c>
      <c r="E653" s="49">
        <f t="shared" si="238"/>
        <v>0.11324670892317691</v>
      </c>
      <c r="F653" s="49">
        <f t="shared" si="238"/>
        <v>0.3895463920054047</v>
      </c>
      <c r="G653" s="49">
        <f t="shared" si="238"/>
        <v>2.8984687626798671E-2</v>
      </c>
      <c r="H653" s="71">
        <f t="shared" si="238"/>
        <v>4.0665491165371958E-4</v>
      </c>
      <c r="I653" s="50">
        <f>SUM(B653:H653)</f>
        <v>0.99999999999999989</v>
      </c>
      <c r="K653" s="82" t="s">
        <v>83</v>
      </c>
      <c r="L653" s="99">
        <f t="shared" ref="L653:R653" si="239">IF($S652=0,"-",L652/$S652)</f>
        <v>0.37735573490824503</v>
      </c>
      <c r="M653" s="99">
        <f t="shared" si="239"/>
        <v>6.5185303456893225E-3</v>
      </c>
      <c r="N653" s="99">
        <f t="shared" si="239"/>
        <v>8.3941291279031605E-2</v>
      </c>
      <c r="O653" s="99">
        <f t="shared" si="239"/>
        <v>0.11324670892317691</v>
      </c>
      <c r="P653" s="99">
        <f t="shared" si="239"/>
        <v>0.3895463920054047</v>
      </c>
      <c r="Q653" s="99">
        <f t="shared" si="239"/>
        <v>2.8984687626798671E-2</v>
      </c>
      <c r="R653" s="100">
        <f t="shared" si="239"/>
        <v>4.0665491165371958E-4</v>
      </c>
      <c r="S653" s="101">
        <f>SUM(L653:R653)</f>
        <v>0.99999999999999989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1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143</v>
      </c>
      <c r="B1" s="357"/>
      <c r="C1" s="357"/>
      <c r="D1" s="357"/>
      <c r="E1" s="357"/>
      <c r="F1" s="357"/>
      <c r="G1" s="357"/>
      <c r="H1" s="357"/>
      <c r="I1" s="358"/>
      <c r="K1" s="365" t="s">
        <v>144</v>
      </c>
      <c r="L1" s="366"/>
      <c r="M1" s="366"/>
      <c r="N1" s="366"/>
      <c r="O1" s="366"/>
      <c r="P1" s="366"/>
      <c r="Q1" s="366"/>
      <c r="R1" s="366"/>
      <c r="S1" s="367"/>
      <c r="U1" s="374" t="s">
        <v>145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14.572477191597134</v>
      </c>
      <c r="C7" s="38">
        <f t="shared" ref="C7:E7" si="0">C33+C85</f>
        <v>0</v>
      </c>
      <c r="D7" s="38">
        <f t="shared" si="0"/>
        <v>4.5746364656131144E-7</v>
      </c>
      <c r="E7" s="38">
        <f t="shared" si="0"/>
        <v>0</v>
      </c>
      <c r="F7" s="158">
        <f>F59+F85</f>
        <v>1.6559290002944729</v>
      </c>
      <c r="G7" s="38">
        <f t="shared" ref="G7:H22" si="1">G33+G85</f>
        <v>0</v>
      </c>
      <c r="H7" s="38">
        <f t="shared" si="1"/>
        <v>0</v>
      </c>
      <c r="I7" s="160">
        <f>SUM(B7:H7)</f>
        <v>16.228406649355254</v>
      </c>
      <c r="J7" s="155"/>
      <c r="K7" s="161" t="s">
        <v>7</v>
      </c>
      <c r="L7" s="38">
        <f>L33+L85</f>
        <v>14.572477191597134</v>
      </c>
      <c r="M7" s="38">
        <f t="shared" ref="M7:O7" si="2">M33+M85</f>
        <v>0</v>
      </c>
      <c r="N7" s="38">
        <f t="shared" si="2"/>
        <v>4.5746364656131144E-7</v>
      </c>
      <c r="O7" s="38">
        <f t="shared" si="2"/>
        <v>0</v>
      </c>
      <c r="P7" s="44">
        <f>P59+P85+P33</f>
        <v>1.6559290002944729</v>
      </c>
      <c r="Q7" s="38">
        <f t="shared" ref="Q7:R22" si="3">Q33+Q85</f>
        <v>0</v>
      </c>
      <c r="R7" s="38">
        <f t="shared" si="3"/>
        <v>0</v>
      </c>
      <c r="S7" s="164">
        <f>SUM(L7:R7)</f>
        <v>16.228406649355254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3" si="4">B34+B86</f>
        <v>25.374951225359819</v>
      </c>
      <c r="C8" s="41">
        <f t="shared" si="4"/>
        <v>0</v>
      </c>
      <c r="D8" s="41">
        <f t="shared" si="4"/>
        <v>550.84840232304691</v>
      </c>
      <c r="E8" s="41">
        <f t="shared" si="4"/>
        <v>0</v>
      </c>
      <c r="F8" s="166">
        <f t="shared" ref="F8:F27" si="5">F60+F86</f>
        <v>0</v>
      </c>
      <c r="G8" s="41">
        <f t="shared" si="1"/>
        <v>0</v>
      </c>
      <c r="H8" s="41">
        <f t="shared" si="1"/>
        <v>0</v>
      </c>
      <c r="I8" s="168">
        <f t="shared" ref="I8:I27" si="6">SUM(B8:H8)</f>
        <v>576.22335354840675</v>
      </c>
      <c r="J8" s="155"/>
      <c r="K8" s="169" t="s">
        <v>8</v>
      </c>
      <c r="L8" s="88">
        <f t="shared" ref="L8:O23" si="7">L34+L86</f>
        <v>25.374951225359819</v>
      </c>
      <c r="M8" s="88">
        <f t="shared" si="7"/>
        <v>0</v>
      </c>
      <c r="N8" s="88">
        <f t="shared" si="7"/>
        <v>550.84840232304691</v>
      </c>
      <c r="O8" s="88">
        <f t="shared" si="7"/>
        <v>0</v>
      </c>
      <c r="P8" s="88">
        <f t="shared" ref="P8:P27" si="8">P60+P86+P34</f>
        <v>0</v>
      </c>
      <c r="Q8" s="88">
        <f t="shared" si="3"/>
        <v>0</v>
      </c>
      <c r="R8" s="88">
        <f t="shared" si="3"/>
        <v>0</v>
      </c>
      <c r="S8" s="172">
        <f t="shared" ref="S8:S27" si="9">SUM(L8:R8)</f>
        <v>576.22335354840675</v>
      </c>
      <c r="T8" s="155" t="str">
        <f t="shared" ref="T8:T24" si="10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2.5699283756704396</v>
      </c>
      <c r="C9" s="44">
        <f t="shared" si="4"/>
        <v>0</v>
      </c>
      <c r="D9" s="44">
        <f t="shared" si="4"/>
        <v>331.61634068746298</v>
      </c>
      <c r="E9" s="44">
        <f t="shared" si="4"/>
        <v>0</v>
      </c>
      <c r="F9" s="162">
        <f t="shared" si="5"/>
        <v>0</v>
      </c>
      <c r="G9" s="44">
        <f t="shared" si="1"/>
        <v>0</v>
      </c>
      <c r="H9" s="44">
        <f t="shared" si="1"/>
        <v>0</v>
      </c>
      <c r="I9" s="160">
        <f t="shared" si="6"/>
        <v>334.18626906313341</v>
      </c>
      <c r="J9" s="155"/>
      <c r="K9" s="161" t="s">
        <v>10</v>
      </c>
      <c r="L9" s="44">
        <f t="shared" si="7"/>
        <v>2.5699283756704396</v>
      </c>
      <c r="M9" s="44">
        <f t="shared" si="7"/>
        <v>0</v>
      </c>
      <c r="N9" s="44">
        <f t="shared" si="7"/>
        <v>331.61634068746298</v>
      </c>
      <c r="O9" s="44">
        <f t="shared" si="7"/>
        <v>0</v>
      </c>
      <c r="P9" s="44">
        <f t="shared" si="8"/>
        <v>0</v>
      </c>
      <c r="Q9" s="44">
        <f t="shared" si="3"/>
        <v>0</v>
      </c>
      <c r="R9" s="44">
        <f t="shared" si="3"/>
        <v>0</v>
      </c>
      <c r="S9" s="164">
        <f t="shared" si="9"/>
        <v>334.18626906313341</v>
      </c>
      <c r="T9" s="155" t="str">
        <f t="shared" si="10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522.53348940000001</v>
      </c>
      <c r="E10" s="41">
        <f t="shared" si="4"/>
        <v>0</v>
      </c>
      <c r="F10" s="166">
        <f t="shared" si="5"/>
        <v>0</v>
      </c>
      <c r="G10" s="41">
        <f t="shared" si="1"/>
        <v>0</v>
      </c>
      <c r="H10" s="41">
        <f t="shared" si="1"/>
        <v>0</v>
      </c>
      <c r="I10" s="168">
        <f t="shared" si="6"/>
        <v>522.53348940000001</v>
      </c>
      <c r="J10" s="155"/>
      <c r="K10" s="169" t="s">
        <v>52</v>
      </c>
      <c r="L10" s="88">
        <f t="shared" si="7"/>
        <v>0</v>
      </c>
      <c r="M10" s="88">
        <f t="shared" si="7"/>
        <v>0</v>
      </c>
      <c r="N10" s="88">
        <f t="shared" si="7"/>
        <v>522.53348940000001</v>
      </c>
      <c r="O10" s="88">
        <f t="shared" si="7"/>
        <v>0</v>
      </c>
      <c r="P10" s="88">
        <f t="shared" si="8"/>
        <v>0</v>
      </c>
      <c r="Q10" s="88">
        <f t="shared" si="3"/>
        <v>0</v>
      </c>
      <c r="R10" s="88">
        <f t="shared" si="3"/>
        <v>0</v>
      </c>
      <c r="S10" s="172">
        <f t="shared" si="9"/>
        <v>522.53348940000001</v>
      </c>
      <c r="T10" s="155" t="str">
        <f t="shared" si="10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292.43216045828638</v>
      </c>
      <c r="C11" s="44">
        <f t="shared" si="4"/>
        <v>80.28922638897474</v>
      </c>
      <c r="D11" s="44">
        <f t="shared" si="4"/>
        <v>167.66063002838862</v>
      </c>
      <c r="E11" s="44">
        <f t="shared" si="4"/>
        <v>8.7449949471093955</v>
      </c>
      <c r="F11" s="162">
        <f t="shared" si="5"/>
        <v>0</v>
      </c>
      <c r="G11" s="44">
        <f t="shared" si="1"/>
        <v>0</v>
      </c>
      <c r="H11" s="44">
        <f t="shared" si="1"/>
        <v>0</v>
      </c>
      <c r="I11" s="160">
        <f t="shared" si="6"/>
        <v>549.12701182275907</v>
      </c>
      <c r="J11" s="155"/>
      <c r="K11" s="161" t="s">
        <v>16</v>
      </c>
      <c r="L11" s="44">
        <f t="shared" si="7"/>
        <v>292.43216045828638</v>
      </c>
      <c r="M11" s="44">
        <f t="shared" si="7"/>
        <v>80.28922638897474</v>
      </c>
      <c r="N11" s="44">
        <f t="shared" si="7"/>
        <v>167.66063002838862</v>
      </c>
      <c r="O11" s="44">
        <f t="shared" si="7"/>
        <v>8.7449949471093955</v>
      </c>
      <c r="P11" s="44">
        <f t="shared" si="8"/>
        <v>0</v>
      </c>
      <c r="Q11" s="44">
        <f t="shared" si="3"/>
        <v>0</v>
      </c>
      <c r="R11" s="44">
        <f t="shared" si="3"/>
        <v>0</v>
      </c>
      <c r="S11" s="164">
        <f t="shared" si="9"/>
        <v>549.12701182275907</v>
      </c>
      <c r="T11" s="155" t="str">
        <f t="shared" si="10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6587.8839235775695</v>
      </c>
      <c r="C12" s="41">
        <f t="shared" si="4"/>
        <v>11.424891713184026</v>
      </c>
      <c r="D12" s="41">
        <f t="shared" si="4"/>
        <v>759.12576169771205</v>
      </c>
      <c r="E12" s="41">
        <f t="shared" si="4"/>
        <v>2.0891880650488743</v>
      </c>
      <c r="F12" s="166">
        <f t="shared" si="5"/>
        <v>0</v>
      </c>
      <c r="G12" s="41">
        <f t="shared" si="1"/>
        <v>0</v>
      </c>
      <c r="H12" s="41">
        <f t="shared" si="1"/>
        <v>0</v>
      </c>
      <c r="I12" s="168">
        <f t="shared" si="6"/>
        <v>7360.5237650535146</v>
      </c>
      <c r="J12" s="155"/>
      <c r="K12" s="169" t="s">
        <v>15</v>
      </c>
      <c r="L12" s="88">
        <f t="shared" si="7"/>
        <v>6587.8839235775695</v>
      </c>
      <c r="M12" s="88">
        <f t="shared" si="7"/>
        <v>11.424891713184026</v>
      </c>
      <c r="N12" s="88">
        <f t="shared" si="7"/>
        <v>759.12576169771205</v>
      </c>
      <c r="O12" s="88">
        <f t="shared" si="7"/>
        <v>2.0891880650488743</v>
      </c>
      <c r="P12" s="88">
        <f t="shared" si="8"/>
        <v>0</v>
      </c>
      <c r="Q12" s="88">
        <f t="shared" si="3"/>
        <v>0</v>
      </c>
      <c r="R12" s="88">
        <f t="shared" si="3"/>
        <v>0</v>
      </c>
      <c r="S12" s="172">
        <f t="shared" si="9"/>
        <v>7360.5237650535146</v>
      </c>
      <c r="T12" s="155" t="str">
        <f t="shared" si="10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0.29252800321015965</v>
      </c>
      <c r="D13" s="44">
        <f t="shared" si="4"/>
        <v>0.43120743409668122</v>
      </c>
      <c r="E13" s="44">
        <f t="shared" si="4"/>
        <v>900.44159211523061</v>
      </c>
      <c r="F13" s="162">
        <f t="shared" si="5"/>
        <v>20262.239763537931</v>
      </c>
      <c r="G13" s="44">
        <f t="shared" si="1"/>
        <v>0</v>
      </c>
      <c r="H13" s="44">
        <f t="shared" si="1"/>
        <v>0</v>
      </c>
      <c r="I13" s="160">
        <f t="shared" si="6"/>
        <v>21163.40509109047</v>
      </c>
      <c r="J13" s="155"/>
      <c r="K13" s="175" t="s">
        <v>54</v>
      </c>
      <c r="L13" s="44">
        <f t="shared" si="7"/>
        <v>0</v>
      </c>
      <c r="M13" s="44">
        <f t="shared" si="7"/>
        <v>0.29252800321015965</v>
      </c>
      <c r="N13" s="44">
        <f t="shared" si="7"/>
        <v>0.43120743409668122</v>
      </c>
      <c r="O13" s="44">
        <f t="shared" si="7"/>
        <v>900.44159211523061</v>
      </c>
      <c r="P13" s="44">
        <f t="shared" si="8"/>
        <v>20262.239763537935</v>
      </c>
      <c r="Q13" s="44">
        <f t="shared" si="3"/>
        <v>0</v>
      </c>
      <c r="R13" s="44">
        <f t="shared" si="3"/>
        <v>0</v>
      </c>
      <c r="S13" s="164">
        <f t="shared" si="9"/>
        <v>21163.405091090473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0.18834297859035565</v>
      </c>
      <c r="E14" s="41">
        <f t="shared" si="4"/>
        <v>37.298118263820562</v>
      </c>
      <c r="F14" s="166">
        <f t="shared" si="5"/>
        <v>4835.1898994992916</v>
      </c>
      <c r="G14" s="41">
        <f t="shared" si="1"/>
        <v>0</v>
      </c>
      <c r="H14" s="41">
        <f t="shared" si="1"/>
        <v>0</v>
      </c>
      <c r="I14" s="168">
        <f t="shared" si="6"/>
        <v>4872.6763607417024</v>
      </c>
      <c r="J14" s="155"/>
      <c r="K14" s="169" t="s">
        <v>12</v>
      </c>
      <c r="L14" s="88">
        <f t="shared" si="7"/>
        <v>0</v>
      </c>
      <c r="M14" s="88">
        <f t="shared" si="7"/>
        <v>0</v>
      </c>
      <c r="N14" s="88">
        <f t="shared" si="7"/>
        <v>0.18834297859035565</v>
      </c>
      <c r="O14" s="88">
        <f t="shared" si="7"/>
        <v>37.298118263820562</v>
      </c>
      <c r="P14" s="88">
        <f t="shared" si="8"/>
        <v>4835.1898994992916</v>
      </c>
      <c r="Q14" s="88">
        <f t="shared" si="3"/>
        <v>0</v>
      </c>
      <c r="R14" s="88">
        <f t="shared" si="3"/>
        <v>0</v>
      </c>
      <c r="S14" s="172">
        <f t="shared" si="9"/>
        <v>4872.6763607417024</v>
      </c>
      <c r="T14" s="155" t="str">
        <f t="shared" si="10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3.8855124525522712E-5</v>
      </c>
      <c r="C15" s="44">
        <f t="shared" si="4"/>
        <v>0</v>
      </c>
      <c r="D15" s="44">
        <f t="shared" si="4"/>
        <v>0.55343200042439733</v>
      </c>
      <c r="E15" s="44">
        <f t="shared" si="4"/>
        <v>1.1666461202631886E-2</v>
      </c>
      <c r="F15" s="162">
        <f t="shared" si="5"/>
        <v>1216.1152326947615</v>
      </c>
      <c r="G15" s="44">
        <f t="shared" si="1"/>
        <v>0</v>
      </c>
      <c r="H15" s="44">
        <f t="shared" si="1"/>
        <v>0</v>
      </c>
      <c r="I15" s="160">
        <f t="shared" si="6"/>
        <v>1216.6803700115131</v>
      </c>
      <c r="J15" s="155"/>
      <c r="K15" s="175" t="s">
        <v>55</v>
      </c>
      <c r="L15" s="44">
        <f t="shared" si="7"/>
        <v>3.8855124525522712E-5</v>
      </c>
      <c r="M15" s="44">
        <f t="shared" si="7"/>
        <v>0</v>
      </c>
      <c r="N15" s="44">
        <f t="shared" si="7"/>
        <v>0.55343200042439733</v>
      </c>
      <c r="O15" s="44">
        <f t="shared" si="7"/>
        <v>1.1666461202631886E-2</v>
      </c>
      <c r="P15" s="44">
        <f t="shared" si="8"/>
        <v>1216.1152326947615</v>
      </c>
      <c r="Q15" s="44">
        <f t="shared" si="3"/>
        <v>0</v>
      </c>
      <c r="R15" s="44">
        <f t="shared" si="3"/>
        <v>0</v>
      </c>
      <c r="S15" s="164">
        <f t="shared" si="9"/>
        <v>1216.6803700115131</v>
      </c>
      <c r="T15" s="155" t="str">
        <f t="shared" si="10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182.69899888498725</v>
      </c>
      <c r="C16" s="41">
        <f t="shared" si="4"/>
        <v>21.489870909055995</v>
      </c>
      <c r="D16" s="41">
        <f t="shared" si="4"/>
        <v>138.57622898504709</v>
      </c>
      <c r="E16" s="41">
        <f t="shared" si="4"/>
        <v>53.901633120011546</v>
      </c>
      <c r="F16" s="166">
        <f t="shared" si="5"/>
        <v>9.2835345222223804</v>
      </c>
      <c r="G16" s="41">
        <f t="shared" si="1"/>
        <v>0</v>
      </c>
      <c r="H16" s="41">
        <f t="shared" si="1"/>
        <v>0</v>
      </c>
      <c r="I16" s="168">
        <f t="shared" si="6"/>
        <v>405.95026642132422</v>
      </c>
      <c r="J16" s="155"/>
      <c r="K16" s="169" t="s">
        <v>17</v>
      </c>
      <c r="L16" s="88">
        <f t="shared" si="7"/>
        <v>182.69899888498725</v>
      </c>
      <c r="M16" s="88">
        <f t="shared" si="7"/>
        <v>21.489870909055995</v>
      </c>
      <c r="N16" s="88">
        <f t="shared" si="7"/>
        <v>138.57622898504709</v>
      </c>
      <c r="O16" s="88">
        <f t="shared" si="7"/>
        <v>53.901633120011546</v>
      </c>
      <c r="P16" s="88">
        <f t="shared" si="8"/>
        <v>9.2835345222223804</v>
      </c>
      <c r="Q16" s="88">
        <f t="shared" si="3"/>
        <v>0</v>
      </c>
      <c r="R16" s="88">
        <f t="shared" si="3"/>
        <v>0</v>
      </c>
      <c r="S16" s="172">
        <f t="shared" si="9"/>
        <v>405.95026642132422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4339.9043042254452</v>
      </c>
      <c r="C17" s="44">
        <f t="shared" si="4"/>
        <v>1946.382403752986</v>
      </c>
      <c r="D17" s="44">
        <f t="shared" si="4"/>
        <v>3637.5105906760182</v>
      </c>
      <c r="E17" s="44">
        <f t="shared" si="4"/>
        <v>156.91689599486989</v>
      </c>
      <c r="F17" s="162">
        <f t="shared" si="5"/>
        <v>132.53866237029314</v>
      </c>
      <c r="G17" s="44">
        <f t="shared" si="1"/>
        <v>0</v>
      </c>
      <c r="H17" s="44">
        <f t="shared" si="1"/>
        <v>0</v>
      </c>
      <c r="I17" s="160">
        <f t="shared" si="6"/>
        <v>10213.25285701961</v>
      </c>
      <c r="J17" s="155"/>
      <c r="K17" s="175" t="s">
        <v>139</v>
      </c>
      <c r="L17" s="44">
        <f t="shared" si="7"/>
        <v>4339.9043042254452</v>
      </c>
      <c r="M17" s="44">
        <f t="shared" si="7"/>
        <v>1946.382403752986</v>
      </c>
      <c r="N17" s="44">
        <f t="shared" si="7"/>
        <v>3637.5105906760182</v>
      </c>
      <c r="O17" s="44">
        <f t="shared" si="7"/>
        <v>156.91689599486989</v>
      </c>
      <c r="P17" s="44">
        <f t="shared" si="8"/>
        <v>132.53866237029311</v>
      </c>
      <c r="Q17" s="44">
        <f t="shared" si="3"/>
        <v>0</v>
      </c>
      <c r="R17" s="44">
        <f t="shared" si="3"/>
        <v>0</v>
      </c>
      <c r="S17" s="164">
        <f t="shared" si="9"/>
        <v>10213.25285701961</v>
      </c>
      <c r="T17" s="155" t="str">
        <f t="shared" si="10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1853.633892709031</v>
      </c>
      <c r="C18" s="41">
        <f t="shared" si="4"/>
        <v>82.863828820756794</v>
      </c>
      <c r="D18" s="41">
        <f t="shared" si="4"/>
        <v>4561.3148951216026</v>
      </c>
      <c r="E18" s="41">
        <f t="shared" si="4"/>
        <v>8382.2070362915565</v>
      </c>
      <c r="F18" s="166">
        <f t="shared" si="5"/>
        <v>1525.438168464183</v>
      </c>
      <c r="G18" s="41">
        <f t="shared" si="1"/>
        <v>2267.0642472395275</v>
      </c>
      <c r="H18" s="41">
        <f t="shared" si="1"/>
        <v>19.454426151373497</v>
      </c>
      <c r="I18" s="168">
        <f t="shared" si="6"/>
        <v>18691.976494798029</v>
      </c>
      <c r="J18" s="155"/>
      <c r="K18" s="169" t="s">
        <v>25</v>
      </c>
      <c r="L18" s="88">
        <f t="shared" si="7"/>
        <v>1853.633892709031</v>
      </c>
      <c r="M18" s="88">
        <f t="shared" si="7"/>
        <v>82.863828820756794</v>
      </c>
      <c r="N18" s="88">
        <f t="shared" si="7"/>
        <v>4561.3148951216026</v>
      </c>
      <c r="O18" s="88">
        <f t="shared" si="7"/>
        <v>8382.2070362915565</v>
      </c>
      <c r="P18" s="88">
        <f t="shared" si="8"/>
        <v>1525.438168464183</v>
      </c>
      <c r="Q18" s="88">
        <f t="shared" si="3"/>
        <v>2267.0642472395275</v>
      </c>
      <c r="R18" s="88">
        <f t="shared" si="3"/>
        <v>19.454426151373497</v>
      </c>
      <c r="S18" s="172">
        <f t="shared" si="9"/>
        <v>18691.976494798029</v>
      </c>
      <c r="T18" s="155" t="str">
        <f t="shared" si="10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2895.570050575358</v>
      </c>
      <c r="C19" s="44">
        <f t="shared" si="4"/>
        <v>325.86975099956527</v>
      </c>
      <c r="D19" s="44">
        <f t="shared" si="4"/>
        <v>352.11538246170642</v>
      </c>
      <c r="E19" s="44">
        <f t="shared" si="4"/>
        <v>0</v>
      </c>
      <c r="F19" s="162">
        <f t="shared" si="5"/>
        <v>0</v>
      </c>
      <c r="G19" s="44">
        <f t="shared" si="1"/>
        <v>0</v>
      </c>
      <c r="H19" s="44">
        <f t="shared" si="1"/>
        <v>0</v>
      </c>
      <c r="I19" s="160">
        <f t="shared" si="6"/>
        <v>3573.5551840366297</v>
      </c>
      <c r="J19" s="155"/>
      <c r="K19" s="175" t="s">
        <v>24</v>
      </c>
      <c r="L19" s="44">
        <f t="shared" si="7"/>
        <v>2895.570050575358</v>
      </c>
      <c r="M19" s="44">
        <f t="shared" si="7"/>
        <v>325.86975099956527</v>
      </c>
      <c r="N19" s="44">
        <f t="shared" si="7"/>
        <v>352.11538246170642</v>
      </c>
      <c r="O19" s="44">
        <f t="shared" si="7"/>
        <v>0</v>
      </c>
      <c r="P19" s="44">
        <f t="shared" si="8"/>
        <v>0</v>
      </c>
      <c r="Q19" s="44">
        <f t="shared" si="3"/>
        <v>0</v>
      </c>
      <c r="R19" s="44">
        <f t="shared" si="3"/>
        <v>0</v>
      </c>
      <c r="S19" s="164">
        <f t="shared" si="9"/>
        <v>3573.5551840366297</v>
      </c>
      <c r="T19" s="155" t="str">
        <f t="shared" si="10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4682.5396045010584</v>
      </c>
      <c r="C20" s="41">
        <f t="shared" si="4"/>
        <v>8.5293636920705911</v>
      </c>
      <c r="D20" s="41">
        <f t="shared" si="4"/>
        <v>447.22351788929359</v>
      </c>
      <c r="E20" s="41">
        <f t="shared" si="4"/>
        <v>0</v>
      </c>
      <c r="F20" s="166">
        <f t="shared" si="5"/>
        <v>0.21851886811764706</v>
      </c>
      <c r="G20" s="41">
        <f t="shared" si="1"/>
        <v>0</v>
      </c>
      <c r="H20" s="41">
        <f t="shared" si="1"/>
        <v>0</v>
      </c>
      <c r="I20" s="168">
        <f t="shared" si="6"/>
        <v>5138.5110049505402</v>
      </c>
      <c r="J20" s="155"/>
      <c r="K20" s="169" t="s">
        <v>56</v>
      </c>
      <c r="L20" s="88">
        <f t="shared" si="7"/>
        <v>4682.5396045010584</v>
      </c>
      <c r="M20" s="88">
        <f t="shared" si="7"/>
        <v>8.5293636920705911</v>
      </c>
      <c r="N20" s="88">
        <f t="shared" si="7"/>
        <v>447.22351788929359</v>
      </c>
      <c r="O20" s="88">
        <f t="shared" si="7"/>
        <v>0</v>
      </c>
      <c r="P20" s="88">
        <f t="shared" si="8"/>
        <v>0.21851886811764706</v>
      </c>
      <c r="Q20" s="88">
        <f t="shared" si="3"/>
        <v>0</v>
      </c>
      <c r="R20" s="88">
        <f t="shared" si="3"/>
        <v>0</v>
      </c>
      <c r="S20" s="172">
        <f t="shared" si="9"/>
        <v>5138.5110049505402</v>
      </c>
      <c r="T20" s="155" t="str">
        <f t="shared" si="10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1553.0932015599808</v>
      </c>
      <c r="C21" s="44">
        <f t="shared" si="4"/>
        <v>1151.5955690979076</v>
      </c>
      <c r="D21" s="44">
        <f t="shared" si="4"/>
        <v>966.82102597894027</v>
      </c>
      <c r="E21" s="44">
        <f t="shared" si="4"/>
        <v>17.927377262451781</v>
      </c>
      <c r="F21" s="162">
        <f t="shared" si="5"/>
        <v>2138.1723625595614</v>
      </c>
      <c r="G21" s="44">
        <f t="shared" si="1"/>
        <v>0</v>
      </c>
      <c r="H21" s="44">
        <f t="shared" si="1"/>
        <v>0</v>
      </c>
      <c r="I21" s="160">
        <f t="shared" si="6"/>
        <v>5827.6095364588418</v>
      </c>
      <c r="J21" s="155"/>
      <c r="K21" s="175" t="s">
        <v>22</v>
      </c>
      <c r="L21" s="44">
        <f t="shared" si="7"/>
        <v>1553.0932015599808</v>
      </c>
      <c r="M21" s="44">
        <f t="shared" si="7"/>
        <v>1151.5955690979076</v>
      </c>
      <c r="N21" s="44">
        <f t="shared" si="7"/>
        <v>966.82102597894027</v>
      </c>
      <c r="O21" s="44">
        <f t="shared" si="7"/>
        <v>17.927377262451781</v>
      </c>
      <c r="P21" s="44">
        <f t="shared" si="8"/>
        <v>2138.1723625595614</v>
      </c>
      <c r="Q21" s="44">
        <f t="shared" si="3"/>
        <v>0</v>
      </c>
      <c r="R21" s="44">
        <f t="shared" si="3"/>
        <v>0</v>
      </c>
      <c r="S21" s="164">
        <f t="shared" si="9"/>
        <v>5827.6095364588418</v>
      </c>
      <c r="T21" s="155" t="str">
        <f t="shared" si="10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10.336006496480582</v>
      </c>
      <c r="C22" s="41">
        <f t="shared" si="4"/>
        <v>4.2768608134091828</v>
      </c>
      <c r="D22" s="41">
        <f t="shared" si="4"/>
        <v>194.18836085166947</v>
      </c>
      <c r="E22" s="41">
        <f t="shared" si="4"/>
        <v>0</v>
      </c>
      <c r="F22" s="166">
        <f t="shared" si="5"/>
        <v>0</v>
      </c>
      <c r="G22" s="41">
        <f t="shared" si="1"/>
        <v>0</v>
      </c>
      <c r="H22" s="41">
        <f t="shared" si="1"/>
        <v>0</v>
      </c>
      <c r="I22" s="168">
        <f t="shared" si="6"/>
        <v>208.80122816155924</v>
      </c>
      <c r="J22" s="155"/>
      <c r="K22" s="169" t="s">
        <v>21</v>
      </c>
      <c r="L22" s="88">
        <f t="shared" si="7"/>
        <v>10.336006496480582</v>
      </c>
      <c r="M22" s="88">
        <f t="shared" si="7"/>
        <v>4.2768608134091828</v>
      </c>
      <c r="N22" s="88">
        <f t="shared" si="7"/>
        <v>194.18836085166947</v>
      </c>
      <c r="O22" s="88">
        <f t="shared" si="7"/>
        <v>0</v>
      </c>
      <c r="P22" s="88">
        <f t="shared" si="8"/>
        <v>0</v>
      </c>
      <c r="Q22" s="88">
        <f t="shared" si="3"/>
        <v>0</v>
      </c>
      <c r="R22" s="88">
        <f t="shared" si="3"/>
        <v>0</v>
      </c>
      <c r="S22" s="172">
        <f t="shared" si="9"/>
        <v>208.80122816155924</v>
      </c>
      <c r="T22" s="155" t="str">
        <f t="shared" si="10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988.59959592485529</v>
      </c>
      <c r="C23" s="44">
        <f t="shared" si="4"/>
        <v>0</v>
      </c>
      <c r="D23" s="44">
        <f t="shared" si="4"/>
        <v>478.89625973599732</v>
      </c>
      <c r="E23" s="44">
        <f t="shared" si="4"/>
        <v>0</v>
      </c>
      <c r="F23" s="162">
        <f t="shared" si="5"/>
        <v>0</v>
      </c>
      <c r="G23" s="44">
        <f t="shared" ref="G23:H27" si="11">G49+G101</f>
        <v>0</v>
      </c>
      <c r="H23" s="44">
        <f t="shared" si="11"/>
        <v>0</v>
      </c>
      <c r="I23" s="160">
        <f t="shared" si="6"/>
        <v>1467.4958556608526</v>
      </c>
      <c r="J23" s="155"/>
      <c r="K23" s="177" t="s">
        <v>60</v>
      </c>
      <c r="L23" s="44">
        <f t="shared" si="7"/>
        <v>988.59959592485529</v>
      </c>
      <c r="M23" s="44">
        <f t="shared" si="7"/>
        <v>0</v>
      </c>
      <c r="N23" s="44">
        <f t="shared" si="7"/>
        <v>478.89625973599732</v>
      </c>
      <c r="O23" s="44">
        <f t="shared" si="7"/>
        <v>0</v>
      </c>
      <c r="P23" s="44">
        <f t="shared" si="8"/>
        <v>0</v>
      </c>
      <c r="Q23" s="44">
        <f t="shared" ref="Q23:R27" si="12">Q49+Q101</f>
        <v>0</v>
      </c>
      <c r="R23" s="44">
        <f t="shared" si="12"/>
        <v>0</v>
      </c>
      <c r="S23" s="164">
        <f t="shared" si="9"/>
        <v>1467.4958556608526</v>
      </c>
      <c r="T23" s="155" t="str">
        <f t="shared" si="10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ref="B24:E27" si="13">B50+B102</f>
        <v>988.59959592485529</v>
      </c>
      <c r="C24" s="61">
        <f t="shared" si="13"/>
        <v>0</v>
      </c>
      <c r="D24" s="61">
        <f t="shared" si="13"/>
        <v>478.89625973599732</v>
      </c>
      <c r="E24" s="61">
        <f t="shared" si="13"/>
        <v>0</v>
      </c>
      <c r="F24" s="179">
        <f t="shared" si="5"/>
        <v>0</v>
      </c>
      <c r="G24" s="61">
        <f t="shared" si="11"/>
        <v>0</v>
      </c>
      <c r="H24" s="61">
        <f t="shared" si="11"/>
        <v>0</v>
      </c>
      <c r="I24" s="181">
        <f t="shared" si="6"/>
        <v>1467.4958556608526</v>
      </c>
      <c r="J24" s="155"/>
      <c r="K24" s="182" t="s">
        <v>23</v>
      </c>
      <c r="L24" s="91">
        <f t="shared" ref="L24:O27" si="14">L50+L102</f>
        <v>988.59959592485529</v>
      </c>
      <c r="M24" s="91">
        <f t="shared" si="14"/>
        <v>0</v>
      </c>
      <c r="N24" s="91">
        <f t="shared" si="14"/>
        <v>478.89625973599732</v>
      </c>
      <c r="O24" s="91">
        <f t="shared" si="14"/>
        <v>0</v>
      </c>
      <c r="P24" s="91">
        <f t="shared" si="8"/>
        <v>0</v>
      </c>
      <c r="Q24" s="91">
        <f t="shared" si="12"/>
        <v>0</v>
      </c>
      <c r="R24" s="91">
        <f t="shared" si="12"/>
        <v>0</v>
      </c>
      <c r="S24" s="185">
        <f t="shared" si="9"/>
        <v>1467.4958556608526</v>
      </c>
      <c r="T24" s="155" t="str">
        <f t="shared" si="10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13"/>
        <v>0</v>
      </c>
      <c r="C25" s="64">
        <f t="shared" si="13"/>
        <v>0</v>
      </c>
      <c r="D25" s="64">
        <f t="shared" si="13"/>
        <v>0</v>
      </c>
      <c r="E25" s="64">
        <f t="shared" si="13"/>
        <v>0</v>
      </c>
      <c r="F25" s="187">
        <f t="shared" si="5"/>
        <v>0</v>
      </c>
      <c r="G25" s="64">
        <f t="shared" si="11"/>
        <v>0</v>
      </c>
      <c r="H25" s="64">
        <f t="shared" si="11"/>
        <v>0</v>
      </c>
      <c r="I25" s="189">
        <f t="shared" si="6"/>
        <v>0</v>
      </c>
      <c r="J25" s="155"/>
      <c r="K25" s="190" t="s">
        <v>19</v>
      </c>
      <c r="L25" s="64">
        <f t="shared" si="14"/>
        <v>0</v>
      </c>
      <c r="M25" s="64">
        <f t="shared" si="14"/>
        <v>0</v>
      </c>
      <c r="N25" s="64">
        <f t="shared" si="14"/>
        <v>0</v>
      </c>
      <c r="O25" s="64">
        <f t="shared" si="14"/>
        <v>0</v>
      </c>
      <c r="P25" s="64">
        <f t="shared" si="8"/>
        <v>0</v>
      </c>
      <c r="Q25" s="64">
        <f t="shared" si="12"/>
        <v>0</v>
      </c>
      <c r="R25" s="64">
        <f t="shared" si="12"/>
        <v>0</v>
      </c>
      <c r="S25" s="192">
        <f t="shared" si="9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13"/>
        <v>0</v>
      </c>
      <c r="C26" s="61">
        <f t="shared" si="13"/>
        <v>0</v>
      </c>
      <c r="D26" s="61">
        <f t="shared" si="13"/>
        <v>0</v>
      </c>
      <c r="E26" s="61">
        <f t="shared" si="13"/>
        <v>0</v>
      </c>
      <c r="F26" s="179">
        <f t="shared" si="5"/>
        <v>0</v>
      </c>
      <c r="G26" s="61">
        <f t="shared" si="11"/>
        <v>0</v>
      </c>
      <c r="H26" s="61">
        <f t="shared" si="11"/>
        <v>0</v>
      </c>
      <c r="I26" s="181">
        <f t="shared" si="6"/>
        <v>0</v>
      </c>
      <c r="J26" s="155"/>
      <c r="K26" s="182" t="s">
        <v>20</v>
      </c>
      <c r="L26" s="91">
        <f t="shared" si="14"/>
        <v>0</v>
      </c>
      <c r="M26" s="91">
        <f t="shared" si="14"/>
        <v>0</v>
      </c>
      <c r="N26" s="91">
        <f t="shared" si="14"/>
        <v>0</v>
      </c>
      <c r="O26" s="91">
        <f t="shared" si="14"/>
        <v>0</v>
      </c>
      <c r="P26" s="91">
        <f t="shared" si="8"/>
        <v>0</v>
      </c>
      <c r="Q26" s="91">
        <f t="shared" si="12"/>
        <v>0</v>
      </c>
      <c r="R26" s="91">
        <f t="shared" si="12"/>
        <v>0</v>
      </c>
      <c r="S26" s="185">
        <f t="shared" si="9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13"/>
        <v>0</v>
      </c>
      <c r="C27" s="54">
        <f t="shared" si="13"/>
        <v>0</v>
      </c>
      <c r="D27" s="54">
        <f t="shared" si="13"/>
        <v>0</v>
      </c>
      <c r="E27" s="54">
        <f t="shared" si="13"/>
        <v>0</v>
      </c>
      <c r="F27" s="194">
        <f t="shared" si="5"/>
        <v>0</v>
      </c>
      <c r="G27" s="54">
        <f t="shared" si="11"/>
        <v>0</v>
      </c>
      <c r="H27" s="54">
        <f t="shared" si="11"/>
        <v>0</v>
      </c>
      <c r="I27" s="196">
        <f t="shared" si="6"/>
        <v>0</v>
      </c>
      <c r="J27" s="155"/>
      <c r="K27" s="197" t="s">
        <v>62</v>
      </c>
      <c r="L27" s="54">
        <f t="shared" si="14"/>
        <v>0</v>
      </c>
      <c r="M27" s="54">
        <f t="shared" si="14"/>
        <v>0</v>
      </c>
      <c r="N27" s="54">
        <f t="shared" si="14"/>
        <v>0</v>
      </c>
      <c r="O27" s="54">
        <f t="shared" si="14"/>
        <v>0</v>
      </c>
      <c r="P27" s="54">
        <f t="shared" si="8"/>
        <v>0</v>
      </c>
      <c r="Q27" s="54">
        <f t="shared" si="12"/>
        <v>0</v>
      </c>
      <c r="R27" s="54">
        <f t="shared" si="12"/>
        <v>0</v>
      </c>
      <c r="S27" s="199">
        <f t="shared" si="9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23429.209134560802</v>
      </c>
      <c r="C28" s="201">
        <f t="shared" ref="C28:I28" si="15">SUM(C7:C23)</f>
        <v>3633.0142941911204</v>
      </c>
      <c r="D28" s="201">
        <f t="shared" si="15"/>
        <v>13109.603868707462</v>
      </c>
      <c r="E28" s="201">
        <f t="shared" si="15"/>
        <v>9559.5385025213018</v>
      </c>
      <c r="F28" s="201">
        <f t="shared" si="15"/>
        <v>30120.85207151666</v>
      </c>
      <c r="G28" s="201">
        <f t="shared" si="15"/>
        <v>2267.0642472395275</v>
      </c>
      <c r="H28" s="201">
        <f t="shared" si="15"/>
        <v>19.454426151373497</v>
      </c>
      <c r="I28" s="201">
        <f t="shared" si="15"/>
        <v>82138.736544888219</v>
      </c>
      <c r="J28" s="465"/>
      <c r="K28" s="202" t="s">
        <v>26</v>
      </c>
      <c r="L28" s="201">
        <f>SUM(L7:L23)</f>
        <v>23429.209134560802</v>
      </c>
      <c r="M28" s="201">
        <f t="shared" ref="M28:S28" si="16">SUM(M7:M23)</f>
        <v>3633.0142941911204</v>
      </c>
      <c r="N28" s="201">
        <f t="shared" si="16"/>
        <v>13109.603868707462</v>
      </c>
      <c r="O28" s="201">
        <f t="shared" si="16"/>
        <v>9559.5385025213018</v>
      </c>
      <c r="P28" s="201">
        <f t="shared" si="16"/>
        <v>30120.852071516667</v>
      </c>
      <c r="Q28" s="201">
        <f t="shared" si="16"/>
        <v>2267.0642472395275</v>
      </c>
      <c r="R28" s="201">
        <f t="shared" si="16"/>
        <v>19.454426151373497</v>
      </c>
      <c r="S28" s="201">
        <f t="shared" si="16"/>
        <v>82138.736544888219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0.28523946337739092</v>
      </c>
      <c r="C29" s="55">
        <f t="shared" ref="C29:H29" si="17">IF($I28=0,"-",C28/$I28)</f>
        <v>4.4230218859109244E-2</v>
      </c>
      <c r="D29" s="55">
        <f t="shared" si="17"/>
        <v>0.15960318383450126</v>
      </c>
      <c r="E29" s="55">
        <f t="shared" si="17"/>
        <v>0.11638282867057596</v>
      </c>
      <c r="F29" s="55">
        <f t="shared" si="17"/>
        <v>0.36670702933269289</v>
      </c>
      <c r="G29" s="55">
        <f t="shared" si="17"/>
        <v>2.7600427552237714E-2</v>
      </c>
      <c r="H29" s="55">
        <f t="shared" si="17"/>
        <v>2.368483734923509E-4</v>
      </c>
      <c r="I29" s="56">
        <f>SUM(B29:H29)</f>
        <v>1.0000000000000002</v>
      </c>
      <c r="K29" s="82" t="s">
        <v>83</v>
      </c>
      <c r="L29" s="99">
        <f>IF($I28=0,"-",L28/$I28)</f>
        <v>0.28523946337739092</v>
      </c>
      <c r="M29" s="99">
        <f t="shared" ref="M29:R29" si="18">IF($I28=0,"-",M28/$I28)</f>
        <v>4.4230218859109244E-2</v>
      </c>
      <c r="N29" s="99">
        <f t="shared" si="18"/>
        <v>0.15960318383450126</v>
      </c>
      <c r="O29" s="99">
        <f t="shared" si="18"/>
        <v>0.11638282867057596</v>
      </c>
      <c r="P29" s="99">
        <f t="shared" si="18"/>
        <v>0.366707029332693</v>
      </c>
      <c r="Q29" s="99">
        <f t="shared" si="18"/>
        <v>2.7600427552237714E-2</v>
      </c>
      <c r="R29" s="100">
        <f t="shared" si="18"/>
        <v>2.368483734923509E-4</v>
      </c>
      <c r="S29" s="101">
        <f>SUM(L29:R29)</f>
        <v>1.0000000000000002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3.0183773562357054E-2</v>
      </c>
      <c r="C33" s="38">
        <f t="shared" ref="C33:E33" si="19">C111+C137+C163+C189+C215+C241+C267+C293+C319+C345+C371+C397+C423</f>
        <v>0</v>
      </c>
      <c r="D33" s="38">
        <f t="shared" si="19"/>
        <v>4.5746364656131144E-7</v>
      </c>
      <c r="E33" s="38">
        <f t="shared" si="19"/>
        <v>0</v>
      </c>
      <c r="F33" s="321">
        <v>0</v>
      </c>
      <c r="G33" s="38">
        <f t="shared" ref="G33:H48" si="20">G111+G137+G163+G189+G215+G241+G267+G293+G319+G345+G371+G397+G423</f>
        <v>0</v>
      </c>
      <c r="H33" s="38">
        <f t="shared" si="20"/>
        <v>0</v>
      </c>
      <c r="I33" s="160">
        <f>SUM(B33:H33)</f>
        <v>3.0184231026003615E-2</v>
      </c>
      <c r="J33" s="155"/>
      <c r="K33" s="209" t="s">
        <v>7</v>
      </c>
      <c r="L33" s="38">
        <f t="shared" ref="L33:R48" si="21">L111+L137+L163+L189+L215+L241+L267+L293+L319+L345+L371+L397+L423</f>
        <v>3.0183773562357054E-2</v>
      </c>
      <c r="M33" s="38">
        <f t="shared" si="21"/>
        <v>0</v>
      </c>
      <c r="N33" s="38">
        <f t="shared" si="21"/>
        <v>4.5746364656131144E-7</v>
      </c>
      <c r="O33" s="38">
        <f t="shared" si="21"/>
        <v>0</v>
      </c>
      <c r="P33" s="38">
        <f t="shared" si="21"/>
        <v>0</v>
      </c>
      <c r="Q33" s="38">
        <f t="shared" si="21"/>
        <v>0</v>
      </c>
      <c r="R33" s="38">
        <f t="shared" si="21"/>
        <v>0</v>
      </c>
      <c r="S33" s="211">
        <f>SUM(L33:R33)</f>
        <v>3.0184231026003615E-2</v>
      </c>
      <c r="T33" s="155"/>
      <c r="U33" s="212" t="s">
        <v>7</v>
      </c>
      <c r="V33" s="117">
        <f t="shared" ref="V33:AH48" si="22">V111+V137+V163+V189+V215+V241+V267+V293+V319+V345+V371+V397+V423</f>
        <v>3.0183773562357054E-2</v>
      </c>
      <c r="W33" s="117">
        <f t="shared" si="22"/>
        <v>0</v>
      </c>
      <c r="X33" s="117">
        <f t="shared" si="22"/>
        <v>0</v>
      </c>
      <c r="Y33" s="117">
        <f t="shared" si="22"/>
        <v>0</v>
      </c>
      <c r="Z33" s="117">
        <f t="shared" si="22"/>
        <v>4.5746364656131144E-7</v>
      </c>
      <c r="AA33" s="117">
        <f t="shared" si="22"/>
        <v>0</v>
      </c>
      <c r="AB33" s="117">
        <f t="shared" si="22"/>
        <v>0</v>
      </c>
      <c r="AC33" s="118">
        <f t="shared" si="22"/>
        <v>0</v>
      </c>
      <c r="AD33" s="117">
        <f t="shared" si="22"/>
        <v>0</v>
      </c>
      <c r="AE33" s="117">
        <f t="shared" si="22"/>
        <v>0</v>
      </c>
      <c r="AF33" s="117">
        <f t="shared" si="22"/>
        <v>0</v>
      </c>
      <c r="AG33" s="117">
        <f t="shared" si="22"/>
        <v>0</v>
      </c>
      <c r="AH33" s="117">
        <f t="shared" si="22"/>
        <v>0</v>
      </c>
      <c r="AI33" s="216">
        <f>SUM(V33:AC33)</f>
        <v>3.0184231026003615E-2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23">B112+B138+B164+B190+B216+B242+B268+B294+B320+B346+B372+B398+B424</f>
        <v>0</v>
      </c>
      <c r="C34" s="41">
        <f t="shared" si="23"/>
        <v>0</v>
      </c>
      <c r="D34" s="41">
        <f t="shared" si="23"/>
        <v>550.58144607519864</v>
      </c>
      <c r="E34" s="41">
        <f t="shared" si="23"/>
        <v>0</v>
      </c>
      <c r="F34" s="322">
        <v>0</v>
      </c>
      <c r="G34" s="41">
        <f t="shared" si="20"/>
        <v>0</v>
      </c>
      <c r="H34" s="41">
        <f t="shared" si="20"/>
        <v>0</v>
      </c>
      <c r="I34" s="168">
        <f t="shared" ref="I34:I53" si="24">SUM(B34:H34)</f>
        <v>550.58144607519864</v>
      </c>
      <c r="J34" s="155"/>
      <c r="K34" s="169" t="s">
        <v>8</v>
      </c>
      <c r="L34" s="88">
        <f t="shared" si="21"/>
        <v>0</v>
      </c>
      <c r="M34" s="88">
        <f t="shared" si="21"/>
        <v>0</v>
      </c>
      <c r="N34" s="88">
        <f t="shared" si="21"/>
        <v>550.58144607519864</v>
      </c>
      <c r="O34" s="88">
        <f t="shared" si="21"/>
        <v>0</v>
      </c>
      <c r="P34" s="88">
        <f t="shared" si="21"/>
        <v>0</v>
      </c>
      <c r="Q34" s="88">
        <f t="shared" si="21"/>
        <v>0</v>
      </c>
      <c r="R34" s="88">
        <f t="shared" si="21"/>
        <v>0</v>
      </c>
      <c r="S34" s="172">
        <f t="shared" ref="S34:S53" si="25">SUM(L34:R34)</f>
        <v>550.58144607519864</v>
      </c>
      <c r="T34" s="155"/>
      <c r="U34" s="217" t="s">
        <v>8</v>
      </c>
      <c r="V34" s="121">
        <f t="shared" si="22"/>
        <v>0</v>
      </c>
      <c r="W34" s="121">
        <f t="shared" si="22"/>
        <v>0</v>
      </c>
      <c r="X34" s="121">
        <f t="shared" si="22"/>
        <v>0</v>
      </c>
      <c r="Y34" s="121">
        <f t="shared" si="22"/>
        <v>0</v>
      </c>
      <c r="Z34" s="121">
        <f t="shared" si="22"/>
        <v>550.58144607519864</v>
      </c>
      <c r="AA34" s="121">
        <f t="shared" si="22"/>
        <v>0</v>
      </c>
      <c r="AB34" s="121">
        <f t="shared" si="22"/>
        <v>0</v>
      </c>
      <c r="AC34" s="122">
        <f t="shared" si="22"/>
        <v>0</v>
      </c>
      <c r="AD34" s="121">
        <f t="shared" si="22"/>
        <v>0</v>
      </c>
      <c r="AE34" s="121">
        <f t="shared" si="22"/>
        <v>0</v>
      </c>
      <c r="AF34" s="121">
        <f t="shared" si="22"/>
        <v>0</v>
      </c>
      <c r="AG34" s="121">
        <f t="shared" si="22"/>
        <v>0</v>
      </c>
      <c r="AH34" s="121">
        <f t="shared" si="22"/>
        <v>0</v>
      </c>
      <c r="AI34" s="220">
        <f t="shared" ref="AI34:AI53" si="26">SUM(V34:AC34)</f>
        <v>550.58144607519864</v>
      </c>
      <c r="AJ34" s="147" t="str">
        <f t="shared" ref="AJ34:AJ55" si="27">IF(ABS(S34-AI34)&gt;0.001,S34-AI34,"")</f>
        <v/>
      </c>
    </row>
    <row r="35" spans="1:36" ht="15">
      <c r="A35" s="173" t="s">
        <v>10</v>
      </c>
      <c r="B35" s="44">
        <f t="shared" si="23"/>
        <v>0</v>
      </c>
      <c r="C35" s="44">
        <f t="shared" si="23"/>
        <v>0</v>
      </c>
      <c r="D35" s="44">
        <f t="shared" si="23"/>
        <v>331.61615538034272</v>
      </c>
      <c r="E35" s="44">
        <f t="shared" si="23"/>
        <v>0</v>
      </c>
      <c r="F35" s="322">
        <v>0</v>
      </c>
      <c r="G35" s="44">
        <f t="shared" si="20"/>
        <v>0</v>
      </c>
      <c r="H35" s="44">
        <f t="shared" si="20"/>
        <v>0</v>
      </c>
      <c r="I35" s="160">
        <f t="shared" si="24"/>
        <v>331.61615538034272</v>
      </c>
      <c r="J35" s="155"/>
      <c r="K35" s="175" t="s">
        <v>10</v>
      </c>
      <c r="L35" s="44">
        <f t="shared" si="21"/>
        <v>0</v>
      </c>
      <c r="M35" s="44">
        <f t="shared" si="21"/>
        <v>0</v>
      </c>
      <c r="N35" s="44">
        <f t="shared" si="21"/>
        <v>331.61615538034272</v>
      </c>
      <c r="O35" s="44">
        <f t="shared" si="21"/>
        <v>0</v>
      </c>
      <c r="P35" s="44">
        <f t="shared" si="21"/>
        <v>0</v>
      </c>
      <c r="Q35" s="44">
        <f t="shared" si="21"/>
        <v>0</v>
      </c>
      <c r="R35" s="44">
        <f t="shared" si="21"/>
        <v>0</v>
      </c>
      <c r="S35" s="164">
        <f t="shared" si="25"/>
        <v>331.61615538034272</v>
      </c>
      <c r="T35" s="155"/>
      <c r="U35" s="221" t="s">
        <v>10</v>
      </c>
      <c r="V35" s="117">
        <f t="shared" si="22"/>
        <v>0</v>
      </c>
      <c r="W35" s="117">
        <f t="shared" si="22"/>
        <v>0</v>
      </c>
      <c r="X35" s="117">
        <f t="shared" si="22"/>
        <v>0</v>
      </c>
      <c r="Y35" s="117">
        <f t="shared" si="22"/>
        <v>0</v>
      </c>
      <c r="Z35" s="117">
        <f t="shared" si="22"/>
        <v>331.61615538034272</v>
      </c>
      <c r="AA35" s="117">
        <f t="shared" si="22"/>
        <v>0</v>
      </c>
      <c r="AB35" s="117">
        <f t="shared" si="22"/>
        <v>0</v>
      </c>
      <c r="AC35" s="118">
        <f t="shared" si="22"/>
        <v>0</v>
      </c>
      <c r="AD35" s="117">
        <f t="shared" si="22"/>
        <v>0</v>
      </c>
      <c r="AE35" s="117">
        <f t="shared" si="22"/>
        <v>0</v>
      </c>
      <c r="AF35" s="117">
        <f t="shared" si="22"/>
        <v>0</v>
      </c>
      <c r="AG35" s="117">
        <f t="shared" si="22"/>
        <v>0</v>
      </c>
      <c r="AH35" s="117">
        <f t="shared" si="22"/>
        <v>0</v>
      </c>
      <c r="AI35" s="216">
        <f t="shared" si="26"/>
        <v>331.61615538034272</v>
      </c>
      <c r="AJ35" s="147" t="str">
        <f t="shared" si="27"/>
        <v/>
      </c>
    </row>
    <row r="36" spans="1:36" ht="15">
      <c r="A36" s="165" t="s">
        <v>52</v>
      </c>
      <c r="B36" s="41">
        <f t="shared" si="23"/>
        <v>0</v>
      </c>
      <c r="C36" s="41">
        <f t="shared" si="23"/>
        <v>0</v>
      </c>
      <c r="D36" s="41">
        <f t="shared" si="23"/>
        <v>522.53348940000001</v>
      </c>
      <c r="E36" s="41">
        <f t="shared" si="23"/>
        <v>0</v>
      </c>
      <c r="F36" s="322">
        <v>0</v>
      </c>
      <c r="G36" s="41">
        <f t="shared" si="20"/>
        <v>0</v>
      </c>
      <c r="H36" s="41">
        <f t="shared" si="20"/>
        <v>0</v>
      </c>
      <c r="I36" s="168">
        <f t="shared" si="24"/>
        <v>522.53348940000001</v>
      </c>
      <c r="J36" s="155"/>
      <c r="K36" s="169" t="s">
        <v>52</v>
      </c>
      <c r="L36" s="88">
        <f t="shared" si="21"/>
        <v>0</v>
      </c>
      <c r="M36" s="88">
        <f t="shared" si="21"/>
        <v>0</v>
      </c>
      <c r="N36" s="88">
        <f t="shared" si="21"/>
        <v>522.53348940000001</v>
      </c>
      <c r="O36" s="88">
        <f t="shared" si="21"/>
        <v>0</v>
      </c>
      <c r="P36" s="88">
        <f t="shared" si="21"/>
        <v>0</v>
      </c>
      <c r="Q36" s="88">
        <f t="shared" si="21"/>
        <v>0</v>
      </c>
      <c r="R36" s="88">
        <f t="shared" si="21"/>
        <v>0</v>
      </c>
      <c r="S36" s="172">
        <f t="shared" si="25"/>
        <v>522.53348940000001</v>
      </c>
      <c r="T36" s="155"/>
      <c r="U36" s="217" t="s">
        <v>52</v>
      </c>
      <c r="V36" s="121">
        <f t="shared" si="22"/>
        <v>0</v>
      </c>
      <c r="W36" s="121">
        <f t="shared" si="22"/>
        <v>0</v>
      </c>
      <c r="X36" s="121">
        <f t="shared" si="22"/>
        <v>0</v>
      </c>
      <c r="Y36" s="121">
        <f t="shared" si="22"/>
        <v>0</v>
      </c>
      <c r="Z36" s="121">
        <f t="shared" si="22"/>
        <v>522.53348940000001</v>
      </c>
      <c r="AA36" s="121">
        <f t="shared" si="22"/>
        <v>0</v>
      </c>
      <c r="AB36" s="121">
        <f t="shared" si="22"/>
        <v>0</v>
      </c>
      <c r="AC36" s="122">
        <f t="shared" si="22"/>
        <v>0</v>
      </c>
      <c r="AD36" s="121">
        <f t="shared" si="22"/>
        <v>0</v>
      </c>
      <c r="AE36" s="121">
        <f t="shared" si="22"/>
        <v>0</v>
      </c>
      <c r="AF36" s="121">
        <f t="shared" si="22"/>
        <v>0</v>
      </c>
      <c r="AG36" s="121">
        <f t="shared" si="22"/>
        <v>0</v>
      </c>
      <c r="AH36" s="121">
        <f t="shared" si="22"/>
        <v>0</v>
      </c>
      <c r="AI36" s="220">
        <f t="shared" si="26"/>
        <v>522.53348940000001</v>
      </c>
      <c r="AJ36" s="147" t="str">
        <f t="shared" si="27"/>
        <v/>
      </c>
    </row>
    <row r="37" spans="1:36" ht="15">
      <c r="A37" s="173" t="s">
        <v>16</v>
      </c>
      <c r="B37" s="44">
        <f t="shared" si="23"/>
        <v>144.27952421766824</v>
      </c>
      <c r="C37" s="44">
        <f t="shared" si="23"/>
        <v>69.569492365006639</v>
      </c>
      <c r="D37" s="44">
        <f t="shared" si="23"/>
        <v>160.42233919696577</v>
      </c>
      <c r="E37" s="44">
        <f t="shared" si="23"/>
        <v>3.7184659726005793</v>
      </c>
      <c r="F37" s="322">
        <v>0</v>
      </c>
      <c r="G37" s="44">
        <f t="shared" si="20"/>
        <v>0</v>
      </c>
      <c r="H37" s="44">
        <f t="shared" si="20"/>
        <v>0</v>
      </c>
      <c r="I37" s="160">
        <f t="shared" si="24"/>
        <v>377.98982175224126</v>
      </c>
      <c r="J37" s="155"/>
      <c r="K37" s="175" t="s">
        <v>16</v>
      </c>
      <c r="L37" s="44">
        <f t="shared" si="21"/>
        <v>144.27952421766824</v>
      </c>
      <c r="M37" s="44">
        <f t="shared" si="21"/>
        <v>69.569492365006639</v>
      </c>
      <c r="N37" s="44">
        <f t="shared" si="21"/>
        <v>160.42233919696577</v>
      </c>
      <c r="O37" s="44">
        <f t="shared" si="21"/>
        <v>3.7184659726005793</v>
      </c>
      <c r="P37" s="44">
        <f t="shared" si="21"/>
        <v>0</v>
      </c>
      <c r="Q37" s="44">
        <f t="shared" si="21"/>
        <v>0</v>
      </c>
      <c r="R37" s="44">
        <f t="shared" si="21"/>
        <v>0</v>
      </c>
      <c r="S37" s="164">
        <f t="shared" si="25"/>
        <v>377.98982175224126</v>
      </c>
      <c r="T37" s="155"/>
      <c r="U37" s="221" t="s">
        <v>16</v>
      </c>
      <c r="V37" s="117">
        <f t="shared" si="22"/>
        <v>144.1688030892077</v>
      </c>
      <c r="W37" s="117">
        <f t="shared" si="22"/>
        <v>0</v>
      </c>
      <c r="X37" s="117">
        <f t="shared" si="22"/>
        <v>0</v>
      </c>
      <c r="Y37" s="117">
        <f t="shared" si="22"/>
        <v>69.569492365006639</v>
      </c>
      <c r="Z37" s="117">
        <f t="shared" si="22"/>
        <v>160.41269407540508</v>
      </c>
      <c r="AA37" s="117">
        <f t="shared" si="22"/>
        <v>3.7184659726005793</v>
      </c>
      <c r="AB37" s="117">
        <f t="shared" si="22"/>
        <v>0</v>
      </c>
      <c r="AC37" s="118">
        <f t="shared" si="22"/>
        <v>0.12036625002122109</v>
      </c>
      <c r="AD37" s="117">
        <f t="shared" si="22"/>
        <v>0.1107211284605282</v>
      </c>
      <c r="AE37" s="117">
        <f t="shared" si="22"/>
        <v>0</v>
      </c>
      <c r="AF37" s="117">
        <f t="shared" si="22"/>
        <v>0</v>
      </c>
      <c r="AG37" s="117">
        <f t="shared" si="22"/>
        <v>9.6451215606928892E-3</v>
      </c>
      <c r="AH37" s="117">
        <f t="shared" si="22"/>
        <v>0</v>
      </c>
      <c r="AI37" s="216">
        <f t="shared" si="26"/>
        <v>377.98982175224126</v>
      </c>
      <c r="AJ37" s="147" t="str">
        <f t="shared" si="27"/>
        <v/>
      </c>
    </row>
    <row r="38" spans="1:36" ht="15">
      <c r="A38" s="165" t="s">
        <v>15</v>
      </c>
      <c r="B38" s="41">
        <f t="shared" si="23"/>
        <v>31.721952202736837</v>
      </c>
      <c r="C38" s="41">
        <f t="shared" si="23"/>
        <v>1.0091462858284306</v>
      </c>
      <c r="D38" s="41">
        <f t="shared" si="23"/>
        <v>7.687914772382122</v>
      </c>
      <c r="E38" s="41">
        <f t="shared" si="23"/>
        <v>2.0891880650488743</v>
      </c>
      <c r="F38" s="322">
        <v>0</v>
      </c>
      <c r="G38" s="41">
        <f t="shared" si="20"/>
        <v>0</v>
      </c>
      <c r="H38" s="41">
        <f t="shared" si="20"/>
        <v>0</v>
      </c>
      <c r="I38" s="168">
        <f t="shared" si="24"/>
        <v>42.508201325996261</v>
      </c>
      <c r="J38" s="155"/>
      <c r="K38" s="169" t="s">
        <v>15</v>
      </c>
      <c r="L38" s="88">
        <f t="shared" si="21"/>
        <v>31.721952202736837</v>
      </c>
      <c r="M38" s="88">
        <f t="shared" si="21"/>
        <v>1.0091462858284306</v>
      </c>
      <c r="N38" s="88">
        <f t="shared" si="21"/>
        <v>7.687914772382122</v>
      </c>
      <c r="O38" s="88">
        <f t="shared" si="21"/>
        <v>2.0891880650488743</v>
      </c>
      <c r="P38" s="88">
        <f t="shared" si="21"/>
        <v>0</v>
      </c>
      <c r="Q38" s="88">
        <f t="shared" si="21"/>
        <v>0</v>
      </c>
      <c r="R38" s="88">
        <f t="shared" si="21"/>
        <v>0</v>
      </c>
      <c r="S38" s="172">
        <f t="shared" si="25"/>
        <v>42.508201325996261</v>
      </c>
      <c r="T38" s="155"/>
      <c r="U38" s="217" t="s">
        <v>53</v>
      </c>
      <c r="V38" s="121">
        <f t="shared" si="22"/>
        <v>30.923700113154478</v>
      </c>
      <c r="W38" s="121">
        <f t="shared" si="22"/>
        <v>0</v>
      </c>
      <c r="X38" s="121">
        <f t="shared" si="22"/>
        <v>0</v>
      </c>
      <c r="Y38" s="121">
        <f t="shared" si="22"/>
        <v>1.0091462858284306</v>
      </c>
      <c r="Z38" s="121">
        <f t="shared" si="22"/>
        <v>6.7988875649756775</v>
      </c>
      <c r="AA38" s="121">
        <f t="shared" si="22"/>
        <v>1.9820479361124426</v>
      </c>
      <c r="AB38" s="121">
        <f t="shared" si="22"/>
        <v>0</v>
      </c>
      <c r="AC38" s="122">
        <f t="shared" si="22"/>
        <v>1.7944194259252397</v>
      </c>
      <c r="AD38" s="121">
        <f t="shared" si="22"/>
        <v>0.79825208958236304</v>
      </c>
      <c r="AE38" s="121">
        <f t="shared" si="22"/>
        <v>0</v>
      </c>
      <c r="AF38" s="121">
        <f t="shared" si="22"/>
        <v>0</v>
      </c>
      <c r="AG38" s="121">
        <f t="shared" si="22"/>
        <v>0.88902720740644492</v>
      </c>
      <c r="AH38" s="121">
        <f t="shared" si="22"/>
        <v>0.10714012893643191</v>
      </c>
      <c r="AI38" s="220">
        <f t="shared" si="26"/>
        <v>42.508201325996275</v>
      </c>
      <c r="AJ38" s="147" t="str">
        <f t="shared" si="27"/>
        <v/>
      </c>
    </row>
    <row r="39" spans="1:36" ht="15">
      <c r="A39" s="173" t="s">
        <v>54</v>
      </c>
      <c r="B39" s="44">
        <f t="shared" si="23"/>
        <v>0</v>
      </c>
      <c r="C39" s="44">
        <f t="shared" si="23"/>
        <v>0</v>
      </c>
      <c r="D39" s="44">
        <f t="shared" si="23"/>
        <v>0</v>
      </c>
      <c r="E39" s="44">
        <f t="shared" si="23"/>
        <v>685.09190115109152</v>
      </c>
      <c r="F39" s="322">
        <v>0</v>
      </c>
      <c r="G39" s="44">
        <f t="shared" si="20"/>
        <v>0</v>
      </c>
      <c r="H39" s="44">
        <f t="shared" si="20"/>
        <v>0</v>
      </c>
      <c r="I39" s="160">
        <f t="shared" si="24"/>
        <v>685.09190115109152</v>
      </c>
      <c r="J39" s="155"/>
      <c r="K39" s="175" t="s">
        <v>54</v>
      </c>
      <c r="L39" s="44">
        <f t="shared" si="21"/>
        <v>0</v>
      </c>
      <c r="M39" s="44">
        <f t="shared" si="21"/>
        <v>0</v>
      </c>
      <c r="N39" s="44">
        <f t="shared" si="21"/>
        <v>0</v>
      </c>
      <c r="O39" s="44">
        <f t="shared" si="21"/>
        <v>685.09190115109152</v>
      </c>
      <c r="P39" s="44">
        <f t="shared" si="21"/>
        <v>1521.9320029621811</v>
      </c>
      <c r="Q39" s="44">
        <f t="shared" si="21"/>
        <v>0</v>
      </c>
      <c r="R39" s="44">
        <f t="shared" si="21"/>
        <v>0</v>
      </c>
      <c r="S39" s="164">
        <f t="shared" si="25"/>
        <v>2207.0239041132727</v>
      </c>
      <c r="T39" s="155"/>
      <c r="U39" s="221" t="s">
        <v>54</v>
      </c>
      <c r="V39" s="117">
        <f t="shared" si="22"/>
        <v>0</v>
      </c>
      <c r="W39" s="117">
        <f t="shared" si="22"/>
        <v>0</v>
      </c>
      <c r="X39" s="117">
        <f t="shared" si="22"/>
        <v>0</v>
      </c>
      <c r="Y39" s="117">
        <f t="shared" si="22"/>
        <v>0</v>
      </c>
      <c r="Z39" s="117">
        <f t="shared" si="22"/>
        <v>0</v>
      </c>
      <c r="AA39" s="117">
        <f t="shared" si="22"/>
        <v>334.44551421384728</v>
      </c>
      <c r="AB39" s="117">
        <f t="shared" si="22"/>
        <v>1521.9320029621811</v>
      </c>
      <c r="AC39" s="118">
        <f t="shared" si="22"/>
        <v>350.6463869372443</v>
      </c>
      <c r="AD39" s="117">
        <f t="shared" si="22"/>
        <v>0</v>
      </c>
      <c r="AE39" s="117">
        <f t="shared" si="22"/>
        <v>0</v>
      </c>
      <c r="AF39" s="117">
        <f t="shared" si="22"/>
        <v>0</v>
      </c>
      <c r="AG39" s="117">
        <f t="shared" si="22"/>
        <v>0</v>
      </c>
      <c r="AH39" s="117">
        <f t="shared" si="22"/>
        <v>350.6463869372443</v>
      </c>
      <c r="AI39" s="216">
        <f t="shared" si="26"/>
        <v>2207.0239041132727</v>
      </c>
      <c r="AJ39" s="147" t="str">
        <f t="shared" si="27"/>
        <v/>
      </c>
    </row>
    <row r="40" spans="1:36" ht="15">
      <c r="A40" s="165" t="s">
        <v>12</v>
      </c>
      <c r="B40" s="41">
        <f t="shared" si="23"/>
        <v>0</v>
      </c>
      <c r="C40" s="41">
        <f t="shared" si="23"/>
        <v>0</v>
      </c>
      <c r="D40" s="41">
        <f t="shared" si="23"/>
        <v>0</v>
      </c>
      <c r="E40" s="41">
        <f t="shared" si="23"/>
        <v>4.9390176344404635</v>
      </c>
      <c r="F40" s="322">
        <v>0</v>
      </c>
      <c r="G40" s="41">
        <f t="shared" si="20"/>
        <v>0</v>
      </c>
      <c r="H40" s="41">
        <f t="shared" si="20"/>
        <v>0</v>
      </c>
      <c r="I40" s="168">
        <f t="shared" si="24"/>
        <v>4.9390176344404635</v>
      </c>
      <c r="J40" s="155"/>
      <c r="K40" s="169" t="s">
        <v>12</v>
      </c>
      <c r="L40" s="88">
        <f t="shared" si="21"/>
        <v>0</v>
      </c>
      <c r="M40" s="88">
        <f t="shared" si="21"/>
        <v>0</v>
      </c>
      <c r="N40" s="88">
        <f t="shared" si="21"/>
        <v>0</v>
      </c>
      <c r="O40" s="88">
        <f t="shared" si="21"/>
        <v>4.9390176344404635</v>
      </c>
      <c r="P40" s="88">
        <f t="shared" si="21"/>
        <v>32.131517491105882</v>
      </c>
      <c r="Q40" s="88">
        <f t="shared" si="21"/>
        <v>0</v>
      </c>
      <c r="R40" s="88">
        <f t="shared" si="21"/>
        <v>0</v>
      </c>
      <c r="S40" s="172">
        <f t="shared" si="25"/>
        <v>37.070535125546343</v>
      </c>
      <c r="T40" s="155"/>
      <c r="U40" s="217" t="s">
        <v>12</v>
      </c>
      <c r="V40" s="121">
        <f t="shared" si="22"/>
        <v>0</v>
      </c>
      <c r="W40" s="121">
        <f t="shared" si="22"/>
        <v>0</v>
      </c>
      <c r="X40" s="121">
        <f t="shared" si="22"/>
        <v>0</v>
      </c>
      <c r="Y40" s="121">
        <f t="shared" si="22"/>
        <v>0</v>
      </c>
      <c r="Z40" s="121">
        <f t="shared" si="22"/>
        <v>0</v>
      </c>
      <c r="AA40" s="121">
        <f t="shared" si="22"/>
        <v>3.9583522576440058</v>
      </c>
      <c r="AB40" s="121">
        <f t="shared" si="22"/>
        <v>32.131517491105882</v>
      </c>
      <c r="AC40" s="122">
        <f t="shared" si="22"/>
        <v>0.9806653767964576</v>
      </c>
      <c r="AD40" s="121">
        <f t="shared" si="22"/>
        <v>0</v>
      </c>
      <c r="AE40" s="121">
        <f t="shared" si="22"/>
        <v>0</v>
      </c>
      <c r="AF40" s="121">
        <f t="shared" si="22"/>
        <v>0</v>
      </c>
      <c r="AG40" s="121">
        <f t="shared" si="22"/>
        <v>0</v>
      </c>
      <c r="AH40" s="121">
        <f t="shared" si="22"/>
        <v>0.9806653767964576</v>
      </c>
      <c r="AI40" s="220">
        <f t="shared" si="26"/>
        <v>37.07053512554635</v>
      </c>
      <c r="AJ40" s="147" t="str">
        <f t="shared" si="27"/>
        <v/>
      </c>
    </row>
    <row r="41" spans="1:36" ht="15">
      <c r="A41" s="173" t="s">
        <v>55</v>
      </c>
      <c r="B41" s="44">
        <f t="shared" si="23"/>
        <v>3.8855124525522712E-5</v>
      </c>
      <c r="C41" s="44">
        <f t="shared" si="23"/>
        <v>0</v>
      </c>
      <c r="D41" s="44">
        <f t="shared" si="23"/>
        <v>0.55343200042439733</v>
      </c>
      <c r="E41" s="44">
        <f t="shared" si="23"/>
        <v>1.1666461202631886E-2</v>
      </c>
      <c r="F41" s="322">
        <v>0</v>
      </c>
      <c r="G41" s="44">
        <f t="shared" si="20"/>
        <v>0</v>
      </c>
      <c r="H41" s="44">
        <f t="shared" si="20"/>
        <v>0</v>
      </c>
      <c r="I41" s="160">
        <f t="shared" si="24"/>
        <v>0.56513731675155476</v>
      </c>
      <c r="J41" s="155"/>
      <c r="K41" s="175" t="s">
        <v>55</v>
      </c>
      <c r="L41" s="44">
        <f t="shared" si="21"/>
        <v>3.8855124525522712E-5</v>
      </c>
      <c r="M41" s="44">
        <f t="shared" si="21"/>
        <v>0</v>
      </c>
      <c r="N41" s="44">
        <f t="shared" si="21"/>
        <v>0.55343200042439733</v>
      </c>
      <c r="O41" s="44">
        <f t="shared" si="21"/>
        <v>1.1666461202631886E-2</v>
      </c>
      <c r="P41" s="44">
        <f t="shared" si="21"/>
        <v>0</v>
      </c>
      <c r="Q41" s="44">
        <f t="shared" si="21"/>
        <v>0</v>
      </c>
      <c r="R41" s="44">
        <f t="shared" si="21"/>
        <v>0</v>
      </c>
      <c r="S41" s="164">
        <f t="shared" si="25"/>
        <v>0.56513731675155476</v>
      </c>
      <c r="T41" s="155"/>
      <c r="U41" s="221" t="s">
        <v>55</v>
      </c>
      <c r="V41" s="117">
        <f t="shared" si="22"/>
        <v>0</v>
      </c>
      <c r="W41" s="117">
        <f t="shared" si="22"/>
        <v>0</v>
      </c>
      <c r="X41" s="117">
        <f t="shared" si="22"/>
        <v>0</v>
      </c>
      <c r="Y41" s="117">
        <f t="shared" si="22"/>
        <v>0</v>
      </c>
      <c r="Z41" s="117">
        <f t="shared" si="22"/>
        <v>0.55343200042439733</v>
      </c>
      <c r="AA41" s="117">
        <f t="shared" si="22"/>
        <v>0</v>
      </c>
      <c r="AB41" s="117">
        <f t="shared" si="22"/>
        <v>0</v>
      </c>
      <c r="AC41" s="118">
        <f t="shared" si="22"/>
        <v>1.1705316327157409E-2</v>
      </c>
      <c r="AD41" s="117">
        <f t="shared" si="22"/>
        <v>3.8855124525522712E-5</v>
      </c>
      <c r="AE41" s="117">
        <f t="shared" si="22"/>
        <v>0</v>
      </c>
      <c r="AF41" s="117">
        <f t="shared" si="22"/>
        <v>0</v>
      </c>
      <c r="AG41" s="117">
        <f t="shared" si="22"/>
        <v>0</v>
      </c>
      <c r="AH41" s="117">
        <f t="shared" si="22"/>
        <v>1.1666461202631886E-2</v>
      </c>
      <c r="AI41" s="216">
        <f t="shared" si="26"/>
        <v>0.56513731675155476</v>
      </c>
      <c r="AJ41" s="147" t="str">
        <f t="shared" si="27"/>
        <v/>
      </c>
    </row>
    <row r="42" spans="1:36" ht="15">
      <c r="A42" s="165" t="s">
        <v>17</v>
      </c>
      <c r="B42" s="41">
        <f t="shared" si="23"/>
        <v>37.817890662720984</v>
      </c>
      <c r="C42" s="41">
        <f t="shared" si="23"/>
        <v>21.352738619520238</v>
      </c>
      <c r="D42" s="41">
        <f t="shared" si="23"/>
        <v>113.32239445053834</v>
      </c>
      <c r="E42" s="41">
        <f t="shared" si="23"/>
        <v>53.08839911215216</v>
      </c>
      <c r="F42" s="322">
        <v>0</v>
      </c>
      <c r="G42" s="41">
        <f t="shared" si="20"/>
        <v>0</v>
      </c>
      <c r="H42" s="41">
        <f t="shared" si="20"/>
        <v>0</v>
      </c>
      <c r="I42" s="168">
        <f t="shared" si="24"/>
        <v>225.58142284493172</v>
      </c>
      <c r="J42" s="155"/>
      <c r="K42" s="169" t="s">
        <v>17</v>
      </c>
      <c r="L42" s="88">
        <f t="shared" si="21"/>
        <v>37.817890662720984</v>
      </c>
      <c r="M42" s="88">
        <f t="shared" si="21"/>
        <v>21.352738619520238</v>
      </c>
      <c r="N42" s="88">
        <f t="shared" si="21"/>
        <v>113.32239445053834</v>
      </c>
      <c r="O42" s="88">
        <f t="shared" si="21"/>
        <v>53.08839911215216</v>
      </c>
      <c r="P42" s="88">
        <f t="shared" si="21"/>
        <v>6.7650371757496497E-2</v>
      </c>
      <c r="Q42" s="88">
        <f t="shared" si="21"/>
        <v>0</v>
      </c>
      <c r="R42" s="88">
        <f t="shared" si="21"/>
        <v>0</v>
      </c>
      <c r="S42" s="172">
        <f t="shared" si="25"/>
        <v>225.64907321668923</v>
      </c>
      <c r="T42" s="155"/>
      <c r="U42" s="217" t="s">
        <v>17</v>
      </c>
      <c r="V42" s="121">
        <f t="shared" si="22"/>
        <v>37.694382163043208</v>
      </c>
      <c r="W42" s="121">
        <f t="shared" si="22"/>
        <v>0</v>
      </c>
      <c r="X42" s="121">
        <f t="shared" si="22"/>
        <v>0</v>
      </c>
      <c r="Y42" s="121">
        <f t="shared" si="22"/>
        <v>21.352738619520238</v>
      </c>
      <c r="Z42" s="121">
        <f t="shared" si="22"/>
        <v>113.31946033178953</v>
      </c>
      <c r="AA42" s="121">
        <f t="shared" si="22"/>
        <v>0.60719670033532391</v>
      </c>
      <c r="AB42" s="121">
        <f t="shared" si="22"/>
        <v>6.7650371757496497E-2</v>
      </c>
      <c r="AC42" s="122">
        <f t="shared" si="22"/>
        <v>52.607645030243432</v>
      </c>
      <c r="AD42" s="121">
        <f t="shared" si="22"/>
        <v>0.12350849967777795</v>
      </c>
      <c r="AE42" s="121">
        <f t="shared" si="22"/>
        <v>0</v>
      </c>
      <c r="AF42" s="121">
        <f t="shared" si="22"/>
        <v>0</v>
      </c>
      <c r="AG42" s="121">
        <f t="shared" si="22"/>
        <v>2.934118748815993E-3</v>
      </c>
      <c r="AH42" s="121">
        <f t="shared" si="22"/>
        <v>52.481202411816838</v>
      </c>
      <c r="AI42" s="220">
        <f t="shared" si="26"/>
        <v>225.64907321668926</v>
      </c>
      <c r="AJ42" s="147" t="str">
        <f t="shared" si="27"/>
        <v/>
      </c>
    </row>
    <row r="43" spans="1:36" ht="15">
      <c r="A43" s="173" t="s">
        <v>139</v>
      </c>
      <c r="B43" s="44">
        <f t="shared" si="23"/>
        <v>798.44447055504452</v>
      </c>
      <c r="C43" s="44">
        <f t="shared" si="23"/>
        <v>1745.6719222152713</v>
      </c>
      <c r="D43" s="44">
        <f t="shared" si="23"/>
        <v>3201.4203852032115</v>
      </c>
      <c r="E43" s="44">
        <f t="shared" si="23"/>
        <v>126.09351565021919</v>
      </c>
      <c r="F43" s="322">
        <v>0</v>
      </c>
      <c r="G43" s="44">
        <f t="shared" si="20"/>
        <v>0</v>
      </c>
      <c r="H43" s="44">
        <f t="shared" si="20"/>
        <v>0</v>
      </c>
      <c r="I43" s="160">
        <f t="shared" si="24"/>
        <v>5871.6302936237462</v>
      </c>
      <c r="J43" s="155"/>
      <c r="K43" s="175" t="s">
        <v>139</v>
      </c>
      <c r="L43" s="44">
        <f t="shared" si="21"/>
        <v>798.44447055504452</v>
      </c>
      <c r="M43" s="44">
        <f t="shared" si="21"/>
        <v>1745.6719222152713</v>
      </c>
      <c r="N43" s="44">
        <f t="shared" si="21"/>
        <v>3201.4203852032115</v>
      </c>
      <c r="O43" s="44">
        <f t="shared" si="21"/>
        <v>126.09351565021919</v>
      </c>
      <c r="P43" s="44">
        <f t="shared" si="21"/>
        <v>8.4741580681145159</v>
      </c>
      <c r="Q43" s="44">
        <f t="shared" si="21"/>
        <v>0</v>
      </c>
      <c r="R43" s="44">
        <f t="shared" si="21"/>
        <v>0</v>
      </c>
      <c r="S43" s="164">
        <f t="shared" si="25"/>
        <v>5880.104451691861</v>
      </c>
      <c r="T43" s="155"/>
      <c r="U43" s="221" t="s">
        <v>139</v>
      </c>
      <c r="V43" s="117">
        <f t="shared" si="22"/>
        <v>787.25566179352029</v>
      </c>
      <c r="W43" s="117">
        <f t="shared" si="22"/>
        <v>0</v>
      </c>
      <c r="X43" s="117">
        <f t="shared" si="22"/>
        <v>0</v>
      </c>
      <c r="Y43" s="117">
        <f t="shared" si="22"/>
        <v>1745.6719222152713</v>
      </c>
      <c r="Z43" s="117">
        <f t="shared" si="22"/>
        <v>2980.5576788152403</v>
      </c>
      <c r="AA43" s="117">
        <f t="shared" si="22"/>
        <v>26.41573640735437</v>
      </c>
      <c r="AB43" s="117">
        <f t="shared" si="22"/>
        <v>8.4741580681145159</v>
      </c>
      <c r="AC43" s="118">
        <f t="shared" si="22"/>
        <v>331.72929439236071</v>
      </c>
      <c r="AD43" s="117">
        <f t="shared" si="22"/>
        <v>11.188808761524133</v>
      </c>
      <c r="AE43" s="117">
        <f t="shared" si="22"/>
        <v>7.6482798609107858</v>
      </c>
      <c r="AF43" s="117">
        <f t="shared" si="22"/>
        <v>0</v>
      </c>
      <c r="AG43" s="117">
        <f t="shared" si="22"/>
        <v>220.86270638797183</v>
      </c>
      <c r="AH43" s="117">
        <f t="shared" si="22"/>
        <v>92.029499381954025</v>
      </c>
      <c r="AI43" s="216">
        <f t="shared" si="26"/>
        <v>5880.104451691861</v>
      </c>
      <c r="AJ43" s="147" t="str">
        <f t="shared" si="27"/>
        <v/>
      </c>
    </row>
    <row r="44" spans="1:36" ht="15">
      <c r="A44" s="165" t="s">
        <v>25</v>
      </c>
      <c r="B44" s="41">
        <f t="shared" si="23"/>
        <v>218.5583397531762</v>
      </c>
      <c r="C44" s="41">
        <f t="shared" si="23"/>
        <v>82.765419380248773</v>
      </c>
      <c r="D44" s="41">
        <f t="shared" si="23"/>
        <v>1399.2798634634275</v>
      </c>
      <c r="E44" s="41">
        <f t="shared" si="23"/>
        <v>5813.3677453684422</v>
      </c>
      <c r="F44" s="322">
        <v>0</v>
      </c>
      <c r="G44" s="41">
        <f t="shared" si="20"/>
        <v>361.32120077088859</v>
      </c>
      <c r="H44" s="41">
        <f t="shared" si="20"/>
        <v>18.593987228527276</v>
      </c>
      <c r="I44" s="168">
        <f t="shared" si="24"/>
        <v>7893.8865559647111</v>
      </c>
      <c r="J44" s="155"/>
      <c r="K44" s="169" t="s">
        <v>25</v>
      </c>
      <c r="L44" s="88">
        <f t="shared" si="21"/>
        <v>218.5583397531762</v>
      </c>
      <c r="M44" s="88">
        <f t="shared" si="21"/>
        <v>82.765419380248773</v>
      </c>
      <c r="N44" s="88">
        <f t="shared" si="21"/>
        <v>1399.2798634634275</v>
      </c>
      <c r="O44" s="88">
        <f t="shared" si="21"/>
        <v>5813.3677453684422</v>
      </c>
      <c r="P44" s="88">
        <f t="shared" si="21"/>
        <v>6.1719392790867955</v>
      </c>
      <c r="Q44" s="88">
        <f t="shared" si="21"/>
        <v>361.32120077088859</v>
      </c>
      <c r="R44" s="88">
        <f t="shared" si="21"/>
        <v>18.593987228527276</v>
      </c>
      <c r="S44" s="172">
        <f t="shared" si="25"/>
        <v>7900.0584952437976</v>
      </c>
      <c r="T44" s="155"/>
      <c r="U44" s="217" t="s">
        <v>25</v>
      </c>
      <c r="V44" s="121">
        <f t="shared" si="22"/>
        <v>59.572429956214108</v>
      </c>
      <c r="W44" s="121">
        <f t="shared" si="22"/>
        <v>155.60455825975421</v>
      </c>
      <c r="X44" s="121">
        <f t="shared" si="22"/>
        <v>361.32120077088859</v>
      </c>
      <c r="Y44" s="121">
        <f t="shared" si="22"/>
        <v>82.765419380248773</v>
      </c>
      <c r="Z44" s="121">
        <f t="shared" si="22"/>
        <v>1394.302759652365</v>
      </c>
      <c r="AA44" s="121">
        <f t="shared" si="22"/>
        <v>5692.9768075929305</v>
      </c>
      <c r="AB44" s="121">
        <f t="shared" si="22"/>
        <v>6.1719392790867955</v>
      </c>
      <c r="AC44" s="122">
        <f t="shared" si="22"/>
        <v>147.3433803523107</v>
      </c>
      <c r="AD44" s="121">
        <f t="shared" si="22"/>
        <v>3.3813515372078857</v>
      </c>
      <c r="AE44" s="121">
        <f t="shared" si="22"/>
        <v>81.057483808748557</v>
      </c>
      <c r="AF44" s="121">
        <f t="shared" si="22"/>
        <v>18.593987228527276</v>
      </c>
      <c r="AG44" s="121">
        <f t="shared" si="22"/>
        <v>4.9771038110626344</v>
      </c>
      <c r="AH44" s="121">
        <f t="shared" si="22"/>
        <v>39.33345396676436</v>
      </c>
      <c r="AI44" s="220">
        <f t="shared" si="26"/>
        <v>7900.0584952437985</v>
      </c>
      <c r="AJ44" s="147" t="str">
        <f t="shared" si="27"/>
        <v/>
      </c>
    </row>
    <row r="45" spans="1:36" ht="15">
      <c r="A45" s="173" t="s">
        <v>24</v>
      </c>
      <c r="B45" s="44">
        <f t="shared" si="23"/>
        <v>114.21459218095033</v>
      </c>
      <c r="C45" s="44">
        <f t="shared" si="23"/>
        <v>318.16138412967115</v>
      </c>
      <c r="D45" s="44">
        <f t="shared" si="23"/>
        <v>111.43260262098578</v>
      </c>
      <c r="E45" s="44">
        <f t="shared" si="23"/>
        <v>0</v>
      </c>
      <c r="F45" s="322">
        <v>0</v>
      </c>
      <c r="G45" s="44">
        <f t="shared" si="20"/>
        <v>0</v>
      </c>
      <c r="H45" s="44">
        <f t="shared" si="20"/>
        <v>0</v>
      </c>
      <c r="I45" s="160">
        <f t="shared" si="24"/>
        <v>543.80857893160726</v>
      </c>
      <c r="J45" s="155"/>
      <c r="K45" s="175" t="s">
        <v>24</v>
      </c>
      <c r="L45" s="44">
        <f t="shared" si="21"/>
        <v>114.21459218095033</v>
      </c>
      <c r="M45" s="44">
        <f t="shared" si="21"/>
        <v>318.16138412967115</v>
      </c>
      <c r="N45" s="44">
        <f t="shared" si="21"/>
        <v>111.43260262098578</v>
      </c>
      <c r="O45" s="44">
        <f t="shared" si="21"/>
        <v>0</v>
      </c>
      <c r="P45" s="44">
        <f t="shared" si="21"/>
        <v>0</v>
      </c>
      <c r="Q45" s="44">
        <f t="shared" si="21"/>
        <v>0</v>
      </c>
      <c r="R45" s="44">
        <f t="shared" si="21"/>
        <v>0</v>
      </c>
      <c r="S45" s="164">
        <f t="shared" si="25"/>
        <v>543.80857893160726</v>
      </c>
      <c r="T45" s="155"/>
      <c r="U45" s="221" t="s">
        <v>24</v>
      </c>
      <c r="V45" s="117">
        <f t="shared" si="22"/>
        <v>110.21424066728912</v>
      </c>
      <c r="W45" s="117">
        <f t="shared" si="22"/>
        <v>2.9101736824937912</v>
      </c>
      <c r="X45" s="117">
        <f t="shared" si="22"/>
        <v>0</v>
      </c>
      <c r="Y45" s="117">
        <f t="shared" si="22"/>
        <v>318.16138412967115</v>
      </c>
      <c r="Z45" s="117">
        <f t="shared" si="22"/>
        <v>30.773475966360486</v>
      </c>
      <c r="AA45" s="117">
        <f t="shared" si="22"/>
        <v>0</v>
      </c>
      <c r="AB45" s="117">
        <f t="shared" si="22"/>
        <v>0</v>
      </c>
      <c r="AC45" s="118">
        <f t="shared" si="22"/>
        <v>81.749304485792692</v>
      </c>
      <c r="AD45" s="117">
        <f t="shared" si="22"/>
        <v>1.0901778311674182</v>
      </c>
      <c r="AE45" s="117">
        <f t="shared" si="22"/>
        <v>0</v>
      </c>
      <c r="AF45" s="117">
        <f t="shared" si="22"/>
        <v>0</v>
      </c>
      <c r="AG45" s="117">
        <f t="shared" si="22"/>
        <v>80.659126654625283</v>
      </c>
      <c r="AH45" s="117">
        <f t="shared" si="22"/>
        <v>0</v>
      </c>
      <c r="AI45" s="216">
        <f t="shared" si="26"/>
        <v>543.80857893160726</v>
      </c>
      <c r="AJ45" s="147" t="str">
        <f t="shared" si="27"/>
        <v/>
      </c>
    </row>
    <row r="46" spans="1:36" ht="15">
      <c r="A46" s="165" t="s">
        <v>56</v>
      </c>
      <c r="B46" s="41">
        <f t="shared" si="23"/>
        <v>0.74994521311858542</v>
      </c>
      <c r="C46" s="41">
        <f t="shared" si="23"/>
        <v>2.3315195518662582E-3</v>
      </c>
      <c r="D46" s="41">
        <f t="shared" si="23"/>
        <v>7.7472095777294595E-3</v>
      </c>
      <c r="E46" s="41">
        <f t="shared" si="23"/>
        <v>0</v>
      </c>
      <c r="F46" s="322">
        <v>0</v>
      </c>
      <c r="G46" s="41">
        <f t="shared" si="20"/>
        <v>0</v>
      </c>
      <c r="H46" s="41">
        <f t="shared" si="20"/>
        <v>0</v>
      </c>
      <c r="I46" s="168">
        <f t="shared" si="24"/>
        <v>0.76002394224818115</v>
      </c>
      <c r="J46" s="155"/>
      <c r="K46" s="169" t="s">
        <v>56</v>
      </c>
      <c r="L46" s="88">
        <f t="shared" si="21"/>
        <v>0.74994521311858542</v>
      </c>
      <c r="M46" s="88">
        <f t="shared" si="21"/>
        <v>2.3315195518662582E-3</v>
      </c>
      <c r="N46" s="88">
        <f t="shared" si="21"/>
        <v>7.7472095777294595E-3</v>
      </c>
      <c r="O46" s="88">
        <f t="shared" si="21"/>
        <v>0</v>
      </c>
      <c r="P46" s="88">
        <f t="shared" si="21"/>
        <v>0</v>
      </c>
      <c r="Q46" s="88">
        <f t="shared" si="21"/>
        <v>0</v>
      </c>
      <c r="R46" s="88">
        <f t="shared" si="21"/>
        <v>0</v>
      </c>
      <c r="S46" s="172">
        <f t="shared" si="25"/>
        <v>0.76002394224818115</v>
      </c>
      <c r="T46" s="155"/>
      <c r="U46" s="217" t="s">
        <v>56</v>
      </c>
      <c r="V46" s="121">
        <f t="shared" si="22"/>
        <v>0.74974467434505809</v>
      </c>
      <c r="W46" s="121">
        <f t="shared" si="22"/>
        <v>0</v>
      </c>
      <c r="X46" s="121">
        <f t="shared" si="22"/>
        <v>0</v>
      </c>
      <c r="Y46" s="121">
        <f t="shared" si="22"/>
        <v>2.3315195518662582E-3</v>
      </c>
      <c r="Z46" s="121">
        <f t="shared" si="22"/>
        <v>7.7472095777294595E-3</v>
      </c>
      <c r="AA46" s="121">
        <f t="shared" si="22"/>
        <v>0</v>
      </c>
      <c r="AB46" s="121">
        <f t="shared" si="22"/>
        <v>0</v>
      </c>
      <c r="AC46" s="122">
        <f t="shared" si="22"/>
        <v>2.0053877352730034E-4</v>
      </c>
      <c r="AD46" s="121">
        <f t="shared" si="22"/>
        <v>2.0053877352730034E-4</v>
      </c>
      <c r="AE46" s="121">
        <f t="shared" si="22"/>
        <v>0</v>
      </c>
      <c r="AF46" s="121">
        <f t="shared" si="22"/>
        <v>0</v>
      </c>
      <c r="AG46" s="121">
        <f t="shared" si="22"/>
        <v>0</v>
      </c>
      <c r="AH46" s="121">
        <f t="shared" si="22"/>
        <v>0</v>
      </c>
      <c r="AI46" s="220">
        <f t="shared" si="26"/>
        <v>0.76002394224818115</v>
      </c>
      <c r="AJ46" s="147" t="str">
        <f t="shared" si="27"/>
        <v/>
      </c>
    </row>
    <row r="47" spans="1:36" ht="15">
      <c r="A47" s="173" t="s">
        <v>22</v>
      </c>
      <c r="B47" s="44">
        <f t="shared" si="23"/>
        <v>400.69434959771758</v>
      </c>
      <c r="C47" s="44">
        <f t="shared" si="23"/>
        <v>1151.5955690979076</v>
      </c>
      <c r="D47" s="44">
        <f t="shared" si="23"/>
        <v>795.67385118538198</v>
      </c>
      <c r="E47" s="44">
        <f t="shared" si="23"/>
        <v>17.005148710705097</v>
      </c>
      <c r="F47" s="322">
        <v>0</v>
      </c>
      <c r="G47" s="44">
        <f t="shared" si="20"/>
        <v>0</v>
      </c>
      <c r="H47" s="44">
        <f t="shared" si="20"/>
        <v>0</v>
      </c>
      <c r="I47" s="160">
        <f t="shared" si="24"/>
        <v>2364.9689185917123</v>
      </c>
      <c r="J47" s="155"/>
      <c r="K47" s="175" t="s">
        <v>22</v>
      </c>
      <c r="L47" s="44">
        <f t="shared" si="21"/>
        <v>400.69434959771758</v>
      </c>
      <c r="M47" s="44">
        <f t="shared" si="21"/>
        <v>1151.5955690979076</v>
      </c>
      <c r="N47" s="44">
        <f t="shared" si="21"/>
        <v>795.67385118538198</v>
      </c>
      <c r="O47" s="44">
        <f t="shared" si="21"/>
        <v>17.005148710705097</v>
      </c>
      <c r="P47" s="44">
        <f t="shared" si="21"/>
        <v>130.32344155980181</v>
      </c>
      <c r="Q47" s="44">
        <f t="shared" si="21"/>
        <v>0</v>
      </c>
      <c r="R47" s="44">
        <f t="shared" si="21"/>
        <v>0</v>
      </c>
      <c r="S47" s="164">
        <f t="shared" si="25"/>
        <v>2495.292360151514</v>
      </c>
      <c r="T47" s="155"/>
      <c r="U47" s="221" t="s">
        <v>22</v>
      </c>
      <c r="V47" s="117">
        <f t="shared" si="22"/>
        <v>398.78744830407521</v>
      </c>
      <c r="W47" s="117">
        <f t="shared" si="22"/>
        <v>0</v>
      </c>
      <c r="X47" s="117">
        <f t="shared" si="22"/>
        <v>0</v>
      </c>
      <c r="Y47" s="117">
        <f t="shared" si="22"/>
        <v>1151.5955690979076</v>
      </c>
      <c r="Z47" s="117">
        <f t="shared" si="22"/>
        <v>611.69828137266597</v>
      </c>
      <c r="AA47" s="117">
        <f t="shared" si="22"/>
        <v>0</v>
      </c>
      <c r="AB47" s="117">
        <f t="shared" si="22"/>
        <v>130.32344155980181</v>
      </c>
      <c r="AC47" s="118">
        <f t="shared" si="22"/>
        <v>202.88761981706361</v>
      </c>
      <c r="AD47" s="117">
        <f t="shared" si="22"/>
        <v>1.9069012936423857</v>
      </c>
      <c r="AE47" s="117">
        <f t="shared" si="22"/>
        <v>0</v>
      </c>
      <c r="AF47" s="117">
        <f t="shared" si="22"/>
        <v>0</v>
      </c>
      <c r="AG47" s="117">
        <f t="shared" si="22"/>
        <v>183.97556981271615</v>
      </c>
      <c r="AH47" s="117">
        <f t="shared" si="22"/>
        <v>17.005148710705097</v>
      </c>
      <c r="AI47" s="216">
        <f t="shared" si="26"/>
        <v>2495.2923601515145</v>
      </c>
      <c r="AJ47" s="147" t="str">
        <f t="shared" si="27"/>
        <v/>
      </c>
    </row>
    <row r="48" spans="1:36" ht="15">
      <c r="A48" s="165" t="s">
        <v>21</v>
      </c>
      <c r="B48" s="41">
        <f t="shared" si="23"/>
        <v>10.336006496480582</v>
      </c>
      <c r="C48" s="41">
        <f t="shared" si="23"/>
        <v>4.2768608134091828</v>
      </c>
      <c r="D48" s="41">
        <f t="shared" si="23"/>
        <v>194.18836085166947</v>
      </c>
      <c r="E48" s="41">
        <f t="shared" si="23"/>
        <v>0</v>
      </c>
      <c r="F48" s="322">
        <v>0</v>
      </c>
      <c r="G48" s="41">
        <f t="shared" si="20"/>
        <v>0</v>
      </c>
      <c r="H48" s="41">
        <f t="shared" si="20"/>
        <v>0</v>
      </c>
      <c r="I48" s="168">
        <f t="shared" si="24"/>
        <v>208.80122816155924</v>
      </c>
      <c r="J48" s="155"/>
      <c r="K48" s="169" t="s">
        <v>21</v>
      </c>
      <c r="L48" s="88">
        <f t="shared" si="21"/>
        <v>10.336006496480582</v>
      </c>
      <c r="M48" s="88">
        <f t="shared" si="21"/>
        <v>4.2768608134091828</v>
      </c>
      <c r="N48" s="88">
        <f t="shared" si="21"/>
        <v>194.18836085166947</v>
      </c>
      <c r="O48" s="88">
        <f t="shared" si="21"/>
        <v>0</v>
      </c>
      <c r="P48" s="88">
        <f t="shared" si="21"/>
        <v>0</v>
      </c>
      <c r="Q48" s="88">
        <f t="shared" si="21"/>
        <v>0</v>
      </c>
      <c r="R48" s="88">
        <f t="shared" si="21"/>
        <v>0</v>
      </c>
      <c r="S48" s="172">
        <f t="shared" si="25"/>
        <v>208.80122816155924</v>
      </c>
      <c r="T48" s="155"/>
      <c r="U48" s="217" t="s">
        <v>57</v>
      </c>
      <c r="V48" s="121">
        <f t="shared" si="22"/>
        <v>10.336006496480582</v>
      </c>
      <c r="W48" s="121">
        <f t="shared" si="22"/>
        <v>0</v>
      </c>
      <c r="X48" s="121">
        <f t="shared" si="22"/>
        <v>0</v>
      </c>
      <c r="Y48" s="121">
        <f t="shared" si="22"/>
        <v>4.2768608134091828</v>
      </c>
      <c r="Z48" s="121">
        <f t="shared" si="22"/>
        <v>194.18836085166947</v>
      </c>
      <c r="AA48" s="121">
        <f t="shared" si="22"/>
        <v>0</v>
      </c>
      <c r="AB48" s="121">
        <f t="shared" si="22"/>
        <v>0</v>
      </c>
      <c r="AC48" s="122">
        <f t="shared" si="22"/>
        <v>0</v>
      </c>
      <c r="AD48" s="121">
        <f t="shared" si="22"/>
        <v>0</v>
      </c>
      <c r="AE48" s="121">
        <f t="shared" si="22"/>
        <v>0</v>
      </c>
      <c r="AF48" s="121">
        <f t="shared" si="22"/>
        <v>0</v>
      </c>
      <c r="AG48" s="121">
        <f t="shared" si="22"/>
        <v>0</v>
      </c>
      <c r="AH48" s="121">
        <f t="shared" si="22"/>
        <v>0</v>
      </c>
      <c r="AI48" s="220">
        <f t="shared" si="26"/>
        <v>208.80122816155924</v>
      </c>
      <c r="AJ48" s="147" t="str">
        <f t="shared" si="27"/>
        <v/>
      </c>
    </row>
    <row r="49" spans="1:36" ht="15">
      <c r="A49" s="176" t="s">
        <v>60</v>
      </c>
      <c r="B49" s="44">
        <f t="shared" si="23"/>
        <v>15.125408847358194</v>
      </c>
      <c r="C49" s="44">
        <f t="shared" si="23"/>
        <v>0</v>
      </c>
      <c r="D49" s="44">
        <f t="shared" si="23"/>
        <v>0</v>
      </c>
      <c r="E49" s="44">
        <f t="shared" si="23"/>
        <v>0</v>
      </c>
      <c r="F49" s="322">
        <v>0</v>
      </c>
      <c r="G49" s="44">
        <f t="shared" ref="G49:H53" si="28">G127+G153+G179+G205+G231+G257+G283+G309+G335+G361+G387+G413+G439</f>
        <v>0</v>
      </c>
      <c r="H49" s="44">
        <f t="shared" si="28"/>
        <v>0</v>
      </c>
      <c r="I49" s="160">
        <f t="shared" si="24"/>
        <v>15.125408847358194</v>
      </c>
      <c r="J49" s="155"/>
      <c r="K49" s="177" t="s">
        <v>60</v>
      </c>
      <c r="L49" s="44">
        <f t="shared" ref="L49:R53" si="29">L127+L153+L179+L205+L231+L257+L283+L309+L335+L361+L387+L413+L439</f>
        <v>15.125408847358194</v>
      </c>
      <c r="M49" s="44">
        <f t="shared" si="29"/>
        <v>0</v>
      </c>
      <c r="N49" s="44">
        <f t="shared" si="29"/>
        <v>0</v>
      </c>
      <c r="O49" s="44">
        <f t="shared" si="29"/>
        <v>0</v>
      </c>
      <c r="P49" s="44">
        <f t="shared" si="29"/>
        <v>0</v>
      </c>
      <c r="Q49" s="44">
        <f t="shared" si="29"/>
        <v>0</v>
      </c>
      <c r="R49" s="44">
        <f t="shared" si="29"/>
        <v>0</v>
      </c>
      <c r="S49" s="164">
        <f t="shared" si="25"/>
        <v>15.125408847358194</v>
      </c>
      <c r="T49" s="155"/>
      <c r="U49" s="222" t="s">
        <v>58</v>
      </c>
      <c r="V49" s="117">
        <f t="shared" ref="V49:AH53" si="30">V127+V153+V179+V205+V231+V257+V283+V309+V335+V361+V387+V413+V439</f>
        <v>15.125408847358194</v>
      </c>
      <c r="W49" s="117">
        <f t="shared" si="30"/>
        <v>0</v>
      </c>
      <c r="X49" s="117">
        <f t="shared" si="30"/>
        <v>0</v>
      </c>
      <c r="Y49" s="117">
        <f t="shared" si="30"/>
        <v>0</v>
      </c>
      <c r="Z49" s="117">
        <f t="shared" si="30"/>
        <v>0</v>
      </c>
      <c r="AA49" s="117">
        <f t="shared" si="30"/>
        <v>0</v>
      </c>
      <c r="AB49" s="117">
        <f t="shared" si="30"/>
        <v>0</v>
      </c>
      <c r="AC49" s="118">
        <f t="shared" si="30"/>
        <v>0</v>
      </c>
      <c r="AD49" s="117">
        <f t="shared" si="30"/>
        <v>0</v>
      </c>
      <c r="AE49" s="117">
        <f t="shared" si="30"/>
        <v>0</v>
      </c>
      <c r="AF49" s="117">
        <f t="shared" si="30"/>
        <v>0</v>
      </c>
      <c r="AG49" s="117">
        <f t="shared" si="30"/>
        <v>0</v>
      </c>
      <c r="AH49" s="117">
        <f t="shared" si="30"/>
        <v>0</v>
      </c>
      <c r="AI49" s="216">
        <f t="shared" si="26"/>
        <v>15.125408847358194</v>
      </c>
      <c r="AJ49" s="147" t="str">
        <f t="shared" si="27"/>
        <v/>
      </c>
    </row>
    <row r="50" spans="1:36">
      <c r="A50" s="178" t="s">
        <v>23</v>
      </c>
      <c r="B50" s="61">
        <f t="shared" ref="B50:E53" si="31">B128+B154+B180+B206+B232+B258+B284+B310+B336+B362+B388+B414+B440</f>
        <v>15.125408847358194</v>
      </c>
      <c r="C50" s="61">
        <f t="shared" si="31"/>
        <v>0</v>
      </c>
      <c r="D50" s="61">
        <f t="shared" si="31"/>
        <v>0</v>
      </c>
      <c r="E50" s="61">
        <f t="shared" si="31"/>
        <v>0</v>
      </c>
      <c r="F50" s="322">
        <v>0</v>
      </c>
      <c r="G50" s="61">
        <f t="shared" si="28"/>
        <v>0</v>
      </c>
      <c r="H50" s="61">
        <f t="shared" si="28"/>
        <v>0</v>
      </c>
      <c r="I50" s="181">
        <f t="shared" si="24"/>
        <v>15.125408847358194</v>
      </c>
      <c r="J50" s="155"/>
      <c r="K50" s="182" t="s">
        <v>23</v>
      </c>
      <c r="L50" s="91">
        <f t="shared" si="29"/>
        <v>15.125408847358194</v>
      </c>
      <c r="M50" s="91">
        <f t="shared" si="29"/>
        <v>0</v>
      </c>
      <c r="N50" s="91">
        <f t="shared" si="29"/>
        <v>0</v>
      </c>
      <c r="O50" s="91">
        <f t="shared" si="29"/>
        <v>0</v>
      </c>
      <c r="P50" s="91">
        <f t="shared" si="29"/>
        <v>0</v>
      </c>
      <c r="Q50" s="91">
        <f t="shared" si="29"/>
        <v>0</v>
      </c>
      <c r="R50" s="91">
        <f t="shared" si="29"/>
        <v>0</v>
      </c>
      <c r="S50" s="185">
        <f t="shared" si="25"/>
        <v>15.125408847358194</v>
      </c>
      <c r="T50" s="155"/>
      <c r="U50" s="223" t="s">
        <v>61</v>
      </c>
      <c r="V50" s="124">
        <f t="shared" si="30"/>
        <v>14.652602835172118</v>
      </c>
      <c r="W50" s="124">
        <f t="shared" si="30"/>
        <v>0</v>
      </c>
      <c r="X50" s="124">
        <f t="shared" si="30"/>
        <v>0</v>
      </c>
      <c r="Y50" s="124">
        <f t="shared" si="30"/>
        <v>0</v>
      </c>
      <c r="Z50" s="124">
        <f t="shared" si="30"/>
        <v>0</v>
      </c>
      <c r="AA50" s="124">
        <f t="shared" si="30"/>
        <v>0</v>
      </c>
      <c r="AB50" s="124">
        <f t="shared" si="30"/>
        <v>0</v>
      </c>
      <c r="AC50" s="291">
        <f t="shared" si="30"/>
        <v>0</v>
      </c>
      <c r="AD50" s="124">
        <f t="shared" si="30"/>
        <v>0</v>
      </c>
      <c r="AE50" s="124">
        <f t="shared" si="30"/>
        <v>0</v>
      </c>
      <c r="AF50" s="124">
        <f t="shared" si="30"/>
        <v>0</v>
      </c>
      <c r="AG50" s="124">
        <f t="shared" si="30"/>
        <v>0</v>
      </c>
      <c r="AH50" s="124">
        <f t="shared" si="30"/>
        <v>0</v>
      </c>
      <c r="AI50" s="225">
        <f t="shared" si="26"/>
        <v>14.652602835172118</v>
      </c>
      <c r="AJ50" s="147">
        <f>IF(ABS(S50-AI50)&gt;0.2,S50-AI50,"")</f>
        <v>0.47280601218607643</v>
      </c>
    </row>
    <row r="51" spans="1:36">
      <c r="A51" s="186" t="s">
        <v>19</v>
      </c>
      <c r="B51" s="64">
        <f t="shared" si="31"/>
        <v>0</v>
      </c>
      <c r="C51" s="64">
        <f t="shared" si="31"/>
        <v>0</v>
      </c>
      <c r="D51" s="64">
        <f t="shared" si="31"/>
        <v>0</v>
      </c>
      <c r="E51" s="64">
        <f t="shared" si="31"/>
        <v>0</v>
      </c>
      <c r="F51" s="322">
        <v>0</v>
      </c>
      <c r="G51" s="64">
        <f t="shared" si="28"/>
        <v>0</v>
      </c>
      <c r="H51" s="64">
        <f t="shared" si="28"/>
        <v>0</v>
      </c>
      <c r="I51" s="189">
        <f t="shared" si="24"/>
        <v>0</v>
      </c>
      <c r="J51" s="155"/>
      <c r="K51" s="190" t="s">
        <v>19</v>
      </c>
      <c r="L51" s="64">
        <f t="shared" si="29"/>
        <v>0</v>
      </c>
      <c r="M51" s="64">
        <f t="shared" si="29"/>
        <v>0</v>
      </c>
      <c r="N51" s="64">
        <f t="shared" si="29"/>
        <v>0</v>
      </c>
      <c r="O51" s="64">
        <f t="shared" si="29"/>
        <v>0</v>
      </c>
      <c r="P51" s="64">
        <f t="shared" si="29"/>
        <v>0</v>
      </c>
      <c r="Q51" s="64">
        <f t="shared" si="29"/>
        <v>0</v>
      </c>
      <c r="R51" s="64">
        <f t="shared" si="29"/>
        <v>0</v>
      </c>
      <c r="S51" s="192">
        <f t="shared" si="25"/>
        <v>0</v>
      </c>
      <c r="T51" s="155"/>
      <c r="U51" s="226" t="s">
        <v>19</v>
      </c>
      <c r="V51" s="127">
        <f t="shared" si="30"/>
        <v>0</v>
      </c>
      <c r="W51" s="127">
        <f t="shared" si="30"/>
        <v>0</v>
      </c>
      <c r="X51" s="127">
        <f t="shared" si="30"/>
        <v>0</v>
      </c>
      <c r="Y51" s="127">
        <f t="shared" si="30"/>
        <v>0</v>
      </c>
      <c r="Z51" s="127">
        <f t="shared" si="30"/>
        <v>0</v>
      </c>
      <c r="AA51" s="127">
        <f t="shared" si="30"/>
        <v>0</v>
      </c>
      <c r="AB51" s="127">
        <f t="shared" si="30"/>
        <v>0</v>
      </c>
      <c r="AC51" s="292">
        <f t="shared" si="30"/>
        <v>0</v>
      </c>
      <c r="AD51" s="127">
        <f t="shared" si="30"/>
        <v>0</v>
      </c>
      <c r="AE51" s="127">
        <f t="shared" si="30"/>
        <v>0</v>
      </c>
      <c r="AF51" s="127">
        <f t="shared" si="30"/>
        <v>0</v>
      </c>
      <c r="AG51" s="127">
        <f t="shared" si="30"/>
        <v>0</v>
      </c>
      <c r="AH51" s="127">
        <f t="shared" si="30"/>
        <v>0</v>
      </c>
      <c r="AI51" s="229">
        <f t="shared" si="26"/>
        <v>0</v>
      </c>
      <c r="AJ51" s="147" t="str">
        <f t="shared" si="27"/>
        <v/>
      </c>
    </row>
    <row r="52" spans="1:36">
      <c r="A52" s="178" t="s">
        <v>20</v>
      </c>
      <c r="B52" s="61">
        <f t="shared" si="31"/>
        <v>0</v>
      </c>
      <c r="C52" s="61">
        <f t="shared" si="31"/>
        <v>0</v>
      </c>
      <c r="D52" s="61">
        <f t="shared" si="31"/>
        <v>0</v>
      </c>
      <c r="E52" s="61">
        <f t="shared" si="31"/>
        <v>0</v>
      </c>
      <c r="F52" s="322">
        <v>0</v>
      </c>
      <c r="G52" s="61">
        <f t="shared" si="28"/>
        <v>0</v>
      </c>
      <c r="H52" s="61">
        <f t="shared" si="28"/>
        <v>0</v>
      </c>
      <c r="I52" s="181">
        <f t="shared" si="24"/>
        <v>0</v>
      </c>
      <c r="J52" s="155"/>
      <c r="K52" s="182" t="s">
        <v>20</v>
      </c>
      <c r="L52" s="91">
        <f t="shared" si="29"/>
        <v>0</v>
      </c>
      <c r="M52" s="91">
        <f t="shared" si="29"/>
        <v>0</v>
      </c>
      <c r="N52" s="91">
        <f t="shared" si="29"/>
        <v>0</v>
      </c>
      <c r="O52" s="91">
        <f t="shared" si="29"/>
        <v>0</v>
      </c>
      <c r="P52" s="91">
        <f t="shared" si="29"/>
        <v>0</v>
      </c>
      <c r="Q52" s="91">
        <f t="shared" si="29"/>
        <v>0</v>
      </c>
      <c r="R52" s="91">
        <f t="shared" si="29"/>
        <v>0</v>
      </c>
      <c r="S52" s="185">
        <f t="shared" si="25"/>
        <v>0</v>
      </c>
      <c r="T52" s="155"/>
      <c r="U52" s="223" t="s">
        <v>20</v>
      </c>
      <c r="V52" s="124">
        <f t="shared" si="30"/>
        <v>0</v>
      </c>
      <c r="W52" s="124">
        <f t="shared" si="30"/>
        <v>0</v>
      </c>
      <c r="X52" s="124">
        <f t="shared" si="30"/>
        <v>0</v>
      </c>
      <c r="Y52" s="124">
        <f t="shared" si="30"/>
        <v>0</v>
      </c>
      <c r="Z52" s="124">
        <f t="shared" si="30"/>
        <v>0</v>
      </c>
      <c r="AA52" s="124">
        <f t="shared" si="30"/>
        <v>0</v>
      </c>
      <c r="AB52" s="124">
        <f t="shared" si="30"/>
        <v>0</v>
      </c>
      <c r="AC52" s="291">
        <f t="shared" si="30"/>
        <v>0</v>
      </c>
      <c r="AD52" s="124">
        <f t="shared" si="30"/>
        <v>0</v>
      </c>
      <c r="AE52" s="124">
        <f t="shared" si="30"/>
        <v>0</v>
      </c>
      <c r="AF52" s="124">
        <f t="shared" si="30"/>
        <v>0</v>
      </c>
      <c r="AG52" s="124">
        <f t="shared" si="30"/>
        <v>0</v>
      </c>
      <c r="AH52" s="124">
        <f t="shared" si="30"/>
        <v>0</v>
      </c>
      <c r="AI52" s="225">
        <f t="shared" si="26"/>
        <v>0</v>
      </c>
      <c r="AJ52" s="147" t="str">
        <f t="shared" si="27"/>
        <v/>
      </c>
    </row>
    <row r="53" spans="1:36" ht="15" thickBot="1">
      <c r="A53" s="193" t="s">
        <v>11</v>
      </c>
      <c r="B53" s="54">
        <f t="shared" si="31"/>
        <v>0</v>
      </c>
      <c r="C53" s="54">
        <f t="shared" si="31"/>
        <v>0</v>
      </c>
      <c r="D53" s="54">
        <f t="shared" si="31"/>
        <v>0</v>
      </c>
      <c r="E53" s="54">
        <f t="shared" si="31"/>
        <v>0</v>
      </c>
      <c r="F53" s="323">
        <v>0</v>
      </c>
      <c r="G53" s="54">
        <f t="shared" si="28"/>
        <v>0</v>
      </c>
      <c r="H53" s="54">
        <f t="shared" si="28"/>
        <v>0</v>
      </c>
      <c r="I53" s="196">
        <f t="shared" si="24"/>
        <v>0</v>
      </c>
      <c r="J53" s="155"/>
      <c r="K53" s="197" t="s">
        <v>11</v>
      </c>
      <c r="L53" s="54">
        <f t="shared" si="29"/>
        <v>0</v>
      </c>
      <c r="M53" s="54">
        <f t="shared" si="29"/>
        <v>0</v>
      </c>
      <c r="N53" s="54">
        <f t="shared" si="29"/>
        <v>0</v>
      </c>
      <c r="O53" s="54">
        <f t="shared" si="29"/>
        <v>0</v>
      </c>
      <c r="P53" s="54">
        <f t="shared" si="29"/>
        <v>0</v>
      </c>
      <c r="Q53" s="54">
        <f t="shared" si="29"/>
        <v>0</v>
      </c>
      <c r="R53" s="54">
        <f t="shared" si="29"/>
        <v>0</v>
      </c>
      <c r="S53" s="199">
        <f t="shared" si="25"/>
        <v>0</v>
      </c>
      <c r="T53" s="155"/>
      <c r="U53" s="226" t="s">
        <v>11</v>
      </c>
      <c r="V53" s="127">
        <f t="shared" si="30"/>
        <v>0</v>
      </c>
      <c r="W53" s="127">
        <f t="shared" si="30"/>
        <v>0</v>
      </c>
      <c r="X53" s="127">
        <f t="shared" si="30"/>
        <v>0</v>
      </c>
      <c r="Y53" s="127">
        <f t="shared" si="30"/>
        <v>0</v>
      </c>
      <c r="Z53" s="127">
        <f t="shared" si="30"/>
        <v>0</v>
      </c>
      <c r="AA53" s="127">
        <f t="shared" si="30"/>
        <v>0</v>
      </c>
      <c r="AB53" s="127">
        <f t="shared" si="30"/>
        <v>0</v>
      </c>
      <c r="AC53" s="292">
        <f t="shared" si="30"/>
        <v>0</v>
      </c>
      <c r="AD53" s="127">
        <f t="shared" si="30"/>
        <v>0</v>
      </c>
      <c r="AE53" s="127">
        <f t="shared" si="30"/>
        <v>0</v>
      </c>
      <c r="AF53" s="127">
        <f t="shared" si="30"/>
        <v>0</v>
      </c>
      <c r="AG53" s="127">
        <f t="shared" si="30"/>
        <v>0</v>
      </c>
      <c r="AH53" s="127">
        <f t="shared" si="30"/>
        <v>0</v>
      </c>
      <c r="AI53" s="229">
        <f t="shared" si="26"/>
        <v>0</v>
      </c>
      <c r="AJ53" s="147" t="str">
        <f t="shared" si="27"/>
        <v/>
      </c>
    </row>
    <row r="54" spans="1:36" ht="15">
      <c r="A54" s="200" t="s">
        <v>26</v>
      </c>
      <c r="B54" s="201">
        <f>SUM(B33:B49)</f>
        <v>1771.9727023556588</v>
      </c>
      <c r="C54" s="201">
        <f t="shared" ref="C54:I54" si="32">SUM(C33:C49)</f>
        <v>3394.4048644264153</v>
      </c>
      <c r="D54" s="201">
        <f t="shared" si="32"/>
        <v>7388.7199822675693</v>
      </c>
      <c r="E54" s="201">
        <f t="shared" si="32"/>
        <v>6705.4050481259019</v>
      </c>
      <c r="F54" s="201">
        <f t="shared" si="32"/>
        <v>0</v>
      </c>
      <c r="G54" s="201">
        <f t="shared" si="32"/>
        <v>361.32120077088859</v>
      </c>
      <c r="H54" s="201">
        <f t="shared" si="32"/>
        <v>18.593987228527276</v>
      </c>
      <c r="I54" s="201">
        <f t="shared" si="32"/>
        <v>19640.417785174963</v>
      </c>
      <c r="J54" s="155"/>
      <c r="K54" s="202" t="s">
        <v>26</v>
      </c>
      <c r="L54" s="201">
        <f>SUM(L33:L49)</f>
        <v>1771.9727023556588</v>
      </c>
      <c r="M54" s="201">
        <f t="shared" ref="M54:S54" si="33">SUM(M33:M49)</f>
        <v>3394.4048644264153</v>
      </c>
      <c r="N54" s="201">
        <f t="shared" si="33"/>
        <v>7388.7199822675693</v>
      </c>
      <c r="O54" s="201">
        <f t="shared" si="33"/>
        <v>6705.4050481259019</v>
      </c>
      <c r="P54" s="201">
        <f t="shared" si="33"/>
        <v>1699.1007097320473</v>
      </c>
      <c r="Q54" s="201">
        <f t="shared" si="33"/>
        <v>361.32120077088859</v>
      </c>
      <c r="R54" s="203">
        <f t="shared" si="33"/>
        <v>18.593987228527276</v>
      </c>
      <c r="S54" s="204">
        <f t="shared" si="33"/>
        <v>21339.51849490701</v>
      </c>
      <c r="T54" s="155" t="str">
        <f>IF(ABS(S54-AI54)&gt;0.01,S54-AI54,"")</f>
        <v/>
      </c>
      <c r="U54" s="230" t="s">
        <v>59</v>
      </c>
      <c r="V54" s="231">
        <f>SUM(V33:V49)</f>
        <v>1594.8580098782502</v>
      </c>
      <c r="W54" s="231">
        <f t="shared" ref="W54:AH54" si="34">SUM(W33:W49)</f>
        <v>158.51473194224801</v>
      </c>
      <c r="X54" s="231">
        <f t="shared" si="34"/>
        <v>361.32120077088859</v>
      </c>
      <c r="Y54" s="231">
        <f t="shared" si="34"/>
        <v>3394.4048644264153</v>
      </c>
      <c r="Z54" s="231">
        <f t="shared" si="34"/>
        <v>6897.3438691534793</v>
      </c>
      <c r="AA54" s="231">
        <f t="shared" si="34"/>
        <v>6064.1041210808244</v>
      </c>
      <c r="AB54" s="231">
        <f t="shared" si="34"/>
        <v>1699.1007097320473</v>
      </c>
      <c r="AC54" s="231">
        <f t="shared" si="34"/>
        <v>1169.8709879228591</v>
      </c>
      <c r="AD54" s="232">
        <f t="shared" si="34"/>
        <v>18.599960535160541</v>
      </c>
      <c r="AE54" s="232">
        <f t="shared" si="34"/>
        <v>88.705763669659348</v>
      </c>
      <c r="AF54" s="232">
        <f t="shared" si="34"/>
        <v>18.593987228527276</v>
      </c>
      <c r="AG54" s="232">
        <f t="shared" si="34"/>
        <v>491.37611311409182</v>
      </c>
      <c r="AH54" s="232">
        <f t="shared" si="34"/>
        <v>552.59516337542016</v>
      </c>
      <c r="AI54" s="233">
        <f>SUM(V54:AC54)</f>
        <v>21339.518494907014</v>
      </c>
      <c r="AJ54" s="147" t="str">
        <f t="shared" si="27"/>
        <v/>
      </c>
    </row>
    <row r="55" spans="1:36" ht="15" thickBot="1">
      <c r="A55" s="32" t="s">
        <v>83</v>
      </c>
      <c r="B55" s="49">
        <f>IF($I54=0,"-",B54/$I54)</f>
        <v>9.0220723496685723E-2</v>
      </c>
      <c r="C55" s="49">
        <f t="shared" ref="C55:H55" si="35">IF($I54=0,"-",C54/$I54)</f>
        <v>0.17282752849527416</v>
      </c>
      <c r="D55" s="49">
        <f t="shared" si="35"/>
        <v>0.37619973582459865</v>
      </c>
      <c r="E55" s="49">
        <f t="shared" si="35"/>
        <v>0.34140847315311668</v>
      </c>
      <c r="F55" s="49">
        <f t="shared" si="35"/>
        <v>0</v>
      </c>
      <c r="G55" s="49">
        <f t="shared" si="35"/>
        <v>1.83968184751967E-2</v>
      </c>
      <c r="H55" s="71">
        <f t="shared" si="35"/>
        <v>9.4672055512803009E-4</v>
      </c>
      <c r="I55" s="50">
        <f>SUM(B55:H55)</f>
        <v>1</v>
      </c>
      <c r="K55" s="82" t="s">
        <v>83</v>
      </c>
      <c r="L55" s="99">
        <f>IF($S54=0,"-",L54/$S54)</f>
        <v>8.3037145509096952E-2</v>
      </c>
      <c r="M55" s="99">
        <f t="shared" ref="M55:R55" si="36">IF($S54=0,"-",M54/$S54)</f>
        <v>0.15906660992545543</v>
      </c>
      <c r="N55" s="99">
        <f t="shared" si="36"/>
        <v>0.34624586229679905</v>
      </c>
      <c r="O55" s="99">
        <f t="shared" si="36"/>
        <v>0.31422475861984633</v>
      </c>
      <c r="P55" s="99">
        <f t="shared" si="36"/>
        <v>7.9622260930468633E-2</v>
      </c>
      <c r="Q55" s="99">
        <f t="shared" si="36"/>
        <v>1.6932022194274123E-2</v>
      </c>
      <c r="R55" s="100">
        <f t="shared" si="36"/>
        <v>8.7134052405938797E-4</v>
      </c>
      <c r="S55" s="101">
        <f>SUM(L55:R55)</f>
        <v>0.99999999999999989</v>
      </c>
      <c r="U55" s="111" t="s">
        <v>83</v>
      </c>
      <c r="V55" s="133">
        <f>+V54/$AI54</f>
        <v>7.473730066865783E-2</v>
      </c>
      <c r="W55" s="133">
        <f t="shared" ref="W55:AH55" si="37">+W54/$AI54</f>
        <v>7.4282243987876225E-3</v>
      </c>
      <c r="X55" s="133">
        <f t="shared" si="37"/>
        <v>1.6932022194274119E-2</v>
      </c>
      <c r="Y55" s="133">
        <f t="shared" si="37"/>
        <v>0.1590666099254554</v>
      </c>
      <c r="Z55" s="133">
        <f t="shared" si="37"/>
        <v>0.32321928307799591</v>
      </c>
      <c r="AA55" s="133">
        <f t="shared" si="37"/>
        <v>0.28417249070207984</v>
      </c>
      <c r="AB55" s="133">
        <f t="shared" si="37"/>
        <v>7.9622260930468619E-2</v>
      </c>
      <c r="AC55" s="133">
        <f t="shared" si="37"/>
        <v>5.4821808102280552E-2</v>
      </c>
      <c r="AD55" s="133">
        <f t="shared" si="37"/>
        <v>8.716204416514689E-4</v>
      </c>
      <c r="AE55" s="133">
        <f t="shared" si="37"/>
        <v>4.1568774708215777E-3</v>
      </c>
      <c r="AF55" s="133">
        <f t="shared" si="37"/>
        <v>8.7134052405938775E-4</v>
      </c>
      <c r="AG55" s="133">
        <f t="shared" si="37"/>
        <v>2.3026579218803175E-2</v>
      </c>
      <c r="AH55" s="133">
        <f t="shared" si="37"/>
        <v>2.5895390446944951E-2</v>
      </c>
      <c r="AI55" s="134">
        <f>SUM(V55:AC55)</f>
        <v>1</v>
      </c>
      <c r="AJ55" s="147" t="str">
        <f t="shared" si="27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1.6559290002944729</v>
      </c>
      <c r="G59" s="332"/>
      <c r="H59" s="334"/>
      <c r="I59" s="160">
        <f>SUM(B59:H59)</f>
        <v>1.6559290002944729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38">F450+F476+F502+F528+F554</f>
        <v>0</v>
      </c>
      <c r="G60" s="335"/>
      <c r="H60" s="337"/>
      <c r="I60" s="168">
        <f t="shared" ref="I60:I79" si="3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40">P450+P476+P502+P528+P554</f>
        <v>0</v>
      </c>
      <c r="Q60" s="335"/>
      <c r="R60" s="342"/>
      <c r="S60" s="172">
        <f t="shared" ref="S60:S79" si="4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38"/>
        <v>0</v>
      </c>
      <c r="G61" s="335"/>
      <c r="H61" s="337"/>
      <c r="I61" s="160">
        <f t="shared" si="3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40"/>
        <v>0</v>
      </c>
      <c r="Q61" s="335"/>
      <c r="R61" s="342"/>
      <c r="S61" s="164">
        <f t="shared" si="4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38"/>
        <v>0</v>
      </c>
      <c r="G62" s="335"/>
      <c r="H62" s="337"/>
      <c r="I62" s="168">
        <f t="shared" si="3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40"/>
        <v>0</v>
      </c>
      <c r="Q62" s="335"/>
      <c r="R62" s="342"/>
      <c r="S62" s="172">
        <f t="shared" si="4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38"/>
        <v>0</v>
      </c>
      <c r="G63" s="335"/>
      <c r="H63" s="337"/>
      <c r="I63" s="160">
        <f t="shared" si="3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40"/>
        <v>0</v>
      </c>
      <c r="Q63" s="335"/>
      <c r="R63" s="342"/>
      <c r="S63" s="164">
        <f t="shared" si="4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38"/>
        <v>0</v>
      </c>
      <c r="G64" s="335"/>
      <c r="H64" s="337"/>
      <c r="I64" s="168">
        <f t="shared" si="3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40"/>
        <v>0</v>
      </c>
      <c r="Q64" s="335"/>
      <c r="R64" s="342"/>
      <c r="S64" s="172">
        <f t="shared" si="4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38"/>
        <v>19701.519701687648</v>
      </c>
      <c r="G65" s="335"/>
      <c r="H65" s="337"/>
      <c r="I65" s="160">
        <f t="shared" si="39"/>
        <v>19701.519701687648</v>
      </c>
      <c r="J65" s="155"/>
      <c r="K65" s="175" t="s">
        <v>54</v>
      </c>
      <c r="L65" s="335"/>
      <c r="M65" s="336"/>
      <c r="N65" s="336"/>
      <c r="O65" s="337"/>
      <c r="P65" s="44">
        <f t="shared" si="40"/>
        <v>9203.5849421221064</v>
      </c>
      <c r="Q65" s="335"/>
      <c r="R65" s="342"/>
      <c r="S65" s="164">
        <f t="shared" si="41"/>
        <v>9203.5849421221064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38"/>
        <v>4835.1898994992916</v>
      </c>
      <c r="G66" s="335"/>
      <c r="H66" s="337"/>
      <c r="I66" s="168">
        <f t="shared" si="39"/>
        <v>4835.1898994992916</v>
      </c>
      <c r="J66" s="155"/>
      <c r="K66" s="169" t="s">
        <v>12</v>
      </c>
      <c r="L66" s="335"/>
      <c r="M66" s="336"/>
      <c r="N66" s="336"/>
      <c r="O66" s="337"/>
      <c r="P66" s="88">
        <f t="shared" si="40"/>
        <v>1768.8832300418858</v>
      </c>
      <c r="Q66" s="335"/>
      <c r="R66" s="342"/>
      <c r="S66" s="172">
        <f t="shared" si="41"/>
        <v>1768.8832300418858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38"/>
        <v>1216.1152326947615</v>
      </c>
      <c r="G67" s="335"/>
      <c r="H67" s="337"/>
      <c r="I67" s="160">
        <f t="shared" si="39"/>
        <v>1216.1152326947615</v>
      </c>
      <c r="J67" s="155"/>
      <c r="K67" s="175" t="s">
        <v>55</v>
      </c>
      <c r="L67" s="335"/>
      <c r="M67" s="336"/>
      <c r="N67" s="336"/>
      <c r="O67" s="337"/>
      <c r="P67" s="44">
        <f t="shared" si="40"/>
        <v>0</v>
      </c>
      <c r="Q67" s="335"/>
      <c r="R67" s="342"/>
      <c r="S67" s="164">
        <f t="shared" si="4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38"/>
        <v>9.2835345222223804</v>
      </c>
      <c r="G68" s="335"/>
      <c r="H68" s="337"/>
      <c r="I68" s="168">
        <f t="shared" si="39"/>
        <v>9.2835345222223804</v>
      </c>
      <c r="J68" s="155"/>
      <c r="K68" s="169" t="s">
        <v>17</v>
      </c>
      <c r="L68" s="335"/>
      <c r="M68" s="336"/>
      <c r="N68" s="336"/>
      <c r="O68" s="337"/>
      <c r="P68" s="88">
        <f t="shared" si="40"/>
        <v>9.2158841504648841</v>
      </c>
      <c r="Q68" s="335"/>
      <c r="R68" s="342"/>
      <c r="S68" s="172">
        <f t="shared" si="41"/>
        <v>9.2158841504648841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38"/>
        <v>132.53866237029314</v>
      </c>
      <c r="G69" s="335"/>
      <c r="H69" s="337"/>
      <c r="I69" s="160">
        <f t="shared" si="39"/>
        <v>132.53866237029314</v>
      </c>
      <c r="J69" s="155"/>
      <c r="K69" s="175" t="s">
        <v>139</v>
      </c>
      <c r="L69" s="335"/>
      <c r="M69" s="336"/>
      <c r="N69" s="336"/>
      <c r="O69" s="337"/>
      <c r="P69" s="44">
        <f t="shared" si="40"/>
        <v>124.06450430217861</v>
      </c>
      <c r="Q69" s="335"/>
      <c r="R69" s="342"/>
      <c r="S69" s="164">
        <f t="shared" si="41"/>
        <v>124.06450430217861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38"/>
        <v>1525.438168464183</v>
      </c>
      <c r="G70" s="335"/>
      <c r="H70" s="337"/>
      <c r="I70" s="168">
        <f t="shared" si="39"/>
        <v>1525.438168464183</v>
      </c>
      <c r="J70" s="155"/>
      <c r="K70" s="169" t="s">
        <v>25</v>
      </c>
      <c r="L70" s="335"/>
      <c r="M70" s="336"/>
      <c r="N70" s="336"/>
      <c r="O70" s="337"/>
      <c r="P70" s="88">
        <f t="shared" si="40"/>
        <v>-9.5028152014009493E-14</v>
      </c>
      <c r="Q70" s="335"/>
      <c r="R70" s="342"/>
      <c r="S70" s="172">
        <f t="shared" si="41"/>
        <v>-9.5028152014009493E-14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38"/>
        <v>0</v>
      </c>
      <c r="G71" s="335"/>
      <c r="H71" s="337"/>
      <c r="I71" s="160">
        <f t="shared" si="3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40"/>
        <v>0</v>
      </c>
      <c r="Q71" s="335"/>
      <c r="R71" s="342"/>
      <c r="S71" s="164">
        <f t="shared" si="4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38"/>
        <v>0.21851886811764706</v>
      </c>
      <c r="G72" s="335"/>
      <c r="H72" s="337"/>
      <c r="I72" s="168">
        <f t="shared" si="39"/>
        <v>0.21851886811764706</v>
      </c>
      <c r="J72" s="155"/>
      <c r="K72" s="169" t="s">
        <v>56</v>
      </c>
      <c r="L72" s="335"/>
      <c r="M72" s="336"/>
      <c r="N72" s="336"/>
      <c r="O72" s="337"/>
      <c r="P72" s="88">
        <f t="shared" si="40"/>
        <v>0</v>
      </c>
      <c r="Q72" s="335"/>
      <c r="R72" s="342"/>
      <c r="S72" s="172">
        <f t="shared" si="4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38"/>
        <v>2099.9624305123525</v>
      </c>
      <c r="G73" s="335"/>
      <c r="H73" s="337"/>
      <c r="I73" s="160">
        <f t="shared" si="39"/>
        <v>2099.9624305123525</v>
      </c>
      <c r="J73" s="155"/>
      <c r="K73" s="175" t="s">
        <v>22</v>
      </c>
      <c r="L73" s="335"/>
      <c r="M73" s="336"/>
      <c r="N73" s="336"/>
      <c r="O73" s="337"/>
      <c r="P73" s="44">
        <f t="shared" si="40"/>
        <v>1264.2961637169153</v>
      </c>
      <c r="Q73" s="335"/>
      <c r="R73" s="342"/>
      <c r="S73" s="164">
        <f t="shared" si="41"/>
        <v>1264.2961637169153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38"/>
        <v>0</v>
      </c>
      <c r="G74" s="335"/>
      <c r="H74" s="337"/>
      <c r="I74" s="168">
        <f t="shared" si="3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40"/>
        <v>0</v>
      </c>
      <c r="Q74" s="335"/>
      <c r="R74" s="342"/>
      <c r="S74" s="172">
        <f t="shared" si="4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38"/>
        <v>0</v>
      </c>
      <c r="G75" s="335"/>
      <c r="H75" s="337"/>
      <c r="I75" s="160">
        <f t="shared" si="3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40"/>
        <v>0</v>
      </c>
      <c r="Q75" s="335"/>
      <c r="R75" s="342"/>
      <c r="S75" s="164">
        <f t="shared" si="4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38"/>
        <v>0</v>
      </c>
      <c r="G76" s="335"/>
      <c r="H76" s="337"/>
      <c r="I76" s="181">
        <f t="shared" si="3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40"/>
        <v>0</v>
      </c>
      <c r="Q76" s="335"/>
      <c r="R76" s="342"/>
      <c r="S76" s="185">
        <f t="shared" si="4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38"/>
        <v>0</v>
      </c>
      <c r="G77" s="335"/>
      <c r="H77" s="337"/>
      <c r="I77" s="189">
        <f t="shared" si="3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40"/>
        <v>0</v>
      </c>
      <c r="Q77" s="335"/>
      <c r="R77" s="342"/>
      <c r="S77" s="192">
        <f t="shared" si="4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38"/>
        <v>0</v>
      </c>
      <c r="G78" s="335"/>
      <c r="H78" s="337"/>
      <c r="I78" s="181">
        <f t="shared" si="3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40"/>
        <v>0</v>
      </c>
      <c r="Q78" s="335"/>
      <c r="R78" s="342"/>
      <c r="S78" s="185">
        <f t="shared" si="4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38"/>
        <v>0</v>
      </c>
      <c r="G79" s="338"/>
      <c r="H79" s="340"/>
      <c r="I79" s="196">
        <f t="shared" si="3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40"/>
        <v>0</v>
      </c>
      <c r="Q79" s="338"/>
      <c r="R79" s="343"/>
      <c r="S79" s="199">
        <f t="shared" si="4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42">SUM(C59:C75)</f>
        <v>0</v>
      </c>
      <c r="D80" s="201">
        <f t="shared" si="42"/>
        <v>0</v>
      </c>
      <c r="E80" s="201">
        <f t="shared" si="42"/>
        <v>0</v>
      </c>
      <c r="F80" s="201">
        <f t="shared" si="42"/>
        <v>29521.922077619165</v>
      </c>
      <c r="G80" s="201">
        <f t="shared" si="42"/>
        <v>0</v>
      </c>
      <c r="H80" s="203">
        <f t="shared" si="42"/>
        <v>0</v>
      </c>
      <c r="I80" s="201">
        <f t="shared" si="42"/>
        <v>29521.922077619165</v>
      </c>
      <c r="J80" s="155"/>
      <c r="K80" s="202" t="s">
        <v>26</v>
      </c>
      <c r="L80" s="201">
        <f>SUM(L59:L75)</f>
        <v>0</v>
      </c>
      <c r="M80" s="201">
        <f t="shared" ref="M80:S80" si="43">SUM(M59:M75)</f>
        <v>0</v>
      </c>
      <c r="N80" s="201">
        <f t="shared" si="43"/>
        <v>0</v>
      </c>
      <c r="O80" s="201">
        <f t="shared" si="43"/>
        <v>0</v>
      </c>
      <c r="P80" s="201">
        <f t="shared" si="43"/>
        <v>12370.044724333549</v>
      </c>
      <c r="Q80" s="201">
        <f t="shared" si="43"/>
        <v>0</v>
      </c>
      <c r="R80" s="203">
        <f t="shared" si="43"/>
        <v>0</v>
      </c>
      <c r="S80" s="204">
        <f t="shared" si="43"/>
        <v>12370.044724333549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44">IF($I80=0,"-",C80/$I80)</f>
        <v>0</v>
      </c>
      <c r="D81" s="49">
        <f t="shared" si="44"/>
        <v>0</v>
      </c>
      <c r="E81" s="49">
        <f t="shared" si="44"/>
        <v>0</v>
      </c>
      <c r="F81" s="49">
        <f t="shared" si="44"/>
        <v>1</v>
      </c>
      <c r="G81" s="49">
        <f t="shared" si="44"/>
        <v>0</v>
      </c>
      <c r="H81" s="49">
        <f t="shared" si="44"/>
        <v>0</v>
      </c>
      <c r="I81" s="50">
        <f>SUM(B81:H81)</f>
        <v>1</v>
      </c>
      <c r="K81" s="82" t="s">
        <v>83</v>
      </c>
      <c r="L81" s="99">
        <f t="shared" ref="L81:R81" si="45">IF($S80=0,"-",L80/$S80)</f>
        <v>0</v>
      </c>
      <c r="M81" s="99">
        <f t="shared" si="45"/>
        <v>0</v>
      </c>
      <c r="N81" s="99">
        <f t="shared" si="45"/>
        <v>0</v>
      </c>
      <c r="O81" s="99">
        <f t="shared" si="45"/>
        <v>0</v>
      </c>
      <c r="P81" s="99">
        <f t="shared" si="45"/>
        <v>1</v>
      </c>
      <c r="Q81" s="99">
        <f t="shared" si="45"/>
        <v>0</v>
      </c>
      <c r="R81" s="100">
        <f t="shared" si="45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0" si="46">B579+B605+B631</f>
        <v>14.542293418034777</v>
      </c>
      <c r="C85" s="38">
        <f t="shared" si="46"/>
        <v>0</v>
      </c>
      <c r="D85" s="38">
        <f t="shared" si="46"/>
        <v>0</v>
      </c>
      <c r="E85" s="38">
        <f t="shared" si="46"/>
        <v>0</v>
      </c>
      <c r="F85" s="38">
        <f t="shared" si="46"/>
        <v>0</v>
      </c>
      <c r="G85" s="38">
        <f t="shared" si="46"/>
        <v>0</v>
      </c>
      <c r="H85" s="38">
        <f t="shared" si="46"/>
        <v>0</v>
      </c>
      <c r="I85" s="160">
        <f>SUM(B85:H85)</f>
        <v>14.542293418034777</v>
      </c>
      <c r="J85" s="155"/>
      <c r="K85" s="209" t="s">
        <v>7</v>
      </c>
      <c r="L85" s="38">
        <f t="shared" ref="L85:R100" si="47">L579+L605+L631</f>
        <v>14.542293418034777</v>
      </c>
      <c r="M85" s="38">
        <f t="shared" si="47"/>
        <v>0</v>
      </c>
      <c r="N85" s="38">
        <f t="shared" si="47"/>
        <v>0</v>
      </c>
      <c r="O85" s="38">
        <f t="shared" si="47"/>
        <v>0</v>
      </c>
      <c r="P85" s="38">
        <f t="shared" si="47"/>
        <v>1.6559290002944729</v>
      </c>
      <c r="Q85" s="38">
        <f t="shared" si="47"/>
        <v>0</v>
      </c>
      <c r="R85" s="38">
        <f t="shared" si="47"/>
        <v>0</v>
      </c>
      <c r="S85" s="211">
        <f>SUM(L85:R85)</f>
        <v>16.198222418329252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46"/>
        <v>25.374951225359819</v>
      </c>
      <c r="C86" s="41">
        <f t="shared" si="46"/>
        <v>0</v>
      </c>
      <c r="D86" s="41">
        <f t="shared" si="46"/>
        <v>0.26695624784832234</v>
      </c>
      <c r="E86" s="41">
        <f t="shared" si="46"/>
        <v>0</v>
      </c>
      <c r="F86" s="41">
        <f t="shared" si="46"/>
        <v>0</v>
      </c>
      <c r="G86" s="41">
        <f t="shared" si="46"/>
        <v>0</v>
      </c>
      <c r="H86" s="41">
        <f t="shared" si="46"/>
        <v>0</v>
      </c>
      <c r="I86" s="168">
        <f t="shared" ref="I86:I105" si="48">SUM(B86:H86)</f>
        <v>25.641907473208143</v>
      </c>
      <c r="J86" s="155"/>
      <c r="K86" s="169" t="s">
        <v>8</v>
      </c>
      <c r="L86" s="88">
        <f t="shared" si="47"/>
        <v>25.374951225359819</v>
      </c>
      <c r="M86" s="88">
        <f t="shared" si="47"/>
        <v>0</v>
      </c>
      <c r="N86" s="88">
        <f t="shared" si="47"/>
        <v>0.26695624784832234</v>
      </c>
      <c r="O86" s="88">
        <f t="shared" si="47"/>
        <v>0</v>
      </c>
      <c r="P86" s="88">
        <f t="shared" si="47"/>
        <v>0</v>
      </c>
      <c r="Q86" s="88">
        <f t="shared" si="47"/>
        <v>0</v>
      </c>
      <c r="R86" s="88">
        <f t="shared" si="47"/>
        <v>0</v>
      </c>
      <c r="S86" s="172">
        <f t="shared" ref="S86:S105" si="49">SUM(L86:R86)</f>
        <v>25.641907473208143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46"/>
        <v>2.5699283756704396</v>
      </c>
      <c r="C87" s="44">
        <f t="shared" si="46"/>
        <v>0</v>
      </c>
      <c r="D87" s="44">
        <f t="shared" si="46"/>
        <v>1.8530712026459603E-4</v>
      </c>
      <c r="E87" s="44">
        <f t="shared" si="46"/>
        <v>0</v>
      </c>
      <c r="F87" s="44">
        <f t="shared" si="46"/>
        <v>0</v>
      </c>
      <c r="G87" s="44">
        <f t="shared" si="46"/>
        <v>0</v>
      </c>
      <c r="H87" s="44">
        <f t="shared" si="46"/>
        <v>0</v>
      </c>
      <c r="I87" s="160">
        <f t="shared" si="48"/>
        <v>2.5701136827907041</v>
      </c>
      <c r="J87" s="155"/>
      <c r="K87" s="175" t="s">
        <v>10</v>
      </c>
      <c r="L87" s="44">
        <f t="shared" si="47"/>
        <v>2.5699283756704396</v>
      </c>
      <c r="M87" s="44">
        <f t="shared" si="47"/>
        <v>0</v>
      </c>
      <c r="N87" s="44">
        <f t="shared" si="47"/>
        <v>1.8530712026459603E-4</v>
      </c>
      <c r="O87" s="44">
        <f t="shared" si="47"/>
        <v>0</v>
      </c>
      <c r="P87" s="44">
        <f t="shared" si="47"/>
        <v>0</v>
      </c>
      <c r="Q87" s="44">
        <f t="shared" si="47"/>
        <v>0</v>
      </c>
      <c r="R87" s="44">
        <f t="shared" si="47"/>
        <v>0</v>
      </c>
      <c r="S87" s="164">
        <f t="shared" si="49"/>
        <v>2.5701136827907041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46"/>
        <v>0</v>
      </c>
      <c r="C88" s="41">
        <f t="shared" si="46"/>
        <v>0</v>
      </c>
      <c r="D88" s="41">
        <f t="shared" si="46"/>
        <v>0</v>
      </c>
      <c r="E88" s="41">
        <f t="shared" si="46"/>
        <v>0</v>
      </c>
      <c r="F88" s="41">
        <f t="shared" si="46"/>
        <v>0</v>
      </c>
      <c r="G88" s="41">
        <f t="shared" si="46"/>
        <v>0</v>
      </c>
      <c r="H88" s="41">
        <f t="shared" si="46"/>
        <v>0</v>
      </c>
      <c r="I88" s="168">
        <f t="shared" si="48"/>
        <v>0</v>
      </c>
      <c r="J88" s="155"/>
      <c r="K88" s="169" t="s">
        <v>52</v>
      </c>
      <c r="L88" s="88">
        <f t="shared" si="47"/>
        <v>0</v>
      </c>
      <c r="M88" s="88">
        <f t="shared" si="47"/>
        <v>0</v>
      </c>
      <c r="N88" s="88">
        <f t="shared" si="47"/>
        <v>0</v>
      </c>
      <c r="O88" s="88">
        <f t="shared" si="47"/>
        <v>0</v>
      </c>
      <c r="P88" s="88">
        <f t="shared" si="47"/>
        <v>0</v>
      </c>
      <c r="Q88" s="88">
        <f t="shared" si="47"/>
        <v>0</v>
      </c>
      <c r="R88" s="88">
        <f t="shared" si="47"/>
        <v>0</v>
      </c>
      <c r="S88" s="172">
        <f t="shared" si="49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46"/>
        <v>148.15263624061811</v>
      </c>
      <c r="C89" s="44">
        <f t="shared" si="46"/>
        <v>10.719734023968098</v>
      </c>
      <c r="D89" s="44">
        <f t="shared" si="46"/>
        <v>7.2382908314228578</v>
      </c>
      <c r="E89" s="44">
        <f t="shared" si="46"/>
        <v>5.0265289745088158</v>
      </c>
      <c r="F89" s="44">
        <f t="shared" si="46"/>
        <v>0</v>
      </c>
      <c r="G89" s="44">
        <f t="shared" si="46"/>
        <v>0</v>
      </c>
      <c r="H89" s="44">
        <f t="shared" si="46"/>
        <v>0</v>
      </c>
      <c r="I89" s="160">
        <f t="shared" si="48"/>
        <v>171.13719007051787</v>
      </c>
      <c r="J89" s="155"/>
      <c r="K89" s="175" t="s">
        <v>16</v>
      </c>
      <c r="L89" s="44">
        <f t="shared" si="47"/>
        <v>148.15263624061811</v>
      </c>
      <c r="M89" s="44">
        <f t="shared" si="47"/>
        <v>10.719734023968098</v>
      </c>
      <c r="N89" s="44">
        <f t="shared" si="47"/>
        <v>7.2382908314228578</v>
      </c>
      <c r="O89" s="44">
        <f t="shared" si="47"/>
        <v>5.0265289745088158</v>
      </c>
      <c r="P89" s="44">
        <f t="shared" si="47"/>
        <v>0</v>
      </c>
      <c r="Q89" s="44">
        <f t="shared" si="47"/>
        <v>0</v>
      </c>
      <c r="R89" s="44">
        <f t="shared" si="47"/>
        <v>0</v>
      </c>
      <c r="S89" s="164">
        <f t="shared" si="49"/>
        <v>171.13719007051787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46"/>
        <v>6556.1619713748323</v>
      </c>
      <c r="C90" s="41">
        <f t="shared" si="46"/>
        <v>10.415745427355596</v>
      </c>
      <c r="D90" s="41">
        <f t="shared" si="46"/>
        <v>751.43784692532995</v>
      </c>
      <c r="E90" s="41">
        <f t="shared" si="46"/>
        <v>0</v>
      </c>
      <c r="F90" s="41">
        <f t="shared" si="46"/>
        <v>0</v>
      </c>
      <c r="G90" s="41">
        <f t="shared" si="46"/>
        <v>0</v>
      </c>
      <c r="H90" s="41">
        <f t="shared" si="46"/>
        <v>0</v>
      </c>
      <c r="I90" s="168">
        <f t="shared" si="48"/>
        <v>7318.0155637275175</v>
      </c>
      <c r="J90" s="155"/>
      <c r="K90" s="169" t="s">
        <v>15</v>
      </c>
      <c r="L90" s="88">
        <f t="shared" si="47"/>
        <v>6556.1619713748323</v>
      </c>
      <c r="M90" s="88">
        <f t="shared" si="47"/>
        <v>10.415745427355596</v>
      </c>
      <c r="N90" s="88">
        <f t="shared" si="47"/>
        <v>751.43784692532995</v>
      </c>
      <c r="O90" s="88">
        <f t="shared" si="47"/>
        <v>0</v>
      </c>
      <c r="P90" s="88">
        <f t="shared" si="47"/>
        <v>0</v>
      </c>
      <c r="Q90" s="88">
        <f t="shared" si="47"/>
        <v>0</v>
      </c>
      <c r="R90" s="88">
        <f t="shared" si="47"/>
        <v>0</v>
      </c>
      <c r="S90" s="172">
        <f t="shared" si="49"/>
        <v>7318.0155637275175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46"/>
        <v>0</v>
      </c>
      <c r="C91" s="44">
        <f t="shared" si="46"/>
        <v>0.29252800321015965</v>
      </c>
      <c r="D91" s="44">
        <f t="shared" si="46"/>
        <v>0.43120743409668122</v>
      </c>
      <c r="E91" s="44">
        <f t="shared" si="46"/>
        <v>215.34969096413909</v>
      </c>
      <c r="F91" s="44">
        <f t="shared" si="46"/>
        <v>560.72006185028431</v>
      </c>
      <c r="G91" s="44">
        <f t="shared" si="46"/>
        <v>0</v>
      </c>
      <c r="H91" s="44">
        <f t="shared" si="46"/>
        <v>0</v>
      </c>
      <c r="I91" s="160">
        <f t="shared" si="48"/>
        <v>776.7934882517302</v>
      </c>
      <c r="J91" s="155"/>
      <c r="K91" s="175" t="s">
        <v>54</v>
      </c>
      <c r="L91" s="44">
        <f t="shared" si="47"/>
        <v>0</v>
      </c>
      <c r="M91" s="44">
        <f t="shared" si="47"/>
        <v>0.29252800321015965</v>
      </c>
      <c r="N91" s="44">
        <f t="shared" si="47"/>
        <v>0.43120743409668122</v>
      </c>
      <c r="O91" s="44">
        <f t="shared" si="47"/>
        <v>215.34969096413909</v>
      </c>
      <c r="P91" s="44">
        <f t="shared" si="47"/>
        <v>9536.7228184536471</v>
      </c>
      <c r="Q91" s="44">
        <f t="shared" si="47"/>
        <v>0</v>
      </c>
      <c r="R91" s="44">
        <f t="shared" si="47"/>
        <v>0</v>
      </c>
      <c r="S91" s="164">
        <f t="shared" si="49"/>
        <v>9752.7962448550934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46"/>
        <v>0</v>
      </c>
      <c r="C92" s="41">
        <f t="shared" si="46"/>
        <v>0</v>
      </c>
      <c r="D92" s="41">
        <f t="shared" si="46"/>
        <v>0.18834297859035565</v>
      </c>
      <c r="E92" s="41">
        <f t="shared" si="46"/>
        <v>32.359100629380102</v>
      </c>
      <c r="F92" s="41">
        <f t="shared" si="46"/>
        <v>0</v>
      </c>
      <c r="G92" s="41">
        <f t="shared" si="46"/>
        <v>0</v>
      </c>
      <c r="H92" s="41">
        <f t="shared" si="46"/>
        <v>0</v>
      </c>
      <c r="I92" s="168">
        <f t="shared" si="48"/>
        <v>32.547443607970457</v>
      </c>
      <c r="J92" s="155"/>
      <c r="K92" s="169" t="s">
        <v>12</v>
      </c>
      <c r="L92" s="88">
        <f t="shared" si="47"/>
        <v>0</v>
      </c>
      <c r="M92" s="88">
        <f t="shared" si="47"/>
        <v>0</v>
      </c>
      <c r="N92" s="88">
        <f t="shared" si="47"/>
        <v>0.18834297859035565</v>
      </c>
      <c r="O92" s="88">
        <f t="shared" si="47"/>
        <v>32.359100629380102</v>
      </c>
      <c r="P92" s="88">
        <f t="shared" si="47"/>
        <v>3034.1751519662998</v>
      </c>
      <c r="Q92" s="88">
        <f t="shared" si="47"/>
        <v>0</v>
      </c>
      <c r="R92" s="88">
        <f t="shared" si="47"/>
        <v>0</v>
      </c>
      <c r="S92" s="172">
        <f t="shared" si="49"/>
        <v>3066.7225955742701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46"/>
        <v>0</v>
      </c>
      <c r="C93" s="44">
        <f t="shared" si="46"/>
        <v>0</v>
      </c>
      <c r="D93" s="44">
        <f t="shared" si="46"/>
        <v>0</v>
      </c>
      <c r="E93" s="44">
        <f t="shared" si="46"/>
        <v>0</v>
      </c>
      <c r="F93" s="44">
        <f t="shared" si="46"/>
        <v>0</v>
      </c>
      <c r="G93" s="44">
        <f t="shared" si="46"/>
        <v>0</v>
      </c>
      <c r="H93" s="44">
        <f t="shared" si="46"/>
        <v>0</v>
      </c>
      <c r="I93" s="160">
        <f t="shared" si="48"/>
        <v>0</v>
      </c>
      <c r="J93" s="155"/>
      <c r="K93" s="175" t="s">
        <v>55</v>
      </c>
      <c r="L93" s="44">
        <f t="shared" si="47"/>
        <v>0</v>
      </c>
      <c r="M93" s="44">
        <f t="shared" si="47"/>
        <v>0</v>
      </c>
      <c r="N93" s="44">
        <f t="shared" si="47"/>
        <v>0</v>
      </c>
      <c r="O93" s="44">
        <f t="shared" si="47"/>
        <v>0</v>
      </c>
      <c r="P93" s="44">
        <f t="shared" si="47"/>
        <v>1216.1152326947615</v>
      </c>
      <c r="Q93" s="44">
        <f t="shared" si="47"/>
        <v>0</v>
      </c>
      <c r="R93" s="44">
        <f t="shared" si="47"/>
        <v>0</v>
      </c>
      <c r="S93" s="164">
        <f t="shared" si="49"/>
        <v>1216.1152326947615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46"/>
        <v>144.88110822226625</v>
      </c>
      <c r="C94" s="41">
        <f t="shared" si="46"/>
        <v>0.13713228953575687</v>
      </c>
      <c r="D94" s="41">
        <f t="shared" si="46"/>
        <v>25.253834534508751</v>
      </c>
      <c r="E94" s="41">
        <f t="shared" si="46"/>
        <v>0.81323400785938782</v>
      </c>
      <c r="F94" s="41">
        <f t="shared" si="46"/>
        <v>0</v>
      </c>
      <c r="G94" s="41">
        <f t="shared" si="46"/>
        <v>0</v>
      </c>
      <c r="H94" s="41">
        <f t="shared" si="46"/>
        <v>0</v>
      </c>
      <c r="I94" s="168">
        <f t="shared" si="48"/>
        <v>171.08530905417015</v>
      </c>
      <c r="J94" s="155"/>
      <c r="K94" s="169" t="s">
        <v>17</v>
      </c>
      <c r="L94" s="88">
        <f t="shared" si="47"/>
        <v>144.88110822226625</v>
      </c>
      <c r="M94" s="88">
        <f t="shared" si="47"/>
        <v>0.13713228953575687</v>
      </c>
      <c r="N94" s="88">
        <f t="shared" si="47"/>
        <v>25.253834534508751</v>
      </c>
      <c r="O94" s="88">
        <f t="shared" si="47"/>
        <v>0.81323400785938782</v>
      </c>
      <c r="P94" s="88">
        <f t="shared" si="47"/>
        <v>0</v>
      </c>
      <c r="Q94" s="88">
        <f t="shared" si="47"/>
        <v>0</v>
      </c>
      <c r="R94" s="88">
        <f t="shared" si="47"/>
        <v>0</v>
      </c>
      <c r="S94" s="172">
        <f t="shared" si="49"/>
        <v>171.08530905417015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46"/>
        <v>3541.4598336704012</v>
      </c>
      <c r="C95" s="44">
        <f t="shared" si="46"/>
        <v>200.71048153771474</v>
      </c>
      <c r="D95" s="44">
        <f t="shared" si="46"/>
        <v>436.09020547280653</v>
      </c>
      <c r="E95" s="44">
        <f t="shared" si="46"/>
        <v>30.823380344650701</v>
      </c>
      <c r="F95" s="44">
        <f t="shared" si="46"/>
        <v>0</v>
      </c>
      <c r="G95" s="44">
        <f t="shared" si="46"/>
        <v>0</v>
      </c>
      <c r="H95" s="44">
        <f t="shared" si="46"/>
        <v>0</v>
      </c>
      <c r="I95" s="160">
        <f t="shared" si="48"/>
        <v>4209.0839010255731</v>
      </c>
      <c r="J95" s="155"/>
      <c r="K95" s="175" t="s">
        <v>139</v>
      </c>
      <c r="L95" s="44">
        <f t="shared" si="47"/>
        <v>3541.4598336704012</v>
      </c>
      <c r="M95" s="44">
        <f t="shared" si="47"/>
        <v>200.71048153771474</v>
      </c>
      <c r="N95" s="44">
        <f t="shared" si="47"/>
        <v>436.09020547280653</v>
      </c>
      <c r="O95" s="44">
        <f t="shared" si="47"/>
        <v>30.823380344650701</v>
      </c>
      <c r="P95" s="44">
        <f t="shared" si="47"/>
        <v>0</v>
      </c>
      <c r="Q95" s="44">
        <f t="shared" si="47"/>
        <v>0</v>
      </c>
      <c r="R95" s="44">
        <f t="shared" si="47"/>
        <v>0</v>
      </c>
      <c r="S95" s="164">
        <f t="shared" si="49"/>
        <v>4209.0839010255731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46"/>
        <v>1635.0755529558548</v>
      </c>
      <c r="C96" s="41">
        <f t="shared" si="46"/>
        <v>9.8409440508019461E-2</v>
      </c>
      <c r="D96" s="41">
        <f t="shared" si="46"/>
        <v>3162.0350316581748</v>
      </c>
      <c r="E96" s="41">
        <f t="shared" si="46"/>
        <v>2568.8392909231138</v>
      </c>
      <c r="F96" s="41">
        <f t="shared" si="46"/>
        <v>0</v>
      </c>
      <c r="G96" s="41">
        <f t="shared" si="46"/>
        <v>1905.7430464686388</v>
      </c>
      <c r="H96" s="41">
        <f t="shared" si="46"/>
        <v>0.86043892284622059</v>
      </c>
      <c r="I96" s="168">
        <f t="shared" si="48"/>
        <v>9272.6517703691352</v>
      </c>
      <c r="J96" s="155"/>
      <c r="K96" s="169" t="s">
        <v>25</v>
      </c>
      <c r="L96" s="88">
        <f t="shared" si="47"/>
        <v>1635.0755529558548</v>
      </c>
      <c r="M96" s="88">
        <f t="shared" si="47"/>
        <v>9.8409440508019461E-2</v>
      </c>
      <c r="N96" s="88">
        <f t="shared" si="47"/>
        <v>3162.0350316581748</v>
      </c>
      <c r="O96" s="88">
        <f t="shared" si="47"/>
        <v>2568.8392909231138</v>
      </c>
      <c r="P96" s="88">
        <f t="shared" si="47"/>
        <v>1519.2662291850963</v>
      </c>
      <c r="Q96" s="88">
        <f t="shared" si="47"/>
        <v>1905.7430464686388</v>
      </c>
      <c r="R96" s="88">
        <f t="shared" si="47"/>
        <v>0.86043892284622059</v>
      </c>
      <c r="S96" s="172">
        <f t="shared" si="49"/>
        <v>10791.917999554231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46"/>
        <v>2781.3554583944078</v>
      </c>
      <c r="C97" s="44">
        <f t="shared" si="46"/>
        <v>7.7083668698941405</v>
      </c>
      <c r="D97" s="44">
        <f t="shared" si="46"/>
        <v>240.68277984072063</v>
      </c>
      <c r="E97" s="44">
        <f t="shared" si="46"/>
        <v>0</v>
      </c>
      <c r="F97" s="44">
        <f t="shared" si="46"/>
        <v>0</v>
      </c>
      <c r="G97" s="44">
        <f t="shared" si="46"/>
        <v>0</v>
      </c>
      <c r="H97" s="44">
        <f t="shared" si="46"/>
        <v>0</v>
      </c>
      <c r="I97" s="160">
        <f t="shared" si="48"/>
        <v>3029.7466051050228</v>
      </c>
      <c r="J97" s="155"/>
      <c r="K97" s="175" t="s">
        <v>24</v>
      </c>
      <c r="L97" s="44">
        <f t="shared" si="47"/>
        <v>2781.3554583944078</v>
      </c>
      <c r="M97" s="44">
        <f t="shared" si="47"/>
        <v>7.7083668698941405</v>
      </c>
      <c r="N97" s="44">
        <f t="shared" si="47"/>
        <v>240.68277984072063</v>
      </c>
      <c r="O97" s="44">
        <f t="shared" si="47"/>
        <v>0</v>
      </c>
      <c r="P97" s="44">
        <f t="shared" si="47"/>
        <v>0</v>
      </c>
      <c r="Q97" s="44">
        <f t="shared" si="47"/>
        <v>0</v>
      </c>
      <c r="R97" s="44">
        <f t="shared" si="47"/>
        <v>0</v>
      </c>
      <c r="S97" s="164">
        <f t="shared" si="49"/>
        <v>3029.7466051050228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46"/>
        <v>4681.7896592879397</v>
      </c>
      <c r="C98" s="41">
        <f t="shared" si="46"/>
        <v>8.5270321725187248</v>
      </c>
      <c r="D98" s="41">
        <f t="shared" si="46"/>
        <v>447.21577067971589</v>
      </c>
      <c r="E98" s="41">
        <f t="shared" si="46"/>
        <v>0</v>
      </c>
      <c r="F98" s="41">
        <f t="shared" si="46"/>
        <v>0</v>
      </c>
      <c r="G98" s="41">
        <f t="shared" si="46"/>
        <v>0</v>
      </c>
      <c r="H98" s="41">
        <f t="shared" si="46"/>
        <v>0</v>
      </c>
      <c r="I98" s="168">
        <f t="shared" si="48"/>
        <v>5137.5324621401742</v>
      </c>
      <c r="J98" s="155"/>
      <c r="K98" s="169" t="s">
        <v>56</v>
      </c>
      <c r="L98" s="88">
        <f t="shared" si="47"/>
        <v>4681.7896592879397</v>
      </c>
      <c r="M98" s="88">
        <f t="shared" si="47"/>
        <v>8.5270321725187248</v>
      </c>
      <c r="N98" s="88">
        <f t="shared" si="47"/>
        <v>447.21577067971589</v>
      </c>
      <c r="O98" s="88">
        <f t="shared" si="47"/>
        <v>0</v>
      </c>
      <c r="P98" s="88">
        <f t="shared" si="47"/>
        <v>0.21851886811764706</v>
      </c>
      <c r="Q98" s="88">
        <f t="shared" si="47"/>
        <v>0</v>
      </c>
      <c r="R98" s="88">
        <f t="shared" si="47"/>
        <v>0</v>
      </c>
      <c r="S98" s="172">
        <f t="shared" si="49"/>
        <v>5137.750981008292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46"/>
        <v>1152.3988519622633</v>
      </c>
      <c r="C99" s="44">
        <f t="shared" si="46"/>
        <v>0</v>
      </c>
      <c r="D99" s="44">
        <f t="shared" si="46"/>
        <v>171.14717479355829</v>
      </c>
      <c r="E99" s="44">
        <f t="shared" si="46"/>
        <v>0.92222855174668372</v>
      </c>
      <c r="F99" s="44">
        <f t="shared" si="46"/>
        <v>38.209932047209094</v>
      </c>
      <c r="G99" s="44">
        <f t="shared" si="46"/>
        <v>0</v>
      </c>
      <c r="H99" s="44">
        <f t="shared" si="46"/>
        <v>0</v>
      </c>
      <c r="I99" s="160">
        <f t="shared" si="48"/>
        <v>1362.6781873547773</v>
      </c>
      <c r="J99" s="155"/>
      <c r="K99" s="175" t="s">
        <v>22</v>
      </c>
      <c r="L99" s="44">
        <f t="shared" si="47"/>
        <v>1152.3988519622633</v>
      </c>
      <c r="M99" s="44">
        <f t="shared" si="47"/>
        <v>0</v>
      </c>
      <c r="N99" s="44">
        <f t="shared" si="47"/>
        <v>171.14717479355829</v>
      </c>
      <c r="O99" s="44">
        <f t="shared" si="47"/>
        <v>0.92222855174668372</v>
      </c>
      <c r="P99" s="44">
        <f t="shared" si="47"/>
        <v>743.55275728284448</v>
      </c>
      <c r="Q99" s="44">
        <f t="shared" si="47"/>
        <v>0</v>
      </c>
      <c r="R99" s="44">
        <f t="shared" si="47"/>
        <v>0</v>
      </c>
      <c r="S99" s="164">
        <f t="shared" si="49"/>
        <v>2068.0210125904127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46"/>
        <v>0</v>
      </c>
      <c r="C100" s="41">
        <f t="shared" si="46"/>
        <v>0</v>
      </c>
      <c r="D100" s="41">
        <f t="shared" si="46"/>
        <v>0</v>
      </c>
      <c r="E100" s="41">
        <f t="shared" si="46"/>
        <v>0</v>
      </c>
      <c r="F100" s="41">
        <f t="shared" si="46"/>
        <v>0</v>
      </c>
      <c r="G100" s="41">
        <f t="shared" si="46"/>
        <v>0</v>
      </c>
      <c r="H100" s="41">
        <f t="shared" si="46"/>
        <v>0</v>
      </c>
      <c r="I100" s="168">
        <f t="shared" si="48"/>
        <v>0</v>
      </c>
      <c r="J100" s="155"/>
      <c r="K100" s="169" t="s">
        <v>21</v>
      </c>
      <c r="L100" s="88">
        <f t="shared" si="47"/>
        <v>0</v>
      </c>
      <c r="M100" s="88">
        <f t="shared" si="47"/>
        <v>0</v>
      </c>
      <c r="N100" s="88">
        <f t="shared" si="47"/>
        <v>0</v>
      </c>
      <c r="O100" s="88">
        <f t="shared" si="47"/>
        <v>0</v>
      </c>
      <c r="P100" s="88">
        <f t="shared" si="47"/>
        <v>0</v>
      </c>
      <c r="Q100" s="88">
        <f t="shared" si="47"/>
        <v>0</v>
      </c>
      <c r="R100" s="88">
        <f t="shared" si="47"/>
        <v>0</v>
      </c>
      <c r="S100" s="172">
        <f t="shared" si="49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ref="B101:H105" si="50">B595+B621+B647</f>
        <v>973.47418707749705</v>
      </c>
      <c r="C101" s="44">
        <f t="shared" si="50"/>
        <v>0</v>
      </c>
      <c r="D101" s="44">
        <f t="shared" si="50"/>
        <v>478.89625973599732</v>
      </c>
      <c r="E101" s="44">
        <f t="shared" si="50"/>
        <v>0</v>
      </c>
      <c r="F101" s="44">
        <f t="shared" si="50"/>
        <v>0</v>
      </c>
      <c r="G101" s="44">
        <f t="shared" si="50"/>
        <v>0</v>
      </c>
      <c r="H101" s="44">
        <f t="shared" si="50"/>
        <v>0</v>
      </c>
      <c r="I101" s="160">
        <f t="shared" si="48"/>
        <v>1452.3704468134943</v>
      </c>
      <c r="J101" s="155"/>
      <c r="K101" s="177" t="s">
        <v>60</v>
      </c>
      <c r="L101" s="44">
        <f t="shared" ref="L101:R105" si="51">L595+L621+L647</f>
        <v>973.47418707749705</v>
      </c>
      <c r="M101" s="44">
        <f t="shared" si="51"/>
        <v>0</v>
      </c>
      <c r="N101" s="44">
        <f t="shared" si="51"/>
        <v>478.89625973599732</v>
      </c>
      <c r="O101" s="44">
        <f t="shared" si="51"/>
        <v>0</v>
      </c>
      <c r="P101" s="44">
        <f t="shared" si="51"/>
        <v>0</v>
      </c>
      <c r="Q101" s="44">
        <f t="shared" si="51"/>
        <v>0</v>
      </c>
      <c r="R101" s="44">
        <f t="shared" si="51"/>
        <v>0</v>
      </c>
      <c r="S101" s="164">
        <f t="shared" si="49"/>
        <v>1452.3704468134943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50"/>
        <v>973.47418707749705</v>
      </c>
      <c r="C102" s="61">
        <f t="shared" si="50"/>
        <v>0</v>
      </c>
      <c r="D102" s="61">
        <f t="shared" si="50"/>
        <v>478.89625973599732</v>
      </c>
      <c r="E102" s="61">
        <f t="shared" si="50"/>
        <v>0</v>
      </c>
      <c r="F102" s="61">
        <f t="shared" si="50"/>
        <v>0</v>
      </c>
      <c r="G102" s="61">
        <f t="shared" si="50"/>
        <v>0</v>
      </c>
      <c r="H102" s="61">
        <f t="shared" si="50"/>
        <v>0</v>
      </c>
      <c r="I102" s="181">
        <f t="shared" si="48"/>
        <v>1452.3704468134943</v>
      </c>
      <c r="J102" s="155"/>
      <c r="K102" s="182" t="s">
        <v>23</v>
      </c>
      <c r="L102" s="91">
        <f t="shared" si="51"/>
        <v>973.47418707749705</v>
      </c>
      <c r="M102" s="91">
        <f t="shared" si="51"/>
        <v>0</v>
      </c>
      <c r="N102" s="91">
        <f t="shared" si="51"/>
        <v>478.89625973599732</v>
      </c>
      <c r="O102" s="91">
        <f t="shared" si="51"/>
        <v>0</v>
      </c>
      <c r="P102" s="91">
        <f t="shared" si="51"/>
        <v>0</v>
      </c>
      <c r="Q102" s="91">
        <f t="shared" si="51"/>
        <v>0</v>
      </c>
      <c r="R102" s="91">
        <f t="shared" si="51"/>
        <v>0</v>
      </c>
      <c r="S102" s="185">
        <f t="shared" si="49"/>
        <v>1452.3704468134943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50"/>
        <v>0</v>
      </c>
      <c r="C103" s="64">
        <f t="shared" si="50"/>
        <v>0</v>
      </c>
      <c r="D103" s="64">
        <f t="shared" si="50"/>
        <v>0</v>
      </c>
      <c r="E103" s="64">
        <f t="shared" si="50"/>
        <v>0</v>
      </c>
      <c r="F103" s="64">
        <f t="shared" si="50"/>
        <v>0</v>
      </c>
      <c r="G103" s="64">
        <f t="shared" si="50"/>
        <v>0</v>
      </c>
      <c r="H103" s="64">
        <f t="shared" si="50"/>
        <v>0</v>
      </c>
      <c r="I103" s="189">
        <f t="shared" si="48"/>
        <v>0</v>
      </c>
      <c r="J103" s="155"/>
      <c r="K103" s="190" t="s">
        <v>19</v>
      </c>
      <c r="L103" s="64">
        <f t="shared" si="51"/>
        <v>0</v>
      </c>
      <c r="M103" s="64">
        <f t="shared" si="51"/>
        <v>0</v>
      </c>
      <c r="N103" s="64">
        <f t="shared" si="51"/>
        <v>0</v>
      </c>
      <c r="O103" s="64">
        <f t="shared" si="51"/>
        <v>0</v>
      </c>
      <c r="P103" s="64">
        <f t="shared" si="51"/>
        <v>0</v>
      </c>
      <c r="Q103" s="64">
        <f t="shared" si="51"/>
        <v>0</v>
      </c>
      <c r="R103" s="64">
        <f t="shared" si="51"/>
        <v>0</v>
      </c>
      <c r="S103" s="192">
        <f t="shared" si="49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50"/>
        <v>0</v>
      </c>
      <c r="C104" s="61">
        <f t="shared" si="50"/>
        <v>0</v>
      </c>
      <c r="D104" s="61">
        <f t="shared" si="50"/>
        <v>0</v>
      </c>
      <c r="E104" s="61">
        <f t="shared" si="50"/>
        <v>0</v>
      </c>
      <c r="F104" s="61">
        <f t="shared" si="50"/>
        <v>0</v>
      </c>
      <c r="G104" s="61">
        <f t="shared" si="50"/>
        <v>0</v>
      </c>
      <c r="H104" s="61">
        <f t="shared" si="50"/>
        <v>0</v>
      </c>
      <c r="I104" s="181">
        <f t="shared" si="48"/>
        <v>0</v>
      </c>
      <c r="J104" s="155"/>
      <c r="K104" s="182" t="s">
        <v>20</v>
      </c>
      <c r="L104" s="91">
        <f t="shared" si="51"/>
        <v>0</v>
      </c>
      <c r="M104" s="91">
        <f t="shared" si="51"/>
        <v>0</v>
      </c>
      <c r="N104" s="91">
        <f t="shared" si="51"/>
        <v>0</v>
      </c>
      <c r="O104" s="91">
        <f t="shared" si="51"/>
        <v>0</v>
      </c>
      <c r="P104" s="91">
        <f t="shared" si="51"/>
        <v>0</v>
      </c>
      <c r="Q104" s="91">
        <f t="shared" si="51"/>
        <v>0</v>
      </c>
      <c r="R104" s="91">
        <f t="shared" si="51"/>
        <v>0</v>
      </c>
      <c r="S104" s="185">
        <f t="shared" si="49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50"/>
        <v>0</v>
      </c>
      <c r="C105" s="54">
        <f t="shared" si="50"/>
        <v>0</v>
      </c>
      <c r="D105" s="54">
        <f t="shared" si="50"/>
        <v>0</v>
      </c>
      <c r="E105" s="54">
        <f t="shared" si="50"/>
        <v>0</v>
      </c>
      <c r="F105" s="54">
        <f t="shared" si="50"/>
        <v>0</v>
      </c>
      <c r="G105" s="54">
        <f t="shared" si="50"/>
        <v>0</v>
      </c>
      <c r="H105" s="54">
        <f t="shared" si="50"/>
        <v>0</v>
      </c>
      <c r="I105" s="196">
        <f t="shared" si="48"/>
        <v>0</v>
      </c>
      <c r="J105" s="155"/>
      <c r="K105" s="197" t="s">
        <v>11</v>
      </c>
      <c r="L105" s="54">
        <f t="shared" si="51"/>
        <v>0</v>
      </c>
      <c r="M105" s="54">
        <f t="shared" si="51"/>
        <v>0</v>
      </c>
      <c r="N105" s="54">
        <f t="shared" si="51"/>
        <v>0</v>
      </c>
      <c r="O105" s="54">
        <f t="shared" si="51"/>
        <v>0</v>
      </c>
      <c r="P105" s="54">
        <f t="shared" si="51"/>
        <v>0</v>
      </c>
      <c r="Q105" s="54">
        <f t="shared" si="51"/>
        <v>0</v>
      </c>
      <c r="R105" s="54">
        <f t="shared" si="51"/>
        <v>0</v>
      </c>
      <c r="S105" s="199">
        <f t="shared" si="49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21657.236432205144</v>
      </c>
      <c r="C106" s="201">
        <f t="shared" ref="C106:I106" si="52">SUM(C85:C101)</f>
        <v>238.60942976470523</v>
      </c>
      <c r="D106" s="201">
        <f t="shared" si="52"/>
        <v>5720.8838864398913</v>
      </c>
      <c r="E106" s="201">
        <f t="shared" si="52"/>
        <v>2854.1334543953985</v>
      </c>
      <c r="F106" s="201">
        <f t="shared" si="52"/>
        <v>598.92999389749343</v>
      </c>
      <c r="G106" s="201">
        <f t="shared" si="52"/>
        <v>1905.7430464686388</v>
      </c>
      <c r="H106" s="201">
        <f t="shared" si="52"/>
        <v>0.86043892284622059</v>
      </c>
      <c r="I106" s="201">
        <f t="shared" si="52"/>
        <v>32976.396682094113</v>
      </c>
      <c r="J106" s="155"/>
      <c r="K106" s="202" t="s">
        <v>26</v>
      </c>
      <c r="L106" s="201">
        <f>SUM(L85:L101)</f>
        <v>21657.236432205144</v>
      </c>
      <c r="M106" s="201">
        <f t="shared" ref="M106:S106" si="53">SUM(M85:M101)</f>
        <v>238.60942976470523</v>
      </c>
      <c r="N106" s="201">
        <f t="shared" si="53"/>
        <v>5720.8838864398913</v>
      </c>
      <c r="O106" s="201">
        <f t="shared" si="53"/>
        <v>2854.1334543953985</v>
      </c>
      <c r="P106" s="201">
        <f t="shared" si="53"/>
        <v>16051.706637451061</v>
      </c>
      <c r="Q106" s="201">
        <f t="shared" si="53"/>
        <v>1905.7430464686388</v>
      </c>
      <c r="R106" s="203">
        <f t="shared" si="53"/>
        <v>0.86043892284622059</v>
      </c>
      <c r="S106" s="204">
        <f t="shared" si="53"/>
        <v>48429.173325647687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0.65674963341173132</v>
      </c>
      <c r="C107" s="49">
        <f t="shared" ref="C107:H107" si="54">IF($I106=0,"-",C106/$I106)</f>
        <v>7.2357641759649262E-3</v>
      </c>
      <c r="D107" s="49">
        <f t="shared" si="54"/>
        <v>0.17348420270387757</v>
      </c>
      <c r="E107" s="49">
        <f t="shared" si="54"/>
        <v>8.6550798193944803E-2</v>
      </c>
      <c r="F107" s="49">
        <f t="shared" si="54"/>
        <v>1.8162384437312006E-2</v>
      </c>
      <c r="G107" s="49">
        <f t="shared" si="54"/>
        <v>5.7791124507652475E-2</v>
      </c>
      <c r="H107" s="71">
        <f t="shared" si="54"/>
        <v>2.609256951695487E-5</v>
      </c>
      <c r="I107" s="50">
        <f>SUM(B107:H107)</f>
        <v>1</v>
      </c>
      <c r="K107" s="82" t="s">
        <v>83</v>
      </c>
      <c r="L107" s="99">
        <f t="shared" ref="L107:R107" si="55">IF($S106=0,"-",L106/$S106)</f>
        <v>0.44719401437182188</v>
      </c>
      <c r="M107" s="99">
        <f t="shared" si="55"/>
        <v>4.926977137525072E-3</v>
      </c>
      <c r="N107" s="99">
        <f t="shared" si="55"/>
        <v>0.11812887756665792</v>
      </c>
      <c r="O107" s="99">
        <f t="shared" si="55"/>
        <v>5.8934176621261325E-2</v>
      </c>
      <c r="P107" s="99">
        <f t="shared" si="55"/>
        <v>0.33144705009759501</v>
      </c>
      <c r="Q107" s="99">
        <f t="shared" si="55"/>
        <v>3.9351137250558291E-2</v>
      </c>
      <c r="R107" s="100">
        <f t="shared" si="55"/>
        <v>1.7766954580464403E-5</v>
      </c>
      <c r="S107" s="101">
        <f>SUM(L107:R107)</f>
        <v>0.99999999999999989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4.0726724916736481E-7</v>
      </c>
      <c r="E111" s="158">
        <v>0</v>
      </c>
      <c r="F111" s="321"/>
      <c r="G111" s="158">
        <v>0</v>
      </c>
      <c r="H111" s="159">
        <v>0</v>
      </c>
      <c r="I111" s="160">
        <f>SUM(B111:H111)</f>
        <v>4.0726724916736481E-7</v>
      </c>
      <c r="J111" s="155"/>
      <c r="K111" s="209" t="s">
        <v>7</v>
      </c>
      <c r="L111" s="158">
        <v>0</v>
      </c>
      <c r="M111" s="158">
        <v>0</v>
      </c>
      <c r="N111" s="158">
        <v>4.0726724916736481E-7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4.0726724916736481E-7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4.0726724916736481E-7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4.0726724916736481E-7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56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57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58">SUM(V112:AC112)</f>
        <v>0</v>
      </c>
      <c r="AJ112" s="147" t="str">
        <f t="shared" ref="AJ112:AJ133" si="59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193.1456891336357</v>
      </c>
      <c r="E113" s="162">
        <v>0</v>
      </c>
      <c r="F113" s="322"/>
      <c r="G113" s="162">
        <v>0</v>
      </c>
      <c r="H113" s="174">
        <v>0</v>
      </c>
      <c r="I113" s="160">
        <f t="shared" si="56"/>
        <v>193.1456891336357</v>
      </c>
      <c r="J113" s="155"/>
      <c r="K113" s="175" t="s">
        <v>10</v>
      </c>
      <c r="L113" s="162">
        <v>0</v>
      </c>
      <c r="M113" s="162">
        <v>0</v>
      </c>
      <c r="N113" s="162">
        <v>193.1456891336357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57"/>
        <v>193.1456891336357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193.1456891336357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58"/>
        <v>193.1456891336357</v>
      </c>
      <c r="AJ113" s="147" t="str">
        <f t="shared" si="59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56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57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58"/>
        <v>0</v>
      </c>
      <c r="AJ114" s="147" t="str">
        <f t="shared" si="59"/>
        <v/>
      </c>
      <c r="BA114" s="147"/>
      <c r="BR114" s="147"/>
      <c r="CG114" s="147"/>
    </row>
    <row r="115" spans="1:85" ht="15">
      <c r="A115" s="173" t="s">
        <v>16</v>
      </c>
      <c r="B115" s="162">
        <v>0</v>
      </c>
      <c r="C115" s="162">
        <v>0</v>
      </c>
      <c r="D115" s="162">
        <v>9.6451215606928892E-3</v>
      </c>
      <c r="E115" s="162">
        <v>0</v>
      </c>
      <c r="F115" s="322"/>
      <c r="G115" s="162">
        <v>0</v>
      </c>
      <c r="H115" s="174">
        <v>0</v>
      </c>
      <c r="I115" s="160">
        <f t="shared" si="56"/>
        <v>9.6451215606928892E-3</v>
      </c>
      <c r="J115" s="155"/>
      <c r="K115" s="175" t="s">
        <v>16</v>
      </c>
      <c r="L115" s="162">
        <v>0</v>
      </c>
      <c r="M115" s="162">
        <v>0</v>
      </c>
      <c r="N115" s="162">
        <v>9.6451215606928892E-3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57"/>
        <v>9.6451215606928892E-3</v>
      </c>
      <c r="U115" s="221" t="s">
        <v>16</v>
      </c>
      <c r="V115" s="213">
        <v>0</v>
      </c>
      <c r="W115" s="213">
        <v>0</v>
      </c>
      <c r="X115" s="213">
        <v>0</v>
      </c>
      <c r="Y115" s="213">
        <v>0</v>
      </c>
      <c r="Z115" s="213">
        <v>0</v>
      </c>
      <c r="AA115" s="213">
        <v>0</v>
      </c>
      <c r="AB115" s="213">
        <v>0</v>
      </c>
      <c r="AC115" s="214">
        <v>9.6451215606928892E-3</v>
      </c>
      <c r="AD115" s="215">
        <v>0</v>
      </c>
      <c r="AE115" s="215">
        <v>0</v>
      </c>
      <c r="AF115" s="215">
        <v>0</v>
      </c>
      <c r="AG115" s="215">
        <v>9.6451215606928892E-3</v>
      </c>
      <c r="AH115" s="215">
        <v>0</v>
      </c>
      <c r="AI115" s="216">
        <f t="shared" si="58"/>
        <v>9.6451215606928892E-3</v>
      </c>
      <c r="AJ115" s="147" t="str">
        <f t="shared" si="59"/>
        <v/>
      </c>
      <c r="BA115" s="147"/>
      <c r="BR115" s="147"/>
      <c r="CG115" s="147"/>
    </row>
    <row r="116" spans="1:85" ht="15">
      <c r="A116" s="165" t="s">
        <v>15</v>
      </c>
      <c r="B116" s="166">
        <v>1.0117185279511244E-4</v>
      </c>
      <c r="C116" s="166">
        <v>0</v>
      </c>
      <c r="D116" s="166">
        <v>0</v>
      </c>
      <c r="E116" s="166">
        <v>5.0675324421377266E-6</v>
      </c>
      <c r="F116" s="322"/>
      <c r="G116" s="166">
        <v>0</v>
      </c>
      <c r="H116" s="167">
        <v>0</v>
      </c>
      <c r="I116" s="168">
        <f t="shared" si="56"/>
        <v>1.0623938523725016E-4</v>
      </c>
      <c r="J116" s="155"/>
      <c r="K116" s="169" t="s">
        <v>15</v>
      </c>
      <c r="L116" s="170">
        <v>1.0117185279511244E-4</v>
      </c>
      <c r="M116" s="170">
        <v>0</v>
      </c>
      <c r="N116" s="170">
        <v>0</v>
      </c>
      <c r="O116" s="170">
        <v>5.0675324421377266E-6</v>
      </c>
      <c r="P116" s="170">
        <v>0</v>
      </c>
      <c r="Q116" s="170">
        <v>0</v>
      </c>
      <c r="R116" s="171">
        <v>0</v>
      </c>
      <c r="S116" s="172">
        <f t="shared" si="57"/>
        <v>1.0623938523725016E-4</v>
      </c>
      <c r="U116" s="217" t="s">
        <v>53</v>
      </c>
      <c r="V116" s="218">
        <v>7.7106218397945186E-5</v>
      </c>
      <c r="W116" s="218">
        <v>0</v>
      </c>
      <c r="X116" s="218">
        <v>0</v>
      </c>
      <c r="Y116" s="218">
        <v>0</v>
      </c>
      <c r="Z116" s="218">
        <v>0</v>
      </c>
      <c r="AA116" s="218">
        <v>5.0675324421377266E-6</v>
      </c>
      <c r="AB116" s="218">
        <v>0</v>
      </c>
      <c r="AC116" s="219">
        <v>2.4065634397167256E-5</v>
      </c>
      <c r="AD116" s="218">
        <v>2.4065634397167256E-5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58"/>
        <v>1.0623938523725016E-4</v>
      </c>
      <c r="AJ116" s="147" t="str">
        <f t="shared" si="59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1.0911770213022145E-2</v>
      </c>
      <c r="F117" s="322"/>
      <c r="G117" s="162">
        <v>0</v>
      </c>
      <c r="H117" s="174">
        <v>0</v>
      </c>
      <c r="I117" s="160">
        <f t="shared" si="56"/>
        <v>1.0911770213022145E-2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1.0911770213022145E-2</v>
      </c>
      <c r="P117" s="162">
        <v>0.87322154688622022</v>
      </c>
      <c r="Q117" s="162">
        <v>0</v>
      </c>
      <c r="R117" s="163">
        <v>0</v>
      </c>
      <c r="S117" s="164">
        <f t="shared" si="57"/>
        <v>0.88413331709924237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5.4558851065110729E-4</v>
      </c>
      <c r="AB117" s="213">
        <v>0.87322154688622022</v>
      </c>
      <c r="AC117" s="214">
        <v>1.0366181702371037E-2</v>
      </c>
      <c r="AD117" s="213">
        <v>0</v>
      </c>
      <c r="AE117" s="213">
        <v>0</v>
      </c>
      <c r="AF117" s="213">
        <v>0</v>
      </c>
      <c r="AG117" s="213">
        <v>0</v>
      </c>
      <c r="AH117" s="213">
        <v>1.0366181702371037E-2</v>
      </c>
      <c r="AI117" s="216">
        <f t="shared" si="58"/>
        <v>0.88413331709924237</v>
      </c>
      <c r="AJ117" s="147" t="str">
        <f t="shared" si="59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56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1.0129195263371784E-4</v>
      </c>
      <c r="Q118" s="170">
        <v>0</v>
      </c>
      <c r="R118" s="171">
        <v>0</v>
      </c>
      <c r="S118" s="172">
        <f t="shared" si="57"/>
        <v>1.0129195263371784E-4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1.0129195263371784E-4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58"/>
        <v>1.0129195263371784E-4</v>
      </c>
      <c r="AJ118" s="147" t="str">
        <f t="shared" si="59"/>
        <v/>
      </c>
      <c r="BA118" s="147"/>
      <c r="BR118" s="147"/>
      <c r="CG118" s="147"/>
    </row>
    <row r="119" spans="1:85" ht="15">
      <c r="A119" s="173" t="s">
        <v>55</v>
      </c>
      <c r="B119" s="162">
        <v>3.8855124525522712E-5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56"/>
        <v>3.8855124525522712E-5</v>
      </c>
      <c r="J119" s="155"/>
      <c r="K119" s="175" t="s">
        <v>55</v>
      </c>
      <c r="L119" s="162">
        <v>3.8855124525522712E-5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57"/>
        <v>3.8855124525522712E-5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3.8855124525522712E-5</v>
      </c>
      <c r="AD119" s="213">
        <v>3.8855124525522712E-5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58"/>
        <v>3.8855124525522712E-5</v>
      </c>
      <c r="AJ119" s="147" t="str">
        <f t="shared" si="59"/>
        <v/>
      </c>
      <c r="BA119" s="147"/>
      <c r="BR119" s="147"/>
      <c r="CG119" s="147"/>
    </row>
    <row r="120" spans="1:85" ht="15">
      <c r="A120" s="165" t="s">
        <v>17</v>
      </c>
      <c r="B120" s="166">
        <v>1.0392128017317205E-4</v>
      </c>
      <c r="C120" s="166">
        <v>0</v>
      </c>
      <c r="D120" s="166">
        <v>1.7258803457895103E-4</v>
      </c>
      <c r="E120" s="166">
        <v>0</v>
      </c>
      <c r="F120" s="322"/>
      <c r="G120" s="166">
        <v>0</v>
      </c>
      <c r="H120" s="167">
        <v>0</v>
      </c>
      <c r="I120" s="168">
        <f t="shared" si="56"/>
        <v>2.7650931475212311E-4</v>
      </c>
      <c r="J120" s="155"/>
      <c r="K120" s="169" t="s">
        <v>17</v>
      </c>
      <c r="L120" s="170">
        <v>1.0392128017317205E-4</v>
      </c>
      <c r="M120" s="170">
        <v>0</v>
      </c>
      <c r="N120" s="170">
        <v>1.7258803457895103E-4</v>
      </c>
      <c r="O120" s="170">
        <v>0</v>
      </c>
      <c r="P120" s="170">
        <v>0</v>
      </c>
      <c r="Q120" s="170">
        <v>0</v>
      </c>
      <c r="R120" s="171">
        <v>0</v>
      </c>
      <c r="S120" s="172">
        <f t="shared" si="57"/>
        <v>2.7650931475212311E-4</v>
      </c>
      <c r="U120" s="217" t="s">
        <v>17</v>
      </c>
      <c r="V120" s="218">
        <v>1.0392128017317205E-4</v>
      </c>
      <c r="W120" s="218">
        <v>0</v>
      </c>
      <c r="X120" s="218">
        <v>0</v>
      </c>
      <c r="Y120" s="218">
        <v>0</v>
      </c>
      <c r="Z120" s="218">
        <v>1.7258803457895103E-4</v>
      </c>
      <c r="AA120" s="218">
        <v>0</v>
      </c>
      <c r="AB120" s="218">
        <v>0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58"/>
        <v>2.7650931475212311E-4</v>
      </c>
      <c r="AJ120" s="147" t="str">
        <f t="shared" si="59"/>
        <v/>
      </c>
      <c r="BA120" s="147"/>
      <c r="BR120" s="147"/>
      <c r="CG120" s="147"/>
    </row>
    <row r="121" spans="1:85" ht="15">
      <c r="A121" s="173" t="s">
        <v>139</v>
      </c>
      <c r="B121" s="162">
        <v>26.283188475359321</v>
      </c>
      <c r="C121" s="162">
        <v>6.8379224935819467</v>
      </c>
      <c r="D121" s="162">
        <v>34.548709046257542</v>
      </c>
      <c r="E121" s="162">
        <v>14.300740586306166</v>
      </c>
      <c r="F121" s="322"/>
      <c r="G121" s="162">
        <v>0</v>
      </c>
      <c r="H121" s="174">
        <v>0</v>
      </c>
      <c r="I121" s="160">
        <f t="shared" si="56"/>
        <v>81.970560601504971</v>
      </c>
      <c r="J121" s="155"/>
      <c r="K121" s="175" t="s">
        <v>139</v>
      </c>
      <c r="L121" s="162">
        <v>26.283188475359321</v>
      </c>
      <c r="M121" s="162">
        <v>6.8379224935819467</v>
      </c>
      <c r="N121" s="162">
        <v>34.548709046257542</v>
      </c>
      <c r="O121" s="162">
        <v>14.300740586306166</v>
      </c>
      <c r="P121" s="162">
        <v>0</v>
      </c>
      <c r="Q121" s="162">
        <v>0</v>
      </c>
      <c r="R121" s="163">
        <v>0</v>
      </c>
      <c r="S121" s="164">
        <f t="shared" si="57"/>
        <v>81.970560601504971</v>
      </c>
      <c r="U121" s="221" t="s">
        <v>139</v>
      </c>
      <c r="V121" s="213">
        <v>24.927422253373805</v>
      </c>
      <c r="W121" s="213">
        <v>0</v>
      </c>
      <c r="X121" s="213">
        <v>0</v>
      </c>
      <c r="Y121" s="213">
        <v>6.8379224935819467</v>
      </c>
      <c r="Z121" s="213">
        <v>34.548709046257542</v>
      </c>
      <c r="AA121" s="213">
        <v>14.096224294616745</v>
      </c>
      <c r="AB121" s="213">
        <v>0</v>
      </c>
      <c r="AC121" s="214">
        <v>1.5602825136749374</v>
      </c>
      <c r="AD121" s="213">
        <v>1.355766221985516</v>
      </c>
      <c r="AE121" s="213">
        <v>0</v>
      </c>
      <c r="AF121" s="213">
        <v>0</v>
      </c>
      <c r="AG121" s="213">
        <v>0</v>
      </c>
      <c r="AH121" s="213">
        <v>0.20451629168942129</v>
      </c>
      <c r="AI121" s="216">
        <f t="shared" si="58"/>
        <v>81.970560601504971</v>
      </c>
      <c r="AJ121" s="147" t="str">
        <f t="shared" si="59"/>
        <v/>
      </c>
      <c r="BA121" s="147"/>
      <c r="BR121" s="147"/>
      <c r="CG121" s="147"/>
    </row>
    <row r="122" spans="1:85" ht="15">
      <c r="A122" s="165" t="s">
        <v>25</v>
      </c>
      <c r="B122" s="166">
        <v>4.6592097371687879</v>
      </c>
      <c r="C122" s="166">
        <v>5.4000581561909726E-2</v>
      </c>
      <c r="D122" s="166">
        <v>6.8467376938529938</v>
      </c>
      <c r="E122" s="166">
        <v>31.124286182375855</v>
      </c>
      <c r="F122" s="322"/>
      <c r="G122" s="166">
        <v>3.0080385652541697</v>
      </c>
      <c r="H122" s="167">
        <v>0</v>
      </c>
      <c r="I122" s="168">
        <f t="shared" si="56"/>
        <v>45.692272760213712</v>
      </c>
      <c r="J122" s="155"/>
      <c r="K122" s="169" t="s">
        <v>25</v>
      </c>
      <c r="L122" s="170">
        <v>4.6592097371687879</v>
      </c>
      <c r="M122" s="170">
        <v>5.4000581561909726E-2</v>
      </c>
      <c r="N122" s="170">
        <v>6.8467376938529938</v>
      </c>
      <c r="O122" s="170">
        <v>31.124286182375855</v>
      </c>
      <c r="P122" s="170">
        <v>6.0030399224252677E-2</v>
      </c>
      <c r="Q122" s="170">
        <v>3.0080385652541697</v>
      </c>
      <c r="R122" s="171">
        <v>0</v>
      </c>
      <c r="S122" s="172">
        <f t="shared" si="57"/>
        <v>45.752303159437965</v>
      </c>
      <c r="U122" s="217" t="s">
        <v>25</v>
      </c>
      <c r="V122" s="218">
        <v>4.1728769258421261</v>
      </c>
      <c r="W122" s="218">
        <v>0.44230339717341449</v>
      </c>
      <c r="X122" s="218">
        <v>3.0080385652541697</v>
      </c>
      <c r="Y122" s="218">
        <v>5.4000581561909726E-2</v>
      </c>
      <c r="Z122" s="218">
        <v>6.8467376938529938</v>
      </c>
      <c r="AA122" s="218">
        <v>30.696016856203162</v>
      </c>
      <c r="AB122" s="218">
        <v>6.0030399224252677E-2</v>
      </c>
      <c r="AC122" s="219">
        <v>0.47229874032594055</v>
      </c>
      <c r="AD122" s="218">
        <v>4.4029414153247383E-2</v>
      </c>
      <c r="AE122" s="218">
        <v>0</v>
      </c>
      <c r="AF122" s="218">
        <v>0</v>
      </c>
      <c r="AG122" s="218">
        <v>0</v>
      </c>
      <c r="AH122" s="218">
        <v>0.4282693261726932</v>
      </c>
      <c r="AI122" s="220">
        <f t="shared" si="58"/>
        <v>45.752303159437965</v>
      </c>
      <c r="AJ122" s="147" t="str">
        <f t="shared" si="59"/>
        <v/>
      </c>
      <c r="BA122" s="147"/>
      <c r="BR122" s="147"/>
      <c r="CG122" s="147"/>
    </row>
    <row r="123" spans="1:85" ht="15">
      <c r="A123" s="173" t="s">
        <v>24</v>
      </c>
      <c r="B123" s="162">
        <v>15.474355838627154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56"/>
        <v>15.474355838627154</v>
      </c>
      <c r="J123" s="155"/>
      <c r="K123" s="175" t="s">
        <v>24</v>
      </c>
      <c r="L123" s="162">
        <v>15.474355838627154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57"/>
        <v>15.474355838627154</v>
      </c>
      <c r="U123" s="221" t="s">
        <v>24</v>
      </c>
      <c r="V123" s="213">
        <v>15.474355838627154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58"/>
        <v>15.474355838627154</v>
      </c>
      <c r="AJ123" s="147" t="str">
        <f t="shared" si="59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56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57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58"/>
        <v>0</v>
      </c>
      <c r="AJ124" s="147" t="str">
        <f t="shared" si="59"/>
        <v/>
      </c>
      <c r="BA124" s="147"/>
      <c r="BR124" s="147"/>
      <c r="CG124" s="147"/>
    </row>
    <row r="125" spans="1:85" ht="15">
      <c r="A125" s="173" t="s">
        <v>22</v>
      </c>
      <c r="B125" s="162">
        <v>0</v>
      </c>
      <c r="C125" s="162">
        <v>2.8222033923811674E-2</v>
      </c>
      <c r="D125" s="162">
        <v>0</v>
      </c>
      <c r="E125" s="162">
        <v>0</v>
      </c>
      <c r="F125" s="322"/>
      <c r="G125" s="162">
        <v>0</v>
      </c>
      <c r="H125" s="174">
        <v>0</v>
      </c>
      <c r="I125" s="160">
        <f t="shared" si="56"/>
        <v>2.8222033923811674E-2</v>
      </c>
      <c r="J125" s="155"/>
      <c r="K125" s="175" t="s">
        <v>22</v>
      </c>
      <c r="L125" s="162">
        <v>0</v>
      </c>
      <c r="M125" s="162">
        <v>2.8222033923811674E-2</v>
      </c>
      <c r="N125" s="162">
        <v>0</v>
      </c>
      <c r="O125" s="162">
        <v>0</v>
      </c>
      <c r="P125" s="162">
        <v>5.3422667261551461E-2</v>
      </c>
      <c r="Q125" s="162">
        <v>0</v>
      </c>
      <c r="R125" s="163">
        <v>0</v>
      </c>
      <c r="S125" s="164">
        <f t="shared" si="57"/>
        <v>8.1644701185363128E-2</v>
      </c>
      <c r="U125" s="221" t="s">
        <v>22</v>
      </c>
      <c r="V125" s="213">
        <v>0</v>
      </c>
      <c r="W125" s="213">
        <v>0</v>
      </c>
      <c r="X125" s="213">
        <v>0</v>
      </c>
      <c r="Y125" s="213">
        <v>2.8222033923811674E-2</v>
      </c>
      <c r="Z125" s="213">
        <v>0</v>
      </c>
      <c r="AA125" s="213">
        <v>0</v>
      </c>
      <c r="AB125" s="213">
        <v>5.3422667261551461E-2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58"/>
        <v>8.1644701185363128E-2</v>
      </c>
      <c r="AJ125" s="147" t="str">
        <f t="shared" si="59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56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57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58"/>
        <v>0</v>
      </c>
      <c r="AJ126" s="147" t="str">
        <f t="shared" si="59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56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57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58"/>
        <v>0</v>
      </c>
      <c r="AJ127" s="147" t="str">
        <f t="shared" si="59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56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57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58"/>
        <v>0</v>
      </c>
      <c r="AJ128" s="147" t="str">
        <f t="shared" si="59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56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57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58"/>
        <v>0</v>
      </c>
      <c r="AJ129" s="147" t="str">
        <f t="shared" si="59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56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57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58"/>
        <v>0</v>
      </c>
      <c r="AJ130" s="147" t="str">
        <f t="shared" si="59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56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57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58"/>
        <v>0</v>
      </c>
      <c r="AJ131" s="147" t="str">
        <f t="shared" si="59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46.416997999412757</v>
      </c>
      <c r="C132" s="201">
        <f t="shared" ref="C132:I132" si="60">SUM(C111:C127)</f>
        <v>6.9201451090676684</v>
      </c>
      <c r="D132" s="201">
        <f t="shared" si="60"/>
        <v>234.55095399060875</v>
      </c>
      <c r="E132" s="201">
        <f t="shared" si="60"/>
        <v>45.435943606427486</v>
      </c>
      <c r="F132" s="201">
        <f t="shared" si="60"/>
        <v>0</v>
      </c>
      <c r="G132" s="201">
        <f t="shared" si="60"/>
        <v>3.0080385652541697</v>
      </c>
      <c r="H132" s="203">
        <f t="shared" si="60"/>
        <v>0</v>
      </c>
      <c r="I132" s="160">
        <f t="shared" si="60"/>
        <v>336.33207927077086</v>
      </c>
      <c r="J132" s="155"/>
      <c r="K132" s="202" t="s">
        <v>26</v>
      </c>
      <c r="L132" s="201">
        <f>SUM(L111:L127)</f>
        <v>46.416997999412757</v>
      </c>
      <c r="M132" s="201">
        <f t="shared" ref="M132:S132" si="61">SUM(M111:M127)</f>
        <v>6.9201451090676684</v>
      </c>
      <c r="N132" s="201">
        <f t="shared" si="61"/>
        <v>234.55095399060875</v>
      </c>
      <c r="O132" s="201">
        <f t="shared" si="61"/>
        <v>45.435943606427486</v>
      </c>
      <c r="P132" s="201">
        <f t="shared" si="61"/>
        <v>0.98677590532465809</v>
      </c>
      <c r="Q132" s="201">
        <f t="shared" si="61"/>
        <v>3.0080385652541697</v>
      </c>
      <c r="R132" s="203">
        <f t="shared" si="61"/>
        <v>0</v>
      </c>
      <c r="S132" s="204">
        <f t="shared" si="61"/>
        <v>337.3188551760955</v>
      </c>
      <c r="T132" s="147" t="str">
        <f>IF(ABS(S132-AI132)&gt;0.01,S132-AI132,"")</f>
        <v/>
      </c>
      <c r="U132" s="230" t="s">
        <v>59</v>
      </c>
      <c r="V132" s="231">
        <f>SUM(V111:V127)</f>
        <v>44.574836045341655</v>
      </c>
      <c r="W132" s="231">
        <f t="shared" ref="W132:AH132" si="62">SUM(W111:W127)</f>
        <v>0.44230339717341449</v>
      </c>
      <c r="X132" s="231">
        <f t="shared" si="62"/>
        <v>3.0080385652541697</v>
      </c>
      <c r="Y132" s="231">
        <f t="shared" si="62"/>
        <v>6.9201451090676684</v>
      </c>
      <c r="Z132" s="231">
        <f t="shared" si="62"/>
        <v>234.54130886904804</v>
      </c>
      <c r="AA132" s="231">
        <f t="shared" si="62"/>
        <v>44.792791806863001</v>
      </c>
      <c r="AB132" s="231">
        <f t="shared" si="62"/>
        <v>0.98677590532465809</v>
      </c>
      <c r="AC132" s="231">
        <f t="shared" si="62"/>
        <v>2.0526554780228645</v>
      </c>
      <c r="AD132" s="232">
        <f t="shared" si="62"/>
        <v>1.399858556897686</v>
      </c>
      <c r="AE132" s="232">
        <f t="shared" si="62"/>
        <v>0</v>
      </c>
      <c r="AF132" s="232">
        <f t="shared" si="62"/>
        <v>0</v>
      </c>
      <c r="AG132" s="232">
        <f t="shared" si="62"/>
        <v>9.6451215606928892E-3</v>
      </c>
      <c r="AH132" s="232">
        <f t="shared" si="62"/>
        <v>0.64315179956448554</v>
      </c>
      <c r="AI132" s="233">
        <f>SUM(V132:AC132)</f>
        <v>337.3188551760955</v>
      </c>
      <c r="AJ132" s="147" t="str">
        <f t="shared" si="59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0.13800942836036709</v>
      </c>
      <c r="C133" s="49">
        <f t="shared" ref="C133:H133" si="63">IF($I132=0,"-",C132/$I132)</f>
        <v>2.057533472296726E-2</v>
      </c>
      <c r="D133" s="49">
        <f t="shared" si="63"/>
        <v>0.69737907397699883</v>
      </c>
      <c r="E133" s="49">
        <f t="shared" si="63"/>
        <v>0.13509250650411009</v>
      </c>
      <c r="F133" s="49">
        <f t="shared" si="63"/>
        <v>0</v>
      </c>
      <c r="G133" s="49">
        <f t="shared" si="63"/>
        <v>8.9436564355566215E-3</v>
      </c>
      <c r="H133" s="71">
        <f t="shared" si="63"/>
        <v>0</v>
      </c>
      <c r="I133" s="50">
        <f>SUM(B133:H133)</f>
        <v>0.99999999999999989</v>
      </c>
      <c r="J133" s="147"/>
      <c r="K133" s="82" t="s">
        <v>83</v>
      </c>
      <c r="L133" s="99">
        <f t="shared" ref="L133:R133" si="64">IF($S132=0,"-",L132/$S132)</f>
        <v>0.13760570240042175</v>
      </c>
      <c r="M133" s="99">
        <f t="shared" si="64"/>
        <v>2.0515144655803612E-2</v>
      </c>
      <c r="N133" s="99">
        <f t="shared" si="64"/>
        <v>0.69533899570530289</v>
      </c>
      <c r="O133" s="99">
        <f t="shared" si="64"/>
        <v>0.13469731356318015</v>
      </c>
      <c r="P133" s="99">
        <f t="shared" si="64"/>
        <v>2.9253505701883073E-3</v>
      </c>
      <c r="Q133" s="99">
        <f t="shared" si="64"/>
        <v>8.9174931051032979E-3</v>
      </c>
      <c r="R133" s="100">
        <f t="shared" si="64"/>
        <v>0</v>
      </c>
      <c r="S133" s="101">
        <f>SUM(L133:R133)</f>
        <v>1</v>
      </c>
      <c r="U133" s="111" t="s">
        <v>83</v>
      </c>
      <c r="V133" s="133">
        <f>+V132/$AI$132</f>
        <v>0.13214451359996346</v>
      </c>
      <c r="W133" s="133">
        <f t="shared" ref="W133:AI133" si="65">+W132/$AI$132</f>
        <v>1.3112323559337125E-3</v>
      </c>
      <c r="X133" s="133">
        <f t="shared" si="65"/>
        <v>8.9174931051032979E-3</v>
      </c>
      <c r="Y133" s="133">
        <f t="shared" si="65"/>
        <v>2.0515144655803612E-2</v>
      </c>
      <c r="Z133" s="133">
        <f t="shared" si="65"/>
        <v>0.69531040222049556</v>
      </c>
      <c r="AA133" s="133">
        <f t="shared" si="65"/>
        <v>0.13279065524955361</v>
      </c>
      <c r="AB133" s="133">
        <f t="shared" si="65"/>
        <v>2.9253505701883073E-3</v>
      </c>
      <c r="AC133" s="133">
        <f t="shared" si="65"/>
        <v>6.0852082429583921E-3</v>
      </c>
      <c r="AD133" s="133">
        <f t="shared" si="65"/>
        <v>4.1499564445245654E-3</v>
      </c>
      <c r="AE133" s="133">
        <f t="shared" si="65"/>
        <v>0</v>
      </c>
      <c r="AF133" s="133">
        <f t="shared" si="65"/>
        <v>0</v>
      </c>
      <c r="AG133" s="133">
        <f t="shared" si="65"/>
        <v>2.8593484807298143E-5</v>
      </c>
      <c r="AH133" s="133">
        <f t="shared" si="65"/>
        <v>1.9066583136265287E-3</v>
      </c>
      <c r="AI133" s="134">
        <f t="shared" si="65"/>
        <v>1</v>
      </c>
      <c r="AJ133" s="25" t="str">
        <f t="shared" si="59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66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67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68">SUM(V138:AC138)</f>
        <v>0</v>
      </c>
      <c r="AJ138" s="147" t="str">
        <f t="shared" ref="AJ138:AJ159" si="69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66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67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68"/>
        <v>0</v>
      </c>
      <c r="AJ139" s="147" t="str">
        <f t="shared" si="69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66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67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68"/>
        <v>0</v>
      </c>
      <c r="AJ140" s="147" t="str">
        <f t="shared" si="69"/>
        <v/>
      </c>
      <c r="BA140" s="147"/>
      <c r="BR140" s="147"/>
      <c r="CG140" s="147"/>
    </row>
    <row r="141" spans="1:85" ht="15">
      <c r="A141" s="173" t="s">
        <v>16</v>
      </c>
      <c r="B141" s="162">
        <v>9.3691159914358213</v>
      </c>
      <c r="C141" s="162">
        <v>1.6057121451696195</v>
      </c>
      <c r="D141" s="162">
        <v>0</v>
      </c>
      <c r="E141" s="162">
        <v>0</v>
      </c>
      <c r="F141" s="322"/>
      <c r="G141" s="162">
        <v>0</v>
      </c>
      <c r="H141" s="174">
        <v>0</v>
      </c>
      <c r="I141" s="160">
        <f t="shared" si="66"/>
        <v>10.97482813660544</v>
      </c>
      <c r="J141" s="155"/>
      <c r="K141" s="175" t="s">
        <v>16</v>
      </c>
      <c r="L141" s="162">
        <v>9.3691159914358213</v>
      </c>
      <c r="M141" s="162">
        <v>1.6057121451696195</v>
      </c>
      <c r="N141" s="162">
        <v>0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67"/>
        <v>10.97482813660544</v>
      </c>
      <c r="U141" s="221" t="s">
        <v>16</v>
      </c>
      <c r="V141" s="213">
        <v>9.3691159914358213</v>
      </c>
      <c r="W141" s="213">
        <v>0</v>
      </c>
      <c r="X141" s="213">
        <v>0</v>
      </c>
      <c r="Y141" s="213">
        <v>1.6057121451696195</v>
      </c>
      <c r="Z141" s="213">
        <v>0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68"/>
        <v>10.97482813660544</v>
      </c>
      <c r="AJ141" s="147" t="str">
        <f t="shared" si="69"/>
        <v/>
      </c>
      <c r="BA141" s="147"/>
      <c r="BR141" s="147"/>
      <c r="CG141" s="147"/>
    </row>
    <row r="142" spans="1:85" ht="15">
      <c r="A142" s="165" t="s">
        <v>15</v>
      </c>
      <c r="B142" s="166">
        <v>8.7309874548174626E-2</v>
      </c>
      <c r="C142" s="166">
        <v>0.46847209479095403</v>
      </c>
      <c r="D142" s="166">
        <v>1.4855397683389721E-2</v>
      </c>
      <c r="E142" s="166">
        <v>8.7910736978263453E-3</v>
      </c>
      <c r="F142" s="322"/>
      <c r="G142" s="166">
        <v>0</v>
      </c>
      <c r="H142" s="167">
        <v>0</v>
      </c>
      <c r="I142" s="168">
        <f t="shared" si="66"/>
        <v>0.57942844072034472</v>
      </c>
      <c r="J142" s="155"/>
      <c r="K142" s="169" t="s">
        <v>15</v>
      </c>
      <c r="L142" s="170">
        <v>8.7309874548174626E-2</v>
      </c>
      <c r="M142" s="170">
        <v>0.46847209479095403</v>
      </c>
      <c r="N142" s="170">
        <v>1.4855397683389721E-2</v>
      </c>
      <c r="O142" s="170">
        <v>8.7910736978263453E-3</v>
      </c>
      <c r="P142" s="170">
        <v>0</v>
      </c>
      <c r="Q142" s="170">
        <v>0</v>
      </c>
      <c r="R142" s="171">
        <v>0</v>
      </c>
      <c r="S142" s="172">
        <f t="shared" si="67"/>
        <v>0.57942844072034472</v>
      </c>
      <c r="U142" s="217" t="s">
        <v>53</v>
      </c>
      <c r="V142" s="218">
        <v>8.7309874548174626E-2</v>
      </c>
      <c r="W142" s="218">
        <v>0</v>
      </c>
      <c r="X142" s="218">
        <v>0</v>
      </c>
      <c r="Y142" s="218">
        <v>0.46847209479095403</v>
      </c>
      <c r="Z142" s="218">
        <v>1.4855397683389721E-2</v>
      </c>
      <c r="AA142" s="218">
        <v>0</v>
      </c>
      <c r="AB142" s="218">
        <v>0</v>
      </c>
      <c r="AC142" s="219">
        <v>8.7910736978263453E-3</v>
      </c>
      <c r="AD142" s="218">
        <v>0</v>
      </c>
      <c r="AE142" s="218">
        <v>0</v>
      </c>
      <c r="AF142" s="218">
        <v>0</v>
      </c>
      <c r="AG142" s="218">
        <v>0</v>
      </c>
      <c r="AH142" s="218">
        <v>8.7910736978263453E-3</v>
      </c>
      <c r="AI142" s="220">
        <f t="shared" si="68"/>
        <v>0.57942844072034472</v>
      </c>
      <c r="AJ142" s="147" t="str">
        <f t="shared" si="69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</v>
      </c>
      <c r="F143" s="322"/>
      <c r="G143" s="162">
        <v>0</v>
      </c>
      <c r="H143" s="174">
        <v>0</v>
      </c>
      <c r="I143" s="160">
        <f t="shared" si="66"/>
        <v>0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</v>
      </c>
      <c r="P143" s="162">
        <v>76.856450515604038</v>
      </c>
      <c r="Q143" s="162">
        <v>0</v>
      </c>
      <c r="R143" s="163">
        <v>0</v>
      </c>
      <c r="S143" s="164">
        <f t="shared" si="67"/>
        <v>76.856450515604038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</v>
      </c>
      <c r="AB143" s="213">
        <v>76.856450515604038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68"/>
        <v>76.856450515604038</v>
      </c>
      <c r="AJ143" s="147" t="str">
        <f t="shared" si="69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66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0.12380209213351749</v>
      </c>
      <c r="Q144" s="170">
        <v>0</v>
      </c>
      <c r="R144" s="171">
        <v>0</v>
      </c>
      <c r="S144" s="172">
        <f t="shared" si="67"/>
        <v>0.12380209213351749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0.12380209213351749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68"/>
        <v>0.12380209213351749</v>
      </c>
      <c r="AJ144" s="147" t="str">
        <f t="shared" si="69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66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67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68"/>
        <v>0</v>
      </c>
      <c r="AJ145" s="147" t="str">
        <f t="shared" si="69"/>
        <v/>
      </c>
      <c r="BA145" s="147"/>
      <c r="BR145" s="147"/>
      <c r="CG145" s="147"/>
    </row>
    <row r="146" spans="1:85" ht="15">
      <c r="A146" s="165" t="s">
        <v>17</v>
      </c>
      <c r="B146" s="166">
        <v>6.0637049981694703E-8</v>
      </c>
      <c r="C146" s="166">
        <v>3.2599878333389496E-4</v>
      </c>
      <c r="D146" s="166">
        <v>3.2654451678373024E-4</v>
      </c>
      <c r="E146" s="166">
        <v>0</v>
      </c>
      <c r="F146" s="322"/>
      <c r="G146" s="166">
        <v>0</v>
      </c>
      <c r="H146" s="167">
        <v>0</v>
      </c>
      <c r="I146" s="168">
        <f t="shared" si="66"/>
        <v>6.5260393716760684E-4</v>
      </c>
      <c r="J146" s="155"/>
      <c r="K146" s="169" t="s">
        <v>17</v>
      </c>
      <c r="L146" s="170">
        <v>6.0637049981694703E-8</v>
      </c>
      <c r="M146" s="170">
        <v>3.2599878333389496E-4</v>
      </c>
      <c r="N146" s="170">
        <v>3.2654451678373024E-4</v>
      </c>
      <c r="O146" s="170">
        <v>0</v>
      </c>
      <c r="P146" s="170">
        <v>0</v>
      </c>
      <c r="Q146" s="170">
        <v>0</v>
      </c>
      <c r="R146" s="171">
        <v>0</v>
      </c>
      <c r="S146" s="172">
        <f t="shared" si="67"/>
        <v>6.5260393716760684E-4</v>
      </c>
      <c r="U146" s="217" t="s">
        <v>17</v>
      </c>
      <c r="V146" s="218">
        <v>6.0637049981694703E-8</v>
      </c>
      <c r="W146" s="218">
        <v>0</v>
      </c>
      <c r="X146" s="218">
        <v>0</v>
      </c>
      <c r="Y146" s="218">
        <v>3.2599878333389496E-4</v>
      </c>
      <c r="Z146" s="218">
        <v>3.2654451678373024E-4</v>
      </c>
      <c r="AA146" s="218">
        <v>0</v>
      </c>
      <c r="AB146" s="218">
        <v>0</v>
      </c>
      <c r="AC146" s="219">
        <v>0</v>
      </c>
      <c r="AD146" s="218">
        <v>0</v>
      </c>
      <c r="AE146" s="218">
        <v>0</v>
      </c>
      <c r="AF146" s="218">
        <v>0</v>
      </c>
      <c r="AG146" s="218">
        <v>0</v>
      </c>
      <c r="AH146" s="218">
        <v>0</v>
      </c>
      <c r="AI146" s="220">
        <f t="shared" si="68"/>
        <v>6.5260393716760684E-4</v>
      </c>
      <c r="AJ146" s="147" t="str">
        <f t="shared" si="69"/>
        <v/>
      </c>
      <c r="BA146" s="147"/>
      <c r="BR146" s="147"/>
      <c r="CG146" s="147"/>
    </row>
    <row r="147" spans="1:85" ht="15">
      <c r="A147" s="173" t="s">
        <v>139</v>
      </c>
      <c r="B147" s="162">
        <v>26.811035220694379</v>
      </c>
      <c r="C147" s="162">
        <v>327.15825711176609</v>
      </c>
      <c r="D147" s="162">
        <v>860.50671614951011</v>
      </c>
      <c r="E147" s="162">
        <v>6.4766850417475004</v>
      </c>
      <c r="F147" s="322"/>
      <c r="G147" s="162">
        <v>0</v>
      </c>
      <c r="H147" s="174">
        <v>0</v>
      </c>
      <c r="I147" s="160">
        <f t="shared" si="66"/>
        <v>1220.9526935237179</v>
      </c>
      <c r="J147" s="155"/>
      <c r="K147" s="175" t="s">
        <v>139</v>
      </c>
      <c r="L147" s="162">
        <v>26.811035220694379</v>
      </c>
      <c r="M147" s="162">
        <v>327.15825711176609</v>
      </c>
      <c r="N147" s="162">
        <v>860.50671614951011</v>
      </c>
      <c r="O147" s="162">
        <v>6.4766850417475004</v>
      </c>
      <c r="P147" s="162">
        <v>0</v>
      </c>
      <c r="Q147" s="162">
        <v>0</v>
      </c>
      <c r="R147" s="163">
        <v>0</v>
      </c>
      <c r="S147" s="164">
        <f t="shared" si="67"/>
        <v>1220.9526935237179</v>
      </c>
      <c r="U147" s="221" t="s">
        <v>139</v>
      </c>
      <c r="V147" s="213">
        <v>26.609406182106692</v>
      </c>
      <c r="W147" s="213">
        <v>0</v>
      </c>
      <c r="X147" s="213">
        <v>0</v>
      </c>
      <c r="Y147" s="213">
        <v>327.15825711176609</v>
      </c>
      <c r="Z147" s="213">
        <v>859.31559816311824</v>
      </c>
      <c r="AA147" s="213">
        <v>0</v>
      </c>
      <c r="AB147" s="213">
        <v>0</v>
      </c>
      <c r="AC147" s="214">
        <v>7.8694320667270858</v>
      </c>
      <c r="AD147" s="213">
        <v>0.20162903858768583</v>
      </c>
      <c r="AE147" s="213">
        <v>0</v>
      </c>
      <c r="AF147" s="213">
        <v>0</v>
      </c>
      <c r="AG147" s="213">
        <v>1.1911179863918995</v>
      </c>
      <c r="AH147" s="213">
        <v>6.4766850417475004</v>
      </c>
      <c r="AI147" s="216">
        <f t="shared" si="68"/>
        <v>1220.9526935237182</v>
      </c>
      <c r="AJ147" s="147" t="str">
        <f t="shared" si="69"/>
        <v/>
      </c>
      <c r="BA147" s="147"/>
      <c r="BR147" s="147"/>
      <c r="CG147" s="147"/>
    </row>
    <row r="148" spans="1:85" ht="15">
      <c r="A148" s="165" t="s">
        <v>25</v>
      </c>
      <c r="B148" s="166">
        <v>40.072296651098412</v>
      </c>
      <c r="C148" s="166">
        <v>29.643535356810524</v>
      </c>
      <c r="D148" s="166">
        <v>11.804769141195605</v>
      </c>
      <c r="E148" s="166">
        <v>1545.7120778303231</v>
      </c>
      <c r="F148" s="322"/>
      <c r="G148" s="166">
        <v>43.2825924025232</v>
      </c>
      <c r="H148" s="167">
        <v>0</v>
      </c>
      <c r="I148" s="168">
        <f t="shared" si="66"/>
        <v>1670.5152713819509</v>
      </c>
      <c r="J148" s="155"/>
      <c r="K148" s="169" t="s">
        <v>25</v>
      </c>
      <c r="L148" s="170">
        <v>40.072296651098412</v>
      </c>
      <c r="M148" s="170">
        <v>29.643535356810524</v>
      </c>
      <c r="N148" s="170">
        <v>11.804769141195605</v>
      </c>
      <c r="O148" s="170">
        <v>1545.7120778303231</v>
      </c>
      <c r="P148" s="170">
        <v>3.0949839134008283E-2</v>
      </c>
      <c r="Q148" s="170">
        <v>43.2825924025232</v>
      </c>
      <c r="R148" s="171">
        <v>0</v>
      </c>
      <c r="S148" s="172">
        <f t="shared" si="67"/>
        <v>1670.546221221085</v>
      </c>
      <c r="U148" s="217" t="s">
        <v>25</v>
      </c>
      <c r="V148" s="218">
        <v>7.5675075626197899</v>
      </c>
      <c r="W148" s="218">
        <v>32.504789088478624</v>
      </c>
      <c r="X148" s="218">
        <v>43.2825924025232</v>
      </c>
      <c r="Y148" s="218">
        <v>29.643535356810524</v>
      </c>
      <c r="Z148" s="218">
        <v>11.804769141195605</v>
      </c>
      <c r="AA148" s="218">
        <v>1536.0839187544443</v>
      </c>
      <c r="AB148" s="218">
        <v>3.0949839134008283E-2</v>
      </c>
      <c r="AC148" s="219">
        <v>9.6281590758787647</v>
      </c>
      <c r="AD148" s="218">
        <v>0</v>
      </c>
      <c r="AE148" s="218">
        <v>0.11541991148880906</v>
      </c>
      <c r="AF148" s="218">
        <v>0</v>
      </c>
      <c r="AG148" s="218">
        <v>0</v>
      </c>
      <c r="AH148" s="218">
        <v>9.5127391643899539</v>
      </c>
      <c r="AI148" s="220">
        <f t="shared" si="68"/>
        <v>1670.546221221085</v>
      </c>
      <c r="AJ148" s="147" t="str">
        <f t="shared" si="69"/>
        <v/>
      </c>
      <c r="BA148" s="147"/>
      <c r="BR148" s="147"/>
      <c r="CG148" s="147"/>
    </row>
    <row r="149" spans="1:85" ht="15">
      <c r="A149" s="173" t="s">
        <v>24</v>
      </c>
      <c r="B149" s="162">
        <v>32.13961619522739</v>
      </c>
      <c r="C149" s="162">
        <v>318.00298255883149</v>
      </c>
      <c r="D149" s="162">
        <v>17.36176352766832</v>
      </c>
      <c r="E149" s="162">
        <v>0</v>
      </c>
      <c r="F149" s="322"/>
      <c r="G149" s="162">
        <v>0</v>
      </c>
      <c r="H149" s="174">
        <v>0</v>
      </c>
      <c r="I149" s="160">
        <f t="shared" si="66"/>
        <v>367.5043622817272</v>
      </c>
      <c r="J149" s="155"/>
      <c r="K149" s="175" t="s">
        <v>24</v>
      </c>
      <c r="L149" s="162">
        <v>32.13961619522739</v>
      </c>
      <c r="M149" s="162">
        <v>318.00298255883149</v>
      </c>
      <c r="N149" s="162">
        <v>17.36176352766832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67"/>
        <v>367.5043622817272</v>
      </c>
      <c r="U149" s="221" t="s">
        <v>24</v>
      </c>
      <c r="V149" s="213">
        <v>28.730728106837965</v>
      </c>
      <c r="W149" s="213">
        <v>2.5258793716087591</v>
      </c>
      <c r="X149" s="213">
        <v>0</v>
      </c>
      <c r="Y149" s="213">
        <v>318.00298255883149</v>
      </c>
      <c r="Z149" s="213">
        <v>17.36176352766832</v>
      </c>
      <c r="AA149" s="213">
        <v>0</v>
      </c>
      <c r="AB149" s="213">
        <v>0</v>
      </c>
      <c r="AC149" s="214">
        <v>0.88300871678066883</v>
      </c>
      <c r="AD149" s="213">
        <v>0.88300871678066883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68"/>
        <v>367.5043622817272</v>
      </c>
      <c r="AJ149" s="147" t="str">
        <f t="shared" si="69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66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67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68"/>
        <v>0</v>
      </c>
      <c r="AJ150" s="147" t="str">
        <f t="shared" si="69"/>
        <v/>
      </c>
      <c r="BA150" s="147"/>
      <c r="BR150" s="147"/>
      <c r="CG150" s="147"/>
    </row>
    <row r="151" spans="1:85" ht="15">
      <c r="A151" s="173" t="s">
        <v>22</v>
      </c>
      <c r="B151" s="162">
        <v>2.0517724604451466E-2</v>
      </c>
      <c r="C151" s="162">
        <v>0.3898367674845778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66"/>
        <v>0.41035449208902924</v>
      </c>
      <c r="J151" s="155"/>
      <c r="K151" s="175" t="s">
        <v>22</v>
      </c>
      <c r="L151" s="162">
        <v>2.0517724604451466E-2</v>
      </c>
      <c r="M151" s="162">
        <v>0.3898367674845778</v>
      </c>
      <c r="N151" s="162">
        <v>0</v>
      </c>
      <c r="O151" s="162">
        <v>0</v>
      </c>
      <c r="P151" s="162">
        <v>4.65055020141049</v>
      </c>
      <c r="Q151" s="162">
        <v>0</v>
      </c>
      <c r="R151" s="163">
        <v>0</v>
      </c>
      <c r="S151" s="164">
        <f t="shared" si="67"/>
        <v>5.060904693499519</v>
      </c>
      <c r="U151" s="221" t="s">
        <v>22</v>
      </c>
      <c r="V151" s="213">
        <v>2.0517724604451466E-2</v>
      </c>
      <c r="W151" s="213">
        <v>0</v>
      </c>
      <c r="X151" s="213">
        <v>0</v>
      </c>
      <c r="Y151" s="213">
        <v>0.3898367674845778</v>
      </c>
      <c r="Z151" s="213">
        <v>0</v>
      </c>
      <c r="AA151" s="213">
        <v>0</v>
      </c>
      <c r="AB151" s="213">
        <v>4.65055020141049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68"/>
        <v>5.060904693499519</v>
      </c>
      <c r="AJ151" s="147" t="str">
        <f t="shared" si="69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0.231136784332066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66"/>
        <v>0.231136784332066</v>
      </c>
      <c r="J152" s="155"/>
      <c r="K152" s="169" t="s">
        <v>21</v>
      </c>
      <c r="L152" s="170">
        <v>0</v>
      </c>
      <c r="M152" s="170">
        <v>0.231136784332066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67"/>
        <v>0.231136784332066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0.231136784332066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68"/>
        <v>0.231136784332066</v>
      </c>
      <c r="AJ152" s="147" t="str">
        <f t="shared" si="69"/>
        <v/>
      </c>
      <c r="BA152" s="147"/>
      <c r="BR152" s="147"/>
      <c r="CG152" s="147"/>
    </row>
    <row r="153" spans="1:85" ht="15">
      <c r="A153" s="176" t="s">
        <v>60</v>
      </c>
      <c r="B153" s="162">
        <v>0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66"/>
        <v>0</v>
      </c>
      <c r="J153" s="155"/>
      <c r="K153" s="177" t="s">
        <v>60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67"/>
        <v>0</v>
      </c>
      <c r="U153" s="222" t="s">
        <v>58</v>
      </c>
      <c r="V153" s="213">
        <v>0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68"/>
        <v>0</v>
      </c>
      <c r="AJ153" s="147" t="str">
        <f t="shared" si="69"/>
        <v/>
      </c>
      <c r="BA153" s="147"/>
      <c r="BR153" s="147"/>
      <c r="CG153" s="147"/>
    </row>
    <row r="154" spans="1:85">
      <c r="A154" s="178" t="s">
        <v>23</v>
      </c>
      <c r="B154" s="179">
        <v>0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66"/>
        <v>0</v>
      </c>
      <c r="J154" s="155"/>
      <c r="K154" s="182" t="s">
        <v>23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67"/>
        <v>0</v>
      </c>
      <c r="U154" s="223" t="s">
        <v>61</v>
      </c>
      <c r="V154" s="224">
        <v>0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68"/>
        <v>0</v>
      </c>
      <c r="AJ154" s="147" t="str">
        <f t="shared" si="69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66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67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68"/>
        <v>0</v>
      </c>
      <c r="AJ155" s="147" t="str">
        <f t="shared" si="69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66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67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68"/>
        <v>0</v>
      </c>
      <c r="AJ156" s="147" t="str">
        <f t="shared" si="69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66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67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68"/>
        <v>0</v>
      </c>
      <c r="AJ157" s="147" t="str">
        <f t="shared" si="69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108.49989171824568</v>
      </c>
      <c r="C158" s="201">
        <f t="shared" ref="C158:I158" si="70">SUM(C137:C153)</f>
        <v>677.50025881796864</v>
      </c>
      <c r="D158" s="201">
        <f t="shared" si="70"/>
        <v>889.68843076057431</v>
      </c>
      <c r="E158" s="201">
        <f t="shared" si="70"/>
        <v>1552.1975539457685</v>
      </c>
      <c r="F158" s="201">
        <f t="shared" si="70"/>
        <v>0</v>
      </c>
      <c r="G158" s="201">
        <f t="shared" si="70"/>
        <v>43.2825924025232</v>
      </c>
      <c r="H158" s="203">
        <f t="shared" si="70"/>
        <v>0</v>
      </c>
      <c r="I158" s="160">
        <f t="shared" si="70"/>
        <v>3271.1687276450798</v>
      </c>
      <c r="J158" s="155"/>
      <c r="K158" s="202" t="s">
        <v>26</v>
      </c>
      <c r="L158" s="201">
        <f>SUM(L137:L153)</f>
        <v>108.49989171824568</v>
      </c>
      <c r="M158" s="201">
        <f t="shared" ref="M158:S158" si="71">SUM(M137:M153)</f>
        <v>677.50025881796864</v>
      </c>
      <c r="N158" s="201">
        <f t="shared" si="71"/>
        <v>889.68843076057431</v>
      </c>
      <c r="O158" s="201">
        <f t="shared" si="71"/>
        <v>1552.1975539457685</v>
      </c>
      <c r="P158" s="201">
        <f t="shared" si="71"/>
        <v>81.661752648282061</v>
      </c>
      <c r="Q158" s="201">
        <f t="shared" si="71"/>
        <v>43.2825924025232</v>
      </c>
      <c r="R158" s="203">
        <f t="shared" si="71"/>
        <v>0</v>
      </c>
      <c r="S158" s="204">
        <f t="shared" si="71"/>
        <v>3352.8304802933621</v>
      </c>
      <c r="T158" s="147" t="str">
        <f>IF(ABS(S158-AI158)&gt;0.01,S158-AI158,"")</f>
        <v/>
      </c>
      <c r="U158" s="230" t="s">
        <v>59</v>
      </c>
      <c r="V158" s="231">
        <f>SUM(V137:V153)</f>
        <v>72.384585502789932</v>
      </c>
      <c r="W158" s="231">
        <f t="shared" ref="W158:AH158" si="72">SUM(W137:W153)</f>
        <v>35.030668460087384</v>
      </c>
      <c r="X158" s="231">
        <f t="shared" si="72"/>
        <v>43.2825924025232</v>
      </c>
      <c r="Y158" s="231">
        <f t="shared" si="72"/>
        <v>677.50025881796864</v>
      </c>
      <c r="Z158" s="231">
        <f t="shared" si="72"/>
        <v>888.49731277418243</v>
      </c>
      <c r="AA158" s="231">
        <f t="shared" si="72"/>
        <v>1536.0839187544443</v>
      </c>
      <c r="AB158" s="231">
        <f t="shared" si="72"/>
        <v>81.661752648282061</v>
      </c>
      <c r="AC158" s="231">
        <f t="shared" si="72"/>
        <v>18.389390933084346</v>
      </c>
      <c r="AD158" s="232">
        <f t="shared" si="72"/>
        <v>1.0846377553683546</v>
      </c>
      <c r="AE158" s="232">
        <f t="shared" si="72"/>
        <v>0.11541991148880906</v>
      </c>
      <c r="AF158" s="232">
        <f t="shared" si="72"/>
        <v>0</v>
      </c>
      <c r="AG158" s="232">
        <f t="shared" si="72"/>
        <v>1.1911179863918995</v>
      </c>
      <c r="AH158" s="232">
        <f t="shared" si="72"/>
        <v>15.99821527983528</v>
      </c>
      <c r="AI158" s="233">
        <f>SUM(V158:AC158)</f>
        <v>3352.8304802933621</v>
      </c>
      <c r="AJ158" s="147" t="str">
        <f t="shared" si="69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3.3168540283874302E-2</v>
      </c>
      <c r="C159" s="49">
        <f t="shared" ref="C159:H159" si="73">IF($I158=0,"-",C158/$I158)</f>
        <v>0.20711259957101091</v>
      </c>
      <c r="D159" s="49">
        <f t="shared" si="73"/>
        <v>0.2719787650333349</v>
      </c>
      <c r="E159" s="49">
        <f t="shared" si="73"/>
        <v>0.47450855739355219</v>
      </c>
      <c r="F159" s="49">
        <f t="shared" si="73"/>
        <v>0</v>
      </c>
      <c r="G159" s="49">
        <f t="shared" si="73"/>
        <v>1.3231537718227826E-2</v>
      </c>
      <c r="H159" s="71">
        <f t="shared" si="73"/>
        <v>0</v>
      </c>
      <c r="I159" s="50">
        <f>SUM(B159:H159)</f>
        <v>1</v>
      </c>
      <c r="J159" s="147"/>
      <c r="K159" s="82" t="s">
        <v>83</v>
      </c>
      <c r="L159" s="99">
        <f t="shared" ref="L159:R159" si="74">IF($S158=0,"-",L158/$S158)</f>
        <v>3.2360685204923419E-2</v>
      </c>
      <c r="M159" s="99">
        <f t="shared" si="74"/>
        <v>0.20206815190927563</v>
      </c>
      <c r="N159" s="99">
        <f t="shared" si="74"/>
        <v>0.2653544329156568</v>
      </c>
      <c r="O159" s="99">
        <f t="shared" si="74"/>
        <v>0.46295139675834612</v>
      </c>
      <c r="P159" s="99">
        <f t="shared" si="74"/>
        <v>2.4356063668669856E-2</v>
      </c>
      <c r="Q159" s="99">
        <f t="shared" si="74"/>
        <v>1.2909269543128262E-2</v>
      </c>
      <c r="R159" s="100">
        <f t="shared" si="74"/>
        <v>0</v>
      </c>
      <c r="S159" s="101">
        <f>SUM(L159:R159)</f>
        <v>1</v>
      </c>
      <c r="U159" s="111" t="s">
        <v>83</v>
      </c>
      <c r="V159" s="133">
        <f>+V158/$AI158</f>
        <v>2.1589097906452016E-2</v>
      </c>
      <c r="W159" s="133">
        <f t="shared" ref="W159:AH159" si="75">+W158/$AI158</f>
        <v>1.0448088164905465E-2</v>
      </c>
      <c r="X159" s="133">
        <f t="shared" si="75"/>
        <v>1.2909269543128262E-2</v>
      </c>
      <c r="Y159" s="133">
        <f t="shared" si="75"/>
        <v>0.20206815190927563</v>
      </c>
      <c r="Z159" s="133">
        <f t="shared" si="75"/>
        <v>0.2649991754717172</v>
      </c>
      <c r="AA159" s="133">
        <f t="shared" si="75"/>
        <v>0.45814541706863804</v>
      </c>
      <c r="AB159" s="133">
        <f t="shared" si="75"/>
        <v>2.4356063668669856E-2</v>
      </c>
      <c r="AC159" s="133">
        <f t="shared" si="75"/>
        <v>5.4847362672136449E-3</v>
      </c>
      <c r="AD159" s="133">
        <f t="shared" si="75"/>
        <v>3.2349913356593331E-4</v>
      </c>
      <c r="AE159" s="133">
        <f t="shared" si="75"/>
        <v>3.4424618890576951E-5</v>
      </c>
      <c r="AF159" s="133">
        <f t="shared" si="75"/>
        <v>0</v>
      </c>
      <c r="AG159" s="133">
        <f t="shared" si="75"/>
        <v>3.552574439396293E-4</v>
      </c>
      <c r="AH159" s="133">
        <f t="shared" si="75"/>
        <v>4.771555070817504E-3</v>
      </c>
      <c r="AI159" s="134">
        <f>SUM(V159:AC159)</f>
        <v>1</v>
      </c>
      <c r="AJ159" s="25" t="str">
        <f t="shared" si="69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5.0196397393946606E-8</v>
      </c>
      <c r="E163" s="158">
        <v>0</v>
      </c>
      <c r="F163" s="321"/>
      <c r="G163" s="158">
        <v>0</v>
      </c>
      <c r="H163" s="159">
        <v>0</v>
      </c>
      <c r="I163" s="160">
        <f>SUM(B163:H163)</f>
        <v>5.0196397393946606E-8</v>
      </c>
      <c r="J163" s="155"/>
      <c r="K163" s="209" t="s">
        <v>7</v>
      </c>
      <c r="L163" s="158">
        <v>0</v>
      </c>
      <c r="M163" s="158">
        <v>0</v>
      </c>
      <c r="N163" s="158">
        <v>5.0196397393946606E-8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5.0196397393946606E-8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5.0196397393946606E-8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5.0196397393946606E-8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76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77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78">SUM(V164:AC164)</f>
        <v>0</v>
      </c>
      <c r="AJ164" s="147" t="str">
        <f t="shared" ref="AJ164:AJ185" si="79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138.35241647824324</v>
      </c>
      <c r="E165" s="162">
        <v>0</v>
      </c>
      <c r="F165" s="322"/>
      <c r="G165" s="162">
        <v>0</v>
      </c>
      <c r="H165" s="174">
        <v>0</v>
      </c>
      <c r="I165" s="160">
        <f t="shared" si="76"/>
        <v>138.35241647824324</v>
      </c>
      <c r="J165" s="155"/>
      <c r="K165" s="175" t="s">
        <v>10</v>
      </c>
      <c r="L165" s="162">
        <v>0</v>
      </c>
      <c r="M165" s="162">
        <v>0</v>
      </c>
      <c r="N165" s="162">
        <v>138.35241647824324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77"/>
        <v>138.35241647824324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138.35241647824324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78"/>
        <v>138.35241647824324</v>
      </c>
      <c r="AJ165" s="147" t="str">
        <f t="shared" si="79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76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77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78"/>
        <v>0</v>
      </c>
      <c r="AJ166" s="147" t="str">
        <f t="shared" si="79"/>
        <v/>
      </c>
      <c r="BA166" s="147"/>
      <c r="BR166" s="147"/>
      <c r="CG166" s="147"/>
    </row>
    <row r="167" spans="1:85" ht="15">
      <c r="A167" s="173" t="s">
        <v>16</v>
      </c>
      <c r="B167" s="162">
        <v>5.1984935855523799</v>
      </c>
      <c r="C167" s="162">
        <v>0</v>
      </c>
      <c r="D167" s="162">
        <v>0</v>
      </c>
      <c r="E167" s="162">
        <v>0</v>
      </c>
      <c r="F167" s="322"/>
      <c r="G167" s="162">
        <v>0</v>
      </c>
      <c r="H167" s="174">
        <v>0</v>
      </c>
      <c r="I167" s="160">
        <f t="shared" si="76"/>
        <v>5.1984935855523799</v>
      </c>
      <c r="J167" s="155"/>
      <c r="K167" s="175" t="s">
        <v>16</v>
      </c>
      <c r="L167" s="162">
        <v>5.1984935855523799</v>
      </c>
      <c r="M167" s="162">
        <v>0</v>
      </c>
      <c r="N167" s="162">
        <v>0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77"/>
        <v>5.1984935855523799</v>
      </c>
      <c r="U167" s="221" t="s">
        <v>16</v>
      </c>
      <c r="V167" s="213">
        <v>5.1984935855523799</v>
      </c>
      <c r="W167" s="213">
        <v>0</v>
      </c>
      <c r="X167" s="213">
        <v>0</v>
      </c>
      <c r="Y167" s="213">
        <v>0</v>
      </c>
      <c r="Z167" s="213">
        <v>0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78"/>
        <v>5.1984935855523799</v>
      </c>
      <c r="AJ167" s="147" t="str">
        <f t="shared" si="79"/>
        <v/>
      </c>
      <c r="BA167" s="147"/>
      <c r="BR167" s="147"/>
      <c r="CG167" s="147"/>
    </row>
    <row r="168" spans="1:85" ht="15">
      <c r="A168" s="165" t="s">
        <v>15</v>
      </c>
      <c r="B168" s="166">
        <v>12.169038768673735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76"/>
        <v>12.169038768673735</v>
      </c>
      <c r="J168" s="155"/>
      <c r="K168" s="169" t="s">
        <v>15</v>
      </c>
      <c r="L168" s="170">
        <v>12.169038768673735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77"/>
        <v>12.169038768673735</v>
      </c>
      <c r="U168" s="217" t="s">
        <v>53</v>
      </c>
      <c r="V168" s="218">
        <v>12.169038768673735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78"/>
        <v>12.169038768673735</v>
      </c>
      <c r="AJ168" s="147" t="str">
        <f t="shared" si="79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1.0604720166842945</v>
      </c>
      <c r="F169" s="322"/>
      <c r="G169" s="162">
        <v>0</v>
      </c>
      <c r="H169" s="174">
        <v>0</v>
      </c>
      <c r="I169" s="160">
        <f t="shared" si="76"/>
        <v>1.0604720166842945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1.0604720166842945</v>
      </c>
      <c r="P169" s="162">
        <v>15.57353630419583</v>
      </c>
      <c r="Q169" s="162">
        <v>0</v>
      </c>
      <c r="R169" s="163">
        <v>0</v>
      </c>
      <c r="S169" s="164">
        <f t="shared" si="77"/>
        <v>16.634008320880124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0.53023600834214724</v>
      </c>
      <c r="AB169" s="213">
        <v>15.57353630419583</v>
      </c>
      <c r="AC169" s="214">
        <v>0.53023600834214724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0.53023600834214724</v>
      </c>
      <c r="AI169" s="216">
        <f t="shared" si="78"/>
        <v>16.634008320880124</v>
      </c>
      <c r="AJ169" s="147" t="str">
        <f t="shared" si="79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76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2.2145392852653019</v>
      </c>
      <c r="Q170" s="170">
        <v>0</v>
      </c>
      <c r="R170" s="171">
        <v>0</v>
      </c>
      <c r="S170" s="172">
        <f t="shared" si="77"/>
        <v>2.2145392852653019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2.2145392852653019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78"/>
        <v>2.2145392852653019</v>
      </c>
      <c r="AJ170" s="147" t="str">
        <f t="shared" si="79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4.3354788961733261E-2</v>
      </c>
      <c r="E171" s="162">
        <v>0</v>
      </c>
      <c r="F171" s="322"/>
      <c r="G171" s="162">
        <v>0</v>
      </c>
      <c r="H171" s="174">
        <v>0</v>
      </c>
      <c r="I171" s="160">
        <f t="shared" si="76"/>
        <v>4.3354788961733261E-2</v>
      </c>
      <c r="J171" s="155"/>
      <c r="K171" s="175" t="s">
        <v>55</v>
      </c>
      <c r="L171" s="162">
        <v>0</v>
      </c>
      <c r="M171" s="162">
        <v>0</v>
      </c>
      <c r="N171" s="162">
        <v>4.3354788961733261E-2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77"/>
        <v>4.3354788961733261E-2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4.3354788961733261E-2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78"/>
        <v>4.3354788961733261E-2</v>
      </c>
      <c r="AJ171" s="147" t="str">
        <f t="shared" si="79"/>
        <v/>
      </c>
      <c r="BA171" s="147"/>
      <c r="BR171" s="147"/>
      <c r="CG171" s="147"/>
    </row>
    <row r="172" spans="1:85" ht="15">
      <c r="A172" s="165" t="s">
        <v>17</v>
      </c>
      <c r="B172" s="166">
        <v>2.3554912447115171</v>
      </c>
      <c r="C172" s="166">
        <v>0</v>
      </c>
      <c r="D172" s="166">
        <v>3.2527625574875705</v>
      </c>
      <c r="E172" s="166">
        <v>0</v>
      </c>
      <c r="F172" s="322"/>
      <c r="G172" s="166">
        <v>0</v>
      </c>
      <c r="H172" s="167">
        <v>0</v>
      </c>
      <c r="I172" s="168">
        <f t="shared" si="76"/>
        <v>5.6082538021990871</v>
      </c>
      <c r="J172" s="155"/>
      <c r="K172" s="169" t="s">
        <v>17</v>
      </c>
      <c r="L172" s="170">
        <v>2.3554912447115171</v>
      </c>
      <c r="M172" s="170">
        <v>0</v>
      </c>
      <c r="N172" s="170">
        <v>3.2527625574875705</v>
      </c>
      <c r="O172" s="170">
        <v>0</v>
      </c>
      <c r="P172" s="170">
        <v>0</v>
      </c>
      <c r="Q172" s="170">
        <v>0</v>
      </c>
      <c r="R172" s="171">
        <v>0</v>
      </c>
      <c r="S172" s="172">
        <f t="shared" si="77"/>
        <v>5.6082538021990871</v>
      </c>
      <c r="U172" s="217" t="s">
        <v>17</v>
      </c>
      <c r="V172" s="218">
        <v>2.3554912447115171</v>
      </c>
      <c r="W172" s="218">
        <v>0</v>
      </c>
      <c r="X172" s="218">
        <v>0</v>
      </c>
      <c r="Y172" s="218">
        <v>0</v>
      </c>
      <c r="Z172" s="218">
        <v>3.2527625574875705</v>
      </c>
      <c r="AA172" s="218">
        <v>0</v>
      </c>
      <c r="AB172" s="218">
        <v>0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78"/>
        <v>5.6082538021990871</v>
      </c>
      <c r="AJ172" s="147" t="str">
        <f t="shared" si="79"/>
        <v/>
      </c>
      <c r="BA172" s="147"/>
      <c r="BR172" s="147"/>
      <c r="CG172" s="147"/>
    </row>
    <row r="173" spans="1:85" ht="15">
      <c r="A173" s="173" t="s">
        <v>139</v>
      </c>
      <c r="B173" s="162">
        <v>242.73364609974323</v>
      </c>
      <c r="C173" s="162">
        <v>0</v>
      </c>
      <c r="D173" s="162">
        <v>653.94477947588166</v>
      </c>
      <c r="E173" s="162">
        <v>0</v>
      </c>
      <c r="F173" s="322"/>
      <c r="G173" s="162">
        <v>0</v>
      </c>
      <c r="H173" s="174">
        <v>0</v>
      </c>
      <c r="I173" s="160">
        <f t="shared" si="76"/>
        <v>896.67842557562494</v>
      </c>
      <c r="J173" s="155"/>
      <c r="K173" s="175" t="s">
        <v>139</v>
      </c>
      <c r="L173" s="162">
        <v>242.73364609974323</v>
      </c>
      <c r="M173" s="162">
        <v>0</v>
      </c>
      <c r="N173" s="162">
        <v>653.94477947588166</v>
      </c>
      <c r="O173" s="162">
        <v>0</v>
      </c>
      <c r="P173" s="162">
        <v>0</v>
      </c>
      <c r="Q173" s="162">
        <v>0</v>
      </c>
      <c r="R173" s="163">
        <v>0</v>
      </c>
      <c r="S173" s="164">
        <f t="shared" si="77"/>
        <v>896.67842557562494</v>
      </c>
      <c r="U173" s="221" t="s">
        <v>139</v>
      </c>
      <c r="V173" s="213">
        <v>242.73364609974323</v>
      </c>
      <c r="W173" s="213">
        <v>0</v>
      </c>
      <c r="X173" s="213">
        <v>0</v>
      </c>
      <c r="Y173" s="213">
        <v>0</v>
      </c>
      <c r="Z173" s="213">
        <v>653.94477947588166</v>
      </c>
      <c r="AA173" s="213">
        <v>0</v>
      </c>
      <c r="AB173" s="213">
        <v>0</v>
      </c>
      <c r="AC173" s="214">
        <v>0</v>
      </c>
      <c r="AD173" s="213">
        <v>0</v>
      </c>
      <c r="AE173" s="213">
        <v>0</v>
      </c>
      <c r="AF173" s="213">
        <v>0</v>
      </c>
      <c r="AG173" s="213">
        <v>0</v>
      </c>
      <c r="AH173" s="213">
        <v>0</v>
      </c>
      <c r="AI173" s="216">
        <f t="shared" si="78"/>
        <v>896.67842557562494</v>
      </c>
      <c r="AJ173" s="147" t="str">
        <f t="shared" si="79"/>
        <v/>
      </c>
      <c r="BA173" s="147"/>
      <c r="BR173" s="147"/>
      <c r="CG173" s="147"/>
    </row>
    <row r="174" spans="1:85" ht="15">
      <c r="A174" s="165" t="s">
        <v>25</v>
      </c>
      <c r="B174" s="166">
        <v>6.0281638582729773</v>
      </c>
      <c r="C174" s="166">
        <v>5.3004739027309116</v>
      </c>
      <c r="D174" s="166">
        <v>518.16148757159647</v>
      </c>
      <c r="E174" s="166">
        <v>275.33202293996646</v>
      </c>
      <c r="F174" s="322"/>
      <c r="G174" s="166">
        <v>28.031501008868606</v>
      </c>
      <c r="H174" s="167">
        <v>0</v>
      </c>
      <c r="I174" s="168">
        <f t="shared" si="76"/>
        <v>832.85364928143542</v>
      </c>
      <c r="J174" s="155"/>
      <c r="K174" s="169" t="s">
        <v>25</v>
      </c>
      <c r="L174" s="170">
        <v>6.0281638582729773</v>
      </c>
      <c r="M174" s="170">
        <v>5.3004739027309116</v>
      </c>
      <c r="N174" s="170">
        <v>518.16148757159647</v>
      </c>
      <c r="O174" s="170">
        <v>275.33202293996646</v>
      </c>
      <c r="P174" s="170">
        <v>0</v>
      </c>
      <c r="Q174" s="170">
        <v>28.031501008868606</v>
      </c>
      <c r="R174" s="171">
        <v>0</v>
      </c>
      <c r="S174" s="172">
        <f t="shared" si="77"/>
        <v>832.85364928143542</v>
      </c>
      <c r="U174" s="217" t="s">
        <v>25</v>
      </c>
      <c r="V174" s="218">
        <v>5.7126328584124275</v>
      </c>
      <c r="W174" s="218">
        <v>0.13522757136880728</v>
      </c>
      <c r="X174" s="218">
        <v>28.031501008868606</v>
      </c>
      <c r="Y174" s="218">
        <v>5.3004739027309116</v>
      </c>
      <c r="Z174" s="218">
        <v>518.16148757159647</v>
      </c>
      <c r="AA174" s="218">
        <v>275.33202293996646</v>
      </c>
      <c r="AB174" s="218">
        <v>0</v>
      </c>
      <c r="AC174" s="219">
        <v>0.18030342849174302</v>
      </c>
      <c r="AD174" s="218">
        <v>0.18030342849174302</v>
      </c>
      <c r="AE174" s="218">
        <v>0</v>
      </c>
      <c r="AF174" s="218">
        <v>0</v>
      </c>
      <c r="AG174" s="218">
        <v>0</v>
      </c>
      <c r="AH174" s="218">
        <v>0</v>
      </c>
      <c r="AI174" s="220">
        <f t="shared" si="78"/>
        <v>832.85364928143542</v>
      </c>
      <c r="AJ174" s="147" t="str">
        <f t="shared" si="79"/>
        <v/>
      </c>
      <c r="BA174" s="147"/>
      <c r="BR174" s="147"/>
      <c r="CG174" s="147"/>
    </row>
    <row r="175" spans="1:85" ht="15">
      <c r="A175" s="173" t="s">
        <v>24</v>
      </c>
      <c r="B175" s="162">
        <v>3.3731209819804668E-4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76"/>
        <v>3.3731209819804668E-4</v>
      </c>
      <c r="J175" s="155"/>
      <c r="K175" s="175" t="s">
        <v>24</v>
      </c>
      <c r="L175" s="162">
        <v>3.3731209819804668E-4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77"/>
        <v>3.3731209819804668E-4</v>
      </c>
      <c r="U175" s="221" t="s">
        <v>24</v>
      </c>
      <c r="V175" s="213">
        <v>3.3731209819804668E-4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78"/>
        <v>3.3731209819804668E-4</v>
      </c>
      <c r="AJ175" s="147" t="str">
        <f t="shared" si="79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76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77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78"/>
        <v>0</v>
      </c>
      <c r="AJ176" s="147" t="str">
        <f t="shared" si="79"/>
        <v/>
      </c>
      <c r="BA176" s="147"/>
      <c r="BR176" s="147"/>
      <c r="CG176" s="147"/>
    </row>
    <row r="177" spans="1:85" ht="15">
      <c r="A177" s="173" t="s">
        <v>22</v>
      </c>
      <c r="B177" s="162">
        <v>38.961509774033793</v>
      </c>
      <c r="C177" s="162">
        <v>0</v>
      </c>
      <c r="D177" s="162">
        <v>0</v>
      </c>
      <c r="E177" s="162">
        <v>0</v>
      </c>
      <c r="F177" s="322"/>
      <c r="G177" s="162">
        <v>0</v>
      </c>
      <c r="H177" s="174">
        <v>0</v>
      </c>
      <c r="I177" s="160">
        <f t="shared" si="76"/>
        <v>38.961509774033793</v>
      </c>
      <c r="J177" s="155"/>
      <c r="K177" s="175" t="s">
        <v>22</v>
      </c>
      <c r="L177" s="162">
        <v>38.961509774033793</v>
      </c>
      <c r="M177" s="162">
        <v>0</v>
      </c>
      <c r="N177" s="162">
        <v>0</v>
      </c>
      <c r="O177" s="162">
        <v>0</v>
      </c>
      <c r="P177" s="162">
        <v>0.93818195127603299</v>
      </c>
      <c r="Q177" s="162">
        <v>0</v>
      </c>
      <c r="R177" s="163">
        <v>0</v>
      </c>
      <c r="S177" s="164">
        <f t="shared" si="77"/>
        <v>39.899691725309829</v>
      </c>
      <c r="U177" s="221" t="s">
        <v>22</v>
      </c>
      <c r="V177" s="213">
        <v>38.961509774033793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0.93818195127603299</v>
      </c>
      <c r="AC177" s="214">
        <v>0</v>
      </c>
      <c r="AD177" s="213">
        <v>0</v>
      </c>
      <c r="AE177" s="213">
        <v>0</v>
      </c>
      <c r="AF177" s="213">
        <v>0</v>
      </c>
      <c r="AG177" s="213">
        <v>0</v>
      </c>
      <c r="AH177" s="213">
        <v>0</v>
      </c>
      <c r="AI177" s="216">
        <f t="shared" si="78"/>
        <v>39.899691725309829</v>
      </c>
      <c r="AJ177" s="147" t="str">
        <f t="shared" si="79"/>
        <v/>
      </c>
      <c r="BA177" s="147"/>
      <c r="BR177" s="147"/>
      <c r="CG177" s="147"/>
    </row>
    <row r="178" spans="1:85" ht="15">
      <c r="A178" s="165" t="s">
        <v>21</v>
      </c>
      <c r="B178" s="166">
        <v>8.3905372800000002</v>
      </c>
      <c r="C178" s="166">
        <v>2.0976343200000001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76"/>
        <v>10.488171600000001</v>
      </c>
      <c r="J178" s="155"/>
      <c r="K178" s="169" t="s">
        <v>21</v>
      </c>
      <c r="L178" s="170">
        <v>8.3905372800000002</v>
      </c>
      <c r="M178" s="170">
        <v>2.0976343200000001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77"/>
        <v>10.488171600000001</v>
      </c>
      <c r="U178" s="217" t="s">
        <v>57</v>
      </c>
      <c r="V178" s="218">
        <v>8.3905372800000002</v>
      </c>
      <c r="W178" s="218">
        <v>0</v>
      </c>
      <c r="X178" s="218">
        <v>0</v>
      </c>
      <c r="Y178" s="218">
        <v>2.0976343200000001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78"/>
        <v>10.488171600000001</v>
      </c>
      <c r="AJ178" s="147" t="str">
        <f t="shared" si="79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76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77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78"/>
        <v>0</v>
      </c>
      <c r="AJ179" s="147" t="str">
        <f t="shared" si="79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76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77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78"/>
        <v>0</v>
      </c>
      <c r="AJ180" s="147" t="str">
        <f t="shared" si="79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76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77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78"/>
        <v>0</v>
      </c>
      <c r="AJ181" s="147" t="str">
        <f t="shared" si="79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76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77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78"/>
        <v>0</v>
      </c>
      <c r="AJ182" s="147" t="str">
        <f t="shared" si="79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76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77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78"/>
        <v>0</v>
      </c>
      <c r="AJ183" s="147" t="str">
        <f t="shared" si="79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315.83721792308586</v>
      </c>
      <c r="C184" s="201">
        <f t="shared" ref="C184:I184" si="80">SUM(C163:C179)</f>
        <v>7.3981082227309116</v>
      </c>
      <c r="D184" s="201">
        <f t="shared" si="80"/>
        <v>1313.7548009223669</v>
      </c>
      <c r="E184" s="201">
        <f t="shared" si="80"/>
        <v>276.39249495665075</v>
      </c>
      <c r="F184" s="201">
        <f t="shared" si="80"/>
        <v>0</v>
      </c>
      <c r="G184" s="201">
        <f t="shared" si="80"/>
        <v>28.031501008868606</v>
      </c>
      <c r="H184" s="203">
        <f t="shared" si="80"/>
        <v>0</v>
      </c>
      <c r="I184" s="160">
        <f t="shared" si="80"/>
        <v>1941.4141230337034</v>
      </c>
      <c r="J184" s="155"/>
      <c r="K184" s="202" t="s">
        <v>26</v>
      </c>
      <c r="L184" s="201">
        <f>SUM(L163:L179)</f>
        <v>315.83721792308586</v>
      </c>
      <c r="M184" s="201">
        <f t="shared" ref="M184:S184" si="81">SUM(M163:M179)</f>
        <v>7.3981082227309116</v>
      </c>
      <c r="N184" s="201">
        <f t="shared" si="81"/>
        <v>1313.7548009223669</v>
      </c>
      <c r="O184" s="201">
        <f t="shared" si="81"/>
        <v>276.39249495665075</v>
      </c>
      <c r="P184" s="201">
        <f t="shared" si="81"/>
        <v>18.726257540737166</v>
      </c>
      <c r="Q184" s="201">
        <f t="shared" si="81"/>
        <v>28.031501008868606</v>
      </c>
      <c r="R184" s="203">
        <f t="shared" si="81"/>
        <v>0</v>
      </c>
      <c r="S184" s="204">
        <f t="shared" si="81"/>
        <v>1960.1403805744405</v>
      </c>
      <c r="T184" s="147" t="str">
        <f>IF(ABS(S184-AI184)&gt;0.01,S184-AI184,"")</f>
        <v/>
      </c>
      <c r="U184" s="230" t="s">
        <v>59</v>
      </c>
      <c r="V184" s="231">
        <f>SUM(V163:V179)</f>
        <v>315.52168692322527</v>
      </c>
      <c r="W184" s="231">
        <f t="shared" ref="W184:AH184" si="82">SUM(W163:W179)</f>
        <v>0.13522757136880728</v>
      </c>
      <c r="X184" s="231">
        <f t="shared" si="82"/>
        <v>28.031501008868606</v>
      </c>
      <c r="Y184" s="231">
        <f t="shared" si="82"/>
        <v>7.3981082227309116</v>
      </c>
      <c r="Z184" s="231">
        <f t="shared" si="82"/>
        <v>1313.7548009223669</v>
      </c>
      <c r="AA184" s="231">
        <f t="shared" si="82"/>
        <v>275.86225894830864</v>
      </c>
      <c r="AB184" s="231">
        <f t="shared" si="82"/>
        <v>18.726257540737166</v>
      </c>
      <c r="AC184" s="231">
        <f t="shared" si="82"/>
        <v>0.7105394368338902</v>
      </c>
      <c r="AD184" s="232">
        <f t="shared" si="82"/>
        <v>0.18030342849174302</v>
      </c>
      <c r="AE184" s="232">
        <f t="shared" si="82"/>
        <v>0</v>
      </c>
      <c r="AF184" s="232">
        <f t="shared" si="82"/>
        <v>0</v>
      </c>
      <c r="AG184" s="232">
        <f t="shared" si="82"/>
        <v>0</v>
      </c>
      <c r="AH184" s="232">
        <f t="shared" si="82"/>
        <v>0.53023600834214724</v>
      </c>
      <c r="AI184" s="233">
        <f>SUM(V184:AC184)</f>
        <v>1960.1403805744403</v>
      </c>
      <c r="AJ184" s="147" t="str">
        <f t="shared" si="79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0.16268410442463999</v>
      </c>
      <c r="C185" s="49">
        <f t="shared" ref="C185:H185" si="83">IF($I184=0,"-",C184/$I184)</f>
        <v>3.8106801299922751E-3</v>
      </c>
      <c r="D185" s="49">
        <f t="shared" si="83"/>
        <v>0.67669992987867011</v>
      </c>
      <c r="E185" s="49">
        <f t="shared" si="83"/>
        <v>0.14236658303729283</v>
      </c>
      <c r="F185" s="49">
        <f t="shared" si="83"/>
        <v>0</v>
      </c>
      <c r="G185" s="49">
        <f t="shared" si="83"/>
        <v>1.4438702529404631E-2</v>
      </c>
      <c r="H185" s="71">
        <f t="shared" si="83"/>
        <v>0</v>
      </c>
      <c r="I185" s="50">
        <f>SUM(B185:H185)</f>
        <v>0.99999999999999978</v>
      </c>
      <c r="J185" s="147"/>
      <c r="K185" s="82" t="s">
        <v>83</v>
      </c>
      <c r="L185" s="99">
        <f t="shared" ref="L185:R185" si="84">IF($S184=0,"-",L184/$S184)</f>
        <v>0.16112989715079812</v>
      </c>
      <c r="M185" s="99">
        <f t="shared" si="84"/>
        <v>3.774274687694978E-3</v>
      </c>
      <c r="N185" s="99">
        <f t="shared" si="84"/>
        <v>0.67023505762243252</v>
      </c>
      <c r="O185" s="99">
        <f t="shared" si="84"/>
        <v>0.14100647978878478</v>
      </c>
      <c r="P185" s="99">
        <f t="shared" si="84"/>
        <v>9.553528781060687E-3</v>
      </c>
      <c r="Q185" s="99">
        <f t="shared" si="84"/>
        <v>1.430076196922879E-2</v>
      </c>
      <c r="R185" s="100">
        <f t="shared" si="84"/>
        <v>0</v>
      </c>
      <c r="S185" s="101">
        <f>SUM(L185:R185)</f>
        <v>0.99999999999999989</v>
      </c>
      <c r="U185" s="111" t="s">
        <v>83</v>
      </c>
      <c r="V185" s="133">
        <f>+V184/$AI184</f>
        <v>0.16096892347616359</v>
      </c>
      <c r="W185" s="133">
        <f t="shared" ref="W185:AH185" si="85">+W184/$AI184</f>
        <v>6.8988717700503355E-5</v>
      </c>
      <c r="X185" s="133">
        <f t="shared" si="85"/>
        <v>1.4300761969228791E-2</v>
      </c>
      <c r="Y185" s="133">
        <f t="shared" si="85"/>
        <v>3.7742746876949784E-3</v>
      </c>
      <c r="Z185" s="133">
        <f t="shared" si="85"/>
        <v>0.67023505762243263</v>
      </c>
      <c r="AA185" s="133">
        <f t="shared" si="85"/>
        <v>0.14073597058771078</v>
      </c>
      <c r="AB185" s="133">
        <f t="shared" si="85"/>
        <v>9.5535287810606887E-3</v>
      </c>
      <c r="AC185" s="133">
        <f t="shared" si="85"/>
        <v>3.6249415800803969E-4</v>
      </c>
      <c r="AD185" s="133">
        <f t="shared" si="85"/>
        <v>9.1984956934004468E-5</v>
      </c>
      <c r="AE185" s="133">
        <f t="shared" si="85"/>
        <v>0</v>
      </c>
      <c r="AF185" s="133">
        <f t="shared" si="85"/>
        <v>0</v>
      </c>
      <c r="AG185" s="133">
        <f t="shared" si="85"/>
        <v>0</v>
      </c>
      <c r="AH185" s="133">
        <f t="shared" si="85"/>
        <v>2.7050920107403524E-4</v>
      </c>
      <c r="AI185" s="134">
        <f>SUM(V185:AC185)</f>
        <v>1</v>
      </c>
      <c r="AJ185" s="25" t="str">
        <f t="shared" si="79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0</v>
      </c>
      <c r="J189" s="155"/>
      <c r="K189" s="209" t="s">
        <v>7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0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0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550.58144607519864</v>
      </c>
      <c r="E190" s="166">
        <v>0</v>
      </c>
      <c r="F190" s="322"/>
      <c r="G190" s="166">
        <v>0</v>
      </c>
      <c r="H190" s="167">
        <v>0</v>
      </c>
      <c r="I190" s="168">
        <f t="shared" ref="I190:I209" si="86">SUM(B190:H190)</f>
        <v>550.58144607519864</v>
      </c>
      <c r="J190" s="155"/>
      <c r="K190" s="169" t="s">
        <v>8</v>
      </c>
      <c r="L190" s="170">
        <v>0</v>
      </c>
      <c r="M190" s="170">
        <v>0</v>
      </c>
      <c r="N190" s="170">
        <v>550.58144607519864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87">SUM(L190:R190)</f>
        <v>550.58144607519864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550.58144607519864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88">SUM(V190:AC190)</f>
        <v>550.58144607519864</v>
      </c>
      <c r="AJ190" s="147" t="str">
        <f t="shared" ref="AJ190:AJ211" si="89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0.11804976846378311</v>
      </c>
      <c r="E191" s="162">
        <v>0</v>
      </c>
      <c r="F191" s="322"/>
      <c r="G191" s="162">
        <v>0</v>
      </c>
      <c r="H191" s="174">
        <v>0</v>
      </c>
      <c r="I191" s="160">
        <f t="shared" si="86"/>
        <v>0.11804976846378311</v>
      </c>
      <c r="J191" s="155"/>
      <c r="K191" s="175" t="s">
        <v>10</v>
      </c>
      <c r="L191" s="162">
        <v>0</v>
      </c>
      <c r="M191" s="162">
        <v>0</v>
      </c>
      <c r="N191" s="162">
        <v>0.11804976846378311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87"/>
        <v>0.11804976846378311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0.11804976846378311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88"/>
        <v>0.11804976846378311</v>
      </c>
      <c r="AJ191" s="147" t="str">
        <f t="shared" si="89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522.53348940000001</v>
      </c>
      <c r="E192" s="166">
        <v>0</v>
      </c>
      <c r="F192" s="322"/>
      <c r="G192" s="166">
        <v>0</v>
      </c>
      <c r="H192" s="167">
        <v>0</v>
      </c>
      <c r="I192" s="168">
        <f t="shared" si="86"/>
        <v>522.53348940000001</v>
      </c>
      <c r="J192" s="155"/>
      <c r="K192" s="169" t="s">
        <v>52</v>
      </c>
      <c r="L192" s="170">
        <v>0</v>
      </c>
      <c r="M192" s="170">
        <v>0</v>
      </c>
      <c r="N192" s="170">
        <v>522.53348940000001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87"/>
        <v>522.53348940000001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522.53348940000001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88"/>
        <v>522.53348940000001</v>
      </c>
      <c r="AJ192" s="147" t="str">
        <f t="shared" si="89"/>
        <v/>
      </c>
      <c r="BA192" s="147"/>
      <c r="BR192" s="147"/>
      <c r="CG192" s="147"/>
    </row>
    <row r="193" spans="1:85" ht="15">
      <c r="A193" s="173" t="s">
        <v>16</v>
      </c>
      <c r="B193" s="162">
        <v>3.2748676695240673</v>
      </c>
      <c r="C193" s="162">
        <v>0</v>
      </c>
      <c r="D193" s="162">
        <v>148.44360379866663</v>
      </c>
      <c r="E193" s="162">
        <v>0</v>
      </c>
      <c r="F193" s="322"/>
      <c r="G193" s="162">
        <v>0</v>
      </c>
      <c r="H193" s="174">
        <v>0</v>
      </c>
      <c r="I193" s="160">
        <f t="shared" si="86"/>
        <v>151.7184714681907</v>
      </c>
      <c r="J193" s="155"/>
      <c r="K193" s="175" t="s">
        <v>16</v>
      </c>
      <c r="L193" s="162">
        <v>3.2748676695240673</v>
      </c>
      <c r="M193" s="162">
        <v>0</v>
      </c>
      <c r="N193" s="162">
        <v>148.44360379866663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87"/>
        <v>151.7184714681907</v>
      </c>
      <c r="U193" s="221" t="s">
        <v>16</v>
      </c>
      <c r="V193" s="213">
        <v>3.2748676695240673</v>
      </c>
      <c r="W193" s="213">
        <v>0</v>
      </c>
      <c r="X193" s="213">
        <v>0</v>
      </c>
      <c r="Y193" s="213">
        <v>0</v>
      </c>
      <c r="Z193" s="213">
        <v>148.44360379866663</v>
      </c>
      <c r="AA193" s="213">
        <v>0</v>
      </c>
      <c r="AB193" s="213">
        <v>0</v>
      </c>
      <c r="AC193" s="214">
        <v>0</v>
      </c>
      <c r="AD193" s="215">
        <v>0</v>
      </c>
      <c r="AE193" s="215">
        <v>0</v>
      </c>
      <c r="AF193" s="215">
        <v>0</v>
      </c>
      <c r="AG193" s="215">
        <v>0</v>
      </c>
      <c r="AH193" s="215">
        <v>0</v>
      </c>
      <c r="AI193" s="216">
        <f t="shared" si="88"/>
        <v>151.7184714681907</v>
      </c>
      <c r="AJ193" s="147" t="str">
        <f t="shared" si="89"/>
        <v/>
      </c>
      <c r="BA193" s="147"/>
      <c r="BR193" s="147"/>
      <c r="CG193" s="147"/>
    </row>
    <row r="194" spans="1:85" ht="15">
      <c r="A194" s="165" t="s">
        <v>15</v>
      </c>
      <c r="B194" s="166">
        <v>1.1768606306477734</v>
      </c>
      <c r="C194" s="166">
        <v>7.1638072475548903E-2</v>
      </c>
      <c r="D194" s="166">
        <v>1.181554216101159</v>
      </c>
      <c r="E194" s="166">
        <v>0.27594945534976056</v>
      </c>
      <c r="F194" s="322"/>
      <c r="G194" s="166">
        <v>0</v>
      </c>
      <c r="H194" s="167">
        <v>0</v>
      </c>
      <c r="I194" s="168">
        <f t="shared" si="86"/>
        <v>2.7060023745742416</v>
      </c>
      <c r="J194" s="155"/>
      <c r="K194" s="169" t="s">
        <v>15</v>
      </c>
      <c r="L194" s="170">
        <v>1.1768606306477734</v>
      </c>
      <c r="M194" s="170">
        <v>7.1638072475548903E-2</v>
      </c>
      <c r="N194" s="170">
        <v>1.181554216101159</v>
      </c>
      <c r="O194" s="170">
        <v>0.27594945534976056</v>
      </c>
      <c r="P194" s="170">
        <v>0</v>
      </c>
      <c r="Q194" s="170">
        <v>0</v>
      </c>
      <c r="R194" s="171">
        <v>0</v>
      </c>
      <c r="S194" s="172">
        <f t="shared" si="87"/>
        <v>2.7060023745742416</v>
      </c>
      <c r="U194" s="217" t="s">
        <v>53</v>
      </c>
      <c r="V194" s="218">
        <v>0.82044639016802745</v>
      </c>
      <c r="W194" s="218">
        <v>0</v>
      </c>
      <c r="X194" s="218">
        <v>0</v>
      </c>
      <c r="Y194" s="218">
        <v>7.1638072475548903E-2</v>
      </c>
      <c r="Z194" s="218">
        <v>1.1399409887670764</v>
      </c>
      <c r="AA194" s="218">
        <v>0.18865176287921198</v>
      </c>
      <c r="AB194" s="218">
        <v>0</v>
      </c>
      <c r="AC194" s="219">
        <v>0.485325160284377</v>
      </c>
      <c r="AD194" s="218">
        <v>0.3564142404797459</v>
      </c>
      <c r="AE194" s="218">
        <v>0</v>
      </c>
      <c r="AF194" s="218">
        <v>0</v>
      </c>
      <c r="AG194" s="218">
        <v>4.1613227334082528E-2</v>
      </c>
      <c r="AH194" s="218">
        <v>8.7297692470548569E-2</v>
      </c>
      <c r="AI194" s="220">
        <f t="shared" si="88"/>
        <v>2.7060023745742416</v>
      </c>
      <c r="AJ194" s="147" t="str">
        <f t="shared" si="89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2.2278410571564211</v>
      </c>
      <c r="F195" s="322"/>
      <c r="G195" s="162">
        <v>0</v>
      </c>
      <c r="H195" s="174">
        <v>0</v>
      </c>
      <c r="I195" s="160">
        <f t="shared" si="86"/>
        <v>2.2278410571564211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2.2278410571564211</v>
      </c>
      <c r="P195" s="162">
        <v>346.34254347039678</v>
      </c>
      <c r="Q195" s="162">
        <v>0</v>
      </c>
      <c r="R195" s="163">
        <v>0</v>
      </c>
      <c r="S195" s="164">
        <f t="shared" si="87"/>
        <v>348.57038452755319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0.33417615857346317</v>
      </c>
      <c r="AB195" s="213">
        <v>346.34254347039678</v>
      </c>
      <c r="AC195" s="214">
        <v>1.8936648985829578</v>
      </c>
      <c r="AD195" s="213">
        <v>0</v>
      </c>
      <c r="AE195" s="213">
        <v>0</v>
      </c>
      <c r="AF195" s="213">
        <v>0</v>
      </c>
      <c r="AG195" s="213">
        <v>0</v>
      </c>
      <c r="AH195" s="213">
        <v>1.8936648985829578</v>
      </c>
      <c r="AI195" s="216">
        <f t="shared" si="88"/>
        <v>348.57038452755324</v>
      </c>
      <c r="AJ195" s="147" t="str">
        <f t="shared" si="89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86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1.8269827451058536</v>
      </c>
      <c r="Q196" s="170">
        <v>0</v>
      </c>
      <c r="R196" s="171">
        <v>0</v>
      </c>
      <c r="S196" s="172">
        <f t="shared" si="87"/>
        <v>1.8269827451058536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1.8269827451058536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88"/>
        <v>1.8269827451058536</v>
      </c>
      <c r="AJ196" s="147" t="str">
        <f t="shared" si="89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0.50604293424665681</v>
      </c>
      <c r="E197" s="162">
        <v>0</v>
      </c>
      <c r="F197" s="322"/>
      <c r="G197" s="162">
        <v>0</v>
      </c>
      <c r="H197" s="174">
        <v>0</v>
      </c>
      <c r="I197" s="160">
        <f t="shared" si="86"/>
        <v>0.50604293424665681</v>
      </c>
      <c r="J197" s="155"/>
      <c r="K197" s="175" t="s">
        <v>55</v>
      </c>
      <c r="L197" s="162">
        <v>0</v>
      </c>
      <c r="M197" s="162">
        <v>0</v>
      </c>
      <c r="N197" s="162">
        <v>0.50604293424665681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87"/>
        <v>0.50604293424665681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0.50604293424665681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88"/>
        <v>0.50604293424665681</v>
      </c>
      <c r="AJ197" s="147" t="str">
        <f t="shared" si="89"/>
        <v/>
      </c>
      <c r="BA197" s="147"/>
      <c r="BR197" s="147"/>
      <c r="CG197" s="147"/>
    </row>
    <row r="198" spans="1:85" ht="15">
      <c r="A198" s="165" t="s">
        <v>17</v>
      </c>
      <c r="B198" s="166">
        <v>17.921679420432898</v>
      </c>
      <c r="C198" s="166">
        <v>0</v>
      </c>
      <c r="D198" s="166">
        <v>3.3228800979528157</v>
      </c>
      <c r="E198" s="166">
        <v>0.16169594631241344</v>
      </c>
      <c r="F198" s="322"/>
      <c r="G198" s="166">
        <v>0</v>
      </c>
      <c r="H198" s="167">
        <v>0</v>
      </c>
      <c r="I198" s="168">
        <f t="shared" si="86"/>
        <v>21.406255464698127</v>
      </c>
      <c r="J198" s="155"/>
      <c r="K198" s="169" t="s">
        <v>17</v>
      </c>
      <c r="L198" s="170">
        <v>17.921679420432898</v>
      </c>
      <c r="M198" s="170">
        <v>0</v>
      </c>
      <c r="N198" s="170">
        <v>3.3228800979528157</v>
      </c>
      <c r="O198" s="170">
        <v>0.16169594631241344</v>
      </c>
      <c r="P198" s="170">
        <v>0</v>
      </c>
      <c r="Q198" s="170">
        <v>0</v>
      </c>
      <c r="R198" s="171">
        <v>0</v>
      </c>
      <c r="S198" s="172">
        <f t="shared" si="87"/>
        <v>21.406255464698127</v>
      </c>
      <c r="U198" s="217" t="s">
        <v>17</v>
      </c>
      <c r="V198" s="218">
        <v>17.921679420432898</v>
      </c>
      <c r="W198" s="218">
        <v>0</v>
      </c>
      <c r="X198" s="218">
        <v>0</v>
      </c>
      <c r="Y198" s="218">
        <v>0</v>
      </c>
      <c r="Z198" s="218">
        <v>3.3228800979528157</v>
      </c>
      <c r="AA198" s="218">
        <v>2.7820096955354538E-2</v>
      </c>
      <c r="AB198" s="218">
        <v>0</v>
      </c>
      <c r="AC198" s="219">
        <v>0.1338758493570589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0.1338758493570589</v>
      </c>
      <c r="AI198" s="220">
        <f t="shared" si="88"/>
        <v>21.406255464698127</v>
      </c>
      <c r="AJ198" s="147" t="str">
        <f t="shared" si="89"/>
        <v/>
      </c>
      <c r="BA198" s="147"/>
      <c r="BR198" s="147"/>
      <c r="CG198" s="147"/>
    </row>
    <row r="199" spans="1:85" ht="15">
      <c r="A199" s="173" t="s">
        <v>139</v>
      </c>
      <c r="B199" s="162">
        <v>43.897403865147069</v>
      </c>
      <c r="C199" s="162">
        <v>33.603702455064663</v>
      </c>
      <c r="D199" s="162">
        <v>895.40091899051367</v>
      </c>
      <c r="E199" s="162">
        <v>0</v>
      </c>
      <c r="F199" s="322"/>
      <c r="G199" s="162">
        <v>0</v>
      </c>
      <c r="H199" s="174">
        <v>0</v>
      </c>
      <c r="I199" s="160">
        <f t="shared" si="86"/>
        <v>972.90202531072543</v>
      </c>
      <c r="J199" s="155"/>
      <c r="K199" s="175" t="s">
        <v>139</v>
      </c>
      <c r="L199" s="162">
        <v>43.897403865147069</v>
      </c>
      <c r="M199" s="162">
        <v>33.603702455064663</v>
      </c>
      <c r="N199" s="162">
        <v>895.40091899051367</v>
      </c>
      <c r="O199" s="162">
        <v>0</v>
      </c>
      <c r="P199" s="162">
        <v>7.6024502323733847</v>
      </c>
      <c r="Q199" s="162">
        <v>0</v>
      </c>
      <c r="R199" s="163">
        <v>0</v>
      </c>
      <c r="S199" s="164">
        <f t="shared" si="87"/>
        <v>980.50447554309881</v>
      </c>
      <c r="U199" s="221" t="s">
        <v>139</v>
      </c>
      <c r="V199" s="213">
        <v>43.367490678506741</v>
      </c>
      <c r="W199" s="213">
        <v>0</v>
      </c>
      <c r="X199" s="213">
        <v>0</v>
      </c>
      <c r="Y199" s="213">
        <v>33.603702455064663</v>
      </c>
      <c r="Z199" s="213">
        <v>721.87333145948514</v>
      </c>
      <c r="AA199" s="213">
        <v>0</v>
      </c>
      <c r="AB199" s="213">
        <v>7.6024502323733847</v>
      </c>
      <c r="AC199" s="214">
        <v>174.05750071766886</v>
      </c>
      <c r="AD199" s="213">
        <v>0.52991318664033005</v>
      </c>
      <c r="AE199" s="213">
        <v>0</v>
      </c>
      <c r="AF199" s="213">
        <v>0</v>
      </c>
      <c r="AG199" s="213">
        <v>173.52758753102853</v>
      </c>
      <c r="AH199" s="213">
        <v>0</v>
      </c>
      <c r="AI199" s="216">
        <f t="shared" si="88"/>
        <v>980.50447554309881</v>
      </c>
      <c r="AJ199" s="147" t="str">
        <f t="shared" si="89"/>
        <v/>
      </c>
      <c r="BA199" s="147"/>
      <c r="BR199" s="147"/>
      <c r="CG199" s="147"/>
    </row>
    <row r="200" spans="1:85" ht="15">
      <c r="A200" s="165" t="s">
        <v>25</v>
      </c>
      <c r="B200" s="166">
        <v>28.777756524246247</v>
      </c>
      <c r="C200" s="166">
        <v>15.696958104134316</v>
      </c>
      <c r="D200" s="166">
        <v>429.05018817967135</v>
      </c>
      <c r="E200" s="166">
        <v>825.39838030906287</v>
      </c>
      <c r="F200" s="322"/>
      <c r="G200" s="166">
        <v>9.1565588940783513</v>
      </c>
      <c r="H200" s="167">
        <v>0</v>
      </c>
      <c r="I200" s="168">
        <f t="shared" si="86"/>
        <v>1308.0798420111933</v>
      </c>
      <c r="J200" s="155"/>
      <c r="K200" s="169" t="s">
        <v>25</v>
      </c>
      <c r="L200" s="170">
        <v>28.777756524246247</v>
      </c>
      <c r="M200" s="170">
        <v>15.696958104134316</v>
      </c>
      <c r="N200" s="170">
        <v>429.05018817967135</v>
      </c>
      <c r="O200" s="170">
        <v>825.39838030906287</v>
      </c>
      <c r="P200" s="170">
        <v>0</v>
      </c>
      <c r="Q200" s="170">
        <v>9.1565588940783513</v>
      </c>
      <c r="R200" s="171">
        <v>0</v>
      </c>
      <c r="S200" s="172">
        <f t="shared" si="87"/>
        <v>1308.0798420111933</v>
      </c>
      <c r="U200" s="217" t="s">
        <v>25</v>
      </c>
      <c r="V200" s="218">
        <v>2.616159684022386</v>
      </c>
      <c r="W200" s="218">
        <v>26.161596840223861</v>
      </c>
      <c r="X200" s="218">
        <v>9.1565588940783513</v>
      </c>
      <c r="Y200" s="218">
        <v>15.696958104134316</v>
      </c>
      <c r="Z200" s="218">
        <v>429.05018817967135</v>
      </c>
      <c r="AA200" s="218">
        <v>820.16606094101803</v>
      </c>
      <c r="AB200" s="218">
        <v>0</v>
      </c>
      <c r="AC200" s="219">
        <v>5.2323193680447719</v>
      </c>
      <c r="AD200" s="218">
        <v>0</v>
      </c>
      <c r="AE200" s="218">
        <v>3.924239526033579</v>
      </c>
      <c r="AF200" s="218">
        <v>0</v>
      </c>
      <c r="AG200" s="218">
        <v>0</v>
      </c>
      <c r="AH200" s="218">
        <v>1.308079842011193</v>
      </c>
      <c r="AI200" s="220">
        <f t="shared" si="88"/>
        <v>1308.079842011193</v>
      </c>
      <c r="AJ200" s="147" t="str">
        <f t="shared" si="89"/>
        <v/>
      </c>
      <c r="BA200" s="147"/>
      <c r="BR200" s="147"/>
      <c r="CG200" s="147"/>
    </row>
    <row r="201" spans="1:85" ht="15">
      <c r="A201" s="173" t="s">
        <v>24</v>
      </c>
      <c r="B201" s="162">
        <v>0.79364140374533021</v>
      </c>
      <c r="C201" s="162">
        <v>0</v>
      </c>
      <c r="D201" s="162">
        <v>8.6477066603064756E-2</v>
      </c>
      <c r="E201" s="162">
        <v>0</v>
      </c>
      <c r="F201" s="322"/>
      <c r="G201" s="162">
        <v>0</v>
      </c>
      <c r="H201" s="174">
        <v>0</v>
      </c>
      <c r="I201" s="160">
        <f t="shared" si="86"/>
        <v>0.88011847034839497</v>
      </c>
      <c r="J201" s="155"/>
      <c r="K201" s="175" t="s">
        <v>24</v>
      </c>
      <c r="L201" s="162">
        <v>0.79364140374533021</v>
      </c>
      <c r="M201" s="162">
        <v>0</v>
      </c>
      <c r="N201" s="162">
        <v>8.6477066603064756E-2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87"/>
        <v>0.88011847034839497</v>
      </c>
      <c r="U201" s="221" t="s">
        <v>24</v>
      </c>
      <c r="V201" s="213">
        <v>0.79364140374533021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8.6477066603064756E-2</v>
      </c>
      <c r="AD201" s="213">
        <v>0</v>
      </c>
      <c r="AE201" s="213">
        <v>0</v>
      </c>
      <c r="AF201" s="213">
        <v>0</v>
      </c>
      <c r="AG201" s="213">
        <v>8.6477066603064756E-2</v>
      </c>
      <c r="AH201" s="213">
        <v>0</v>
      </c>
      <c r="AI201" s="216">
        <f t="shared" si="88"/>
        <v>0.88011847034839497</v>
      </c>
      <c r="AJ201" s="147" t="str">
        <f t="shared" si="89"/>
        <v/>
      </c>
      <c r="BA201" s="147"/>
      <c r="BR201" s="147"/>
      <c r="CG201" s="147"/>
    </row>
    <row r="202" spans="1:85" ht="15">
      <c r="A202" s="165" t="s">
        <v>56</v>
      </c>
      <c r="B202" s="166">
        <v>0</v>
      </c>
      <c r="C202" s="166">
        <v>0</v>
      </c>
      <c r="D202" s="166">
        <v>0</v>
      </c>
      <c r="E202" s="166">
        <v>0</v>
      </c>
      <c r="F202" s="322"/>
      <c r="G202" s="166">
        <v>0</v>
      </c>
      <c r="H202" s="167">
        <v>0</v>
      </c>
      <c r="I202" s="168">
        <f t="shared" si="86"/>
        <v>0</v>
      </c>
      <c r="J202" s="155"/>
      <c r="K202" s="169" t="s">
        <v>56</v>
      </c>
      <c r="L202" s="170">
        <v>0</v>
      </c>
      <c r="M202" s="170">
        <v>0</v>
      </c>
      <c r="N202" s="170">
        <v>0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87"/>
        <v>0</v>
      </c>
      <c r="U202" s="217" t="s">
        <v>56</v>
      </c>
      <c r="V202" s="218">
        <v>0</v>
      </c>
      <c r="W202" s="218">
        <v>0</v>
      </c>
      <c r="X202" s="218">
        <v>0</v>
      </c>
      <c r="Y202" s="218">
        <v>0</v>
      </c>
      <c r="Z202" s="218">
        <v>0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88"/>
        <v>0</v>
      </c>
      <c r="AJ202" s="147" t="str">
        <f t="shared" si="89"/>
        <v/>
      </c>
      <c r="BA202" s="147"/>
      <c r="BR202" s="147"/>
      <c r="CG202" s="147"/>
    </row>
    <row r="203" spans="1:85" ht="15">
      <c r="A203" s="173" t="s">
        <v>22</v>
      </c>
      <c r="B203" s="162">
        <v>10.266130195155</v>
      </c>
      <c r="C203" s="162">
        <v>0</v>
      </c>
      <c r="D203" s="162">
        <v>136.54024273133518</v>
      </c>
      <c r="E203" s="162">
        <v>0</v>
      </c>
      <c r="F203" s="322"/>
      <c r="G203" s="162">
        <v>0</v>
      </c>
      <c r="H203" s="174">
        <v>0</v>
      </c>
      <c r="I203" s="160">
        <f t="shared" si="86"/>
        <v>146.80637292649018</v>
      </c>
      <c r="J203" s="155"/>
      <c r="K203" s="175" t="s">
        <v>22</v>
      </c>
      <c r="L203" s="162">
        <v>10.266130195155</v>
      </c>
      <c r="M203" s="162">
        <v>0</v>
      </c>
      <c r="N203" s="162">
        <v>136.54024273133518</v>
      </c>
      <c r="O203" s="162">
        <v>0</v>
      </c>
      <c r="P203" s="162">
        <v>20.945017665136813</v>
      </c>
      <c r="Q203" s="162">
        <v>0</v>
      </c>
      <c r="R203" s="163">
        <v>0</v>
      </c>
      <c r="S203" s="164">
        <f t="shared" si="87"/>
        <v>167.751390591627</v>
      </c>
      <c r="U203" s="221" t="s">
        <v>22</v>
      </c>
      <c r="V203" s="213">
        <v>10.266130195155</v>
      </c>
      <c r="W203" s="213">
        <v>0</v>
      </c>
      <c r="X203" s="213">
        <v>0</v>
      </c>
      <c r="Y203" s="213">
        <v>0</v>
      </c>
      <c r="Z203" s="213">
        <v>136.54024273133518</v>
      </c>
      <c r="AA203" s="213">
        <v>0</v>
      </c>
      <c r="AB203" s="213">
        <v>20.945017665136813</v>
      </c>
      <c r="AC203" s="214">
        <v>0</v>
      </c>
      <c r="AD203" s="213">
        <v>0</v>
      </c>
      <c r="AE203" s="213">
        <v>0</v>
      </c>
      <c r="AF203" s="213">
        <v>0</v>
      </c>
      <c r="AG203" s="213">
        <v>0</v>
      </c>
      <c r="AH203" s="213">
        <v>0</v>
      </c>
      <c r="AI203" s="216">
        <f t="shared" si="88"/>
        <v>167.751390591627</v>
      </c>
      <c r="AJ203" s="147" t="str">
        <f t="shared" si="89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192.46061321966999</v>
      </c>
      <c r="E204" s="166">
        <v>0</v>
      </c>
      <c r="F204" s="322"/>
      <c r="G204" s="166">
        <v>0</v>
      </c>
      <c r="H204" s="167">
        <v>0</v>
      </c>
      <c r="I204" s="168">
        <f t="shared" si="86"/>
        <v>192.46061321966999</v>
      </c>
      <c r="J204" s="155"/>
      <c r="K204" s="169" t="s">
        <v>21</v>
      </c>
      <c r="L204" s="170">
        <v>0</v>
      </c>
      <c r="M204" s="170">
        <v>0</v>
      </c>
      <c r="N204" s="170">
        <v>192.46061321966999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87"/>
        <v>192.46061321966999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192.46061321966999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88"/>
        <v>192.46061321966999</v>
      </c>
      <c r="AJ204" s="147" t="str">
        <f t="shared" si="89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86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87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88"/>
        <v>0</v>
      </c>
      <c r="AJ205" s="147" t="str">
        <f t="shared" si="89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86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87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88"/>
        <v>0</v>
      </c>
      <c r="AJ206" s="147" t="str">
        <f t="shared" si="89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86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87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88"/>
        <v>0</v>
      </c>
      <c r="AJ207" s="147" t="str">
        <f t="shared" si="89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86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87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88"/>
        <v>0</v>
      </c>
      <c r="AJ208" s="147" t="str">
        <f t="shared" si="89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86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87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88"/>
        <v>0</v>
      </c>
      <c r="AJ209" s="147" t="str">
        <f t="shared" si="89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106.10833970889837</v>
      </c>
      <c r="C210" s="201">
        <f t="shared" ref="C210:I210" si="90">SUM(C189:C205)</f>
        <v>49.372298631674532</v>
      </c>
      <c r="D210" s="201">
        <f t="shared" si="90"/>
        <v>2880.2255064784226</v>
      </c>
      <c r="E210" s="201">
        <f t="shared" si="90"/>
        <v>828.06386676788145</v>
      </c>
      <c r="F210" s="201">
        <f t="shared" si="90"/>
        <v>0</v>
      </c>
      <c r="G210" s="201">
        <f t="shared" si="90"/>
        <v>9.1565588940783513</v>
      </c>
      <c r="H210" s="203">
        <f t="shared" si="90"/>
        <v>0</v>
      </c>
      <c r="I210" s="160">
        <f t="shared" si="90"/>
        <v>3872.9265704809554</v>
      </c>
      <c r="J210" s="155"/>
      <c r="K210" s="202" t="s">
        <v>26</v>
      </c>
      <c r="L210" s="201">
        <f>SUM(L189:L205)</f>
        <v>106.10833970889837</v>
      </c>
      <c r="M210" s="201">
        <f t="shared" ref="M210:S210" si="91">SUM(M189:M205)</f>
        <v>49.372298631674532</v>
      </c>
      <c r="N210" s="201">
        <f t="shared" si="91"/>
        <v>2880.2255064784226</v>
      </c>
      <c r="O210" s="201">
        <f t="shared" si="91"/>
        <v>828.06386676788145</v>
      </c>
      <c r="P210" s="201">
        <f t="shared" si="91"/>
        <v>376.71699411301279</v>
      </c>
      <c r="Q210" s="201">
        <f t="shared" si="91"/>
        <v>9.1565588940783513</v>
      </c>
      <c r="R210" s="203">
        <f t="shared" si="91"/>
        <v>0</v>
      </c>
      <c r="S210" s="204">
        <f t="shared" si="91"/>
        <v>4249.6435645939691</v>
      </c>
      <c r="T210" s="147" t="str">
        <f>IF(ABS(S210-AI210)&gt;0.01,S210-AI210,"")</f>
        <v/>
      </c>
      <c r="U210" s="230" t="s">
        <v>59</v>
      </c>
      <c r="V210" s="231">
        <f>SUM(V189:V205)</f>
        <v>79.060415441554454</v>
      </c>
      <c r="W210" s="231">
        <f t="shared" ref="W210:AH210" si="92">SUM(W189:W205)</f>
        <v>26.161596840223861</v>
      </c>
      <c r="X210" s="231">
        <f t="shared" si="92"/>
        <v>9.1565588940783513</v>
      </c>
      <c r="Y210" s="231">
        <f t="shared" si="92"/>
        <v>49.372298631674532</v>
      </c>
      <c r="Z210" s="231">
        <f t="shared" si="92"/>
        <v>2706.5698286534571</v>
      </c>
      <c r="AA210" s="231">
        <f t="shared" si="92"/>
        <v>820.71670895942611</v>
      </c>
      <c r="AB210" s="231">
        <f t="shared" si="92"/>
        <v>376.71699411301279</v>
      </c>
      <c r="AC210" s="231">
        <f t="shared" si="92"/>
        <v>181.88916306054111</v>
      </c>
      <c r="AD210" s="232">
        <f t="shared" si="92"/>
        <v>0.88632742712007595</v>
      </c>
      <c r="AE210" s="232">
        <f t="shared" si="92"/>
        <v>3.924239526033579</v>
      </c>
      <c r="AF210" s="232">
        <f t="shared" si="92"/>
        <v>0</v>
      </c>
      <c r="AG210" s="232">
        <f t="shared" si="92"/>
        <v>173.65567782496569</v>
      </c>
      <c r="AH210" s="232">
        <f t="shared" si="92"/>
        <v>3.4229182824217586</v>
      </c>
      <c r="AI210" s="233">
        <f>SUM(V210:AC210)</f>
        <v>4249.6435645939682</v>
      </c>
      <c r="AJ210" s="147" t="str">
        <f t="shared" si="89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2.7397457136844557E-2</v>
      </c>
      <c r="C211" s="49">
        <f t="shared" ref="C211:H211" si="93">IF($I210=0,"-",C210/$I210)</f>
        <v>1.2748059570244649E-2</v>
      </c>
      <c r="D211" s="49">
        <f t="shared" si="93"/>
        <v>0.74368192994703353</v>
      </c>
      <c r="E211" s="49">
        <f t="shared" si="93"/>
        <v>0.2138083053469948</v>
      </c>
      <c r="F211" s="49">
        <f t="shared" si="93"/>
        <v>0</v>
      </c>
      <c r="G211" s="49">
        <f t="shared" si="93"/>
        <v>2.3642479988824714E-3</v>
      </c>
      <c r="H211" s="71">
        <f t="shared" si="93"/>
        <v>0</v>
      </c>
      <c r="I211" s="50">
        <f>SUM(B211:H211)</f>
        <v>1</v>
      </c>
      <c r="J211" s="147"/>
      <c r="K211" s="82" t="s">
        <v>83</v>
      </c>
      <c r="L211" s="99">
        <f t="shared" ref="L211:R211" si="94">IF($S210=0,"-",L210/$S210)</f>
        <v>2.4968762225835394E-2</v>
      </c>
      <c r="M211" s="99">
        <f t="shared" si="94"/>
        <v>1.1617985810156243E-2</v>
      </c>
      <c r="N211" s="99">
        <f t="shared" si="94"/>
        <v>0.6777569607190369</v>
      </c>
      <c r="O211" s="99">
        <f t="shared" si="94"/>
        <v>0.19485489881243689</v>
      </c>
      <c r="P211" s="99">
        <f t="shared" si="94"/>
        <v>8.8646727281234017E-2</v>
      </c>
      <c r="Q211" s="99">
        <f t="shared" si="94"/>
        <v>2.154665151300333E-3</v>
      </c>
      <c r="R211" s="100">
        <f t="shared" si="94"/>
        <v>0</v>
      </c>
      <c r="S211" s="101">
        <f>SUM(L211:R211)</f>
        <v>0.99999999999999978</v>
      </c>
      <c r="U211" s="111" t="s">
        <v>83</v>
      </c>
      <c r="V211" s="133">
        <f>+V210/$AI210</f>
        <v>1.8604010957589161E-2</v>
      </c>
      <c r="W211" s="133">
        <f t="shared" ref="W211:AH211" si="95">+W210/$AI210</f>
        <v>6.156186146572382E-3</v>
      </c>
      <c r="X211" s="133">
        <f t="shared" si="95"/>
        <v>2.1546651513003334E-3</v>
      </c>
      <c r="Y211" s="133">
        <f t="shared" si="95"/>
        <v>1.1617985810156247E-2</v>
      </c>
      <c r="Z211" s="133">
        <f t="shared" si="95"/>
        <v>0.63689337411808467</v>
      </c>
      <c r="AA211" s="133">
        <f t="shared" si="95"/>
        <v>0.19312601080176506</v>
      </c>
      <c r="AB211" s="133">
        <f t="shared" si="95"/>
        <v>8.8646727281234045E-2</v>
      </c>
      <c r="AC211" s="133">
        <f t="shared" si="95"/>
        <v>4.2801039733298123E-2</v>
      </c>
      <c r="AD211" s="133">
        <f t="shared" si="95"/>
        <v>2.0856512167385973E-4</v>
      </c>
      <c r="AE211" s="133">
        <f t="shared" si="95"/>
        <v>9.2342792198585723E-4</v>
      </c>
      <c r="AF211" s="133">
        <f t="shared" si="95"/>
        <v>0</v>
      </c>
      <c r="AG211" s="133">
        <f t="shared" si="95"/>
        <v>4.0863586600952406E-2</v>
      </c>
      <c r="AH211" s="133">
        <f t="shared" si="95"/>
        <v>8.054600886860028E-4</v>
      </c>
      <c r="AI211" s="134">
        <f>SUM(V211:AC211)</f>
        <v>0.99999999999999989</v>
      </c>
      <c r="AJ211" s="25" t="str">
        <f t="shared" si="89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9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9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98">SUM(V216:AC216)</f>
        <v>0</v>
      </c>
      <c r="AJ216" s="147" t="str">
        <f t="shared" ref="AJ216:AJ237" si="9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9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9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98"/>
        <v>0</v>
      </c>
      <c r="AJ217" s="147" t="str">
        <f t="shared" si="9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9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9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98"/>
        <v>0</v>
      </c>
      <c r="AJ218" s="147" t="str">
        <f t="shared" si="99"/>
        <v/>
      </c>
      <c r="BA218" s="147"/>
      <c r="BR218" s="147"/>
      <c r="CG218" s="147"/>
    </row>
    <row r="219" spans="1:85" ht="15">
      <c r="A219" s="173" t="s">
        <v>16</v>
      </c>
      <c r="B219" s="162">
        <v>7.7368969293922403</v>
      </c>
      <c r="C219" s="162">
        <v>0</v>
      </c>
      <c r="D219" s="162">
        <v>0</v>
      </c>
      <c r="E219" s="162">
        <v>0</v>
      </c>
      <c r="F219" s="322"/>
      <c r="G219" s="162">
        <v>0</v>
      </c>
      <c r="H219" s="174">
        <v>0</v>
      </c>
      <c r="I219" s="160">
        <f t="shared" si="96"/>
        <v>7.7368969293922403</v>
      </c>
      <c r="J219" s="155"/>
      <c r="K219" s="175" t="s">
        <v>16</v>
      </c>
      <c r="L219" s="162">
        <v>7.7368969293922403</v>
      </c>
      <c r="M219" s="162">
        <v>0</v>
      </c>
      <c r="N219" s="162">
        <v>0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97"/>
        <v>7.7368969293922403</v>
      </c>
      <c r="U219" s="221" t="s">
        <v>16</v>
      </c>
      <c r="V219" s="213">
        <v>7.7368969293922403</v>
      </c>
      <c r="W219" s="213">
        <v>0</v>
      </c>
      <c r="X219" s="213">
        <v>0</v>
      </c>
      <c r="Y219" s="213">
        <v>0</v>
      </c>
      <c r="Z219" s="213">
        <v>0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98"/>
        <v>7.7368969293922403</v>
      </c>
      <c r="AJ219" s="147" t="str">
        <f t="shared" si="99"/>
        <v/>
      </c>
      <c r="BA219" s="147"/>
      <c r="BR219" s="147"/>
      <c r="CG219" s="147"/>
    </row>
    <row r="220" spans="1:85" ht="15">
      <c r="A220" s="165" t="s">
        <v>15</v>
      </c>
      <c r="B220" s="166">
        <v>0</v>
      </c>
      <c r="C220" s="166">
        <v>0</v>
      </c>
      <c r="D220" s="166">
        <v>0</v>
      </c>
      <c r="E220" s="166">
        <v>0</v>
      </c>
      <c r="F220" s="322"/>
      <c r="G220" s="166">
        <v>0</v>
      </c>
      <c r="H220" s="167">
        <v>0</v>
      </c>
      <c r="I220" s="168">
        <f t="shared" si="96"/>
        <v>0</v>
      </c>
      <c r="J220" s="155"/>
      <c r="K220" s="169" t="s">
        <v>15</v>
      </c>
      <c r="L220" s="170">
        <v>0</v>
      </c>
      <c r="M220" s="170">
        <v>0</v>
      </c>
      <c r="N220" s="170">
        <v>0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97"/>
        <v>0</v>
      </c>
      <c r="U220" s="217" t="s">
        <v>53</v>
      </c>
      <c r="V220" s="218">
        <v>0</v>
      </c>
      <c r="W220" s="218">
        <v>0</v>
      </c>
      <c r="X220" s="218">
        <v>0</v>
      </c>
      <c r="Y220" s="218">
        <v>0</v>
      </c>
      <c r="Z220" s="218">
        <v>0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98"/>
        <v>0</v>
      </c>
      <c r="AJ220" s="147" t="str">
        <f t="shared" si="9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4.6730910281554648E-3</v>
      </c>
      <c r="F221" s="322"/>
      <c r="G221" s="162">
        <v>0</v>
      </c>
      <c r="H221" s="174">
        <v>0</v>
      </c>
      <c r="I221" s="160">
        <f t="shared" si="96"/>
        <v>4.6730910281554648E-3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4.6730910281554648E-3</v>
      </c>
      <c r="P221" s="162">
        <v>6.9711367405803202</v>
      </c>
      <c r="Q221" s="162">
        <v>0</v>
      </c>
      <c r="R221" s="163">
        <v>0</v>
      </c>
      <c r="S221" s="164">
        <f t="shared" si="97"/>
        <v>6.9758098316084753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0</v>
      </c>
      <c r="AB221" s="213">
        <v>6.9711367405803202</v>
      </c>
      <c r="AC221" s="214">
        <v>4.6730910281554648E-3</v>
      </c>
      <c r="AD221" s="213">
        <v>0</v>
      </c>
      <c r="AE221" s="213">
        <v>0</v>
      </c>
      <c r="AF221" s="213">
        <v>0</v>
      </c>
      <c r="AG221" s="213">
        <v>0</v>
      </c>
      <c r="AH221" s="213">
        <v>4.6730910281554648E-3</v>
      </c>
      <c r="AI221" s="216">
        <f t="shared" si="98"/>
        <v>6.9758098316084753</v>
      </c>
      <c r="AJ221" s="147" t="str">
        <f t="shared" si="9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6.6486892530640488E-19</v>
      </c>
      <c r="F222" s="322"/>
      <c r="G222" s="166">
        <v>0</v>
      </c>
      <c r="H222" s="167">
        <v>0</v>
      </c>
      <c r="I222" s="168">
        <f t="shared" si="96"/>
        <v>6.6486892530640488E-19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6.6486892530640488E-19</v>
      </c>
      <c r="P222" s="170">
        <v>0.45110731128544479</v>
      </c>
      <c r="Q222" s="170">
        <v>0</v>
      </c>
      <c r="R222" s="171">
        <v>0</v>
      </c>
      <c r="S222" s="172">
        <f t="shared" si="97"/>
        <v>0.45110731128544479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</v>
      </c>
      <c r="AB222" s="218">
        <v>0.45110731128544479</v>
      </c>
      <c r="AC222" s="219">
        <v>6.6486892530640488E-19</v>
      </c>
      <c r="AD222" s="218">
        <v>0</v>
      </c>
      <c r="AE222" s="218">
        <v>0</v>
      </c>
      <c r="AF222" s="218">
        <v>0</v>
      </c>
      <c r="AG222" s="218">
        <v>0</v>
      </c>
      <c r="AH222" s="218">
        <v>6.6486892530640488E-19</v>
      </c>
      <c r="AI222" s="220">
        <f t="shared" si="98"/>
        <v>0.45110731128544479</v>
      </c>
      <c r="AJ222" s="147" t="str">
        <f t="shared" si="9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9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9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98"/>
        <v>0</v>
      </c>
      <c r="AJ223" s="147" t="str">
        <f t="shared" si="99"/>
        <v/>
      </c>
      <c r="BA223" s="147"/>
      <c r="BR223" s="147"/>
      <c r="CG223" s="147"/>
    </row>
    <row r="224" spans="1:85" ht="15">
      <c r="A224" s="165" t="s">
        <v>17</v>
      </c>
      <c r="B224" s="166">
        <v>0</v>
      </c>
      <c r="C224" s="166">
        <v>0</v>
      </c>
      <c r="D224" s="166">
        <v>0</v>
      </c>
      <c r="E224" s="166">
        <v>1.74682253634344</v>
      </c>
      <c r="F224" s="322"/>
      <c r="G224" s="166">
        <v>0</v>
      </c>
      <c r="H224" s="167">
        <v>0</v>
      </c>
      <c r="I224" s="168">
        <f t="shared" si="96"/>
        <v>1.74682253634344</v>
      </c>
      <c r="J224" s="155"/>
      <c r="K224" s="169" t="s">
        <v>17</v>
      </c>
      <c r="L224" s="170">
        <v>0</v>
      </c>
      <c r="M224" s="170">
        <v>0</v>
      </c>
      <c r="N224" s="170">
        <v>0</v>
      </c>
      <c r="O224" s="170">
        <v>1.74682253634344</v>
      </c>
      <c r="P224" s="170">
        <v>0</v>
      </c>
      <c r="Q224" s="170">
        <v>0</v>
      </c>
      <c r="R224" s="171">
        <v>0</v>
      </c>
      <c r="S224" s="172">
        <f t="shared" si="97"/>
        <v>1.74682253634344</v>
      </c>
      <c r="U224" s="217" t="s">
        <v>17</v>
      </c>
      <c r="V224" s="218">
        <v>0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1.74682253634344</v>
      </c>
      <c r="AD224" s="218">
        <v>0</v>
      </c>
      <c r="AE224" s="218">
        <v>0</v>
      </c>
      <c r="AF224" s="218">
        <v>0</v>
      </c>
      <c r="AG224" s="218">
        <v>0</v>
      </c>
      <c r="AH224" s="218">
        <v>1.74682253634344</v>
      </c>
      <c r="AI224" s="220">
        <f t="shared" si="98"/>
        <v>1.74682253634344</v>
      </c>
      <c r="AJ224" s="147" t="str">
        <f t="shared" si="99"/>
        <v/>
      </c>
      <c r="BA224" s="147"/>
      <c r="BR224" s="147"/>
      <c r="CG224" s="147"/>
    </row>
    <row r="225" spans="1:85" ht="15">
      <c r="A225" s="173" t="s">
        <v>139</v>
      </c>
      <c r="B225" s="162">
        <v>18.78367219746784</v>
      </c>
      <c r="C225" s="162">
        <v>0</v>
      </c>
      <c r="D225" s="162">
        <v>0.26556116403914304</v>
      </c>
      <c r="E225" s="162">
        <v>0.61886263849301215</v>
      </c>
      <c r="F225" s="322"/>
      <c r="G225" s="162">
        <v>0</v>
      </c>
      <c r="H225" s="174">
        <v>0</v>
      </c>
      <c r="I225" s="160">
        <f t="shared" si="96"/>
        <v>19.668095999999995</v>
      </c>
      <c r="J225" s="155"/>
      <c r="K225" s="175" t="s">
        <v>139</v>
      </c>
      <c r="L225" s="162">
        <v>18.78367219746784</v>
      </c>
      <c r="M225" s="162">
        <v>0</v>
      </c>
      <c r="N225" s="162">
        <v>0.26556116403914304</v>
      </c>
      <c r="O225" s="162">
        <v>0.61886263849301215</v>
      </c>
      <c r="P225" s="162">
        <v>0</v>
      </c>
      <c r="Q225" s="162">
        <v>0</v>
      </c>
      <c r="R225" s="163">
        <v>0</v>
      </c>
      <c r="S225" s="164">
        <f t="shared" si="97"/>
        <v>19.668095999999995</v>
      </c>
      <c r="U225" s="221" t="s">
        <v>139</v>
      </c>
      <c r="V225" s="213">
        <v>18.661184707940681</v>
      </c>
      <c r="W225" s="213">
        <v>0</v>
      </c>
      <c r="X225" s="213">
        <v>0</v>
      </c>
      <c r="Y225" s="213">
        <v>0</v>
      </c>
      <c r="Z225" s="213">
        <v>0.26556116403914304</v>
      </c>
      <c r="AA225" s="213">
        <v>0</v>
      </c>
      <c r="AB225" s="213">
        <v>0</v>
      </c>
      <c r="AC225" s="214">
        <v>0.7413501280201712</v>
      </c>
      <c r="AD225" s="213">
        <v>0.1224874895271591</v>
      </c>
      <c r="AE225" s="213">
        <v>0</v>
      </c>
      <c r="AF225" s="213">
        <v>0</v>
      </c>
      <c r="AG225" s="213">
        <v>0</v>
      </c>
      <c r="AH225" s="213">
        <v>0.61886263849301215</v>
      </c>
      <c r="AI225" s="216">
        <f t="shared" si="98"/>
        <v>19.668095999999995</v>
      </c>
      <c r="AJ225" s="147" t="str">
        <f t="shared" si="99"/>
        <v/>
      </c>
      <c r="BA225" s="147"/>
      <c r="BR225" s="147"/>
      <c r="CG225" s="147"/>
    </row>
    <row r="226" spans="1:85" ht="15">
      <c r="A226" s="165" t="s">
        <v>25</v>
      </c>
      <c r="B226" s="166">
        <v>2.2322960980514974</v>
      </c>
      <c r="C226" s="166">
        <v>0</v>
      </c>
      <c r="D226" s="166">
        <v>6.9436389116646193</v>
      </c>
      <c r="E226" s="166">
        <v>27.152153816016519</v>
      </c>
      <c r="F226" s="322"/>
      <c r="G226" s="166">
        <v>5.3312043572072385</v>
      </c>
      <c r="H226" s="167">
        <v>0</v>
      </c>
      <c r="I226" s="168">
        <f t="shared" si="96"/>
        <v>41.659293182939876</v>
      </c>
      <c r="J226" s="155"/>
      <c r="K226" s="169" t="s">
        <v>25</v>
      </c>
      <c r="L226" s="170">
        <v>2.2322960980514974</v>
      </c>
      <c r="M226" s="170">
        <v>0</v>
      </c>
      <c r="N226" s="170">
        <v>6.9436389116646193</v>
      </c>
      <c r="O226" s="170">
        <v>27.152153816016519</v>
      </c>
      <c r="P226" s="170">
        <v>0</v>
      </c>
      <c r="Q226" s="170">
        <v>5.3312043572072385</v>
      </c>
      <c r="R226" s="171">
        <v>0</v>
      </c>
      <c r="S226" s="172">
        <f t="shared" si="97"/>
        <v>41.659293182939876</v>
      </c>
      <c r="U226" s="217" t="s">
        <v>25</v>
      </c>
      <c r="V226" s="218">
        <v>0.61543667027034588</v>
      </c>
      <c r="W226" s="218">
        <v>1.6168594277811517</v>
      </c>
      <c r="X226" s="218">
        <v>5.3312043572072385</v>
      </c>
      <c r="Y226" s="218">
        <v>0</v>
      </c>
      <c r="Z226" s="218">
        <v>6.9436389116646193</v>
      </c>
      <c r="AA226" s="218">
        <v>26.42559334527262</v>
      </c>
      <c r="AB226" s="218">
        <v>0</v>
      </c>
      <c r="AC226" s="219">
        <v>0.7265604707438984</v>
      </c>
      <c r="AD226" s="218">
        <v>0</v>
      </c>
      <c r="AE226" s="218">
        <v>0.29820092152665267</v>
      </c>
      <c r="AF226" s="218">
        <v>0</v>
      </c>
      <c r="AG226" s="218">
        <v>0</v>
      </c>
      <c r="AH226" s="218">
        <v>0.42835954921724567</v>
      </c>
      <c r="AI226" s="220">
        <f t="shared" si="98"/>
        <v>41.659293182939869</v>
      </c>
      <c r="AJ226" s="147" t="str">
        <f t="shared" si="99"/>
        <v/>
      </c>
      <c r="BA226" s="147"/>
      <c r="BR226" s="147"/>
      <c r="CG226" s="147"/>
    </row>
    <row r="227" spans="1:85" ht="15">
      <c r="A227" s="173" t="s">
        <v>24</v>
      </c>
      <c r="B227" s="162">
        <v>0.77465686556948854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96"/>
        <v>0.77465686556948854</v>
      </c>
      <c r="J227" s="155"/>
      <c r="K227" s="175" t="s">
        <v>24</v>
      </c>
      <c r="L227" s="162">
        <v>0.77465686556948854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97"/>
        <v>0.77465686556948854</v>
      </c>
      <c r="U227" s="221" t="s">
        <v>24</v>
      </c>
      <c r="V227" s="213">
        <v>0.75640332367356167</v>
      </c>
      <c r="W227" s="213">
        <v>1.8253541895926897E-2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98"/>
        <v>0.77465686556948854</v>
      </c>
      <c r="AJ227" s="147" t="str">
        <f t="shared" si="9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9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9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98"/>
        <v>0</v>
      </c>
      <c r="AJ228" s="147" t="str">
        <f t="shared" si="99"/>
        <v/>
      </c>
      <c r="BA228" s="147"/>
      <c r="BR228" s="147"/>
      <c r="CG228" s="147"/>
    </row>
    <row r="229" spans="1:85" ht="15">
      <c r="A229" s="173" t="s">
        <v>22</v>
      </c>
      <c r="B229" s="162">
        <v>6.9137074673639876E-3</v>
      </c>
      <c r="C229" s="162">
        <v>0</v>
      </c>
      <c r="D229" s="162">
        <v>0</v>
      </c>
      <c r="E229" s="162">
        <v>0</v>
      </c>
      <c r="F229" s="322"/>
      <c r="G229" s="162">
        <v>0</v>
      </c>
      <c r="H229" s="174">
        <v>0</v>
      </c>
      <c r="I229" s="160">
        <f t="shared" si="96"/>
        <v>6.9137074673639876E-3</v>
      </c>
      <c r="J229" s="155"/>
      <c r="K229" s="175" t="s">
        <v>22</v>
      </c>
      <c r="L229" s="162">
        <v>6.9137074673639876E-3</v>
      </c>
      <c r="M229" s="162">
        <v>0</v>
      </c>
      <c r="N229" s="162">
        <v>0</v>
      </c>
      <c r="O229" s="162">
        <v>0</v>
      </c>
      <c r="P229" s="162">
        <v>0.42180207712302187</v>
      </c>
      <c r="Q229" s="162">
        <v>0</v>
      </c>
      <c r="R229" s="163">
        <v>0</v>
      </c>
      <c r="S229" s="164">
        <f t="shared" si="97"/>
        <v>0.42871578459038584</v>
      </c>
      <c r="U229" s="221" t="s">
        <v>22</v>
      </c>
      <c r="V229" s="213">
        <v>6.9137074673639876E-3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0.42180207712302187</v>
      </c>
      <c r="AC229" s="214">
        <v>0</v>
      </c>
      <c r="AD229" s="213">
        <v>0</v>
      </c>
      <c r="AE229" s="213">
        <v>0</v>
      </c>
      <c r="AF229" s="213">
        <v>0</v>
      </c>
      <c r="AG229" s="213">
        <v>0</v>
      </c>
      <c r="AH229" s="213">
        <v>0</v>
      </c>
      <c r="AI229" s="216">
        <f t="shared" si="98"/>
        <v>0.42871578459038584</v>
      </c>
      <c r="AJ229" s="147" t="str">
        <f t="shared" si="9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9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9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98"/>
        <v>0</v>
      </c>
      <c r="AJ230" s="147" t="str">
        <f t="shared" si="9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9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9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98"/>
        <v>0</v>
      </c>
      <c r="AJ231" s="147" t="str">
        <f t="shared" si="9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9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9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98"/>
        <v>0</v>
      </c>
      <c r="AJ232" s="147" t="str">
        <f t="shared" si="9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9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9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98"/>
        <v>0</v>
      </c>
      <c r="AJ233" s="147" t="str">
        <f t="shared" si="9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9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9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98"/>
        <v>0</v>
      </c>
      <c r="AJ234" s="147" t="str">
        <f t="shared" si="9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9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9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98"/>
        <v>0</v>
      </c>
      <c r="AJ235" s="147" t="str">
        <f t="shared" si="9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29.534435797948436</v>
      </c>
      <c r="C236" s="201">
        <f t="shared" ref="C236:I236" si="100">SUM(C215:C231)</f>
        <v>0</v>
      </c>
      <c r="D236" s="201">
        <f t="shared" si="100"/>
        <v>7.2092000757037624</v>
      </c>
      <c r="E236" s="201">
        <f t="shared" si="100"/>
        <v>29.522512081881125</v>
      </c>
      <c r="F236" s="201">
        <f t="shared" si="100"/>
        <v>0</v>
      </c>
      <c r="G236" s="201">
        <f t="shared" si="100"/>
        <v>5.3312043572072385</v>
      </c>
      <c r="H236" s="203">
        <f t="shared" si="100"/>
        <v>0</v>
      </c>
      <c r="I236" s="160">
        <f t="shared" si="100"/>
        <v>71.597352312740554</v>
      </c>
      <c r="J236" s="155"/>
      <c r="K236" s="202" t="s">
        <v>26</v>
      </c>
      <c r="L236" s="201">
        <f>SUM(L215:L231)</f>
        <v>29.534435797948436</v>
      </c>
      <c r="M236" s="201">
        <f t="shared" ref="M236:S236" si="101">SUM(M215:M231)</f>
        <v>0</v>
      </c>
      <c r="N236" s="201">
        <f t="shared" si="101"/>
        <v>7.2092000757037624</v>
      </c>
      <c r="O236" s="201">
        <f t="shared" si="101"/>
        <v>29.522512081881125</v>
      </c>
      <c r="P236" s="201">
        <f t="shared" si="101"/>
        <v>7.8440461289887873</v>
      </c>
      <c r="Q236" s="201">
        <f t="shared" si="101"/>
        <v>5.3312043572072385</v>
      </c>
      <c r="R236" s="203">
        <f t="shared" si="101"/>
        <v>0</v>
      </c>
      <c r="S236" s="204">
        <f t="shared" si="101"/>
        <v>79.441398441729334</v>
      </c>
      <c r="T236" s="147" t="str">
        <f>IF(ABS(S236-AI236)&gt;0.01,S236-AI236,"")</f>
        <v/>
      </c>
      <c r="U236" s="230" t="s">
        <v>59</v>
      </c>
      <c r="V236" s="231">
        <f>SUM(V215:V231)</f>
        <v>27.776835338744196</v>
      </c>
      <c r="W236" s="231">
        <f t="shared" ref="W236:AH236" si="102">SUM(W215:W231)</f>
        <v>1.6351129696770785</v>
      </c>
      <c r="X236" s="231">
        <f t="shared" si="102"/>
        <v>5.3312043572072385</v>
      </c>
      <c r="Y236" s="231">
        <f t="shared" si="102"/>
        <v>0</v>
      </c>
      <c r="Z236" s="231">
        <f t="shared" si="102"/>
        <v>7.2092000757037624</v>
      </c>
      <c r="AA236" s="231">
        <f t="shared" si="102"/>
        <v>26.42559334527262</v>
      </c>
      <c r="AB236" s="231">
        <f t="shared" si="102"/>
        <v>7.8440461289887873</v>
      </c>
      <c r="AC236" s="231">
        <f t="shared" si="102"/>
        <v>3.2194062261356651</v>
      </c>
      <c r="AD236" s="232">
        <f t="shared" si="102"/>
        <v>0.1224874895271591</v>
      </c>
      <c r="AE236" s="232">
        <f t="shared" si="102"/>
        <v>0.29820092152665267</v>
      </c>
      <c r="AF236" s="232">
        <f t="shared" si="102"/>
        <v>0</v>
      </c>
      <c r="AG236" s="232">
        <f t="shared" si="102"/>
        <v>0</v>
      </c>
      <c r="AH236" s="232">
        <f t="shared" si="102"/>
        <v>2.7987178150818535</v>
      </c>
      <c r="AI236" s="233">
        <f>SUM(V236:AC236)</f>
        <v>79.441398441729348</v>
      </c>
      <c r="AJ236" s="147" t="str">
        <f t="shared" si="9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0.41250737414060579</v>
      </c>
      <c r="C237" s="49">
        <f t="shared" ref="C237:H237" si="103">IF($I236=0,"-",C236/$I236)</f>
        <v>0</v>
      </c>
      <c r="D237" s="49">
        <f t="shared" si="103"/>
        <v>0.10069087533032844</v>
      </c>
      <c r="E237" s="49">
        <f t="shared" si="103"/>
        <v>0.41234083563489082</v>
      </c>
      <c r="F237" s="49">
        <f t="shared" si="103"/>
        <v>0</v>
      </c>
      <c r="G237" s="49">
        <f t="shared" si="103"/>
        <v>7.4460914894175001E-2</v>
      </c>
      <c r="H237" s="71">
        <f t="shared" si="103"/>
        <v>0</v>
      </c>
      <c r="I237" s="50">
        <f>SUM(B237:H237)</f>
        <v>1</v>
      </c>
      <c r="J237" s="147"/>
      <c r="K237" s="82" t="s">
        <v>83</v>
      </c>
      <c r="L237" s="99">
        <f t="shared" ref="L237:R237" si="104">IF($S236=0,"-",L236/$S236)</f>
        <v>0.37177638331243745</v>
      </c>
      <c r="M237" s="99">
        <f t="shared" si="104"/>
        <v>0</v>
      </c>
      <c r="N237" s="99">
        <f t="shared" si="104"/>
        <v>9.0748655198860162E-2</v>
      </c>
      <c r="O237" s="99">
        <f t="shared" si="104"/>
        <v>0.3716262888239063</v>
      </c>
      <c r="P237" s="99">
        <f t="shared" si="104"/>
        <v>9.8740030800722051E-2</v>
      </c>
      <c r="Q237" s="99">
        <f t="shared" si="104"/>
        <v>6.7108641864074225E-2</v>
      </c>
      <c r="R237" s="100">
        <f t="shared" si="104"/>
        <v>0</v>
      </c>
      <c r="S237" s="101">
        <f>SUM(L237:R237)</f>
        <v>1.0000000000000002</v>
      </c>
      <c r="U237" s="111" t="s">
        <v>83</v>
      </c>
      <c r="V237" s="133">
        <f>+V236/$AI236</f>
        <v>0.34965189288703974</v>
      </c>
      <c r="W237" s="133">
        <f t="shared" ref="W237:AH237" si="105">+W236/$AI236</f>
        <v>2.0582630741029086E-2</v>
      </c>
      <c r="X237" s="133">
        <f t="shared" si="105"/>
        <v>6.7108641864074225E-2</v>
      </c>
      <c r="Y237" s="133">
        <f t="shared" si="105"/>
        <v>0</v>
      </c>
      <c r="Z237" s="133">
        <f t="shared" si="105"/>
        <v>9.0748655198860148E-2</v>
      </c>
      <c r="AA237" s="133">
        <f t="shared" si="105"/>
        <v>0.33264260025150388</v>
      </c>
      <c r="AB237" s="133">
        <f t="shared" si="105"/>
        <v>9.8740030800722037E-2</v>
      </c>
      <c r="AC237" s="133">
        <f t="shared" si="105"/>
        <v>4.052554825677087E-2</v>
      </c>
      <c r="AD237" s="133">
        <f t="shared" si="105"/>
        <v>1.5418596843685256E-3</v>
      </c>
      <c r="AE237" s="133">
        <f t="shared" si="105"/>
        <v>3.7537219557556567E-3</v>
      </c>
      <c r="AF237" s="133">
        <f t="shared" si="105"/>
        <v>0</v>
      </c>
      <c r="AG237" s="133">
        <f t="shared" si="105"/>
        <v>0</v>
      </c>
      <c r="AH237" s="133">
        <f t="shared" si="105"/>
        <v>3.5229966616646693E-2</v>
      </c>
      <c r="AI237" s="134">
        <f>SUM(V237:AC237)</f>
        <v>0.99999999999999989</v>
      </c>
      <c r="AJ237" s="25" t="str">
        <f t="shared" si="9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06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07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08">SUM(V242:AC242)</f>
        <v>0</v>
      </c>
      <c r="AJ242" s="147" t="str">
        <f t="shared" ref="AJ242:AJ263" si="109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</v>
      </c>
      <c r="E243" s="162">
        <v>0</v>
      </c>
      <c r="F243" s="322"/>
      <c r="G243" s="162">
        <v>0</v>
      </c>
      <c r="H243" s="174">
        <v>0</v>
      </c>
      <c r="I243" s="160">
        <f t="shared" si="106"/>
        <v>0</v>
      </c>
      <c r="J243" s="155"/>
      <c r="K243" s="175" t="s">
        <v>10</v>
      </c>
      <c r="L243" s="162">
        <v>0</v>
      </c>
      <c r="M243" s="162">
        <v>0</v>
      </c>
      <c r="N243" s="162">
        <v>0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07"/>
        <v>0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08"/>
        <v>0</v>
      </c>
      <c r="AJ243" s="147" t="str">
        <f t="shared" si="109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06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07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08"/>
        <v>0</v>
      </c>
      <c r="AJ244" s="147" t="str">
        <f t="shared" si="109"/>
        <v/>
      </c>
      <c r="BA244" s="147"/>
      <c r="BR244" s="147"/>
      <c r="CG244" s="147"/>
    </row>
    <row r="245" spans="1:85" ht="15">
      <c r="A245" s="173" t="s">
        <v>16</v>
      </c>
      <c r="B245" s="162">
        <v>23.236451209124354</v>
      </c>
      <c r="C245" s="162">
        <v>0</v>
      </c>
      <c r="D245" s="162">
        <v>3.6491462831385899</v>
      </c>
      <c r="E245" s="162">
        <v>0</v>
      </c>
      <c r="F245" s="322"/>
      <c r="G245" s="162">
        <v>0</v>
      </c>
      <c r="H245" s="174">
        <v>0</v>
      </c>
      <c r="I245" s="160">
        <f t="shared" si="106"/>
        <v>26.885597492262946</v>
      </c>
      <c r="J245" s="155"/>
      <c r="K245" s="175" t="s">
        <v>16</v>
      </c>
      <c r="L245" s="162">
        <v>23.236451209124354</v>
      </c>
      <c r="M245" s="162">
        <v>0</v>
      </c>
      <c r="N245" s="162">
        <v>3.6491462831385899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07"/>
        <v>26.885597492262946</v>
      </c>
      <c r="U245" s="221" t="s">
        <v>16</v>
      </c>
      <c r="V245" s="213">
        <v>23.236451209124354</v>
      </c>
      <c r="W245" s="213">
        <v>0</v>
      </c>
      <c r="X245" s="213">
        <v>0</v>
      </c>
      <c r="Y245" s="213">
        <v>0</v>
      </c>
      <c r="Z245" s="213">
        <v>3.6491462831385899</v>
      </c>
      <c r="AA245" s="213">
        <v>0</v>
      </c>
      <c r="AB245" s="213">
        <v>0</v>
      </c>
      <c r="AC245" s="214">
        <v>0</v>
      </c>
      <c r="AD245" s="215">
        <v>0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08"/>
        <v>26.885597492262946</v>
      </c>
      <c r="AJ245" s="147" t="str">
        <f t="shared" si="109"/>
        <v/>
      </c>
      <c r="BA245" s="147"/>
      <c r="BR245" s="147"/>
      <c r="CG245" s="147"/>
    </row>
    <row r="246" spans="1:85" ht="15">
      <c r="A246" s="165" t="s">
        <v>15</v>
      </c>
      <c r="B246" s="166">
        <v>7.5652894293251256</v>
      </c>
      <c r="C246" s="166">
        <v>9.4926029049344787E-2</v>
      </c>
      <c r="D246" s="166">
        <v>1.8857675354554744</v>
      </c>
      <c r="E246" s="166">
        <v>7.1185402577863974E-2</v>
      </c>
      <c r="F246" s="322"/>
      <c r="G246" s="166">
        <v>0</v>
      </c>
      <c r="H246" s="167">
        <v>0</v>
      </c>
      <c r="I246" s="168">
        <f t="shared" si="106"/>
        <v>9.6171683964078092</v>
      </c>
      <c r="J246" s="155"/>
      <c r="K246" s="169" t="s">
        <v>15</v>
      </c>
      <c r="L246" s="170">
        <v>7.5652894293251256</v>
      </c>
      <c r="M246" s="170">
        <v>9.4926029049344787E-2</v>
      </c>
      <c r="N246" s="170">
        <v>1.8857675354554744</v>
      </c>
      <c r="O246" s="170">
        <v>7.1185402577863974E-2</v>
      </c>
      <c r="P246" s="170">
        <v>0</v>
      </c>
      <c r="Q246" s="170">
        <v>0</v>
      </c>
      <c r="R246" s="171">
        <v>0</v>
      </c>
      <c r="S246" s="172">
        <f t="shared" si="107"/>
        <v>9.6171683964078092</v>
      </c>
      <c r="U246" s="217" t="s">
        <v>53</v>
      </c>
      <c r="V246" s="218">
        <v>7.4203735259144814</v>
      </c>
      <c r="W246" s="218">
        <v>0</v>
      </c>
      <c r="X246" s="218">
        <v>0</v>
      </c>
      <c r="Y246" s="218">
        <v>9.4926029049344787E-2</v>
      </c>
      <c r="Z246" s="218">
        <v>1.8857675354554744</v>
      </c>
      <c r="AA246" s="218">
        <v>6.101605935245482E-2</v>
      </c>
      <c r="AB246" s="218">
        <v>0</v>
      </c>
      <c r="AC246" s="219">
        <v>0.15508524663605364</v>
      </c>
      <c r="AD246" s="218">
        <v>0.1449159034106445</v>
      </c>
      <c r="AE246" s="218">
        <v>0</v>
      </c>
      <c r="AF246" s="218">
        <v>0</v>
      </c>
      <c r="AG246" s="218">
        <v>0</v>
      </c>
      <c r="AH246" s="218">
        <v>1.0169343225409149E-2</v>
      </c>
      <c r="AI246" s="220">
        <f t="shared" si="108"/>
        <v>9.6171683964078092</v>
      </c>
      <c r="AJ246" s="147" t="str">
        <f t="shared" si="109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0.44591133984852577</v>
      </c>
      <c r="F247" s="322"/>
      <c r="G247" s="162">
        <v>0</v>
      </c>
      <c r="H247" s="174">
        <v>0</v>
      </c>
      <c r="I247" s="160">
        <f t="shared" si="106"/>
        <v>0.44591133984852577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0.44591133984852577</v>
      </c>
      <c r="P247" s="162">
        <v>83.591390750762713</v>
      </c>
      <c r="Q247" s="162">
        <v>0</v>
      </c>
      <c r="R247" s="163">
        <v>0</v>
      </c>
      <c r="S247" s="164">
        <f t="shared" si="107"/>
        <v>84.037302090611234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3.1213793789396801E-2</v>
      </c>
      <c r="AB247" s="213">
        <v>83.591390750762713</v>
      </c>
      <c r="AC247" s="214">
        <v>0.41469754605912895</v>
      </c>
      <c r="AD247" s="213">
        <v>0</v>
      </c>
      <c r="AE247" s="213">
        <v>0</v>
      </c>
      <c r="AF247" s="213">
        <v>0</v>
      </c>
      <c r="AG247" s="213">
        <v>0</v>
      </c>
      <c r="AH247" s="213">
        <v>0.41469754605912895</v>
      </c>
      <c r="AI247" s="216">
        <f t="shared" si="108"/>
        <v>84.037302090611234</v>
      </c>
      <c r="AJ247" s="147" t="str">
        <f t="shared" si="109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5.2900663100336386E-2</v>
      </c>
      <c r="F248" s="322"/>
      <c r="G248" s="166">
        <v>0</v>
      </c>
      <c r="H248" s="167">
        <v>0</v>
      </c>
      <c r="I248" s="168">
        <f t="shared" si="106"/>
        <v>5.2900663100336386E-2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5.2900663100336386E-2</v>
      </c>
      <c r="P248" s="170">
        <v>5.8111966805520847</v>
      </c>
      <c r="Q248" s="170">
        <v>0</v>
      </c>
      <c r="R248" s="171">
        <v>0</v>
      </c>
      <c r="S248" s="172">
        <f t="shared" si="107"/>
        <v>5.8640973436524213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5.2371656469333019E-2</v>
      </c>
      <c r="AB248" s="218">
        <v>5.8111966805520847</v>
      </c>
      <c r="AC248" s="219">
        <v>5.2900663100336387E-4</v>
      </c>
      <c r="AD248" s="218">
        <v>0</v>
      </c>
      <c r="AE248" s="218">
        <v>0</v>
      </c>
      <c r="AF248" s="218">
        <v>0</v>
      </c>
      <c r="AG248" s="218">
        <v>0</v>
      </c>
      <c r="AH248" s="218">
        <v>5.2900663100336387E-4</v>
      </c>
      <c r="AI248" s="220">
        <f t="shared" si="108"/>
        <v>5.8640973436524213</v>
      </c>
      <c r="AJ248" s="147" t="str">
        <f t="shared" si="109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4.0342772160072661E-3</v>
      </c>
      <c r="E249" s="162">
        <v>0</v>
      </c>
      <c r="F249" s="322"/>
      <c r="G249" s="162">
        <v>0</v>
      </c>
      <c r="H249" s="174">
        <v>0</v>
      </c>
      <c r="I249" s="160">
        <f t="shared" si="106"/>
        <v>4.0342772160072661E-3</v>
      </c>
      <c r="J249" s="155"/>
      <c r="K249" s="175" t="s">
        <v>55</v>
      </c>
      <c r="L249" s="162">
        <v>0</v>
      </c>
      <c r="M249" s="162">
        <v>0</v>
      </c>
      <c r="N249" s="162">
        <v>4.0342772160072661E-3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07"/>
        <v>4.0342772160072661E-3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4.0342772160072661E-3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08"/>
        <v>4.0342772160072661E-3</v>
      </c>
      <c r="AJ249" s="147" t="str">
        <f t="shared" si="109"/>
        <v/>
      </c>
      <c r="BA249" s="147"/>
      <c r="BR249" s="147"/>
      <c r="CG249" s="147"/>
    </row>
    <row r="250" spans="1:85" ht="15">
      <c r="A250" s="165" t="s">
        <v>17</v>
      </c>
      <c r="B250" s="166">
        <v>16.060357166278276</v>
      </c>
      <c r="C250" s="166">
        <v>0</v>
      </c>
      <c r="D250" s="166">
        <v>22.774645522833929</v>
      </c>
      <c r="E250" s="166">
        <v>45.04856163945194</v>
      </c>
      <c r="F250" s="322"/>
      <c r="G250" s="166">
        <v>0</v>
      </c>
      <c r="H250" s="167">
        <v>0</v>
      </c>
      <c r="I250" s="168">
        <f t="shared" si="106"/>
        <v>83.883564328564148</v>
      </c>
      <c r="J250" s="155"/>
      <c r="K250" s="169" t="s">
        <v>17</v>
      </c>
      <c r="L250" s="170">
        <v>16.060357166278276</v>
      </c>
      <c r="M250" s="170">
        <v>0</v>
      </c>
      <c r="N250" s="170">
        <v>22.774645522833929</v>
      </c>
      <c r="O250" s="170">
        <v>45.04856163945194</v>
      </c>
      <c r="P250" s="170">
        <v>0</v>
      </c>
      <c r="Q250" s="170">
        <v>0</v>
      </c>
      <c r="R250" s="171">
        <v>0</v>
      </c>
      <c r="S250" s="172">
        <f t="shared" si="107"/>
        <v>83.883564328564148</v>
      </c>
      <c r="U250" s="217" t="s">
        <v>17</v>
      </c>
      <c r="V250" s="218">
        <v>16.060357166278276</v>
      </c>
      <c r="W250" s="218">
        <v>0</v>
      </c>
      <c r="X250" s="218">
        <v>0</v>
      </c>
      <c r="Y250" s="218">
        <v>0</v>
      </c>
      <c r="Z250" s="218">
        <v>22.774645522833929</v>
      </c>
      <c r="AA250" s="218">
        <v>0.22781942885846479</v>
      </c>
      <c r="AB250" s="218">
        <v>0</v>
      </c>
      <c r="AC250" s="219">
        <v>44.820742210593473</v>
      </c>
      <c r="AD250" s="218">
        <v>0</v>
      </c>
      <c r="AE250" s="218">
        <v>0</v>
      </c>
      <c r="AF250" s="218">
        <v>0</v>
      </c>
      <c r="AG250" s="218">
        <v>0</v>
      </c>
      <c r="AH250" s="218">
        <v>44.820742210593473</v>
      </c>
      <c r="AI250" s="220">
        <f t="shared" si="108"/>
        <v>83.883564328564148</v>
      </c>
      <c r="AJ250" s="147" t="str">
        <f t="shared" si="109"/>
        <v/>
      </c>
      <c r="BA250" s="147"/>
      <c r="BR250" s="147"/>
      <c r="CG250" s="147"/>
    </row>
    <row r="251" spans="1:85" ht="15">
      <c r="A251" s="173" t="s">
        <v>139</v>
      </c>
      <c r="B251" s="162">
        <v>232.87899153487962</v>
      </c>
      <c r="C251" s="162">
        <v>7.7724427588511613</v>
      </c>
      <c r="D251" s="162">
        <v>100.18123515698404</v>
      </c>
      <c r="E251" s="162">
        <v>21.403777390989525</v>
      </c>
      <c r="F251" s="322"/>
      <c r="G251" s="162">
        <v>0</v>
      </c>
      <c r="H251" s="174">
        <v>0</v>
      </c>
      <c r="I251" s="160">
        <f t="shared" si="106"/>
        <v>362.23644684170438</v>
      </c>
      <c r="J251" s="155"/>
      <c r="K251" s="175" t="s">
        <v>139</v>
      </c>
      <c r="L251" s="162">
        <v>232.87899153487962</v>
      </c>
      <c r="M251" s="162">
        <v>7.7724427588511613</v>
      </c>
      <c r="N251" s="162">
        <v>100.18123515698404</v>
      </c>
      <c r="O251" s="162">
        <v>21.403777390989525</v>
      </c>
      <c r="P251" s="162">
        <v>6.6630950100797143E-2</v>
      </c>
      <c r="Q251" s="162">
        <v>0</v>
      </c>
      <c r="R251" s="163">
        <v>0</v>
      </c>
      <c r="S251" s="164">
        <f t="shared" si="107"/>
        <v>362.30307779180515</v>
      </c>
      <c r="U251" s="221" t="s">
        <v>139</v>
      </c>
      <c r="V251" s="213">
        <v>229.79052939901834</v>
      </c>
      <c r="W251" s="213">
        <v>0</v>
      </c>
      <c r="X251" s="213">
        <v>0</v>
      </c>
      <c r="Y251" s="213">
        <v>7.7724427588511613</v>
      </c>
      <c r="Z251" s="213">
        <v>100.18123515698404</v>
      </c>
      <c r="AA251" s="213">
        <v>2.4932193216563379</v>
      </c>
      <c r="AB251" s="213">
        <v>6.6630950100797143E-2</v>
      </c>
      <c r="AC251" s="214">
        <v>21.999020205194459</v>
      </c>
      <c r="AD251" s="213">
        <v>3.0884621358612696</v>
      </c>
      <c r="AE251" s="213">
        <v>7.6482798609107858</v>
      </c>
      <c r="AF251" s="213">
        <v>0</v>
      </c>
      <c r="AG251" s="213">
        <v>0</v>
      </c>
      <c r="AH251" s="213">
        <v>11.262278208422403</v>
      </c>
      <c r="AI251" s="216">
        <f t="shared" si="108"/>
        <v>362.30307779180515</v>
      </c>
      <c r="AJ251" s="147" t="str">
        <f t="shared" si="109"/>
        <v/>
      </c>
      <c r="BA251" s="147"/>
      <c r="BR251" s="147"/>
      <c r="CG251" s="147"/>
    </row>
    <row r="252" spans="1:85" ht="15">
      <c r="A252" s="165" t="s">
        <v>25</v>
      </c>
      <c r="B252" s="166">
        <v>29.74637892800159</v>
      </c>
      <c r="C252" s="166">
        <v>0.27209323612828101</v>
      </c>
      <c r="D252" s="166">
        <v>198.93684177723767</v>
      </c>
      <c r="E252" s="166">
        <v>362.60723685486295</v>
      </c>
      <c r="F252" s="322"/>
      <c r="G252" s="166">
        <v>71.903949722391772</v>
      </c>
      <c r="H252" s="167">
        <v>18.593987228527276</v>
      </c>
      <c r="I252" s="168">
        <f t="shared" si="106"/>
        <v>682.06048774714941</v>
      </c>
      <c r="J252" s="155"/>
      <c r="K252" s="169" t="s">
        <v>25</v>
      </c>
      <c r="L252" s="170">
        <v>29.74637892800159</v>
      </c>
      <c r="M252" s="170">
        <v>0.27209323612828101</v>
      </c>
      <c r="N252" s="170">
        <v>198.93684177723767</v>
      </c>
      <c r="O252" s="170">
        <v>362.60723685486295</v>
      </c>
      <c r="P252" s="170">
        <v>0.80165513136703126</v>
      </c>
      <c r="Q252" s="170">
        <v>71.903949722391772</v>
      </c>
      <c r="R252" s="171">
        <v>18.593987228527276</v>
      </c>
      <c r="S252" s="172">
        <f t="shared" si="107"/>
        <v>682.86214287851647</v>
      </c>
      <c r="U252" s="217" t="s">
        <v>25</v>
      </c>
      <c r="V252" s="218">
        <v>6.1094217912062927</v>
      </c>
      <c r="W252" s="218">
        <v>23.267752609952687</v>
      </c>
      <c r="X252" s="218">
        <v>71.903949722391772</v>
      </c>
      <c r="Y252" s="218">
        <v>0.27209323612828101</v>
      </c>
      <c r="Z252" s="218">
        <v>198.93684177723767</v>
      </c>
      <c r="AA252" s="218">
        <v>356.94246319175102</v>
      </c>
      <c r="AB252" s="218">
        <v>0.80165513136703126</v>
      </c>
      <c r="AC252" s="219">
        <v>24.627965418481821</v>
      </c>
      <c r="AD252" s="218">
        <v>0.36920452684260968</v>
      </c>
      <c r="AE252" s="218">
        <v>0.88875816046563005</v>
      </c>
      <c r="AF252" s="218">
        <v>18.593987228527276</v>
      </c>
      <c r="AG252" s="218">
        <v>0</v>
      </c>
      <c r="AH252" s="218">
        <v>4.7760155026463007</v>
      </c>
      <c r="AI252" s="220">
        <f t="shared" si="108"/>
        <v>682.86214287851669</v>
      </c>
      <c r="AJ252" s="147" t="str">
        <f t="shared" si="109"/>
        <v/>
      </c>
      <c r="BA252" s="147"/>
      <c r="BR252" s="147"/>
      <c r="CG252" s="147"/>
    </row>
    <row r="253" spans="1:85" ht="15">
      <c r="A253" s="173" t="s">
        <v>24</v>
      </c>
      <c r="B253" s="162">
        <v>30.54241922652081</v>
      </c>
      <c r="C253" s="162">
        <v>0</v>
      </c>
      <c r="D253" s="162">
        <v>0.44417115256035372</v>
      </c>
      <c r="E253" s="162">
        <v>0</v>
      </c>
      <c r="F253" s="322"/>
      <c r="G253" s="162">
        <v>0</v>
      </c>
      <c r="H253" s="174">
        <v>0</v>
      </c>
      <c r="I253" s="160">
        <f t="shared" si="106"/>
        <v>30.986590379081164</v>
      </c>
      <c r="J253" s="155"/>
      <c r="K253" s="175" t="s">
        <v>24</v>
      </c>
      <c r="L253" s="162">
        <v>30.54241922652081</v>
      </c>
      <c r="M253" s="162">
        <v>0</v>
      </c>
      <c r="N253" s="162">
        <v>0.44417115256035372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07"/>
        <v>30.986590379081164</v>
      </c>
      <c r="U253" s="221" t="s">
        <v>24</v>
      </c>
      <c r="V253" s="213">
        <v>30.529515458479171</v>
      </c>
      <c r="W253" s="213">
        <v>0</v>
      </c>
      <c r="X253" s="213">
        <v>0</v>
      </c>
      <c r="Y253" s="213">
        <v>0</v>
      </c>
      <c r="Z253" s="213">
        <v>0.44417115256035372</v>
      </c>
      <c r="AA253" s="213">
        <v>0</v>
      </c>
      <c r="AB253" s="213">
        <v>0</v>
      </c>
      <c r="AC253" s="214">
        <v>1.2903768041639565E-2</v>
      </c>
      <c r="AD253" s="213">
        <v>1.2903768041639565E-2</v>
      </c>
      <c r="AE253" s="213">
        <v>0</v>
      </c>
      <c r="AF253" s="213">
        <v>0</v>
      </c>
      <c r="AG253" s="213">
        <v>0</v>
      </c>
      <c r="AH253" s="213">
        <v>0</v>
      </c>
      <c r="AI253" s="216">
        <f t="shared" si="108"/>
        <v>30.986590379081164</v>
      </c>
      <c r="AJ253" s="147" t="str">
        <f t="shared" si="109"/>
        <v/>
      </c>
      <c r="BA253" s="147"/>
      <c r="BR253" s="147"/>
      <c r="CG253" s="147"/>
    </row>
    <row r="254" spans="1:85" ht="15">
      <c r="A254" s="165" t="s">
        <v>56</v>
      </c>
      <c r="B254" s="166">
        <v>0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06"/>
        <v>0</v>
      </c>
      <c r="J254" s="155"/>
      <c r="K254" s="169" t="s">
        <v>56</v>
      </c>
      <c r="L254" s="170">
        <v>0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07"/>
        <v>0</v>
      </c>
      <c r="U254" s="217" t="s">
        <v>56</v>
      </c>
      <c r="V254" s="218">
        <v>0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08"/>
        <v>0</v>
      </c>
      <c r="AJ254" s="147" t="str">
        <f t="shared" si="109"/>
        <v/>
      </c>
      <c r="BA254" s="147"/>
      <c r="BR254" s="147"/>
      <c r="CG254" s="147"/>
    </row>
    <row r="255" spans="1:85" ht="15">
      <c r="A255" s="173" t="s">
        <v>22</v>
      </c>
      <c r="B255" s="162">
        <v>3.6365597739103324</v>
      </c>
      <c r="C255" s="162">
        <v>0</v>
      </c>
      <c r="D255" s="162">
        <v>0</v>
      </c>
      <c r="E255" s="162">
        <v>9.3245122407957251E-2</v>
      </c>
      <c r="F255" s="322"/>
      <c r="G255" s="162">
        <v>0</v>
      </c>
      <c r="H255" s="174">
        <v>0</v>
      </c>
      <c r="I255" s="160">
        <f t="shared" si="106"/>
        <v>3.7298048963182895</v>
      </c>
      <c r="J255" s="155"/>
      <c r="K255" s="175" t="s">
        <v>22</v>
      </c>
      <c r="L255" s="162">
        <v>3.6365597739103324</v>
      </c>
      <c r="M255" s="162">
        <v>0</v>
      </c>
      <c r="N255" s="162">
        <v>0</v>
      </c>
      <c r="O255" s="162">
        <v>9.3245122407957251E-2</v>
      </c>
      <c r="P255" s="162">
        <v>5.0560995318638557</v>
      </c>
      <c r="Q255" s="162">
        <v>0</v>
      </c>
      <c r="R255" s="163">
        <v>0</v>
      </c>
      <c r="S255" s="164">
        <f t="shared" si="107"/>
        <v>8.7859044281821461</v>
      </c>
      <c r="U255" s="221" t="s">
        <v>22</v>
      </c>
      <c r="V255" s="213">
        <v>3.617910749428741</v>
      </c>
      <c r="W255" s="213">
        <v>0</v>
      </c>
      <c r="X255" s="213">
        <v>0</v>
      </c>
      <c r="Y255" s="213">
        <v>0</v>
      </c>
      <c r="Z255" s="213">
        <v>0</v>
      </c>
      <c r="AA255" s="213">
        <v>0</v>
      </c>
      <c r="AB255" s="213">
        <v>5.0560995318638557</v>
      </c>
      <c r="AC255" s="214">
        <v>0.1118941468895487</v>
      </c>
      <c r="AD255" s="213">
        <v>1.8649024481591451E-2</v>
      </c>
      <c r="AE255" s="213">
        <v>0</v>
      </c>
      <c r="AF255" s="213">
        <v>0</v>
      </c>
      <c r="AG255" s="213">
        <v>0</v>
      </c>
      <c r="AH255" s="213">
        <v>9.3245122407957251E-2</v>
      </c>
      <c r="AI255" s="216">
        <f t="shared" si="108"/>
        <v>8.7859044281821461</v>
      </c>
      <c r="AJ255" s="147" t="str">
        <f t="shared" si="109"/>
        <v/>
      </c>
      <c r="BA255" s="147"/>
      <c r="BR255" s="147"/>
      <c r="CG255" s="147"/>
    </row>
    <row r="256" spans="1:85" ht="15">
      <c r="A256" s="165" t="s">
        <v>21</v>
      </c>
      <c r="B256" s="166">
        <v>1.5864718235772419E-2</v>
      </c>
      <c r="C256" s="166">
        <v>0</v>
      </c>
      <c r="D256" s="166">
        <v>3.9661795589431047E-3</v>
      </c>
      <c r="E256" s="166">
        <v>0</v>
      </c>
      <c r="F256" s="322"/>
      <c r="G256" s="166">
        <v>0</v>
      </c>
      <c r="H256" s="167">
        <v>0</v>
      </c>
      <c r="I256" s="168">
        <f t="shared" si="106"/>
        <v>1.9830897794715523E-2</v>
      </c>
      <c r="J256" s="155"/>
      <c r="K256" s="169" t="s">
        <v>21</v>
      </c>
      <c r="L256" s="170">
        <v>1.5864718235772419E-2</v>
      </c>
      <c r="M256" s="170">
        <v>0</v>
      </c>
      <c r="N256" s="170">
        <v>3.9661795589431047E-3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07"/>
        <v>1.9830897794715523E-2</v>
      </c>
      <c r="U256" s="217" t="s">
        <v>57</v>
      </c>
      <c r="V256" s="218">
        <v>1.5864718235772419E-2</v>
      </c>
      <c r="W256" s="218">
        <v>0</v>
      </c>
      <c r="X256" s="218">
        <v>0</v>
      </c>
      <c r="Y256" s="218">
        <v>0</v>
      </c>
      <c r="Z256" s="218">
        <v>3.9661795589431047E-3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08"/>
        <v>1.9830897794715523E-2</v>
      </c>
      <c r="AJ256" s="147" t="str">
        <f t="shared" si="109"/>
        <v/>
      </c>
      <c r="BA256" s="147"/>
      <c r="BR256" s="147"/>
      <c r="CG256" s="147"/>
    </row>
    <row r="257" spans="1:85" ht="15">
      <c r="A257" s="176" t="s">
        <v>60</v>
      </c>
      <c r="B257" s="162">
        <v>11.990328426811615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06"/>
        <v>11.990328426811615</v>
      </c>
      <c r="J257" s="155"/>
      <c r="K257" s="177" t="s">
        <v>60</v>
      </c>
      <c r="L257" s="162">
        <v>11.990328426811615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07"/>
        <v>11.990328426811615</v>
      </c>
      <c r="U257" s="222" t="s">
        <v>58</v>
      </c>
      <c r="V257" s="213">
        <v>11.990328426811615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0</v>
      </c>
      <c r="AD257" s="215">
        <v>0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08"/>
        <v>11.990328426811615</v>
      </c>
      <c r="AJ257" s="147" t="str">
        <f t="shared" si="109"/>
        <v/>
      </c>
      <c r="BA257" s="147"/>
      <c r="BR257" s="147"/>
      <c r="CG257" s="147"/>
    </row>
    <row r="258" spans="1:85">
      <c r="A258" s="178" t="s">
        <v>23</v>
      </c>
      <c r="B258" s="179">
        <v>11.990328426811615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06"/>
        <v>11.990328426811615</v>
      </c>
      <c r="J258" s="155"/>
      <c r="K258" s="182" t="s">
        <v>23</v>
      </c>
      <c r="L258" s="183">
        <v>11.990328426811615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07"/>
        <v>11.990328426811615</v>
      </c>
      <c r="U258" s="223" t="s">
        <v>61</v>
      </c>
      <c r="V258" s="224">
        <v>11.990328426811615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0</v>
      </c>
      <c r="AD258" s="224">
        <v>0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08"/>
        <v>11.990328426811615</v>
      </c>
      <c r="AJ258" s="147" t="str">
        <f t="shared" si="109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06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07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08"/>
        <v>0</v>
      </c>
      <c r="AJ259" s="147" t="str">
        <f t="shared" si="109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06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07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08"/>
        <v>0</v>
      </c>
      <c r="AJ260" s="147" t="str">
        <f t="shared" si="109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06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07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08"/>
        <v>0</v>
      </c>
      <c r="AJ261" s="147" t="str">
        <f t="shared" si="109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355.67264041308749</v>
      </c>
      <c r="C262" s="201">
        <f t="shared" ref="C262:I262" si="110">SUM(C241:C257)</f>
        <v>8.1394620240287878</v>
      </c>
      <c r="D262" s="201">
        <f t="shared" si="110"/>
        <v>327.87980788498498</v>
      </c>
      <c r="E262" s="201">
        <f t="shared" si="110"/>
        <v>429.72281841323905</v>
      </c>
      <c r="F262" s="201">
        <f t="shared" si="110"/>
        <v>0</v>
      </c>
      <c r="G262" s="201">
        <f t="shared" si="110"/>
        <v>71.903949722391772</v>
      </c>
      <c r="H262" s="203">
        <f t="shared" si="110"/>
        <v>18.593987228527276</v>
      </c>
      <c r="I262" s="160">
        <f t="shared" si="110"/>
        <v>1211.9126656862593</v>
      </c>
      <c r="J262" s="155"/>
      <c r="K262" s="202" t="s">
        <v>26</v>
      </c>
      <c r="L262" s="201">
        <f>SUM(L241:L257)</f>
        <v>355.67264041308749</v>
      </c>
      <c r="M262" s="201">
        <f t="shared" ref="M262:S262" si="111">SUM(M241:M257)</f>
        <v>8.1394620240287878</v>
      </c>
      <c r="N262" s="201">
        <f t="shared" si="111"/>
        <v>327.87980788498498</v>
      </c>
      <c r="O262" s="201">
        <f t="shared" si="111"/>
        <v>429.72281841323905</v>
      </c>
      <c r="P262" s="201">
        <f t="shared" si="111"/>
        <v>95.326973044646479</v>
      </c>
      <c r="Q262" s="201">
        <f t="shared" si="111"/>
        <v>71.903949722391772</v>
      </c>
      <c r="R262" s="203">
        <f t="shared" si="111"/>
        <v>18.593987228527276</v>
      </c>
      <c r="S262" s="204">
        <f t="shared" si="111"/>
        <v>1307.2396387309061</v>
      </c>
      <c r="T262" s="147" t="str">
        <f>IF(ABS(S262-AI262)&gt;0.01,S262-AI262,"")</f>
        <v/>
      </c>
      <c r="U262" s="230" t="s">
        <v>59</v>
      </c>
      <c r="V262" s="231">
        <f>SUM(V241:V257)</f>
        <v>328.77075244449708</v>
      </c>
      <c r="W262" s="231">
        <f t="shared" ref="W262:AH262" si="112">SUM(W241:W257)</f>
        <v>23.267752609952687</v>
      </c>
      <c r="X262" s="231">
        <f t="shared" si="112"/>
        <v>71.903949722391772</v>
      </c>
      <c r="Y262" s="231">
        <f t="shared" si="112"/>
        <v>8.1394620240287878</v>
      </c>
      <c r="Z262" s="231">
        <f t="shared" si="112"/>
        <v>327.87980788498498</v>
      </c>
      <c r="AA262" s="231">
        <f t="shared" si="112"/>
        <v>359.808103451877</v>
      </c>
      <c r="AB262" s="231">
        <f t="shared" si="112"/>
        <v>95.326973044646479</v>
      </c>
      <c r="AC262" s="231">
        <f t="shared" si="112"/>
        <v>92.142837548527126</v>
      </c>
      <c r="AD262" s="232">
        <f t="shared" si="112"/>
        <v>3.6341353586377552</v>
      </c>
      <c r="AE262" s="232">
        <f t="shared" si="112"/>
        <v>8.5370380213764161</v>
      </c>
      <c r="AF262" s="232">
        <f t="shared" si="112"/>
        <v>18.593987228527276</v>
      </c>
      <c r="AG262" s="232">
        <f t="shared" si="112"/>
        <v>0</v>
      </c>
      <c r="AH262" s="232">
        <f t="shared" si="112"/>
        <v>61.377676939985676</v>
      </c>
      <c r="AI262" s="233">
        <f>SUM(V262:AC262)</f>
        <v>1307.2396387309059</v>
      </c>
      <c r="AJ262" s="147" t="str">
        <f t="shared" si="109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0.29348042188476003</v>
      </c>
      <c r="C263" s="49">
        <f t="shared" ref="C263:H263" si="113">IF($I262=0,"-",C262/$I262)</f>
        <v>6.7162116994789597E-3</v>
      </c>
      <c r="D263" s="49">
        <f t="shared" si="113"/>
        <v>0.27054738940228779</v>
      </c>
      <c r="E263" s="49">
        <f t="shared" si="113"/>
        <v>0.35458233136783301</v>
      </c>
      <c r="F263" s="49">
        <f t="shared" si="113"/>
        <v>0</v>
      </c>
      <c r="G263" s="49">
        <f t="shared" si="113"/>
        <v>5.9330966461741984E-2</v>
      </c>
      <c r="H263" s="71">
        <f t="shared" si="113"/>
        <v>1.5342679183898304E-2</v>
      </c>
      <c r="I263" s="50">
        <f>SUM(B263:H263)</f>
        <v>1</v>
      </c>
      <c r="J263" s="147"/>
      <c r="K263" s="82" t="s">
        <v>83</v>
      </c>
      <c r="L263" s="99">
        <f t="shared" ref="L263:R263" si="114">IF($S262=0,"-",L262/$S262)</f>
        <v>0.27207914285584356</v>
      </c>
      <c r="M263" s="99">
        <f t="shared" si="114"/>
        <v>6.2264498282279274E-3</v>
      </c>
      <c r="N263" s="99">
        <f t="shared" si="114"/>
        <v>0.25081844075910759</v>
      </c>
      <c r="O263" s="99">
        <f t="shared" si="114"/>
        <v>0.32872535813741266</v>
      </c>
      <c r="P263" s="99">
        <f t="shared" si="114"/>
        <v>7.2922339730450481E-2</v>
      </c>
      <c r="Q263" s="99">
        <f t="shared" si="114"/>
        <v>5.5004413568882853E-2</v>
      </c>
      <c r="R263" s="100">
        <f t="shared" si="114"/>
        <v>1.4223855120074758E-2</v>
      </c>
      <c r="S263" s="101">
        <f>SUM(L263:R263)</f>
        <v>0.99999999999999978</v>
      </c>
      <c r="U263" s="111" t="s">
        <v>83</v>
      </c>
      <c r="V263" s="133">
        <f>+V262/$AI262</f>
        <v>0.25149998722780026</v>
      </c>
      <c r="W263" s="133">
        <f t="shared" ref="W263:AH263" si="115">+W262/$AI262</f>
        <v>1.7799148618643085E-2</v>
      </c>
      <c r="X263" s="133">
        <f t="shared" si="115"/>
        <v>5.5004413568882866E-2</v>
      </c>
      <c r="Y263" s="133">
        <f t="shared" si="115"/>
        <v>6.2264498282279283E-3</v>
      </c>
      <c r="Z263" s="133">
        <f t="shared" si="115"/>
        <v>0.25081844075910764</v>
      </c>
      <c r="AA263" s="133">
        <f t="shared" si="115"/>
        <v>0.27524265084341065</v>
      </c>
      <c r="AB263" s="133">
        <f t="shared" si="115"/>
        <v>7.2922339730450481E-2</v>
      </c>
      <c r="AC263" s="133">
        <f t="shared" si="115"/>
        <v>7.04865694234771E-2</v>
      </c>
      <c r="AD263" s="133">
        <f t="shared" si="115"/>
        <v>2.7800070094002394E-3</v>
      </c>
      <c r="AE263" s="133">
        <f t="shared" si="115"/>
        <v>6.5305838106809108E-3</v>
      </c>
      <c r="AF263" s="133">
        <f t="shared" si="115"/>
        <v>1.422385512007476E-2</v>
      </c>
      <c r="AG263" s="133">
        <f t="shared" si="115"/>
        <v>0</v>
      </c>
      <c r="AH263" s="133">
        <f t="shared" si="115"/>
        <v>4.6952123483321194E-2</v>
      </c>
      <c r="AI263" s="134">
        <f>SUM(V263:AC263)</f>
        <v>1.0000000000000002</v>
      </c>
      <c r="AJ263" s="25" t="str">
        <f t="shared" si="109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3.0183773562357054E-2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3.0183773562357054E-2</v>
      </c>
      <c r="J267" s="155"/>
      <c r="K267" s="209" t="s">
        <v>7</v>
      </c>
      <c r="L267" s="158">
        <v>3.0183773562357054E-2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3.0183773562357054E-2</v>
      </c>
      <c r="U267" s="212" t="s">
        <v>7</v>
      </c>
      <c r="V267" s="213">
        <v>3.0183773562357054E-2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3.0183773562357054E-2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16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17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18">SUM(V268:AC268)</f>
        <v>0</v>
      </c>
      <c r="AJ268" s="147" t="str">
        <f t="shared" ref="AJ268:AJ289" si="119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16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17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18"/>
        <v>0</v>
      </c>
      <c r="AJ269" s="147" t="str">
        <f t="shared" si="119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16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17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18"/>
        <v>0</v>
      </c>
      <c r="AJ270" s="147" t="str">
        <f t="shared" si="119"/>
        <v/>
      </c>
      <c r="BA270" s="147"/>
      <c r="BR270" s="147"/>
      <c r="CG270" s="147"/>
    </row>
    <row r="271" spans="1:85" ht="15">
      <c r="A271" s="173" t="s">
        <v>16</v>
      </c>
      <c r="B271" s="162">
        <v>0</v>
      </c>
      <c r="C271" s="162">
        <v>0</v>
      </c>
      <c r="D271" s="162">
        <v>0</v>
      </c>
      <c r="E271" s="162">
        <v>3.6149469638899729</v>
      </c>
      <c r="F271" s="322"/>
      <c r="G271" s="162">
        <v>0</v>
      </c>
      <c r="H271" s="174">
        <v>0</v>
      </c>
      <c r="I271" s="160">
        <f t="shared" si="116"/>
        <v>3.6149469638899729</v>
      </c>
      <c r="J271" s="155"/>
      <c r="K271" s="175" t="s">
        <v>16</v>
      </c>
      <c r="L271" s="162">
        <v>0</v>
      </c>
      <c r="M271" s="162">
        <v>0</v>
      </c>
      <c r="N271" s="162">
        <v>0</v>
      </c>
      <c r="O271" s="162">
        <v>3.6149469638899729</v>
      </c>
      <c r="P271" s="162">
        <v>0</v>
      </c>
      <c r="Q271" s="162">
        <v>0</v>
      </c>
      <c r="R271" s="163">
        <v>0</v>
      </c>
      <c r="S271" s="164">
        <f t="shared" si="117"/>
        <v>3.6149469638899729</v>
      </c>
      <c r="U271" s="221" t="s">
        <v>16</v>
      </c>
      <c r="V271" s="213">
        <v>0</v>
      </c>
      <c r="W271" s="213">
        <v>0</v>
      </c>
      <c r="X271" s="213">
        <v>0</v>
      </c>
      <c r="Y271" s="213">
        <v>0</v>
      </c>
      <c r="Z271" s="213">
        <v>0</v>
      </c>
      <c r="AA271" s="213">
        <v>3.6149469638899729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18"/>
        <v>3.6149469638899729</v>
      </c>
      <c r="AJ271" s="147" t="str">
        <f t="shared" si="119"/>
        <v/>
      </c>
      <c r="BA271" s="147"/>
      <c r="BR271" s="147"/>
      <c r="CG271" s="147"/>
    </row>
    <row r="272" spans="1:85" ht="15">
      <c r="A272" s="165" t="s">
        <v>15</v>
      </c>
      <c r="B272" s="166">
        <v>4.2889909025516841</v>
      </c>
      <c r="C272" s="166">
        <v>0.11412745847185628</v>
      </c>
      <c r="D272" s="166">
        <v>2.9047305349278467</v>
      </c>
      <c r="E272" s="166">
        <v>1.6594356704864814</v>
      </c>
      <c r="F272" s="322"/>
      <c r="G272" s="166">
        <v>0</v>
      </c>
      <c r="H272" s="167">
        <v>0</v>
      </c>
      <c r="I272" s="168">
        <f t="shared" si="116"/>
        <v>8.9672845664378684</v>
      </c>
      <c r="J272" s="155"/>
      <c r="K272" s="169" t="s">
        <v>15</v>
      </c>
      <c r="L272" s="170">
        <v>4.2889909025516841</v>
      </c>
      <c r="M272" s="170">
        <v>0.11412745847185628</v>
      </c>
      <c r="N272" s="170">
        <v>2.9047305349278467</v>
      </c>
      <c r="O272" s="170">
        <v>1.6594356704864814</v>
      </c>
      <c r="P272" s="170">
        <v>0</v>
      </c>
      <c r="Q272" s="170">
        <v>0</v>
      </c>
      <c r="R272" s="171">
        <v>0</v>
      </c>
      <c r="S272" s="172">
        <f t="shared" si="117"/>
        <v>8.9672845664378684</v>
      </c>
      <c r="U272" s="217" t="s">
        <v>53</v>
      </c>
      <c r="V272" s="218">
        <v>4.1335498611373165</v>
      </c>
      <c r="W272" s="218">
        <v>0</v>
      </c>
      <c r="X272" s="218">
        <v>0</v>
      </c>
      <c r="Y272" s="218">
        <v>0.11412745847185628</v>
      </c>
      <c r="Z272" s="218">
        <v>2.1875333283947116</v>
      </c>
      <c r="AA272" s="218">
        <v>1.6594356704864814</v>
      </c>
      <c r="AB272" s="218">
        <v>0</v>
      </c>
      <c r="AC272" s="219">
        <v>0.87263824794750311</v>
      </c>
      <c r="AD272" s="218">
        <v>0.15544104141436771</v>
      </c>
      <c r="AE272" s="218">
        <v>0</v>
      </c>
      <c r="AF272" s="218">
        <v>0</v>
      </c>
      <c r="AG272" s="218">
        <v>0.71719720653313535</v>
      </c>
      <c r="AH272" s="218">
        <v>0</v>
      </c>
      <c r="AI272" s="220">
        <f t="shared" si="118"/>
        <v>8.9672845664378684</v>
      </c>
      <c r="AJ272" s="147" t="str">
        <f t="shared" si="119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13.089279848514499</v>
      </c>
      <c r="F273" s="322"/>
      <c r="G273" s="162">
        <v>0</v>
      </c>
      <c r="H273" s="174">
        <v>0</v>
      </c>
      <c r="I273" s="160">
        <f t="shared" si="116"/>
        <v>13.089279848514499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13.089279848514499</v>
      </c>
      <c r="P273" s="162">
        <v>191.71202124812083</v>
      </c>
      <c r="Q273" s="162">
        <v>0</v>
      </c>
      <c r="R273" s="163">
        <v>0</v>
      </c>
      <c r="S273" s="164">
        <f t="shared" si="117"/>
        <v>204.80130109663534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1.9633919772771751</v>
      </c>
      <c r="AB273" s="213">
        <v>191.71202124812083</v>
      </c>
      <c r="AC273" s="214">
        <v>11.125887871237325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11.125887871237325</v>
      </c>
      <c r="AI273" s="216">
        <f t="shared" si="118"/>
        <v>204.80130109663534</v>
      </c>
      <c r="AJ273" s="147" t="str">
        <f t="shared" si="119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3.6412198717860151E-3</v>
      </c>
      <c r="F274" s="322"/>
      <c r="G274" s="166">
        <v>0</v>
      </c>
      <c r="H274" s="167">
        <v>0</v>
      </c>
      <c r="I274" s="168">
        <f t="shared" si="116"/>
        <v>3.6412198717860151E-3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3.6412198717860151E-3</v>
      </c>
      <c r="P274" s="170">
        <v>0.14229855055905014</v>
      </c>
      <c r="Q274" s="170">
        <v>0</v>
      </c>
      <c r="R274" s="171">
        <v>0</v>
      </c>
      <c r="S274" s="172">
        <f t="shared" si="117"/>
        <v>0.14593977043083614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0.14229855055905014</v>
      </c>
      <c r="AC274" s="219">
        <v>3.6412198717860151E-3</v>
      </c>
      <c r="AD274" s="218">
        <v>0</v>
      </c>
      <c r="AE274" s="218">
        <v>0</v>
      </c>
      <c r="AF274" s="218">
        <v>0</v>
      </c>
      <c r="AG274" s="218">
        <v>0</v>
      </c>
      <c r="AH274" s="218">
        <v>3.6412198717860151E-3</v>
      </c>
      <c r="AI274" s="220">
        <f t="shared" si="118"/>
        <v>0.14593977043083614</v>
      </c>
      <c r="AJ274" s="147" t="str">
        <f t="shared" si="119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16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17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18"/>
        <v>0</v>
      </c>
      <c r="AJ275" s="147" t="str">
        <f t="shared" si="119"/>
        <v/>
      </c>
      <c r="BA275" s="147"/>
      <c r="BR275" s="147"/>
      <c r="CG275" s="147"/>
    </row>
    <row r="276" spans="1:85" ht="15">
      <c r="A276" s="165" t="s">
        <v>17</v>
      </c>
      <c r="B276" s="166">
        <v>0</v>
      </c>
      <c r="C276" s="166">
        <v>0</v>
      </c>
      <c r="D276" s="166">
        <v>11.984209317971127</v>
      </c>
      <c r="E276" s="166">
        <v>1.0846610018976368</v>
      </c>
      <c r="F276" s="322"/>
      <c r="G276" s="166">
        <v>0</v>
      </c>
      <c r="H276" s="167">
        <v>0</v>
      </c>
      <c r="I276" s="168">
        <f t="shared" si="116"/>
        <v>13.068870319868763</v>
      </c>
      <c r="J276" s="155"/>
      <c r="K276" s="169" t="s">
        <v>17</v>
      </c>
      <c r="L276" s="170">
        <v>0</v>
      </c>
      <c r="M276" s="170">
        <v>0</v>
      </c>
      <c r="N276" s="170">
        <v>11.984209317971127</v>
      </c>
      <c r="O276" s="170">
        <v>1.0846610018976368</v>
      </c>
      <c r="P276" s="170">
        <v>0</v>
      </c>
      <c r="Q276" s="170">
        <v>0</v>
      </c>
      <c r="R276" s="171">
        <v>0</v>
      </c>
      <c r="S276" s="172">
        <f t="shared" si="117"/>
        <v>13.068870319868763</v>
      </c>
      <c r="U276" s="217" t="s">
        <v>17</v>
      </c>
      <c r="V276" s="218">
        <v>0</v>
      </c>
      <c r="W276" s="218">
        <v>0</v>
      </c>
      <c r="X276" s="218">
        <v>0</v>
      </c>
      <c r="Y276" s="218">
        <v>0</v>
      </c>
      <c r="Z276" s="218">
        <v>11.984209317971127</v>
      </c>
      <c r="AA276" s="218">
        <v>0</v>
      </c>
      <c r="AB276" s="218">
        <v>0</v>
      </c>
      <c r="AC276" s="219">
        <v>1.0846610018976368</v>
      </c>
      <c r="AD276" s="218">
        <v>0</v>
      </c>
      <c r="AE276" s="218">
        <v>0</v>
      </c>
      <c r="AF276" s="218">
        <v>0</v>
      </c>
      <c r="AG276" s="218">
        <v>0</v>
      </c>
      <c r="AH276" s="218">
        <v>1.0846610018976368</v>
      </c>
      <c r="AI276" s="220">
        <f t="shared" si="118"/>
        <v>13.068870319868763</v>
      </c>
      <c r="AJ276" s="147" t="str">
        <f t="shared" si="119"/>
        <v/>
      </c>
      <c r="BA276" s="147"/>
      <c r="BR276" s="147"/>
      <c r="CG276" s="147"/>
    </row>
    <row r="277" spans="1:85" ht="15">
      <c r="A277" s="173" t="s">
        <v>139</v>
      </c>
      <c r="B277" s="162">
        <v>19.044793126155827</v>
      </c>
      <c r="C277" s="162">
        <v>667.96626427540764</v>
      </c>
      <c r="D277" s="162">
        <v>41.059085657806513</v>
      </c>
      <c r="E277" s="162">
        <v>51.205579167488395</v>
      </c>
      <c r="F277" s="322"/>
      <c r="G277" s="162">
        <v>0</v>
      </c>
      <c r="H277" s="174">
        <v>0</v>
      </c>
      <c r="I277" s="160">
        <f t="shared" si="116"/>
        <v>779.27572222685831</v>
      </c>
      <c r="J277" s="155"/>
      <c r="K277" s="175" t="s">
        <v>139</v>
      </c>
      <c r="L277" s="162">
        <v>19.044793126155827</v>
      </c>
      <c r="M277" s="162">
        <v>667.96626427540764</v>
      </c>
      <c r="N277" s="162">
        <v>41.059085657806513</v>
      </c>
      <c r="O277" s="162">
        <v>51.205579167488395</v>
      </c>
      <c r="P277" s="162">
        <v>0</v>
      </c>
      <c r="Q277" s="162">
        <v>0</v>
      </c>
      <c r="R277" s="163">
        <v>0</v>
      </c>
      <c r="S277" s="164">
        <f t="shared" si="117"/>
        <v>779.27572222685831</v>
      </c>
      <c r="U277" s="221" t="s">
        <v>139</v>
      </c>
      <c r="V277" s="213">
        <v>19.044793126155827</v>
      </c>
      <c r="W277" s="213">
        <v>0</v>
      </c>
      <c r="X277" s="213">
        <v>0</v>
      </c>
      <c r="Y277" s="213">
        <v>667.96626427540764</v>
      </c>
      <c r="Z277" s="213">
        <v>0</v>
      </c>
      <c r="AA277" s="213">
        <v>0</v>
      </c>
      <c r="AB277" s="213">
        <v>0</v>
      </c>
      <c r="AC277" s="214">
        <v>92.264664825294915</v>
      </c>
      <c r="AD277" s="213">
        <v>0</v>
      </c>
      <c r="AE277" s="213">
        <v>0</v>
      </c>
      <c r="AF277" s="213">
        <v>0</v>
      </c>
      <c r="AG277" s="213">
        <v>41.059085657806513</v>
      </c>
      <c r="AH277" s="213">
        <v>51.205579167488395</v>
      </c>
      <c r="AI277" s="216">
        <f t="shared" si="118"/>
        <v>779.27572222685831</v>
      </c>
      <c r="AJ277" s="147" t="str">
        <f t="shared" si="119"/>
        <v/>
      </c>
      <c r="BA277" s="147"/>
      <c r="BR277" s="147"/>
      <c r="CG277" s="147"/>
    </row>
    <row r="278" spans="1:85" ht="15">
      <c r="A278" s="165" t="s">
        <v>25</v>
      </c>
      <c r="B278" s="166">
        <v>9.527032609795679</v>
      </c>
      <c r="C278" s="166">
        <v>0.33090546430836909</v>
      </c>
      <c r="D278" s="166">
        <v>173.70998658933394</v>
      </c>
      <c r="E278" s="166">
        <v>590.76223535924839</v>
      </c>
      <c r="F278" s="322"/>
      <c r="G278" s="166">
        <v>9.5847929443287647</v>
      </c>
      <c r="H278" s="167">
        <v>0</v>
      </c>
      <c r="I278" s="168">
        <f t="shared" si="116"/>
        <v>783.91495296701521</v>
      </c>
      <c r="J278" s="155"/>
      <c r="K278" s="169" t="s">
        <v>25</v>
      </c>
      <c r="L278" s="170">
        <v>9.527032609795679</v>
      </c>
      <c r="M278" s="170">
        <v>0.33090546430836909</v>
      </c>
      <c r="N278" s="170">
        <v>173.70998658933394</v>
      </c>
      <c r="O278" s="170">
        <v>590.76223535924839</v>
      </c>
      <c r="P278" s="170">
        <v>0</v>
      </c>
      <c r="Q278" s="170">
        <v>9.5847929443287647</v>
      </c>
      <c r="R278" s="171">
        <v>0</v>
      </c>
      <c r="S278" s="172">
        <f t="shared" si="117"/>
        <v>783.91495296701521</v>
      </c>
      <c r="U278" s="217" t="s">
        <v>25</v>
      </c>
      <c r="V278" s="218">
        <v>5.220203555339757</v>
      </c>
      <c r="W278" s="218">
        <v>4.3068290544559229</v>
      </c>
      <c r="X278" s="218">
        <v>9.5847929443287647</v>
      </c>
      <c r="Y278" s="218">
        <v>0.33090546430836909</v>
      </c>
      <c r="Z278" s="218">
        <v>173.70998658933394</v>
      </c>
      <c r="AA278" s="218">
        <v>590.6596525372837</v>
      </c>
      <c r="AB278" s="218">
        <v>0</v>
      </c>
      <c r="AC278" s="219">
        <v>0.10258282196473065</v>
      </c>
      <c r="AD278" s="218">
        <v>0</v>
      </c>
      <c r="AE278" s="218">
        <v>0</v>
      </c>
      <c r="AF278" s="218">
        <v>0</v>
      </c>
      <c r="AG278" s="218">
        <v>0</v>
      </c>
      <c r="AH278" s="218">
        <v>0.10258282196473065</v>
      </c>
      <c r="AI278" s="220">
        <f t="shared" si="118"/>
        <v>783.9149529670151</v>
      </c>
      <c r="AJ278" s="147" t="str">
        <f t="shared" si="119"/>
        <v/>
      </c>
      <c r="BA278" s="147"/>
      <c r="BR278" s="147"/>
      <c r="CG278" s="147"/>
    </row>
    <row r="279" spans="1:85" ht="15">
      <c r="A279" s="173" t="s">
        <v>24</v>
      </c>
      <c r="B279" s="162">
        <v>0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16"/>
        <v>0</v>
      </c>
      <c r="J279" s="155"/>
      <c r="K279" s="175" t="s">
        <v>24</v>
      </c>
      <c r="L279" s="162">
        <v>0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17"/>
        <v>0</v>
      </c>
      <c r="U279" s="221" t="s">
        <v>24</v>
      </c>
      <c r="V279" s="213">
        <v>0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18"/>
        <v>0</v>
      </c>
      <c r="AJ279" s="147" t="str">
        <f t="shared" si="119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16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17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18"/>
        <v>0</v>
      </c>
      <c r="AJ280" s="147" t="str">
        <f t="shared" si="119"/>
        <v/>
      </c>
      <c r="BA280" s="147"/>
      <c r="BR280" s="147"/>
      <c r="CG280" s="147"/>
    </row>
    <row r="281" spans="1:85" ht="15">
      <c r="A281" s="173" t="s">
        <v>22</v>
      </c>
      <c r="B281" s="162">
        <v>1.1116867118718154</v>
      </c>
      <c r="C281" s="162">
        <v>0</v>
      </c>
      <c r="D281" s="162">
        <v>0</v>
      </c>
      <c r="E281" s="162">
        <v>0</v>
      </c>
      <c r="F281" s="322"/>
      <c r="G281" s="162">
        <v>0</v>
      </c>
      <c r="H281" s="174">
        <v>0</v>
      </c>
      <c r="I281" s="160">
        <f t="shared" si="116"/>
        <v>1.1116867118718154</v>
      </c>
      <c r="J281" s="155"/>
      <c r="K281" s="175" t="s">
        <v>22</v>
      </c>
      <c r="L281" s="162">
        <v>1.1116867118718154</v>
      </c>
      <c r="M281" s="162">
        <v>0</v>
      </c>
      <c r="N281" s="162">
        <v>0</v>
      </c>
      <c r="O281" s="162">
        <v>0</v>
      </c>
      <c r="P281" s="162">
        <v>11.493069886410666</v>
      </c>
      <c r="Q281" s="162">
        <v>0</v>
      </c>
      <c r="R281" s="163">
        <v>0</v>
      </c>
      <c r="S281" s="164">
        <f t="shared" si="117"/>
        <v>12.604756598282481</v>
      </c>
      <c r="U281" s="221" t="s">
        <v>22</v>
      </c>
      <c r="V281" s="213">
        <v>1.1116867118718154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11.493069886410666</v>
      </c>
      <c r="AC281" s="214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6">
        <f t="shared" si="118"/>
        <v>12.604756598282481</v>
      </c>
      <c r="AJ281" s="147" t="str">
        <f t="shared" si="119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16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17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18"/>
        <v>0</v>
      </c>
      <c r="AJ282" s="147" t="str">
        <f t="shared" si="119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16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17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18"/>
        <v>0</v>
      </c>
      <c r="AJ283" s="147" t="str">
        <f t="shared" si="119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16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17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18"/>
        <v>0</v>
      </c>
      <c r="AJ284" s="147" t="str">
        <f t="shared" si="119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16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17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18"/>
        <v>0</v>
      </c>
      <c r="AJ285" s="147" t="str">
        <f t="shared" si="119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16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17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18"/>
        <v>0</v>
      </c>
      <c r="AJ286" s="147" t="str">
        <f t="shared" si="119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16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17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18"/>
        <v>0</v>
      </c>
      <c r="AJ287" s="147" t="str">
        <f t="shared" si="119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34.002687123937363</v>
      </c>
      <c r="C288" s="201">
        <f t="shared" ref="C288:I288" si="120">SUM(C267:C283)</f>
        <v>668.41129719818787</v>
      </c>
      <c r="D288" s="201">
        <f t="shared" si="120"/>
        <v>229.65801210003943</v>
      </c>
      <c r="E288" s="201">
        <f t="shared" si="120"/>
        <v>661.41977923139711</v>
      </c>
      <c r="F288" s="201">
        <f t="shared" si="120"/>
        <v>0</v>
      </c>
      <c r="G288" s="201">
        <f t="shared" si="120"/>
        <v>9.5847929443287647</v>
      </c>
      <c r="H288" s="203">
        <f t="shared" si="120"/>
        <v>0</v>
      </c>
      <c r="I288" s="160">
        <f t="shared" si="120"/>
        <v>1603.0765685978906</v>
      </c>
      <c r="J288" s="155"/>
      <c r="K288" s="202" t="s">
        <v>26</v>
      </c>
      <c r="L288" s="201">
        <f>SUM(L267:L283)</f>
        <v>34.002687123937363</v>
      </c>
      <c r="M288" s="201">
        <f t="shared" ref="M288:S288" si="121">SUM(M267:M283)</f>
        <v>668.41129719818787</v>
      </c>
      <c r="N288" s="201">
        <f t="shared" si="121"/>
        <v>229.65801210003943</v>
      </c>
      <c r="O288" s="201">
        <f t="shared" si="121"/>
        <v>661.41977923139711</v>
      </c>
      <c r="P288" s="201">
        <f t="shared" si="121"/>
        <v>203.34738968509055</v>
      </c>
      <c r="Q288" s="201">
        <f t="shared" si="121"/>
        <v>9.5847929443287647</v>
      </c>
      <c r="R288" s="203">
        <f t="shared" si="121"/>
        <v>0</v>
      </c>
      <c r="S288" s="204">
        <f t="shared" si="121"/>
        <v>1806.4239582829812</v>
      </c>
      <c r="T288" s="147" t="str">
        <f>IF(ABS(S288-AI288)&gt;0.01,S288-AI288,"")</f>
        <v/>
      </c>
      <c r="U288" s="230" t="s">
        <v>59</v>
      </c>
      <c r="V288" s="231">
        <f>SUM(V267:V283)</f>
        <v>29.540417028067075</v>
      </c>
      <c r="W288" s="231">
        <f t="shared" ref="W288:AH288" si="122">SUM(W267:W283)</f>
        <v>4.3068290544559229</v>
      </c>
      <c r="X288" s="231">
        <f t="shared" si="122"/>
        <v>9.5847929443287647</v>
      </c>
      <c r="Y288" s="231">
        <f t="shared" si="122"/>
        <v>668.41129719818787</v>
      </c>
      <c r="Z288" s="231">
        <f t="shared" si="122"/>
        <v>187.88172923569977</v>
      </c>
      <c r="AA288" s="231">
        <f t="shared" si="122"/>
        <v>597.89742714893737</v>
      </c>
      <c r="AB288" s="231">
        <f t="shared" si="122"/>
        <v>203.34738968509055</v>
      </c>
      <c r="AC288" s="231">
        <f t="shared" si="122"/>
        <v>105.4540759882139</v>
      </c>
      <c r="AD288" s="232">
        <f t="shared" si="122"/>
        <v>0.15544104141436771</v>
      </c>
      <c r="AE288" s="232">
        <f t="shared" si="122"/>
        <v>0</v>
      </c>
      <c r="AF288" s="232">
        <f t="shared" si="122"/>
        <v>0</v>
      </c>
      <c r="AG288" s="232">
        <f t="shared" si="122"/>
        <v>41.776282864339649</v>
      </c>
      <c r="AH288" s="232">
        <f t="shared" si="122"/>
        <v>63.522352082459875</v>
      </c>
      <c r="AI288" s="233">
        <f>SUM(V288:AC288)</f>
        <v>1806.4239582829812</v>
      </c>
      <c r="AJ288" s="147" t="str">
        <f t="shared" si="119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2.1210893971008109E-2</v>
      </c>
      <c r="C289" s="49">
        <f t="shared" ref="C289:H289" si="123">IF($I288=0,"-",C288/$I288)</f>
        <v>0.41695531597895213</v>
      </c>
      <c r="D289" s="49">
        <f t="shared" si="123"/>
        <v>0.14326078778689075</v>
      </c>
      <c r="E289" s="49">
        <f t="shared" si="123"/>
        <v>0.41259400342299246</v>
      </c>
      <c r="F289" s="49">
        <f t="shared" si="123"/>
        <v>0</v>
      </c>
      <c r="G289" s="49">
        <f t="shared" si="123"/>
        <v>5.9789988401564471E-3</v>
      </c>
      <c r="H289" s="71">
        <f t="shared" si="123"/>
        <v>0</v>
      </c>
      <c r="I289" s="50">
        <f>SUM(B289:H289)</f>
        <v>0.99999999999999989</v>
      </c>
      <c r="J289" s="147"/>
      <c r="K289" s="82" t="s">
        <v>83</v>
      </c>
      <c r="L289" s="99">
        <f t="shared" ref="L289:R289" si="124">IF($S288=0,"-",L288/$S288)</f>
        <v>1.8823204247278229E-2</v>
      </c>
      <c r="M289" s="99">
        <f t="shared" si="124"/>
        <v>0.37001906121391215</v>
      </c>
      <c r="N289" s="99">
        <f t="shared" si="124"/>
        <v>0.12713406011196343</v>
      </c>
      <c r="O289" s="99">
        <f t="shared" si="124"/>
        <v>0.36614869737449746</v>
      </c>
      <c r="P289" s="99">
        <f t="shared" si="124"/>
        <v>0.11256902830184654</v>
      </c>
      <c r="Q289" s="99">
        <f t="shared" si="124"/>
        <v>5.3059487505021678E-3</v>
      </c>
      <c r="R289" s="100">
        <f t="shared" si="124"/>
        <v>0</v>
      </c>
      <c r="S289" s="101">
        <f>SUM(L289:R289)</f>
        <v>0.99999999999999989</v>
      </c>
      <c r="U289" s="111" t="s">
        <v>83</v>
      </c>
      <c r="V289" s="133">
        <f>+V288/$AI288</f>
        <v>1.6352981199466293E-2</v>
      </c>
      <c r="W289" s="133">
        <f t="shared" ref="W289:AH289" si="125">+W288/$AI288</f>
        <v>2.3841740111494062E-3</v>
      </c>
      <c r="X289" s="133">
        <f t="shared" si="125"/>
        <v>5.3059487505021678E-3</v>
      </c>
      <c r="Y289" s="133">
        <f t="shared" si="125"/>
        <v>0.37001906121391215</v>
      </c>
      <c r="Z289" s="133">
        <f t="shared" si="125"/>
        <v>0.10400754948704438</v>
      </c>
      <c r="AA289" s="133">
        <f t="shared" si="125"/>
        <v>0.33098399985640309</v>
      </c>
      <c r="AB289" s="133">
        <f t="shared" si="125"/>
        <v>0.11256902830184654</v>
      </c>
      <c r="AC289" s="133">
        <f t="shared" si="125"/>
        <v>5.8377257179675998E-2</v>
      </c>
      <c r="AD289" s="133">
        <f t="shared" si="125"/>
        <v>8.6049036662531601E-5</v>
      </c>
      <c r="AE289" s="133">
        <f t="shared" si="125"/>
        <v>0</v>
      </c>
      <c r="AF289" s="133">
        <f t="shared" si="125"/>
        <v>0</v>
      </c>
      <c r="AG289" s="133">
        <f t="shared" si="125"/>
        <v>2.3126510624919026E-2</v>
      </c>
      <c r="AH289" s="133">
        <f t="shared" si="125"/>
        <v>3.5164697518094437E-2</v>
      </c>
      <c r="AI289" s="134">
        <f>SUM(V289:AC289)</f>
        <v>1</v>
      </c>
      <c r="AJ289" s="25" t="str">
        <f t="shared" si="119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26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27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28">SUM(V294:AC294)</f>
        <v>0</v>
      </c>
      <c r="AJ294" s="147" t="str">
        <f t="shared" ref="AJ294:AJ315" si="129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26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27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28"/>
        <v>0</v>
      </c>
      <c r="AJ295" s="147" t="str">
        <f t="shared" si="129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26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27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28"/>
        <v>0</v>
      </c>
      <c r="AJ296" s="147" t="str">
        <f t="shared" si="129"/>
        <v/>
      </c>
      <c r="BA296" s="147"/>
      <c r="BR296" s="147"/>
      <c r="CG296" s="147"/>
    </row>
    <row r="297" spans="1:85" ht="15">
      <c r="A297" s="173" t="s">
        <v>16</v>
      </c>
      <c r="B297" s="162">
        <v>4.5438599243523834</v>
      </c>
      <c r="C297" s="162">
        <v>34.344459926501926</v>
      </c>
      <c r="D297" s="162">
        <v>5.6884177432593948</v>
      </c>
      <c r="E297" s="162">
        <v>0.10351900871060618</v>
      </c>
      <c r="F297" s="322"/>
      <c r="G297" s="162">
        <v>0</v>
      </c>
      <c r="H297" s="174">
        <v>0</v>
      </c>
      <c r="I297" s="160">
        <f t="shared" si="126"/>
        <v>44.680256602824308</v>
      </c>
      <c r="J297" s="155"/>
      <c r="K297" s="175" t="s">
        <v>16</v>
      </c>
      <c r="L297" s="162">
        <v>4.5438599243523834</v>
      </c>
      <c r="M297" s="162">
        <v>34.344459926501926</v>
      </c>
      <c r="N297" s="162">
        <v>5.6884177432593948</v>
      </c>
      <c r="O297" s="162">
        <v>0.10351900871060618</v>
      </c>
      <c r="P297" s="162">
        <v>0</v>
      </c>
      <c r="Q297" s="162">
        <v>0</v>
      </c>
      <c r="R297" s="163">
        <v>0</v>
      </c>
      <c r="S297" s="164">
        <f t="shared" si="127"/>
        <v>44.680256602824308</v>
      </c>
      <c r="U297" s="221" t="s">
        <v>16</v>
      </c>
      <c r="V297" s="213">
        <v>4.5438599243523834</v>
      </c>
      <c r="W297" s="213">
        <v>0</v>
      </c>
      <c r="X297" s="213">
        <v>0</v>
      </c>
      <c r="Y297" s="213">
        <v>34.344459926501926</v>
      </c>
      <c r="Z297" s="213">
        <v>5.6884177432593948</v>
      </c>
      <c r="AA297" s="213">
        <v>0.10351900871060618</v>
      </c>
      <c r="AB297" s="213">
        <v>0</v>
      </c>
      <c r="AC297" s="214">
        <v>0</v>
      </c>
      <c r="AD297" s="215">
        <v>0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28"/>
        <v>44.680256602824308</v>
      </c>
      <c r="AJ297" s="147" t="str">
        <f t="shared" si="129"/>
        <v/>
      </c>
      <c r="BA297" s="147"/>
      <c r="BR297" s="147"/>
      <c r="CG297" s="147"/>
    </row>
    <row r="298" spans="1:85" ht="15">
      <c r="A298" s="165" t="s">
        <v>15</v>
      </c>
      <c r="B298" s="166">
        <v>0.12265083742275817</v>
      </c>
      <c r="C298" s="166">
        <v>0.21196893213732212</v>
      </c>
      <c r="D298" s="166">
        <v>8.7341897944844454E-2</v>
      </c>
      <c r="E298" s="166">
        <v>1.5627098614541209E-3</v>
      </c>
      <c r="F298" s="322"/>
      <c r="G298" s="166">
        <v>0</v>
      </c>
      <c r="H298" s="167">
        <v>0</v>
      </c>
      <c r="I298" s="168">
        <f t="shared" si="126"/>
        <v>0.42352437736637893</v>
      </c>
      <c r="J298" s="155"/>
      <c r="K298" s="169" t="s">
        <v>15</v>
      </c>
      <c r="L298" s="170">
        <v>0.12265083742275817</v>
      </c>
      <c r="M298" s="170">
        <v>0.21196893213732212</v>
      </c>
      <c r="N298" s="170">
        <v>8.7341897944844454E-2</v>
      </c>
      <c r="O298" s="170">
        <v>1.5627098614541209E-3</v>
      </c>
      <c r="P298" s="170">
        <v>0</v>
      </c>
      <c r="Q298" s="170">
        <v>0</v>
      </c>
      <c r="R298" s="171">
        <v>0</v>
      </c>
      <c r="S298" s="172">
        <f t="shared" si="127"/>
        <v>0.42352437736637893</v>
      </c>
      <c r="U298" s="217" t="s">
        <v>53</v>
      </c>
      <c r="V298" s="218">
        <v>0.10531994770422497</v>
      </c>
      <c r="W298" s="218">
        <v>0</v>
      </c>
      <c r="X298" s="218">
        <v>0</v>
      </c>
      <c r="Y298" s="218">
        <v>0.21196893213732212</v>
      </c>
      <c r="Z298" s="218">
        <v>8.7341897944844454E-2</v>
      </c>
      <c r="AA298" s="218">
        <v>1.5627098614541209E-3</v>
      </c>
      <c r="AB298" s="218">
        <v>0</v>
      </c>
      <c r="AC298" s="219">
        <v>1.7330889718533214E-2</v>
      </c>
      <c r="AD298" s="218">
        <v>1.7330889718533214E-2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28"/>
        <v>0.42352437736637888</v>
      </c>
      <c r="AJ298" s="147" t="str">
        <f t="shared" si="129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0.15714628005511563</v>
      </c>
      <c r="F299" s="322"/>
      <c r="G299" s="162">
        <v>0</v>
      </c>
      <c r="H299" s="174">
        <v>0</v>
      </c>
      <c r="I299" s="160">
        <f t="shared" si="126"/>
        <v>0.15714628005511563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0.15714628005511563</v>
      </c>
      <c r="P299" s="162">
        <v>58.593004034103686</v>
      </c>
      <c r="Q299" s="162">
        <v>0</v>
      </c>
      <c r="R299" s="163">
        <v>0</v>
      </c>
      <c r="S299" s="164">
        <f t="shared" si="127"/>
        <v>58.750150314158802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0.15714628005511563</v>
      </c>
      <c r="AB299" s="213">
        <v>58.593004034103686</v>
      </c>
      <c r="AC299" s="214">
        <v>0</v>
      </c>
      <c r="AD299" s="213">
        <v>0</v>
      </c>
      <c r="AE299" s="213">
        <v>0</v>
      </c>
      <c r="AF299" s="213">
        <v>0</v>
      </c>
      <c r="AG299" s="213">
        <v>0</v>
      </c>
      <c r="AH299" s="213">
        <v>0</v>
      </c>
      <c r="AI299" s="216">
        <f t="shared" si="128"/>
        <v>58.750150314158802</v>
      </c>
      <c r="AJ299" s="147" t="str">
        <f t="shared" si="129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26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0.46279669681270152</v>
      </c>
      <c r="Q300" s="170">
        <v>0</v>
      </c>
      <c r="R300" s="171">
        <v>0</v>
      </c>
      <c r="S300" s="172">
        <f t="shared" si="127"/>
        <v>0.46279669681270152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0.46279669681270152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28"/>
        <v>0.46279669681270152</v>
      </c>
      <c r="AJ300" s="147" t="str">
        <f t="shared" si="129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26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27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28"/>
        <v>0</v>
      </c>
      <c r="AJ301" s="147" t="str">
        <f t="shared" si="129"/>
        <v/>
      </c>
      <c r="BA301" s="147"/>
      <c r="BR301" s="147"/>
      <c r="CG301" s="147"/>
    </row>
    <row r="302" spans="1:85" ht="15">
      <c r="A302" s="165" t="s">
        <v>17</v>
      </c>
      <c r="B302" s="166">
        <v>0.12350849967777795</v>
      </c>
      <c r="C302" s="166">
        <v>0</v>
      </c>
      <c r="D302" s="166">
        <v>54.107784500000584</v>
      </c>
      <c r="E302" s="166">
        <v>0.76610954586625779</v>
      </c>
      <c r="F302" s="322"/>
      <c r="G302" s="166">
        <v>0</v>
      </c>
      <c r="H302" s="167">
        <v>0</v>
      </c>
      <c r="I302" s="168">
        <f t="shared" si="126"/>
        <v>54.997402545544617</v>
      </c>
      <c r="J302" s="155"/>
      <c r="K302" s="169" t="s">
        <v>17</v>
      </c>
      <c r="L302" s="170">
        <v>0.12350849967777795</v>
      </c>
      <c r="M302" s="170">
        <v>0</v>
      </c>
      <c r="N302" s="170">
        <v>54.107784500000584</v>
      </c>
      <c r="O302" s="170">
        <v>0.76610954586625779</v>
      </c>
      <c r="P302" s="170">
        <v>0</v>
      </c>
      <c r="Q302" s="170">
        <v>0</v>
      </c>
      <c r="R302" s="171">
        <v>0</v>
      </c>
      <c r="S302" s="172">
        <f t="shared" si="127"/>
        <v>54.997402545544617</v>
      </c>
      <c r="U302" s="217" t="s">
        <v>17</v>
      </c>
      <c r="V302" s="218">
        <v>0</v>
      </c>
      <c r="W302" s="218">
        <v>0</v>
      </c>
      <c r="X302" s="218">
        <v>0</v>
      </c>
      <c r="Y302" s="218">
        <v>0</v>
      </c>
      <c r="Z302" s="218">
        <v>54.107784500000584</v>
      </c>
      <c r="AA302" s="218">
        <v>0.35155717452150459</v>
      </c>
      <c r="AB302" s="218">
        <v>0</v>
      </c>
      <c r="AC302" s="219">
        <v>0.5380608710225312</v>
      </c>
      <c r="AD302" s="218">
        <v>0.12350849967777795</v>
      </c>
      <c r="AE302" s="218">
        <v>0</v>
      </c>
      <c r="AF302" s="218">
        <v>0</v>
      </c>
      <c r="AG302" s="218">
        <v>0</v>
      </c>
      <c r="AH302" s="218">
        <v>0.4145523713447532</v>
      </c>
      <c r="AI302" s="220">
        <f t="shared" si="128"/>
        <v>54.997402545544617</v>
      </c>
      <c r="AJ302" s="147" t="str">
        <f t="shared" si="129"/>
        <v/>
      </c>
      <c r="BA302" s="147"/>
      <c r="BR302" s="147"/>
      <c r="CG302" s="147"/>
    </row>
    <row r="303" spans="1:85" ht="15">
      <c r="A303" s="173" t="s">
        <v>139</v>
      </c>
      <c r="B303" s="162">
        <v>31.47077939676808</v>
      </c>
      <c r="C303" s="162">
        <v>184.76025673431826</v>
      </c>
      <c r="D303" s="162">
        <v>65.506330654501383</v>
      </c>
      <c r="E303" s="162">
        <v>10.665994981846234</v>
      </c>
      <c r="F303" s="322"/>
      <c r="G303" s="162">
        <v>0</v>
      </c>
      <c r="H303" s="174">
        <v>0</v>
      </c>
      <c r="I303" s="160">
        <f t="shared" si="126"/>
        <v>292.40336176743392</v>
      </c>
      <c r="J303" s="155"/>
      <c r="K303" s="175" t="s">
        <v>139</v>
      </c>
      <c r="L303" s="162">
        <v>31.47077939676808</v>
      </c>
      <c r="M303" s="162">
        <v>184.76025673431826</v>
      </c>
      <c r="N303" s="162">
        <v>65.506330654501383</v>
      </c>
      <c r="O303" s="162">
        <v>10.665994981846234</v>
      </c>
      <c r="P303" s="162">
        <v>0.54197083454964945</v>
      </c>
      <c r="Q303" s="162">
        <v>0</v>
      </c>
      <c r="R303" s="163">
        <v>0</v>
      </c>
      <c r="S303" s="164">
        <f t="shared" si="127"/>
        <v>292.94533260198358</v>
      </c>
      <c r="U303" s="221" t="s">
        <v>139</v>
      </c>
      <c r="V303" s="213">
        <v>25.942296944241477</v>
      </c>
      <c r="W303" s="213">
        <v>0</v>
      </c>
      <c r="X303" s="213">
        <v>0</v>
      </c>
      <c r="Y303" s="213">
        <v>184.76025673431826</v>
      </c>
      <c r="Z303" s="213">
        <v>65.506330654501383</v>
      </c>
      <c r="AA303" s="213">
        <v>9.7234024525169822</v>
      </c>
      <c r="AB303" s="213">
        <v>0.54197083454964945</v>
      </c>
      <c r="AC303" s="214">
        <v>6.4710749818558551</v>
      </c>
      <c r="AD303" s="213">
        <v>5.5284824525266032</v>
      </c>
      <c r="AE303" s="213">
        <v>0</v>
      </c>
      <c r="AF303" s="213">
        <v>0</v>
      </c>
      <c r="AG303" s="213">
        <v>0</v>
      </c>
      <c r="AH303" s="213">
        <v>0.94259252932925186</v>
      </c>
      <c r="AI303" s="216">
        <f t="shared" si="128"/>
        <v>292.94533260198364</v>
      </c>
      <c r="AJ303" s="147" t="str">
        <f t="shared" si="129"/>
        <v/>
      </c>
      <c r="BA303" s="147"/>
      <c r="BR303" s="147"/>
      <c r="CG303" s="147"/>
    </row>
    <row r="304" spans="1:85" ht="15">
      <c r="A304" s="165" t="s">
        <v>25</v>
      </c>
      <c r="B304" s="166">
        <v>22.347067690358784</v>
      </c>
      <c r="C304" s="166">
        <v>3.4881704430683338</v>
      </c>
      <c r="D304" s="166">
        <v>17.507380083360051</v>
      </c>
      <c r="E304" s="166">
        <v>286.667752094202</v>
      </c>
      <c r="F304" s="322"/>
      <c r="G304" s="166">
        <v>28.067612230579343</v>
      </c>
      <c r="H304" s="167">
        <v>0</v>
      </c>
      <c r="I304" s="168">
        <f t="shared" si="126"/>
        <v>358.07798254156853</v>
      </c>
      <c r="J304" s="155"/>
      <c r="K304" s="169" t="s">
        <v>25</v>
      </c>
      <c r="L304" s="170">
        <v>22.347067690358784</v>
      </c>
      <c r="M304" s="170">
        <v>3.4881704430683338</v>
      </c>
      <c r="N304" s="170">
        <v>17.507380083360051</v>
      </c>
      <c r="O304" s="170">
        <v>286.667752094202</v>
      </c>
      <c r="P304" s="170">
        <v>0.34562060190894539</v>
      </c>
      <c r="Q304" s="170">
        <v>28.067612230579343</v>
      </c>
      <c r="R304" s="171">
        <v>0</v>
      </c>
      <c r="S304" s="172">
        <f t="shared" si="127"/>
        <v>358.42360314347746</v>
      </c>
      <c r="U304" s="217" t="s">
        <v>25</v>
      </c>
      <c r="V304" s="218">
        <v>2.1026794839450829</v>
      </c>
      <c r="W304" s="218">
        <v>19.386088842815262</v>
      </c>
      <c r="X304" s="218">
        <v>28.067612230579343</v>
      </c>
      <c r="Y304" s="218">
        <v>3.4881704430683338</v>
      </c>
      <c r="Z304" s="218">
        <v>17.507380083360051</v>
      </c>
      <c r="AA304" s="218">
        <v>206.8967184980911</v>
      </c>
      <c r="AB304" s="218">
        <v>0.34562060190894539</v>
      </c>
      <c r="AC304" s="219">
        <v>80.629332959709302</v>
      </c>
      <c r="AD304" s="218">
        <v>0.85829936359844217</v>
      </c>
      <c r="AE304" s="218">
        <v>75.014164547920572</v>
      </c>
      <c r="AF304" s="218">
        <v>0</v>
      </c>
      <c r="AG304" s="218">
        <v>0</v>
      </c>
      <c r="AH304" s="218">
        <v>4.7568690481903007</v>
      </c>
      <c r="AI304" s="220">
        <f t="shared" si="128"/>
        <v>358.42360314347741</v>
      </c>
      <c r="AJ304" s="147" t="str">
        <f t="shared" si="129"/>
        <v/>
      </c>
      <c r="BA304" s="147"/>
      <c r="BR304" s="147"/>
      <c r="CG304" s="147"/>
    </row>
    <row r="305" spans="1:85" ht="15">
      <c r="A305" s="173" t="s">
        <v>24</v>
      </c>
      <c r="B305" s="162">
        <v>1.5575733940667367</v>
      </c>
      <c r="C305" s="162">
        <v>0.15840157083963821</v>
      </c>
      <c r="D305" s="162">
        <v>10.089696714702184</v>
      </c>
      <c r="E305" s="162">
        <v>0</v>
      </c>
      <c r="F305" s="322"/>
      <c r="G305" s="162">
        <v>0</v>
      </c>
      <c r="H305" s="174">
        <v>0</v>
      </c>
      <c r="I305" s="160">
        <f t="shared" si="126"/>
        <v>11.805671679608558</v>
      </c>
      <c r="J305" s="155"/>
      <c r="K305" s="175" t="s">
        <v>24</v>
      </c>
      <c r="L305" s="162">
        <v>1.5575733940667367</v>
      </c>
      <c r="M305" s="162">
        <v>0.15840157083963821</v>
      </c>
      <c r="N305" s="162">
        <v>10.089696714702184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27"/>
        <v>11.805671679608558</v>
      </c>
      <c r="U305" s="221" t="s">
        <v>24</v>
      </c>
      <c r="V305" s="213">
        <v>1.4505771663595812</v>
      </c>
      <c r="W305" s="213">
        <v>2.4400667892199857E-2</v>
      </c>
      <c r="X305" s="213">
        <v>0</v>
      </c>
      <c r="Y305" s="213">
        <v>0.15840157083963821</v>
      </c>
      <c r="Z305" s="213">
        <v>10.089696714702184</v>
      </c>
      <c r="AA305" s="213">
        <v>0</v>
      </c>
      <c r="AB305" s="213">
        <v>0</v>
      </c>
      <c r="AC305" s="214">
        <v>8.2595559814955671E-2</v>
      </c>
      <c r="AD305" s="213">
        <v>8.2595559814955671E-2</v>
      </c>
      <c r="AE305" s="213">
        <v>0</v>
      </c>
      <c r="AF305" s="213">
        <v>0</v>
      </c>
      <c r="AG305" s="213">
        <v>0</v>
      </c>
      <c r="AH305" s="213">
        <v>0</v>
      </c>
      <c r="AI305" s="216">
        <f t="shared" si="128"/>
        <v>11.805671679608558</v>
      </c>
      <c r="AJ305" s="147" t="str">
        <f t="shared" si="129"/>
        <v/>
      </c>
      <c r="BA305" s="147"/>
      <c r="BR305" s="147"/>
      <c r="CG305" s="147"/>
    </row>
    <row r="306" spans="1:85" ht="15">
      <c r="A306" s="165" t="s">
        <v>56</v>
      </c>
      <c r="B306" s="166">
        <v>3.3840385476368745E-3</v>
      </c>
      <c r="C306" s="166">
        <v>9.956053765624948E-5</v>
      </c>
      <c r="D306" s="166">
        <v>3.6767676065257967E-3</v>
      </c>
      <c r="E306" s="166">
        <v>0</v>
      </c>
      <c r="F306" s="322"/>
      <c r="G306" s="166">
        <v>0</v>
      </c>
      <c r="H306" s="167">
        <v>0</v>
      </c>
      <c r="I306" s="168">
        <f t="shared" si="126"/>
        <v>7.1603666918189212E-3</v>
      </c>
      <c r="J306" s="155"/>
      <c r="K306" s="169" t="s">
        <v>56</v>
      </c>
      <c r="L306" s="170">
        <v>3.3840385476368745E-3</v>
      </c>
      <c r="M306" s="170">
        <v>9.956053765624948E-5</v>
      </c>
      <c r="N306" s="170">
        <v>3.6767676065257967E-3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27"/>
        <v>7.1603666918189212E-3</v>
      </c>
      <c r="U306" s="217" t="s">
        <v>56</v>
      </c>
      <c r="V306" s="218">
        <v>3.183499774109574E-3</v>
      </c>
      <c r="W306" s="218">
        <v>0</v>
      </c>
      <c r="X306" s="218">
        <v>0</v>
      </c>
      <c r="Y306" s="218">
        <v>9.956053765624948E-5</v>
      </c>
      <c r="Z306" s="218">
        <v>3.6767676065257967E-3</v>
      </c>
      <c r="AA306" s="218">
        <v>0</v>
      </c>
      <c r="AB306" s="218">
        <v>0</v>
      </c>
      <c r="AC306" s="219">
        <v>2.0053877352730034E-4</v>
      </c>
      <c r="AD306" s="218">
        <v>2.0053877352730034E-4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28"/>
        <v>7.1603666918189203E-3</v>
      </c>
      <c r="AJ306" s="147" t="str">
        <f t="shared" si="129"/>
        <v/>
      </c>
      <c r="BA306" s="147"/>
      <c r="BR306" s="147"/>
      <c r="CG306" s="147"/>
    </row>
    <row r="307" spans="1:85" ht="15">
      <c r="A307" s="173" t="s">
        <v>22</v>
      </c>
      <c r="B307" s="162">
        <v>42.229305300820215</v>
      </c>
      <c r="C307" s="162">
        <v>19.383943416769934</v>
      </c>
      <c r="D307" s="162">
        <v>7.6151206280167596</v>
      </c>
      <c r="E307" s="162">
        <v>0</v>
      </c>
      <c r="F307" s="322"/>
      <c r="G307" s="162">
        <v>0</v>
      </c>
      <c r="H307" s="174">
        <v>0</v>
      </c>
      <c r="I307" s="160">
        <f t="shared" si="126"/>
        <v>69.228369345606907</v>
      </c>
      <c r="J307" s="155"/>
      <c r="K307" s="175" t="s">
        <v>22</v>
      </c>
      <c r="L307" s="162">
        <v>42.229305300820215</v>
      </c>
      <c r="M307" s="162">
        <v>19.383943416769934</v>
      </c>
      <c r="N307" s="162">
        <v>7.6151206280167596</v>
      </c>
      <c r="O307" s="162">
        <v>0</v>
      </c>
      <c r="P307" s="162">
        <v>3.5448245173267052</v>
      </c>
      <c r="Q307" s="162">
        <v>0</v>
      </c>
      <c r="R307" s="163">
        <v>0</v>
      </c>
      <c r="S307" s="164">
        <f t="shared" si="127"/>
        <v>72.77319386293361</v>
      </c>
      <c r="U307" s="221" t="s">
        <v>22</v>
      </c>
      <c r="V307" s="213">
        <v>40.844737913908077</v>
      </c>
      <c r="W307" s="213">
        <v>0</v>
      </c>
      <c r="X307" s="213">
        <v>0</v>
      </c>
      <c r="Y307" s="213">
        <v>19.383943416769934</v>
      </c>
      <c r="Z307" s="213">
        <v>7.6151206280167596</v>
      </c>
      <c r="AA307" s="213">
        <v>0</v>
      </c>
      <c r="AB307" s="213">
        <v>3.5448245173267052</v>
      </c>
      <c r="AC307" s="214">
        <v>1.3845673869121382</v>
      </c>
      <c r="AD307" s="213">
        <v>1.3845673869121382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28"/>
        <v>72.77319386293361</v>
      </c>
      <c r="AJ307" s="147" t="str">
        <f t="shared" si="129"/>
        <v/>
      </c>
      <c r="BA307" s="147"/>
      <c r="BR307" s="147"/>
      <c r="CG307" s="147"/>
    </row>
    <row r="308" spans="1:85" ht="15">
      <c r="A308" s="165" t="s">
        <v>21</v>
      </c>
      <c r="B308" s="166">
        <v>1.2958310517096464E-3</v>
      </c>
      <c r="C308" s="166">
        <v>1.9437465775644694E-3</v>
      </c>
      <c r="D308" s="166">
        <v>0</v>
      </c>
      <c r="E308" s="166">
        <v>0</v>
      </c>
      <c r="F308" s="322"/>
      <c r="G308" s="166">
        <v>0</v>
      </c>
      <c r="H308" s="167">
        <v>0</v>
      </c>
      <c r="I308" s="168">
        <f t="shared" si="126"/>
        <v>3.2395776292741159E-3</v>
      </c>
      <c r="J308" s="155"/>
      <c r="K308" s="169" t="s">
        <v>21</v>
      </c>
      <c r="L308" s="170">
        <v>1.2958310517096464E-3</v>
      </c>
      <c r="M308" s="170">
        <v>1.9437465775644694E-3</v>
      </c>
      <c r="N308" s="170">
        <v>0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27"/>
        <v>3.2395776292741159E-3</v>
      </c>
      <c r="U308" s="217" t="s">
        <v>57</v>
      </c>
      <c r="V308" s="218">
        <v>1.2958310517096464E-3</v>
      </c>
      <c r="W308" s="218">
        <v>0</v>
      </c>
      <c r="X308" s="218">
        <v>0</v>
      </c>
      <c r="Y308" s="218">
        <v>1.9437465775644694E-3</v>
      </c>
      <c r="Z308" s="218">
        <v>0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28"/>
        <v>3.2395776292741159E-3</v>
      </c>
      <c r="AJ308" s="147" t="str">
        <f t="shared" si="129"/>
        <v/>
      </c>
      <c r="BA308" s="147"/>
      <c r="BR308" s="147"/>
      <c r="CG308" s="147"/>
    </row>
    <row r="309" spans="1:85" ht="15">
      <c r="A309" s="176" t="s">
        <v>60</v>
      </c>
      <c r="B309" s="162">
        <v>0.31743549125105897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26"/>
        <v>0.31743549125105897</v>
      </c>
      <c r="J309" s="155"/>
      <c r="K309" s="177" t="s">
        <v>60</v>
      </c>
      <c r="L309" s="162">
        <v>0.31743549125105897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27"/>
        <v>0.31743549125105897</v>
      </c>
      <c r="U309" s="222" t="s">
        <v>58</v>
      </c>
      <c r="V309" s="213">
        <v>0.31743549125105897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0</v>
      </c>
      <c r="AD309" s="215">
        <v>0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28"/>
        <v>0.31743549125105897</v>
      </c>
      <c r="AJ309" s="147" t="str">
        <f t="shared" si="129"/>
        <v/>
      </c>
      <c r="BA309" s="147"/>
      <c r="BR309" s="147"/>
      <c r="CG309" s="147"/>
    </row>
    <row r="310" spans="1:85">
      <c r="A310" s="178" t="s">
        <v>23</v>
      </c>
      <c r="B310" s="179">
        <v>0.31743549125105897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26"/>
        <v>0.31743549125105897</v>
      </c>
      <c r="J310" s="155"/>
      <c r="K310" s="182" t="s">
        <v>23</v>
      </c>
      <c r="L310" s="183">
        <v>0.31743549125105897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27"/>
        <v>0.31743549125105897</v>
      </c>
      <c r="U310" s="223" t="s">
        <v>61</v>
      </c>
      <c r="V310" s="224">
        <v>0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0</v>
      </c>
      <c r="AD310" s="224">
        <v>0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28"/>
        <v>0</v>
      </c>
      <c r="AJ310" s="147">
        <f t="shared" si="129"/>
        <v>0.31743549125105897</v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26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27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28"/>
        <v>0</v>
      </c>
      <c r="AJ311" s="147" t="str">
        <f t="shared" si="129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26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27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28"/>
        <v>0</v>
      </c>
      <c r="AJ312" s="147" t="str">
        <f t="shared" si="129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26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27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28"/>
        <v>0</v>
      </c>
      <c r="AJ313" s="147" t="str">
        <f t="shared" si="129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102.71686040431715</v>
      </c>
      <c r="C314" s="201">
        <f t="shared" ref="C314:I314" si="130">SUM(C293:C309)</f>
        <v>242.34924433075062</v>
      </c>
      <c r="D314" s="201">
        <f t="shared" si="130"/>
        <v>160.60574898939171</v>
      </c>
      <c r="E314" s="201">
        <f t="shared" si="130"/>
        <v>298.36208462054168</v>
      </c>
      <c r="F314" s="201">
        <f t="shared" si="130"/>
        <v>0</v>
      </c>
      <c r="G314" s="201">
        <f t="shared" si="130"/>
        <v>28.067612230579343</v>
      </c>
      <c r="H314" s="203">
        <f t="shared" si="130"/>
        <v>0</v>
      </c>
      <c r="I314" s="160">
        <f t="shared" si="130"/>
        <v>832.10155057558052</v>
      </c>
      <c r="J314" s="155"/>
      <c r="K314" s="202" t="s">
        <v>26</v>
      </c>
      <c r="L314" s="201">
        <f>SUM(L293:L309)</f>
        <v>102.71686040431715</v>
      </c>
      <c r="M314" s="201">
        <f t="shared" ref="M314:S314" si="131">SUM(M293:M309)</f>
        <v>242.34924433075062</v>
      </c>
      <c r="N314" s="201">
        <f t="shared" si="131"/>
        <v>160.60574898939171</v>
      </c>
      <c r="O314" s="201">
        <f t="shared" si="131"/>
        <v>298.36208462054168</v>
      </c>
      <c r="P314" s="201">
        <f t="shared" si="131"/>
        <v>63.48821668470169</v>
      </c>
      <c r="Q314" s="201">
        <f t="shared" si="131"/>
        <v>28.067612230579343</v>
      </c>
      <c r="R314" s="203">
        <f t="shared" si="131"/>
        <v>0</v>
      </c>
      <c r="S314" s="204">
        <f t="shared" si="131"/>
        <v>895.58976726028209</v>
      </c>
      <c r="T314" s="147" t="str">
        <f>IF(ABS(S314-AI314)&gt;0.01,S314-AI314,"")</f>
        <v/>
      </c>
      <c r="U314" s="230" t="s">
        <v>59</v>
      </c>
      <c r="V314" s="231">
        <f>SUM(V293:V309)</f>
        <v>75.311386202587698</v>
      </c>
      <c r="W314" s="231">
        <f t="shared" ref="W314:AH314" si="132">SUM(W293:W309)</f>
        <v>19.41048951070746</v>
      </c>
      <c r="X314" s="231">
        <f t="shared" si="132"/>
        <v>28.067612230579343</v>
      </c>
      <c r="Y314" s="231">
        <f t="shared" si="132"/>
        <v>242.34924433075062</v>
      </c>
      <c r="Z314" s="231">
        <f t="shared" si="132"/>
        <v>160.60574898939171</v>
      </c>
      <c r="AA314" s="231">
        <f t="shared" si="132"/>
        <v>217.23390612375675</v>
      </c>
      <c r="AB314" s="231">
        <f t="shared" si="132"/>
        <v>63.48821668470169</v>
      </c>
      <c r="AC314" s="231">
        <f t="shared" si="132"/>
        <v>89.123163187806853</v>
      </c>
      <c r="AD314" s="232">
        <f t="shared" si="132"/>
        <v>7.994984691021978</v>
      </c>
      <c r="AE314" s="232">
        <f t="shared" si="132"/>
        <v>75.014164547920572</v>
      </c>
      <c r="AF314" s="232">
        <f t="shared" si="132"/>
        <v>0</v>
      </c>
      <c r="AG314" s="232">
        <f t="shared" si="132"/>
        <v>0</v>
      </c>
      <c r="AH314" s="232">
        <f t="shared" si="132"/>
        <v>6.1140139488643062</v>
      </c>
      <c r="AI314" s="233">
        <f>SUM(V314:AC314)</f>
        <v>895.5897672602822</v>
      </c>
      <c r="AJ314" s="147" t="str">
        <f t="shared" si="129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0.12344269798952535</v>
      </c>
      <c r="C315" s="49">
        <f t="shared" ref="C315:H315" si="133">IF($I314=0,"-",C314/$I314)</f>
        <v>0.2912496006804855</v>
      </c>
      <c r="D315" s="49">
        <f t="shared" si="133"/>
        <v>0.19301219770387118</v>
      </c>
      <c r="E315" s="49">
        <f t="shared" si="133"/>
        <v>0.35856450984156796</v>
      </c>
      <c r="F315" s="49">
        <f t="shared" si="133"/>
        <v>0</v>
      </c>
      <c r="G315" s="49">
        <f t="shared" si="133"/>
        <v>3.3730993784550023E-2</v>
      </c>
      <c r="H315" s="71">
        <f t="shared" si="133"/>
        <v>0</v>
      </c>
      <c r="I315" s="50">
        <f>SUM(B315:H315)</f>
        <v>1</v>
      </c>
      <c r="J315" s="147"/>
      <c r="K315" s="82" t="s">
        <v>83</v>
      </c>
      <c r="L315" s="99">
        <f t="shared" ref="L315:R315" si="134">IF($S314=0,"-",L314/$S314)</f>
        <v>0.11469186468994672</v>
      </c>
      <c r="M315" s="99">
        <f t="shared" si="134"/>
        <v>0.27060296264005607</v>
      </c>
      <c r="N315" s="99">
        <f t="shared" si="134"/>
        <v>0.17932959359362066</v>
      </c>
      <c r="O315" s="99">
        <f t="shared" si="134"/>
        <v>0.33314592855752201</v>
      </c>
      <c r="P315" s="99">
        <f t="shared" si="134"/>
        <v>7.0889841538631981E-2</v>
      </c>
      <c r="Q315" s="99">
        <f t="shared" si="134"/>
        <v>3.1339808980222698E-2</v>
      </c>
      <c r="R315" s="100">
        <f t="shared" si="134"/>
        <v>0</v>
      </c>
      <c r="S315" s="101">
        <f>SUM(L315:R315)</f>
        <v>1</v>
      </c>
      <c r="U315" s="111" t="s">
        <v>83</v>
      </c>
      <c r="V315" s="133">
        <f>+V314/$AI314</f>
        <v>8.4091387547866214E-2</v>
      </c>
      <c r="W315" s="133">
        <f t="shared" ref="W315:AH315" si="135">+W314/$AI314</f>
        <v>2.1673415910151032E-2</v>
      </c>
      <c r="X315" s="133">
        <f t="shared" si="135"/>
        <v>3.1339808980222691E-2</v>
      </c>
      <c r="Y315" s="133">
        <f t="shared" si="135"/>
        <v>0.27060296264005601</v>
      </c>
      <c r="Z315" s="133">
        <f t="shared" si="135"/>
        <v>0.17932959359362066</v>
      </c>
      <c r="AA315" s="133">
        <f t="shared" si="135"/>
        <v>0.24255961162698592</v>
      </c>
      <c r="AB315" s="133">
        <f t="shared" si="135"/>
        <v>7.0889841538631967E-2</v>
      </c>
      <c r="AC315" s="133">
        <f t="shared" si="135"/>
        <v>9.9513378162465416E-2</v>
      </c>
      <c r="AD315" s="133">
        <f t="shared" si="135"/>
        <v>8.9270612319294427E-3</v>
      </c>
      <c r="AE315" s="133">
        <f t="shared" si="135"/>
        <v>8.3759515003613769E-2</v>
      </c>
      <c r="AF315" s="133">
        <f t="shared" si="135"/>
        <v>0</v>
      </c>
      <c r="AG315" s="133">
        <f t="shared" si="135"/>
        <v>0</v>
      </c>
      <c r="AH315" s="133">
        <f t="shared" si="135"/>
        <v>6.8268019269222078E-3</v>
      </c>
      <c r="AI315" s="134">
        <f>SUM(V315:AC315)</f>
        <v>1</v>
      </c>
      <c r="AJ315" s="25" t="str">
        <f t="shared" si="129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36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37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38">SUM(V320:AC320)</f>
        <v>0</v>
      </c>
      <c r="AJ320" s="147" t="str">
        <f t="shared" ref="AJ320:AJ341" si="139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36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37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38"/>
        <v>0</v>
      </c>
      <c r="AJ321" s="147" t="str">
        <f t="shared" si="139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36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37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38"/>
        <v>0</v>
      </c>
      <c r="AJ322" s="147" t="str">
        <f t="shared" si="139"/>
        <v/>
      </c>
      <c r="BA322" s="147"/>
      <c r="BR322" s="147"/>
      <c r="CG322" s="147"/>
    </row>
    <row r="323" spans="1:85" ht="15">
      <c r="A323" s="173" t="s">
        <v>16</v>
      </c>
      <c r="B323" s="162">
        <v>0.59105424045054566</v>
      </c>
      <c r="C323" s="162">
        <v>6.0801060729089178</v>
      </c>
      <c r="D323" s="162">
        <v>0</v>
      </c>
      <c r="E323" s="162">
        <v>0</v>
      </c>
      <c r="F323" s="322"/>
      <c r="G323" s="162">
        <v>0</v>
      </c>
      <c r="H323" s="174">
        <v>0</v>
      </c>
      <c r="I323" s="160">
        <f t="shared" si="136"/>
        <v>6.6711603133594632</v>
      </c>
      <c r="J323" s="155"/>
      <c r="K323" s="175" t="s">
        <v>16</v>
      </c>
      <c r="L323" s="162">
        <v>0.59105424045054566</v>
      </c>
      <c r="M323" s="162">
        <v>6.0801060729089178</v>
      </c>
      <c r="N323" s="162">
        <v>0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37"/>
        <v>6.6711603133594632</v>
      </c>
      <c r="U323" s="221" t="s">
        <v>16</v>
      </c>
      <c r="V323" s="213">
        <v>0.59105424045054566</v>
      </c>
      <c r="W323" s="213">
        <v>0</v>
      </c>
      <c r="X323" s="213">
        <v>0</v>
      </c>
      <c r="Y323" s="213">
        <v>6.0801060729089178</v>
      </c>
      <c r="Z323" s="213">
        <v>0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38"/>
        <v>6.6711603133594632</v>
      </c>
      <c r="AJ323" s="147" t="str">
        <f t="shared" si="139"/>
        <v/>
      </c>
      <c r="BA323" s="147"/>
      <c r="BR323" s="147"/>
      <c r="CG323" s="147"/>
    </row>
    <row r="324" spans="1:85" ht="15">
      <c r="A324" s="165" t="s">
        <v>15</v>
      </c>
      <c r="B324" s="166">
        <v>0.12401101099989188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36"/>
        <v>0.12401101099989188</v>
      </c>
      <c r="J324" s="155"/>
      <c r="K324" s="169" t="s">
        <v>15</v>
      </c>
      <c r="L324" s="170">
        <v>0.12401101099989188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37"/>
        <v>0.12401101099989188</v>
      </c>
      <c r="U324" s="217" t="s">
        <v>53</v>
      </c>
      <c r="V324" s="218">
        <v>0.12401101099989188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38"/>
        <v>0.12401101099989188</v>
      </c>
      <c r="AJ324" s="147" t="str">
        <f t="shared" si="139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0.19224669355116469</v>
      </c>
      <c r="F325" s="322"/>
      <c r="G325" s="162">
        <v>0</v>
      </c>
      <c r="H325" s="174">
        <v>0</v>
      </c>
      <c r="I325" s="160">
        <f t="shared" si="136"/>
        <v>0.19224669355116469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0.19224669355116469</v>
      </c>
      <c r="P325" s="162">
        <v>3.0085229267713438</v>
      </c>
      <c r="Q325" s="162">
        <v>0</v>
      </c>
      <c r="R325" s="163">
        <v>0</v>
      </c>
      <c r="S325" s="164">
        <f t="shared" si="137"/>
        <v>3.2007696203225087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0</v>
      </c>
      <c r="AB325" s="213">
        <v>3.0085229267713438</v>
      </c>
      <c r="AC325" s="214">
        <v>0.19224669355116469</v>
      </c>
      <c r="AD325" s="213">
        <v>0</v>
      </c>
      <c r="AE325" s="213">
        <v>0</v>
      </c>
      <c r="AF325" s="213">
        <v>0</v>
      </c>
      <c r="AG325" s="213">
        <v>0</v>
      </c>
      <c r="AH325" s="213">
        <v>0.19224669355116469</v>
      </c>
      <c r="AI325" s="216">
        <f t="shared" si="138"/>
        <v>3.2007696203225087</v>
      </c>
      <c r="AJ325" s="147" t="str">
        <f t="shared" si="139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36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0.5850814936354729</v>
      </c>
      <c r="Q326" s="170">
        <v>0</v>
      </c>
      <c r="R326" s="171">
        <v>0</v>
      </c>
      <c r="S326" s="172">
        <f t="shared" si="137"/>
        <v>0.5850814936354729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0.5850814936354729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38"/>
        <v>0.5850814936354729</v>
      </c>
      <c r="AJ326" s="147" t="str">
        <f t="shared" si="139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36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37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38"/>
        <v>0</v>
      </c>
      <c r="AJ327" s="147" t="str">
        <f t="shared" si="139"/>
        <v/>
      </c>
      <c r="BA327" s="147"/>
      <c r="BR327" s="147"/>
      <c r="CG327" s="147"/>
    </row>
    <row r="328" spans="1:85" ht="15">
      <c r="A328" s="165" t="s">
        <v>17</v>
      </c>
      <c r="B328" s="166">
        <v>0</v>
      </c>
      <c r="C328" s="166">
        <v>0</v>
      </c>
      <c r="D328" s="166">
        <v>3.8301605494055264E-2</v>
      </c>
      <c r="E328" s="166">
        <v>1.0816811505298366E-3</v>
      </c>
      <c r="F328" s="322"/>
      <c r="G328" s="166">
        <v>0</v>
      </c>
      <c r="H328" s="167">
        <v>0</v>
      </c>
      <c r="I328" s="168">
        <f t="shared" si="136"/>
        <v>3.9383286644585104E-2</v>
      </c>
      <c r="J328" s="155"/>
      <c r="K328" s="169" t="s">
        <v>17</v>
      </c>
      <c r="L328" s="170">
        <v>0</v>
      </c>
      <c r="M328" s="170">
        <v>0</v>
      </c>
      <c r="N328" s="170">
        <v>3.8301605494055264E-2</v>
      </c>
      <c r="O328" s="170">
        <v>1.0816811505298366E-3</v>
      </c>
      <c r="P328" s="170">
        <v>0</v>
      </c>
      <c r="Q328" s="170">
        <v>0</v>
      </c>
      <c r="R328" s="171">
        <v>0</v>
      </c>
      <c r="S328" s="172">
        <f t="shared" si="137"/>
        <v>3.9383286644585104E-2</v>
      </c>
      <c r="U328" s="217" t="s">
        <v>17</v>
      </c>
      <c r="V328" s="218">
        <v>0</v>
      </c>
      <c r="W328" s="218">
        <v>0</v>
      </c>
      <c r="X328" s="218">
        <v>0</v>
      </c>
      <c r="Y328" s="218">
        <v>0</v>
      </c>
      <c r="Z328" s="218">
        <v>3.8301605494055264E-2</v>
      </c>
      <c r="AA328" s="218">
        <v>0</v>
      </c>
      <c r="AB328" s="218">
        <v>0</v>
      </c>
      <c r="AC328" s="219">
        <v>1.0816811505298366E-3</v>
      </c>
      <c r="AD328" s="218">
        <v>0</v>
      </c>
      <c r="AE328" s="218">
        <v>0</v>
      </c>
      <c r="AF328" s="218">
        <v>0</v>
      </c>
      <c r="AG328" s="218">
        <v>0</v>
      </c>
      <c r="AH328" s="218">
        <v>1.0816811505298366E-3</v>
      </c>
      <c r="AI328" s="220">
        <f t="shared" si="138"/>
        <v>3.9383286644585104E-2</v>
      </c>
      <c r="AJ328" s="147" t="str">
        <f t="shared" si="139"/>
        <v/>
      </c>
      <c r="BA328" s="147"/>
      <c r="BR328" s="147"/>
      <c r="CG328" s="147"/>
    </row>
    <row r="329" spans="1:85" ht="15">
      <c r="A329" s="173" t="s">
        <v>139</v>
      </c>
      <c r="B329" s="162">
        <v>12.382362947566303</v>
      </c>
      <c r="C329" s="162">
        <v>436.31220489111854</v>
      </c>
      <c r="D329" s="162">
        <v>13.028374784145054</v>
      </c>
      <c r="E329" s="162">
        <v>0</v>
      </c>
      <c r="F329" s="322"/>
      <c r="G329" s="162">
        <v>0</v>
      </c>
      <c r="H329" s="174">
        <v>0</v>
      </c>
      <c r="I329" s="160">
        <f t="shared" si="136"/>
        <v>461.72294262282992</v>
      </c>
      <c r="J329" s="155"/>
      <c r="K329" s="175" t="s">
        <v>139</v>
      </c>
      <c r="L329" s="162">
        <v>12.382362947566303</v>
      </c>
      <c r="M329" s="162">
        <v>436.31220489111854</v>
      </c>
      <c r="N329" s="162">
        <v>13.028374784145054</v>
      </c>
      <c r="O329" s="162">
        <v>0</v>
      </c>
      <c r="P329" s="162">
        <v>0.12541160258481421</v>
      </c>
      <c r="Q329" s="162">
        <v>0</v>
      </c>
      <c r="R329" s="163">
        <v>0</v>
      </c>
      <c r="S329" s="164">
        <f t="shared" si="137"/>
        <v>461.84835422541471</v>
      </c>
      <c r="U329" s="221" t="s">
        <v>139</v>
      </c>
      <c r="V329" s="213">
        <v>12.378271626026018</v>
      </c>
      <c r="W329" s="213">
        <v>0</v>
      </c>
      <c r="X329" s="213">
        <v>0</v>
      </c>
      <c r="Y329" s="213">
        <v>436.31220489111854</v>
      </c>
      <c r="Z329" s="213">
        <v>7.943459571400167</v>
      </c>
      <c r="AA329" s="213">
        <v>0</v>
      </c>
      <c r="AB329" s="213">
        <v>0.12541160258481421</v>
      </c>
      <c r="AC329" s="214">
        <v>5.0890065342851729</v>
      </c>
      <c r="AD329" s="213">
        <v>4.0913215402849706E-3</v>
      </c>
      <c r="AE329" s="213">
        <v>0</v>
      </c>
      <c r="AF329" s="213">
        <v>0</v>
      </c>
      <c r="AG329" s="213">
        <v>5.0849152127448871</v>
      </c>
      <c r="AH329" s="213">
        <v>0</v>
      </c>
      <c r="AI329" s="216">
        <f t="shared" si="138"/>
        <v>461.84835422541465</v>
      </c>
      <c r="AJ329" s="147" t="str">
        <f t="shared" si="139"/>
        <v/>
      </c>
      <c r="BA329" s="147"/>
      <c r="BR329" s="147"/>
      <c r="CG329" s="147"/>
    </row>
    <row r="330" spans="1:85" ht="15">
      <c r="A330" s="165" t="s">
        <v>25</v>
      </c>
      <c r="B330" s="166">
        <v>2.4358563555679384</v>
      </c>
      <c r="C330" s="166">
        <v>4.9062594793648797</v>
      </c>
      <c r="D330" s="166">
        <v>1.8997688187729365</v>
      </c>
      <c r="E330" s="166">
        <v>332.26566761710984</v>
      </c>
      <c r="F330" s="322"/>
      <c r="G330" s="166">
        <v>29.278470655874504</v>
      </c>
      <c r="H330" s="167">
        <v>0</v>
      </c>
      <c r="I330" s="168">
        <f t="shared" si="136"/>
        <v>370.78602292669012</v>
      </c>
      <c r="J330" s="155"/>
      <c r="K330" s="169" t="s">
        <v>25</v>
      </c>
      <c r="L330" s="170">
        <v>2.4358563555679384</v>
      </c>
      <c r="M330" s="170">
        <v>4.9062594793648797</v>
      </c>
      <c r="N330" s="170">
        <v>1.8997688187729365</v>
      </c>
      <c r="O330" s="170">
        <v>332.26566761710984</v>
      </c>
      <c r="P330" s="170">
        <v>0</v>
      </c>
      <c r="Q330" s="170">
        <v>29.278470655874504</v>
      </c>
      <c r="R330" s="171">
        <v>0</v>
      </c>
      <c r="S330" s="172">
        <f t="shared" si="137"/>
        <v>370.78602292669012</v>
      </c>
      <c r="U330" s="217" t="s">
        <v>25</v>
      </c>
      <c r="V330" s="218">
        <v>0.26220004451257556</v>
      </c>
      <c r="W330" s="218">
        <v>2.1460642106145555</v>
      </c>
      <c r="X330" s="218">
        <v>29.278470655874504</v>
      </c>
      <c r="Y330" s="218">
        <v>4.9062594793648797</v>
      </c>
      <c r="Z330" s="218">
        <v>1.4714112873451</v>
      </c>
      <c r="AA330" s="218">
        <v>332.13381453596412</v>
      </c>
      <c r="AB330" s="218">
        <v>0</v>
      </c>
      <c r="AC330" s="219">
        <v>0.58780271301435494</v>
      </c>
      <c r="AD330" s="218">
        <v>2.7592100440807704E-2</v>
      </c>
      <c r="AE330" s="218">
        <v>0.13185308114571084</v>
      </c>
      <c r="AF330" s="218">
        <v>0</v>
      </c>
      <c r="AG330" s="218">
        <v>0.4283575314278365</v>
      </c>
      <c r="AH330" s="218">
        <v>0</v>
      </c>
      <c r="AI330" s="220">
        <f t="shared" si="138"/>
        <v>370.78602292669007</v>
      </c>
      <c r="AJ330" s="147" t="str">
        <f t="shared" si="139"/>
        <v/>
      </c>
      <c r="BA330" s="147"/>
      <c r="BR330" s="147"/>
      <c r="CG330" s="147"/>
    </row>
    <row r="331" spans="1:85" ht="15">
      <c r="A331" s="173" t="s">
        <v>24</v>
      </c>
      <c r="B331" s="162">
        <v>4.3383059433686588</v>
      </c>
      <c r="C331" s="162">
        <v>0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36"/>
        <v>4.3383059433686588</v>
      </c>
      <c r="J331" s="155"/>
      <c r="K331" s="175" t="s">
        <v>24</v>
      </c>
      <c r="L331" s="162">
        <v>4.3383059433686588</v>
      </c>
      <c r="M331" s="162">
        <v>0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37"/>
        <v>4.3383059433686588</v>
      </c>
      <c r="U331" s="221" t="s">
        <v>24</v>
      </c>
      <c r="V331" s="213">
        <v>4.3260543587479798</v>
      </c>
      <c r="W331" s="213">
        <v>0</v>
      </c>
      <c r="X331" s="213">
        <v>0</v>
      </c>
      <c r="Y331" s="213">
        <v>0</v>
      </c>
      <c r="Z331" s="213">
        <v>0</v>
      </c>
      <c r="AA331" s="213">
        <v>0</v>
      </c>
      <c r="AB331" s="213">
        <v>0</v>
      </c>
      <c r="AC331" s="214">
        <v>1.2251584620678829E-2</v>
      </c>
      <c r="AD331" s="213">
        <v>1.2251584620678829E-2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38"/>
        <v>4.3383059433686588</v>
      </c>
      <c r="AJ331" s="147" t="str">
        <f t="shared" si="139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36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37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38"/>
        <v>0</v>
      </c>
      <c r="AJ332" s="147" t="str">
        <f t="shared" si="139"/>
        <v/>
      </c>
      <c r="BA332" s="147"/>
      <c r="BR332" s="147"/>
      <c r="CG332" s="147"/>
    </row>
    <row r="333" spans="1:85" ht="15">
      <c r="A333" s="173" t="s">
        <v>22</v>
      </c>
      <c r="B333" s="162">
        <v>0.28238396817245726</v>
      </c>
      <c r="C333" s="162">
        <v>1.3556007372984897</v>
      </c>
      <c r="D333" s="162">
        <v>0</v>
      </c>
      <c r="E333" s="162">
        <v>9.4127989390819095E-2</v>
      </c>
      <c r="F333" s="322"/>
      <c r="G333" s="162">
        <v>0</v>
      </c>
      <c r="H333" s="174">
        <v>0</v>
      </c>
      <c r="I333" s="160">
        <f t="shared" si="136"/>
        <v>1.732112694861766</v>
      </c>
      <c r="J333" s="155"/>
      <c r="K333" s="175" t="s">
        <v>22</v>
      </c>
      <c r="L333" s="162">
        <v>0.28238396817245726</v>
      </c>
      <c r="M333" s="162">
        <v>1.3556007372984897</v>
      </c>
      <c r="N333" s="162">
        <v>0</v>
      </c>
      <c r="O333" s="162">
        <v>9.4127989390819095E-2</v>
      </c>
      <c r="P333" s="162">
        <v>0.18123838942719692</v>
      </c>
      <c r="Q333" s="162">
        <v>0</v>
      </c>
      <c r="R333" s="163">
        <v>0</v>
      </c>
      <c r="S333" s="164">
        <f t="shared" si="137"/>
        <v>1.9133510842889629</v>
      </c>
      <c r="U333" s="221" t="s">
        <v>22</v>
      </c>
      <c r="V333" s="213">
        <v>0.28238396817245726</v>
      </c>
      <c r="W333" s="213">
        <v>0</v>
      </c>
      <c r="X333" s="213">
        <v>0</v>
      </c>
      <c r="Y333" s="213">
        <v>1.3556007372984897</v>
      </c>
      <c r="Z333" s="213">
        <v>0</v>
      </c>
      <c r="AA333" s="213">
        <v>0</v>
      </c>
      <c r="AB333" s="213">
        <v>0.18123838942719692</v>
      </c>
      <c r="AC333" s="214">
        <v>9.4127989390819095E-2</v>
      </c>
      <c r="AD333" s="213">
        <v>0</v>
      </c>
      <c r="AE333" s="213">
        <v>0</v>
      </c>
      <c r="AF333" s="213">
        <v>0</v>
      </c>
      <c r="AG333" s="213">
        <v>0</v>
      </c>
      <c r="AH333" s="213">
        <v>9.4127989390819095E-2</v>
      </c>
      <c r="AI333" s="216">
        <f t="shared" si="138"/>
        <v>1.9133510842889629</v>
      </c>
      <c r="AJ333" s="147" t="str">
        <f t="shared" si="139"/>
        <v/>
      </c>
      <c r="BA333" s="147"/>
      <c r="BR333" s="147"/>
      <c r="CG333" s="147"/>
    </row>
    <row r="334" spans="1:85" ht="15">
      <c r="A334" s="165" t="s">
        <v>21</v>
      </c>
      <c r="B334" s="166">
        <v>9.5304147304778016E-4</v>
      </c>
      <c r="C334" s="166">
        <v>5.1306804964961615E-2</v>
      </c>
      <c r="D334" s="166">
        <v>1.5973987167721197E-2</v>
      </c>
      <c r="E334" s="166">
        <v>0</v>
      </c>
      <c r="F334" s="322"/>
      <c r="G334" s="166">
        <v>0</v>
      </c>
      <c r="H334" s="167">
        <v>0</v>
      </c>
      <c r="I334" s="168">
        <f t="shared" si="136"/>
        <v>6.8233833605730598E-2</v>
      </c>
      <c r="J334" s="155"/>
      <c r="K334" s="169" t="s">
        <v>21</v>
      </c>
      <c r="L334" s="170">
        <v>9.5304147304778016E-4</v>
      </c>
      <c r="M334" s="170">
        <v>5.1306804964961615E-2</v>
      </c>
      <c r="N334" s="170">
        <v>1.5973987167721197E-2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37"/>
        <v>6.8233833605730598E-2</v>
      </c>
      <c r="U334" s="217" t="s">
        <v>57</v>
      </c>
      <c r="V334" s="218">
        <v>9.5304147304778016E-4</v>
      </c>
      <c r="W334" s="218">
        <v>0</v>
      </c>
      <c r="X334" s="218">
        <v>0</v>
      </c>
      <c r="Y334" s="218">
        <v>5.1306804964961615E-2</v>
      </c>
      <c r="Z334" s="218">
        <v>1.5973987167721197E-2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38"/>
        <v>6.8233833605730598E-2</v>
      </c>
      <c r="AJ334" s="147" t="str">
        <f t="shared" si="139"/>
        <v/>
      </c>
      <c r="BA334" s="147"/>
      <c r="BR334" s="147"/>
      <c r="CG334" s="147"/>
    </row>
    <row r="335" spans="1:85" ht="15">
      <c r="A335" s="176" t="s">
        <v>60</v>
      </c>
      <c r="B335" s="162">
        <v>1.9795453302236041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36"/>
        <v>1.9795453302236041</v>
      </c>
      <c r="J335" s="155"/>
      <c r="K335" s="177" t="s">
        <v>60</v>
      </c>
      <c r="L335" s="162">
        <v>1.9795453302236041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37"/>
        <v>1.9795453302236041</v>
      </c>
      <c r="U335" s="222" t="s">
        <v>58</v>
      </c>
      <c r="V335" s="213">
        <v>1.9795453302236041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38"/>
        <v>1.9795453302236041</v>
      </c>
      <c r="AJ335" s="147" t="str">
        <f t="shared" si="139"/>
        <v/>
      </c>
      <c r="BA335" s="147"/>
      <c r="BR335" s="147"/>
      <c r="CG335" s="147"/>
    </row>
    <row r="336" spans="1:85">
      <c r="A336" s="178" t="s">
        <v>23</v>
      </c>
      <c r="B336" s="179">
        <v>1.9795453302236041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36"/>
        <v>1.9795453302236041</v>
      </c>
      <c r="J336" s="155"/>
      <c r="K336" s="182" t="s">
        <v>23</v>
      </c>
      <c r="L336" s="183">
        <v>1.9795453302236041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37"/>
        <v>1.9795453302236041</v>
      </c>
      <c r="U336" s="223" t="s">
        <v>61</v>
      </c>
      <c r="V336" s="224">
        <v>1.9795453302236041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38"/>
        <v>1.9795453302236041</v>
      </c>
      <c r="AJ336" s="147" t="str">
        <f t="shared" si="139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36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37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38"/>
        <v>0</v>
      </c>
      <c r="AJ337" s="147" t="str">
        <f t="shared" si="139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36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37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38"/>
        <v>0</v>
      </c>
      <c r="AJ338" s="147" t="str">
        <f t="shared" si="139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36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37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38"/>
        <v>0</v>
      </c>
      <c r="AJ339" s="147" t="str">
        <f t="shared" si="139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22.134472837822447</v>
      </c>
      <c r="C340" s="201">
        <f t="shared" ref="C340:I340" si="140">SUM(C319:C335)</f>
        <v>448.70547798565582</v>
      </c>
      <c r="D340" s="201">
        <f t="shared" si="140"/>
        <v>14.982419195579768</v>
      </c>
      <c r="E340" s="201">
        <f t="shared" si="140"/>
        <v>332.55312398120236</v>
      </c>
      <c r="F340" s="201">
        <f t="shared" si="140"/>
        <v>0</v>
      </c>
      <c r="G340" s="201">
        <f t="shared" si="140"/>
        <v>29.278470655874504</v>
      </c>
      <c r="H340" s="203">
        <f t="shared" si="140"/>
        <v>0</v>
      </c>
      <c r="I340" s="160">
        <f t="shared" si="140"/>
        <v>847.6539646561348</v>
      </c>
      <c r="J340" s="155"/>
      <c r="K340" s="202" t="s">
        <v>26</v>
      </c>
      <c r="L340" s="201">
        <f>SUM(L319:L335)</f>
        <v>22.134472837822447</v>
      </c>
      <c r="M340" s="201">
        <f t="shared" ref="M340:S340" si="141">SUM(M319:M335)</f>
        <v>448.70547798565582</v>
      </c>
      <c r="N340" s="201">
        <f t="shared" si="141"/>
        <v>14.982419195579768</v>
      </c>
      <c r="O340" s="201">
        <f t="shared" si="141"/>
        <v>332.55312398120236</v>
      </c>
      <c r="P340" s="201">
        <f t="shared" si="141"/>
        <v>3.9002544124188279</v>
      </c>
      <c r="Q340" s="201">
        <f t="shared" si="141"/>
        <v>29.278470655874504</v>
      </c>
      <c r="R340" s="203">
        <f t="shared" si="141"/>
        <v>0</v>
      </c>
      <c r="S340" s="204">
        <f t="shared" si="141"/>
        <v>851.55421906855372</v>
      </c>
      <c r="T340" s="147" t="str">
        <f>IF(ABS(S340-AI340)&gt;0.01,S340-AI340,"")</f>
        <v/>
      </c>
      <c r="U340" s="230" t="s">
        <v>59</v>
      </c>
      <c r="V340" s="231">
        <f>SUM(V319:V335)</f>
        <v>19.944473620606118</v>
      </c>
      <c r="W340" s="231">
        <f t="shared" ref="W340:AH340" si="142">SUM(W319:W335)</f>
        <v>2.1460642106145555</v>
      </c>
      <c r="X340" s="231">
        <f t="shared" si="142"/>
        <v>29.278470655874504</v>
      </c>
      <c r="Y340" s="231">
        <f t="shared" si="142"/>
        <v>448.70547798565582</v>
      </c>
      <c r="Z340" s="231">
        <f t="shared" si="142"/>
        <v>9.4691464514070436</v>
      </c>
      <c r="AA340" s="231">
        <f t="shared" si="142"/>
        <v>332.13381453596412</v>
      </c>
      <c r="AB340" s="231">
        <f t="shared" si="142"/>
        <v>3.9002544124188279</v>
      </c>
      <c r="AC340" s="231">
        <f t="shared" si="142"/>
        <v>5.976517196012721</v>
      </c>
      <c r="AD340" s="232">
        <f t="shared" si="142"/>
        <v>4.3935006601771506E-2</v>
      </c>
      <c r="AE340" s="232">
        <f t="shared" si="142"/>
        <v>0.13185308114571084</v>
      </c>
      <c r="AF340" s="232">
        <f t="shared" si="142"/>
        <v>0</v>
      </c>
      <c r="AG340" s="232">
        <f t="shared" si="142"/>
        <v>5.5132727441727241</v>
      </c>
      <c r="AH340" s="232">
        <f t="shared" si="142"/>
        <v>0.28745636409251363</v>
      </c>
      <c r="AI340" s="233">
        <f>SUM(V340:AC340)</f>
        <v>851.55421906855372</v>
      </c>
      <c r="AJ340" s="147" t="str">
        <f t="shared" si="139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2.6112628219466503E-2</v>
      </c>
      <c r="C341" s="49">
        <f t="shared" ref="C341:H341" si="143">IF($I340=0,"-",C340/$I340)</f>
        <v>0.52934982515852536</v>
      </c>
      <c r="D341" s="49">
        <f t="shared" si="143"/>
        <v>1.7675159699934443E-2</v>
      </c>
      <c r="E341" s="49">
        <f t="shared" si="143"/>
        <v>0.39232179385382593</v>
      </c>
      <c r="F341" s="49">
        <f t="shared" si="143"/>
        <v>0</v>
      </c>
      <c r="G341" s="49">
        <f t="shared" si="143"/>
        <v>3.454059306824786E-2</v>
      </c>
      <c r="H341" s="71">
        <f t="shared" si="143"/>
        <v>0</v>
      </c>
      <c r="I341" s="50">
        <f>SUM(B341:H341)</f>
        <v>1</v>
      </c>
      <c r="J341" s="147"/>
      <c r="K341" s="82" t="s">
        <v>83</v>
      </c>
      <c r="L341" s="99">
        <f t="shared" ref="L341:R341" si="144">IF($S340=0,"-",L340/$S340)</f>
        <v>2.5993028209094608E-2</v>
      </c>
      <c r="M341" s="99">
        <f t="shared" si="144"/>
        <v>0.52692531836253298</v>
      </c>
      <c r="N341" s="99">
        <f t="shared" si="144"/>
        <v>1.7594204643795699E-2</v>
      </c>
      <c r="O341" s="99">
        <f t="shared" si="144"/>
        <v>0.39052489734001355</v>
      </c>
      <c r="P341" s="99">
        <f t="shared" si="144"/>
        <v>4.5801598125895029E-3</v>
      </c>
      <c r="Q341" s="99">
        <f t="shared" si="144"/>
        <v>3.4382391631973659E-2</v>
      </c>
      <c r="R341" s="100">
        <f t="shared" si="144"/>
        <v>0</v>
      </c>
      <c r="S341" s="101">
        <f>SUM(L341:R341)</f>
        <v>1.0000000000000002</v>
      </c>
      <c r="U341" s="111" t="s">
        <v>83</v>
      </c>
      <c r="V341" s="133">
        <f>+V340/$AI340</f>
        <v>2.3421261000176552E-2</v>
      </c>
      <c r="W341" s="133">
        <f t="shared" ref="W341:AH341" si="145">+W340/$AI340</f>
        <v>2.5201733049505194E-3</v>
      </c>
      <c r="X341" s="133">
        <f t="shared" si="145"/>
        <v>3.4382391631973659E-2</v>
      </c>
      <c r="Y341" s="133">
        <f t="shared" si="145"/>
        <v>0.52692531836253298</v>
      </c>
      <c r="Z341" s="133">
        <f t="shared" si="145"/>
        <v>1.1119839746392869E-2</v>
      </c>
      <c r="AA341" s="133">
        <f t="shared" si="145"/>
        <v>0.39003249246919175</v>
      </c>
      <c r="AB341" s="133">
        <f t="shared" si="145"/>
        <v>4.5801598125895029E-3</v>
      </c>
      <c r="AC341" s="133">
        <f t="shared" si="145"/>
        <v>7.0183636721921827E-3</v>
      </c>
      <c r="AD341" s="133">
        <f t="shared" si="145"/>
        <v>5.1593903967534161E-5</v>
      </c>
      <c r="AE341" s="133">
        <f t="shared" si="145"/>
        <v>1.5483815145667915E-4</v>
      </c>
      <c r="AF341" s="133">
        <f t="shared" si="145"/>
        <v>0</v>
      </c>
      <c r="AG341" s="133">
        <f t="shared" si="145"/>
        <v>6.4743648974028307E-3</v>
      </c>
      <c r="AH341" s="133">
        <f t="shared" si="145"/>
        <v>3.3756671936513791E-4</v>
      </c>
      <c r="AI341" s="134">
        <f>SUM(V341:AC341)</f>
        <v>1</v>
      </c>
      <c r="AJ341" s="25" t="str">
        <f t="shared" si="139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4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4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48">SUM(V346:AC346)</f>
        <v>0</v>
      </c>
      <c r="AJ346" s="147" t="str">
        <f t="shared" ref="AJ346:AJ367" si="14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4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4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48"/>
        <v>0</v>
      </c>
      <c r="AJ347" s="147" t="str">
        <f t="shared" si="14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4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4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48"/>
        <v>0</v>
      </c>
      <c r="AJ348" s="147" t="str">
        <f t="shared" si="149"/>
        <v/>
      </c>
      <c r="BA348" s="147"/>
      <c r="BR348" s="147"/>
      <c r="CG348" s="147"/>
    </row>
    <row r="349" spans="1:85" ht="15">
      <c r="A349" s="173" t="s">
        <v>16</v>
      </c>
      <c r="B349" s="162">
        <v>13.470179283902578</v>
      </c>
      <c r="C349" s="162">
        <v>20.668089775348637</v>
      </c>
      <c r="D349" s="162">
        <v>0</v>
      </c>
      <c r="E349" s="162">
        <v>0</v>
      </c>
      <c r="F349" s="322"/>
      <c r="G349" s="162">
        <v>0</v>
      </c>
      <c r="H349" s="174">
        <v>0</v>
      </c>
      <c r="I349" s="160">
        <f t="shared" si="146"/>
        <v>34.138269059251215</v>
      </c>
      <c r="J349" s="155"/>
      <c r="K349" s="175" t="s">
        <v>16</v>
      </c>
      <c r="L349" s="162">
        <v>13.470179283902578</v>
      </c>
      <c r="M349" s="162">
        <v>20.668089775348637</v>
      </c>
      <c r="N349" s="162">
        <v>0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47"/>
        <v>34.138269059251215</v>
      </c>
      <c r="U349" s="221" t="s">
        <v>16</v>
      </c>
      <c r="V349" s="213">
        <v>13.470179283902578</v>
      </c>
      <c r="W349" s="213">
        <v>0</v>
      </c>
      <c r="X349" s="213">
        <v>0</v>
      </c>
      <c r="Y349" s="213">
        <v>20.668089775348637</v>
      </c>
      <c r="Z349" s="213">
        <v>0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48"/>
        <v>34.138269059251215</v>
      </c>
      <c r="AJ349" s="147" t="str">
        <f t="shared" si="149"/>
        <v/>
      </c>
      <c r="BA349" s="147"/>
      <c r="BR349" s="147"/>
      <c r="CG349" s="147"/>
    </row>
    <row r="350" spans="1:85" ht="15">
      <c r="A350" s="165" t="s">
        <v>15</v>
      </c>
      <c r="B350" s="166">
        <v>2.7137953059588535E-2</v>
      </c>
      <c r="C350" s="166">
        <v>0</v>
      </c>
      <c r="D350" s="166">
        <v>0.13021677353922698</v>
      </c>
      <c r="E350" s="166">
        <v>1.1073958692996358E-2</v>
      </c>
      <c r="F350" s="322"/>
      <c r="G350" s="166">
        <v>0</v>
      </c>
      <c r="H350" s="167">
        <v>0</v>
      </c>
      <c r="I350" s="168">
        <f t="shared" si="146"/>
        <v>0.16842868529181185</v>
      </c>
      <c r="J350" s="155"/>
      <c r="K350" s="169" t="s">
        <v>15</v>
      </c>
      <c r="L350" s="170">
        <v>2.7137953059588535E-2</v>
      </c>
      <c r="M350" s="170">
        <v>0</v>
      </c>
      <c r="N350" s="170">
        <v>0.13021677353922698</v>
      </c>
      <c r="O350" s="170">
        <v>1.1073958692996358E-2</v>
      </c>
      <c r="P350" s="170">
        <v>0</v>
      </c>
      <c r="Q350" s="170">
        <v>0</v>
      </c>
      <c r="R350" s="171">
        <v>0</v>
      </c>
      <c r="S350" s="172">
        <f t="shared" si="147"/>
        <v>0.16842868529181185</v>
      </c>
      <c r="U350" s="217" t="s">
        <v>53</v>
      </c>
      <c r="V350" s="218">
        <v>2.6522787737114965E-2</v>
      </c>
      <c r="W350" s="218">
        <v>0</v>
      </c>
      <c r="X350" s="218">
        <v>0</v>
      </c>
      <c r="Y350" s="218">
        <v>0</v>
      </c>
      <c r="Z350" s="218">
        <v>0</v>
      </c>
      <c r="AA350" s="218">
        <v>1.0191939150348512E-2</v>
      </c>
      <c r="AB350" s="218">
        <v>0</v>
      </c>
      <c r="AC350" s="219">
        <v>0.13171395840434838</v>
      </c>
      <c r="AD350" s="218">
        <v>6.1516532247356997E-4</v>
      </c>
      <c r="AE350" s="218">
        <v>0</v>
      </c>
      <c r="AF350" s="218">
        <v>0</v>
      </c>
      <c r="AG350" s="218">
        <v>0.13021677353922698</v>
      </c>
      <c r="AH350" s="218">
        <v>8.8201954264784696E-4</v>
      </c>
      <c r="AI350" s="220">
        <f t="shared" si="148"/>
        <v>0.16842868529181187</v>
      </c>
      <c r="AJ350" s="147" t="str">
        <f t="shared" si="14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5.0497274148752043</v>
      </c>
      <c r="F351" s="322"/>
      <c r="G351" s="162">
        <v>0</v>
      </c>
      <c r="H351" s="174">
        <v>0</v>
      </c>
      <c r="I351" s="160">
        <f t="shared" si="146"/>
        <v>5.0497274148752043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5.0497274148752043</v>
      </c>
      <c r="P351" s="162">
        <v>254.95258248652485</v>
      </c>
      <c r="Q351" s="162">
        <v>0</v>
      </c>
      <c r="R351" s="163">
        <v>0</v>
      </c>
      <c r="S351" s="164">
        <f t="shared" si="147"/>
        <v>260.00230990140005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0</v>
      </c>
      <c r="AB351" s="213">
        <v>254.95258248652485</v>
      </c>
      <c r="AC351" s="214">
        <v>5.0497274148752043</v>
      </c>
      <c r="AD351" s="213">
        <v>0</v>
      </c>
      <c r="AE351" s="213">
        <v>0</v>
      </c>
      <c r="AF351" s="213">
        <v>0</v>
      </c>
      <c r="AG351" s="213">
        <v>0</v>
      </c>
      <c r="AH351" s="213">
        <v>5.0497274148752043</v>
      </c>
      <c r="AI351" s="216">
        <f t="shared" si="148"/>
        <v>260.00230990140005</v>
      </c>
      <c r="AJ351" s="147" t="str">
        <f t="shared" si="14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4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0.77045877452444111</v>
      </c>
      <c r="Q352" s="170">
        <v>0</v>
      </c>
      <c r="R352" s="171">
        <v>0</v>
      </c>
      <c r="S352" s="172">
        <f t="shared" si="147"/>
        <v>0.77045877452444111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0.77045877452444111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48"/>
        <v>0.77045877452444111</v>
      </c>
      <c r="AJ352" s="147" t="str">
        <f t="shared" si="14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4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4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48"/>
        <v>0</v>
      </c>
      <c r="AJ353" s="147" t="str">
        <f t="shared" si="14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21.183761456888501</v>
      </c>
      <c r="D354" s="166">
        <v>0</v>
      </c>
      <c r="E354" s="166">
        <v>0</v>
      </c>
      <c r="F354" s="322"/>
      <c r="G354" s="166">
        <v>0</v>
      </c>
      <c r="H354" s="167">
        <v>0</v>
      </c>
      <c r="I354" s="168">
        <f t="shared" si="146"/>
        <v>21.183761456888501</v>
      </c>
      <c r="J354" s="155"/>
      <c r="K354" s="169" t="s">
        <v>17</v>
      </c>
      <c r="L354" s="170">
        <v>0</v>
      </c>
      <c r="M354" s="170">
        <v>21.183761456888501</v>
      </c>
      <c r="N354" s="170">
        <v>0</v>
      </c>
      <c r="O354" s="170">
        <v>0</v>
      </c>
      <c r="P354" s="170">
        <v>0</v>
      </c>
      <c r="Q354" s="170">
        <v>0</v>
      </c>
      <c r="R354" s="171">
        <v>0</v>
      </c>
      <c r="S354" s="172">
        <f t="shared" si="147"/>
        <v>21.183761456888501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21.183761456888501</v>
      </c>
      <c r="Z354" s="218">
        <v>0</v>
      </c>
      <c r="AA354" s="218">
        <v>0</v>
      </c>
      <c r="AB354" s="218">
        <v>0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48"/>
        <v>21.183761456888501</v>
      </c>
      <c r="AJ354" s="147" t="str">
        <f t="shared" si="149"/>
        <v/>
      </c>
      <c r="BA354" s="147"/>
      <c r="BR354" s="147"/>
      <c r="CG354" s="147"/>
    </row>
    <row r="355" spans="1:85" ht="15">
      <c r="A355" s="173" t="s">
        <v>139</v>
      </c>
      <c r="B355" s="162">
        <v>23.425744705725521</v>
      </c>
      <c r="C355" s="162">
        <v>0</v>
      </c>
      <c r="D355" s="162">
        <v>457.81045405518421</v>
      </c>
      <c r="E355" s="162">
        <v>0</v>
      </c>
      <c r="F355" s="322"/>
      <c r="G355" s="162">
        <v>0</v>
      </c>
      <c r="H355" s="174">
        <v>0</v>
      </c>
      <c r="I355" s="160">
        <f t="shared" si="146"/>
        <v>481.2361987609097</v>
      </c>
      <c r="J355" s="155"/>
      <c r="K355" s="175" t="s">
        <v>139</v>
      </c>
      <c r="L355" s="162">
        <v>23.425744705725521</v>
      </c>
      <c r="M355" s="162">
        <v>0</v>
      </c>
      <c r="N355" s="162">
        <v>457.81045405518421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47"/>
        <v>481.2361987609097</v>
      </c>
      <c r="U355" s="221" t="s">
        <v>139</v>
      </c>
      <c r="V355" s="213">
        <v>23.425744705725521</v>
      </c>
      <c r="W355" s="213">
        <v>0</v>
      </c>
      <c r="X355" s="213">
        <v>0</v>
      </c>
      <c r="Y355" s="213">
        <v>0</v>
      </c>
      <c r="Z355" s="213">
        <v>457.81045405518421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48"/>
        <v>481.2361987609097</v>
      </c>
      <c r="AJ355" s="147" t="str">
        <f t="shared" si="149"/>
        <v/>
      </c>
      <c r="BA355" s="147"/>
      <c r="BR355" s="147"/>
      <c r="CG355" s="147"/>
    </row>
    <row r="356" spans="1:85" ht="15">
      <c r="A356" s="165" t="s">
        <v>25</v>
      </c>
      <c r="B356" s="166">
        <v>25.223634192639626</v>
      </c>
      <c r="C356" s="166">
        <v>12.5179625991151</v>
      </c>
      <c r="D356" s="166">
        <v>8.6592714781150804</v>
      </c>
      <c r="E356" s="166">
        <v>1111.3064530199938</v>
      </c>
      <c r="F356" s="322"/>
      <c r="G356" s="166">
        <v>38.511581356630366</v>
      </c>
      <c r="H356" s="167">
        <v>0</v>
      </c>
      <c r="I356" s="168">
        <f t="shared" si="146"/>
        <v>1196.2189026464939</v>
      </c>
      <c r="J356" s="155"/>
      <c r="K356" s="169" t="s">
        <v>25</v>
      </c>
      <c r="L356" s="170">
        <v>25.223634192639626</v>
      </c>
      <c r="M356" s="170">
        <v>12.5179625991151</v>
      </c>
      <c r="N356" s="170">
        <v>8.6592714781150804</v>
      </c>
      <c r="O356" s="170">
        <v>1111.3064530199938</v>
      </c>
      <c r="P356" s="170">
        <v>4.037557353703269</v>
      </c>
      <c r="Q356" s="170">
        <v>38.511581356630366</v>
      </c>
      <c r="R356" s="171">
        <v>0</v>
      </c>
      <c r="S356" s="172">
        <f t="shared" si="147"/>
        <v>1200.2564600001972</v>
      </c>
      <c r="U356" s="217" t="s">
        <v>25</v>
      </c>
      <c r="V356" s="218">
        <v>6.0949839899836364</v>
      </c>
      <c r="W356" s="218">
        <v>19.086067017730429</v>
      </c>
      <c r="X356" s="218">
        <v>38.511581356630366</v>
      </c>
      <c r="Y356" s="218">
        <v>12.5179625991151</v>
      </c>
      <c r="Z356" s="218">
        <v>4.3886134617431161</v>
      </c>
      <c r="AA356" s="218">
        <v>1108.8545188276626</v>
      </c>
      <c r="AB356" s="218">
        <v>4.037557353703269</v>
      </c>
      <c r="AC356" s="219">
        <v>6.7651753936286791</v>
      </c>
      <c r="AD356" s="218">
        <v>4.2583184925561603E-2</v>
      </c>
      <c r="AE356" s="218">
        <v>1.365586639643363E-2</v>
      </c>
      <c r="AF356" s="218">
        <v>0</v>
      </c>
      <c r="AG356" s="218">
        <v>4.2706580163719643</v>
      </c>
      <c r="AH356" s="218">
        <v>2.4382783259347196</v>
      </c>
      <c r="AI356" s="220">
        <f t="shared" si="148"/>
        <v>1200.2564600001972</v>
      </c>
      <c r="AJ356" s="147" t="str">
        <f t="shared" si="149"/>
        <v/>
      </c>
      <c r="BA356" s="147"/>
      <c r="BR356" s="147"/>
      <c r="CG356" s="147"/>
    </row>
    <row r="357" spans="1:85" ht="15">
      <c r="A357" s="173" t="s">
        <v>24</v>
      </c>
      <c r="B357" s="162">
        <v>5.5166103464456002</v>
      </c>
      <c r="C357" s="162">
        <v>0</v>
      </c>
      <c r="D357" s="162">
        <v>82.880458294155744</v>
      </c>
      <c r="E357" s="162">
        <v>0</v>
      </c>
      <c r="F357" s="322"/>
      <c r="G357" s="162">
        <v>0</v>
      </c>
      <c r="H357" s="174">
        <v>0</v>
      </c>
      <c r="I357" s="160">
        <f t="shared" si="146"/>
        <v>88.397068640601347</v>
      </c>
      <c r="J357" s="155"/>
      <c r="K357" s="175" t="s">
        <v>24</v>
      </c>
      <c r="L357" s="162">
        <v>5.5166103464456002</v>
      </c>
      <c r="M357" s="162">
        <v>0</v>
      </c>
      <c r="N357" s="162">
        <v>82.880458294155744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47"/>
        <v>88.397068640601347</v>
      </c>
      <c r="U357" s="221" t="s">
        <v>24</v>
      </c>
      <c r="V357" s="213">
        <v>5.5166103464456002</v>
      </c>
      <c r="W357" s="213">
        <v>0</v>
      </c>
      <c r="X357" s="213">
        <v>0</v>
      </c>
      <c r="Y357" s="213">
        <v>0</v>
      </c>
      <c r="Z357" s="213">
        <v>2.3078087061335251</v>
      </c>
      <c r="AA357" s="213">
        <v>0</v>
      </c>
      <c r="AB357" s="213">
        <v>0</v>
      </c>
      <c r="AC357" s="214">
        <v>80.572649588022216</v>
      </c>
      <c r="AD357" s="213">
        <v>0</v>
      </c>
      <c r="AE357" s="213">
        <v>0</v>
      </c>
      <c r="AF357" s="213">
        <v>0</v>
      </c>
      <c r="AG357" s="213">
        <v>80.572649588022216</v>
      </c>
      <c r="AH357" s="213">
        <v>0</v>
      </c>
      <c r="AI357" s="216">
        <f t="shared" si="148"/>
        <v>88.397068640601347</v>
      </c>
      <c r="AJ357" s="147" t="str">
        <f t="shared" si="149"/>
        <v/>
      </c>
      <c r="BA357" s="147"/>
      <c r="BR357" s="147"/>
      <c r="CG357" s="147"/>
    </row>
    <row r="358" spans="1:85" ht="15">
      <c r="A358" s="165" t="s">
        <v>56</v>
      </c>
      <c r="B358" s="166">
        <v>1.3161095706891843E-3</v>
      </c>
      <c r="C358" s="166">
        <v>2.2319590142100085E-3</v>
      </c>
      <c r="D358" s="166">
        <v>4.0704419712036628E-3</v>
      </c>
      <c r="E358" s="166">
        <v>0</v>
      </c>
      <c r="F358" s="322"/>
      <c r="G358" s="166">
        <v>0</v>
      </c>
      <c r="H358" s="167">
        <v>0</v>
      </c>
      <c r="I358" s="168">
        <f t="shared" si="146"/>
        <v>7.6185105561028558E-3</v>
      </c>
      <c r="J358" s="155"/>
      <c r="K358" s="169" t="s">
        <v>56</v>
      </c>
      <c r="L358" s="170">
        <v>1.3161095706891843E-3</v>
      </c>
      <c r="M358" s="170">
        <v>2.2319590142100085E-3</v>
      </c>
      <c r="N358" s="170">
        <v>4.0704419712036628E-3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47"/>
        <v>7.6185105561028558E-3</v>
      </c>
      <c r="U358" s="217" t="s">
        <v>56</v>
      </c>
      <c r="V358" s="218">
        <v>1.3161095706891843E-3</v>
      </c>
      <c r="W358" s="218">
        <v>0</v>
      </c>
      <c r="X358" s="218">
        <v>0</v>
      </c>
      <c r="Y358" s="218">
        <v>2.2319590142100085E-3</v>
      </c>
      <c r="Z358" s="218">
        <v>4.0704419712036628E-3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48"/>
        <v>7.6185105561028558E-3</v>
      </c>
      <c r="AJ358" s="147" t="str">
        <f t="shared" si="149"/>
        <v/>
      </c>
      <c r="BA358" s="147"/>
      <c r="BR358" s="147"/>
      <c r="CG358" s="147"/>
    </row>
    <row r="359" spans="1:85" ht="15">
      <c r="A359" s="173" t="s">
        <v>22</v>
      </c>
      <c r="B359" s="162">
        <v>228.62706578303889</v>
      </c>
      <c r="C359" s="162">
        <v>1130.4379661424309</v>
      </c>
      <c r="D359" s="162">
        <v>644.56953177848959</v>
      </c>
      <c r="E359" s="162">
        <v>16.817775598906319</v>
      </c>
      <c r="F359" s="322"/>
      <c r="G359" s="162">
        <v>0</v>
      </c>
      <c r="H359" s="174">
        <v>0</v>
      </c>
      <c r="I359" s="160">
        <f t="shared" si="146"/>
        <v>2020.4523393028658</v>
      </c>
      <c r="J359" s="155"/>
      <c r="K359" s="175" t="s">
        <v>22</v>
      </c>
      <c r="L359" s="162">
        <v>228.62706578303889</v>
      </c>
      <c r="M359" s="162">
        <v>1130.4379661424309</v>
      </c>
      <c r="N359" s="162">
        <v>644.56953177848959</v>
      </c>
      <c r="O359" s="162">
        <v>16.817775598906319</v>
      </c>
      <c r="P359" s="162">
        <v>15.448659603140534</v>
      </c>
      <c r="Q359" s="162">
        <v>0</v>
      </c>
      <c r="R359" s="163">
        <v>0</v>
      </c>
      <c r="S359" s="164">
        <f t="shared" si="147"/>
        <v>2035.9009989060064</v>
      </c>
      <c r="U359" s="221" t="s">
        <v>22</v>
      </c>
      <c r="V359" s="213">
        <v>228.62706578303889</v>
      </c>
      <c r="W359" s="213">
        <v>0</v>
      </c>
      <c r="X359" s="213">
        <v>0</v>
      </c>
      <c r="Y359" s="213">
        <v>1130.4379661424309</v>
      </c>
      <c r="Z359" s="213">
        <v>466.87710521729508</v>
      </c>
      <c r="AA359" s="213">
        <v>0</v>
      </c>
      <c r="AB359" s="213">
        <v>15.448659603140534</v>
      </c>
      <c r="AC359" s="214">
        <v>194.51020216010079</v>
      </c>
      <c r="AD359" s="213">
        <v>0</v>
      </c>
      <c r="AE359" s="213">
        <v>0</v>
      </c>
      <c r="AF359" s="213">
        <v>0</v>
      </c>
      <c r="AG359" s="213">
        <v>177.69242656119448</v>
      </c>
      <c r="AH359" s="213">
        <v>16.817775598906319</v>
      </c>
      <c r="AI359" s="216">
        <f t="shared" si="148"/>
        <v>2035.9009989060064</v>
      </c>
      <c r="AJ359" s="147" t="str">
        <f t="shared" si="149"/>
        <v/>
      </c>
      <c r="BA359" s="147"/>
      <c r="BR359" s="147"/>
      <c r="CG359" s="147"/>
    </row>
    <row r="360" spans="1:85" ht="15">
      <c r="A360" s="165" t="s">
        <v>21</v>
      </c>
      <c r="B360" s="166">
        <v>3.4789344988982736E-2</v>
      </c>
      <c r="C360" s="166">
        <v>1.87287771695851</v>
      </c>
      <c r="D360" s="166">
        <v>0.58310636645250691</v>
      </c>
      <c r="E360" s="166">
        <v>0</v>
      </c>
      <c r="F360" s="322"/>
      <c r="G360" s="166">
        <v>0</v>
      </c>
      <c r="H360" s="167">
        <v>0</v>
      </c>
      <c r="I360" s="168">
        <f t="shared" si="146"/>
        <v>2.4907734283999998</v>
      </c>
      <c r="J360" s="155"/>
      <c r="K360" s="169" t="s">
        <v>21</v>
      </c>
      <c r="L360" s="170">
        <v>3.4789344988982736E-2</v>
      </c>
      <c r="M360" s="170">
        <v>1.87287771695851</v>
      </c>
      <c r="N360" s="170">
        <v>0.58310636645250691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47"/>
        <v>2.4907734283999998</v>
      </c>
      <c r="U360" s="217" t="s">
        <v>57</v>
      </c>
      <c r="V360" s="218">
        <v>3.4789344988982736E-2</v>
      </c>
      <c r="W360" s="218">
        <v>0</v>
      </c>
      <c r="X360" s="218">
        <v>0</v>
      </c>
      <c r="Y360" s="218">
        <v>1.87287771695851</v>
      </c>
      <c r="Z360" s="218">
        <v>0.58310636645250691</v>
      </c>
      <c r="AA360" s="218">
        <v>0</v>
      </c>
      <c r="AB360" s="218">
        <v>0</v>
      </c>
      <c r="AC360" s="219">
        <v>0</v>
      </c>
      <c r="AD360" s="218">
        <v>0</v>
      </c>
      <c r="AE360" s="218">
        <v>0</v>
      </c>
      <c r="AF360" s="218">
        <v>0</v>
      </c>
      <c r="AG360" s="218">
        <v>0</v>
      </c>
      <c r="AH360" s="218">
        <v>0</v>
      </c>
      <c r="AI360" s="220">
        <f t="shared" si="148"/>
        <v>2.4907734283999998</v>
      </c>
      <c r="AJ360" s="147" t="str">
        <f t="shared" si="149"/>
        <v/>
      </c>
      <c r="BA360" s="147"/>
      <c r="BR360" s="147"/>
      <c r="CG360" s="147"/>
    </row>
    <row r="361" spans="1:85" ht="15">
      <c r="A361" s="176" t="s">
        <v>60</v>
      </c>
      <c r="B361" s="162">
        <v>0.67409853023121247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46"/>
        <v>0.67409853023121247</v>
      </c>
      <c r="J361" s="155"/>
      <c r="K361" s="177" t="s">
        <v>60</v>
      </c>
      <c r="L361" s="162">
        <v>0.67409853023121247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47"/>
        <v>0.67409853023121247</v>
      </c>
      <c r="U361" s="222" t="s">
        <v>58</v>
      </c>
      <c r="V361" s="213">
        <v>0.67409853023121247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48"/>
        <v>0.67409853023121247</v>
      </c>
      <c r="AJ361" s="147" t="str">
        <f t="shared" si="149"/>
        <v/>
      </c>
      <c r="BA361" s="147"/>
      <c r="BR361" s="147"/>
      <c r="CG361" s="147"/>
    </row>
    <row r="362" spans="1:85">
      <c r="A362" s="178" t="s">
        <v>23</v>
      </c>
      <c r="B362" s="179">
        <v>0.67409853023121247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46"/>
        <v>0.67409853023121247</v>
      </c>
      <c r="J362" s="155"/>
      <c r="K362" s="182" t="s">
        <v>23</v>
      </c>
      <c r="L362" s="183">
        <v>0.67409853023121247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47"/>
        <v>0.67409853023121247</v>
      </c>
      <c r="U362" s="223" t="s">
        <v>61</v>
      </c>
      <c r="V362" s="224">
        <v>0.67409853023121247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48"/>
        <v>0.67409853023121247</v>
      </c>
      <c r="AJ362" s="147" t="str">
        <f t="shared" si="14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4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4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48"/>
        <v>0</v>
      </c>
      <c r="AJ363" s="147" t="str">
        <f t="shared" si="14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4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4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48"/>
        <v>0</v>
      </c>
      <c r="AJ364" s="147" t="str">
        <f t="shared" si="14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4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4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48"/>
        <v>0</v>
      </c>
      <c r="AJ365" s="147" t="str">
        <f t="shared" si="14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297.00057624960272</v>
      </c>
      <c r="C366" s="201">
        <f t="shared" ref="C366:I366" si="150">SUM(C345:C361)</f>
        <v>1186.6828896497559</v>
      </c>
      <c r="D366" s="201">
        <f t="shared" si="150"/>
        <v>1194.6371091879075</v>
      </c>
      <c r="E366" s="201">
        <f t="shared" si="150"/>
        <v>1133.1850299924683</v>
      </c>
      <c r="F366" s="201">
        <f t="shared" si="150"/>
        <v>0</v>
      </c>
      <c r="G366" s="201">
        <f t="shared" si="150"/>
        <v>38.511581356630366</v>
      </c>
      <c r="H366" s="203">
        <f t="shared" si="150"/>
        <v>0</v>
      </c>
      <c r="I366" s="160">
        <f t="shared" si="150"/>
        <v>3850.0171864363651</v>
      </c>
      <c r="J366" s="155"/>
      <c r="K366" s="202" t="s">
        <v>26</v>
      </c>
      <c r="L366" s="201">
        <f>SUM(L345:L361)</f>
        <v>297.00057624960272</v>
      </c>
      <c r="M366" s="201">
        <f t="shared" ref="M366:S366" si="151">SUM(M345:M361)</f>
        <v>1186.6828896497559</v>
      </c>
      <c r="N366" s="201">
        <f t="shared" si="151"/>
        <v>1194.6371091879075</v>
      </c>
      <c r="O366" s="201">
        <f t="shared" si="151"/>
        <v>1133.1850299924683</v>
      </c>
      <c r="P366" s="201">
        <f t="shared" si="151"/>
        <v>275.20925821789308</v>
      </c>
      <c r="Q366" s="201">
        <f t="shared" si="151"/>
        <v>38.511581356630366</v>
      </c>
      <c r="R366" s="203">
        <f t="shared" si="151"/>
        <v>0</v>
      </c>
      <c r="S366" s="204">
        <f t="shared" si="151"/>
        <v>4125.2264446542586</v>
      </c>
      <c r="T366" s="147" t="str">
        <f>IF(ABS(S366-AI366)&gt;0.01,S366-AI366,"")</f>
        <v/>
      </c>
      <c r="U366" s="230" t="s">
        <v>59</v>
      </c>
      <c r="V366" s="231">
        <f>SUM(V345:V361)</f>
        <v>277.87131088162425</v>
      </c>
      <c r="W366" s="231">
        <f t="shared" ref="W366:AH366" si="152">SUM(W345:W361)</f>
        <v>19.086067017730429</v>
      </c>
      <c r="X366" s="231">
        <f t="shared" si="152"/>
        <v>38.511581356630366</v>
      </c>
      <c r="Y366" s="231">
        <f t="shared" si="152"/>
        <v>1186.6828896497559</v>
      </c>
      <c r="Z366" s="231">
        <f t="shared" si="152"/>
        <v>931.9711582487796</v>
      </c>
      <c r="AA366" s="231">
        <f t="shared" si="152"/>
        <v>1108.864710766813</v>
      </c>
      <c r="AB366" s="231">
        <f t="shared" si="152"/>
        <v>275.20925821789308</v>
      </c>
      <c r="AC366" s="231">
        <f t="shared" si="152"/>
        <v>287.02946851503123</v>
      </c>
      <c r="AD366" s="232">
        <f t="shared" si="152"/>
        <v>4.3198350248035172E-2</v>
      </c>
      <c r="AE366" s="232">
        <f t="shared" si="152"/>
        <v>1.365586639643363E-2</v>
      </c>
      <c r="AF366" s="232">
        <f t="shared" si="152"/>
        <v>0</v>
      </c>
      <c r="AG366" s="232">
        <f t="shared" si="152"/>
        <v>262.66595093912787</v>
      </c>
      <c r="AH366" s="232">
        <f t="shared" si="152"/>
        <v>24.306663359258891</v>
      </c>
      <c r="AI366" s="233">
        <f>SUM(V366:AC366)</f>
        <v>4125.2264446542576</v>
      </c>
      <c r="AJ366" s="147" t="str">
        <f t="shared" si="14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7.7142662452504784E-2</v>
      </c>
      <c r="C367" s="49">
        <f t="shared" ref="C367:H367" si="153">IF($I366=0,"-",C366/$I366)</f>
        <v>0.30822794605448706</v>
      </c>
      <c r="D367" s="49">
        <f t="shared" si="153"/>
        <v>0.31029396788061664</v>
      </c>
      <c r="E367" s="49">
        <f t="shared" si="153"/>
        <v>0.29433246012113568</v>
      </c>
      <c r="F367" s="49">
        <f t="shared" si="153"/>
        <v>0</v>
      </c>
      <c r="G367" s="49">
        <f t="shared" si="153"/>
        <v>1.0002963491255809E-2</v>
      </c>
      <c r="H367" s="71">
        <f t="shared" si="153"/>
        <v>0</v>
      </c>
      <c r="I367" s="50">
        <f>SUM(B367:H367)</f>
        <v>1</v>
      </c>
      <c r="J367" s="147"/>
      <c r="K367" s="82" t="s">
        <v>83</v>
      </c>
      <c r="L367" s="99">
        <f t="shared" ref="L367:R367" si="154">IF($S366=0,"-",L366/$S366)</f>
        <v>7.1996187417656968E-2</v>
      </c>
      <c r="M367" s="99">
        <f t="shared" si="154"/>
        <v>0.28766490896215846</v>
      </c>
      <c r="N367" s="99">
        <f t="shared" si="154"/>
        <v>0.28959309875849298</v>
      </c>
      <c r="O367" s="99">
        <f t="shared" si="154"/>
        <v>0.27469644277611099</v>
      </c>
      <c r="P367" s="99">
        <f t="shared" si="154"/>
        <v>6.6713733636253464E-2</v>
      </c>
      <c r="Q367" s="99">
        <f t="shared" si="154"/>
        <v>9.3356284493269995E-3</v>
      </c>
      <c r="R367" s="100">
        <f t="shared" si="154"/>
        <v>0</v>
      </c>
      <c r="S367" s="101">
        <f>SUM(L367:R367)</f>
        <v>0.99999999999999978</v>
      </c>
      <c r="U367" s="111" t="s">
        <v>83</v>
      </c>
      <c r="V367" s="133">
        <f>+V366/$AI366</f>
        <v>6.7359044311787616E-2</v>
      </c>
      <c r="W367" s="133">
        <f t="shared" ref="W367:AH367" si="155">+W366/$AI366</f>
        <v>4.6266713533904113E-3</v>
      </c>
      <c r="X367" s="133">
        <f t="shared" si="155"/>
        <v>9.3356284493270013E-3</v>
      </c>
      <c r="Y367" s="133">
        <f t="shared" si="155"/>
        <v>0.28766490896215852</v>
      </c>
      <c r="Z367" s="133">
        <f t="shared" si="155"/>
        <v>0.22591999996909012</v>
      </c>
      <c r="AA367" s="133">
        <f t="shared" si="155"/>
        <v>0.2688009314503822</v>
      </c>
      <c r="AB367" s="133">
        <f t="shared" si="155"/>
        <v>6.6713733636253478E-2</v>
      </c>
      <c r="AC367" s="133">
        <f t="shared" si="155"/>
        <v>6.9579081867610706E-2</v>
      </c>
      <c r="AD367" s="133">
        <f t="shared" si="155"/>
        <v>1.0471752478949238E-5</v>
      </c>
      <c r="AE367" s="133">
        <f t="shared" si="155"/>
        <v>3.3103313429326547E-6</v>
      </c>
      <c r="AF367" s="133">
        <f t="shared" si="155"/>
        <v>0</v>
      </c>
      <c r="AG367" s="133">
        <f t="shared" si="155"/>
        <v>6.3673098789402902E-2</v>
      </c>
      <c r="AH367" s="133">
        <f t="shared" si="155"/>
        <v>5.8922009943859158E-3</v>
      </c>
      <c r="AI367" s="134">
        <f>SUM(V367:AC367)</f>
        <v>1</v>
      </c>
      <c r="AJ367" s="25" t="str">
        <f t="shared" si="14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56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57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58">SUM(V372:AC372)</f>
        <v>0</v>
      </c>
      <c r="AJ372" s="147" t="str">
        <f t="shared" ref="AJ372:AJ393" si="159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56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57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58"/>
        <v>0</v>
      </c>
      <c r="AJ373" s="147" t="str">
        <f t="shared" si="159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56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57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58"/>
        <v>0</v>
      </c>
      <c r="AJ374" s="147" t="str">
        <f t="shared" si="159"/>
        <v/>
      </c>
      <c r="BA374" s="147"/>
      <c r="BR374" s="147"/>
      <c r="CG374" s="147"/>
    </row>
    <row r="375" spans="1:85" ht="15">
      <c r="A375" s="173" t="s">
        <v>16</v>
      </c>
      <c r="B375" s="162">
        <v>44.478152439438816</v>
      </c>
      <c r="C375" s="162">
        <v>0</v>
      </c>
      <c r="D375" s="162">
        <v>0</v>
      </c>
      <c r="E375" s="162">
        <v>0</v>
      </c>
      <c r="F375" s="322"/>
      <c r="G375" s="162">
        <v>0</v>
      </c>
      <c r="H375" s="174">
        <v>0</v>
      </c>
      <c r="I375" s="160">
        <f t="shared" si="156"/>
        <v>44.478152439438816</v>
      </c>
      <c r="J375" s="155"/>
      <c r="K375" s="175" t="s">
        <v>16</v>
      </c>
      <c r="L375" s="162">
        <v>44.478152439438816</v>
      </c>
      <c r="M375" s="162">
        <v>0</v>
      </c>
      <c r="N375" s="162">
        <v>0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57"/>
        <v>44.478152439438816</v>
      </c>
      <c r="U375" s="221" t="s">
        <v>16</v>
      </c>
      <c r="V375" s="213">
        <v>44.478152439438816</v>
      </c>
      <c r="W375" s="213">
        <v>0</v>
      </c>
      <c r="X375" s="213">
        <v>0</v>
      </c>
      <c r="Y375" s="213">
        <v>0</v>
      </c>
      <c r="Z375" s="213">
        <v>0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58"/>
        <v>44.478152439438816</v>
      </c>
      <c r="AJ375" s="147" t="str">
        <f t="shared" si="159"/>
        <v/>
      </c>
      <c r="BA375" s="147"/>
      <c r="BR375" s="147"/>
      <c r="CG375" s="147"/>
    </row>
    <row r="376" spans="1:85" ht="15">
      <c r="A376" s="165" t="s">
        <v>15</v>
      </c>
      <c r="B376" s="166">
        <v>1.9943754186221669</v>
      </c>
      <c r="C376" s="166">
        <v>0</v>
      </c>
      <c r="D376" s="166">
        <v>0.10123486121420594</v>
      </c>
      <c r="E376" s="166">
        <v>5.9865752813768422E-2</v>
      </c>
      <c r="F376" s="322"/>
      <c r="G376" s="166">
        <v>0</v>
      </c>
      <c r="H376" s="167">
        <v>0</v>
      </c>
      <c r="I376" s="168">
        <f t="shared" si="156"/>
        <v>2.1554760326501414</v>
      </c>
      <c r="J376" s="155"/>
      <c r="K376" s="169" t="s">
        <v>15</v>
      </c>
      <c r="L376" s="170">
        <v>1.9943754186221669</v>
      </c>
      <c r="M376" s="170">
        <v>0</v>
      </c>
      <c r="N376" s="170">
        <v>0.10123486121420594</v>
      </c>
      <c r="O376" s="170">
        <v>5.9865752813768422E-2</v>
      </c>
      <c r="P376" s="170">
        <v>0</v>
      </c>
      <c r="Q376" s="170">
        <v>0</v>
      </c>
      <c r="R376" s="171">
        <v>0</v>
      </c>
      <c r="S376" s="172">
        <f t="shared" si="157"/>
        <v>2.1554760326501414</v>
      </c>
      <c r="U376" s="217" t="s">
        <v>53</v>
      </c>
      <c r="V376" s="218">
        <v>1.9885850476485536</v>
      </c>
      <c r="W376" s="218">
        <v>0</v>
      </c>
      <c r="X376" s="218">
        <v>0</v>
      </c>
      <c r="Y376" s="218">
        <v>0</v>
      </c>
      <c r="Z376" s="218">
        <v>0.10123486121420594</v>
      </c>
      <c r="AA376" s="218">
        <v>5.9865752813768422E-2</v>
      </c>
      <c r="AB376" s="218">
        <v>0</v>
      </c>
      <c r="AC376" s="219">
        <v>5.7903709736134333E-3</v>
      </c>
      <c r="AD376" s="218">
        <v>5.7903709736134333E-3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58"/>
        <v>2.1554760326501414</v>
      </c>
      <c r="AJ376" s="147" t="str">
        <f t="shared" si="159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662.84975777732575</v>
      </c>
      <c r="F377" s="322"/>
      <c r="G377" s="162">
        <v>0</v>
      </c>
      <c r="H377" s="174">
        <v>0</v>
      </c>
      <c r="I377" s="160">
        <f t="shared" si="156"/>
        <v>662.84975777732575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662.84975777732575</v>
      </c>
      <c r="P377" s="162">
        <v>431.55186539994816</v>
      </c>
      <c r="Q377" s="162">
        <v>0</v>
      </c>
      <c r="R377" s="163">
        <v>0</v>
      </c>
      <c r="S377" s="164">
        <f t="shared" si="157"/>
        <v>1094.4016231772739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331.42487888866287</v>
      </c>
      <c r="AB377" s="213">
        <v>431.55186539994816</v>
      </c>
      <c r="AC377" s="214">
        <v>331.42487888866287</v>
      </c>
      <c r="AD377" s="213">
        <v>0</v>
      </c>
      <c r="AE377" s="213">
        <v>0</v>
      </c>
      <c r="AF377" s="213">
        <v>0</v>
      </c>
      <c r="AG377" s="213">
        <v>0</v>
      </c>
      <c r="AH377" s="213">
        <v>331.42487888866287</v>
      </c>
      <c r="AI377" s="216">
        <f t="shared" si="158"/>
        <v>1094.4016231772739</v>
      </c>
      <c r="AJ377" s="147" t="str">
        <f t="shared" si="159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4.8402300383793948</v>
      </c>
      <c r="F378" s="322"/>
      <c r="G378" s="166">
        <v>0</v>
      </c>
      <c r="H378" s="167">
        <v>0</v>
      </c>
      <c r="I378" s="168">
        <f t="shared" si="156"/>
        <v>4.8402300383793948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4.8402300383793948</v>
      </c>
      <c r="P378" s="170">
        <v>18.062583977154663</v>
      </c>
      <c r="Q378" s="170">
        <v>0</v>
      </c>
      <c r="R378" s="171">
        <v>0</v>
      </c>
      <c r="S378" s="172">
        <f t="shared" si="157"/>
        <v>22.902814015534059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3.872184030703516</v>
      </c>
      <c r="AB378" s="218">
        <v>18.062583977154663</v>
      </c>
      <c r="AC378" s="219">
        <v>0.96804600767587901</v>
      </c>
      <c r="AD378" s="218">
        <v>0</v>
      </c>
      <c r="AE378" s="218">
        <v>0</v>
      </c>
      <c r="AF378" s="218">
        <v>0</v>
      </c>
      <c r="AG378" s="218">
        <v>0</v>
      </c>
      <c r="AH378" s="218">
        <v>0.96804600767587901</v>
      </c>
      <c r="AI378" s="220">
        <f t="shared" si="158"/>
        <v>22.902814015534059</v>
      </c>
      <c r="AJ378" s="147" t="str">
        <f t="shared" si="159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1.1666461202631886E-2</v>
      </c>
      <c r="F379" s="322"/>
      <c r="G379" s="162">
        <v>0</v>
      </c>
      <c r="H379" s="174">
        <v>0</v>
      </c>
      <c r="I379" s="160">
        <f t="shared" si="156"/>
        <v>1.1666461202631886E-2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1.1666461202631886E-2</v>
      </c>
      <c r="P379" s="162">
        <v>0</v>
      </c>
      <c r="Q379" s="162">
        <v>0</v>
      </c>
      <c r="R379" s="163">
        <v>0</v>
      </c>
      <c r="S379" s="164">
        <f t="shared" si="157"/>
        <v>1.1666461202631886E-2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1.1666461202631886E-2</v>
      </c>
      <c r="AD379" s="213">
        <v>0</v>
      </c>
      <c r="AE379" s="213">
        <v>0</v>
      </c>
      <c r="AF379" s="213">
        <v>0</v>
      </c>
      <c r="AG379" s="213">
        <v>0</v>
      </c>
      <c r="AH379" s="213">
        <v>1.1666461202631886E-2</v>
      </c>
      <c r="AI379" s="216">
        <f t="shared" si="158"/>
        <v>1.1666461202631886E-2</v>
      </c>
      <c r="AJ379" s="147" t="str">
        <f t="shared" si="159"/>
        <v/>
      </c>
      <c r="BA379" s="147"/>
      <c r="BR379" s="147"/>
      <c r="CG379" s="147"/>
    </row>
    <row r="380" spans="1:85" ht="15">
      <c r="A380" s="165" t="s">
        <v>17</v>
      </c>
      <c r="B380" s="166">
        <v>0.64381172419863308</v>
      </c>
      <c r="C380" s="166">
        <v>0</v>
      </c>
      <c r="D380" s="166">
        <v>17.629066447887379</v>
      </c>
      <c r="E380" s="166">
        <v>3.9949168446975651</v>
      </c>
      <c r="F380" s="322"/>
      <c r="G380" s="166">
        <v>0</v>
      </c>
      <c r="H380" s="167">
        <v>0</v>
      </c>
      <c r="I380" s="168">
        <f t="shared" si="156"/>
        <v>22.26779501678358</v>
      </c>
      <c r="J380" s="155"/>
      <c r="K380" s="169" t="s">
        <v>17</v>
      </c>
      <c r="L380" s="170">
        <v>0.64381172419863308</v>
      </c>
      <c r="M380" s="170">
        <v>0</v>
      </c>
      <c r="N380" s="170">
        <v>17.629066447887379</v>
      </c>
      <c r="O380" s="170">
        <v>3.9949168446975651</v>
      </c>
      <c r="P380" s="170">
        <v>6.7650371757496497E-2</v>
      </c>
      <c r="Q380" s="170">
        <v>0</v>
      </c>
      <c r="R380" s="171">
        <v>0</v>
      </c>
      <c r="S380" s="172">
        <f t="shared" si="157"/>
        <v>22.335445388541078</v>
      </c>
      <c r="U380" s="217" t="s">
        <v>17</v>
      </c>
      <c r="V380" s="218">
        <v>0.64381172419863308</v>
      </c>
      <c r="W380" s="218">
        <v>0</v>
      </c>
      <c r="X380" s="218">
        <v>0</v>
      </c>
      <c r="Y380" s="218">
        <v>0</v>
      </c>
      <c r="Z380" s="218">
        <v>17.626132329138564</v>
      </c>
      <c r="AA380" s="218">
        <v>0</v>
      </c>
      <c r="AB380" s="218">
        <v>6.7650371757496497E-2</v>
      </c>
      <c r="AC380" s="219">
        <v>3.9978509634463806</v>
      </c>
      <c r="AD380" s="218">
        <v>0</v>
      </c>
      <c r="AE380" s="218">
        <v>0</v>
      </c>
      <c r="AF380" s="218">
        <v>0</v>
      </c>
      <c r="AG380" s="218">
        <v>2.934118748815993E-3</v>
      </c>
      <c r="AH380" s="218">
        <v>3.9949168446975651</v>
      </c>
      <c r="AI380" s="220">
        <f t="shared" si="158"/>
        <v>22.335445388541078</v>
      </c>
      <c r="AJ380" s="147" t="str">
        <f t="shared" si="159"/>
        <v/>
      </c>
      <c r="BA380" s="147"/>
      <c r="BR380" s="147"/>
      <c r="CG380" s="147"/>
    </row>
    <row r="381" spans="1:85" ht="15">
      <c r="A381" s="173" t="s">
        <v>139</v>
      </c>
      <c r="B381" s="162">
        <v>53.369396701266822</v>
      </c>
      <c r="C381" s="162">
        <v>1.4897569312652763</v>
      </c>
      <c r="D381" s="162">
        <v>43.395510535534136</v>
      </c>
      <c r="E381" s="162">
        <v>6.0743371916470799E-2</v>
      </c>
      <c r="F381" s="322"/>
      <c r="G381" s="162">
        <v>0</v>
      </c>
      <c r="H381" s="174">
        <v>0</v>
      </c>
      <c r="I381" s="160">
        <f t="shared" si="156"/>
        <v>98.315407539982701</v>
      </c>
      <c r="J381" s="155"/>
      <c r="K381" s="175" t="s">
        <v>139</v>
      </c>
      <c r="L381" s="162">
        <v>53.369396701266822</v>
      </c>
      <c r="M381" s="162">
        <v>1.4897569312652763</v>
      </c>
      <c r="N381" s="162">
        <v>43.395510535534136</v>
      </c>
      <c r="O381" s="162">
        <v>6.0743371916470799E-2</v>
      </c>
      <c r="P381" s="162">
        <v>0.13769444850587009</v>
      </c>
      <c r="Q381" s="162">
        <v>0</v>
      </c>
      <c r="R381" s="163">
        <v>0</v>
      </c>
      <c r="S381" s="164">
        <f t="shared" si="157"/>
        <v>98.453101988488569</v>
      </c>
      <c r="U381" s="221" t="s">
        <v>139</v>
      </c>
      <c r="V381" s="213">
        <v>53.030980730332033</v>
      </c>
      <c r="W381" s="213">
        <v>0</v>
      </c>
      <c r="X381" s="213">
        <v>0</v>
      </c>
      <c r="Y381" s="213">
        <v>1.4897569312652763</v>
      </c>
      <c r="Z381" s="213">
        <v>43.395510535534136</v>
      </c>
      <c r="AA381" s="213">
        <v>6.0743371916470799E-2</v>
      </c>
      <c r="AB381" s="213">
        <v>0.13769444850587009</v>
      </c>
      <c r="AC381" s="214">
        <v>0.33841597093478792</v>
      </c>
      <c r="AD381" s="213">
        <v>0.33841597093478792</v>
      </c>
      <c r="AE381" s="213">
        <v>0</v>
      </c>
      <c r="AF381" s="213">
        <v>0</v>
      </c>
      <c r="AG381" s="213">
        <v>0</v>
      </c>
      <c r="AH381" s="213">
        <v>0</v>
      </c>
      <c r="AI381" s="216">
        <f t="shared" si="158"/>
        <v>98.453101988488569</v>
      </c>
      <c r="AJ381" s="147" t="str">
        <f t="shared" si="159"/>
        <v/>
      </c>
      <c r="BA381" s="147"/>
      <c r="BR381" s="147"/>
      <c r="CG381" s="147"/>
    </row>
    <row r="382" spans="1:85" ht="15">
      <c r="A382" s="165" t="s">
        <v>25</v>
      </c>
      <c r="B382" s="166">
        <v>16.920770773997511</v>
      </c>
      <c r="C382" s="166">
        <v>1.377802715127036</v>
      </c>
      <c r="D382" s="166">
        <v>10.090080739780047</v>
      </c>
      <c r="E382" s="166">
        <v>70.279393789035666</v>
      </c>
      <c r="F382" s="322"/>
      <c r="G382" s="166">
        <v>48.223140265422487</v>
      </c>
      <c r="H382" s="167">
        <v>0</v>
      </c>
      <c r="I382" s="168">
        <f t="shared" si="156"/>
        <v>146.89118828336274</v>
      </c>
      <c r="J382" s="155"/>
      <c r="K382" s="169" t="s">
        <v>25</v>
      </c>
      <c r="L382" s="170">
        <v>16.920770773997511</v>
      </c>
      <c r="M382" s="170">
        <v>1.377802715127036</v>
      </c>
      <c r="N382" s="170">
        <v>10.090080739780047</v>
      </c>
      <c r="O382" s="170">
        <v>70.279393789035666</v>
      </c>
      <c r="P382" s="170">
        <v>0</v>
      </c>
      <c r="Q382" s="170">
        <v>48.223140265422487</v>
      </c>
      <c r="R382" s="171">
        <v>0</v>
      </c>
      <c r="S382" s="172">
        <f t="shared" si="157"/>
        <v>146.89118828336274</v>
      </c>
      <c r="U382" s="217" t="s">
        <v>25</v>
      </c>
      <c r="V382" s="218">
        <v>11.417509246295745</v>
      </c>
      <c r="W382" s="218">
        <v>4.4628323038330864</v>
      </c>
      <c r="X382" s="218">
        <v>48.223140265422487</v>
      </c>
      <c r="Y382" s="218">
        <v>1.377802715127036</v>
      </c>
      <c r="Z382" s="218">
        <v>10.090080739780047</v>
      </c>
      <c r="AA382" s="218">
        <v>56.099987514051527</v>
      </c>
      <c r="AB382" s="218">
        <v>0</v>
      </c>
      <c r="AC382" s="219">
        <v>15.219835498852822</v>
      </c>
      <c r="AD382" s="218">
        <v>1.040429223868677</v>
      </c>
      <c r="AE382" s="218">
        <v>7.9602557069563349E-3</v>
      </c>
      <c r="AF382" s="218">
        <v>0</v>
      </c>
      <c r="AG382" s="218">
        <v>0</v>
      </c>
      <c r="AH382" s="218">
        <v>14.171446019277189</v>
      </c>
      <c r="AI382" s="220">
        <f t="shared" si="158"/>
        <v>146.89118828336277</v>
      </c>
      <c r="AJ382" s="147" t="str">
        <f t="shared" si="159"/>
        <v/>
      </c>
      <c r="BA382" s="147"/>
      <c r="BR382" s="147"/>
      <c r="CG382" s="147"/>
    </row>
    <row r="383" spans="1:85" ht="15">
      <c r="A383" s="173" t="s">
        <v>24</v>
      </c>
      <c r="B383" s="162">
        <v>15.250894369361669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56"/>
        <v>15.250894369361669</v>
      </c>
      <c r="J383" s="155"/>
      <c r="K383" s="175" t="s">
        <v>24</v>
      </c>
      <c r="L383" s="162">
        <v>15.250894369361669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57"/>
        <v>15.250894369361669</v>
      </c>
      <c r="U383" s="221" t="s">
        <v>24</v>
      </c>
      <c r="V383" s="213">
        <v>15.250894369361669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0</v>
      </c>
      <c r="AD383" s="213">
        <v>0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58"/>
        <v>15.250894369361669</v>
      </c>
      <c r="AJ383" s="147" t="str">
        <f t="shared" si="159"/>
        <v/>
      </c>
      <c r="BA383" s="147"/>
      <c r="BR383" s="147"/>
      <c r="CG383" s="147"/>
    </row>
    <row r="384" spans="1:85" ht="15">
      <c r="A384" s="165" t="s">
        <v>56</v>
      </c>
      <c r="B384" s="166">
        <v>0.74524506500025933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56"/>
        <v>0.74524506500025933</v>
      </c>
      <c r="J384" s="155"/>
      <c r="K384" s="169" t="s">
        <v>56</v>
      </c>
      <c r="L384" s="170">
        <v>0.74524506500025933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57"/>
        <v>0.74524506500025933</v>
      </c>
      <c r="U384" s="217" t="s">
        <v>56</v>
      </c>
      <c r="V384" s="218">
        <v>0.74524506500025933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58"/>
        <v>0.74524506500025933</v>
      </c>
      <c r="AJ384" s="147" t="str">
        <f t="shared" si="159"/>
        <v/>
      </c>
      <c r="BA384" s="147"/>
      <c r="BR384" s="147"/>
      <c r="CG384" s="147"/>
    </row>
    <row r="385" spans="1:85" ht="15">
      <c r="A385" s="173" t="s">
        <v>22</v>
      </c>
      <c r="B385" s="162">
        <v>51.725553584494797</v>
      </c>
      <c r="C385" s="162">
        <v>0</v>
      </c>
      <c r="D385" s="162">
        <v>5.4786962147405127</v>
      </c>
      <c r="E385" s="162">
        <v>0</v>
      </c>
      <c r="F385" s="322"/>
      <c r="G385" s="162">
        <v>0</v>
      </c>
      <c r="H385" s="174">
        <v>0</v>
      </c>
      <c r="I385" s="160">
        <f t="shared" si="156"/>
        <v>57.204249799235313</v>
      </c>
      <c r="J385" s="155"/>
      <c r="K385" s="175" t="s">
        <v>22</v>
      </c>
      <c r="L385" s="162">
        <v>51.725553584494797</v>
      </c>
      <c r="M385" s="162">
        <v>0</v>
      </c>
      <c r="N385" s="162">
        <v>5.4786962147405127</v>
      </c>
      <c r="O385" s="162">
        <v>0</v>
      </c>
      <c r="P385" s="162">
        <v>64.449798171645028</v>
      </c>
      <c r="Q385" s="162">
        <v>0</v>
      </c>
      <c r="R385" s="163">
        <v>0</v>
      </c>
      <c r="S385" s="164">
        <f t="shared" si="157"/>
        <v>121.65404797088034</v>
      </c>
      <c r="U385" s="221" t="s">
        <v>22</v>
      </c>
      <c r="V385" s="213">
        <v>51.351553269292467</v>
      </c>
      <c r="W385" s="213">
        <v>0</v>
      </c>
      <c r="X385" s="213">
        <v>0</v>
      </c>
      <c r="Y385" s="213">
        <v>0</v>
      </c>
      <c r="Z385" s="213">
        <v>0.63902047018005204</v>
      </c>
      <c r="AA385" s="213">
        <v>0</v>
      </c>
      <c r="AB385" s="213">
        <v>64.449798171645028</v>
      </c>
      <c r="AC385" s="214">
        <v>5.2136760597627907</v>
      </c>
      <c r="AD385" s="213">
        <v>0.37400031520233029</v>
      </c>
      <c r="AE385" s="213">
        <v>0</v>
      </c>
      <c r="AF385" s="213">
        <v>0</v>
      </c>
      <c r="AG385" s="213">
        <v>4.839675744560461</v>
      </c>
      <c r="AH385" s="213">
        <v>0</v>
      </c>
      <c r="AI385" s="216">
        <f t="shared" si="158"/>
        <v>121.65404797088034</v>
      </c>
      <c r="AJ385" s="147" t="str">
        <f t="shared" si="159"/>
        <v/>
      </c>
      <c r="BA385" s="147"/>
      <c r="BR385" s="147"/>
      <c r="CG385" s="147"/>
    </row>
    <row r="386" spans="1:85" ht="15">
      <c r="A386" s="165" t="s">
        <v>21</v>
      </c>
      <c r="B386" s="166">
        <v>0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56"/>
        <v>0</v>
      </c>
      <c r="J386" s="155"/>
      <c r="K386" s="169" t="s">
        <v>21</v>
      </c>
      <c r="L386" s="170">
        <v>0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57"/>
        <v>0</v>
      </c>
      <c r="U386" s="217" t="s">
        <v>57</v>
      </c>
      <c r="V386" s="218">
        <v>0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58"/>
        <v>0</v>
      </c>
      <c r="AJ386" s="147" t="str">
        <f t="shared" si="159"/>
        <v/>
      </c>
      <c r="BA386" s="147"/>
      <c r="BR386" s="147"/>
      <c r="CG386" s="147"/>
    </row>
    <row r="387" spans="1:85" ht="15">
      <c r="A387" s="176" t="s">
        <v>60</v>
      </c>
      <c r="B387" s="162">
        <v>0.15535699219962784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56"/>
        <v>0.15535699219962784</v>
      </c>
      <c r="J387" s="155"/>
      <c r="K387" s="177" t="s">
        <v>60</v>
      </c>
      <c r="L387" s="162">
        <v>0.15535699219962784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57"/>
        <v>0.15535699219962784</v>
      </c>
      <c r="U387" s="222" t="s">
        <v>58</v>
      </c>
      <c r="V387" s="213">
        <v>0.15535699219962784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58"/>
        <v>0.15535699219962784</v>
      </c>
      <c r="AJ387" s="147" t="str">
        <f t="shared" si="159"/>
        <v/>
      </c>
      <c r="BA387" s="147"/>
      <c r="BR387" s="147"/>
      <c r="CG387" s="147"/>
    </row>
    <row r="388" spans="1:85">
      <c r="A388" s="178" t="s">
        <v>23</v>
      </c>
      <c r="B388" s="179">
        <v>0.15535699219962784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56"/>
        <v>0.15535699219962784</v>
      </c>
      <c r="J388" s="155"/>
      <c r="K388" s="182" t="s">
        <v>23</v>
      </c>
      <c r="L388" s="183">
        <v>0.15535699219962784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57"/>
        <v>0.15535699219962784</v>
      </c>
      <c r="U388" s="223" t="s">
        <v>61</v>
      </c>
      <c r="V388" s="224">
        <v>0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</v>
      </c>
      <c r="AD388" s="224">
        <v>0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58"/>
        <v>0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56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57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58"/>
        <v>0</v>
      </c>
      <c r="AJ389" s="147" t="str">
        <f t="shared" si="159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56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57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58"/>
        <v>0</v>
      </c>
      <c r="AJ390" s="147" t="str">
        <f t="shared" si="159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56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57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58"/>
        <v>0</v>
      </c>
      <c r="AJ391" s="147" t="str">
        <f t="shared" si="159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185.28355706858031</v>
      </c>
      <c r="C392" s="201">
        <f t="shared" ref="C392:I392" si="160">SUM(C371:C387)</f>
        <v>2.8675596463923121</v>
      </c>
      <c r="D392" s="201">
        <f t="shared" si="160"/>
        <v>76.694588799156278</v>
      </c>
      <c r="E392" s="201">
        <f t="shared" si="160"/>
        <v>742.09657403537119</v>
      </c>
      <c r="F392" s="201">
        <f t="shared" si="160"/>
        <v>0</v>
      </c>
      <c r="G392" s="201">
        <f t="shared" si="160"/>
        <v>48.223140265422487</v>
      </c>
      <c r="H392" s="203">
        <f t="shared" si="160"/>
        <v>0</v>
      </c>
      <c r="I392" s="160">
        <f t="shared" si="160"/>
        <v>1055.1654198149226</v>
      </c>
      <c r="J392" s="155"/>
      <c r="K392" s="202" t="s">
        <v>26</v>
      </c>
      <c r="L392" s="201">
        <f>SUM(L371:L387)</f>
        <v>185.28355706858031</v>
      </c>
      <c r="M392" s="201">
        <f t="shared" ref="M392:S392" si="161">SUM(M371:M387)</f>
        <v>2.8675596463923121</v>
      </c>
      <c r="N392" s="201">
        <f t="shared" si="161"/>
        <v>76.694588799156278</v>
      </c>
      <c r="O392" s="201">
        <f t="shared" si="161"/>
        <v>742.09657403537119</v>
      </c>
      <c r="P392" s="201">
        <f t="shared" si="161"/>
        <v>514.26959236901121</v>
      </c>
      <c r="Q392" s="201">
        <f t="shared" si="161"/>
        <v>48.223140265422487</v>
      </c>
      <c r="R392" s="203">
        <f t="shared" si="161"/>
        <v>0</v>
      </c>
      <c r="S392" s="204">
        <f t="shared" si="161"/>
        <v>1569.4350121839336</v>
      </c>
      <c r="T392" s="147" t="str">
        <f>IF(ABS(S392-AI392)&gt;0.01,S392-AI392,"")</f>
        <v/>
      </c>
      <c r="U392" s="230" t="s">
        <v>59</v>
      </c>
      <c r="V392" s="231">
        <f>SUM(V371:V387)</f>
        <v>179.06208888376781</v>
      </c>
      <c r="W392" s="231">
        <f t="shared" ref="W392:AH392" si="162">SUM(W371:W387)</f>
        <v>4.4628323038330864</v>
      </c>
      <c r="X392" s="231">
        <f t="shared" si="162"/>
        <v>48.223140265422487</v>
      </c>
      <c r="Y392" s="231">
        <f t="shared" si="162"/>
        <v>2.8675596463923121</v>
      </c>
      <c r="Z392" s="231">
        <f t="shared" si="162"/>
        <v>71.851978935847015</v>
      </c>
      <c r="AA392" s="231">
        <f t="shared" si="162"/>
        <v>391.51765955814818</v>
      </c>
      <c r="AB392" s="231">
        <f t="shared" si="162"/>
        <v>514.26959236901121</v>
      </c>
      <c r="AC392" s="231">
        <f t="shared" si="162"/>
        <v>357.18016022151176</v>
      </c>
      <c r="AD392" s="232">
        <f t="shared" si="162"/>
        <v>1.7586358809794087</v>
      </c>
      <c r="AE392" s="232">
        <f t="shared" si="162"/>
        <v>7.9602557069563349E-3</v>
      </c>
      <c r="AF392" s="232">
        <f t="shared" si="162"/>
        <v>0</v>
      </c>
      <c r="AG392" s="232">
        <f t="shared" si="162"/>
        <v>4.8426098633092769</v>
      </c>
      <c r="AH392" s="232">
        <f t="shared" si="162"/>
        <v>350.57095422151616</v>
      </c>
      <c r="AI392" s="233">
        <f>SUM(V392:AC392)</f>
        <v>1569.4350121839338</v>
      </c>
      <c r="AJ392" s="147" t="str">
        <f t="shared" si="159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0.17559669184484769</v>
      </c>
      <c r="C393" s="49">
        <f t="shared" ref="C393:H393" si="163">IF($I392=0,"-",C392/$I392)</f>
        <v>2.7176399003819569E-3</v>
      </c>
      <c r="D393" s="49">
        <f t="shared" si="163"/>
        <v>7.2684895997263257E-2</v>
      </c>
      <c r="E393" s="49">
        <f t="shared" si="163"/>
        <v>0.70329880045304738</v>
      </c>
      <c r="F393" s="49">
        <f t="shared" si="163"/>
        <v>0</v>
      </c>
      <c r="G393" s="49">
        <f t="shared" si="163"/>
        <v>4.5701971804459708E-2</v>
      </c>
      <c r="H393" s="71">
        <f t="shared" si="163"/>
        <v>0</v>
      </c>
      <c r="I393" s="50">
        <f>SUM(B393:H393)</f>
        <v>0.99999999999999989</v>
      </c>
      <c r="J393" s="147"/>
      <c r="K393" s="82" t="s">
        <v>83</v>
      </c>
      <c r="L393" s="99">
        <f t="shared" ref="L393:R393" si="164">IF($S392=0,"-",L392/$S392)</f>
        <v>0.11805748924305606</v>
      </c>
      <c r="M393" s="99">
        <f t="shared" si="164"/>
        <v>1.8271286317246003E-3</v>
      </c>
      <c r="N393" s="99">
        <f t="shared" si="164"/>
        <v>4.8867642306789492E-2</v>
      </c>
      <c r="O393" s="99">
        <f t="shared" si="164"/>
        <v>0.47284313671753325</v>
      </c>
      <c r="P393" s="99">
        <f t="shared" si="164"/>
        <v>0.32767816977230796</v>
      </c>
      <c r="Q393" s="99">
        <f t="shared" si="164"/>
        <v>3.0726433328588737E-2</v>
      </c>
      <c r="R393" s="100">
        <f t="shared" si="164"/>
        <v>0</v>
      </c>
      <c r="S393" s="101">
        <f>SUM(L393:R393)</f>
        <v>1.0000000000000002</v>
      </c>
      <c r="U393" s="111" t="s">
        <v>83</v>
      </c>
      <c r="V393" s="133">
        <f>+V392/$AI392</f>
        <v>0.11409334409750137</v>
      </c>
      <c r="W393" s="133">
        <f t="shared" ref="W393:AH393" si="165">+W392/$AI392</f>
        <v>2.8435916550777532E-3</v>
      </c>
      <c r="X393" s="133">
        <f t="shared" si="165"/>
        <v>3.072643332858873E-2</v>
      </c>
      <c r="Y393" s="133">
        <f t="shared" si="165"/>
        <v>1.8271286317246001E-3</v>
      </c>
      <c r="Z393" s="133">
        <f t="shared" si="165"/>
        <v>4.5782067035615583E-2</v>
      </c>
      <c r="AA393" s="133">
        <f t="shared" si="165"/>
        <v>0.24946407880459806</v>
      </c>
      <c r="AB393" s="133">
        <f t="shared" si="165"/>
        <v>0.3276781697723079</v>
      </c>
      <c r="AC393" s="133">
        <f t="shared" si="165"/>
        <v>0.22758518667458602</v>
      </c>
      <c r="AD393" s="133">
        <f t="shared" si="165"/>
        <v>1.1205534904769291E-3</v>
      </c>
      <c r="AE393" s="133">
        <f t="shared" si="165"/>
        <v>5.0720518181121171E-6</v>
      </c>
      <c r="AF393" s="133">
        <f t="shared" si="165"/>
        <v>0</v>
      </c>
      <c r="AG393" s="133">
        <f t="shared" si="165"/>
        <v>3.0855752711739142E-3</v>
      </c>
      <c r="AH393" s="133">
        <f t="shared" si="165"/>
        <v>0.22337398586111709</v>
      </c>
      <c r="AI393" s="134">
        <f>SUM(V393:AC393)</f>
        <v>1</v>
      </c>
      <c r="AJ393" s="25" t="str">
        <f t="shared" si="159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166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167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168">SUM(V398:AC398)</f>
        <v>0</v>
      </c>
      <c r="AJ398" s="147" t="str">
        <f t="shared" ref="AJ398:AJ419" si="169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166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167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168"/>
        <v>0</v>
      </c>
      <c r="AJ399" s="147" t="str">
        <f t="shared" si="169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166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167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168"/>
        <v>0</v>
      </c>
      <c r="AJ400" s="147" t="str">
        <f t="shared" si="169"/>
        <v/>
      </c>
      <c r="BA400" s="147"/>
      <c r="BR400" s="147"/>
      <c r="CG400" s="147"/>
    </row>
    <row r="401" spans="1:85" ht="15">
      <c r="A401" s="173" t="s">
        <v>16</v>
      </c>
      <c r="B401" s="162">
        <v>3.8811165144723501</v>
      </c>
      <c r="C401" s="162">
        <v>0</v>
      </c>
      <c r="D401" s="162">
        <v>2.6315262503404693</v>
      </c>
      <c r="E401" s="162">
        <v>0</v>
      </c>
      <c r="F401" s="322"/>
      <c r="G401" s="162">
        <v>0</v>
      </c>
      <c r="H401" s="174">
        <v>0</v>
      </c>
      <c r="I401" s="160">
        <f t="shared" si="166"/>
        <v>6.5126427648128189</v>
      </c>
      <c r="J401" s="155"/>
      <c r="K401" s="175" t="s">
        <v>16</v>
      </c>
      <c r="L401" s="162">
        <v>3.8811165144723501</v>
      </c>
      <c r="M401" s="162">
        <v>0</v>
      </c>
      <c r="N401" s="162">
        <v>2.6315262503404693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167"/>
        <v>6.5126427648128189</v>
      </c>
      <c r="U401" s="221" t="s">
        <v>16</v>
      </c>
      <c r="V401" s="213">
        <v>3.8811165144723501</v>
      </c>
      <c r="W401" s="213">
        <v>0</v>
      </c>
      <c r="X401" s="213">
        <v>0</v>
      </c>
      <c r="Y401" s="213">
        <v>0</v>
      </c>
      <c r="Z401" s="213">
        <v>2.6315262503404693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168"/>
        <v>6.5126427648128189</v>
      </c>
      <c r="AJ401" s="147" t="str">
        <f t="shared" si="169"/>
        <v/>
      </c>
      <c r="BA401" s="147"/>
      <c r="BR401" s="147"/>
      <c r="CG401" s="147"/>
    </row>
    <row r="402" spans="1:85" ht="15">
      <c r="A402" s="165" t="s">
        <v>15</v>
      </c>
      <c r="B402" s="166">
        <v>6.8800314191015122E-2</v>
      </c>
      <c r="C402" s="166">
        <v>4.8013698903404421E-2</v>
      </c>
      <c r="D402" s="166">
        <v>3.2157064409959774E-4</v>
      </c>
      <c r="E402" s="166">
        <v>0</v>
      </c>
      <c r="F402" s="322"/>
      <c r="G402" s="166">
        <v>0</v>
      </c>
      <c r="H402" s="167">
        <v>0</v>
      </c>
      <c r="I402" s="168">
        <f t="shared" si="166"/>
        <v>0.11713558373851915</v>
      </c>
      <c r="J402" s="155"/>
      <c r="K402" s="169" t="s">
        <v>15</v>
      </c>
      <c r="L402" s="170">
        <v>6.8800314191015122E-2</v>
      </c>
      <c r="M402" s="170">
        <v>4.8013698903404421E-2</v>
      </c>
      <c r="N402" s="170">
        <v>3.2157064409959774E-4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167"/>
        <v>0.11713558373851915</v>
      </c>
      <c r="U402" s="217" t="s">
        <v>53</v>
      </c>
      <c r="V402" s="218">
        <v>6.8800314191015122E-2</v>
      </c>
      <c r="W402" s="218">
        <v>0</v>
      </c>
      <c r="X402" s="218">
        <v>0</v>
      </c>
      <c r="Y402" s="218">
        <v>4.8013698903404421E-2</v>
      </c>
      <c r="Z402" s="218">
        <v>3.2157064409959774E-4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168"/>
        <v>0.11713558373851915</v>
      </c>
      <c r="AJ402" s="147" t="str">
        <f t="shared" si="169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</v>
      </c>
      <c r="F403" s="322"/>
      <c r="G403" s="162">
        <v>0</v>
      </c>
      <c r="H403" s="174">
        <v>0</v>
      </c>
      <c r="I403" s="160">
        <f t="shared" si="166"/>
        <v>0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</v>
      </c>
      <c r="P403" s="162">
        <v>6.4089305761408388</v>
      </c>
      <c r="Q403" s="162">
        <v>0</v>
      </c>
      <c r="R403" s="163">
        <v>0</v>
      </c>
      <c r="S403" s="164">
        <f t="shared" si="167"/>
        <v>6.4089305761408388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</v>
      </c>
      <c r="AB403" s="213">
        <v>6.4089305761408388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168"/>
        <v>6.4089305761408388</v>
      </c>
      <c r="AJ403" s="147" t="str">
        <f t="shared" si="169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4.2245713088946105E-2</v>
      </c>
      <c r="F404" s="322"/>
      <c r="G404" s="166">
        <v>0</v>
      </c>
      <c r="H404" s="167">
        <v>0</v>
      </c>
      <c r="I404" s="168">
        <f t="shared" si="166"/>
        <v>4.2245713088946105E-2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4.2245713088946105E-2</v>
      </c>
      <c r="P404" s="170">
        <v>0.94743839569096477</v>
      </c>
      <c r="Q404" s="170">
        <v>0</v>
      </c>
      <c r="R404" s="171">
        <v>0</v>
      </c>
      <c r="S404" s="172">
        <f t="shared" si="167"/>
        <v>0.98968410877991086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3.3796570471156882E-2</v>
      </c>
      <c r="AB404" s="218">
        <v>0.94743839569096477</v>
      </c>
      <c r="AC404" s="219">
        <v>8.4491426177892206E-3</v>
      </c>
      <c r="AD404" s="218">
        <v>0</v>
      </c>
      <c r="AE404" s="218">
        <v>0</v>
      </c>
      <c r="AF404" s="218">
        <v>0</v>
      </c>
      <c r="AG404" s="218">
        <v>0</v>
      </c>
      <c r="AH404" s="218">
        <v>8.4491426177892206E-3</v>
      </c>
      <c r="AI404" s="220">
        <f t="shared" si="168"/>
        <v>0.98968410877991086</v>
      </c>
      <c r="AJ404" s="147" t="str">
        <f t="shared" si="169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166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167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168"/>
        <v>0</v>
      </c>
      <c r="AJ405" s="147" t="str">
        <f t="shared" si="169"/>
        <v/>
      </c>
      <c r="BA405" s="147"/>
      <c r="BR405" s="147"/>
      <c r="CG405" s="147"/>
    </row>
    <row r="406" spans="1:85" ht="15">
      <c r="A406" s="165" t="s">
        <v>17</v>
      </c>
      <c r="B406" s="166">
        <v>1.8739018205378048E-2</v>
      </c>
      <c r="C406" s="166">
        <v>0.1686511638484024</v>
      </c>
      <c r="D406" s="166">
        <v>0</v>
      </c>
      <c r="E406" s="166">
        <v>0</v>
      </c>
      <c r="F406" s="322"/>
      <c r="G406" s="166">
        <v>0</v>
      </c>
      <c r="H406" s="167">
        <v>0</v>
      </c>
      <c r="I406" s="168">
        <f t="shared" si="166"/>
        <v>0.18739018205378044</v>
      </c>
      <c r="J406" s="155"/>
      <c r="K406" s="169" t="s">
        <v>17</v>
      </c>
      <c r="L406" s="170">
        <v>1.8739018205378048E-2</v>
      </c>
      <c r="M406" s="170">
        <v>0.1686511638484024</v>
      </c>
      <c r="N406" s="170">
        <v>0</v>
      </c>
      <c r="O406" s="170">
        <v>0</v>
      </c>
      <c r="P406" s="170">
        <v>0</v>
      </c>
      <c r="Q406" s="170">
        <v>0</v>
      </c>
      <c r="R406" s="171">
        <v>0</v>
      </c>
      <c r="S406" s="172">
        <f t="shared" si="167"/>
        <v>0.18739018205378044</v>
      </c>
      <c r="U406" s="217" t="s">
        <v>17</v>
      </c>
      <c r="V406" s="218">
        <v>1.8739018205378048E-2</v>
      </c>
      <c r="W406" s="218">
        <v>0</v>
      </c>
      <c r="X406" s="218">
        <v>0</v>
      </c>
      <c r="Y406" s="218">
        <v>0.1686511638484024</v>
      </c>
      <c r="Z406" s="218">
        <v>0</v>
      </c>
      <c r="AA406" s="218">
        <v>0</v>
      </c>
      <c r="AB406" s="218">
        <v>0</v>
      </c>
      <c r="AC406" s="219">
        <v>0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</v>
      </c>
      <c r="AI406" s="220">
        <f t="shared" si="168"/>
        <v>0.18739018205378044</v>
      </c>
      <c r="AJ406" s="147" t="str">
        <f t="shared" si="169"/>
        <v/>
      </c>
      <c r="BA406" s="147"/>
      <c r="BR406" s="147"/>
      <c r="CG406" s="147"/>
    </row>
    <row r="407" spans="1:85" ht="15">
      <c r="A407" s="173" t="s">
        <v>139</v>
      </c>
      <c r="B407" s="162">
        <v>7.1713505376689373</v>
      </c>
      <c r="C407" s="162">
        <v>32.230564258391006</v>
      </c>
      <c r="D407" s="162">
        <v>17.051079664080522</v>
      </c>
      <c r="E407" s="162">
        <v>2.6332764887547819</v>
      </c>
      <c r="F407" s="322"/>
      <c r="G407" s="162">
        <v>0</v>
      </c>
      <c r="H407" s="174">
        <v>0</v>
      </c>
      <c r="I407" s="160">
        <f t="shared" si="166"/>
        <v>59.08627094889524</v>
      </c>
      <c r="J407" s="155"/>
      <c r="K407" s="175" t="s">
        <v>139</v>
      </c>
      <c r="L407" s="162">
        <v>7.1713505376689373</v>
      </c>
      <c r="M407" s="162">
        <v>32.230564258391006</v>
      </c>
      <c r="N407" s="162">
        <v>17.051079664080522</v>
      </c>
      <c r="O407" s="162">
        <v>2.6332764887547819</v>
      </c>
      <c r="P407" s="162">
        <v>0</v>
      </c>
      <c r="Q407" s="162">
        <v>0</v>
      </c>
      <c r="R407" s="163">
        <v>0</v>
      </c>
      <c r="S407" s="164">
        <f t="shared" si="167"/>
        <v>59.08627094889524</v>
      </c>
      <c r="U407" s="221" t="s">
        <v>139</v>
      </c>
      <c r="V407" s="213">
        <v>7.1713505376689373</v>
      </c>
      <c r="W407" s="213">
        <v>0</v>
      </c>
      <c r="X407" s="213">
        <v>0</v>
      </c>
      <c r="Y407" s="213">
        <v>32.230564258391006</v>
      </c>
      <c r="Z407" s="213">
        <v>17.051079664080522</v>
      </c>
      <c r="AA407" s="213">
        <v>4.2146966647835488E-2</v>
      </c>
      <c r="AB407" s="213">
        <v>0</v>
      </c>
      <c r="AC407" s="214">
        <v>2.5911295221069466</v>
      </c>
      <c r="AD407" s="213">
        <v>0</v>
      </c>
      <c r="AE407" s="213">
        <v>0</v>
      </c>
      <c r="AF407" s="213">
        <v>0</v>
      </c>
      <c r="AG407" s="213">
        <v>0</v>
      </c>
      <c r="AH407" s="213">
        <v>2.5911295221069466</v>
      </c>
      <c r="AI407" s="216">
        <f t="shared" si="168"/>
        <v>59.08627094889524</v>
      </c>
      <c r="AJ407" s="147" t="str">
        <f t="shared" si="169"/>
        <v/>
      </c>
      <c r="BA407" s="147"/>
      <c r="BR407" s="147"/>
      <c r="CG407" s="147"/>
    </row>
    <row r="408" spans="1:85" ht="15">
      <c r="A408" s="165" t="s">
        <v>25</v>
      </c>
      <c r="B408" s="166">
        <v>7.0287489268832459</v>
      </c>
      <c r="C408" s="166">
        <v>2.9738334694176638</v>
      </c>
      <c r="D408" s="166">
        <v>1.5449383476717904</v>
      </c>
      <c r="E408" s="166">
        <v>97.500868734789748</v>
      </c>
      <c r="F408" s="322"/>
      <c r="G408" s="166">
        <v>13.105806024097415</v>
      </c>
      <c r="H408" s="167">
        <v>0</v>
      </c>
      <c r="I408" s="168">
        <f t="shared" si="166"/>
        <v>122.15419550285986</v>
      </c>
      <c r="J408" s="155"/>
      <c r="K408" s="169" t="s">
        <v>25</v>
      </c>
      <c r="L408" s="170">
        <v>7.0287489268832459</v>
      </c>
      <c r="M408" s="170">
        <v>2.9738334694176638</v>
      </c>
      <c r="N408" s="170">
        <v>1.5449383476717904</v>
      </c>
      <c r="O408" s="170">
        <v>97.500868734789748</v>
      </c>
      <c r="P408" s="170">
        <v>0</v>
      </c>
      <c r="Q408" s="170">
        <v>13.105806024097415</v>
      </c>
      <c r="R408" s="171">
        <v>0</v>
      </c>
      <c r="S408" s="172">
        <f t="shared" si="167"/>
        <v>122.15419550285986</v>
      </c>
      <c r="U408" s="217" t="s">
        <v>25</v>
      </c>
      <c r="V408" s="218">
        <v>1.9637358098344102</v>
      </c>
      <c r="W408" s="218">
        <v>4.694039286686909</v>
      </c>
      <c r="X408" s="218">
        <v>13.105806024097415</v>
      </c>
      <c r="Y408" s="218">
        <v>2.9738334694176638</v>
      </c>
      <c r="Z408" s="218">
        <v>1.5449383476717904</v>
      </c>
      <c r="AA408" s="218">
        <v>96.637832940197683</v>
      </c>
      <c r="AB408" s="218">
        <v>0</v>
      </c>
      <c r="AC408" s="219">
        <v>1.2340096249539871</v>
      </c>
      <c r="AD408" s="218">
        <v>0.37097383036192683</v>
      </c>
      <c r="AE408" s="218">
        <v>0</v>
      </c>
      <c r="AF408" s="218">
        <v>0</v>
      </c>
      <c r="AG408" s="218">
        <v>0</v>
      </c>
      <c r="AH408" s="218">
        <v>0.86303579459206037</v>
      </c>
      <c r="AI408" s="220">
        <f t="shared" si="168"/>
        <v>122.15419550285986</v>
      </c>
      <c r="AJ408" s="147" t="str">
        <f t="shared" si="169"/>
        <v/>
      </c>
      <c r="BA408" s="147"/>
      <c r="BR408" s="147"/>
      <c r="CG408" s="147"/>
    </row>
    <row r="409" spans="1:85" ht="15">
      <c r="A409" s="173" t="s">
        <v>24</v>
      </c>
      <c r="B409" s="162">
        <v>1.7752649587708027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166"/>
        <v>1.7752649587708027</v>
      </c>
      <c r="J409" s="155"/>
      <c r="K409" s="175" t="s">
        <v>24</v>
      </c>
      <c r="L409" s="162">
        <v>1.7752649587708027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167"/>
        <v>1.7752649587708027</v>
      </c>
      <c r="U409" s="221" t="s">
        <v>24</v>
      </c>
      <c r="V409" s="213">
        <v>1.7041929455133766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7.1072013257425987E-2</v>
      </c>
      <c r="AD409" s="213">
        <v>7.1072013257425987E-2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168"/>
        <v>1.7752649587708027</v>
      </c>
      <c r="AJ409" s="147" t="str">
        <f t="shared" si="169"/>
        <v/>
      </c>
      <c r="BA409" s="147"/>
      <c r="BR409" s="147"/>
      <c r="CG409" s="147"/>
    </row>
    <row r="410" spans="1:85" ht="15">
      <c r="A410" s="165" t="s">
        <v>56</v>
      </c>
      <c r="B410" s="166">
        <v>0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166"/>
        <v>0</v>
      </c>
      <c r="J410" s="155"/>
      <c r="K410" s="169" t="s">
        <v>56</v>
      </c>
      <c r="L410" s="170">
        <v>0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167"/>
        <v>0</v>
      </c>
      <c r="U410" s="217" t="s">
        <v>56</v>
      </c>
      <c r="V410" s="218">
        <v>0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168"/>
        <v>0</v>
      </c>
      <c r="AJ410" s="147" t="str">
        <f t="shared" si="169"/>
        <v/>
      </c>
      <c r="BA410" s="147"/>
      <c r="BR410" s="147"/>
      <c r="CG410" s="147"/>
    </row>
    <row r="411" spans="1:85" ht="15">
      <c r="A411" s="173" t="s">
        <v>22</v>
      </c>
      <c r="B411" s="162">
        <v>0.47670204692283791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166"/>
        <v>0.47670204692283791</v>
      </c>
      <c r="J411" s="155"/>
      <c r="K411" s="175" t="s">
        <v>22</v>
      </c>
      <c r="L411" s="162">
        <v>0.47670204692283791</v>
      </c>
      <c r="M411" s="162">
        <v>0</v>
      </c>
      <c r="N411" s="162">
        <v>0</v>
      </c>
      <c r="O411" s="162">
        <v>0</v>
      </c>
      <c r="P411" s="162">
        <v>0.38780158570615164</v>
      </c>
      <c r="Q411" s="162">
        <v>0</v>
      </c>
      <c r="R411" s="163">
        <v>0</v>
      </c>
      <c r="S411" s="164">
        <f t="shared" si="167"/>
        <v>0.86450363262898955</v>
      </c>
      <c r="U411" s="221" t="s">
        <v>22</v>
      </c>
      <c r="V411" s="213">
        <v>0.45286694457669602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0.38780158570615164</v>
      </c>
      <c r="AC411" s="214">
        <v>2.3835102346141897E-2</v>
      </c>
      <c r="AD411" s="213">
        <v>2.3835102346141897E-2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168"/>
        <v>0.86450363262898955</v>
      </c>
      <c r="AJ411" s="147" t="str">
        <f t="shared" si="169"/>
        <v/>
      </c>
      <c r="BA411" s="147"/>
      <c r="BR411" s="147"/>
      <c r="CG411" s="147"/>
    </row>
    <row r="412" spans="1:85" ht="15">
      <c r="A412" s="165" t="s">
        <v>21</v>
      </c>
      <c r="B412" s="166">
        <v>1.3480430124433306E-2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166"/>
        <v>1.3480430124433306E-2</v>
      </c>
      <c r="J412" s="155"/>
      <c r="K412" s="169" t="s">
        <v>21</v>
      </c>
      <c r="L412" s="170">
        <v>1.3480430124433306E-2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167"/>
        <v>1.3480430124433306E-2</v>
      </c>
      <c r="U412" s="217" t="s">
        <v>57</v>
      </c>
      <c r="V412" s="218">
        <v>1.3480430124433306E-2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168"/>
        <v>1.3480430124433306E-2</v>
      </c>
      <c r="AJ412" s="147" t="str">
        <f t="shared" si="169"/>
        <v/>
      </c>
      <c r="BA412" s="147"/>
      <c r="BR412" s="147"/>
      <c r="CG412" s="147"/>
    </row>
    <row r="413" spans="1:85" ht="15">
      <c r="A413" s="176" t="s">
        <v>60</v>
      </c>
      <c r="B413" s="162">
        <v>8.6305479056851854E-3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166"/>
        <v>8.6305479056851854E-3</v>
      </c>
      <c r="J413" s="155"/>
      <c r="K413" s="177" t="s">
        <v>60</v>
      </c>
      <c r="L413" s="162">
        <v>8.6305479056851854E-3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167"/>
        <v>8.6305479056851854E-3</v>
      </c>
      <c r="U413" s="222" t="s">
        <v>58</v>
      </c>
      <c r="V413" s="213">
        <v>8.6305479056851854E-3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168"/>
        <v>8.6305479056851854E-3</v>
      </c>
      <c r="AJ413" s="147" t="str">
        <f t="shared" si="169"/>
        <v/>
      </c>
      <c r="BA413" s="147"/>
      <c r="BR413" s="147"/>
      <c r="CG413" s="147"/>
    </row>
    <row r="414" spans="1:85">
      <c r="A414" s="178" t="s">
        <v>23</v>
      </c>
      <c r="B414" s="179">
        <v>8.6305479056851854E-3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166"/>
        <v>8.6305479056851854E-3</v>
      </c>
      <c r="J414" s="155"/>
      <c r="K414" s="182" t="s">
        <v>23</v>
      </c>
      <c r="L414" s="183">
        <v>8.6305479056851854E-3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167"/>
        <v>8.6305479056851854E-3</v>
      </c>
      <c r="U414" s="223" t="s">
        <v>61</v>
      </c>
      <c r="V414" s="224">
        <v>8.6305479056851854E-3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168"/>
        <v>8.6305479056851854E-3</v>
      </c>
      <c r="AJ414" s="147" t="str">
        <f t="shared" si="169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166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167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168"/>
        <v>0</v>
      </c>
      <c r="AJ415" s="147" t="str">
        <f t="shared" si="169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166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167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168"/>
        <v>0</v>
      </c>
      <c r="AJ416" s="147" t="str">
        <f t="shared" si="169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166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167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168"/>
        <v>0</v>
      </c>
      <c r="AJ417" s="147" t="str">
        <f t="shared" si="169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20.442833295144684</v>
      </c>
      <c r="C418" s="201">
        <f t="shared" ref="C418:I418" si="170">SUM(C397:C413)</f>
        <v>35.421062590560474</v>
      </c>
      <c r="D418" s="201">
        <f t="shared" si="170"/>
        <v>21.227865832736882</v>
      </c>
      <c r="E418" s="201">
        <f t="shared" si="170"/>
        <v>100.17639093663348</v>
      </c>
      <c r="F418" s="201">
        <f t="shared" si="170"/>
        <v>0</v>
      </c>
      <c r="G418" s="201">
        <f t="shared" si="170"/>
        <v>13.105806024097415</v>
      </c>
      <c r="H418" s="203">
        <f t="shared" si="170"/>
        <v>0</v>
      </c>
      <c r="I418" s="160">
        <f t="shared" si="170"/>
        <v>190.37395867917294</v>
      </c>
      <c r="J418" s="155"/>
      <c r="K418" s="202" t="s">
        <v>26</v>
      </c>
      <c r="L418" s="201">
        <f>SUM(L397:L413)</f>
        <v>20.442833295144684</v>
      </c>
      <c r="M418" s="201">
        <f t="shared" ref="M418:S418" si="171">SUM(M397:M413)</f>
        <v>35.421062590560474</v>
      </c>
      <c r="N418" s="201">
        <f t="shared" si="171"/>
        <v>21.227865832736882</v>
      </c>
      <c r="O418" s="201">
        <f t="shared" si="171"/>
        <v>100.17639093663348</v>
      </c>
      <c r="P418" s="201">
        <f t="shared" si="171"/>
        <v>7.7441705575379549</v>
      </c>
      <c r="Q418" s="201">
        <f t="shared" si="171"/>
        <v>13.105806024097415</v>
      </c>
      <c r="R418" s="203">
        <f t="shared" si="171"/>
        <v>0</v>
      </c>
      <c r="S418" s="204">
        <f t="shared" si="171"/>
        <v>198.1181292367109</v>
      </c>
      <c r="T418" s="147" t="str">
        <f>IF(ABS(S418-AI418)&gt;0.01,S418-AI418,"")</f>
        <v/>
      </c>
      <c r="U418" s="230" t="s">
        <v>59</v>
      </c>
      <c r="V418" s="231">
        <f>SUM(V397:V413)</f>
        <v>15.282913062492284</v>
      </c>
      <c r="W418" s="231">
        <f t="shared" ref="W418:AH418" si="172">SUM(W397:W413)</f>
        <v>4.694039286686909</v>
      </c>
      <c r="X418" s="231">
        <f t="shared" si="172"/>
        <v>13.105806024097415</v>
      </c>
      <c r="Y418" s="231">
        <f t="shared" si="172"/>
        <v>35.421062590560474</v>
      </c>
      <c r="Z418" s="231">
        <f t="shared" si="172"/>
        <v>21.227865832736882</v>
      </c>
      <c r="AA418" s="231">
        <f t="shared" si="172"/>
        <v>96.713776477316671</v>
      </c>
      <c r="AB418" s="231">
        <f t="shared" si="172"/>
        <v>7.7441705575379549</v>
      </c>
      <c r="AC418" s="231">
        <f t="shared" si="172"/>
        <v>3.9284954052822907</v>
      </c>
      <c r="AD418" s="232">
        <f t="shared" si="172"/>
        <v>0.46588094596549473</v>
      </c>
      <c r="AE418" s="232">
        <f t="shared" si="172"/>
        <v>0</v>
      </c>
      <c r="AF418" s="232">
        <f t="shared" si="172"/>
        <v>0</v>
      </c>
      <c r="AG418" s="232">
        <f t="shared" si="172"/>
        <v>0</v>
      </c>
      <c r="AH418" s="232">
        <f t="shared" si="172"/>
        <v>3.4626144593167965</v>
      </c>
      <c r="AI418" s="233">
        <f>SUM(V418:AC418)</f>
        <v>198.1181292367109</v>
      </c>
      <c r="AJ418" s="147" t="str">
        <f t="shared" si="169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0.10738250881044029</v>
      </c>
      <c r="C419" s="49">
        <f t="shared" ref="C419:H419" si="173">IF($I418=0,"-",C418/$I418)</f>
        <v>0.18606044038961073</v>
      </c>
      <c r="D419" s="49">
        <f t="shared" si="173"/>
        <v>0.11150614285702315</v>
      </c>
      <c r="E419" s="49">
        <f t="shared" si="173"/>
        <v>0.52620847741815047</v>
      </c>
      <c r="F419" s="49">
        <f t="shared" si="173"/>
        <v>0</v>
      </c>
      <c r="G419" s="49">
        <f t="shared" si="173"/>
        <v>6.8842430524775344E-2</v>
      </c>
      <c r="H419" s="71">
        <f t="shared" si="173"/>
        <v>0</v>
      </c>
      <c r="I419" s="50">
        <f>SUM(B419:H419)</f>
        <v>0.99999999999999989</v>
      </c>
      <c r="J419" s="147"/>
      <c r="K419" s="82" t="s">
        <v>83</v>
      </c>
      <c r="L419" s="99">
        <f t="shared" ref="L419:R419" si="174">IF($S418=0,"-",L418/$S418)</f>
        <v>0.10318507132035178</v>
      </c>
      <c r="M419" s="99">
        <f t="shared" si="174"/>
        <v>0.17878758863223215</v>
      </c>
      <c r="N419" s="99">
        <f t="shared" si="174"/>
        <v>0.10714751807177574</v>
      </c>
      <c r="O419" s="99">
        <f t="shared" si="174"/>
        <v>0.5056396975005909</v>
      </c>
      <c r="P419" s="99">
        <f t="shared" si="174"/>
        <v>3.908865174213938E-2</v>
      </c>
      <c r="Q419" s="99">
        <f t="shared" si="174"/>
        <v>6.6151472732909972E-2</v>
      </c>
      <c r="R419" s="100">
        <f t="shared" si="174"/>
        <v>0</v>
      </c>
      <c r="S419" s="101">
        <f>SUM(L419:R419)</f>
        <v>1</v>
      </c>
      <c r="U419" s="111" t="s">
        <v>83</v>
      </c>
      <c r="V419" s="133">
        <f>+V418/$AI418</f>
        <v>7.7140406692576366E-2</v>
      </c>
      <c r="W419" s="133">
        <f t="shared" ref="W419:AH419" si="175">+W418/$AI418</f>
        <v>2.3693133509647097E-2</v>
      </c>
      <c r="X419" s="133">
        <f t="shared" si="175"/>
        <v>6.6151472732909972E-2</v>
      </c>
      <c r="Y419" s="133">
        <f t="shared" si="175"/>
        <v>0.17878758863223215</v>
      </c>
      <c r="Z419" s="133">
        <f t="shared" si="175"/>
        <v>0.10714751807177574</v>
      </c>
      <c r="AA419" s="133">
        <f t="shared" si="175"/>
        <v>0.4881621729920706</v>
      </c>
      <c r="AB419" s="133">
        <f t="shared" si="175"/>
        <v>3.908865174213938E-2</v>
      </c>
      <c r="AC419" s="133">
        <f t="shared" si="175"/>
        <v>1.9829055626648568E-2</v>
      </c>
      <c r="AD419" s="133">
        <f t="shared" si="175"/>
        <v>2.3515311181283249E-3</v>
      </c>
      <c r="AE419" s="133">
        <f t="shared" si="175"/>
        <v>0</v>
      </c>
      <c r="AF419" s="133">
        <f t="shared" si="175"/>
        <v>0</v>
      </c>
      <c r="AG419" s="133">
        <f t="shared" si="175"/>
        <v>0</v>
      </c>
      <c r="AH419" s="133">
        <f t="shared" si="175"/>
        <v>1.7477524508520248E-2</v>
      </c>
      <c r="AI419" s="134">
        <f>SUM(V419:AC419)</f>
        <v>0.99999999999999989</v>
      </c>
      <c r="AJ419" s="25" t="str">
        <f t="shared" si="169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176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177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178">SUM(V424:AC424)</f>
        <v>0</v>
      </c>
      <c r="AJ424" s="147" t="str">
        <f t="shared" ref="AJ424:AJ445" si="179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176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177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178"/>
        <v>0</v>
      </c>
      <c r="AJ425" s="147" t="str">
        <f t="shared" si="179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176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177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178"/>
        <v>0</v>
      </c>
      <c r="AJ426" s="147" t="str">
        <f t="shared" si="179"/>
        <v/>
      </c>
      <c r="BA426" s="147"/>
      <c r="BR426" s="147"/>
      <c r="CG426" s="147"/>
    </row>
    <row r="427" spans="1:85" ht="15">
      <c r="A427" s="173" t="s">
        <v>16</v>
      </c>
      <c r="B427" s="162">
        <v>28.499336430022705</v>
      </c>
      <c r="C427" s="162">
        <v>6.8711244450775366</v>
      </c>
      <c r="D427" s="162">
        <v>0</v>
      </c>
      <c r="E427" s="162">
        <v>0</v>
      </c>
      <c r="F427" s="322"/>
      <c r="G427" s="162">
        <v>0</v>
      </c>
      <c r="H427" s="174">
        <v>0</v>
      </c>
      <c r="I427" s="160">
        <f t="shared" si="176"/>
        <v>35.370460875100243</v>
      </c>
      <c r="J427" s="155"/>
      <c r="K427" s="175" t="s">
        <v>16</v>
      </c>
      <c r="L427" s="162">
        <v>28.499336430022705</v>
      </c>
      <c r="M427" s="162">
        <v>6.8711244450775366</v>
      </c>
      <c r="N427" s="162">
        <v>0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177"/>
        <v>35.370460875100243</v>
      </c>
      <c r="U427" s="221" t="s">
        <v>16</v>
      </c>
      <c r="V427" s="213">
        <v>28.388615301562176</v>
      </c>
      <c r="W427" s="213">
        <v>0</v>
      </c>
      <c r="X427" s="213">
        <v>0</v>
      </c>
      <c r="Y427" s="213">
        <v>6.8711244450775366</v>
      </c>
      <c r="Z427" s="213">
        <v>0</v>
      </c>
      <c r="AA427" s="213">
        <v>0</v>
      </c>
      <c r="AB427" s="213">
        <v>0</v>
      </c>
      <c r="AC427" s="214">
        <v>0.1107211284605282</v>
      </c>
      <c r="AD427" s="215">
        <v>0.1107211284605282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178"/>
        <v>35.370460875100235</v>
      </c>
      <c r="AJ427" s="147" t="str">
        <f t="shared" si="179"/>
        <v/>
      </c>
      <c r="BA427" s="147"/>
      <c r="BR427" s="147"/>
      <c r="CG427" s="147"/>
    </row>
    <row r="428" spans="1:85" ht="15">
      <c r="A428" s="165" t="s">
        <v>15</v>
      </c>
      <c r="B428" s="166">
        <v>4.0973858908421308</v>
      </c>
      <c r="C428" s="166">
        <v>0</v>
      </c>
      <c r="D428" s="166">
        <v>1.381891984871876</v>
      </c>
      <c r="E428" s="166">
        <v>1.3189740362811492E-3</v>
      </c>
      <c r="F428" s="322"/>
      <c r="G428" s="166">
        <v>0</v>
      </c>
      <c r="H428" s="167">
        <v>0</v>
      </c>
      <c r="I428" s="168">
        <f t="shared" si="176"/>
        <v>5.4805968497502882</v>
      </c>
      <c r="J428" s="155"/>
      <c r="K428" s="169" t="s">
        <v>15</v>
      </c>
      <c r="L428" s="170">
        <v>4.0973858908421308</v>
      </c>
      <c r="M428" s="170">
        <v>0</v>
      </c>
      <c r="N428" s="170">
        <v>1.381891984871876</v>
      </c>
      <c r="O428" s="170">
        <v>1.3189740362811492E-3</v>
      </c>
      <c r="P428" s="170">
        <v>0</v>
      </c>
      <c r="Q428" s="170">
        <v>0</v>
      </c>
      <c r="R428" s="171">
        <v>0</v>
      </c>
      <c r="S428" s="172">
        <f t="shared" si="177"/>
        <v>5.4805968497502882</v>
      </c>
      <c r="U428" s="217" t="s">
        <v>53</v>
      </c>
      <c r="V428" s="218">
        <v>3.9796654782135437</v>
      </c>
      <c r="W428" s="218">
        <v>0</v>
      </c>
      <c r="X428" s="218">
        <v>0</v>
      </c>
      <c r="Y428" s="218">
        <v>0</v>
      </c>
      <c r="Z428" s="218">
        <v>1.381891984871876</v>
      </c>
      <c r="AA428" s="218">
        <v>1.3189740362811492E-3</v>
      </c>
      <c r="AB428" s="218">
        <v>0</v>
      </c>
      <c r="AC428" s="219">
        <v>0.11772041262858753</v>
      </c>
      <c r="AD428" s="218">
        <v>0.11772041262858753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178"/>
        <v>5.480596849750289</v>
      </c>
      <c r="AJ428" s="147" t="str">
        <f t="shared" si="179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3.9338618394054396E-3</v>
      </c>
      <c r="F429" s="322"/>
      <c r="G429" s="162">
        <v>0</v>
      </c>
      <c r="H429" s="174">
        <v>0</v>
      </c>
      <c r="I429" s="160">
        <f t="shared" si="176"/>
        <v>3.9338618394054396E-3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3.9338618394054396E-3</v>
      </c>
      <c r="P429" s="162">
        <v>45.496796962145503</v>
      </c>
      <c r="Q429" s="162">
        <v>0</v>
      </c>
      <c r="R429" s="163">
        <v>0</v>
      </c>
      <c r="S429" s="164">
        <f t="shared" si="177"/>
        <v>45.50073082398491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3.9255186364374056E-3</v>
      </c>
      <c r="AB429" s="213">
        <v>45.496796962145503</v>
      </c>
      <c r="AC429" s="214">
        <v>8.3432029680336863E-6</v>
      </c>
      <c r="AD429" s="213">
        <v>0</v>
      </c>
      <c r="AE429" s="213">
        <v>0</v>
      </c>
      <c r="AF429" s="213">
        <v>0</v>
      </c>
      <c r="AG429" s="213">
        <v>0</v>
      </c>
      <c r="AH429" s="213">
        <v>8.3432029680336863E-6</v>
      </c>
      <c r="AI429" s="216">
        <f t="shared" si="178"/>
        <v>45.50073082398491</v>
      </c>
      <c r="AJ429" s="147" t="str">
        <f t="shared" si="179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176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0.73313019643375066</v>
      </c>
      <c r="Q430" s="170">
        <v>0</v>
      </c>
      <c r="R430" s="171">
        <v>0</v>
      </c>
      <c r="S430" s="172">
        <f t="shared" si="177"/>
        <v>0.73313019643375066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0.73313019643375066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178"/>
        <v>0.73313019643375066</v>
      </c>
      <c r="AJ430" s="147" t="str">
        <f t="shared" si="179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176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177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178"/>
        <v>0</v>
      </c>
      <c r="AJ431" s="147" t="str">
        <f t="shared" si="179"/>
        <v/>
      </c>
      <c r="BA431" s="147"/>
      <c r="BR431" s="147"/>
      <c r="CG431" s="147"/>
    </row>
    <row r="432" spans="1:85" ht="15">
      <c r="A432" s="165" t="s">
        <v>17</v>
      </c>
      <c r="B432" s="166">
        <v>0.69419960729927932</v>
      </c>
      <c r="C432" s="166">
        <v>0</v>
      </c>
      <c r="D432" s="166">
        <v>0.21224526835952479</v>
      </c>
      <c r="E432" s="166">
        <v>0.28454991643237909</v>
      </c>
      <c r="F432" s="322"/>
      <c r="G432" s="166">
        <v>0</v>
      </c>
      <c r="H432" s="167">
        <v>0</v>
      </c>
      <c r="I432" s="168">
        <f t="shared" si="176"/>
        <v>1.1909947920911832</v>
      </c>
      <c r="J432" s="155"/>
      <c r="K432" s="169" t="s">
        <v>17</v>
      </c>
      <c r="L432" s="170">
        <v>0.69419960729927932</v>
      </c>
      <c r="M432" s="170">
        <v>0</v>
      </c>
      <c r="N432" s="170">
        <v>0.21224526835952479</v>
      </c>
      <c r="O432" s="170">
        <v>0.28454991643237909</v>
      </c>
      <c r="P432" s="170">
        <v>0</v>
      </c>
      <c r="Q432" s="170">
        <v>0</v>
      </c>
      <c r="R432" s="171">
        <v>0</v>
      </c>
      <c r="S432" s="172">
        <f t="shared" si="177"/>
        <v>1.1909947920911832</v>
      </c>
      <c r="U432" s="217" t="s">
        <v>17</v>
      </c>
      <c r="V432" s="218">
        <v>0.69419960729927932</v>
      </c>
      <c r="W432" s="218">
        <v>0</v>
      </c>
      <c r="X432" s="218">
        <v>0</v>
      </c>
      <c r="Y432" s="218">
        <v>0</v>
      </c>
      <c r="Z432" s="218">
        <v>0.21224526835952479</v>
      </c>
      <c r="AA432" s="218">
        <v>0</v>
      </c>
      <c r="AB432" s="218">
        <v>0</v>
      </c>
      <c r="AC432" s="219">
        <v>0.28454991643237909</v>
      </c>
      <c r="AD432" s="218">
        <v>0</v>
      </c>
      <c r="AE432" s="218">
        <v>0</v>
      </c>
      <c r="AF432" s="218">
        <v>0</v>
      </c>
      <c r="AG432" s="218">
        <v>0</v>
      </c>
      <c r="AH432" s="218">
        <v>0.28454991643237909</v>
      </c>
      <c r="AI432" s="220">
        <f t="shared" si="178"/>
        <v>1.1909947920911832</v>
      </c>
      <c r="AJ432" s="147" t="str">
        <f t="shared" si="179"/>
        <v/>
      </c>
      <c r="BA432" s="147"/>
      <c r="BR432" s="147"/>
      <c r="CG432" s="147"/>
    </row>
    <row r="433" spans="1:85" ht="15">
      <c r="A433" s="173" t="s">
        <v>139</v>
      </c>
      <c r="B433" s="162">
        <v>60.192105746601612</v>
      </c>
      <c r="C433" s="162">
        <v>47.540550305506557</v>
      </c>
      <c r="D433" s="162">
        <v>18.721629868773473</v>
      </c>
      <c r="E433" s="162">
        <v>18.727855982677077</v>
      </c>
      <c r="F433" s="322"/>
      <c r="G433" s="162">
        <v>0</v>
      </c>
      <c r="H433" s="174">
        <v>0</v>
      </c>
      <c r="I433" s="160">
        <f t="shared" si="176"/>
        <v>145.18214190355872</v>
      </c>
      <c r="J433" s="155"/>
      <c r="K433" s="175" t="s">
        <v>139</v>
      </c>
      <c r="L433" s="162">
        <v>60.192105746601612</v>
      </c>
      <c r="M433" s="162">
        <v>47.540550305506557</v>
      </c>
      <c r="N433" s="162">
        <v>18.721629868773473</v>
      </c>
      <c r="O433" s="162">
        <v>18.727855982677077</v>
      </c>
      <c r="P433" s="162">
        <v>0</v>
      </c>
      <c r="Q433" s="162">
        <v>0</v>
      </c>
      <c r="R433" s="163">
        <v>0</v>
      </c>
      <c r="S433" s="164">
        <f t="shared" si="177"/>
        <v>145.18214190355872</v>
      </c>
      <c r="U433" s="221" t="s">
        <v>139</v>
      </c>
      <c r="V433" s="213">
        <v>60.172544802681116</v>
      </c>
      <c r="W433" s="213">
        <v>0</v>
      </c>
      <c r="X433" s="213">
        <v>0</v>
      </c>
      <c r="Y433" s="213">
        <v>47.540550305506557</v>
      </c>
      <c r="Z433" s="213">
        <v>18.721629868773473</v>
      </c>
      <c r="AA433" s="213">
        <v>0</v>
      </c>
      <c r="AB433" s="213">
        <v>0</v>
      </c>
      <c r="AC433" s="214">
        <v>18.747416926597573</v>
      </c>
      <c r="AD433" s="213">
        <v>1.9560943920495216E-2</v>
      </c>
      <c r="AE433" s="213">
        <v>0</v>
      </c>
      <c r="AF433" s="213">
        <v>0</v>
      </c>
      <c r="AG433" s="213">
        <v>0</v>
      </c>
      <c r="AH433" s="213">
        <v>18.727855982677077</v>
      </c>
      <c r="AI433" s="216">
        <f t="shared" si="178"/>
        <v>145.18214190355872</v>
      </c>
      <c r="AJ433" s="147" t="str">
        <f t="shared" si="179"/>
        <v/>
      </c>
      <c r="BA433" s="147"/>
      <c r="BR433" s="147"/>
      <c r="CG433" s="147"/>
    </row>
    <row r="434" spans="1:85" ht="15">
      <c r="A434" s="165" t="s">
        <v>25</v>
      </c>
      <c r="B434" s="166">
        <v>23.559127407093911</v>
      </c>
      <c r="C434" s="166">
        <v>6.2034240284814564</v>
      </c>
      <c r="D434" s="166">
        <v>14.124774131175107</v>
      </c>
      <c r="E434" s="166">
        <v>257.25921682145514</v>
      </c>
      <c r="F434" s="322"/>
      <c r="G434" s="166">
        <v>33.835952343632357</v>
      </c>
      <c r="H434" s="167">
        <v>0</v>
      </c>
      <c r="I434" s="168">
        <f t="shared" si="176"/>
        <v>334.98249473183796</v>
      </c>
      <c r="J434" s="155"/>
      <c r="K434" s="169" t="s">
        <v>25</v>
      </c>
      <c r="L434" s="170">
        <v>23.559127407093911</v>
      </c>
      <c r="M434" s="170">
        <v>6.2034240284814564</v>
      </c>
      <c r="N434" s="170">
        <v>14.124774131175107</v>
      </c>
      <c r="O434" s="170">
        <v>257.25921682145514</v>
      </c>
      <c r="P434" s="170">
        <v>0.89612595374928883</v>
      </c>
      <c r="Q434" s="170">
        <v>33.835952343632357</v>
      </c>
      <c r="R434" s="171">
        <v>0</v>
      </c>
      <c r="S434" s="172">
        <f t="shared" si="177"/>
        <v>335.87862068558724</v>
      </c>
      <c r="U434" s="217" t="s">
        <v>25</v>
      </c>
      <c r="V434" s="218">
        <v>5.7170823339295334</v>
      </c>
      <c r="W434" s="218">
        <v>17.394108608639506</v>
      </c>
      <c r="X434" s="218">
        <v>33.835952343632357</v>
      </c>
      <c r="Y434" s="218">
        <v>6.2034240284814564</v>
      </c>
      <c r="Z434" s="218">
        <v>13.846685867912273</v>
      </c>
      <c r="AA434" s="218">
        <v>256.04820671102294</v>
      </c>
      <c r="AB434" s="218">
        <v>0.89612595374928883</v>
      </c>
      <c r="AC434" s="219">
        <v>1.9370348382198876</v>
      </c>
      <c r="AD434" s="218">
        <v>0.44793646452487063</v>
      </c>
      <c r="AE434" s="218">
        <v>0.66323153806420732</v>
      </c>
      <c r="AF434" s="218">
        <v>0</v>
      </c>
      <c r="AG434" s="218">
        <v>0.27808826326283348</v>
      </c>
      <c r="AH434" s="218">
        <v>0.547778572367976</v>
      </c>
      <c r="AI434" s="220">
        <f t="shared" si="178"/>
        <v>335.87862068558724</v>
      </c>
      <c r="AJ434" s="147" t="str">
        <f t="shared" si="179"/>
        <v/>
      </c>
      <c r="BA434" s="147"/>
      <c r="BR434" s="147"/>
      <c r="CG434" s="147"/>
    </row>
    <row r="435" spans="1:85" ht="15">
      <c r="A435" s="173" t="s">
        <v>24</v>
      </c>
      <c r="B435" s="162">
        <v>6.0509163271484816</v>
      </c>
      <c r="C435" s="162">
        <v>0</v>
      </c>
      <c r="D435" s="162">
        <v>0.57003586529610106</v>
      </c>
      <c r="E435" s="162">
        <v>0</v>
      </c>
      <c r="F435" s="322"/>
      <c r="G435" s="162">
        <v>0</v>
      </c>
      <c r="H435" s="174">
        <v>0</v>
      </c>
      <c r="I435" s="160">
        <f t="shared" si="176"/>
        <v>6.6209521924445829</v>
      </c>
      <c r="J435" s="155"/>
      <c r="K435" s="175" t="s">
        <v>24</v>
      </c>
      <c r="L435" s="162">
        <v>6.0509163271484816</v>
      </c>
      <c r="M435" s="162">
        <v>0</v>
      </c>
      <c r="N435" s="162">
        <v>0.57003586529610106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177"/>
        <v>6.6209521924445829</v>
      </c>
      <c r="U435" s="221" t="s">
        <v>24</v>
      </c>
      <c r="V435" s="213">
        <v>5.6809300373995271</v>
      </c>
      <c r="W435" s="213">
        <v>0.34164010109690551</v>
      </c>
      <c r="X435" s="213">
        <v>0</v>
      </c>
      <c r="Y435" s="213">
        <v>0</v>
      </c>
      <c r="Z435" s="213">
        <v>0.57003586529610106</v>
      </c>
      <c r="AA435" s="213">
        <v>0</v>
      </c>
      <c r="AB435" s="213">
        <v>0</v>
      </c>
      <c r="AC435" s="214">
        <v>2.8346188652049034E-2</v>
      </c>
      <c r="AD435" s="213">
        <v>2.8346188652049034E-2</v>
      </c>
      <c r="AE435" s="213">
        <v>0</v>
      </c>
      <c r="AF435" s="213">
        <v>0</v>
      </c>
      <c r="AG435" s="213">
        <v>0</v>
      </c>
      <c r="AH435" s="213">
        <v>0</v>
      </c>
      <c r="AI435" s="216">
        <f t="shared" si="178"/>
        <v>6.6209521924445829</v>
      </c>
      <c r="AJ435" s="147" t="str">
        <f t="shared" si="179"/>
        <v/>
      </c>
      <c r="BA435" s="147"/>
      <c r="BR435" s="147"/>
      <c r="CG435" s="147"/>
    </row>
    <row r="436" spans="1:85" ht="15">
      <c r="A436" s="165" t="s">
        <v>56</v>
      </c>
      <c r="B436" s="166">
        <v>0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176"/>
        <v>0</v>
      </c>
      <c r="J436" s="155"/>
      <c r="K436" s="169" t="s">
        <v>56</v>
      </c>
      <c r="L436" s="170">
        <v>0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177"/>
        <v>0</v>
      </c>
      <c r="U436" s="217" t="s">
        <v>56</v>
      </c>
      <c r="V436" s="218">
        <v>0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178"/>
        <v>0</v>
      </c>
      <c r="AJ436" s="147" t="str">
        <f t="shared" si="179"/>
        <v/>
      </c>
      <c r="BA436" s="147"/>
      <c r="BR436" s="147"/>
      <c r="CG436" s="147"/>
    </row>
    <row r="437" spans="1:85" ht="15">
      <c r="A437" s="173" t="s">
        <v>22</v>
      </c>
      <c r="B437" s="162">
        <v>23.350021027225669</v>
      </c>
      <c r="C437" s="162">
        <v>0</v>
      </c>
      <c r="D437" s="162">
        <v>1.4702598328000713</v>
      </c>
      <c r="E437" s="162">
        <v>0</v>
      </c>
      <c r="F437" s="322"/>
      <c r="G437" s="162">
        <v>0</v>
      </c>
      <c r="H437" s="174">
        <v>0</v>
      </c>
      <c r="I437" s="160">
        <f t="shared" si="176"/>
        <v>24.82028086002574</v>
      </c>
      <c r="J437" s="155"/>
      <c r="K437" s="175" t="s">
        <v>22</v>
      </c>
      <c r="L437" s="162">
        <v>23.350021027225669</v>
      </c>
      <c r="M437" s="162">
        <v>0</v>
      </c>
      <c r="N437" s="162">
        <v>1.4702598328000713</v>
      </c>
      <c r="O437" s="162">
        <v>0</v>
      </c>
      <c r="P437" s="162">
        <v>2.7529753120737648</v>
      </c>
      <c r="Q437" s="162">
        <v>0</v>
      </c>
      <c r="R437" s="163">
        <v>0</v>
      </c>
      <c r="S437" s="164">
        <f t="shared" si="177"/>
        <v>27.573256172099505</v>
      </c>
      <c r="U437" s="221" t="s">
        <v>22</v>
      </c>
      <c r="V437" s="213">
        <v>23.244171562525484</v>
      </c>
      <c r="W437" s="213">
        <v>0</v>
      </c>
      <c r="X437" s="213">
        <v>0</v>
      </c>
      <c r="Y437" s="213">
        <v>0</v>
      </c>
      <c r="Z437" s="213">
        <v>2.6792325838872345E-2</v>
      </c>
      <c r="AA437" s="213">
        <v>0</v>
      </c>
      <c r="AB437" s="213">
        <v>2.7529753120737648</v>
      </c>
      <c r="AC437" s="214">
        <v>1.5493169716613826</v>
      </c>
      <c r="AD437" s="213">
        <v>0.10584946470018378</v>
      </c>
      <c r="AE437" s="213">
        <v>0</v>
      </c>
      <c r="AF437" s="213">
        <v>0</v>
      </c>
      <c r="AG437" s="213">
        <v>1.4434675069611991</v>
      </c>
      <c r="AH437" s="213">
        <v>0</v>
      </c>
      <c r="AI437" s="216">
        <f t="shared" si="178"/>
        <v>27.573256172099505</v>
      </c>
      <c r="AJ437" s="147" t="str">
        <f t="shared" si="179"/>
        <v/>
      </c>
      <c r="BA437" s="147"/>
      <c r="BR437" s="147"/>
      <c r="CG437" s="147"/>
    </row>
    <row r="438" spans="1:85" ht="15">
      <c r="A438" s="165" t="s">
        <v>21</v>
      </c>
      <c r="B438" s="166">
        <v>1.8790858506066348</v>
      </c>
      <c r="C438" s="166">
        <v>2.1961440576080456E-2</v>
      </c>
      <c r="D438" s="166">
        <v>1.1247010988203066</v>
      </c>
      <c r="E438" s="166">
        <v>0</v>
      </c>
      <c r="F438" s="322"/>
      <c r="G438" s="166">
        <v>0</v>
      </c>
      <c r="H438" s="167">
        <v>0</v>
      </c>
      <c r="I438" s="168">
        <f t="shared" si="176"/>
        <v>3.025748390003022</v>
      </c>
      <c r="J438" s="155"/>
      <c r="K438" s="169" t="s">
        <v>21</v>
      </c>
      <c r="L438" s="170">
        <v>1.8790858506066348</v>
      </c>
      <c r="M438" s="170">
        <v>2.1961440576080456E-2</v>
      </c>
      <c r="N438" s="170">
        <v>1.1247010988203066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177"/>
        <v>3.025748390003022</v>
      </c>
      <c r="U438" s="217" t="s">
        <v>57</v>
      </c>
      <c r="V438" s="218">
        <v>1.8790858506066348</v>
      </c>
      <c r="W438" s="218">
        <v>0</v>
      </c>
      <c r="X438" s="218">
        <v>0</v>
      </c>
      <c r="Y438" s="218">
        <v>2.1961440576080456E-2</v>
      </c>
      <c r="Z438" s="218">
        <v>1.1247010988203066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178"/>
        <v>3.025748390003022</v>
      </c>
      <c r="AJ438" s="147" t="str">
        <f t="shared" si="179"/>
        <v/>
      </c>
      <c r="BA438" s="147"/>
      <c r="BR438" s="147"/>
      <c r="CG438" s="147"/>
    </row>
    <row r="439" spans="1:85" ht="15">
      <c r="A439" s="176" t="s">
        <v>60</v>
      </c>
      <c r="B439" s="162">
        <v>1.3528735389625278E-5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176"/>
        <v>1.3528735389625278E-5</v>
      </c>
      <c r="J439" s="155"/>
      <c r="K439" s="177" t="s">
        <v>60</v>
      </c>
      <c r="L439" s="162">
        <v>1.3528735389625278E-5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177"/>
        <v>1.3528735389625278E-5</v>
      </c>
      <c r="U439" s="222" t="s">
        <v>58</v>
      </c>
      <c r="V439" s="213">
        <v>1.3528735389625278E-5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178"/>
        <v>1.3528735389625278E-5</v>
      </c>
      <c r="AJ439" s="147" t="str">
        <f t="shared" si="179"/>
        <v/>
      </c>
      <c r="BA439" s="147"/>
      <c r="BR439" s="147"/>
      <c r="CG439" s="147"/>
    </row>
    <row r="440" spans="1:85">
      <c r="A440" s="178" t="s">
        <v>23</v>
      </c>
      <c r="B440" s="179">
        <v>1.3528735389625278E-5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176"/>
        <v>1.3528735389625278E-5</v>
      </c>
      <c r="J440" s="155"/>
      <c r="K440" s="182" t="s">
        <v>23</v>
      </c>
      <c r="L440" s="183">
        <v>1.3528735389625278E-5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177"/>
        <v>1.3528735389625278E-5</v>
      </c>
      <c r="U440" s="223" t="s">
        <v>61</v>
      </c>
      <c r="V440" s="224">
        <v>0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178"/>
        <v>0</v>
      </c>
      <c r="AJ440" s="147" t="str">
        <f t="shared" si="179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176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177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178"/>
        <v>0</v>
      </c>
      <c r="AJ441" s="147" t="str">
        <f t="shared" si="179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176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177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178"/>
        <v>0</v>
      </c>
      <c r="AJ442" s="147" t="str">
        <f t="shared" si="179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176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177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178"/>
        <v>0</v>
      </c>
      <c r="AJ443" s="156" t="str">
        <f t="shared" si="179"/>
        <v/>
      </c>
    </row>
    <row r="444" spans="1:85" ht="15">
      <c r="A444" s="200" t="s">
        <v>26</v>
      </c>
      <c r="B444" s="201">
        <f>SUM(B423:B439)</f>
        <v>148.32219181557582</v>
      </c>
      <c r="C444" s="201">
        <f t="shared" ref="C444:I444" si="180">SUM(C423:C439)</f>
        <v>60.637060219641626</v>
      </c>
      <c r="D444" s="201">
        <f t="shared" si="180"/>
        <v>37.605538050096456</v>
      </c>
      <c r="E444" s="201">
        <f t="shared" si="180"/>
        <v>276.2768755564403</v>
      </c>
      <c r="F444" s="201">
        <f t="shared" si="180"/>
        <v>0</v>
      </c>
      <c r="G444" s="201">
        <f t="shared" si="180"/>
        <v>33.835952343632357</v>
      </c>
      <c r="H444" s="203">
        <f t="shared" si="180"/>
        <v>0</v>
      </c>
      <c r="I444" s="160">
        <f t="shared" si="180"/>
        <v>556.67761798538663</v>
      </c>
      <c r="J444" s="155"/>
      <c r="K444" s="202" t="s">
        <v>26</v>
      </c>
      <c r="L444" s="201">
        <f>SUM(L423:L439)</f>
        <v>148.32219181557582</v>
      </c>
      <c r="M444" s="201">
        <f t="shared" ref="M444:S444" si="181">SUM(M423:M439)</f>
        <v>60.637060219641626</v>
      </c>
      <c r="N444" s="201">
        <f t="shared" si="181"/>
        <v>37.605538050096456</v>
      </c>
      <c r="O444" s="201">
        <f t="shared" si="181"/>
        <v>276.2768755564403</v>
      </c>
      <c r="P444" s="201">
        <f t="shared" si="181"/>
        <v>49.879028424402307</v>
      </c>
      <c r="Q444" s="201">
        <f t="shared" si="181"/>
        <v>33.835952343632357</v>
      </c>
      <c r="R444" s="203">
        <f t="shared" si="181"/>
        <v>0</v>
      </c>
      <c r="S444" s="204">
        <f t="shared" si="181"/>
        <v>606.55664640978887</v>
      </c>
      <c r="T444" s="147" t="str">
        <f>IF(ABS(S444-AI444)&gt;0.01,S444-AI444,"")</f>
        <v/>
      </c>
      <c r="U444" s="230" t="s">
        <v>59</v>
      </c>
      <c r="V444" s="231">
        <f>SUM(V423:V439)</f>
        <v>129.75630850295269</v>
      </c>
      <c r="W444" s="231">
        <f t="shared" ref="W444:AH444" si="182">SUM(W423:W439)</f>
        <v>17.735748709736413</v>
      </c>
      <c r="X444" s="231">
        <f t="shared" si="182"/>
        <v>33.835952343632357</v>
      </c>
      <c r="Y444" s="231">
        <f t="shared" si="182"/>
        <v>60.637060219641626</v>
      </c>
      <c r="Z444" s="231">
        <f t="shared" si="182"/>
        <v>35.883982279872427</v>
      </c>
      <c r="AA444" s="231">
        <f t="shared" si="182"/>
        <v>256.05345120369566</v>
      </c>
      <c r="AB444" s="231">
        <f t="shared" si="182"/>
        <v>49.879028424402307</v>
      </c>
      <c r="AC444" s="231">
        <f t="shared" si="182"/>
        <v>22.775114725855353</v>
      </c>
      <c r="AD444" s="232">
        <f t="shared" si="182"/>
        <v>0.83013460288671437</v>
      </c>
      <c r="AE444" s="232">
        <f t="shared" si="182"/>
        <v>0.66323153806420732</v>
      </c>
      <c r="AF444" s="232">
        <f t="shared" si="182"/>
        <v>0</v>
      </c>
      <c r="AG444" s="232">
        <f t="shared" si="182"/>
        <v>1.7215557702240325</v>
      </c>
      <c r="AH444" s="232">
        <f t="shared" si="182"/>
        <v>19.560192814680398</v>
      </c>
      <c r="AI444" s="233">
        <f>SUM(V444:AC444)</f>
        <v>606.55664640978887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0.26644180944862317</v>
      </c>
      <c r="C445" s="49">
        <f t="shared" ref="C445:H445" si="183">IF($I444=0,"-",C444/$I444)</f>
        <v>0.10892670777583412</v>
      </c>
      <c r="D445" s="49">
        <f t="shared" si="183"/>
        <v>6.7553529790169584E-2</v>
      </c>
      <c r="E445" s="49">
        <f t="shared" si="183"/>
        <v>0.49629600082770503</v>
      </c>
      <c r="F445" s="49">
        <f t="shared" si="183"/>
        <v>0</v>
      </c>
      <c r="G445" s="49">
        <f t="shared" si="183"/>
        <v>6.0781952157668004E-2</v>
      </c>
      <c r="H445" s="71">
        <f t="shared" si="183"/>
        <v>0</v>
      </c>
      <c r="I445" s="50">
        <f>SUM(B445:H445)</f>
        <v>1</v>
      </c>
      <c r="J445" s="147"/>
      <c r="K445" s="82" t="s">
        <v>83</v>
      </c>
      <c r="L445" s="99">
        <f t="shared" ref="L445:R445" si="184">IF($S444=0,"-",L444/$S444)</f>
        <v>0.24453147565605859</v>
      </c>
      <c r="M445" s="99">
        <f t="shared" si="184"/>
        <v>9.9969327808956704E-2</v>
      </c>
      <c r="N445" s="99">
        <f t="shared" si="184"/>
        <v>6.1998394169256545E-2</v>
      </c>
      <c r="O445" s="99">
        <f t="shared" si="184"/>
        <v>0.45548404620034122</v>
      </c>
      <c r="P445" s="99">
        <f t="shared" si="184"/>
        <v>8.2233091863120236E-2</v>
      </c>
      <c r="Q445" s="99">
        <f t="shared" si="184"/>
        <v>5.5783664302266722E-2</v>
      </c>
      <c r="R445" s="100">
        <f t="shared" si="184"/>
        <v>0</v>
      </c>
      <c r="S445" s="101">
        <f>SUM(L445:R445)</f>
        <v>1</v>
      </c>
      <c r="U445" s="111" t="s">
        <v>83</v>
      </c>
      <c r="V445" s="133">
        <f>+V444/$AI444</f>
        <v>0.21392282035153812</v>
      </c>
      <c r="W445" s="133">
        <f t="shared" ref="W445:AH445" si="185">+W444/$AI444</f>
        <v>2.9240053364701184E-2</v>
      </c>
      <c r="X445" s="133">
        <f t="shared" si="185"/>
        <v>5.5783664302266722E-2</v>
      </c>
      <c r="Y445" s="133">
        <f t="shared" si="185"/>
        <v>9.9969327808956704E-2</v>
      </c>
      <c r="Z445" s="133">
        <f t="shared" si="185"/>
        <v>5.9160150156246503E-2</v>
      </c>
      <c r="AA445" s="133">
        <f t="shared" si="185"/>
        <v>0.42214268480821537</v>
      </c>
      <c r="AB445" s="133">
        <f t="shared" si="185"/>
        <v>8.2233091863120236E-2</v>
      </c>
      <c r="AC445" s="133">
        <f t="shared" si="185"/>
        <v>3.7548207344955079E-2</v>
      </c>
      <c r="AD445" s="133">
        <f t="shared" si="185"/>
        <v>1.3686019398192802E-3</v>
      </c>
      <c r="AE445" s="133">
        <f t="shared" si="185"/>
        <v>1.0934370960896684E-3</v>
      </c>
      <c r="AF445" s="133">
        <f t="shared" si="185"/>
        <v>0</v>
      </c>
      <c r="AG445" s="133">
        <f t="shared" si="185"/>
        <v>2.8382440130100424E-3</v>
      </c>
      <c r="AH445" s="133">
        <f t="shared" si="185"/>
        <v>3.2247924296036082E-2</v>
      </c>
      <c r="AI445" s="134">
        <f>SUM(V445:AC445)</f>
        <v>1</v>
      </c>
      <c r="AJ445" s="147" t="str">
        <f t="shared" si="179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1.6559290002944729</v>
      </c>
      <c r="G449" s="332"/>
      <c r="H449" s="334"/>
      <c r="I449" s="160">
        <f>SUM(B449:H449)</f>
        <v>1.6559290002944729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186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187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186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187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186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187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186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187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186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187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223.59609663189775</v>
      </c>
      <c r="G455" s="335"/>
      <c r="H455" s="337"/>
      <c r="I455" s="160">
        <f t="shared" si="186"/>
        <v>223.59609663189775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187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186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187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186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187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186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187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186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187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776.66017191235881</v>
      </c>
      <c r="G460" s="335"/>
      <c r="H460" s="337"/>
      <c r="I460" s="168">
        <f t="shared" si="186"/>
        <v>776.66017191235881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187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186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187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0.21851886811764706</v>
      </c>
      <c r="G462" s="335"/>
      <c r="H462" s="337"/>
      <c r="I462" s="168">
        <f t="shared" si="186"/>
        <v>0.21851886811764706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187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14.51621755646639</v>
      </c>
      <c r="G463" s="335"/>
      <c r="H463" s="337"/>
      <c r="I463" s="160">
        <f t="shared" si="186"/>
        <v>14.51621755646639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187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186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187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186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187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186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187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186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187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186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187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186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187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188">SUM(C449:C465)</f>
        <v>0</v>
      </c>
      <c r="D470" s="201">
        <f t="shared" si="188"/>
        <v>0</v>
      </c>
      <c r="E470" s="201">
        <f t="shared" si="188"/>
        <v>0</v>
      </c>
      <c r="F470" s="201">
        <f t="shared" si="188"/>
        <v>1016.6469339691349</v>
      </c>
      <c r="G470" s="201">
        <f t="shared" si="188"/>
        <v>0</v>
      </c>
      <c r="H470" s="203">
        <f t="shared" si="188"/>
        <v>0</v>
      </c>
      <c r="I470" s="160">
        <f t="shared" si="188"/>
        <v>1016.6469339691349</v>
      </c>
      <c r="J470" s="155"/>
      <c r="K470" s="202" t="s">
        <v>26</v>
      </c>
      <c r="L470" s="201">
        <f>SUM(L449:L465)</f>
        <v>0</v>
      </c>
      <c r="M470" s="201">
        <f t="shared" ref="M470:S470" si="189">SUM(M449:M465)</f>
        <v>0</v>
      </c>
      <c r="N470" s="201">
        <f t="shared" si="189"/>
        <v>0</v>
      </c>
      <c r="O470" s="201">
        <f t="shared" si="189"/>
        <v>0</v>
      </c>
      <c r="P470" s="201">
        <f t="shared" si="189"/>
        <v>0</v>
      </c>
      <c r="Q470" s="201">
        <f t="shared" si="189"/>
        <v>0</v>
      </c>
      <c r="R470" s="203">
        <f t="shared" si="189"/>
        <v>0</v>
      </c>
      <c r="S470" s="204">
        <f t="shared" si="189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190">IF($I470=0,"-",C470/$I470)</f>
        <v>0</v>
      </c>
      <c r="D471" s="49">
        <f t="shared" si="190"/>
        <v>0</v>
      </c>
      <c r="E471" s="49">
        <f t="shared" si="190"/>
        <v>0</v>
      </c>
      <c r="F471" s="49">
        <f t="shared" si="190"/>
        <v>1</v>
      </c>
      <c r="G471" s="49">
        <f t="shared" si="190"/>
        <v>0</v>
      </c>
      <c r="H471" s="71">
        <f t="shared" si="19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191">IF($S470=0,"-",L470/$S470)</f>
        <v>-</v>
      </c>
      <c r="M471" s="99" t="str">
        <f t="shared" si="191"/>
        <v>-</v>
      </c>
      <c r="N471" s="99" t="str">
        <f t="shared" si="191"/>
        <v>-</v>
      </c>
      <c r="O471" s="99" t="str">
        <f t="shared" si="191"/>
        <v>-</v>
      </c>
      <c r="P471" s="99" t="str">
        <f t="shared" si="191"/>
        <v>-</v>
      </c>
      <c r="Q471" s="99" t="str">
        <f t="shared" si="191"/>
        <v>-</v>
      </c>
      <c r="R471" s="100" t="str">
        <f t="shared" si="19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19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19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19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19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19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19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19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19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19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19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19471.433350877891</v>
      </c>
      <c r="G481" s="335"/>
      <c r="H481" s="337"/>
      <c r="I481" s="160">
        <f t="shared" si="192"/>
        <v>19471.433350877891</v>
      </c>
      <c r="J481" s="155"/>
      <c r="K481" s="175" t="s">
        <v>54</v>
      </c>
      <c r="L481" s="335"/>
      <c r="M481" s="336"/>
      <c r="N481" s="336"/>
      <c r="O481" s="337"/>
      <c r="P481" s="162">
        <v>9203.5849421221064</v>
      </c>
      <c r="Q481" s="335"/>
      <c r="R481" s="342"/>
      <c r="S481" s="164">
        <f t="shared" si="193"/>
        <v>9203.5849421221064</v>
      </c>
    </row>
    <row r="482" spans="1:19" ht="15">
      <c r="A482" s="165" t="s">
        <v>12</v>
      </c>
      <c r="B482" s="335"/>
      <c r="C482" s="336"/>
      <c r="D482" s="336"/>
      <c r="E482" s="337"/>
      <c r="F482" s="166">
        <v>4823.8217633822869</v>
      </c>
      <c r="G482" s="335"/>
      <c r="H482" s="337"/>
      <c r="I482" s="168">
        <f t="shared" si="192"/>
        <v>4823.8217633822869</v>
      </c>
      <c r="J482" s="155"/>
      <c r="K482" s="169" t="s">
        <v>12</v>
      </c>
      <c r="L482" s="335"/>
      <c r="M482" s="336"/>
      <c r="N482" s="336"/>
      <c r="O482" s="337"/>
      <c r="P482" s="170">
        <v>1768.8832300418858</v>
      </c>
      <c r="Q482" s="335"/>
      <c r="R482" s="342"/>
      <c r="S482" s="172">
        <f t="shared" si="193"/>
        <v>1768.8832300418858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19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19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9.2835345222223804</v>
      </c>
      <c r="G484" s="335"/>
      <c r="H484" s="337"/>
      <c r="I484" s="168">
        <f t="shared" si="192"/>
        <v>9.2835345222223804</v>
      </c>
      <c r="J484" s="155"/>
      <c r="K484" s="169" t="s">
        <v>17</v>
      </c>
      <c r="L484" s="335"/>
      <c r="M484" s="336"/>
      <c r="N484" s="336"/>
      <c r="O484" s="337"/>
      <c r="P484" s="294">
        <v>9.2158841504648841</v>
      </c>
      <c r="Q484" s="335"/>
      <c r="R484" s="342"/>
      <c r="S484" s="172">
        <f t="shared" si="193"/>
        <v>9.2158841504648841</v>
      </c>
    </row>
    <row r="485" spans="1:19" ht="15">
      <c r="A485" s="173" t="s">
        <v>139</v>
      </c>
      <c r="B485" s="335"/>
      <c r="C485" s="336"/>
      <c r="D485" s="336"/>
      <c r="E485" s="337"/>
      <c r="F485" s="162">
        <v>132.53866237029314</v>
      </c>
      <c r="G485" s="335"/>
      <c r="H485" s="337"/>
      <c r="I485" s="160">
        <f t="shared" si="192"/>
        <v>132.53866237029314</v>
      </c>
      <c r="J485" s="155"/>
      <c r="K485" s="175" t="s">
        <v>139</v>
      </c>
      <c r="L485" s="335"/>
      <c r="M485" s="336"/>
      <c r="N485" s="336"/>
      <c r="O485" s="337"/>
      <c r="P485" s="162">
        <v>124.06450430217861</v>
      </c>
      <c r="Q485" s="335"/>
      <c r="R485" s="342"/>
      <c r="S485" s="164">
        <f t="shared" si="193"/>
        <v>124.06450430217861</v>
      </c>
    </row>
    <row r="486" spans="1:19" ht="15">
      <c r="A486" s="165" t="s">
        <v>25</v>
      </c>
      <c r="B486" s="335"/>
      <c r="C486" s="336"/>
      <c r="D486" s="336"/>
      <c r="E486" s="337"/>
      <c r="F486" s="166">
        <v>405.0283965518243</v>
      </c>
      <c r="G486" s="335"/>
      <c r="H486" s="337"/>
      <c r="I486" s="168">
        <f t="shared" si="192"/>
        <v>405.0283965518243</v>
      </c>
      <c r="J486" s="155"/>
      <c r="K486" s="169" t="s">
        <v>25</v>
      </c>
      <c r="L486" s="335"/>
      <c r="M486" s="336"/>
      <c r="N486" s="336"/>
      <c r="O486" s="337"/>
      <c r="P486" s="170">
        <v>-9.5028152014009493E-14</v>
      </c>
      <c r="Q486" s="335"/>
      <c r="R486" s="342"/>
      <c r="S486" s="172">
        <f t="shared" si="193"/>
        <v>-9.5028152014009493E-14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19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19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19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19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2085.446212955886</v>
      </c>
      <c r="G489" s="335"/>
      <c r="H489" s="337"/>
      <c r="I489" s="160">
        <f t="shared" si="192"/>
        <v>2085.446212955886</v>
      </c>
      <c r="J489" s="155"/>
      <c r="K489" s="175" t="s">
        <v>22</v>
      </c>
      <c r="L489" s="335"/>
      <c r="M489" s="336"/>
      <c r="N489" s="336"/>
      <c r="O489" s="337"/>
      <c r="P489" s="162">
        <v>1264.2961637169153</v>
      </c>
      <c r="Q489" s="335"/>
      <c r="R489" s="342"/>
      <c r="S489" s="164">
        <f t="shared" si="193"/>
        <v>1264.2961637169153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19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19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19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19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19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19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19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19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19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19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19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19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194">SUM(C475:C491)</f>
        <v>0</v>
      </c>
      <c r="D496" s="201">
        <f t="shared" si="194"/>
        <v>0</v>
      </c>
      <c r="E496" s="201">
        <f t="shared" si="194"/>
        <v>0</v>
      </c>
      <c r="F496" s="201">
        <f t="shared" si="194"/>
        <v>26927.551920660404</v>
      </c>
      <c r="G496" s="201">
        <f t="shared" si="194"/>
        <v>0</v>
      </c>
      <c r="H496" s="203">
        <f t="shared" si="194"/>
        <v>0</v>
      </c>
      <c r="I496" s="160">
        <f t="shared" si="194"/>
        <v>26927.551920660404</v>
      </c>
      <c r="J496" s="155"/>
      <c r="K496" s="202" t="s">
        <v>26</v>
      </c>
      <c r="L496" s="201">
        <f>SUM(L475:L491)</f>
        <v>0</v>
      </c>
      <c r="M496" s="201">
        <f t="shared" ref="M496:S496" si="195">SUM(M475:M491)</f>
        <v>0</v>
      </c>
      <c r="N496" s="201">
        <f t="shared" si="195"/>
        <v>0</v>
      </c>
      <c r="O496" s="201">
        <f t="shared" si="195"/>
        <v>0</v>
      </c>
      <c r="P496" s="201">
        <f t="shared" si="195"/>
        <v>12370.044724333549</v>
      </c>
      <c r="Q496" s="201">
        <f t="shared" si="195"/>
        <v>0</v>
      </c>
      <c r="R496" s="203">
        <f t="shared" si="195"/>
        <v>0</v>
      </c>
      <c r="S496" s="204">
        <f t="shared" si="195"/>
        <v>12370.044724333549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196">IF($I496=0,"-",C496/$I496)</f>
        <v>0</v>
      </c>
      <c r="D497" s="49">
        <f t="shared" si="196"/>
        <v>0</v>
      </c>
      <c r="E497" s="49">
        <f t="shared" si="196"/>
        <v>0</v>
      </c>
      <c r="F497" s="49">
        <f t="shared" si="196"/>
        <v>1</v>
      </c>
      <c r="G497" s="49">
        <f t="shared" si="196"/>
        <v>0</v>
      </c>
      <c r="H497" s="71">
        <f t="shared" si="196"/>
        <v>0</v>
      </c>
      <c r="I497" s="50">
        <f>SUM(B497:H497)</f>
        <v>1</v>
      </c>
      <c r="J497" s="25"/>
      <c r="K497" s="82" t="s">
        <v>83</v>
      </c>
      <c r="L497" s="99">
        <f t="shared" ref="L497:R497" si="197">IF($S496=0,"-",L496/$S496)</f>
        <v>0</v>
      </c>
      <c r="M497" s="99">
        <f t="shared" si="197"/>
        <v>0</v>
      </c>
      <c r="N497" s="99">
        <f t="shared" si="197"/>
        <v>0</v>
      </c>
      <c r="O497" s="99">
        <f t="shared" si="197"/>
        <v>0</v>
      </c>
      <c r="P497" s="99">
        <f t="shared" si="197"/>
        <v>1</v>
      </c>
      <c r="Q497" s="99">
        <f t="shared" si="197"/>
        <v>0</v>
      </c>
      <c r="R497" s="100">
        <f t="shared" si="197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198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199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198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199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198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199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198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199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198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199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198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199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198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199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198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199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198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199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198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199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343.74959999999999</v>
      </c>
      <c r="G512" s="335"/>
      <c r="H512" s="337"/>
      <c r="I512" s="168">
        <f t="shared" si="198"/>
        <v>343.74959999999999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199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198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199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198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199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198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199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198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199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198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199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198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199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198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199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198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199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198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199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00">SUM(C501:C517)</f>
        <v>0</v>
      </c>
      <c r="D522" s="201">
        <f t="shared" si="200"/>
        <v>0</v>
      </c>
      <c r="E522" s="201">
        <f t="shared" si="200"/>
        <v>0</v>
      </c>
      <c r="F522" s="201">
        <f t="shared" si="200"/>
        <v>343.74959999999999</v>
      </c>
      <c r="G522" s="201">
        <f t="shared" si="200"/>
        <v>0</v>
      </c>
      <c r="H522" s="203">
        <f t="shared" si="200"/>
        <v>0</v>
      </c>
      <c r="I522" s="160">
        <f t="shared" si="200"/>
        <v>343.74959999999999</v>
      </c>
      <c r="J522" s="155"/>
      <c r="K522" s="202" t="s">
        <v>26</v>
      </c>
      <c r="L522" s="201">
        <f>SUM(L501:L517)</f>
        <v>0</v>
      </c>
      <c r="M522" s="201">
        <f t="shared" ref="M522:S522" si="201">SUM(M501:M517)</f>
        <v>0</v>
      </c>
      <c r="N522" s="201">
        <f t="shared" si="201"/>
        <v>0</v>
      </c>
      <c r="O522" s="201">
        <f t="shared" si="201"/>
        <v>0</v>
      </c>
      <c r="P522" s="201">
        <f t="shared" si="201"/>
        <v>0</v>
      </c>
      <c r="Q522" s="201">
        <f t="shared" si="201"/>
        <v>0</v>
      </c>
      <c r="R522" s="203">
        <f t="shared" si="201"/>
        <v>0</v>
      </c>
      <c r="S522" s="204">
        <f t="shared" si="201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02">IF($I522=0,"-",C522/$I522)</f>
        <v>0</v>
      </c>
      <c r="D523" s="49">
        <f t="shared" si="202"/>
        <v>0</v>
      </c>
      <c r="E523" s="49">
        <f t="shared" si="202"/>
        <v>0</v>
      </c>
      <c r="F523" s="49">
        <f t="shared" si="202"/>
        <v>1</v>
      </c>
      <c r="G523" s="49">
        <f t="shared" si="202"/>
        <v>0</v>
      </c>
      <c r="H523" s="71">
        <f t="shared" si="202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03">IF($S522=0,"-",L522/$S522)</f>
        <v>-</v>
      </c>
      <c r="M523" s="99" t="str">
        <f t="shared" si="203"/>
        <v>-</v>
      </c>
      <c r="N523" s="99" t="str">
        <f t="shared" si="203"/>
        <v>-</v>
      </c>
      <c r="O523" s="99" t="str">
        <f t="shared" si="203"/>
        <v>-</v>
      </c>
      <c r="P523" s="99" t="str">
        <f t="shared" si="203"/>
        <v>-</v>
      </c>
      <c r="Q523" s="99" t="str">
        <f t="shared" si="203"/>
        <v>-</v>
      </c>
      <c r="R523" s="100" t="str">
        <f t="shared" si="20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0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0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0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0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0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0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0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0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0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0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6.4902541778628775</v>
      </c>
      <c r="G533" s="335"/>
      <c r="H533" s="337"/>
      <c r="I533" s="160">
        <f t="shared" si="204"/>
        <v>6.4902541778628775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0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0.69190020868971658</v>
      </c>
      <c r="G534" s="335"/>
      <c r="H534" s="337"/>
      <c r="I534" s="168">
        <f t="shared" si="204"/>
        <v>0.69190020868971658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0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0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0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0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0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0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0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0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0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0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0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0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0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0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0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0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0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0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0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0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0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0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0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0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0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0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0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06">SUM(C527:C543)</f>
        <v>0</v>
      </c>
      <c r="D548" s="201">
        <f t="shared" si="206"/>
        <v>0</v>
      </c>
      <c r="E548" s="201">
        <f t="shared" si="206"/>
        <v>0</v>
      </c>
      <c r="F548" s="201">
        <f t="shared" si="206"/>
        <v>7.1821543865525941</v>
      </c>
      <c r="G548" s="201">
        <f t="shared" si="206"/>
        <v>0</v>
      </c>
      <c r="H548" s="203">
        <f t="shared" si="206"/>
        <v>0</v>
      </c>
      <c r="I548" s="160">
        <f t="shared" si="206"/>
        <v>7.1821543865525941</v>
      </c>
      <c r="J548" s="155"/>
      <c r="K548" s="202" t="s">
        <v>26</v>
      </c>
      <c r="L548" s="201">
        <f>SUM(L527:L543)</f>
        <v>0</v>
      </c>
      <c r="M548" s="201">
        <f t="shared" ref="M548:S548" si="207">SUM(M527:M543)</f>
        <v>0</v>
      </c>
      <c r="N548" s="201">
        <f t="shared" si="207"/>
        <v>0</v>
      </c>
      <c r="O548" s="201">
        <f t="shared" si="207"/>
        <v>0</v>
      </c>
      <c r="P548" s="201">
        <f t="shared" si="207"/>
        <v>0</v>
      </c>
      <c r="Q548" s="201">
        <f t="shared" si="207"/>
        <v>0</v>
      </c>
      <c r="R548" s="203">
        <f t="shared" si="207"/>
        <v>0</v>
      </c>
      <c r="S548" s="204">
        <f t="shared" si="207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08">IF($I548=0,"-",C548/$I548)</f>
        <v>0</v>
      </c>
      <c r="D549" s="49">
        <f t="shared" si="208"/>
        <v>0</v>
      </c>
      <c r="E549" s="49">
        <f t="shared" si="208"/>
        <v>0</v>
      </c>
      <c r="F549" s="49">
        <f t="shared" si="208"/>
        <v>1</v>
      </c>
      <c r="G549" s="49">
        <f t="shared" si="208"/>
        <v>0</v>
      </c>
      <c r="H549" s="71">
        <f t="shared" si="208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09">IF($S548=0,"-",L548/$S548)</f>
        <v>-</v>
      </c>
      <c r="M549" s="99" t="str">
        <f t="shared" si="209"/>
        <v>-</v>
      </c>
      <c r="N549" s="99" t="str">
        <f t="shared" si="209"/>
        <v>-</v>
      </c>
      <c r="O549" s="99" t="str">
        <f t="shared" si="209"/>
        <v>-</v>
      </c>
      <c r="P549" s="99" t="str">
        <f t="shared" si="209"/>
        <v>-</v>
      </c>
      <c r="Q549" s="99" t="str">
        <f t="shared" si="209"/>
        <v>-</v>
      </c>
      <c r="R549" s="100" t="str">
        <f t="shared" si="209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10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11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10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11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10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11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10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11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10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11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10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11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10.676235908315135</v>
      </c>
      <c r="G560" s="335"/>
      <c r="H560" s="337"/>
      <c r="I560" s="168">
        <f t="shared" si="210"/>
        <v>10.676235908315135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11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1216.1152326947615</v>
      </c>
      <c r="G561" s="335"/>
      <c r="H561" s="337"/>
      <c r="I561" s="160">
        <f t="shared" si="210"/>
        <v>1216.1152326947615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11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10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11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10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11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10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11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10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11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10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11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10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11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10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11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10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11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10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11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10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11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10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11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10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11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12">SUM(C553:C569)</f>
        <v>0</v>
      </c>
      <c r="D574" s="201">
        <f t="shared" si="212"/>
        <v>0</v>
      </c>
      <c r="E574" s="201">
        <f t="shared" si="212"/>
        <v>0</v>
      </c>
      <c r="F574" s="201">
        <f t="shared" si="212"/>
        <v>1226.7914686030767</v>
      </c>
      <c r="G574" s="201">
        <f t="shared" si="212"/>
        <v>0</v>
      </c>
      <c r="H574" s="203">
        <f t="shared" si="212"/>
        <v>0</v>
      </c>
      <c r="I574" s="160">
        <f t="shared" si="212"/>
        <v>1226.7914686030767</v>
      </c>
      <c r="J574" s="155"/>
      <c r="K574" s="202" t="s">
        <v>26</v>
      </c>
      <c r="L574" s="201">
        <f>SUM(L553:L569)</f>
        <v>0</v>
      </c>
      <c r="M574" s="201">
        <f t="shared" ref="M574:S574" si="213">SUM(M553:M569)</f>
        <v>0</v>
      </c>
      <c r="N574" s="201">
        <f t="shared" si="213"/>
        <v>0</v>
      </c>
      <c r="O574" s="201">
        <f t="shared" si="213"/>
        <v>0</v>
      </c>
      <c r="P574" s="201">
        <f t="shared" si="213"/>
        <v>0</v>
      </c>
      <c r="Q574" s="201">
        <f t="shared" si="213"/>
        <v>0</v>
      </c>
      <c r="R574" s="203">
        <f t="shared" si="213"/>
        <v>0</v>
      </c>
      <c r="S574" s="204">
        <f t="shared" si="213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14">IF($I574=0,"-",C574/$I574)</f>
        <v>0</v>
      </c>
      <c r="D575" s="49">
        <f t="shared" si="214"/>
        <v>0</v>
      </c>
      <c r="E575" s="49">
        <f t="shared" si="214"/>
        <v>0</v>
      </c>
      <c r="F575" s="49">
        <f t="shared" si="214"/>
        <v>1</v>
      </c>
      <c r="G575" s="49">
        <f t="shared" si="214"/>
        <v>0</v>
      </c>
      <c r="H575" s="71">
        <f t="shared" si="214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15">IF($S574=0,"-",L574/$S574)</f>
        <v>-</v>
      </c>
      <c r="M575" s="99" t="str">
        <f t="shared" si="215"/>
        <v>-</v>
      </c>
      <c r="N575" s="99" t="str">
        <f t="shared" si="215"/>
        <v>-</v>
      </c>
      <c r="O575" s="99" t="str">
        <f t="shared" si="215"/>
        <v>-</v>
      </c>
      <c r="P575" s="99" t="str">
        <f t="shared" si="215"/>
        <v>-</v>
      </c>
      <c r="Q575" s="99" t="str">
        <f t="shared" si="215"/>
        <v>-</v>
      </c>
      <c r="R575" s="100" t="str">
        <f t="shared" si="215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0</v>
      </c>
      <c r="C579" s="158">
        <v>0</v>
      </c>
      <c r="D579" s="158">
        <v>0</v>
      </c>
      <c r="E579" s="158">
        <v>0</v>
      </c>
      <c r="F579" s="321"/>
      <c r="G579" s="158">
        <v>0</v>
      </c>
      <c r="H579" s="159">
        <v>0</v>
      </c>
      <c r="I579" s="160">
        <f>SUM(B579:H579)</f>
        <v>0</v>
      </c>
      <c r="J579" s="155"/>
      <c r="K579" s="209" t="s">
        <v>7</v>
      </c>
      <c r="L579" s="158">
        <v>0</v>
      </c>
      <c r="M579" s="158">
        <v>0</v>
      </c>
      <c r="N579" s="158">
        <v>0</v>
      </c>
      <c r="O579" s="158">
        <v>0</v>
      </c>
      <c r="P579" s="158">
        <v>1.6559290002944729</v>
      </c>
      <c r="Q579" s="158">
        <v>0</v>
      </c>
      <c r="R579" s="210">
        <v>0</v>
      </c>
      <c r="S579" s="211">
        <f>SUM(L579:R579)</f>
        <v>1.6559290002944729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16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17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16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17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16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17"/>
        <v>0</v>
      </c>
    </row>
    <row r="583" spans="1:19" ht="15">
      <c r="A583" s="173" t="s">
        <v>16</v>
      </c>
      <c r="B583" s="162">
        <v>86.294288652402599</v>
      </c>
      <c r="C583" s="162">
        <v>10.452378368548276</v>
      </c>
      <c r="D583" s="162">
        <v>2.2537618955221914</v>
      </c>
      <c r="E583" s="162">
        <v>5.0265289745088158</v>
      </c>
      <c r="F583" s="322"/>
      <c r="G583" s="162">
        <v>0</v>
      </c>
      <c r="H583" s="174">
        <v>0</v>
      </c>
      <c r="I583" s="160">
        <f t="shared" si="216"/>
        <v>104.02695789098189</v>
      </c>
      <c r="J583" s="155"/>
      <c r="K583" s="175" t="s">
        <v>16</v>
      </c>
      <c r="L583" s="162">
        <v>86.294288652402599</v>
      </c>
      <c r="M583" s="162">
        <v>10.452378368548276</v>
      </c>
      <c r="N583" s="162">
        <v>2.2537618955221914</v>
      </c>
      <c r="O583" s="162">
        <v>5.0265289745088158</v>
      </c>
      <c r="P583" s="162">
        <v>0</v>
      </c>
      <c r="Q583" s="162">
        <v>0</v>
      </c>
      <c r="R583" s="163">
        <v>0</v>
      </c>
      <c r="S583" s="164">
        <f t="shared" si="217"/>
        <v>104.02695789098189</v>
      </c>
    </row>
    <row r="584" spans="1:19" ht="15">
      <c r="A584" s="165" t="s">
        <v>15</v>
      </c>
      <c r="B584" s="166">
        <v>677.22015878530351</v>
      </c>
      <c r="C584" s="166">
        <v>10.277388101341922</v>
      </c>
      <c r="D584" s="166">
        <v>12.151958486196184</v>
      </c>
      <c r="E584" s="166">
        <v>0</v>
      </c>
      <c r="F584" s="322"/>
      <c r="G584" s="166">
        <v>0</v>
      </c>
      <c r="H584" s="167">
        <v>0</v>
      </c>
      <c r="I584" s="168">
        <f t="shared" si="216"/>
        <v>699.64950537284165</v>
      </c>
      <c r="J584" s="155"/>
      <c r="K584" s="169" t="s">
        <v>15</v>
      </c>
      <c r="L584" s="170">
        <v>677.22015878530351</v>
      </c>
      <c r="M584" s="170">
        <v>10.277388101341922</v>
      </c>
      <c r="N584" s="170">
        <v>12.151958486196184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17"/>
        <v>699.64950537284165</v>
      </c>
    </row>
    <row r="585" spans="1:19" ht="15">
      <c r="A585" s="173" t="s">
        <v>54</v>
      </c>
      <c r="B585" s="162">
        <v>0</v>
      </c>
      <c r="C585" s="162">
        <v>0</v>
      </c>
      <c r="D585" s="162">
        <v>0.43120743409668122</v>
      </c>
      <c r="E585" s="162">
        <v>201.15165104848242</v>
      </c>
      <c r="F585" s="322"/>
      <c r="G585" s="162">
        <v>0</v>
      </c>
      <c r="H585" s="174">
        <v>0</v>
      </c>
      <c r="I585" s="160">
        <f t="shared" si="216"/>
        <v>201.5828584825791</v>
      </c>
      <c r="J585" s="155"/>
      <c r="K585" s="175" t="s">
        <v>54</v>
      </c>
      <c r="L585" s="162">
        <v>0</v>
      </c>
      <c r="M585" s="162">
        <v>0</v>
      </c>
      <c r="N585" s="162">
        <v>0.43120743409668122</v>
      </c>
      <c r="O585" s="162">
        <v>201.15165104848242</v>
      </c>
      <c r="P585" s="162">
        <v>2103.9806591561737</v>
      </c>
      <c r="Q585" s="162">
        <v>0</v>
      </c>
      <c r="R585" s="163">
        <v>0</v>
      </c>
      <c r="S585" s="164">
        <f t="shared" si="217"/>
        <v>2305.5635176387527</v>
      </c>
    </row>
    <row r="586" spans="1:19" ht="15">
      <c r="A586" s="165" t="s">
        <v>12</v>
      </c>
      <c r="B586" s="166">
        <v>0</v>
      </c>
      <c r="C586" s="166">
        <v>0</v>
      </c>
      <c r="D586" s="166">
        <v>0.18834297859035565</v>
      </c>
      <c r="E586" s="166">
        <v>5.50667953873206</v>
      </c>
      <c r="F586" s="322"/>
      <c r="G586" s="166">
        <v>0</v>
      </c>
      <c r="H586" s="167">
        <v>0</v>
      </c>
      <c r="I586" s="168">
        <f t="shared" si="216"/>
        <v>5.6950225173224158</v>
      </c>
      <c r="J586" s="155"/>
      <c r="K586" s="169" t="s">
        <v>12</v>
      </c>
      <c r="L586" s="170">
        <v>0</v>
      </c>
      <c r="M586" s="170">
        <v>0</v>
      </c>
      <c r="N586" s="170">
        <v>0.18834297859035565</v>
      </c>
      <c r="O586" s="170">
        <v>5.50667953873206</v>
      </c>
      <c r="P586" s="170">
        <v>111.38576198809822</v>
      </c>
      <c r="Q586" s="170">
        <v>0</v>
      </c>
      <c r="R586" s="171">
        <v>0</v>
      </c>
      <c r="S586" s="172">
        <f t="shared" si="217"/>
        <v>117.08078450542064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16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1216.1152326947615</v>
      </c>
      <c r="Q587" s="162">
        <v>0</v>
      </c>
      <c r="R587" s="163">
        <v>0</v>
      </c>
      <c r="S587" s="164">
        <f t="shared" si="217"/>
        <v>1216.1152326947615</v>
      </c>
    </row>
    <row r="588" spans="1:19" ht="15">
      <c r="A588" s="165" t="s">
        <v>17</v>
      </c>
      <c r="B588" s="166">
        <v>25.309123446886353</v>
      </c>
      <c r="C588" s="166">
        <v>0.13713228953575687</v>
      </c>
      <c r="D588" s="166">
        <v>3.2121430886776192</v>
      </c>
      <c r="E588" s="166">
        <v>0.4378707416020437</v>
      </c>
      <c r="F588" s="322"/>
      <c r="G588" s="166">
        <v>0</v>
      </c>
      <c r="H588" s="167">
        <v>0</v>
      </c>
      <c r="I588" s="168">
        <f t="shared" si="216"/>
        <v>29.096269566701775</v>
      </c>
      <c r="J588" s="155"/>
      <c r="K588" s="169" t="s">
        <v>17</v>
      </c>
      <c r="L588" s="170">
        <v>25.309123446886353</v>
      </c>
      <c r="M588" s="170">
        <v>0.13713228953575687</v>
      </c>
      <c r="N588" s="170">
        <v>3.2121430886776192</v>
      </c>
      <c r="O588" s="170">
        <v>0.4378707416020437</v>
      </c>
      <c r="P588" s="170">
        <v>0</v>
      </c>
      <c r="Q588" s="170">
        <v>0</v>
      </c>
      <c r="R588" s="171">
        <v>0</v>
      </c>
      <c r="S588" s="172">
        <f t="shared" si="217"/>
        <v>29.096269566701775</v>
      </c>
    </row>
    <row r="589" spans="1:19" ht="15">
      <c r="A589" s="173" t="s">
        <v>139</v>
      </c>
      <c r="B589" s="162">
        <v>1273.650473506646</v>
      </c>
      <c r="C589" s="162">
        <v>200.71048153771474</v>
      </c>
      <c r="D589" s="162">
        <v>39.144805517088031</v>
      </c>
      <c r="E589" s="162">
        <v>30.823380344650701</v>
      </c>
      <c r="F589" s="322"/>
      <c r="G589" s="162">
        <v>0</v>
      </c>
      <c r="H589" s="174">
        <v>0</v>
      </c>
      <c r="I589" s="160">
        <f t="shared" si="216"/>
        <v>1544.3291409060996</v>
      </c>
      <c r="J589" s="155"/>
      <c r="K589" s="175" t="s">
        <v>139</v>
      </c>
      <c r="L589" s="162">
        <v>1273.650473506646</v>
      </c>
      <c r="M589" s="162">
        <v>200.71048153771474</v>
      </c>
      <c r="N589" s="162">
        <v>39.144805517088031</v>
      </c>
      <c r="O589" s="162">
        <v>30.823380344650701</v>
      </c>
      <c r="P589" s="162">
        <v>0</v>
      </c>
      <c r="Q589" s="162">
        <v>0</v>
      </c>
      <c r="R589" s="163">
        <v>0</v>
      </c>
      <c r="S589" s="164">
        <f t="shared" si="217"/>
        <v>1544.3291409060996</v>
      </c>
    </row>
    <row r="590" spans="1:19" ht="15">
      <c r="A590" s="165" t="s">
        <v>25</v>
      </c>
      <c r="B590" s="166">
        <v>673.65209598874651</v>
      </c>
      <c r="C590" s="166">
        <v>0</v>
      </c>
      <c r="D590" s="166">
        <v>1485.7596205050215</v>
      </c>
      <c r="E590" s="166">
        <v>327.40706187871609</v>
      </c>
      <c r="F590" s="322"/>
      <c r="G590" s="166">
        <v>1017.9136993904515</v>
      </c>
      <c r="H590" s="167">
        <v>0.26499657598575116</v>
      </c>
      <c r="I590" s="168">
        <f t="shared" si="216"/>
        <v>3504.9974743389212</v>
      </c>
      <c r="J590" s="155"/>
      <c r="K590" s="169" t="s">
        <v>25</v>
      </c>
      <c r="L590" s="170">
        <v>673.65209598874651</v>
      </c>
      <c r="M590" s="170">
        <v>0</v>
      </c>
      <c r="N590" s="170">
        <v>1485.7596205050215</v>
      </c>
      <c r="O590" s="170">
        <v>327.40706187871609</v>
      </c>
      <c r="P590" s="170">
        <v>1519.2662291850963</v>
      </c>
      <c r="Q590" s="170">
        <v>1017.9136993904515</v>
      </c>
      <c r="R590" s="171">
        <v>0.26499657598575116</v>
      </c>
      <c r="S590" s="172">
        <f t="shared" si="217"/>
        <v>5024.2637035240168</v>
      </c>
    </row>
    <row r="591" spans="1:19" ht="15">
      <c r="A591" s="173" t="s">
        <v>24</v>
      </c>
      <c r="B591" s="162">
        <v>1215.864959953364</v>
      </c>
      <c r="C591" s="162">
        <v>7.7083668698941405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16"/>
        <v>1223.5733268232582</v>
      </c>
      <c r="J591" s="155"/>
      <c r="K591" s="175" t="s">
        <v>24</v>
      </c>
      <c r="L591" s="162">
        <v>1215.864959953364</v>
      </c>
      <c r="M591" s="162">
        <v>7.7083668698941405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17"/>
        <v>1223.5733268232582</v>
      </c>
    </row>
    <row r="592" spans="1:19" ht="15">
      <c r="A592" s="165" t="s">
        <v>56</v>
      </c>
      <c r="B592" s="166">
        <v>9.9693767335697601</v>
      </c>
      <c r="C592" s="166">
        <v>0</v>
      </c>
      <c r="D592" s="166">
        <v>1.7722616064903116</v>
      </c>
      <c r="E592" s="166">
        <v>0</v>
      </c>
      <c r="F592" s="322"/>
      <c r="G592" s="166">
        <v>0</v>
      </c>
      <c r="H592" s="167">
        <v>0</v>
      </c>
      <c r="I592" s="168">
        <f t="shared" si="216"/>
        <v>11.741638340060071</v>
      </c>
      <c r="J592" s="155"/>
      <c r="K592" s="169" t="s">
        <v>56</v>
      </c>
      <c r="L592" s="170">
        <v>9.9693767335697601</v>
      </c>
      <c r="M592" s="170">
        <v>0</v>
      </c>
      <c r="N592" s="170">
        <v>1.7722616064903116</v>
      </c>
      <c r="O592" s="170">
        <v>0</v>
      </c>
      <c r="P592" s="170">
        <v>0.21851886811764706</v>
      </c>
      <c r="Q592" s="170">
        <v>0</v>
      </c>
      <c r="R592" s="171">
        <v>0</v>
      </c>
      <c r="S592" s="172">
        <f t="shared" si="217"/>
        <v>11.960157208177717</v>
      </c>
    </row>
    <row r="593" spans="1:85" ht="15">
      <c r="A593" s="173" t="s">
        <v>22</v>
      </c>
      <c r="B593" s="162">
        <v>269.58018397522505</v>
      </c>
      <c r="C593" s="162">
        <v>0</v>
      </c>
      <c r="D593" s="162">
        <v>16.627494983354367</v>
      </c>
      <c r="E593" s="162">
        <v>0</v>
      </c>
      <c r="F593" s="322"/>
      <c r="G593" s="162">
        <v>0</v>
      </c>
      <c r="H593" s="174">
        <v>0</v>
      </c>
      <c r="I593" s="160">
        <f t="shared" si="216"/>
        <v>286.20767895857944</v>
      </c>
      <c r="J593" s="155"/>
      <c r="K593" s="175" t="s">
        <v>22</v>
      </c>
      <c r="L593" s="162">
        <v>269.58018397522505</v>
      </c>
      <c r="M593" s="162">
        <v>0</v>
      </c>
      <c r="N593" s="162">
        <v>16.627494983354367</v>
      </c>
      <c r="O593" s="162">
        <v>0</v>
      </c>
      <c r="P593" s="162">
        <v>140.26940021545693</v>
      </c>
      <c r="Q593" s="162">
        <v>0</v>
      </c>
      <c r="R593" s="163">
        <v>0</v>
      </c>
      <c r="S593" s="164">
        <f t="shared" si="217"/>
        <v>426.47707917403636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16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17"/>
        <v>0</v>
      </c>
    </row>
    <row r="595" spans="1:85" ht="15">
      <c r="A595" s="176" t="s">
        <v>60</v>
      </c>
      <c r="B595" s="162">
        <v>591.52812647565895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16"/>
        <v>591.52812647565895</v>
      </c>
      <c r="J595" s="155"/>
      <c r="K595" s="177" t="s">
        <v>60</v>
      </c>
      <c r="L595" s="162">
        <v>591.52812647565895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17"/>
        <v>591.52812647565895</v>
      </c>
    </row>
    <row r="596" spans="1:85">
      <c r="A596" s="178" t="s">
        <v>23</v>
      </c>
      <c r="B596" s="179">
        <v>591.52812647565895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16"/>
        <v>591.52812647565895</v>
      </c>
      <c r="J596" s="155"/>
      <c r="K596" s="182" t="s">
        <v>23</v>
      </c>
      <c r="L596" s="183">
        <v>591.52812647565895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17"/>
        <v>591.52812647565895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16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17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16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17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16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17"/>
        <v>0</v>
      </c>
    </row>
    <row r="600" spans="1:85" ht="15">
      <c r="A600" s="200" t="s">
        <v>26</v>
      </c>
      <c r="B600" s="201">
        <f>SUM(B579:B595)</f>
        <v>4823.0687875178028</v>
      </c>
      <c r="C600" s="201">
        <f t="shared" ref="C600:I600" si="218">SUM(C579:C595)</f>
        <v>229.28574716703486</v>
      </c>
      <c r="D600" s="201">
        <f t="shared" si="218"/>
        <v>1561.5415964950373</v>
      </c>
      <c r="E600" s="201">
        <f t="shared" si="218"/>
        <v>570.35317252669211</v>
      </c>
      <c r="F600" s="201">
        <f t="shared" si="218"/>
        <v>0</v>
      </c>
      <c r="G600" s="201">
        <f t="shared" si="218"/>
        <v>1017.9136993904515</v>
      </c>
      <c r="H600" s="203">
        <f t="shared" si="218"/>
        <v>0.26499657598575116</v>
      </c>
      <c r="I600" s="160">
        <f t="shared" si="218"/>
        <v>8202.4279996730056</v>
      </c>
      <c r="J600" s="155"/>
      <c r="K600" s="202" t="s">
        <v>26</v>
      </c>
      <c r="L600" s="201">
        <f>SUM(L579:L595)</f>
        <v>4823.0687875178028</v>
      </c>
      <c r="M600" s="201">
        <f t="shared" ref="M600:S600" si="219">SUM(M579:M595)</f>
        <v>229.28574716703486</v>
      </c>
      <c r="N600" s="201">
        <f t="shared" si="219"/>
        <v>1561.5415964950373</v>
      </c>
      <c r="O600" s="201">
        <f t="shared" si="219"/>
        <v>570.35317252669211</v>
      </c>
      <c r="P600" s="201">
        <f t="shared" si="219"/>
        <v>5092.8917311079995</v>
      </c>
      <c r="Q600" s="201">
        <f t="shared" si="219"/>
        <v>1017.9136993904515</v>
      </c>
      <c r="R600" s="203">
        <f t="shared" si="219"/>
        <v>0.26499657598575116</v>
      </c>
      <c r="S600" s="204">
        <f t="shared" si="219"/>
        <v>13295.319730781002</v>
      </c>
    </row>
    <row r="601" spans="1:85" s="25" customFormat="1" ht="15" thickBot="1">
      <c r="A601" s="60" t="s">
        <v>83</v>
      </c>
      <c r="B601" s="49">
        <f>IF($I600=0,"-",B600/$I600)</f>
        <v>0.58800501360207946</v>
      </c>
      <c r="C601" s="49">
        <f t="shared" ref="C601:H601" si="220">IF($I600=0,"-",C600/$I600)</f>
        <v>2.7953399551471279E-2</v>
      </c>
      <c r="D601" s="49">
        <f t="shared" si="220"/>
        <v>0.19037553228840157</v>
      </c>
      <c r="E601" s="49">
        <f t="shared" si="220"/>
        <v>6.9534675897116024E-2</v>
      </c>
      <c r="F601" s="49">
        <f t="shared" si="220"/>
        <v>0</v>
      </c>
      <c r="G601" s="49">
        <f t="shared" si="220"/>
        <v>0.12409907157137266</v>
      </c>
      <c r="H601" s="71">
        <f t="shared" si="220"/>
        <v>3.2307089558886146E-5</v>
      </c>
      <c r="I601" s="50">
        <f>SUM(B601:H601)</f>
        <v>0.99999999999999989</v>
      </c>
      <c r="K601" s="82" t="s">
        <v>83</v>
      </c>
      <c r="L601" s="99">
        <f t="shared" ref="L601:R601" si="221">IF($S600=0,"-",L600/$S600)</f>
        <v>0.36276440771496082</v>
      </c>
      <c r="M601" s="99">
        <f t="shared" si="221"/>
        <v>1.7245598587313251E-2</v>
      </c>
      <c r="N601" s="99">
        <f t="shared" si="221"/>
        <v>0.11745047340830729</v>
      </c>
      <c r="O601" s="99">
        <f t="shared" si="221"/>
        <v>4.2898793265289004E-2</v>
      </c>
      <c r="P601" s="99">
        <f t="shared" si="221"/>
        <v>0.38305898874451738</v>
      </c>
      <c r="Q601" s="99">
        <f t="shared" si="221"/>
        <v>7.6561806711109195E-2</v>
      </c>
      <c r="R601" s="100">
        <f t="shared" si="221"/>
        <v>1.9931568503180671E-5</v>
      </c>
      <c r="S601" s="101">
        <f>SUM(L601:R601)</f>
        <v>1.0000000000000002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14.451726570029876</v>
      </c>
      <c r="C605" s="158">
        <v>0</v>
      </c>
      <c r="D605" s="158">
        <v>0</v>
      </c>
      <c r="E605" s="158">
        <v>0</v>
      </c>
      <c r="F605" s="321"/>
      <c r="G605" s="158">
        <v>0</v>
      </c>
      <c r="H605" s="159">
        <v>0</v>
      </c>
      <c r="I605" s="160">
        <f>SUM(B605:H605)</f>
        <v>14.451726570029876</v>
      </c>
      <c r="J605" s="155"/>
      <c r="K605" s="209" t="s">
        <v>7</v>
      </c>
      <c r="L605" s="158">
        <v>14.451726570029876</v>
      </c>
      <c r="M605" s="158">
        <v>0</v>
      </c>
      <c r="N605" s="158">
        <v>0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14.451726570029876</v>
      </c>
      <c r="U605" s="104" t="s">
        <v>7</v>
      </c>
      <c r="V605" s="213">
        <v>14.451726570029876</v>
      </c>
      <c r="W605" s="213">
        <v>0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22">+P605</f>
        <v>0</v>
      </c>
      <c r="AF605" s="216">
        <f t="shared" ref="AF605:AF625" si="223">SUM(V605:AE605)</f>
        <v>14.451726570029876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24.292712832411919</v>
      </c>
      <c r="C606" s="166">
        <v>0</v>
      </c>
      <c r="D606" s="166">
        <v>0.26695624784832234</v>
      </c>
      <c r="E606" s="166">
        <v>0</v>
      </c>
      <c r="F606" s="322"/>
      <c r="G606" s="166">
        <v>0</v>
      </c>
      <c r="H606" s="167">
        <v>0</v>
      </c>
      <c r="I606" s="168">
        <f t="shared" ref="I606:I625" si="224">SUM(B606:H606)</f>
        <v>24.559669080260242</v>
      </c>
      <c r="J606" s="155"/>
      <c r="K606" s="169" t="s">
        <v>8</v>
      </c>
      <c r="L606" s="170">
        <v>24.292712832411919</v>
      </c>
      <c r="M606" s="170">
        <v>0</v>
      </c>
      <c r="N606" s="170">
        <v>0.26695624784832234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25">SUM(L606:R606)</f>
        <v>24.559669080260242</v>
      </c>
      <c r="U606" s="105" t="s">
        <v>8</v>
      </c>
      <c r="V606" s="218">
        <v>24.292712832411919</v>
      </c>
      <c r="W606" s="218">
        <v>0</v>
      </c>
      <c r="X606" s="218">
        <v>0.26695624784832234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22"/>
        <v>0</v>
      </c>
      <c r="AF606" s="220">
        <f t="shared" si="223"/>
        <v>24.559669080260242</v>
      </c>
      <c r="AG606" s="249" t="str">
        <f t="shared" ref="AG606:AG626" si="22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2.5120821835691478</v>
      </c>
      <c r="C607" s="162">
        <v>0</v>
      </c>
      <c r="D607" s="162">
        <v>0</v>
      </c>
      <c r="E607" s="162">
        <v>0</v>
      </c>
      <c r="F607" s="322"/>
      <c r="G607" s="162">
        <v>0</v>
      </c>
      <c r="H607" s="174">
        <v>0</v>
      </c>
      <c r="I607" s="160">
        <f t="shared" si="224"/>
        <v>2.5120821835691478</v>
      </c>
      <c r="J607" s="155"/>
      <c r="K607" s="175" t="s">
        <v>10</v>
      </c>
      <c r="L607" s="162">
        <v>2.5120821835691478</v>
      </c>
      <c r="M607" s="162">
        <v>0</v>
      </c>
      <c r="N607" s="162">
        <v>0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25"/>
        <v>2.5120821835691478</v>
      </c>
      <c r="U607" s="281" t="s">
        <v>10</v>
      </c>
      <c r="V607" s="213">
        <v>2.5120821835691478</v>
      </c>
      <c r="W607" s="213">
        <v>0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22"/>
        <v>0</v>
      </c>
      <c r="AF607" s="216">
        <f t="shared" si="223"/>
        <v>2.5120821835691478</v>
      </c>
      <c r="AG607" s="249" t="str">
        <f t="shared" si="22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2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2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22"/>
        <v>0</v>
      </c>
      <c r="AF608" s="220">
        <f t="shared" si="223"/>
        <v>0</v>
      </c>
      <c r="AG608" s="249" t="str">
        <f t="shared" si="22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0</v>
      </c>
      <c r="C609" s="162">
        <v>0</v>
      </c>
      <c r="D609" s="162">
        <v>0</v>
      </c>
      <c r="E609" s="162">
        <v>0</v>
      </c>
      <c r="F609" s="322"/>
      <c r="G609" s="162">
        <v>0</v>
      </c>
      <c r="H609" s="174">
        <v>0</v>
      </c>
      <c r="I609" s="160">
        <f t="shared" si="224"/>
        <v>0</v>
      </c>
      <c r="J609" s="155"/>
      <c r="K609" s="175" t="s">
        <v>16</v>
      </c>
      <c r="L609" s="162">
        <v>0</v>
      </c>
      <c r="M609" s="162">
        <v>0</v>
      </c>
      <c r="N609" s="162">
        <v>0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25"/>
        <v>0</v>
      </c>
      <c r="U609" s="281" t="s">
        <v>16</v>
      </c>
      <c r="V609" s="213">
        <v>0</v>
      </c>
      <c r="W609" s="213">
        <v>0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22"/>
        <v>0</v>
      </c>
      <c r="AF609" s="216">
        <f t="shared" si="223"/>
        <v>0</v>
      </c>
      <c r="AG609" s="249" t="str">
        <f t="shared" si="22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5872.8110737984089</v>
      </c>
      <c r="C610" s="166">
        <v>0</v>
      </c>
      <c r="D610" s="166">
        <v>739.28588843913371</v>
      </c>
      <c r="E610" s="166">
        <v>0</v>
      </c>
      <c r="F610" s="322"/>
      <c r="G610" s="166">
        <v>0</v>
      </c>
      <c r="H610" s="167">
        <v>0</v>
      </c>
      <c r="I610" s="168">
        <f t="shared" si="224"/>
        <v>6612.0969622375424</v>
      </c>
      <c r="J610" s="155"/>
      <c r="K610" s="169" t="s">
        <v>15</v>
      </c>
      <c r="L610" s="170">
        <v>5872.8110737984089</v>
      </c>
      <c r="M610" s="170">
        <v>0</v>
      </c>
      <c r="N610" s="170">
        <v>739.28588843913371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25"/>
        <v>6612.0969622375424</v>
      </c>
      <c r="U610" s="105" t="s">
        <v>15</v>
      </c>
      <c r="V610" s="218">
        <v>5872.8110737984089</v>
      </c>
      <c r="W610" s="218">
        <v>739.28588843913371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22"/>
        <v>0</v>
      </c>
      <c r="AF610" s="220">
        <f t="shared" si="223"/>
        <v>6612.0969622375424</v>
      </c>
      <c r="AG610" s="249" t="str">
        <f t="shared" si="22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2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6872.0220974471886</v>
      </c>
      <c r="Q611" s="162">
        <v>0</v>
      </c>
      <c r="R611" s="163">
        <v>0</v>
      </c>
      <c r="S611" s="164">
        <f t="shared" si="225"/>
        <v>6872.0220974471886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6872.0220974471886</v>
      </c>
      <c r="AF611" s="252">
        <f t="shared" si="223"/>
        <v>6872.0220974471886</v>
      </c>
      <c r="AG611" s="249" t="str">
        <f t="shared" si="22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2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2922.7893899782016</v>
      </c>
      <c r="Q612" s="170">
        <v>0</v>
      </c>
      <c r="R612" s="171">
        <v>0</v>
      </c>
      <c r="S612" s="172">
        <f t="shared" si="225"/>
        <v>2922.7893899782016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27">+P612</f>
        <v>2922.7893899782016</v>
      </c>
      <c r="AF612" s="220">
        <f t="shared" si="223"/>
        <v>2922.7893899782016</v>
      </c>
      <c r="AG612" s="249" t="str">
        <f t="shared" si="22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2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2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27"/>
        <v>0</v>
      </c>
      <c r="AF613" s="252">
        <f t="shared" si="223"/>
        <v>0</v>
      </c>
      <c r="AG613" s="249" t="str">
        <f t="shared" si="22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106.82945147677384</v>
      </c>
      <c r="C614" s="166">
        <v>0</v>
      </c>
      <c r="D614" s="166">
        <v>21.980001888401983</v>
      </c>
      <c r="E614" s="166">
        <v>0</v>
      </c>
      <c r="F614" s="322"/>
      <c r="G614" s="166">
        <v>0</v>
      </c>
      <c r="H614" s="167">
        <v>0</v>
      </c>
      <c r="I614" s="168">
        <f t="shared" si="224"/>
        <v>128.80945336517581</v>
      </c>
      <c r="J614" s="155"/>
      <c r="K614" s="169" t="s">
        <v>17</v>
      </c>
      <c r="L614" s="170">
        <v>106.82945147677384</v>
      </c>
      <c r="M614" s="170">
        <v>0</v>
      </c>
      <c r="N614" s="170">
        <v>21.980001888401983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25"/>
        <v>128.80945336517581</v>
      </c>
      <c r="U614" s="105" t="s">
        <v>17</v>
      </c>
      <c r="V614" s="218">
        <v>106.82945147677384</v>
      </c>
      <c r="W614" s="218">
        <v>20.820796664805506</v>
      </c>
      <c r="X614" s="218">
        <v>1.1592052235964774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27"/>
        <v>0</v>
      </c>
      <c r="AF614" s="220">
        <f t="shared" si="223"/>
        <v>128.80945336517581</v>
      </c>
      <c r="AG614" s="249" t="str">
        <f t="shared" si="22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2247.5421522434162</v>
      </c>
      <c r="C615" s="162">
        <v>0</v>
      </c>
      <c r="D615" s="162">
        <v>391.70721163658311</v>
      </c>
      <c r="E615" s="162">
        <v>0</v>
      </c>
      <c r="F615" s="322"/>
      <c r="G615" s="162">
        <v>0</v>
      </c>
      <c r="H615" s="174">
        <v>0</v>
      </c>
      <c r="I615" s="160">
        <f t="shared" si="224"/>
        <v>2639.2493638799992</v>
      </c>
      <c r="J615" s="155"/>
      <c r="K615" s="175" t="s">
        <v>139</v>
      </c>
      <c r="L615" s="162">
        <v>2247.5421522434162</v>
      </c>
      <c r="M615" s="162">
        <v>0</v>
      </c>
      <c r="N615" s="162">
        <v>391.70721163658311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25"/>
        <v>2639.2493638799992</v>
      </c>
      <c r="U615" s="106" t="s">
        <v>139</v>
      </c>
      <c r="V615" s="213">
        <v>2247.5421522434162</v>
      </c>
      <c r="W615" s="213">
        <v>386.25899628197084</v>
      </c>
      <c r="X615" s="213">
        <v>5.4482153546122962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27"/>
        <v>0</v>
      </c>
      <c r="AF615" s="252">
        <f t="shared" si="223"/>
        <v>2639.2493638799992</v>
      </c>
      <c r="AG615" s="249" t="str">
        <f t="shared" si="22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885.68447206197925</v>
      </c>
      <c r="C616" s="166">
        <v>0</v>
      </c>
      <c r="D616" s="166">
        <v>1674.7088031755036</v>
      </c>
      <c r="E616" s="166">
        <v>2115.5777520095803</v>
      </c>
      <c r="F616" s="322"/>
      <c r="G616" s="166">
        <v>845.38866843660003</v>
      </c>
      <c r="H616" s="167">
        <v>0</v>
      </c>
      <c r="I616" s="168">
        <f t="shared" si="224"/>
        <v>5521.3596956836636</v>
      </c>
      <c r="J616" s="155"/>
      <c r="K616" s="169" t="s">
        <v>25</v>
      </c>
      <c r="L616" s="170">
        <v>885.68447206197925</v>
      </c>
      <c r="M616" s="170">
        <v>0</v>
      </c>
      <c r="N616" s="170">
        <v>1674.7088031755036</v>
      </c>
      <c r="O616" s="170">
        <v>2115.5777520095803</v>
      </c>
      <c r="P616" s="170">
        <v>0</v>
      </c>
      <c r="Q616" s="170">
        <v>845.38866843660003</v>
      </c>
      <c r="R616" s="171">
        <v>0</v>
      </c>
      <c r="S616" s="172">
        <f t="shared" si="225"/>
        <v>5521.3596956836636</v>
      </c>
      <c r="U616" s="105" t="s">
        <v>25</v>
      </c>
      <c r="V616" s="218">
        <v>885.68447206197925</v>
      </c>
      <c r="W616" s="218">
        <v>1137.4691147540202</v>
      </c>
      <c r="X616" s="218">
        <v>537.23968842148338</v>
      </c>
      <c r="Y616" s="218">
        <v>612.23243014271691</v>
      </c>
      <c r="Z616" s="218">
        <v>657.81148863070769</v>
      </c>
      <c r="AA616" s="218">
        <v>188.58518379395747</v>
      </c>
      <c r="AB616" s="218">
        <v>491.60488819343362</v>
      </c>
      <c r="AC616" s="218">
        <v>353.78378024316635</v>
      </c>
      <c r="AD616" s="218">
        <v>656.9486494421983</v>
      </c>
      <c r="AE616" s="250">
        <f t="shared" si="227"/>
        <v>0</v>
      </c>
      <c r="AF616" s="220">
        <f t="shared" si="223"/>
        <v>5521.3596956836627</v>
      </c>
      <c r="AG616" s="249" t="str">
        <f t="shared" si="22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1540.3140706375902</v>
      </c>
      <c r="C617" s="162">
        <v>0</v>
      </c>
      <c r="D617" s="162">
        <v>240.68277984072063</v>
      </c>
      <c r="E617" s="162">
        <v>0</v>
      </c>
      <c r="F617" s="322"/>
      <c r="G617" s="162">
        <v>0</v>
      </c>
      <c r="H617" s="174">
        <v>0</v>
      </c>
      <c r="I617" s="160">
        <f t="shared" si="224"/>
        <v>1780.996850478311</v>
      </c>
      <c r="J617" s="155"/>
      <c r="K617" s="175" t="s">
        <v>24</v>
      </c>
      <c r="L617" s="162">
        <v>1540.3140706375902</v>
      </c>
      <c r="M617" s="162">
        <v>0</v>
      </c>
      <c r="N617" s="162">
        <v>240.68277984072063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25"/>
        <v>1780.996850478311</v>
      </c>
      <c r="U617" s="283" t="s">
        <v>24</v>
      </c>
      <c r="V617" s="213">
        <v>1540.3140706375902</v>
      </c>
      <c r="W617" s="213">
        <v>240.68277984072063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27"/>
        <v>0</v>
      </c>
      <c r="AF617" s="252">
        <f t="shared" si="223"/>
        <v>1780.996850478311</v>
      </c>
      <c r="AG617" s="249" t="str">
        <f t="shared" si="22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4483.5714727623345</v>
      </c>
      <c r="C618" s="166">
        <v>0</v>
      </c>
      <c r="D618" s="166">
        <v>338.25320666814605</v>
      </c>
      <c r="E618" s="166">
        <v>0</v>
      </c>
      <c r="F618" s="322"/>
      <c r="G618" s="166">
        <v>0</v>
      </c>
      <c r="H618" s="167">
        <v>0</v>
      </c>
      <c r="I618" s="168">
        <f t="shared" si="224"/>
        <v>4821.8246794304805</v>
      </c>
      <c r="J618" s="155"/>
      <c r="K618" s="169" t="s">
        <v>56</v>
      </c>
      <c r="L618" s="170">
        <v>4483.5714727623345</v>
      </c>
      <c r="M618" s="170">
        <v>0</v>
      </c>
      <c r="N618" s="170">
        <v>338.25320666814605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25"/>
        <v>4821.8246794304805</v>
      </c>
      <c r="U618" s="105" t="s">
        <v>56</v>
      </c>
      <c r="V618" s="218">
        <v>4483.5714727623345</v>
      </c>
      <c r="W618" s="218">
        <v>309.66327193730308</v>
      </c>
      <c r="X618" s="218">
        <v>28.58993473084298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27"/>
        <v>0</v>
      </c>
      <c r="AF618" s="220">
        <f t="shared" si="223"/>
        <v>4821.8246794304805</v>
      </c>
      <c r="AG618" s="249" t="str">
        <f t="shared" si="22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748.16796713297981</v>
      </c>
      <c r="C619" s="162">
        <v>0</v>
      </c>
      <c r="D619" s="162">
        <v>154.51967981020391</v>
      </c>
      <c r="E619" s="162">
        <v>0</v>
      </c>
      <c r="F619" s="322"/>
      <c r="G619" s="162">
        <v>0</v>
      </c>
      <c r="H619" s="174">
        <v>0</v>
      </c>
      <c r="I619" s="160">
        <f t="shared" si="224"/>
        <v>902.68764694318372</v>
      </c>
      <c r="J619" s="155"/>
      <c r="K619" s="175" t="s">
        <v>22</v>
      </c>
      <c r="L619" s="162">
        <v>748.16796713297981</v>
      </c>
      <c r="M619" s="162">
        <v>0</v>
      </c>
      <c r="N619" s="162">
        <v>154.51967981020391</v>
      </c>
      <c r="O619" s="162">
        <v>0</v>
      </c>
      <c r="P619" s="162">
        <v>565.07342502017843</v>
      </c>
      <c r="Q619" s="162">
        <v>0</v>
      </c>
      <c r="R619" s="163">
        <v>0</v>
      </c>
      <c r="S619" s="164">
        <f t="shared" si="225"/>
        <v>1467.7610719633622</v>
      </c>
      <c r="U619" s="283" t="s">
        <v>22</v>
      </c>
      <c r="V619" s="213">
        <v>748.16796713297981</v>
      </c>
      <c r="W619" s="213">
        <v>154.2145471867025</v>
      </c>
      <c r="X619" s="213">
        <v>0.30513262350141296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27"/>
        <v>565.07342502017843</v>
      </c>
      <c r="AF619" s="252">
        <f t="shared" si="223"/>
        <v>1467.7610719633622</v>
      </c>
      <c r="AG619" s="249" t="str">
        <f t="shared" si="22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2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2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27"/>
        <v>0</v>
      </c>
      <c r="AF620" s="220">
        <f t="shared" si="223"/>
        <v>0</v>
      </c>
      <c r="AG620" s="249" t="str">
        <f t="shared" si="22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370.47715149343327</v>
      </c>
      <c r="C621" s="162">
        <v>0</v>
      </c>
      <c r="D621" s="162">
        <v>478.89625973599732</v>
      </c>
      <c r="E621" s="162">
        <v>0</v>
      </c>
      <c r="F621" s="322"/>
      <c r="G621" s="162">
        <v>0</v>
      </c>
      <c r="H621" s="174">
        <v>0</v>
      </c>
      <c r="I621" s="160">
        <f t="shared" si="224"/>
        <v>849.37341122943053</v>
      </c>
      <c r="J621" s="155"/>
      <c r="K621" s="177" t="s">
        <v>60</v>
      </c>
      <c r="L621" s="162">
        <v>370.47715149343327</v>
      </c>
      <c r="M621" s="162">
        <v>0</v>
      </c>
      <c r="N621" s="162">
        <v>478.89625973599732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25"/>
        <v>849.37341122943053</v>
      </c>
      <c r="U621" s="284" t="s">
        <v>60</v>
      </c>
      <c r="V621" s="213">
        <v>370.47715149343327</v>
      </c>
      <c r="W621" s="213">
        <v>478.89625973599732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27"/>
        <v>0</v>
      </c>
      <c r="AF621" s="216">
        <f t="shared" si="223"/>
        <v>849.37341122943053</v>
      </c>
      <c r="AG621" s="249" t="str">
        <f t="shared" si="22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370.47715149343327</v>
      </c>
      <c r="C622" s="179">
        <v>0</v>
      </c>
      <c r="D622" s="179">
        <v>478.89625973599732</v>
      </c>
      <c r="E622" s="179">
        <v>0</v>
      </c>
      <c r="F622" s="322"/>
      <c r="G622" s="179">
        <v>0</v>
      </c>
      <c r="H622" s="180">
        <v>0</v>
      </c>
      <c r="I622" s="181">
        <f t="shared" si="224"/>
        <v>849.37341122943053</v>
      </c>
      <c r="J622" s="155"/>
      <c r="K622" s="182" t="s">
        <v>23</v>
      </c>
      <c r="L622" s="183">
        <v>370.47715149343327</v>
      </c>
      <c r="M622" s="183">
        <v>0</v>
      </c>
      <c r="N622" s="183">
        <v>478.89625973599732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25"/>
        <v>849.37341122943053</v>
      </c>
      <c r="U622" s="285" t="s">
        <v>134</v>
      </c>
      <c r="V622" s="218">
        <v>370.47715149343327</v>
      </c>
      <c r="W622" s="218">
        <v>478.89625973599732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27"/>
        <v>0</v>
      </c>
      <c r="AF622" s="220">
        <f t="shared" si="223"/>
        <v>849.37341122943053</v>
      </c>
      <c r="AG622" s="253" t="str">
        <f t="shared" si="22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2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2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27"/>
        <v>0</v>
      </c>
      <c r="AF623" s="252">
        <f t="shared" si="223"/>
        <v>0</v>
      </c>
      <c r="AG623" s="253" t="str">
        <f t="shared" si="22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2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2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27"/>
        <v>0</v>
      </c>
      <c r="AF624" s="220">
        <f t="shared" si="223"/>
        <v>0</v>
      </c>
      <c r="AG624" s="253" t="str">
        <f t="shared" si="22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2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2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23"/>
        <v>0</v>
      </c>
      <c r="AG625" s="253" t="str">
        <f t="shared" si="22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16296.654333192928</v>
      </c>
      <c r="C626" s="201">
        <f t="shared" ref="C626:I626" si="228">SUM(C605:C621)</f>
        <v>0</v>
      </c>
      <c r="D626" s="201">
        <f t="shared" si="228"/>
        <v>4040.3007874425389</v>
      </c>
      <c r="E626" s="201">
        <f t="shared" si="228"/>
        <v>2115.5777520095803</v>
      </c>
      <c r="F626" s="201">
        <f t="shared" si="228"/>
        <v>0</v>
      </c>
      <c r="G626" s="201">
        <f t="shared" si="228"/>
        <v>845.38866843660003</v>
      </c>
      <c r="H626" s="203">
        <f t="shared" si="228"/>
        <v>0</v>
      </c>
      <c r="I626" s="160">
        <f t="shared" si="228"/>
        <v>23297.921541081643</v>
      </c>
      <c r="J626" s="155"/>
      <c r="K626" s="202" t="s">
        <v>26</v>
      </c>
      <c r="L626" s="201">
        <f>SUM(L605:L621)</f>
        <v>16296.654333192928</v>
      </c>
      <c r="M626" s="201">
        <f t="shared" ref="M626:S626" si="229">SUM(M605:M621)</f>
        <v>0</v>
      </c>
      <c r="N626" s="201">
        <f t="shared" si="229"/>
        <v>4040.3007874425389</v>
      </c>
      <c r="O626" s="201">
        <f t="shared" si="229"/>
        <v>2115.5777520095803</v>
      </c>
      <c r="P626" s="201">
        <f t="shared" si="229"/>
        <v>10359.884912445568</v>
      </c>
      <c r="Q626" s="201">
        <f t="shared" si="229"/>
        <v>845.38866843660003</v>
      </c>
      <c r="R626" s="203">
        <f t="shared" si="229"/>
        <v>0</v>
      </c>
      <c r="S626" s="204">
        <f t="shared" si="229"/>
        <v>33657.806453527213</v>
      </c>
      <c r="U626" s="230" t="s">
        <v>59</v>
      </c>
      <c r="V626" s="231">
        <f>SUM(V605:V621)</f>
        <v>16296.654333192928</v>
      </c>
      <c r="W626" s="231">
        <f t="shared" ref="W626:AE626" si="230">SUM(W605:W621)</f>
        <v>3467.2916548406542</v>
      </c>
      <c r="X626" s="231">
        <f t="shared" si="230"/>
        <v>573.00913260188486</v>
      </c>
      <c r="Y626" s="231">
        <f t="shared" si="230"/>
        <v>612.23243014271691</v>
      </c>
      <c r="Z626" s="231">
        <f t="shared" si="230"/>
        <v>657.81148863070769</v>
      </c>
      <c r="AA626" s="231">
        <f t="shared" si="230"/>
        <v>188.58518379395747</v>
      </c>
      <c r="AB626" s="231">
        <f t="shared" si="230"/>
        <v>491.60488819343362</v>
      </c>
      <c r="AC626" s="231">
        <f t="shared" si="230"/>
        <v>353.78378024316635</v>
      </c>
      <c r="AD626" s="231">
        <f t="shared" si="230"/>
        <v>656.9486494421983</v>
      </c>
      <c r="AE626" s="254">
        <f t="shared" si="230"/>
        <v>10359.884912445568</v>
      </c>
      <c r="AF626" s="255">
        <f>SUM(AF605:AF621)</f>
        <v>33657.806453527213</v>
      </c>
      <c r="AG626" s="256" t="str">
        <f t="shared" si="22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0.69948962204447052</v>
      </c>
      <c r="C627" s="49">
        <f t="shared" ref="C627:H627" si="231">IF($I626=0,"-",C626/$I626)</f>
        <v>0</v>
      </c>
      <c r="D627" s="49">
        <f t="shared" si="231"/>
        <v>0.17341893697762711</v>
      </c>
      <c r="E627" s="49">
        <f t="shared" si="231"/>
        <v>9.0805428642170685E-2</v>
      </c>
      <c r="F627" s="49">
        <f t="shared" si="231"/>
        <v>0</v>
      </c>
      <c r="G627" s="49">
        <f t="shared" si="231"/>
        <v>3.6286012335731796E-2</v>
      </c>
      <c r="H627" s="71">
        <f t="shared" si="231"/>
        <v>0</v>
      </c>
      <c r="I627" s="50">
        <f>SUM(B627:H627)</f>
        <v>1</v>
      </c>
      <c r="K627" s="82" t="s">
        <v>83</v>
      </c>
      <c r="L627" s="99">
        <f t="shared" ref="L627:R627" si="232">IF($S626=0,"-",L626/$S626)</f>
        <v>0.48418646520219377</v>
      </c>
      <c r="M627" s="99">
        <f t="shared" si="232"/>
        <v>0</v>
      </c>
      <c r="N627" s="99">
        <f t="shared" si="232"/>
        <v>0.12004052590358663</v>
      </c>
      <c r="O627" s="99">
        <f t="shared" si="232"/>
        <v>6.285548509914482E-2</v>
      </c>
      <c r="P627" s="99">
        <f t="shared" si="232"/>
        <v>0.30780035908608333</v>
      </c>
      <c r="Q627" s="99">
        <f t="shared" si="232"/>
        <v>2.5117164708991498E-2</v>
      </c>
      <c r="R627" s="100">
        <f t="shared" si="232"/>
        <v>0</v>
      </c>
      <c r="S627" s="101">
        <f>SUM(L627:R627)</f>
        <v>1</v>
      </c>
      <c r="U627" s="111" t="s">
        <v>83</v>
      </c>
      <c r="V627" s="133">
        <f>V626/$AF626</f>
        <v>0.48418646520219377</v>
      </c>
      <c r="W627" s="133">
        <f t="shared" ref="W627:AF627" si="233">W626/$AF626</f>
        <v>0.10301597222706993</v>
      </c>
      <c r="X627" s="133">
        <f t="shared" si="233"/>
        <v>1.7024553676516719E-2</v>
      </c>
      <c r="Y627" s="133">
        <f t="shared" si="233"/>
        <v>1.8189908810250385E-2</v>
      </c>
      <c r="Z627" s="133">
        <f t="shared" si="233"/>
        <v>1.9544098619111629E-2</v>
      </c>
      <c r="AA627" s="133">
        <f t="shared" si="233"/>
        <v>5.6030146841073904E-3</v>
      </c>
      <c r="AB627" s="133">
        <f t="shared" si="233"/>
        <v>1.4605969312712453E-2</v>
      </c>
      <c r="AC627" s="133">
        <f t="shared" si="233"/>
        <v>1.0511195396279044E-2</v>
      </c>
      <c r="AD627" s="257">
        <f t="shared" si="233"/>
        <v>1.9518462985675424E-2</v>
      </c>
      <c r="AE627" s="257">
        <f t="shared" si="233"/>
        <v>0.30780035908608333</v>
      </c>
      <c r="AF627" s="258">
        <f t="shared" si="233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9.0566848004900641E-2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9.0566848004900641E-2</v>
      </c>
      <c r="J631" s="155"/>
      <c r="K631" s="209" t="s">
        <v>7</v>
      </c>
      <c r="L631" s="158">
        <v>9.0566848004900641E-2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9.0566848004900641E-2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1.0822383929479011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34">SUM(B632:H632)</f>
        <v>1.0822383929479011</v>
      </c>
      <c r="J632" s="155"/>
      <c r="K632" s="169" t="s">
        <v>8</v>
      </c>
      <c r="L632" s="170">
        <v>1.0822383929479011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35">SUM(L632:R632)</f>
        <v>1.0822383929479011</v>
      </c>
    </row>
    <row r="633" spans="1:85" ht="15">
      <c r="A633" s="173" t="s">
        <v>10</v>
      </c>
      <c r="B633" s="162">
        <v>5.7846192101291688E-2</v>
      </c>
      <c r="C633" s="162">
        <v>0</v>
      </c>
      <c r="D633" s="162">
        <v>1.8530712026459603E-4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34"/>
        <v>5.8031499221556287E-2</v>
      </c>
      <c r="J633" s="155"/>
      <c r="K633" s="175" t="s">
        <v>10</v>
      </c>
      <c r="L633" s="162">
        <v>5.7846192101291688E-2</v>
      </c>
      <c r="M633" s="162">
        <v>0</v>
      </c>
      <c r="N633" s="162">
        <v>1.8530712026459603E-4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35"/>
        <v>5.8031499221556287E-2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34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35"/>
        <v>0</v>
      </c>
    </row>
    <row r="635" spans="1:85" ht="15">
      <c r="A635" s="173" t="s">
        <v>16</v>
      </c>
      <c r="B635" s="162">
        <v>61.858347588215516</v>
      </c>
      <c r="C635" s="162">
        <v>0.26735565541982254</v>
      </c>
      <c r="D635" s="162">
        <v>4.9845289359006664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34"/>
        <v>67.110232179535998</v>
      </c>
      <c r="J635" s="155"/>
      <c r="K635" s="175" t="s">
        <v>16</v>
      </c>
      <c r="L635" s="162">
        <v>61.858347588215516</v>
      </c>
      <c r="M635" s="162">
        <v>0.26735565541982254</v>
      </c>
      <c r="N635" s="162">
        <v>4.9845289359006664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35"/>
        <v>67.110232179535998</v>
      </c>
    </row>
    <row r="636" spans="1:85" ht="15">
      <c r="A636" s="165" t="s">
        <v>15</v>
      </c>
      <c r="B636" s="166">
        <v>6.1307387911203675</v>
      </c>
      <c r="C636" s="166">
        <v>0.13835732601367393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34"/>
        <v>6.2690961171340414</v>
      </c>
      <c r="J636" s="155"/>
      <c r="K636" s="169" t="s">
        <v>15</v>
      </c>
      <c r="L636" s="170">
        <v>6.1307387911203675</v>
      </c>
      <c r="M636" s="170">
        <v>0.13835732601367393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35"/>
        <v>6.2690961171340414</v>
      </c>
    </row>
    <row r="637" spans="1:85" ht="15">
      <c r="A637" s="173" t="s">
        <v>54</v>
      </c>
      <c r="B637" s="162">
        <v>0</v>
      </c>
      <c r="C637" s="162">
        <v>0.29252800321015965</v>
      </c>
      <c r="D637" s="162">
        <v>0</v>
      </c>
      <c r="E637" s="162">
        <v>14.198039915656663</v>
      </c>
      <c r="F637" s="162">
        <v>560.72006185028431</v>
      </c>
      <c r="G637" s="162">
        <v>0</v>
      </c>
      <c r="H637" s="174">
        <v>0</v>
      </c>
      <c r="I637" s="160">
        <f t="shared" si="234"/>
        <v>575.21062976915118</v>
      </c>
      <c r="J637" s="155"/>
      <c r="K637" s="175" t="s">
        <v>54</v>
      </c>
      <c r="L637" s="162">
        <v>0</v>
      </c>
      <c r="M637" s="162">
        <v>0.29252800321015965</v>
      </c>
      <c r="N637" s="162">
        <v>0</v>
      </c>
      <c r="O637" s="162">
        <v>14.198039915656663</v>
      </c>
      <c r="P637" s="162">
        <v>560.72006185028431</v>
      </c>
      <c r="Q637" s="162">
        <v>0</v>
      </c>
      <c r="R637" s="163">
        <v>0</v>
      </c>
      <c r="S637" s="164">
        <f t="shared" si="235"/>
        <v>575.21062976915118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26.85242109064804</v>
      </c>
      <c r="F638" s="166">
        <v>0</v>
      </c>
      <c r="G638" s="166">
        <v>0</v>
      </c>
      <c r="H638" s="167">
        <v>0</v>
      </c>
      <c r="I638" s="168">
        <f t="shared" si="234"/>
        <v>26.85242109064804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26.85242109064804</v>
      </c>
      <c r="P638" s="170">
        <v>0</v>
      </c>
      <c r="Q638" s="170">
        <v>0</v>
      </c>
      <c r="R638" s="171">
        <v>0</v>
      </c>
      <c r="S638" s="172">
        <f t="shared" si="235"/>
        <v>26.85242109064804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34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35"/>
        <v>0</v>
      </c>
    </row>
    <row r="640" spans="1:85" ht="15">
      <c r="A640" s="165" t="s">
        <v>17</v>
      </c>
      <c r="B640" s="166">
        <v>12.742533298606039</v>
      </c>
      <c r="C640" s="166">
        <v>0</v>
      </c>
      <c r="D640" s="166">
        <v>6.1689557429150763E-2</v>
      </c>
      <c r="E640" s="166">
        <v>0.37536326625734412</v>
      </c>
      <c r="F640" s="166">
        <v>0</v>
      </c>
      <c r="G640" s="166">
        <v>0</v>
      </c>
      <c r="H640" s="167">
        <v>0</v>
      </c>
      <c r="I640" s="168">
        <f t="shared" si="234"/>
        <v>13.179586122292534</v>
      </c>
      <c r="J640" s="155"/>
      <c r="K640" s="169" t="s">
        <v>17</v>
      </c>
      <c r="L640" s="170">
        <v>12.742533298606039</v>
      </c>
      <c r="M640" s="170">
        <v>0</v>
      </c>
      <c r="N640" s="170">
        <v>6.1689557429150763E-2</v>
      </c>
      <c r="O640" s="170">
        <v>0.37536326625734412</v>
      </c>
      <c r="P640" s="170">
        <v>0</v>
      </c>
      <c r="Q640" s="170">
        <v>0</v>
      </c>
      <c r="R640" s="171">
        <v>0</v>
      </c>
      <c r="S640" s="172">
        <f t="shared" si="235"/>
        <v>13.179586122292534</v>
      </c>
    </row>
    <row r="641" spans="1:70" ht="15">
      <c r="A641" s="173" t="s">
        <v>139</v>
      </c>
      <c r="B641" s="162">
        <v>20.267207920338898</v>
      </c>
      <c r="C641" s="162">
        <v>0</v>
      </c>
      <c r="D641" s="162">
        <v>5.2381883191354435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34"/>
        <v>25.50539623947434</v>
      </c>
      <c r="J641" s="155"/>
      <c r="K641" s="175" t="s">
        <v>139</v>
      </c>
      <c r="L641" s="162">
        <v>20.267207920338898</v>
      </c>
      <c r="M641" s="162">
        <v>0</v>
      </c>
      <c r="N641" s="162">
        <v>5.2381883191354435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35"/>
        <v>25.50539623947434</v>
      </c>
    </row>
    <row r="642" spans="1:70" ht="15">
      <c r="A642" s="165" t="s">
        <v>25</v>
      </c>
      <c r="B642" s="166">
        <v>75.738984905129072</v>
      </c>
      <c r="C642" s="166">
        <v>9.8409440508019461E-2</v>
      </c>
      <c r="D642" s="166">
        <v>1.56660797764989</v>
      </c>
      <c r="E642" s="166">
        <v>125.85447703481768</v>
      </c>
      <c r="F642" s="166">
        <v>0</v>
      </c>
      <c r="G642" s="166">
        <v>42.440678641587354</v>
      </c>
      <c r="H642" s="167">
        <v>0.59544234686046937</v>
      </c>
      <c r="I642" s="168">
        <f t="shared" si="234"/>
        <v>246.2946003465525</v>
      </c>
      <c r="J642" s="155"/>
      <c r="K642" s="169" t="s">
        <v>25</v>
      </c>
      <c r="L642" s="170">
        <v>75.738984905129072</v>
      </c>
      <c r="M642" s="170">
        <v>9.8409440508019461E-2</v>
      </c>
      <c r="N642" s="170">
        <v>1.56660797764989</v>
      </c>
      <c r="O642" s="170">
        <v>125.85447703481768</v>
      </c>
      <c r="P642" s="170">
        <v>0</v>
      </c>
      <c r="Q642" s="170">
        <v>42.440678641587354</v>
      </c>
      <c r="R642" s="171">
        <v>0.59544234686046937</v>
      </c>
      <c r="S642" s="172">
        <f t="shared" si="235"/>
        <v>246.2946003465525</v>
      </c>
    </row>
    <row r="643" spans="1:70" ht="15">
      <c r="A643" s="173" t="s">
        <v>24</v>
      </c>
      <c r="B643" s="162">
        <v>25.176427803453514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34"/>
        <v>25.176427803453514</v>
      </c>
      <c r="J643" s="155"/>
      <c r="K643" s="175" t="s">
        <v>24</v>
      </c>
      <c r="L643" s="162">
        <v>25.176427803453514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35"/>
        <v>25.176427803453514</v>
      </c>
    </row>
    <row r="644" spans="1:70" ht="15">
      <c r="A644" s="165" t="s">
        <v>56</v>
      </c>
      <c r="B644" s="166">
        <v>188.24880979203616</v>
      </c>
      <c r="C644" s="166">
        <v>8.5270321725187248</v>
      </c>
      <c r="D644" s="166">
        <v>107.19030240507951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34"/>
        <v>303.96614436963438</v>
      </c>
      <c r="J644" s="155"/>
      <c r="K644" s="169" t="s">
        <v>56</v>
      </c>
      <c r="L644" s="170">
        <v>188.24880979203616</v>
      </c>
      <c r="M644" s="170">
        <v>8.5270321725187248</v>
      </c>
      <c r="N644" s="170">
        <v>107.19030240507951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35"/>
        <v>303.96614436963438</v>
      </c>
    </row>
    <row r="645" spans="1:70" ht="15">
      <c r="A645" s="173" t="s">
        <v>22</v>
      </c>
      <c r="B645" s="162">
        <v>134.65070085405841</v>
      </c>
      <c r="C645" s="162">
        <v>0</v>
      </c>
      <c r="D645" s="162">
        <v>0</v>
      </c>
      <c r="E645" s="162">
        <v>0.92222855174668372</v>
      </c>
      <c r="F645" s="162">
        <v>38.209932047209094</v>
      </c>
      <c r="G645" s="162">
        <v>0</v>
      </c>
      <c r="H645" s="174">
        <v>0</v>
      </c>
      <c r="I645" s="160">
        <f t="shared" si="234"/>
        <v>173.78286145301419</v>
      </c>
      <c r="J645" s="155"/>
      <c r="K645" s="175" t="s">
        <v>22</v>
      </c>
      <c r="L645" s="162">
        <v>134.65070085405841</v>
      </c>
      <c r="M645" s="162">
        <v>0</v>
      </c>
      <c r="N645" s="162">
        <v>0</v>
      </c>
      <c r="O645" s="162">
        <v>0.92222855174668372</v>
      </c>
      <c r="P645" s="162">
        <v>38.209932047209094</v>
      </c>
      <c r="Q645" s="162">
        <v>0</v>
      </c>
      <c r="R645" s="163">
        <v>0</v>
      </c>
      <c r="S645" s="164">
        <f t="shared" si="235"/>
        <v>173.78286145301419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34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35"/>
        <v>0</v>
      </c>
    </row>
    <row r="647" spans="1:70" ht="15">
      <c r="A647" s="176" t="s">
        <v>60</v>
      </c>
      <c r="B647" s="162">
        <v>11.468909108404805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34"/>
        <v>11.468909108404805</v>
      </c>
      <c r="J647" s="155"/>
      <c r="K647" s="177" t="s">
        <v>60</v>
      </c>
      <c r="L647" s="162">
        <v>11.468909108404805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35"/>
        <v>11.468909108404805</v>
      </c>
    </row>
    <row r="648" spans="1:70">
      <c r="A648" s="178" t="s">
        <v>23</v>
      </c>
      <c r="B648" s="179">
        <v>11.468909108404805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34"/>
        <v>11.468909108404805</v>
      </c>
      <c r="J648" s="155"/>
      <c r="K648" s="182" t="s">
        <v>23</v>
      </c>
      <c r="L648" s="183">
        <v>11.468909108404805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35"/>
        <v>11.468909108404805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34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35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34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35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34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35"/>
        <v>0</v>
      </c>
    </row>
    <row r="652" spans="1:70" ht="15">
      <c r="A652" s="200" t="s">
        <v>26</v>
      </c>
      <c r="B652" s="201">
        <f>SUM(B631:B647)</f>
        <v>537.51331149441683</v>
      </c>
      <c r="C652" s="201">
        <f t="shared" ref="C652:I652" si="236">SUM(C631:C647)</f>
        <v>9.3236825976704001</v>
      </c>
      <c r="D652" s="201">
        <f t="shared" si="236"/>
        <v>119.04150250231493</v>
      </c>
      <c r="E652" s="201">
        <f t="shared" si="236"/>
        <v>168.2025298591264</v>
      </c>
      <c r="F652" s="201">
        <f t="shared" si="236"/>
        <v>598.92999389749343</v>
      </c>
      <c r="G652" s="201">
        <f t="shared" si="236"/>
        <v>42.440678641587354</v>
      </c>
      <c r="H652" s="203">
        <f t="shared" si="236"/>
        <v>0.59544234686046937</v>
      </c>
      <c r="I652" s="160">
        <f t="shared" si="236"/>
        <v>1476.04714133947</v>
      </c>
      <c r="J652" s="155"/>
      <c r="K652" s="202" t="s">
        <v>26</v>
      </c>
      <c r="L652" s="201">
        <f>SUM(L631:L647)</f>
        <v>537.51331149441683</v>
      </c>
      <c r="M652" s="201">
        <f t="shared" ref="M652:S652" si="237">SUM(M631:M647)</f>
        <v>9.3236825976704001</v>
      </c>
      <c r="N652" s="201">
        <f t="shared" si="237"/>
        <v>119.04150250231493</v>
      </c>
      <c r="O652" s="201">
        <f t="shared" si="237"/>
        <v>168.2025298591264</v>
      </c>
      <c r="P652" s="201">
        <f t="shared" si="237"/>
        <v>598.92999389749343</v>
      </c>
      <c r="Q652" s="201">
        <f t="shared" si="237"/>
        <v>42.440678641587354</v>
      </c>
      <c r="R652" s="203">
        <f t="shared" si="237"/>
        <v>0.59544234686046937</v>
      </c>
      <c r="S652" s="204">
        <f t="shared" si="237"/>
        <v>1476.04714133947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0.36415727956130117</v>
      </c>
      <c r="C653" s="49">
        <f t="shared" ref="C653:H653" si="238">IF($I652=0,"-",C652/$I652)</f>
        <v>6.316656383487473E-3</v>
      </c>
      <c r="D653" s="49">
        <f t="shared" si="238"/>
        <v>8.0648848650110322E-2</v>
      </c>
      <c r="E653" s="49">
        <f t="shared" si="238"/>
        <v>0.11395471401169983</v>
      </c>
      <c r="F653" s="49">
        <f t="shared" si="238"/>
        <v>0.40576616906285379</v>
      </c>
      <c r="G653" s="49">
        <f t="shared" si="238"/>
        <v>2.8752928990515618E-2</v>
      </c>
      <c r="H653" s="71">
        <f t="shared" si="238"/>
        <v>4.0340334003162166E-4</v>
      </c>
      <c r="I653" s="50">
        <f>SUM(B653:H653)</f>
        <v>0.99999999999999989</v>
      </c>
      <c r="K653" s="82" t="s">
        <v>83</v>
      </c>
      <c r="L653" s="99">
        <f t="shared" ref="L653:R653" si="239">IF($S652=0,"-",L652/$S652)</f>
        <v>0.36415727956130117</v>
      </c>
      <c r="M653" s="99">
        <f t="shared" si="239"/>
        <v>6.316656383487473E-3</v>
      </c>
      <c r="N653" s="99">
        <f t="shared" si="239"/>
        <v>8.0648848650110322E-2</v>
      </c>
      <c r="O653" s="99">
        <f t="shared" si="239"/>
        <v>0.11395471401169983</v>
      </c>
      <c r="P653" s="99">
        <f t="shared" si="239"/>
        <v>0.40576616906285379</v>
      </c>
      <c r="Q653" s="99">
        <f t="shared" si="239"/>
        <v>2.8752928990515618E-2</v>
      </c>
      <c r="R653" s="100">
        <f t="shared" si="239"/>
        <v>4.0340334003162166E-4</v>
      </c>
      <c r="S653" s="101">
        <f>SUM(L653:R653)</f>
        <v>0.99999999999999989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0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140</v>
      </c>
      <c r="B1" s="357"/>
      <c r="C1" s="357"/>
      <c r="D1" s="357"/>
      <c r="E1" s="357"/>
      <c r="F1" s="357"/>
      <c r="G1" s="357"/>
      <c r="H1" s="357"/>
      <c r="I1" s="358"/>
      <c r="K1" s="365" t="s">
        <v>141</v>
      </c>
      <c r="L1" s="366"/>
      <c r="M1" s="366"/>
      <c r="N1" s="366"/>
      <c r="O1" s="366"/>
      <c r="P1" s="366"/>
      <c r="Q1" s="366"/>
      <c r="R1" s="366"/>
      <c r="S1" s="367"/>
      <c r="U1" s="374" t="s">
        <v>142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19.062345526303037</v>
      </c>
      <c r="C7" s="38">
        <f t="shared" ref="C7:E7" si="0">C33+C85</f>
        <v>0</v>
      </c>
      <c r="D7" s="38">
        <f t="shared" si="0"/>
        <v>0.26357971758486876</v>
      </c>
      <c r="E7" s="38">
        <f t="shared" si="0"/>
        <v>0</v>
      </c>
      <c r="F7" s="158">
        <f>F59+F85</f>
        <v>1.6724344280686088</v>
      </c>
      <c r="G7" s="38">
        <f t="shared" ref="G7:H22" si="1">G33+G85</f>
        <v>0</v>
      </c>
      <c r="H7" s="38">
        <f t="shared" si="1"/>
        <v>0</v>
      </c>
      <c r="I7" s="160">
        <f>SUM(B7:H7)</f>
        <v>20.998359671956514</v>
      </c>
      <c r="J7" s="155"/>
      <c r="K7" s="161" t="s">
        <v>7</v>
      </c>
      <c r="L7" s="38">
        <f>L33+L85</f>
        <v>19.062345526303037</v>
      </c>
      <c r="M7" s="38">
        <f t="shared" ref="M7:O7" si="2">M33+M85</f>
        <v>0</v>
      </c>
      <c r="N7" s="38">
        <f t="shared" si="2"/>
        <v>0.26357971758486876</v>
      </c>
      <c r="O7" s="38">
        <f t="shared" si="2"/>
        <v>0</v>
      </c>
      <c r="P7" s="44">
        <f>P59+P85+P33</f>
        <v>1.6724344280686088</v>
      </c>
      <c r="Q7" s="38">
        <f t="shared" ref="Q7:R22" si="3">Q33+Q85</f>
        <v>0</v>
      </c>
      <c r="R7" s="38">
        <f t="shared" si="3"/>
        <v>0</v>
      </c>
      <c r="S7" s="164">
        <f>SUM(L7:R7)</f>
        <v>20.998359671956514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3" si="4">B34+B86</f>
        <v>30.315191029094855</v>
      </c>
      <c r="C8" s="41">
        <f t="shared" si="4"/>
        <v>0</v>
      </c>
      <c r="D8" s="41">
        <f t="shared" si="4"/>
        <v>563.73586812300891</v>
      </c>
      <c r="E8" s="41">
        <f t="shared" si="4"/>
        <v>0</v>
      </c>
      <c r="F8" s="166">
        <f t="shared" ref="F8:F27" si="5">F60+F86</f>
        <v>0</v>
      </c>
      <c r="G8" s="41">
        <f t="shared" si="1"/>
        <v>0</v>
      </c>
      <c r="H8" s="41">
        <f t="shared" si="1"/>
        <v>0</v>
      </c>
      <c r="I8" s="168">
        <f t="shared" ref="I8:I27" si="6">SUM(B8:H8)</f>
        <v>594.05105915210379</v>
      </c>
      <c r="J8" s="155"/>
      <c r="K8" s="169" t="s">
        <v>8</v>
      </c>
      <c r="L8" s="88">
        <f t="shared" ref="L8:O23" si="7">L34+L86</f>
        <v>30.315191029094855</v>
      </c>
      <c r="M8" s="88">
        <f t="shared" si="7"/>
        <v>0</v>
      </c>
      <c r="N8" s="88">
        <f t="shared" si="7"/>
        <v>563.73586812300891</v>
      </c>
      <c r="O8" s="88">
        <f t="shared" si="7"/>
        <v>0</v>
      </c>
      <c r="P8" s="88">
        <f t="shared" ref="P8:P27" si="8">P60+P86+P34</f>
        <v>0</v>
      </c>
      <c r="Q8" s="88">
        <f t="shared" si="3"/>
        <v>0</v>
      </c>
      <c r="R8" s="88">
        <f t="shared" si="3"/>
        <v>0</v>
      </c>
      <c r="S8" s="172">
        <f t="shared" ref="S8:S27" si="9">SUM(L8:R8)</f>
        <v>594.05105915210379</v>
      </c>
      <c r="T8" s="155" t="str">
        <f t="shared" ref="T8:T24" si="10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3.0674145996491213</v>
      </c>
      <c r="C9" s="44">
        <f t="shared" si="4"/>
        <v>0</v>
      </c>
      <c r="D9" s="44">
        <f t="shared" si="4"/>
        <v>298.73765273740906</v>
      </c>
      <c r="E9" s="44">
        <f t="shared" si="4"/>
        <v>0</v>
      </c>
      <c r="F9" s="162">
        <f t="shared" si="5"/>
        <v>0</v>
      </c>
      <c r="G9" s="44">
        <f t="shared" si="1"/>
        <v>0</v>
      </c>
      <c r="H9" s="44">
        <f t="shared" si="1"/>
        <v>0</v>
      </c>
      <c r="I9" s="160">
        <f t="shared" si="6"/>
        <v>301.80506733705818</v>
      </c>
      <c r="J9" s="155"/>
      <c r="K9" s="161" t="s">
        <v>10</v>
      </c>
      <c r="L9" s="44">
        <f t="shared" si="7"/>
        <v>3.0674145996491213</v>
      </c>
      <c r="M9" s="44">
        <f t="shared" si="7"/>
        <v>0</v>
      </c>
      <c r="N9" s="44">
        <f t="shared" si="7"/>
        <v>298.73765273740906</v>
      </c>
      <c r="O9" s="44">
        <f t="shared" si="7"/>
        <v>0</v>
      </c>
      <c r="P9" s="44">
        <f t="shared" si="8"/>
        <v>0</v>
      </c>
      <c r="Q9" s="44">
        <f t="shared" si="3"/>
        <v>0</v>
      </c>
      <c r="R9" s="44">
        <f t="shared" si="3"/>
        <v>0</v>
      </c>
      <c r="S9" s="164">
        <f t="shared" si="9"/>
        <v>301.80506733705818</v>
      </c>
      <c r="T9" s="155" t="str">
        <f t="shared" si="10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507.71166275408399</v>
      </c>
      <c r="E10" s="41">
        <f t="shared" si="4"/>
        <v>0</v>
      </c>
      <c r="F10" s="166">
        <f t="shared" si="5"/>
        <v>0</v>
      </c>
      <c r="G10" s="41">
        <f t="shared" si="1"/>
        <v>0</v>
      </c>
      <c r="H10" s="41">
        <f t="shared" si="1"/>
        <v>0</v>
      </c>
      <c r="I10" s="168">
        <f t="shared" si="6"/>
        <v>507.71166275408399</v>
      </c>
      <c r="J10" s="155"/>
      <c r="K10" s="169" t="s">
        <v>52</v>
      </c>
      <c r="L10" s="88">
        <f t="shared" si="7"/>
        <v>0</v>
      </c>
      <c r="M10" s="88">
        <f t="shared" si="7"/>
        <v>0</v>
      </c>
      <c r="N10" s="88">
        <f t="shared" si="7"/>
        <v>507.71166275408399</v>
      </c>
      <c r="O10" s="88">
        <f t="shared" si="7"/>
        <v>0</v>
      </c>
      <c r="P10" s="88">
        <f t="shared" si="8"/>
        <v>0</v>
      </c>
      <c r="Q10" s="88">
        <f t="shared" si="3"/>
        <v>0</v>
      </c>
      <c r="R10" s="88">
        <f t="shared" si="3"/>
        <v>0</v>
      </c>
      <c r="S10" s="172">
        <f t="shared" si="9"/>
        <v>507.71166275408399</v>
      </c>
      <c r="T10" s="155" t="str">
        <f t="shared" si="10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307.46195133420912</v>
      </c>
      <c r="C11" s="44">
        <f t="shared" si="4"/>
        <v>78.791455482788962</v>
      </c>
      <c r="D11" s="44">
        <f t="shared" si="4"/>
        <v>183.11716670950938</v>
      </c>
      <c r="E11" s="44">
        <f t="shared" si="4"/>
        <v>22.248481732732049</v>
      </c>
      <c r="F11" s="162">
        <f t="shared" si="5"/>
        <v>0</v>
      </c>
      <c r="G11" s="44">
        <f t="shared" si="1"/>
        <v>0</v>
      </c>
      <c r="H11" s="44">
        <f t="shared" si="1"/>
        <v>0</v>
      </c>
      <c r="I11" s="160">
        <f t="shared" si="6"/>
        <v>591.61905525923964</v>
      </c>
      <c r="J11" s="155"/>
      <c r="K11" s="161" t="s">
        <v>16</v>
      </c>
      <c r="L11" s="44">
        <f t="shared" si="7"/>
        <v>307.46195133420912</v>
      </c>
      <c r="M11" s="44">
        <f t="shared" si="7"/>
        <v>78.791455482788962</v>
      </c>
      <c r="N11" s="44">
        <f t="shared" si="7"/>
        <v>183.11716670950938</v>
      </c>
      <c r="O11" s="44">
        <f t="shared" si="7"/>
        <v>22.248481732732049</v>
      </c>
      <c r="P11" s="44">
        <f t="shared" si="8"/>
        <v>0</v>
      </c>
      <c r="Q11" s="44">
        <f t="shared" si="3"/>
        <v>0</v>
      </c>
      <c r="R11" s="44">
        <f t="shared" si="3"/>
        <v>0</v>
      </c>
      <c r="S11" s="164">
        <f t="shared" si="9"/>
        <v>591.61905525923964</v>
      </c>
      <c r="T11" s="155" t="str">
        <f t="shared" si="10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7522.8680035914804</v>
      </c>
      <c r="C12" s="41">
        <f t="shared" si="4"/>
        <v>17.122398873584466</v>
      </c>
      <c r="D12" s="41">
        <f t="shared" si="4"/>
        <v>746.14059066027858</v>
      </c>
      <c r="E12" s="41">
        <f t="shared" si="4"/>
        <v>1.8540162357067185</v>
      </c>
      <c r="F12" s="166">
        <f t="shared" si="5"/>
        <v>0</v>
      </c>
      <c r="G12" s="41">
        <f t="shared" si="1"/>
        <v>0</v>
      </c>
      <c r="H12" s="41">
        <f t="shared" si="1"/>
        <v>0</v>
      </c>
      <c r="I12" s="168">
        <f t="shared" si="6"/>
        <v>8287.9850093610512</v>
      </c>
      <c r="J12" s="155"/>
      <c r="K12" s="169" t="s">
        <v>15</v>
      </c>
      <c r="L12" s="88">
        <f t="shared" si="7"/>
        <v>7522.8680035914804</v>
      </c>
      <c r="M12" s="88">
        <f t="shared" si="7"/>
        <v>17.122398873584466</v>
      </c>
      <c r="N12" s="88">
        <f t="shared" si="7"/>
        <v>746.14059066027858</v>
      </c>
      <c r="O12" s="88">
        <f t="shared" si="7"/>
        <v>1.8540162357067185</v>
      </c>
      <c r="P12" s="88">
        <f t="shared" si="8"/>
        <v>0</v>
      </c>
      <c r="Q12" s="88">
        <f t="shared" si="3"/>
        <v>0</v>
      </c>
      <c r="R12" s="88">
        <f t="shared" si="3"/>
        <v>0</v>
      </c>
      <c r="S12" s="172">
        <f t="shared" si="9"/>
        <v>8287.9850093610512</v>
      </c>
      <c r="T12" s="155" t="str">
        <f t="shared" si="10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0.29695725263917283</v>
      </c>
      <c r="D13" s="44">
        <f t="shared" si="4"/>
        <v>0.44430740034020955</v>
      </c>
      <c r="E13" s="44">
        <f t="shared" si="4"/>
        <v>978.36012845059054</v>
      </c>
      <c r="F13" s="162">
        <f t="shared" si="5"/>
        <v>20479.5642507987</v>
      </c>
      <c r="G13" s="44">
        <f t="shared" si="1"/>
        <v>0</v>
      </c>
      <c r="H13" s="44">
        <f t="shared" si="1"/>
        <v>0</v>
      </c>
      <c r="I13" s="160">
        <f t="shared" si="6"/>
        <v>21458.66564390227</v>
      </c>
      <c r="J13" s="155"/>
      <c r="K13" s="175" t="s">
        <v>54</v>
      </c>
      <c r="L13" s="44">
        <f t="shared" si="7"/>
        <v>0</v>
      </c>
      <c r="M13" s="44">
        <f t="shared" si="7"/>
        <v>0.29695725263917283</v>
      </c>
      <c r="N13" s="44">
        <f t="shared" si="7"/>
        <v>0.44430740034020955</v>
      </c>
      <c r="O13" s="44">
        <f t="shared" si="7"/>
        <v>978.36012845059054</v>
      </c>
      <c r="P13" s="44">
        <f t="shared" si="8"/>
        <v>20479.5642507987</v>
      </c>
      <c r="Q13" s="44">
        <f t="shared" si="3"/>
        <v>0</v>
      </c>
      <c r="R13" s="44">
        <f t="shared" si="3"/>
        <v>0</v>
      </c>
      <c r="S13" s="164">
        <f t="shared" si="9"/>
        <v>21458.66564390227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2.2231678480645702E-2</v>
      </c>
      <c r="E14" s="41">
        <f t="shared" si="4"/>
        <v>33.081038625091303</v>
      </c>
      <c r="F14" s="166">
        <f t="shared" si="5"/>
        <v>4896.4782361965745</v>
      </c>
      <c r="G14" s="41">
        <f t="shared" si="1"/>
        <v>0</v>
      </c>
      <c r="H14" s="41">
        <f t="shared" si="1"/>
        <v>0</v>
      </c>
      <c r="I14" s="168">
        <f t="shared" si="6"/>
        <v>4929.5815065001461</v>
      </c>
      <c r="J14" s="155"/>
      <c r="K14" s="169" t="s">
        <v>12</v>
      </c>
      <c r="L14" s="88">
        <f t="shared" si="7"/>
        <v>0</v>
      </c>
      <c r="M14" s="88">
        <f t="shared" si="7"/>
        <v>0</v>
      </c>
      <c r="N14" s="88">
        <f t="shared" si="7"/>
        <v>2.2231678480645702E-2</v>
      </c>
      <c r="O14" s="88">
        <f t="shared" si="7"/>
        <v>33.081038625091303</v>
      </c>
      <c r="P14" s="88">
        <f t="shared" si="8"/>
        <v>4896.4782361965736</v>
      </c>
      <c r="Q14" s="88">
        <f t="shared" si="3"/>
        <v>0</v>
      </c>
      <c r="R14" s="88">
        <f t="shared" si="3"/>
        <v>0</v>
      </c>
      <c r="S14" s="172">
        <f t="shared" si="9"/>
        <v>4929.5815065001452</v>
      </c>
      <c r="T14" s="155" t="str">
        <f t="shared" si="10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2.3120881578292567E-4</v>
      </c>
      <c r="C15" s="44">
        <f t="shared" si="4"/>
        <v>0</v>
      </c>
      <c r="D15" s="44">
        <f t="shared" si="4"/>
        <v>0.86155689652092682</v>
      </c>
      <c r="E15" s="44">
        <f t="shared" si="4"/>
        <v>2.2918436585676695E-2</v>
      </c>
      <c r="F15" s="162">
        <f t="shared" si="5"/>
        <v>1204.6029217439832</v>
      </c>
      <c r="G15" s="44">
        <f t="shared" si="1"/>
        <v>0</v>
      </c>
      <c r="H15" s="44">
        <f t="shared" si="1"/>
        <v>0</v>
      </c>
      <c r="I15" s="160">
        <f t="shared" si="6"/>
        <v>1205.4876282859057</v>
      </c>
      <c r="J15" s="155"/>
      <c r="K15" s="175" t="s">
        <v>55</v>
      </c>
      <c r="L15" s="44">
        <f t="shared" si="7"/>
        <v>2.3120881578292567E-4</v>
      </c>
      <c r="M15" s="44">
        <f t="shared" si="7"/>
        <v>0</v>
      </c>
      <c r="N15" s="44">
        <f t="shared" si="7"/>
        <v>0.86155689652092682</v>
      </c>
      <c r="O15" s="44">
        <f t="shared" si="7"/>
        <v>2.2918436585676695E-2</v>
      </c>
      <c r="P15" s="44">
        <f t="shared" si="8"/>
        <v>1204.6029217439832</v>
      </c>
      <c r="Q15" s="44">
        <f t="shared" si="3"/>
        <v>0</v>
      </c>
      <c r="R15" s="44">
        <f t="shared" si="3"/>
        <v>0</v>
      </c>
      <c r="S15" s="164">
        <f t="shared" si="9"/>
        <v>1205.4876282859057</v>
      </c>
      <c r="T15" s="155" t="str">
        <f t="shared" si="10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227.37711191418717</v>
      </c>
      <c r="C16" s="41">
        <f t="shared" si="4"/>
        <v>19.859655145772127</v>
      </c>
      <c r="D16" s="41">
        <f t="shared" si="4"/>
        <v>144.72132910196268</v>
      </c>
      <c r="E16" s="41">
        <f t="shared" si="4"/>
        <v>84.91694948737269</v>
      </c>
      <c r="F16" s="166">
        <f t="shared" si="5"/>
        <v>9.1687810990501593</v>
      </c>
      <c r="G16" s="41">
        <f t="shared" si="1"/>
        <v>0</v>
      </c>
      <c r="H16" s="41">
        <f t="shared" si="1"/>
        <v>0</v>
      </c>
      <c r="I16" s="168">
        <f t="shared" si="6"/>
        <v>486.04382674834477</v>
      </c>
      <c r="J16" s="155"/>
      <c r="K16" s="169" t="s">
        <v>17</v>
      </c>
      <c r="L16" s="88">
        <f t="shared" si="7"/>
        <v>227.37711191418717</v>
      </c>
      <c r="M16" s="88">
        <f t="shared" si="7"/>
        <v>19.859655145772127</v>
      </c>
      <c r="N16" s="88">
        <f t="shared" si="7"/>
        <v>144.72132910196268</v>
      </c>
      <c r="O16" s="88">
        <f t="shared" si="7"/>
        <v>84.91694948737269</v>
      </c>
      <c r="P16" s="88">
        <f t="shared" si="8"/>
        <v>9.1687810990501593</v>
      </c>
      <c r="Q16" s="88">
        <f t="shared" si="3"/>
        <v>0</v>
      </c>
      <c r="R16" s="88">
        <f t="shared" si="3"/>
        <v>0</v>
      </c>
      <c r="S16" s="172">
        <f t="shared" si="9"/>
        <v>486.04382674834477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4709.4707420760396</v>
      </c>
      <c r="C17" s="44">
        <f t="shared" si="4"/>
        <v>2074.0191743966966</v>
      </c>
      <c r="D17" s="44">
        <f t="shared" si="4"/>
        <v>3892.1250042447664</v>
      </c>
      <c r="E17" s="44">
        <f t="shared" si="4"/>
        <v>171.63504655012201</v>
      </c>
      <c r="F17" s="162">
        <f t="shared" si="5"/>
        <v>113.85479807139723</v>
      </c>
      <c r="G17" s="44">
        <f t="shared" si="1"/>
        <v>0</v>
      </c>
      <c r="H17" s="44">
        <f t="shared" si="1"/>
        <v>0</v>
      </c>
      <c r="I17" s="160">
        <f t="shared" si="6"/>
        <v>10961.104765339021</v>
      </c>
      <c r="J17" s="155"/>
      <c r="K17" s="175" t="s">
        <v>139</v>
      </c>
      <c r="L17" s="44">
        <f t="shared" si="7"/>
        <v>4709.4707420760396</v>
      </c>
      <c r="M17" s="44">
        <f t="shared" si="7"/>
        <v>2074.0191743966966</v>
      </c>
      <c r="N17" s="44">
        <f t="shared" si="7"/>
        <v>3892.1250042447664</v>
      </c>
      <c r="O17" s="44">
        <f t="shared" si="7"/>
        <v>171.63504655012201</v>
      </c>
      <c r="P17" s="44">
        <f t="shared" si="8"/>
        <v>113.85479807139723</v>
      </c>
      <c r="Q17" s="44">
        <f t="shared" si="3"/>
        <v>0</v>
      </c>
      <c r="R17" s="44">
        <f t="shared" si="3"/>
        <v>0</v>
      </c>
      <c r="S17" s="164">
        <f t="shared" si="9"/>
        <v>10961.104765339021</v>
      </c>
      <c r="T17" s="155" t="str">
        <f t="shared" si="10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2064.2337619040372</v>
      </c>
      <c r="C18" s="41">
        <f t="shared" si="4"/>
        <v>86.206977159910082</v>
      </c>
      <c r="D18" s="41">
        <f t="shared" si="4"/>
        <v>4589.6245050219568</v>
      </c>
      <c r="E18" s="41">
        <f t="shared" si="4"/>
        <v>8612.3256639363681</v>
      </c>
      <c r="F18" s="166">
        <f t="shared" si="5"/>
        <v>1541.6889746278098</v>
      </c>
      <c r="G18" s="41">
        <f t="shared" si="1"/>
        <v>2315.329135534801</v>
      </c>
      <c r="H18" s="41">
        <f t="shared" si="1"/>
        <v>18.808232568849334</v>
      </c>
      <c r="I18" s="168">
        <f t="shared" si="6"/>
        <v>19228.217250753733</v>
      </c>
      <c r="J18" s="155"/>
      <c r="K18" s="169" t="s">
        <v>25</v>
      </c>
      <c r="L18" s="88">
        <f t="shared" si="7"/>
        <v>2064.2337619040372</v>
      </c>
      <c r="M18" s="88">
        <f t="shared" si="7"/>
        <v>86.206977159910082</v>
      </c>
      <c r="N18" s="88">
        <f t="shared" si="7"/>
        <v>4589.6245050219568</v>
      </c>
      <c r="O18" s="88">
        <f t="shared" si="7"/>
        <v>8612.3256639363681</v>
      </c>
      <c r="P18" s="88">
        <f t="shared" si="8"/>
        <v>1541.6889746278098</v>
      </c>
      <c r="Q18" s="88">
        <f t="shared" si="3"/>
        <v>2315.329135534801</v>
      </c>
      <c r="R18" s="88">
        <f t="shared" si="3"/>
        <v>18.808232568849334</v>
      </c>
      <c r="S18" s="172">
        <f t="shared" si="9"/>
        <v>19228.217250753733</v>
      </c>
      <c r="T18" s="155" t="str">
        <f t="shared" si="10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3262.6815332829669</v>
      </c>
      <c r="C19" s="44">
        <f t="shared" si="4"/>
        <v>269.2159343021483</v>
      </c>
      <c r="D19" s="44">
        <f t="shared" si="4"/>
        <v>287.44060227562841</v>
      </c>
      <c r="E19" s="44">
        <f t="shared" si="4"/>
        <v>0</v>
      </c>
      <c r="F19" s="162">
        <f t="shared" si="5"/>
        <v>0</v>
      </c>
      <c r="G19" s="44">
        <f t="shared" si="1"/>
        <v>0</v>
      </c>
      <c r="H19" s="44">
        <f t="shared" si="1"/>
        <v>0</v>
      </c>
      <c r="I19" s="160">
        <f t="shared" si="6"/>
        <v>3819.3380698607434</v>
      </c>
      <c r="J19" s="155"/>
      <c r="K19" s="175" t="s">
        <v>24</v>
      </c>
      <c r="L19" s="44">
        <f t="shared" si="7"/>
        <v>3262.6815332829669</v>
      </c>
      <c r="M19" s="44">
        <f t="shared" si="7"/>
        <v>269.2159343021483</v>
      </c>
      <c r="N19" s="44">
        <f t="shared" si="7"/>
        <v>287.44060227562841</v>
      </c>
      <c r="O19" s="44">
        <f t="shared" si="7"/>
        <v>0</v>
      </c>
      <c r="P19" s="44">
        <f t="shared" si="8"/>
        <v>0</v>
      </c>
      <c r="Q19" s="44">
        <f t="shared" si="3"/>
        <v>0</v>
      </c>
      <c r="R19" s="44">
        <f t="shared" si="3"/>
        <v>0</v>
      </c>
      <c r="S19" s="164">
        <f t="shared" si="9"/>
        <v>3819.3380698607434</v>
      </c>
      <c r="T19" s="155" t="str">
        <f t="shared" si="10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5049.4237099550592</v>
      </c>
      <c r="C20" s="41">
        <f t="shared" si="4"/>
        <v>9.0722932342226859</v>
      </c>
      <c r="D20" s="41">
        <f t="shared" si="4"/>
        <v>408.58442051498747</v>
      </c>
      <c r="E20" s="41">
        <f t="shared" si="4"/>
        <v>0</v>
      </c>
      <c r="F20" s="166">
        <f t="shared" si="5"/>
        <v>0.21851886811764706</v>
      </c>
      <c r="G20" s="41">
        <f t="shared" si="1"/>
        <v>0</v>
      </c>
      <c r="H20" s="41">
        <f t="shared" si="1"/>
        <v>0</v>
      </c>
      <c r="I20" s="168">
        <f t="shared" si="6"/>
        <v>5467.2989425723872</v>
      </c>
      <c r="J20" s="155"/>
      <c r="K20" s="169" t="s">
        <v>56</v>
      </c>
      <c r="L20" s="88">
        <f t="shared" si="7"/>
        <v>5049.4237099550592</v>
      </c>
      <c r="M20" s="88">
        <f t="shared" si="7"/>
        <v>9.0722932342226859</v>
      </c>
      <c r="N20" s="88">
        <f t="shared" si="7"/>
        <v>408.58442051498747</v>
      </c>
      <c r="O20" s="88">
        <f t="shared" si="7"/>
        <v>0</v>
      </c>
      <c r="P20" s="88">
        <f t="shared" si="8"/>
        <v>0.21851886811764706</v>
      </c>
      <c r="Q20" s="88">
        <f t="shared" si="3"/>
        <v>0</v>
      </c>
      <c r="R20" s="88">
        <f t="shared" si="3"/>
        <v>0</v>
      </c>
      <c r="S20" s="172">
        <f t="shared" si="9"/>
        <v>5467.2989425723872</v>
      </c>
      <c r="T20" s="155" t="str">
        <f t="shared" si="10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2094.777931610618</v>
      </c>
      <c r="C21" s="44">
        <f t="shared" si="4"/>
        <v>1005.4589229014364</v>
      </c>
      <c r="D21" s="44">
        <f t="shared" si="4"/>
        <v>862.66083832184813</v>
      </c>
      <c r="E21" s="44">
        <f t="shared" si="4"/>
        <v>15.758991293218694</v>
      </c>
      <c r="F21" s="162">
        <f t="shared" si="5"/>
        <v>1789.7138741192221</v>
      </c>
      <c r="G21" s="44">
        <f t="shared" si="1"/>
        <v>0</v>
      </c>
      <c r="H21" s="44">
        <f t="shared" si="1"/>
        <v>0</v>
      </c>
      <c r="I21" s="160">
        <f t="shared" si="6"/>
        <v>5768.3705582463426</v>
      </c>
      <c r="J21" s="155"/>
      <c r="K21" s="175" t="s">
        <v>22</v>
      </c>
      <c r="L21" s="44">
        <f t="shared" si="7"/>
        <v>2094.777931610618</v>
      </c>
      <c r="M21" s="44">
        <f t="shared" si="7"/>
        <v>1005.4589229014364</v>
      </c>
      <c r="N21" s="44">
        <f t="shared" si="7"/>
        <v>862.66083832184813</v>
      </c>
      <c r="O21" s="44">
        <f t="shared" si="7"/>
        <v>15.758991293218694</v>
      </c>
      <c r="P21" s="44">
        <f t="shared" si="8"/>
        <v>1789.7138741192218</v>
      </c>
      <c r="Q21" s="44">
        <f t="shared" si="3"/>
        <v>0</v>
      </c>
      <c r="R21" s="44">
        <f t="shared" si="3"/>
        <v>0</v>
      </c>
      <c r="S21" s="164">
        <f t="shared" si="9"/>
        <v>5768.3705582463426</v>
      </c>
      <c r="T21" s="155" t="str">
        <f t="shared" si="10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14.214202039172887</v>
      </c>
      <c r="C22" s="41">
        <f t="shared" si="4"/>
        <v>5.1890571216389452</v>
      </c>
      <c r="D22" s="41">
        <f t="shared" si="4"/>
        <v>206.05277029776335</v>
      </c>
      <c r="E22" s="41">
        <f t="shared" si="4"/>
        <v>0</v>
      </c>
      <c r="F22" s="166">
        <f t="shared" si="5"/>
        <v>0</v>
      </c>
      <c r="G22" s="41">
        <f t="shared" si="1"/>
        <v>0</v>
      </c>
      <c r="H22" s="41">
        <f t="shared" si="1"/>
        <v>0</v>
      </c>
      <c r="I22" s="168">
        <f t="shared" si="6"/>
        <v>225.45602945857519</v>
      </c>
      <c r="J22" s="155"/>
      <c r="K22" s="169" t="s">
        <v>21</v>
      </c>
      <c r="L22" s="88">
        <f t="shared" si="7"/>
        <v>14.214202039172887</v>
      </c>
      <c r="M22" s="88">
        <f t="shared" si="7"/>
        <v>5.1890571216389452</v>
      </c>
      <c r="N22" s="88">
        <f t="shared" si="7"/>
        <v>206.05277029776335</v>
      </c>
      <c r="O22" s="88">
        <f t="shared" si="7"/>
        <v>0</v>
      </c>
      <c r="P22" s="88">
        <f t="shared" si="8"/>
        <v>0</v>
      </c>
      <c r="Q22" s="88">
        <f t="shared" si="3"/>
        <v>0</v>
      </c>
      <c r="R22" s="88">
        <f t="shared" si="3"/>
        <v>0</v>
      </c>
      <c r="S22" s="172">
        <f t="shared" si="9"/>
        <v>225.45602945857519</v>
      </c>
      <c r="T22" s="155" t="str">
        <f t="shared" si="10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929.94780698062516</v>
      </c>
      <c r="C23" s="44">
        <f t="shared" si="4"/>
        <v>0</v>
      </c>
      <c r="D23" s="44">
        <f t="shared" si="4"/>
        <v>373.87556340796823</v>
      </c>
      <c r="E23" s="44">
        <f t="shared" si="4"/>
        <v>0</v>
      </c>
      <c r="F23" s="162">
        <f t="shared" si="5"/>
        <v>0</v>
      </c>
      <c r="G23" s="44">
        <f t="shared" ref="G23:H27" si="11">G49+G101</f>
        <v>0</v>
      </c>
      <c r="H23" s="44">
        <f t="shared" si="11"/>
        <v>0</v>
      </c>
      <c r="I23" s="160">
        <f t="shared" si="6"/>
        <v>1303.8233703885935</v>
      </c>
      <c r="J23" s="155"/>
      <c r="K23" s="177" t="s">
        <v>60</v>
      </c>
      <c r="L23" s="44">
        <f t="shared" si="7"/>
        <v>929.94780698062516</v>
      </c>
      <c r="M23" s="44">
        <f t="shared" si="7"/>
        <v>0</v>
      </c>
      <c r="N23" s="44">
        <f t="shared" si="7"/>
        <v>373.87556340796823</v>
      </c>
      <c r="O23" s="44">
        <f t="shared" si="7"/>
        <v>0</v>
      </c>
      <c r="P23" s="44">
        <f t="shared" si="8"/>
        <v>0</v>
      </c>
      <c r="Q23" s="44">
        <f t="shared" ref="Q23:R27" si="12">Q49+Q101</f>
        <v>0</v>
      </c>
      <c r="R23" s="44">
        <f t="shared" si="12"/>
        <v>0</v>
      </c>
      <c r="S23" s="164">
        <f t="shared" si="9"/>
        <v>1303.8233703885935</v>
      </c>
      <c r="T23" s="155" t="str">
        <f t="shared" si="10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ref="B24:E27" si="13">B50+B102</f>
        <v>929.94780698062516</v>
      </c>
      <c r="C24" s="61">
        <f t="shared" si="13"/>
        <v>0</v>
      </c>
      <c r="D24" s="61">
        <f t="shared" si="13"/>
        <v>373.87556340796823</v>
      </c>
      <c r="E24" s="61">
        <f t="shared" si="13"/>
        <v>0</v>
      </c>
      <c r="F24" s="179">
        <f t="shared" si="5"/>
        <v>0</v>
      </c>
      <c r="G24" s="61">
        <f t="shared" si="11"/>
        <v>0</v>
      </c>
      <c r="H24" s="61">
        <f t="shared" si="11"/>
        <v>0</v>
      </c>
      <c r="I24" s="181">
        <f t="shared" si="6"/>
        <v>1303.8233703885935</v>
      </c>
      <c r="J24" s="155"/>
      <c r="K24" s="182" t="s">
        <v>23</v>
      </c>
      <c r="L24" s="91">
        <f t="shared" ref="L24:O27" si="14">L50+L102</f>
        <v>929.94780698062516</v>
      </c>
      <c r="M24" s="91">
        <f t="shared" si="14"/>
        <v>0</v>
      </c>
      <c r="N24" s="91">
        <f t="shared" si="14"/>
        <v>373.87556340796823</v>
      </c>
      <c r="O24" s="91">
        <f t="shared" si="14"/>
        <v>0</v>
      </c>
      <c r="P24" s="91">
        <f t="shared" si="8"/>
        <v>0</v>
      </c>
      <c r="Q24" s="91">
        <f t="shared" si="12"/>
        <v>0</v>
      </c>
      <c r="R24" s="91">
        <f t="shared" si="12"/>
        <v>0</v>
      </c>
      <c r="S24" s="185">
        <f t="shared" si="9"/>
        <v>1303.8233703885935</v>
      </c>
      <c r="T24" s="155" t="str">
        <f t="shared" si="10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13"/>
        <v>0</v>
      </c>
      <c r="C25" s="64">
        <f t="shared" si="13"/>
        <v>0</v>
      </c>
      <c r="D25" s="64">
        <f t="shared" si="13"/>
        <v>0</v>
      </c>
      <c r="E25" s="64">
        <f t="shared" si="13"/>
        <v>0</v>
      </c>
      <c r="F25" s="187">
        <f t="shared" si="5"/>
        <v>0</v>
      </c>
      <c r="G25" s="64">
        <f t="shared" si="11"/>
        <v>0</v>
      </c>
      <c r="H25" s="64">
        <f t="shared" si="11"/>
        <v>0</v>
      </c>
      <c r="I25" s="189">
        <f t="shared" si="6"/>
        <v>0</v>
      </c>
      <c r="J25" s="155"/>
      <c r="K25" s="190" t="s">
        <v>19</v>
      </c>
      <c r="L25" s="64">
        <f t="shared" si="14"/>
        <v>0</v>
      </c>
      <c r="M25" s="64">
        <f t="shared" si="14"/>
        <v>0</v>
      </c>
      <c r="N25" s="64">
        <f t="shared" si="14"/>
        <v>0</v>
      </c>
      <c r="O25" s="64">
        <f t="shared" si="14"/>
        <v>0</v>
      </c>
      <c r="P25" s="64">
        <f t="shared" si="8"/>
        <v>0</v>
      </c>
      <c r="Q25" s="64">
        <f t="shared" si="12"/>
        <v>0</v>
      </c>
      <c r="R25" s="64">
        <f t="shared" si="12"/>
        <v>0</v>
      </c>
      <c r="S25" s="192">
        <f t="shared" si="9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13"/>
        <v>0</v>
      </c>
      <c r="C26" s="61">
        <f t="shared" si="13"/>
        <v>0</v>
      </c>
      <c r="D26" s="61">
        <f t="shared" si="13"/>
        <v>0</v>
      </c>
      <c r="E26" s="61">
        <f t="shared" si="13"/>
        <v>0</v>
      </c>
      <c r="F26" s="179">
        <f t="shared" si="5"/>
        <v>0</v>
      </c>
      <c r="G26" s="61">
        <f t="shared" si="11"/>
        <v>0</v>
      </c>
      <c r="H26" s="61">
        <f t="shared" si="11"/>
        <v>0</v>
      </c>
      <c r="I26" s="181">
        <f t="shared" si="6"/>
        <v>0</v>
      </c>
      <c r="J26" s="155"/>
      <c r="K26" s="182" t="s">
        <v>20</v>
      </c>
      <c r="L26" s="91">
        <f t="shared" si="14"/>
        <v>0</v>
      </c>
      <c r="M26" s="91">
        <f t="shared" si="14"/>
        <v>0</v>
      </c>
      <c r="N26" s="91">
        <f t="shared" si="14"/>
        <v>0</v>
      </c>
      <c r="O26" s="91">
        <f t="shared" si="14"/>
        <v>0</v>
      </c>
      <c r="P26" s="91">
        <f t="shared" si="8"/>
        <v>0</v>
      </c>
      <c r="Q26" s="91">
        <f t="shared" si="12"/>
        <v>0</v>
      </c>
      <c r="R26" s="91">
        <f t="shared" si="12"/>
        <v>0</v>
      </c>
      <c r="S26" s="185">
        <f t="shared" si="9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13"/>
        <v>0</v>
      </c>
      <c r="C27" s="54">
        <f t="shared" si="13"/>
        <v>0</v>
      </c>
      <c r="D27" s="54">
        <f t="shared" si="13"/>
        <v>0</v>
      </c>
      <c r="E27" s="54">
        <f t="shared" si="13"/>
        <v>0</v>
      </c>
      <c r="F27" s="194">
        <f t="shared" si="5"/>
        <v>0</v>
      </c>
      <c r="G27" s="54">
        <f t="shared" si="11"/>
        <v>0</v>
      </c>
      <c r="H27" s="54">
        <f t="shared" si="11"/>
        <v>0</v>
      </c>
      <c r="I27" s="196">
        <f t="shared" si="6"/>
        <v>0</v>
      </c>
      <c r="J27" s="155"/>
      <c r="K27" s="197" t="s">
        <v>62</v>
      </c>
      <c r="L27" s="54">
        <f t="shared" si="14"/>
        <v>0</v>
      </c>
      <c r="M27" s="54">
        <f t="shared" si="14"/>
        <v>0</v>
      </c>
      <c r="N27" s="54">
        <f t="shared" si="14"/>
        <v>0</v>
      </c>
      <c r="O27" s="54">
        <f t="shared" si="14"/>
        <v>0</v>
      </c>
      <c r="P27" s="54">
        <f t="shared" si="8"/>
        <v>0</v>
      </c>
      <c r="Q27" s="54">
        <f t="shared" si="12"/>
        <v>0</v>
      </c>
      <c r="R27" s="54">
        <f t="shared" si="12"/>
        <v>0</v>
      </c>
      <c r="S27" s="199">
        <f t="shared" si="9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26234.901937052258</v>
      </c>
      <c r="C28" s="201">
        <f t="shared" ref="C28:I28" si="15">SUM(C7:C23)</f>
        <v>3565.232825870838</v>
      </c>
      <c r="D28" s="201">
        <f t="shared" si="15"/>
        <v>13066.119649864098</v>
      </c>
      <c r="E28" s="201">
        <f t="shared" si="15"/>
        <v>9920.2032347477871</v>
      </c>
      <c r="F28" s="201">
        <f t="shared" si="15"/>
        <v>30036.962789952922</v>
      </c>
      <c r="G28" s="201">
        <f t="shared" si="15"/>
        <v>2315.329135534801</v>
      </c>
      <c r="H28" s="201">
        <f t="shared" si="15"/>
        <v>18.808232568849334</v>
      </c>
      <c r="I28" s="201">
        <f t="shared" si="15"/>
        <v>85157.557805591539</v>
      </c>
      <c r="J28" s="465"/>
      <c r="K28" s="202" t="s">
        <v>26</v>
      </c>
      <c r="L28" s="201">
        <f>SUM(L7:L23)</f>
        <v>26234.901937052258</v>
      </c>
      <c r="M28" s="201">
        <f t="shared" ref="M28:S28" si="16">SUM(M7:M23)</f>
        <v>3565.232825870838</v>
      </c>
      <c r="N28" s="201">
        <f t="shared" si="16"/>
        <v>13066.119649864098</v>
      </c>
      <c r="O28" s="201">
        <f t="shared" si="16"/>
        <v>9920.2032347477871</v>
      </c>
      <c r="P28" s="201">
        <f t="shared" si="16"/>
        <v>30036.962789952922</v>
      </c>
      <c r="Q28" s="201">
        <f t="shared" si="16"/>
        <v>2315.329135534801</v>
      </c>
      <c r="R28" s="201">
        <f t="shared" si="16"/>
        <v>18.808232568849334</v>
      </c>
      <c r="S28" s="201">
        <f t="shared" si="16"/>
        <v>85157.557805591539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0.3080748510536741</v>
      </c>
      <c r="C29" s="55">
        <f t="shared" ref="C29:H29" si="17">IF($I28=0,"-",C28/$I28)</f>
        <v>4.1866311314493108E-2</v>
      </c>
      <c r="D29" s="55">
        <f t="shared" si="17"/>
        <v>0.15343464498703793</v>
      </c>
      <c r="E29" s="55">
        <f t="shared" si="17"/>
        <v>0.11649234067274315</v>
      </c>
      <c r="F29" s="55">
        <f t="shared" si="17"/>
        <v>0.35272221942443566</v>
      </c>
      <c r="G29" s="55">
        <f t="shared" si="17"/>
        <v>2.7188768621342192E-2</v>
      </c>
      <c r="H29" s="55">
        <f t="shared" si="17"/>
        <v>2.2086392627401492E-4</v>
      </c>
      <c r="I29" s="56">
        <f>SUM(B29:H29)</f>
        <v>1.0000000000000002</v>
      </c>
      <c r="K29" s="82" t="s">
        <v>83</v>
      </c>
      <c r="L29" s="99">
        <f>IF($I28=0,"-",L28/$I28)</f>
        <v>0.3080748510536741</v>
      </c>
      <c r="M29" s="99">
        <f t="shared" ref="M29:R29" si="18">IF($I28=0,"-",M28/$I28)</f>
        <v>4.1866311314493108E-2</v>
      </c>
      <c r="N29" s="99">
        <f t="shared" si="18"/>
        <v>0.15343464498703793</v>
      </c>
      <c r="O29" s="99">
        <f t="shared" si="18"/>
        <v>0.11649234067274315</v>
      </c>
      <c r="P29" s="99">
        <f t="shared" si="18"/>
        <v>0.35272221942443566</v>
      </c>
      <c r="Q29" s="99">
        <f t="shared" si="18"/>
        <v>2.7188768621342192E-2</v>
      </c>
      <c r="R29" s="100">
        <f t="shared" si="18"/>
        <v>2.2086392627401492E-4</v>
      </c>
      <c r="S29" s="101">
        <f>SUM(L29:R29)</f>
        <v>1.0000000000000002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0</v>
      </c>
      <c r="C33" s="38">
        <f t="shared" ref="C33:E33" si="19">C111+C137+C163+C189+C215+C241+C267+C293+C319+C345+C371+C397+C423</f>
        <v>0</v>
      </c>
      <c r="D33" s="38">
        <f t="shared" si="19"/>
        <v>2.9606977500349888E-6</v>
      </c>
      <c r="E33" s="38">
        <f t="shared" si="19"/>
        <v>0</v>
      </c>
      <c r="F33" s="321">
        <v>0</v>
      </c>
      <c r="G33" s="38">
        <f t="shared" ref="G33:H48" si="20">G111+G137+G163+G189+G215+G241+G267+G293+G319+G345+G371+G397+G423</f>
        <v>0</v>
      </c>
      <c r="H33" s="38">
        <f t="shared" si="20"/>
        <v>0</v>
      </c>
      <c r="I33" s="160">
        <f>SUM(B33:H33)</f>
        <v>2.9606977500349888E-6</v>
      </c>
      <c r="J33" s="155"/>
      <c r="K33" s="209" t="s">
        <v>7</v>
      </c>
      <c r="L33" s="38">
        <f t="shared" ref="L33:R48" si="21">L111+L137+L163+L189+L215+L241+L267+L293+L319+L345+L371+L397+L423</f>
        <v>0</v>
      </c>
      <c r="M33" s="38">
        <f t="shared" si="21"/>
        <v>0</v>
      </c>
      <c r="N33" s="38">
        <f t="shared" si="21"/>
        <v>2.9606977500349888E-6</v>
      </c>
      <c r="O33" s="38">
        <f t="shared" si="21"/>
        <v>0</v>
      </c>
      <c r="P33" s="38">
        <f t="shared" si="21"/>
        <v>0</v>
      </c>
      <c r="Q33" s="38">
        <f t="shared" si="21"/>
        <v>0</v>
      </c>
      <c r="R33" s="38">
        <f t="shared" si="21"/>
        <v>0</v>
      </c>
      <c r="S33" s="211">
        <f>SUM(L33:R33)</f>
        <v>2.9606977500349888E-6</v>
      </c>
      <c r="T33" s="155"/>
      <c r="U33" s="212" t="s">
        <v>7</v>
      </c>
      <c r="V33" s="117">
        <f t="shared" ref="V33:AH48" si="22">V111+V137+V163+V189+V215+V241+V267+V293+V319+V345+V371+V397+V423</f>
        <v>0</v>
      </c>
      <c r="W33" s="117">
        <f t="shared" si="22"/>
        <v>0</v>
      </c>
      <c r="X33" s="117">
        <f t="shared" si="22"/>
        <v>0</v>
      </c>
      <c r="Y33" s="117">
        <f t="shared" si="22"/>
        <v>0</v>
      </c>
      <c r="Z33" s="117">
        <f t="shared" si="22"/>
        <v>2.9606977500349888E-6</v>
      </c>
      <c r="AA33" s="117">
        <f t="shared" si="22"/>
        <v>0</v>
      </c>
      <c r="AB33" s="117">
        <f t="shared" si="22"/>
        <v>0</v>
      </c>
      <c r="AC33" s="118">
        <f t="shared" si="22"/>
        <v>0</v>
      </c>
      <c r="AD33" s="117">
        <f t="shared" si="22"/>
        <v>0</v>
      </c>
      <c r="AE33" s="117">
        <f t="shared" si="22"/>
        <v>0</v>
      </c>
      <c r="AF33" s="117">
        <f t="shared" si="22"/>
        <v>0</v>
      </c>
      <c r="AG33" s="117">
        <f t="shared" si="22"/>
        <v>0</v>
      </c>
      <c r="AH33" s="117">
        <f t="shared" si="22"/>
        <v>0</v>
      </c>
      <c r="AI33" s="216">
        <f>SUM(V33:AC33)</f>
        <v>2.9606977500349888E-6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23">B112+B138+B164+B190+B216+B242+B268+B294+B320+B346+B372+B398+B424</f>
        <v>1.1693692806022099E-4</v>
      </c>
      <c r="C34" s="41">
        <f t="shared" si="23"/>
        <v>0</v>
      </c>
      <c r="D34" s="41">
        <f t="shared" si="23"/>
        <v>562.88312499999995</v>
      </c>
      <c r="E34" s="41">
        <f t="shared" si="23"/>
        <v>0</v>
      </c>
      <c r="F34" s="322">
        <v>0</v>
      </c>
      <c r="G34" s="41">
        <f t="shared" si="20"/>
        <v>0</v>
      </c>
      <c r="H34" s="41">
        <f t="shared" si="20"/>
        <v>0</v>
      </c>
      <c r="I34" s="168">
        <f t="shared" ref="I34:I53" si="24">SUM(B34:H34)</f>
        <v>562.88324193692802</v>
      </c>
      <c r="J34" s="155"/>
      <c r="K34" s="169" t="s">
        <v>8</v>
      </c>
      <c r="L34" s="88">
        <f t="shared" si="21"/>
        <v>1.1693692806022099E-4</v>
      </c>
      <c r="M34" s="88">
        <f t="shared" si="21"/>
        <v>0</v>
      </c>
      <c r="N34" s="88">
        <f t="shared" si="21"/>
        <v>562.88312499999995</v>
      </c>
      <c r="O34" s="88">
        <f t="shared" si="21"/>
        <v>0</v>
      </c>
      <c r="P34" s="88">
        <f t="shared" si="21"/>
        <v>0</v>
      </c>
      <c r="Q34" s="88">
        <f t="shared" si="21"/>
        <v>0</v>
      </c>
      <c r="R34" s="88">
        <f t="shared" si="21"/>
        <v>0</v>
      </c>
      <c r="S34" s="172">
        <f t="shared" ref="S34:S53" si="25">SUM(L34:R34)</f>
        <v>562.88324193692802</v>
      </c>
      <c r="T34" s="155"/>
      <c r="U34" s="217" t="s">
        <v>8</v>
      </c>
      <c r="V34" s="121">
        <f t="shared" si="22"/>
        <v>1.1693692806022099E-4</v>
      </c>
      <c r="W34" s="121">
        <f t="shared" si="22"/>
        <v>0</v>
      </c>
      <c r="X34" s="121">
        <f t="shared" si="22"/>
        <v>0</v>
      </c>
      <c r="Y34" s="121">
        <f t="shared" si="22"/>
        <v>0</v>
      </c>
      <c r="Z34" s="121">
        <f t="shared" si="22"/>
        <v>562.88312499999995</v>
      </c>
      <c r="AA34" s="121">
        <f t="shared" si="22"/>
        <v>0</v>
      </c>
      <c r="AB34" s="121">
        <f t="shared" si="22"/>
        <v>0</v>
      </c>
      <c r="AC34" s="122">
        <f t="shared" si="22"/>
        <v>0</v>
      </c>
      <c r="AD34" s="121">
        <f t="shared" si="22"/>
        <v>0</v>
      </c>
      <c r="AE34" s="121">
        <f t="shared" si="22"/>
        <v>0</v>
      </c>
      <c r="AF34" s="121">
        <f t="shared" si="22"/>
        <v>0</v>
      </c>
      <c r="AG34" s="121">
        <f t="shared" si="22"/>
        <v>0</v>
      </c>
      <c r="AH34" s="121">
        <f t="shared" si="22"/>
        <v>0</v>
      </c>
      <c r="AI34" s="220">
        <f t="shared" ref="AI34:AI53" si="26">SUM(V34:AC34)</f>
        <v>562.88324193692802</v>
      </c>
      <c r="AJ34" s="147" t="str">
        <f t="shared" ref="AJ34:AJ55" si="27">IF(ABS(S34-AI34)&gt;0.001,S34-AI34,"")</f>
        <v/>
      </c>
    </row>
    <row r="35" spans="1:36" ht="15">
      <c r="A35" s="173" t="s">
        <v>10</v>
      </c>
      <c r="B35" s="44">
        <f t="shared" si="23"/>
        <v>0</v>
      </c>
      <c r="C35" s="44">
        <f t="shared" si="23"/>
        <v>0</v>
      </c>
      <c r="D35" s="44">
        <f t="shared" si="23"/>
        <v>298.73743155857329</v>
      </c>
      <c r="E35" s="44">
        <f t="shared" si="23"/>
        <v>0</v>
      </c>
      <c r="F35" s="322">
        <v>0</v>
      </c>
      <c r="G35" s="44">
        <f t="shared" si="20"/>
        <v>0</v>
      </c>
      <c r="H35" s="44">
        <f t="shared" si="20"/>
        <v>0</v>
      </c>
      <c r="I35" s="160">
        <f t="shared" si="24"/>
        <v>298.73743155857329</v>
      </c>
      <c r="J35" s="155"/>
      <c r="K35" s="175" t="s">
        <v>10</v>
      </c>
      <c r="L35" s="44">
        <f t="shared" si="21"/>
        <v>0</v>
      </c>
      <c r="M35" s="44">
        <f t="shared" si="21"/>
        <v>0</v>
      </c>
      <c r="N35" s="44">
        <f t="shared" si="21"/>
        <v>298.73743155857329</v>
      </c>
      <c r="O35" s="44">
        <f t="shared" si="21"/>
        <v>0</v>
      </c>
      <c r="P35" s="44">
        <f t="shared" si="21"/>
        <v>0</v>
      </c>
      <c r="Q35" s="44">
        <f t="shared" si="21"/>
        <v>0</v>
      </c>
      <c r="R35" s="44">
        <f t="shared" si="21"/>
        <v>0</v>
      </c>
      <c r="S35" s="164">
        <f t="shared" si="25"/>
        <v>298.73743155857329</v>
      </c>
      <c r="T35" s="155"/>
      <c r="U35" s="221" t="s">
        <v>10</v>
      </c>
      <c r="V35" s="117">
        <f t="shared" si="22"/>
        <v>0</v>
      </c>
      <c r="W35" s="117">
        <f t="shared" si="22"/>
        <v>0</v>
      </c>
      <c r="X35" s="117">
        <f t="shared" si="22"/>
        <v>0</v>
      </c>
      <c r="Y35" s="117">
        <f t="shared" si="22"/>
        <v>0</v>
      </c>
      <c r="Z35" s="117">
        <f t="shared" si="22"/>
        <v>298.73743155857329</v>
      </c>
      <c r="AA35" s="117">
        <f t="shared" si="22"/>
        <v>0</v>
      </c>
      <c r="AB35" s="117">
        <f t="shared" si="22"/>
        <v>0</v>
      </c>
      <c r="AC35" s="118">
        <f t="shared" si="22"/>
        <v>0</v>
      </c>
      <c r="AD35" s="117">
        <f t="shared" si="22"/>
        <v>0</v>
      </c>
      <c r="AE35" s="117">
        <f t="shared" si="22"/>
        <v>0</v>
      </c>
      <c r="AF35" s="117">
        <f t="shared" si="22"/>
        <v>0</v>
      </c>
      <c r="AG35" s="117">
        <f t="shared" si="22"/>
        <v>0</v>
      </c>
      <c r="AH35" s="117">
        <f t="shared" si="22"/>
        <v>0</v>
      </c>
      <c r="AI35" s="216">
        <f t="shared" si="26"/>
        <v>298.73743155857329</v>
      </c>
      <c r="AJ35" s="147" t="str">
        <f t="shared" si="27"/>
        <v/>
      </c>
    </row>
    <row r="36" spans="1:36" ht="15">
      <c r="A36" s="165" t="s">
        <v>52</v>
      </c>
      <c r="B36" s="41">
        <f t="shared" si="23"/>
        <v>0</v>
      </c>
      <c r="C36" s="41">
        <f t="shared" si="23"/>
        <v>0</v>
      </c>
      <c r="D36" s="41">
        <f t="shared" si="23"/>
        <v>507.71166275408399</v>
      </c>
      <c r="E36" s="41">
        <f t="shared" si="23"/>
        <v>0</v>
      </c>
      <c r="F36" s="322">
        <v>0</v>
      </c>
      <c r="G36" s="41">
        <f t="shared" si="20"/>
        <v>0</v>
      </c>
      <c r="H36" s="41">
        <f t="shared" si="20"/>
        <v>0</v>
      </c>
      <c r="I36" s="168">
        <f t="shared" si="24"/>
        <v>507.71166275408399</v>
      </c>
      <c r="J36" s="155"/>
      <c r="K36" s="169" t="s">
        <v>52</v>
      </c>
      <c r="L36" s="88">
        <f t="shared" si="21"/>
        <v>0</v>
      </c>
      <c r="M36" s="88">
        <f t="shared" si="21"/>
        <v>0</v>
      </c>
      <c r="N36" s="88">
        <f t="shared" si="21"/>
        <v>507.71166275408399</v>
      </c>
      <c r="O36" s="88">
        <f t="shared" si="21"/>
        <v>0</v>
      </c>
      <c r="P36" s="88">
        <f t="shared" si="21"/>
        <v>0</v>
      </c>
      <c r="Q36" s="88">
        <f t="shared" si="21"/>
        <v>0</v>
      </c>
      <c r="R36" s="88">
        <f t="shared" si="21"/>
        <v>0</v>
      </c>
      <c r="S36" s="172">
        <f t="shared" si="25"/>
        <v>507.71166275408399</v>
      </c>
      <c r="T36" s="155"/>
      <c r="U36" s="217" t="s">
        <v>52</v>
      </c>
      <c r="V36" s="121">
        <f t="shared" si="22"/>
        <v>0</v>
      </c>
      <c r="W36" s="121">
        <f t="shared" si="22"/>
        <v>0</v>
      </c>
      <c r="X36" s="121">
        <f t="shared" si="22"/>
        <v>0</v>
      </c>
      <c r="Y36" s="121">
        <f t="shared" si="22"/>
        <v>0</v>
      </c>
      <c r="Z36" s="121">
        <f t="shared" si="22"/>
        <v>507.71166275408399</v>
      </c>
      <c r="AA36" s="121">
        <f t="shared" si="22"/>
        <v>0</v>
      </c>
      <c r="AB36" s="121">
        <f t="shared" si="22"/>
        <v>0</v>
      </c>
      <c r="AC36" s="122">
        <f t="shared" si="22"/>
        <v>0</v>
      </c>
      <c r="AD36" s="121">
        <f t="shared" si="22"/>
        <v>0</v>
      </c>
      <c r="AE36" s="121">
        <f t="shared" si="22"/>
        <v>0</v>
      </c>
      <c r="AF36" s="121">
        <f t="shared" si="22"/>
        <v>0</v>
      </c>
      <c r="AG36" s="121">
        <f t="shared" si="22"/>
        <v>0</v>
      </c>
      <c r="AH36" s="121">
        <f t="shared" si="22"/>
        <v>0</v>
      </c>
      <c r="AI36" s="220">
        <f t="shared" si="26"/>
        <v>507.71166275408399</v>
      </c>
      <c r="AJ36" s="147" t="str">
        <f t="shared" si="27"/>
        <v/>
      </c>
    </row>
    <row r="37" spans="1:36" ht="15">
      <c r="A37" s="173" t="s">
        <v>16</v>
      </c>
      <c r="B37" s="44">
        <f t="shared" si="23"/>
        <v>161.56575979950171</v>
      </c>
      <c r="C37" s="44">
        <f t="shared" si="23"/>
        <v>70.394776873889597</v>
      </c>
      <c r="D37" s="44">
        <f t="shared" si="23"/>
        <v>174.39491899942041</v>
      </c>
      <c r="E37" s="44">
        <f t="shared" si="23"/>
        <v>18.323132232502235</v>
      </c>
      <c r="F37" s="322">
        <v>0</v>
      </c>
      <c r="G37" s="44">
        <f t="shared" si="20"/>
        <v>0</v>
      </c>
      <c r="H37" s="44">
        <f t="shared" si="20"/>
        <v>0</v>
      </c>
      <c r="I37" s="160">
        <f t="shared" si="24"/>
        <v>424.67858790531392</v>
      </c>
      <c r="J37" s="155"/>
      <c r="K37" s="175" t="s">
        <v>16</v>
      </c>
      <c r="L37" s="44">
        <f t="shared" si="21"/>
        <v>161.56575979950171</v>
      </c>
      <c r="M37" s="44">
        <f t="shared" si="21"/>
        <v>70.394776873889597</v>
      </c>
      <c r="N37" s="44">
        <f t="shared" si="21"/>
        <v>174.39491899942041</v>
      </c>
      <c r="O37" s="44">
        <f t="shared" si="21"/>
        <v>18.323132232502235</v>
      </c>
      <c r="P37" s="44">
        <f t="shared" si="21"/>
        <v>0</v>
      </c>
      <c r="Q37" s="44">
        <f t="shared" si="21"/>
        <v>0</v>
      </c>
      <c r="R37" s="44">
        <f t="shared" si="21"/>
        <v>0</v>
      </c>
      <c r="S37" s="164">
        <f t="shared" si="25"/>
        <v>424.67858790531392</v>
      </c>
      <c r="T37" s="155"/>
      <c r="U37" s="221" t="s">
        <v>16</v>
      </c>
      <c r="V37" s="117">
        <f t="shared" si="22"/>
        <v>161.39663181906963</v>
      </c>
      <c r="W37" s="117">
        <f t="shared" si="22"/>
        <v>0</v>
      </c>
      <c r="X37" s="117">
        <f t="shared" si="22"/>
        <v>0</v>
      </c>
      <c r="Y37" s="117">
        <f t="shared" si="22"/>
        <v>70.394776873889597</v>
      </c>
      <c r="Z37" s="117">
        <f t="shared" si="22"/>
        <v>174.37859360106293</v>
      </c>
      <c r="AA37" s="117">
        <f t="shared" si="22"/>
        <v>18.323132232502235</v>
      </c>
      <c r="AB37" s="117">
        <f t="shared" si="22"/>
        <v>0</v>
      </c>
      <c r="AC37" s="118">
        <f t="shared" si="22"/>
        <v>0.18545337878959775</v>
      </c>
      <c r="AD37" s="117">
        <f t="shared" si="22"/>
        <v>0.16912798043208366</v>
      </c>
      <c r="AE37" s="117">
        <f t="shared" si="22"/>
        <v>0</v>
      </c>
      <c r="AF37" s="117">
        <f t="shared" si="22"/>
        <v>0</v>
      </c>
      <c r="AG37" s="117">
        <f t="shared" si="22"/>
        <v>1.6325398357514082E-2</v>
      </c>
      <c r="AH37" s="117">
        <f t="shared" si="22"/>
        <v>0</v>
      </c>
      <c r="AI37" s="216">
        <f t="shared" si="26"/>
        <v>424.67858790531403</v>
      </c>
      <c r="AJ37" s="147" t="str">
        <f t="shared" si="27"/>
        <v/>
      </c>
    </row>
    <row r="38" spans="1:36" ht="15">
      <c r="A38" s="165" t="s">
        <v>15</v>
      </c>
      <c r="B38" s="41">
        <f t="shared" si="23"/>
        <v>34.110598595641633</v>
      </c>
      <c r="C38" s="41">
        <f t="shared" si="23"/>
        <v>6.6468383803927331</v>
      </c>
      <c r="D38" s="41">
        <f t="shared" si="23"/>
        <v>8.0180702850587746</v>
      </c>
      <c r="E38" s="41">
        <f t="shared" si="23"/>
        <v>1.8540162357067185</v>
      </c>
      <c r="F38" s="322">
        <v>0</v>
      </c>
      <c r="G38" s="41">
        <f t="shared" si="20"/>
        <v>0</v>
      </c>
      <c r="H38" s="41">
        <f t="shared" si="20"/>
        <v>0</v>
      </c>
      <c r="I38" s="168">
        <f t="shared" si="24"/>
        <v>50.629523496799862</v>
      </c>
      <c r="J38" s="155"/>
      <c r="K38" s="169" t="s">
        <v>15</v>
      </c>
      <c r="L38" s="88">
        <f t="shared" si="21"/>
        <v>34.110598595641633</v>
      </c>
      <c r="M38" s="88">
        <f t="shared" si="21"/>
        <v>6.6468383803927331</v>
      </c>
      <c r="N38" s="88">
        <f t="shared" si="21"/>
        <v>8.0180702850587746</v>
      </c>
      <c r="O38" s="88">
        <f t="shared" si="21"/>
        <v>1.8540162357067185</v>
      </c>
      <c r="P38" s="88">
        <f t="shared" si="21"/>
        <v>0</v>
      </c>
      <c r="Q38" s="88">
        <f t="shared" si="21"/>
        <v>0</v>
      </c>
      <c r="R38" s="88">
        <f t="shared" si="21"/>
        <v>0</v>
      </c>
      <c r="S38" s="172">
        <f t="shared" si="25"/>
        <v>50.629523496799862</v>
      </c>
      <c r="T38" s="155"/>
      <c r="U38" s="217" t="s">
        <v>53</v>
      </c>
      <c r="V38" s="121">
        <f t="shared" si="22"/>
        <v>33.135741194536109</v>
      </c>
      <c r="W38" s="121">
        <f t="shared" si="22"/>
        <v>0</v>
      </c>
      <c r="X38" s="121">
        <f t="shared" si="22"/>
        <v>0</v>
      </c>
      <c r="Y38" s="121">
        <f t="shared" si="22"/>
        <v>6.6468383803927331</v>
      </c>
      <c r="Z38" s="121">
        <f t="shared" si="22"/>
        <v>7.4058213720191706</v>
      </c>
      <c r="AA38" s="121">
        <f t="shared" si="22"/>
        <v>1.6109999223713838</v>
      </c>
      <c r="AB38" s="121">
        <f t="shared" si="22"/>
        <v>0</v>
      </c>
      <c r="AC38" s="122">
        <f t="shared" si="22"/>
        <v>1.8301226274804627</v>
      </c>
      <c r="AD38" s="121">
        <f t="shared" si="22"/>
        <v>0.97485740110552344</v>
      </c>
      <c r="AE38" s="121">
        <f t="shared" si="22"/>
        <v>0</v>
      </c>
      <c r="AF38" s="121">
        <f t="shared" si="22"/>
        <v>0</v>
      </c>
      <c r="AG38" s="121">
        <f t="shared" si="22"/>
        <v>0.61224891303960483</v>
      </c>
      <c r="AH38" s="121">
        <f t="shared" si="22"/>
        <v>0.2430163133353348</v>
      </c>
      <c r="AI38" s="220">
        <f t="shared" si="26"/>
        <v>50.629523496799862</v>
      </c>
      <c r="AJ38" s="147" t="str">
        <f t="shared" si="27"/>
        <v/>
      </c>
    </row>
    <row r="39" spans="1:36" ht="15">
      <c r="A39" s="173" t="s">
        <v>54</v>
      </c>
      <c r="B39" s="44">
        <f t="shared" si="23"/>
        <v>0</v>
      </c>
      <c r="C39" s="44">
        <f t="shared" si="23"/>
        <v>0</v>
      </c>
      <c r="D39" s="44">
        <f t="shared" si="23"/>
        <v>0</v>
      </c>
      <c r="E39" s="44">
        <f t="shared" si="23"/>
        <v>756.68452770770182</v>
      </c>
      <c r="F39" s="322">
        <v>0</v>
      </c>
      <c r="G39" s="44">
        <f t="shared" si="20"/>
        <v>0</v>
      </c>
      <c r="H39" s="44">
        <f t="shared" si="20"/>
        <v>0</v>
      </c>
      <c r="I39" s="160">
        <f t="shared" si="24"/>
        <v>756.68452770770182</v>
      </c>
      <c r="J39" s="155"/>
      <c r="K39" s="175" t="s">
        <v>54</v>
      </c>
      <c r="L39" s="44">
        <f t="shared" si="21"/>
        <v>0</v>
      </c>
      <c r="M39" s="44">
        <f t="shared" si="21"/>
        <v>0</v>
      </c>
      <c r="N39" s="44">
        <f t="shared" si="21"/>
        <v>0</v>
      </c>
      <c r="O39" s="44">
        <f t="shared" si="21"/>
        <v>756.68452770770182</v>
      </c>
      <c r="P39" s="44">
        <f t="shared" si="21"/>
        <v>1491.9954828738851</v>
      </c>
      <c r="Q39" s="44">
        <f t="shared" si="21"/>
        <v>0</v>
      </c>
      <c r="R39" s="44">
        <f t="shared" si="21"/>
        <v>0</v>
      </c>
      <c r="S39" s="164">
        <f t="shared" si="25"/>
        <v>2248.6800105815869</v>
      </c>
      <c r="T39" s="155"/>
      <c r="U39" s="221" t="s">
        <v>54</v>
      </c>
      <c r="V39" s="117">
        <f t="shared" si="22"/>
        <v>0</v>
      </c>
      <c r="W39" s="117">
        <f t="shared" si="22"/>
        <v>0</v>
      </c>
      <c r="X39" s="117">
        <f t="shared" si="22"/>
        <v>0</v>
      </c>
      <c r="Y39" s="117">
        <f t="shared" si="22"/>
        <v>0</v>
      </c>
      <c r="Z39" s="117">
        <f t="shared" si="22"/>
        <v>0</v>
      </c>
      <c r="AA39" s="117">
        <f t="shared" si="22"/>
        <v>370.24960780708489</v>
      </c>
      <c r="AB39" s="117">
        <f t="shared" si="22"/>
        <v>1491.9954828738851</v>
      </c>
      <c r="AC39" s="118">
        <f t="shared" si="22"/>
        <v>386.43491990061688</v>
      </c>
      <c r="AD39" s="117">
        <f t="shared" si="22"/>
        <v>0</v>
      </c>
      <c r="AE39" s="117">
        <f t="shared" si="22"/>
        <v>0</v>
      </c>
      <c r="AF39" s="117">
        <f t="shared" si="22"/>
        <v>0</v>
      </c>
      <c r="AG39" s="117">
        <f t="shared" si="22"/>
        <v>0</v>
      </c>
      <c r="AH39" s="117">
        <f t="shared" si="22"/>
        <v>386.43491990061688</v>
      </c>
      <c r="AI39" s="216">
        <f t="shared" si="26"/>
        <v>2248.6800105815869</v>
      </c>
      <c r="AJ39" s="147" t="str">
        <f t="shared" si="27"/>
        <v/>
      </c>
    </row>
    <row r="40" spans="1:36" ht="15">
      <c r="A40" s="165" t="s">
        <v>12</v>
      </c>
      <c r="B40" s="41">
        <f t="shared" si="23"/>
        <v>0</v>
      </c>
      <c r="C40" s="41">
        <f t="shared" si="23"/>
        <v>0</v>
      </c>
      <c r="D40" s="41">
        <f t="shared" si="23"/>
        <v>0</v>
      </c>
      <c r="E40" s="41">
        <f t="shared" si="23"/>
        <v>5.950571050961373</v>
      </c>
      <c r="F40" s="322">
        <v>0</v>
      </c>
      <c r="G40" s="41">
        <f t="shared" si="20"/>
        <v>0</v>
      </c>
      <c r="H40" s="41">
        <f t="shared" si="20"/>
        <v>0</v>
      </c>
      <c r="I40" s="168">
        <f t="shared" si="24"/>
        <v>5.950571050961373</v>
      </c>
      <c r="J40" s="155"/>
      <c r="K40" s="169" t="s">
        <v>12</v>
      </c>
      <c r="L40" s="88">
        <f t="shared" si="21"/>
        <v>0</v>
      </c>
      <c r="M40" s="88">
        <f t="shared" si="21"/>
        <v>0</v>
      </c>
      <c r="N40" s="88">
        <f t="shared" si="21"/>
        <v>0</v>
      </c>
      <c r="O40" s="88">
        <f t="shared" si="21"/>
        <v>5.950571050961373</v>
      </c>
      <c r="P40" s="88">
        <f t="shared" si="21"/>
        <v>33.792128853196253</v>
      </c>
      <c r="Q40" s="88">
        <f t="shared" si="21"/>
        <v>0</v>
      </c>
      <c r="R40" s="88">
        <f t="shared" si="21"/>
        <v>0</v>
      </c>
      <c r="S40" s="172">
        <f t="shared" si="25"/>
        <v>39.742699904157625</v>
      </c>
      <c r="T40" s="155"/>
      <c r="U40" s="217" t="s">
        <v>12</v>
      </c>
      <c r="V40" s="121">
        <f t="shared" si="22"/>
        <v>0</v>
      </c>
      <c r="W40" s="121">
        <f t="shared" si="22"/>
        <v>0</v>
      </c>
      <c r="X40" s="121">
        <f t="shared" si="22"/>
        <v>0</v>
      </c>
      <c r="Y40" s="121">
        <f t="shared" si="22"/>
        <v>0</v>
      </c>
      <c r="Z40" s="121">
        <f t="shared" si="22"/>
        <v>0</v>
      </c>
      <c r="AA40" s="121">
        <f t="shared" si="22"/>
        <v>4.7693166529735453</v>
      </c>
      <c r="AB40" s="121">
        <f t="shared" si="22"/>
        <v>33.792128853196253</v>
      </c>
      <c r="AC40" s="122">
        <f t="shared" si="22"/>
        <v>1.1812543979878269</v>
      </c>
      <c r="AD40" s="121">
        <f t="shared" si="22"/>
        <v>0</v>
      </c>
      <c r="AE40" s="121">
        <f t="shared" si="22"/>
        <v>0</v>
      </c>
      <c r="AF40" s="121">
        <f t="shared" si="22"/>
        <v>0</v>
      </c>
      <c r="AG40" s="121">
        <f t="shared" si="22"/>
        <v>0</v>
      </c>
      <c r="AH40" s="121">
        <f t="shared" si="22"/>
        <v>1.1812543979878269</v>
      </c>
      <c r="AI40" s="220">
        <f t="shared" si="26"/>
        <v>39.742699904157625</v>
      </c>
      <c r="AJ40" s="147" t="str">
        <f t="shared" si="27"/>
        <v/>
      </c>
    </row>
    <row r="41" spans="1:36" ht="15">
      <c r="A41" s="173" t="s">
        <v>55</v>
      </c>
      <c r="B41" s="44">
        <f t="shared" si="23"/>
        <v>2.3120881578292567E-4</v>
      </c>
      <c r="C41" s="44">
        <f t="shared" si="23"/>
        <v>0</v>
      </c>
      <c r="D41" s="44">
        <f t="shared" si="23"/>
        <v>0.86155689652092682</v>
      </c>
      <c r="E41" s="44">
        <f t="shared" si="23"/>
        <v>2.2918436585676695E-2</v>
      </c>
      <c r="F41" s="322">
        <v>0</v>
      </c>
      <c r="G41" s="44">
        <f t="shared" si="20"/>
        <v>0</v>
      </c>
      <c r="H41" s="44">
        <f t="shared" si="20"/>
        <v>0</v>
      </c>
      <c r="I41" s="160">
        <f t="shared" si="24"/>
        <v>0.88470654192238651</v>
      </c>
      <c r="J41" s="155"/>
      <c r="K41" s="175" t="s">
        <v>55</v>
      </c>
      <c r="L41" s="44">
        <f t="shared" si="21"/>
        <v>2.3120881578292567E-4</v>
      </c>
      <c r="M41" s="44">
        <f t="shared" si="21"/>
        <v>0</v>
      </c>
      <c r="N41" s="44">
        <f t="shared" si="21"/>
        <v>0.86155689652092682</v>
      </c>
      <c r="O41" s="44">
        <f t="shared" si="21"/>
        <v>2.2918436585676695E-2</v>
      </c>
      <c r="P41" s="44">
        <f t="shared" si="21"/>
        <v>0</v>
      </c>
      <c r="Q41" s="44">
        <f t="shared" si="21"/>
        <v>0</v>
      </c>
      <c r="R41" s="44">
        <f t="shared" si="21"/>
        <v>0</v>
      </c>
      <c r="S41" s="164">
        <f t="shared" si="25"/>
        <v>0.88470654192238651</v>
      </c>
      <c r="T41" s="155"/>
      <c r="U41" s="221" t="s">
        <v>55</v>
      </c>
      <c r="V41" s="117">
        <f t="shared" si="22"/>
        <v>0</v>
      </c>
      <c r="W41" s="117">
        <f t="shared" si="22"/>
        <v>0</v>
      </c>
      <c r="X41" s="117">
        <f t="shared" si="22"/>
        <v>0</v>
      </c>
      <c r="Y41" s="117">
        <f t="shared" si="22"/>
        <v>0</v>
      </c>
      <c r="Z41" s="117">
        <f t="shared" si="22"/>
        <v>0.86155689652092682</v>
      </c>
      <c r="AA41" s="117">
        <f t="shared" si="22"/>
        <v>0</v>
      </c>
      <c r="AB41" s="117">
        <f t="shared" si="22"/>
        <v>0</v>
      </c>
      <c r="AC41" s="118">
        <f t="shared" si="22"/>
        <v>2.3149645401459619E-2</v>
      </c>
      <c r="AD41" s="117">
        <f t="shared" si="22"/>
        <v>2.3120881578292567E-4</v>
      </c>
      <c r="AE41" s="117">
        <f t="shared" si="22"/>
        <v>0</v>
      </c>
      <c r="AF41" s="117">
        <f t="shared" si="22"/>
        <v>0</v>
      </c>
      <c r="AG41" s="117">
        <f t="shared" si="22"/>
        <v>0</v>
      </c>
      <c r="AH41" s="117">
        <f t="shared" si="22"/>
        <v>2.2918436585676695E-2</v>
      </c>
      <c r="AI41" s="216">
        <f t="shared" si="26"/>
        <v>0.8847065419223864</v>
      </c>
      <c r="AJ41" s="147" t="str">
        <f t="shared" si="27"/>
        <v/>
      </c>
    </row>
    <row r="42" spans="1:36" ht="15">
      <c r="A42" s="165" t="s">
        <v>17</v>
      </c>
      <c r="B42" s="41">
        <f t="shared" si="23"/>
        <v>44.91345354371736</v>
      </c>
      <c r="C42" s="41">
        <f t="shared" si="23"/>
        <v>19.631883529902332</v>
      </c>
      <c r="D42" s="41">
        <f t="shared" si="23"/>
        <v>125.69719991338108</v>
      </c>
      <c r="E42" s="41">
        <f t="shared" si="23"/>
        <v>83.781162993515849</v>
      </c>
      <c r="F42" s="322">
        <v>0</v>
      </c>
      <c r="G42" s="41">
        <f t="shared" si="20"/>
        <v>0</v>
      </c>
      <c r="H42" s="41">
        <f t="shared" si="20"/>
        <v>0</v>
      </c>
      <c r="I42" s="168">
        <f t="shared" si="24"/>
        <v>274.02369998051665</v>
      </c>
      <c r="J42" s="155"/>
      <c r="K42" s="169" t="s">
        <v>17</v>
      </c>
      <c r="L42" s="88">
        <f t="shared" si="21"/>
        <v>44.91345354371736</v>
      </c>
      <c r="M42" s="88">
        <f t="shared" si="21"/>
        <v>19.631883529902332</v>
      </c>
      <c r="N42" s="88">
        <f t="shared" si="21"/>
        <v>125.69719991338108</v>
      </c>
      <c r="O42" s="88">
        <f t="shared" si="21"/>
        <v>83.781162993515849</v>
      </c>
      <c r="P42" s="88">
        <f t="shared" si="21"/>
        <v>1.3518436630379449</v>
      </c>
      <c r="Q42" s="88">
        <f t="shared" si="21"/>
        <v>0</v>
      </c>
      <c r="R42" s="88">
        <f t="shared" si="21"/>
        <v>0</v>
      </c>
      <c r="S42" s="172">
        <f t="shared" si="25"/>
        <v>275.37554364355458</v>
      </c>
      <c r="T42" s="155"/>
      <c r="U42" s="217" t="s">
        <v>17</v>
      </c>
      <c r="V42" s="121">
        <f t="shared" si="22"/>
        <v>44.801561150541595</v>
      </c>
      <c r="W42" s="121">
        <f t="shared" si="22"/>
        <v>0</v>
      </c>
      <c r="X42" s="121">
        <f t="shared" si="22"/>
        <v>0</v>
      </c>
      <c r="Y42" s="121">
        <f t="shared" si="22"/>
        <v>19.631883529902332</v>
      </c>
      <c r="Z42" s="121">
        <f t="shared" si="22"/>
        <v>125.69218060408728</v>
      </c>
      <c r="AA42" s="121">
        <f t="shared" si="22"/>
        <v>0.59856509951881309</v>
      </c>
      <c r="AB42" s="121">
        <f t="shared" si="22"/>
        <v>1.3518436630379449</v>
      </c>
      <c r="AC42" s="122">
        <f t="shared" si="22"/>
        <v>83.299509596466578</v>
      </c>
      <c r="AD42" s="121">
        <f t="shared" si="22"/>
        <v>0.11189239317576272</v>
      </c>
      <c r="AE42" s="121">
        <f t="shared" si="22"/>
        <v>0</v>
      </c>
      <c r="AF42" s="121">
        <f t="shared" si="22"/>
        <v>0</v>
      </c>
      <c r="AG42" s="121">
        <f t="shared" si="22"/>
        <v>5.0193092938027048E-3</v>
      </c>
      <c r="AH42" s="121">
        <f t="shared" si="22"/>
        <v>83.182597893997013</v>
      </c>
      <c r="AI42" s="220">
        <f t="shared" si="26"/>
        <v>275.37554364355458</v>
      </c>
      <c r="AJ42" s="147" t="str">
        <f t="shared" si="27"/>
        <v/>
      </c>
    </row>
    <row r="43" spans="1:36" ht="15">
      <c r="A43" s="173" t="s">
        <v>139</v>
      </c>
      <c r="B43" s="44">
        <f t="shared" si="23"/>
        <v>876.71938059780086</v>
      </c>
      <c r="C43" s="44">
        <f t="shared" si="23"/>
        <v>1855.206393940158</v>
      </c>
      <c r="D43" s="44">
        <f t="shared" si="23"/>
        <v>3536.1055200212959</v>
      </c>
      <c r="E43" s="44">
        <f t="shared" si="23"/>
        <v>138.03167165604555</v>
      </c>
      <c r="F43" s="322">
        <v>0</v>
      </c>
      <c r="G43" s="44">
        <f t="shared" si="20"/>
        <v>0</v>
      </c>
      <c r="H43" s="44">
        <f t="shared" si="20"/>
        <v>0</v>
      </c>
      <c r="I43" s="160">
        <f t="shared" si="24"/>
        <v>6406.0629662153005</v>
      </c>
      <c r="J43" s="155"/>
      <c r="K43" s="175" t="s">
        <v>139</v>
      </c>
      <c r="L43" s="44">
        <f t="shared" si="21"/>
        <v>876.71938059780086</v>
      </c>
      <c r="M43" s="44">
        <f t="shared" si="21"/>
        <v>1855.206393940158</v>
      </c>
      <c r="N43" s="44">
        <f t="shared" si="21"/>
        <v>3536.1055200212959</v>
      </c>
      <c r="O43" s="44">
        <f t="shared" si="21"/>
        <v>138.03167165604555</v>
      </c>
      <c r="P43" s="44">
        <f t="shared" si="21"/>
        <v>0.16500828959409461</v>
      </c>
      <c r="Q43" s="44">
        <f t="shared" si="21"/>
        <v>0</v>
      </c>
      <c r="R43" s="44">
        <f t="shared" si="21"/>
        <v>0</v>
      </c>
      <c r="S43" s="164">
        <f t="shared" si="25"/>
        <v>6406.2279745048945</v>
      </c>
      <c r="T43" s="155"/>
      <c r="U43" s="221" t="s">
        <v>139</v>
      </c>
      <c r="V43" s="117">
        <f t="shared" si="22"/>
        <v>864.42958382957704</v>
      </c>
      <c r="W43" s="117">
        <f t="shared" si="22"/>
        <v>0</v>
      </c>
      <c r="X43" s="117">
        <f t="shared" si="22"/>
        <v>0</v>
      </c>
      <c r="Y43" s="117">
        <f t="shared" si="22"/>
        <v>1855.206393940158</v>
      </c>
      <c r="Z43" s="117">
        <f t="shared" si="22"/>
        <v>3284.6204005648842</v>
      </c>
      <c r="AA43" s="117">
        <f t="shared" si="22"/>
        <v>28.394751599959829</v>
      </c>
      <c r="AB43" s="117">
        <f t="shared" si="22"/>
        <v>0.16500828959409461</v>
      </c>
      <c r="AC43" s="118">
        <f t="shared" si="22"/>
        <v>373.41183628072014</v>
      </c>
      <c r="AD43" s="117">
        <f t="shared" si="22"/>
        <v>12.289796768223383</v>
      </c>
      <c r="AE43" s="117">
        <f t="shared" si="22"/>
        <v>9.3787328003095229</v>
      </c>
      <c r="AF43" s="117">
        <f t="shared" si="22"/>
        <v>0</v>
      </c>
      <c r="AG43" s="117">
        <f t="shared" si="22"/>
        <v>251.48511945641107</v>
      </c>
      <c r="AH43" s="117">
        <f t="shared" si="22"/>
        <v>100.25818725577619</v>
      </c>
      <c r="AI43" s="216">
        <f t="shared" si="26"/>
        <v>6406.2279745048936</v>
      </c>
      <c r="AJ43" s="147" t="str">
        <f t="shared" si="27"/>
        <v/>
      </c>
    </row>
    <row r="44" spans="1:36" ht="15">
      <c r="A44" s="165" t="s">
        <v>25</v>
      </c>
      <c r="B44" s="41">
        <f t="shared" si="23"/>
        <v>229.6918522616877</v>
      </c>
      <c r="C44" s="41">
        <f t="shared" si="23"/>
        <v>86.10240654549419</v>
      </c>
      <c r="D44" s="41">
        <f t="shared" si="23"/>
        <v>1391.3832866674654</v>
      </c>
      <c r="E44" s="41">
        <f t="shared" si="23"/>
        <v>5889.019031885904</v>
      </c>
      <c r="F44" s="322">
        <v>0</v>
      </c>
      <c r="G44" s="41">
        <f t="shared" si="20"/>
        <v>385.20380153297566</v>
      </c>
      <c r="H44" s="41">
        <f t="shared" si="20"/>
        <v>17.911898516073826</v>
      </c>
      <c r="I44" s="168">
        <f t="shared" si="24"/>
        <v>7999.3122774096009</v>
      </c>
      <c r="J44" s="155"/>
      <c r="K44" s="169" t="s">
        <v>25</v>
      </c>
      <c r="L44" s="88">
        <f t="shared" si="21"/>
        <v>229.6918522616877</v>
      </c>
      <c r="M44" s="88">
        <f t="shared" si="21"/>
        <v>86.10240654549419</v>
      </c>
      <c r="N44" s="88">
        <f t="shared" si="21"/>
        <v>1391.3832866674654</v>
      </c>
      <c r="O44" s="88">
        <f t="shared" si="21"/>
        <v>5889.019031885904</v>
      </c>
      <c r="P44" s="88">
        <f t="shared" si="21"/>
        <v>6.0681606041320846</v>
      </c>
      <c r="Q44" s="88">
        <f t="shared" si="21"/>
        <v>385.20380153297566</v>
      </c>
      <c r="R44" s="88">
        <f t="shared" si="21"/>
        <v>17.911898516073826</v>
      </c>
      <c r="S44" s="172">
        <f t="shared" si="25"/>
        <v>8005.3804380137326</v>
      </c>
      <c r="T44" s="155"/>
      <c r="U44" s="217" t="s">
        <v>25</v>
      </c>
      <c r="V44" s="121">
        <f t="shared" si="22"/>
        <v>64.995218113054548</v>
      </c>
      <c r="W44" s="121">
        <f t="shared" si="22"/>
        <v>160.79461062155053</v>
      </c>
      <c r="X44" s="121">
        <f t="shared" si="22"/>
        <v>385.20380153297566</v>
      </c>
      <c r="Y44" s="121">
        <f t="shared" si="22"/>
        <v>86.10240654549419</v>
      </c>
      <c r="Z44" s="121">
        <f t="shared" si="22"/>
        <v>1386.5601106954514</v>
      </c>
      <c r="AA44" s="121">
        <f t="shared" si="22"/>
        <v>5763.3607200228716</v>
      </c>
      <c r="AB44" s="121">
        <f t="shared" si="22"/>
        <v>6.0681606041320846</v>
      </c>
      <c r="AC44" s="122">
        <f t="shared" si="22"/>
        <v>152.29540987820403</v>
      </c>
      <c r="AD44" s="121">
        <f t="shared" si="22"/>
        <v>3.9020235270826591</v>
      </c>
      <c r="AE44" s="121">
        <f t="shared" si="22"/>
        <v>79.425374504092389</v>
      </c>
      <c r="AF44" s="121">
        <f t="shared" si="22"/>
        <v>17.911898516073826</v>
      </c>
      <c r="AG44" s="121">
        <f t="shared" si="22"/>
        <v>4.823175972014158</v>
      </c>
      <c r="AH44" s="121">
        <f t="shared" si="22"/>
        <v>46.23293735894098</v>
      </c>
      <c r="AI44" s="220">
        <f t="shared" si="26"/>
        <v>8005.3804380137335</v>
      </c>
      <c r="AJ44" s="147" t="str">
        <f t="shared" si="27"/>
        <v/>
      </c>
    </row>
    <row r="45" spans="1:36" ht="15">
      <c r="A45" s="173" t="s">
        <v>24</v>
      </c>
      <c r="B45" s="44">
        <f t="shared" si="23"/>
        <v>107.23198928744472</v>
      </c>
      <c r="C45" s="44">
        <f t="shared" si="23"/>
        <v>260.54223204086315</v>
      </c>
      <c r="D45" s="44">
        <f t="shared" si="23"/>
        <v>85.29894325789877</v>
      </c>
      <c r="E45" s="44">
        <f t="shared" si="23"/>
        <v>0</v>
      </c>
      <c r="F45" s="322">
        <v>0</v>
      </c>
      <c r="G45" s="44">
        <f t="shared" si="20"/>
        <v>0</v>
      </c>
      <c r="H45" s="44">
        <f t="shared" si="20"/>
        <v>0</v>
      </c>
      <c r="I45" s="160">
        <f t="shared" si="24"/>
        <v>453.07316458620664</v>
      </c>
      <c r="J45" s="155"/>
      <c r="K45" s="175" t="s">
        <v>24</v>
      </c>
      <c r="L45" s="44">
        <f t="shared" si="21"/>
        <v>107.23198928744472</v>
      </c>
      <c r="M45" s="44">
        <f t="shared" si="21"/>
        <v>260.54223204086315</v>
      </c>
      <c r="N45" s="44">
        <f t="shared" si="21"/>
        <v>85.29894325789877</v>
      </c>
      <c r="O45" s="44">
        <f t="shared" si="21"/>
        <v>0</v>
      </c>
      <c r="P45" s="44">
        <f t="shared" si="21"/>
        <v>0</v>
      </c>
      <c r="Q45" s="44">
        <f t="shared" si="21"/>
        <v>0</v>
      </c>
      <c r="R45" s="44">
        <f t="shared" si="21"/>
        <v>0</v>
      </c>
      <c r="S45" s="164">
        <f t="shared" si="25"/>
        <v>453.07316458620664</v>
      </c>
      <c r="T45" s="155"/>
      <c r="U45" s="221" t="s">
        <v>24</v>
      </c>
      <c r="V45" s="117">
        <f t="shared" si="22"/>
        <v>103.52573060771846</v>
      </c>
      <c r="W45" s="117">
        <f t="shared" si="22"/>
        <v>2.6670029299971798</v>
      </c>
      <c r="X45" s="117">
        <f t="shared" si="22"/>
        <v>0</v>
      </c>
      <c r="Y45" s="117">
        <f t="shared" si="22"/>
        <v>260.54223204086315</v>
      </c>
      <c r="Z45" s="117">
        <f t="shared" si="22"/>
        <v>39.087617436984623</v>
      </c>
      <c r="AA45" s="117">
        <f t="shared" si="22"/>
        <v>0</v>
      </c>
      <c r="AB45" s="117">
        <f t="shared" si="22"/>
        <v>0</v>
      </c>
      <c r="AC45" s="118">
        <f t="shared" si="22"/>
        <v>47.25058157064322</v>
      </c>
      <c r="AD45" s="117">
        <f t="shared" si="22"/>
        <v>1.039255749729074</v>
      </c>
      <c r="AE45" s="117">
        <f t="shared" si="22"/>
        <v>0</v>
      </c>
      <c r="AF45" s="117">
        <f t="shared" si="22"/>
        <v>0</v>
      </c>
      <c r="AG45" s="117">
        <f t="shared" si="22"/>
        <v>46.211325820914148</v>
      </c>
      <c r="AH45" s="117">
        <f t="shared" si="22"/>
        <v>0</v>
      </c>
      <c r="AI45" s="216">
        <f t="shared" si="26"/>
        <v>453.07316458620664</v>
      </c>
      <c r="AJ45" s="147" t="str">
        <f t="shared" si="27"/>
        <v/>
      </c>
    </row>
    <row r="46" spans="1:36" ht="15">
      <c r="A46" s="165" t="s">
        <v>56</v>
      </c>
      <c r="B46" s="41">
        <f t="shared" si="23"/>
        <v>0</v>
      </c>
      <c r="C46" s="41">
        <f t="shared" si="23"/>
        <v>0</v>
      </c>
      <c r="D46" s="41">
        <f t="shared" si="23"/>
        <v>0</v>
      </c>
      <c r="E46" s="41">
        <f t="shared" si="23"/>
        <v>0</v>
      </c>
      <c r="F46" s="322">
        <v>0</v>
      </c>
      <c r="G46" s="41">
        <f t="shared" si="20"/>
        <v>0</v>
      </c>
      <c r="H46" s="41">
        <f t="shared" si="20"/>
        <v>0</v>
      </c>
      <c r="I46" s="168">
        <f t="shared" si="24"/>
        <v>0</v>
      </c>
      <c r="J46" s="155"/>
      <c r="K46" s="169" t="s">
        <v>56</v>
      </c>
      <c r="L46" s="88">
        <f t="shared" si="21"/>
        <v>0</v>
      </c>
      <c r="M46" s="88">
        <f t="shared" si="21"/>
        <v>0</v>
      </c>
      <c r="N46" s="88">
        <f t="shared" si="21"/>
        <v>0</v>
      </c>
      <c r="O46" s="88">
        <f t="shared" si="21"/>
        <v>0</v>
      </c>
      <c r="P46" s="88">
        <f t="shared" si="21"/>
        <v>0</v>
      </c>
      <c r="Q46" s="88">
        <f t="shared" si="21"/>
        <v>0</v>
      </c>
      <c r="R46" s="88">
        <f t="shared" si="21"/>
        <v>0</v>
      </c>
      <c r="S46" s="172">
        <f t="shared" si="25"/>
        <v>0</v>
      </c>
      <c r="T46" s="155"/>
      <c r="U46" s="217" t="s">
        <v>56</v>
      </c>
      <c r="V46" s="121">
        <f t="shared" si="22"/>
        <v>0</v>
      </c>
      <c r="W46" s="121">
        <f t="shared" si="22"/>
        <v>0</v>
      </c>
      <c r="X46" s="121">
        <f t="shared" si="22"/>
        <v>0</v>
      </c>
      <c r="Y46" s="121">
        <f t="shared" si="22"/>
        <v>0</v>
      </c>
      <c r="Z46" s="121">
        <f t="shared" si="22"/>
        <v>0</v>
      </c>
      <c r="AA46" s="121">
        <f t="shared" si="22"/>
        <v>0</v>
      </c>
      <c r="AB46" s="121">
        <f t="shared" si="22"/>
        <v>0</v>
      </c>
      <c r="AC46" s="122">
        <f t="shared" si="22"/>
        <v>0</v>
      </c>
      <c r="AD46" s="121">
        <f t="shared" si="22"/>
        <v>0</v>
      </c>
      <c r="AE46" s="121">
        <f t="shared" si="22"/>
        <v>0</v>
      </c>
      <c r="AF46" s="121">
        <f t="shared" si="22"/>
        <v>0</v>
      </c>
      <c r="AG46" s="121">
        <f t="shared" si="22"/>
        <v>0</v>
      </c>
      <c r="AH46" s="121">
        <f t="shared" si="22"/>
        <v>0</v>
      </c>
      <c r="AI46" s="220">
        <f t="shared" si="26"/>
        <v>0</v>
      </c>
      <c r="AJ46" s="147" t="str">
        <f t="shared" si="27"/>
        <v/>
      </c>
    </row>
    <row r="47" spans="1:36" ht="15">
      <c r="A47" s="173" t="s">
        <v>22</v>
      </c>
      <c r="B47" s="44">
        <f t="shared" si="23"/>
        <v>822.72725645141782</v>
      </c>
      <c r="C47" s="44">
        <f t="shared" si="23"/>
        <v>1005.4589229014364</v>
      </c>
      <c r="D47" s="44">
        <f t="shared" si="23"/>
        <v>704.66724638532139</v>
      </c>
      <c r="E47" s="44">
        <f t="shared" si="23"/>
        <v>14.826827010892865</v>
      </c>
      <c r="F47" s="322">
        <v>0</v>
      </c>
      <c r="G47" s="44">
        <f t="shared" si="20"/>
        <v>0</v>
      </c>
      <c r="H47" s="44">
        <f t="shared" si="20"/>
        <v>0</v>
      </c>
      <c r="I47" s="160">
        <f t="shared" si="24"/>
        <v>2547.6802527490686</v>
      </c>
      <c r="J47" s="155"/>
      <c r="K47" s="175" t="s">
        <v>22</v>
      </c>
      <c r="L47" s="44">
        <f t="shared" si="21"/>
        <v>822.72725645141782</v>
      </c>
      <c r="M47" s="44">
        <f t="shared" si="21"/>
        <v>1005.4589229014364</v>
      </c>
      <c r="N47" s="44">
        <f t="shared" si="21"/>
        <v>704.66724638532139</v>
      </c>
      <c r="O47" s="44">
        <f t="shared" si="21"/>
        <v>14.826827010892865</v>
      </c>
      <c r="P47" s="44">
        <f t="shared" si="21"/>
        <v>131.92551518097963</v>
      </c>
      <c r="Q47" s="44">
        <f t="shared" si="21"/>
        <v>0</v>
      </c>
      <c r="R47" s="44">
        <f t="shared" si="21"/>
        <v>0</v>
      </c>
      <c r="S47" s="164">
        <f t="shared" si="25"/>
        <v>2679.6057679300484</v>
      </c>
      <c r="T47" s="155"/>
      <c r="U47" s="221" t="s">
        <v>22</v>
      </c>
      <c r="V47" s="117">
        <f t="shared" si="22"/>
        <v>820.79203718693987</v>
      </c>
      <c r="W47" s="117">
        <f t="shared" si="22"/>
        <v>0</v>
      </c>
      <c r="X47" s="117">
        <f t="shared" si="22"/>
        <v>0</v>
      </c>
      <c r="Y47" s="117">
        <f t="shared" si="22"/>
        <v>1005.4589229014364</v>
      </c>
      <c r="Z47" s="117">
        <f t="shared" si="22"/>
        <v>543.33325851887844</v>
      </c>
      <c r="AA47" s="117">
        <f t="shared" si="22"/>
        <v>0</v>
      </c>
      <c r="AB47" s="117">
        <f t="shared" si="22"/>
        <v>131.92551518097963</v>
      </c>
      <c r="AC47" s="118">
        <f t="shared" si="22"/>
        <v>178.09603414181365</v>
      </c>
      <c r="AD47" s="117">
        <f t="shared" si="22"/>
        <v>1.9352192644778294</v>
      </c>
      <c r="AE47" s="117">
        <f t="shared" si="22"/>
        <v>0</v>
      </c>
      <c r="AF47" s="117">
        <f t="shared" si="22"/>
        <v>0</v>
      </c>
      <c r="AG47" s="117">
        <f t="shared" si="22"/>
        <v>161.33398786644292</v>
      </c>
      <c r="AH47" s="117">
        <f t="shared" si="22"/>
        <v>14.826827010892865</v>
      </c>
      <c r="AI47" s="216">
        <f t="shared" si="26"/>
        <v>2679.6057679300484</v>
      </c>
      <c r="AJ47" s="147" t="str">
        <f t="shared" si="27"/>
        <v/>
      </c>
    </row>
    <row r="48" spans="1:36" ht="15">
      <c r="A48" s="165" t="s">
        <v>21</v>
      </c>
      <c r="B48" s="41">
        <f t="shared" si="23"/>
        <v>14.214202039172887</v>
      </c>
      <c r="C48" s="41">
        <f t="shared" si="23"/>
        <v>5.1890571216389452</v>
      </c>
      <c r="D48" s="41">
        <f t="shared" si="23"/>
        <v>206.05277029776335</v>
      </c>
      <c r="E48" s="41">
        <f t="shared" si="23"/>
        <v>0</v>
      </c>
      <c r="F48" s="322">
        <v>0</v>
      </c>
      <c r="G48" s="41">
        <f t="shared" si="20"/>
        <v>0</v>
      </c>
      <c r="H48" s="41">
        <f t="shared" si="20"/>
        <v>0</v>
      </c>
      <c r="I48" s="168">
        <f t="shared" si="24"/>
        <v>225.45602945857519</v>
      </c>
      <c r="J48" s="155"/>
      <c r="K48" s="169" t="s">
        <v>21</v>
      </c>
      <c r="L48" s="88">
        <f t="shared" si="21"/>
        <v>14.214202039172887</v>
      </c>
      <c r="M48" s="88">
        <f t="shared" si="21"/>
        <v>5.1890571216389452</v>
      </c>
      <c r="N48" s="88">
        <f t="shared" si="21"/>
        <v>206.05277029776335</v>
      </c>
      <c r="O48" s="88">
        <f t="shared" si="21"/>
        <v>0</v>
      </c>
      <c r="P48" s="88">
        <f t="shared" si="21"/>
        <v>0</v>
      </c>
      <c r="Q48" s="88">
        <f t="shared" si="21"/>
        <v>0</v>
      </c>
      <c r="R48" s="88">
        <f t="shared" si="21"/>
        <v>0</v>
      </c>
      <c r="S48" s="172">
        <f t="shared" si="25"/>
        <v>225.45602945857519</v>
      </c>
      <c r="T48" s="155"/>
      <c r="U48" s="217" t="s">
        <v>57</v>
      </c>
      <c r="V48" s="121">
        <f t="shared" si="22"/>
        <v>14.214202039172887</v>
      </c>
      <c r="W48" s="121">
        <f t="shared" si="22"/>
        <v>0</v>
      </c>
      <c r="X48" s="121">
        <f t="shared" si="22"/>
        <v>0</v>
      </c>
      <c r="Y48" s="121">
        <f t="shared" si="22"/>
        <v>5.1890571216389452</v>
      </c>
      <c r="Z48" s="121">
        <f t="shared" si="22"/>
        <v>206.05277029776335</v>
      </c>
      <c r="AA48" s="121">
        <f t="shared" si="22"/>
        <v>0</v>
      </c>
      <c r="AB48" s="121">
        <f t="shared" si="22"/>
        <v>0</v>
      </c>
      <c r="AC48" s="122">
        <f t="shared" si="22"/>
        <v>0</v>
      </c>
      <c r="AD48" s="121">
        <f t="shared" si="22"/>
        <v>0</v>
      </c>
      <c r="AE48" s="121">
        <f t="shared" si="22"/>
        <v>0</v>
      </c>
      <c r="AF48" s="121">
        <f t="shared" si="22"/>
        <v>0</v>
      </c>
      <c r="AG48" s="121">
        <f t="shared" si="22"/>
        <v>0</v>
      </c>
      <c r="AH48" s="121">
        <f t="shared" si="22"/>
        <v>0</v>
      </c>
      <c r="AI48" s="220">
        <f t="shared" si="26"/>
        <v>225.45602945857519</v>
      </c>
      <c r="AJ48" s="147" t="str">
        <f t="shared" si="27"/>
        <v/>
      </c>
    </row>
    <row r="49" spans="1:36" ht="15">
      <c r="A49" s="176" t="s">
        <v>60</v>
      </c>
      <c r="B49" s="44">
        <f t="shared" si="23"/>
        <v>13.948221501002857</v>
      </c>
      <c r="C49" s="44">
        <f t="shared" si="23"/>
        <v>0</v>
      </c>
      <c r="D49" s="44">
        <f t="shared" si="23"/>
        <v>0</v>
      </c>
      <c r="E49" s="44">
        <f t="shared" si="23"/>
        <v>0</v>
      </c>
      <c r="F49" s="322">
        <v>0</v>
      </c>
      <c r="G49" s="44">
        <f t="shared" ref="G49:H53" si="28">G127+G153+G179+G205+G231+G257+G283+G309+G335+G361+G387+G413+G439</f>
        <v>0</v>
      </c>
      <c r="H49" s="44">
        <f t="shared" si="28"/>
        <v>0</v>
      </c>
      <c r="I49" s="160">
        <f t="shared" si="24"/>
        <v>13.948221501002857</v>
      </c>
      <c r="J49" s="155"/>
      <c r="K49" s="177" t="s">
        <v>60</v>
      </c>
      <c r="L49" s="44">
        <f t="shared" ref="L49:R53" si="29">L127+L153+L179+L205+L231+L257+L283+L309+L335+L361+L387+L413+L439</f>
        <v>13.948221501002857</v>
      </c>
      <c r="M49" s="44">
        <f t="shared" si="29"/>
        <v>0</v>
      </c>
      <c r="N49" s="44">
        <f t="shared" si="29"/>
        <v>0</v>
      </c>
      <c r="O49" s="44">
        <f t="shared" si="29"/>
        <v>0</v>
      </c>
      <c r="P49" s="44">
        <f t="shared" si="29"/>
        <v>0</v>
      </c>
      <c r="Q49" s="44">
        <f t="shared" si="29"/>
        <v>0</v>
      </c>
      <c r="R49" s="44">
        <f t="shared" si="29"/>
        <v>0</v>
      </c>
      <c r="S49" s="164">
        <f t="shared" si="25"/>
        <v>13.948221501002857</v>
      </c>
      <c r="T49" s="155"/>
      <c r="U49" s="222" t="s">
        <v>58</v>
      </c>
      <c r="V49" s="117">
        <f t="shared" ref="V49:AH53" si="30">V127+V153+V179+V205+V231+V257+V283+V309+V335+V361+V387+V413+V439</f>
        <v>13.948221501002857</v>
      </c>
      <c r="W49" s="117">
        <f t="shared" si="30"/>
        <v>0</v>
      </c>
      <c r="X49" s="117">
        <f t="shared" si="30"/>
        <v>0</v>
      </c>
      <c r="Y49" s="117">
        <f t="shared" si="30"/>
        <v>0</v>
      </c>
      <c r="Z49" s="117">
        <f t="shared" si="30"/>
        <v>0</v>
      </c>
      <c r="AA49" s="117">
        <f t="shared" si="30"/>
        <v>0</v>
      </c>
      <c r="AB49" s="117">
        <f t="shared" si="30"/>
        <v>0</v>
      </c>
      <c r="AC49" s="118">
        <f t="shared" si="30"/>
        <v>0</v>
      </c>
      <c r="AD49" s="117">
        <f t="shared" si="30"/>
        <v>0</v>
      </c>
      <c r="AE49" s="117">
        <f t="shared" si="30"/>
        <v>0</v>
      </c>
      <c r="AF49" s="117">
        <f t="shared" si="30"/>
        <v>0</v>
      </c>
      <c r="AG49" s="117">
        <f t="shared" si="30"/>
        <v>0</v>
      </c>
      <c r="AH49" s="117">
        <f t="shared" si="30"/>
        <v>0</v>
      </c>
      <c r="AI49" s="216">
        <f t="shared" si="26"/>
        <v>13.948221501002857</v>
      </c>
      <c r="AJ49" s="147" t="str">
        <f t="shared" si="27"/>
        <v/>
      </c>
    </row>
    <row r="50" spans="1:36">
      <c r="A50" s="178" t="s">
        <v>23</v>
      </c>
      <c r="B50" s="61">
        <f t="shared" ref="B50:E53" si="31">B128+B154+B180+B206+B232+B258+B284+B310+B336+B362+B388+B414+B440</f>
        <v>13.948221501002857</v>
      </c>
      <c r="C50" s="61">
        <f t="shared" si="31"/>
        <v>0</v>
      </c>
      <c r="D50" s="61">
        <f t="shared" si="31"/>
        <v>0</v>
      </c>
      <c r="E50" s="61">
        <f t="shared" si="31"/>
        <v>0</v>
      </c>
      <c r="F50" s="322">
        <v>0</v>
      </c>
      <c r="G50" s="61">
        <f t="shared" si="28"/>
        <v>0</v>
      </c>
      <c r="H50" s="61">
        <f t="shared" si="28"/>
        <v>0</v>
      </c>
      <c r="I50" s="181">
        <f t="shared" si="24"/>
        <v>13.948221501002857</v>
      </c>
      <c r="J50" s="155"/>
      <c r="K50" s="182" t="s">
        <v>23</v>
      </c>
      <c r="L50" s="91">
        <f t="shared" si="29"/>
        <v>13.948221501002857</v>
      </c>
      <c r="M50" s="91">
        <f t="shared" si="29"/>
        <v>0</v>
      </c>
      <c r="N50" s="91">
        <f t="shared" si="29"/>
        <v>0</v>
      </c>
      <c r="O50" s="91">
        <f t="shared" si="29"/>
        <v>0</v>
      </c>
      <c r="P50" s="91">
        <f t="shared" si="29"/>
        <v>0</v>
      </c>
      <c r="Q50" s="91">
        <f t="shared" si="29"/>
        <v>0</v>
      </c>
      <c r="R50" s="91">
        <f t="shared" si="29"/>
        <v>0</v>
      </c>
      <c r="S50" s="185">
        <f t="shared" si="25"/>
        <v>13.948221501002857</v>
      </c>
      <c r="T50" s="155"/>
      <c r="U50" s="223" t="s">
        <v>61</v>
      </c>
      <c r="V50" s="124">
        <f t="shared" si="30"/>
        <v>13.348345912110901</v>
      </c>
      <c r="W50" s="124">
        <f t="shared" si="30"/>
        <v>0</v>
      </c>
      <c r="X50" s="124">
        <f t="shared" si="30"/>
        <v>0</v>
      </c>
      <c r="Y50" s="124">
        <f t="shared" si="30"/>
        <v>0</v>
      </c>
      <c r="Z50" s="124">
        <f t="shared" si="30"/>
        <v>0</v>
      </c>
      <c r="AA50" s="124">
        <f t="shared" si="30"/>
        <v>0</v>
      </c>
      <c r="AB50" s="124">
        <f t="shared" si="30"/>
        <v>0</v>
      </c>
      <c r="AC50" s="291">
        <f t="shared" si="30"/>
        <v>0</v>
      </c>
      <c r="AD50" s="124">
        <f t="shared" si="30"/>
        <v>0</v>
      </c>
      <c r="AE50" s="124">
        <f t="shared" si="30"/>
        <v>0</v>
      </c>
      <c r="AF50" s="124">
        <f t="shared" si="30"/>
        <v>0</v>
      </c>
      <c r="AG50" s="124">
        <f t="shared" si="30"/>
        <v>0</v>
      </c>
      <c r="AH50" s="124">
        <f t="shared" si="30"/>
        <v>0</v>
      </c>
      <c r="AI50" s="225">
        <f t="shared" si="26"/>
        <v>13.348345912110901</v>
      </c>
      <c r="AJ50" s="147">
        <f>IF(ABS(S50-AI50)&gt;0.2,S50-AI50,"")</f>
        <v>0.59987558889195647</v>
      </c>
    </row>
    <row r="51" spans="1:36">
      <c r="A51" s="186" t="s">
        <v>19</v>
      </c>
      <c r="B51" s="64">
        <f t="shared" si="31"/>
        <v>0</v>
      </c>
      <c r="C51" s="64">
        <f t="shared" si="31"/>
        <v>0</v>
      </c>
      <c r="D51" s="64">
        <f t="shared" si="31"/>
        <v>0</v>
      </c>
      <c r="E51" s="64">
        <f t="shared" si="31"/>
        <v>0</v>
      </c>
      <c r="F51" s="322">
        <v>0</v>
      </c>
      <c r="G51" s="64">
        <f t="shared" si="28"/>
        <v>0</v>
      </c>
      <c r="H51" s="64">
        <f t="shared" si="28"/>
        <v>0</v>
      </c>
      <c r="I51" s="189">
        <f t="shared" si="24"/>
        <v>0</v>
      </c>
      <c r="J51" s="155"/>
      <c r="K51" s="190" t="s">
        <v>19</v>
      </c>
      <c r="L51" s="64">
        <f t="shared" si="29"/>
        <v>0</v>
      </c>
      <c r="M51" s="64">
        <f t="shared" si="29"/>
        <v>0</v>
      </c>
      <c r="N51" s="64">
        <f t="shared" si="29"/>
        <v>0</v>
      </c>
      <c r="O51" s="64">
        <f t="shared" si="29"/>
        <v>0</v>
      </c>
      <c r="P51" s="64">
        <f t="shared" si="29"/>
        <v>0</v>
      </c>
      <c r="Q51" s="64">
        <f t="shared" si="29"/>
        <v>0</v>
      </c>
      <c r="R51" s="64">
        <f t="shared" si="29"/>
        <v>0</v>
      </c>
      <c r="S51" s="192">
        <f t="shared" si="25"/>
        <v>0</v>
      </c>
      <c r="T51" s="155"/>
      <c r="U51" s="226" t="s">
        <v>19</v>
      </c>
      <c r="V51" s="127">
        <f t="shared" si="30"/>
        <v>0</v>
      </c>
      <c r="W51" s="127">
        <f t="shared" si="30"/>
        <v>0</v>
      </c>
      <c r="X51" s="127">
        <f t="shared" si="30"/>
        <v>0</v>
      </c>
      <c r="Y51" s="127">
        <f t="shared" si="30"/>
        <v>0</v>
      </c>
      <c r="Z51" s="127">
        <f t="shared" si="30"/>
        <v>0</v>
      </c>
      <c r="AA51" s="127">
        <f t="shared" si="30"/>
        <v>0</v>
      </c>
      <c r="AB51" s="127">
        <f t="shared" si="30"/>
        <v>0</v>
      </c>
      <c r="AC51" s="292">
        <f t="shared" si="30"/>
        <v>0</v>
      </c>
      <c r="AD51" s="127">
        <f t="shared" si="30"/>
        <v>0</v>
      </c>
      <c r="AE51" s="127">
        <f t="shared" si="30"/>
        <v>0</v>
      </c>
      <c r="AF51" s="127">
        <f t="shared" si="30"/>
        <v>0</v>
      </c>
      <c r="AG51" s="127">
        <f t="shared" si="30"/>
        <v>0</v>
      </c>
      <c r="AH51" s="127">
        <f t="shared" si="30"/>
        <v>0</v>
      </c>
      <c r="AI51" s="229">
        <f t="shared" si="26"/>
        <v>0</v>
      </c>
      <c r="AJ51" s="147" t="str">
        <f t="shared" si="27"/>
        <v/>
      </c>
    </row>
    <row r="52" spans="1:36">
      <c r="A52" s="178" t="s">
        <v>20</v>
      </c>
      <c r="B52" s="61">
        <f t="shared" si="31"/>
        <v>0</v>
      </c>
      <c r="C52" s="61">
        <f t="shared" si="31"/>
        <v>0</v>
      </c>
      <c r="D52" s="61">
        <f t="shared" si="31"/>
        <v>0</v>
      </c>
      <c r="E52" s="61">
        <f t="shared" si="31"/>
        <v>0</v>
      </c>
      <c r="F52" s="322">
        <v>0</v>
      </c>
      <c r="G52" s="61">
        <f t="shared" si="28"/>
        <v>0</v>
      </c>
      <c r="H52" s="61">
        <f t="shared" si="28"/>
        <v>0</v>
      </c>
      <c r="I52" s="181">
        <f t="shared" si="24"/>
        <v>0</v>
      </c>
      <c r="J52" s="155"/>
      <c r="K52" s="182" t="s">
        <v>20</v>
      </c>
      <c r="L52" s="91">
        <f t="shared" si="29"/>
        <v>0</v>
      </c>
      <c r="M52" s="91">
        <f t="shared" si="29"/>
        <v>0</v>
      </c>
      <c r="N52" s="91">
        <f t="shared" si="29"/>
        <v>0</v>
      </c>
      <c r="O52" s="91">
        <f t="shared" si="29"/>
        <v>0</v>
      </c>
      <c r="P52" s="91">
        <f t="shared" si="29"/>
        <v>0</v>
      </c>
      <c r="Q52" s="91">
        <f t="shared" si="29"/>
        <v>0</v>
      </c>
      <c r="R52" s="91">
        <f t="shared" si="29"/>
        <v>0</v>
      </c>
      <c r="S52" s="185">
        <f t="shared" si="25"/>
        <v>0</v>
      </c>
      <c r="T52" s="155"/>
      <c r="U52" s="223" t="s">
        <v>20</v>
      </c>
      <c r="V52" s="124">
        <f t="shared" si="30"/>
        <v>0</v>
      </c>
      <c r="W52" s="124">
        <f t="shared" si="30"/>
        <v>0</v>
      </c>
      <c r="X52" s="124">
        <f t="shared" si="30"/>
        <v>0</v>
      </c>
      <c r="Y52" s="124">
        <f t="shared" si="30"/>
        <v>0</v>
      </c>
      <c r="Z52" s="124">
        <f t="shared" si="30"/>
        <v>0</v>
      </c>
      <c r="AA52" s="124">
        <f t="shared" si="30"/>
        <v>0</v>
      </c>
      <c r="AB52" s="124">
        <f t="shared" si="30"/>
        <v>0</v>
      </c>
      <c r="AC52" s="291">
        <f t="shared" si="30"/>
        <v>0</v>
      </c>
      <c r="AD52" s="124">
        <f t="shared" si="30"/>
        <v>0</v>
      </c>
      <c r="AE52" s="124">
        <f t="shared" si="30"/>
        <v>0</v>
      </c>
      <c r="AF52" s="124">
        <f t="shared" si="30"/>
        <v>0</v>
      </c>
      <c r="AG52" s="124">
        <f t="shared" si="30"/>
        <v>0</v>
      </c>
      <c r="AH52" s="124">
        <f t="shared" si="30"/>
        <v>0</v>
      </c>
      <c r="AI52" s="225">
        <f t="shared" si="26"/>
        <v>0</v>
      </c>
      <c r="AJ52" s="147" t="str">
        <f t="shared" si="27"/>
        <v/>
      </c>
    </row>
    <row r="53" spans="1:36" ht="15" thickBot="1">
      <c r="A53" s="193" t="s">
        <v>11</v>
      </c>
      <c r="B53" s="54">
        <f t="shared" si="31"/>
        <v>0</v>
      </c>
      <c r="C53" s="54">
        <f t="shared" si="31"/>
        <v>0</v>
      </c>
      <c r="D53" s="54">
        <f t="shared" si="31"/>
        <v>0</v>
      </c>
      <c r="E53" s="54">
        <f t="shared" si="31"/>
        <v>0</v>
      </c>
      <c r="F53" s="323">
        <v>0</v>
      </c>
      <c r="G53" s="54">
        <f t="shared" si="28"/>
        <v>0</v>
      </c>
      <c r="H53" s="54">
        <f t="shared" si="28"/>
        <v>0</v>
      </c>
      <c r="I53" s="196">
        <f t="shared" si="24"/>
        <v>0</v>
      </c>
      <c r="J53" s="155"/>
      <c r="K53" s="197" t="s">
        <v>11</v>
      </c>
      <c r="L53" s="54">
        <f t="shared" si="29"/>
        <v>0</v>
      </c>
      <c r="M53" s="54">
        <f t="shared" si="29"/>
        <v>0</v>
      </c>
      <c r="N53" s="54">
        <f t="shared" si="29"/>
        <v>0</v>
      </c>
      <c r="O53" s="54">
        <f t="shared" si="29"/>
        <v>0</v>
      </c>
      <c r="P53" s="54">
        <f t="shared" si="29"/>
        <v>0</v>
      </c>
      <c r="Q53" s="54">
        <f t="shared" si="29"/>
        <v>0</v>
      </c>
      <c r="R53" s="54">
        <f t="shared" si="29"/>
        <v>0</v>
      </c>
      <c r="S53" s="199">
        <f t="shared" si="25"/>
        <v>0</v>
      </c>
      <c r="T53" s="155"/>
      <c r="U53" s="226" t="s">
        <v>11</v>
      </c>
      <c r="V53" s="127">
        <f t="shared" si="30"/>
        <v>0</v>
      </c>
      <c r="W53" s="127">
        <f t="shared" si="30"/>
        <v>0</v>
      </c>
      <c r="X53" s="127">
        <f t="shared" si="30"/>
        <v>0</v>
      </c>
      <c r="Y53" s="127">
        <f t="shared" si="30"/>
        <v>0</v>
      </c>
      <c r="Z53" s="127">
        <f t="shared" si="30"/>
        <v>0</v>
      </c>
      <c r="AA53" s="127">
        <f t="shared" si="30"/>
        <v>0</v>
      </c>
      <c r="AB53" s="127">
        <f t="shared" si="30"/>
        <v>0</v>
      </c>
      <c r="AC53" s="292">
        <f t="shared" si="30"/>
        <v>0</v>
      </c>
      <c r="AD53" s="127">
        <f t="shared" si="30"/>
        <v>0</v>
      </c>
      <c r="AE53" s="127">
        <f t="shared" si="30"/>
        <v>0</v>
      </c>
      <c r="AF53" s="127">
        <f t="shared" si="30"/>
        <v>0</v>
      </c>
      <c r="AG53" s="127">
        <f t="shared" si="30"/>
        <v>0</v>
      </c>
      <c r="AH53" s="127">
        <f t="shared" si="30"/>
        <v>0</v>
      </c>
      <c r="AI53" s="229">
        <f t="shared" si="26"/>
        <v>0</v>
      </c>
      <c r="AJ53" s="147" t="str">
        <f t="shared" si="27"/>
        <v/>
      </c>
    </row>
    <row r="54" spans="1:36" ht="15">
      <c r="A54" s="200" t="s">
        <v>26</v>
      </c>
      <c r="B54" s="201">
        <f>SUM(B33:B49)</f>
        <v>2305.1230622231315</v>
      </c>
      <c r="C54" s="201">
        <f t="shared" ref="C54:I54" si="32">SUM(C33:C49)</f>
        <v>3309.1725113337752</v>
      </c>
      <c r="D54" s="201">
        <f t="shared" si="32"/>
        <v>7601.8117349974809</v>
      </c>
      <c r="E54" s="201">
        <f t="shared" si="32"/>
        <v>6908.493859209816</v>
      </c>
      <c r="F54" s="201">
        <f t="shared" si="32"/>
        <v>0</v>
      </c>
      <c r="G54" s="201">
        <f t="shared" si="32"/>
        <v>385.20380153297566</v>
      </c>
      <c r="H54" s="201">
        <f t="shared" si="32"/>
        <v>17.911898516073826</v>
      </c>
      <c r="I54" s="201">
        <f t="shared" si="32"/>
        <v>20527.716867813255</v>
      </c>
      <c r="J54" s="155"/>
      <c r="K54" s="202" t="s">
        <v>26</v>
      </c>
      <c r="L54" s="201">
        <f>SUM(L33:L49)</f>
        <v>2305.1230622231315</v>
      </c>
      <c r="M54" s="201">
        <f t="shared" ref="M54:S54" si="33">SUM(M33:M49)</f>
        <v>3309.1725113337752</v>
      </c>
      <c r="N54" s="201">
        <f t="shared" si="33"/>
        <v>7601.8117349974809</v>
      </c>
      <c r="O54" s="201">
        <f t="shared" si="33"/>
        <v>6908.493859209816</v>
      </c>
      <c r="P54" s="201">
        <f t="shared" si="33"/>
        <v>1665.2981394648252</v>
      </c>
      <c r="Q54" s="201">
        <f t="shared" si="33"/>
        <v>385.20380153297566</v>
      </c>
      <c r="R54" s="203">
        <f t="shared" si="33"/>
        <v>17.911898516073826</v>
      </c>
      <c r="S54" s="204">
        <f t="shared" si="33"/>
        <v>22193.015007278078</v>
      </c>
      <c r="T54" s="155" t="str">
        <f>IF(ABS(S54-AI54)&gt;0.01,S54-AI54,"")</f>
        <v/>
      </c>
      <c r="U54" s="230" t="s">
        <v>59</v>
      </c>
      <c r="V54" s="231">
        <f>SUM(V33:V49)</f>
        <v>2121.2390443785412</v>
      </c>
      <c r="W54" s="231">
        <f t="shared" ref="W54:AH54" si="34">SUM(W33:W49)</f>
        <v>163.46161355154771</v>
      </c>
      <c r="X54" s="231">
        <f t="shared" si="34"/>
        <v>385.20380153297566</v>
      </c>
      <c r="Y54" s="231">
        <f t="shared" si="34"/>
        <v>3309.1725113337752</v>
      </c>
      <c r="Z54" s="231">
        <f t="shared" si="34"/>
        <v>7137.3245322610064</v>
      </c>
      <c r="AA54" s="231">
        <f t="shared" si="34"/>
        <v>6187.3070933372819</v>
      </c>
      <c r="AB54" s="231">
        <f t="shared" si="34"/>
        <v>1665.2981394648252</v>
      </c>
      <c r="AC54" s="231">
        <f t="shared" si="34"/>
        <v>1224.0082714181237</v>
      </c>
      <c r="AD54" s="232">
        <f t="shared" si="34"/>
        <v>20.422404293042096</v>
      </c>
      <c r="AE54" s="232">
        <f t="shared" si="34"/>
        <v>88.80410730440191</v>
      </c>
      <c r="AF54" s="232">
        <f t="shared" si="34"/>
        <v>17.911898516073826</v>
      </c>
      <c r="AG54" s="232">
        <f t="shared" si="34"/>
        <v>464.48720273647325</v>
      </c>
      <c r="AH54" s="232">
        <f t="shared" si="34"/>
        <v>632.38265856813268</v>
      </c>
      <c r="AI54" s="233">
        <f>SUM(V54:AC54)</f>
        <v>22193.015007278074</v>
      </c>
      <c r="AJ54" s="147" t="str">
        <f t="shared" si="27"/>
        <v/>
      </c>
    </row>
    <row r="55" spans="1:36" ht="15" thickBot="1">
      <c r="A55" s="32" t="s">
        <v>83</v>
      </c>
      <c r="B55" s="49">
        <f>IF($I54=0,"-",B54/$I54)</f>
        <v>0.11229320226242423</v>
      </c>
      <c r="C55" s="49">
        <f t="shared" ref="C55:H55" si="35">IF($I54=0,"-",C54/$I54)</f>
        <v>0.16120509322312618</v>
      </c>
      <c r="D55" s="49">
        <f t="shared" si="35"/>
        <v>0.37031939713260842</v>
      </c>
      <c r="E55" s="49">
        <f t="shared" si="35"/>
        <v>0.33654467779814784</v>
      </c>
      <c r="F55" s="49">
        <f t="shared" si="35"/>
        <v>0</v>
      </c>
      <c r="G55" s="49">
        <f t="shared" si="35"/>
        <v>1.8765058190029979E-2</v>
      </c>
      <c r="H55" s="71">
        <f t="shared" si="35"/>
        <v>8.7257139366331868E-4</v>
      </c>
      <c r="I55" s="50">
        <f>SUM(B55:H55)</f>
        <v>1</v>
      </c>
      <c r="K55" s="82" t="s">
        <v>83</v>
      </c>
      <c r="L55" s="99">
        <f>IF($S54=0,"-",L54/$S54)</f>
        <v>0.10386705283023415</v>
      </c>
      <c r="M55" s="99">
        <f t="shared" ref="M55:R55" si="36">IF($S54=0,"-",M54/$S54)</f>
        <v>0.14910874030628782</v>
      </c>
      <c r="N55" s="99">
        <f t="shared" si="36"/>
        <v>0.34253172597344295</v>
      </c>
      <c r="O55" s="99">
        <f t="shared" si="36"/>
        <v>0.31129136158129994</v>
      </c>
      <c r="P55" s="99">
        <f t="shared" si="36"/>
        <v>7.5037039308030018E-2</v>
      </c>
      <c r="Q55" s="99">
        <f t="shared" si="36"/>
        <v>1.7356983781007231E-2</v>
      </c>
      <c r="R55" s="100">
        <f t="shared" si="36"/>
        <v>8.0709621969794179E-4</v>
      </c>
      <c r="S55" s="101">
        <f>SUM(L55:R55)</f>
        <v>1</v>
      </c>
      <c r="U55" s="111" t="s">
        <v>83</v>
      </c>
      <c r="V55" s="133">
        <f>+V54/$AI54</f>
        <v>9.5581381965582093E-2</v>
      </c>
      <c r="W55" s="133">
        <f t="shared" ref="W55:AH55" si="37">+W54/$AI54</f>
        <v>7.3654532066932503E-3</v>
      </c>
      <c r="X55" s="133">
        <f t="shared" si="37"/>
        <v>1.7356983781007234E-2</v>
      </c>
      <c r="Y55" s="133">
        <f t="shared" si="37"/>
        <v>0.14910874030628785</v>
      </c>
      <c r="Z55" s="133">
        <f t="shared" si="37"/>
        <v>0.32160229378119021</v>
      </c>
      <c r="AA55" s="133">
        <f t="shared" si="37"/>
        <v>0.27879524667145</v>
      </c>
      <c r="AB55" s="133">
        <f t="shared" si="37"/>
        <v>7.5037039308030032E-2</v>
      </c>
      <c r="AC55" s="133">
        <f t="shared" si="37"/>
        <v>5.5152860979759494E-2</v>
      </c>
      <c r="AD55" s="133">
        <f t="shared" si="37"/>
        <v>9.2021765795880742E-4</v>
      </c>
      <c r="AE55" s="133">
        <f t="shared" si="37"/>
        <v>4.0014440253061199E-3</v>
      </c>
      <c r="AF55" s="133">
        <f t="shared" si="37"/>
        <v>8.070962196979419E-4</v>
      </c>
      <c r="AG55" s="133">
        <f t="shared" si="37"/>
        <v>2.0929432192252712E-2</v>
      </c>
      <c r="AH55" s="133">
        <f t="shared" si="37"/>
        <v>2.8494670884543914E-2</v>
      </c>
      <c r="AI55" s="134">
        <f>SUM(V55:AC55)</f>
        <v>1.0000000000000002</v>
      </c>
      <c r="AJ55" s="147" t="str">
        <f t="shared" si="27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1.6724344280686088</v>
      </c>
      <c r="G59" s="332"/>
      <c r="H59" s="334"/>
      <c r="I59" s="160">
        <f>SUM(B59:H59)</f>
        <v>1.6724344280686088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38">F450+F476+F502+F528+F554</f>
        <v>0</v>
      </c>
      <c r="G60" s="335"/>
      <c r="H60" s="337"/>
      <c r="I60" s="168">
        <f t="shared" ref="I60:I79" si="3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40">P450+P476+P502+P528+P554</f>
        <v>0</v>
      </c>
      <c r="Q60" s="335"/>
      <c r="R60" s="342"/>
      <c r="S60" s="172">
        <f t="shared" ref="S60:S79" si="4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38"/>
        <v>0</v>
      </c>
      <c r="G61" s="335"/>
      <c r="H61" s="337"/>
      <c r="I61" s="160">
        <f t="shared" si="3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40"/>
        <v>0</v>
      </c>
      <c r="Q61" s="335"/>
      <c r="R61" s="342"/>
      <c r="S61" s="164">
        <f t="shared" si="4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38"/>
        <v>0</v>
      </c>
      <c r="G62" s="335"/>
      <c r="H62" s="337"/>
      <c r="I62" s="168">
        <f t="shared" si="3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40"/>
        <v>0</v>
      </c>
      <c r="Q62" s="335"/>
      <c r="R62" s="342"/>
      <c r="S62" s="172">
        <f t="shared" si="4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38"/>
        <v>0</v>
      </c>
      <c r="G63" s="335"/>
      <c r="H63" s="337"/>
      <c r="I63" s="160">
        <f t="shared" si="3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40"/>
        <v>0</v>
      </c>
      <c r="Q63" s="335"/>
      <c r="R63" s="342"/>
      <c r="S63" s="164">
        <f t="shared" si="4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38"/>
        <v>0</v>
      </c>
      <c r="G64" s="335"/>
      <c r="H64" s="337"/>
      <c r="I64" s="168">
        <f t="shared" si="3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40"/>
        <v>0</v>
      </c>
      <c r="Q64" s="335"/>
      <c r="R64" s="342"/>
      <c r="S64" s="172">
        <f t="shared" si="4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38"/>
        <v>19910.354167526424</v>
      </c>
      <c r="G65" s="335"/>
      <c r="H65" s="337"/>
      <c r="I65" s="160">
        <f t="shared" si="39"/>
        <v>19910.354167526424</v>
      </c>
      <c r="J65" s="155"/>
      <c r="K65" s="175" t="s">
        <v>54</v>
      </c>
      <c r="L65" s="335"/>
      <c r="M65" s="336"/>
      <c r="N65" s="336"/>
      <c r="O65" s="337"/>
      <c r="P65" s="44">
        <f t="shared" si="40"/>
        <v>9411.8137865474564</v>
      </c>
      <c r="Q65" s="335"/>
      <c r="R65" s="342"/>
      <c r="S65" s="164">
        <f t="shared" si="41"/>
        <v>9411.8137865474564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38"/>
        <v>4896.4782361965745</v>
      </c>
      <c r="G66" s="335"/>
      <c r="H66" s="337"/>
      <c r="I66" s="168">
        <f t="shared" si="39"/>
        <v>4896.4782361965745</v>
      </c>
      <c r="J66" s="155"/>
      <c r="K66" s="169" t="s">
        <v>12</v>
      </c>
      <c r="L66" s="335"/>
      <c r="M66" s="336"/>
      <c r="N66" s="336"/>
      <c r="O66" s="337"/>
      <c r="P66" s="88">
        <f t="shared" si="40"/>
        <v>1794.4471859700734</v>
      </c>
      <c r="Q66" s="335"/>
      <c r="R66" s="342"/>
      <c r="S66" s="172">
        <f t="shared" si="41"/>
        <v>1794.4471859700734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38"/>
        <v>1204.6029217439832</v>
      </c>
      <c r="G67" s="335"/>
      <c r="H67" s="337"/>
      <c r="I67" s="160">
        <f t="shared" si="39"/>
        <v>1204.6029217439832</v>
      </c>
      <c r="J67" s="155"/>
      <c r="K67" s="175" t="s">
        <v>55</v>
      </c>
      <c r="L67" s="335"/>
      <c r="M67" s="336"/>
      <c r="N67" s="336"/>
      <c r="O67" s="337"/>
      <c r="P67" s="44">
        <f t="shared" si="40"/>
        <v>0</v>
      </c>
      <c r="Q67" s="335"/>
      <c r="R67" s="342"/>
      <c r="S67" s="164">
        <f t="shared" si="4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38"/>
        <v>9.1687810990501593</v>
      </c>
      <c r="G68" s="335"/>
      <c r="H68" s="337"/>
      <c r="I68" s="168">
        <f t="shared" si="39"/>
        <v>9.1687810990501593</v>
      </c>
      <c r="J68" s="155"/>
      <c r="K68" s="169" t="s">
        <v>17</v>
      </c>
      <c r="L68" s="335"/>
      <c r="M68" s="336"/>
      <c r="N68" s="336"/>
      <c r="O68" s="337"/>
      <c r="P68" s="88">
        <f t="shared" si="40"/>
        <v>7.8169374360122141</v>
      </c>
      <c r="Q68" s="335"/>
      <c r="R68" s="342"/>
      <c r="S68" s="172">
        <f t="shared" si="41"/>
        <v>7.8169374360122141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38"/>
        <v>113.85479807139723</v>
      </c>
      <c r="G69" s="335"/>
      <c r="H69" s="337"/>
      <c r="I69" s="160">
        <f t="shared" si="39"/>
        <v>113.85479807139723</v>
      </c>
      <c r="J69" s="155"/>
      <c r="K69" s="175" t="s">
        <v>139</v>
      </c>
      <c r="L69" s="335"/>
      <c r="M69" s="336"/>
      <c r="N69" s="336"/>
      <c r="O69" s="337"/>
      <c r="P69" s="44">
        <f t="shared" si="40"/>
        <v>113.68978978180313</v>
      </c>
      <c r="Q69" s="335"/>
      <c r="R69" s="342"/>
      <c r="S69" s="164">
        <f t="shared" si="41"/>
        <v>113.68978978180313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38"/>
        <v>1541.6889746278098</v>
      </c>
      <c r="G70" s="335"/>
      <c r="H70" s="337"/>
      <c r="I70" s="168">
        <f t="shared" si="39"/>
        <v>1541.6889746278098</v>
      </c>
      <c r="J70" s="155"/>
      <c r="K70" s="169" t="s">
        <v>25</v>
      </c>
      <c r="L70" s="335"/>
      <c r="M70" s="336"/>
      <c r="N70" s="336"/>
      <c r="O70" s="337"/>
      <c r="P70" s="88">
        <f t="shared" si="40"/>
        <v>3.2814029271577283E-14</v>
      </c>
      <c r="Q70" s="335"/>
      <c r="R70" s="342"/>
      <c r="S70" s="172">
        <f t="shared" si="41"/>
        <v>3.2814029271577283E-14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38"/>
        <v>0</v>
      </c>
      <c r="G71" s="335"/>
      <c r="H71" s="337"/>
      <c r="I71" s="160">
        <f t="shared" si="3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40"/>
        <v>0</v>
      </c>
      <c r="Q71" s="335"/>
      <c r="R71" s="342"/>
      <c r="S71" s="164">
        <f t="shared" si="4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38"/>
        <v>0.21851886811764706</v>
      </c>
      <c r="G72" s="335"/>
      <c r="H72" s="337"/>
      <c r="I72" s="168">
        <f t="shared" si="39"/>
        <v>0.21851886811764706</v>
      </c>
      <c r="J72" s="155"/>
      <c r="K72" s="169" t="s">
        <v>56</v>
      </c>
      <c r="L72" s="335"/>
      <c r="M72" s="336"/>
      <c r="N72" s="336"/>
      <c r="O72" s="337"/>
      <c r="P72" s="88">
        <f t="shared" si="40"/>
        <v>0</v>
      </c>
      <c r="Q72" s="335"/>
      <c r="R72" s="342"/>
      <c r="S72" s="172">
        <f t="shared" si="4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38"/>
        <v>1751.0406735395559</v>
      </c>
      <c r="G73" s="335"/>
      <c r="H73" s="337"/>
      <c r="I73" s="160">
        <f t="shared" si="39"/>
        <v>1751.0406735395559</v>
      </c>
      <c r="J73" s="155"/>
      <c r="K73" s="175" t="s">
        <v>22</v>
      </c>
      <c r="L73" s="335"/>
      <c r="M73" s="336"/>
      <c r="N73" s="336"/>
      <c r="O73" s="337"/>
      <c r="P73" s="44">
        <f t="shared" si="40"/>
        <v>908.94248546879282</v>
      </c>
      <c r="Q73" s="335"/>
      <c r="R73" s="342"/>
      <c r="S73" s="164">
        <f t="shared" si="41"/>
        <v>908.94248546879282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38"/>
        <v>0</v>
      </c>
      <c r="G74" s="335"/>
      <c r="H74" s="337"/>
      <c r="I74" s="168">
        <f t="shared" si="3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40"/>
        <v>0</v>
      </c>
      <c r="Q74" s="335"/>
      <c r="R74" s="342"/>
      <c r="S74" s="172">
        <f t="shared" si="4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38"/>
        <v>0</v>
      </c>
      <c r="G75" s="335"/>
      <c r="H75" s="337"/>
      <c r="I75" s="160">
        <f t="shared" si="3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40"/>
        <v>0</v>
      </c>
      <c r="Q75" s="335"/>
      <c r="R75" s="342"/>
      <c r="S75" s="164">
        <f t="shared" si="4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38"/>
        <v>0</v>
      </c>
      <c r="G76" s="335"/>
      <c r="H76" s="337"/>
      <c r="I76" s="181">
        <f t="shared" si="3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40"/>
        <v>0</v>
      </c>
      <c r="Q76" s="335"/>
      <c r="R76" s="342"/>
      <c r="S76" s="185">
        <f t="shared" si="4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38"/>
        <v>0</v>
      </c>
      <c r="G77" s="335"/>
      <c r="H77" s="337"/>
      <c r="I77" s="189">
        <f t="shared" si="3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40"/>
        <v>0</v>
      </c>
      <c r="Q77" s="335"/>
      <c r="R77" s="342"/>
      <c r="S77" s="192">
        <f t="shared" si="4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38"/>
        <v>0</v>
      </c>
      <c r="G78" s="335"/>
      <c r="H78" s="337"/>
      <c r="I78" s="181">
        <f t="shared" si="3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40"/>
        <v>0</v>
      </c>
      <c r="Q78" s="335"/>
      <c r="R78" s="342"/>
      <c r="S78" s="185">
        <f t="shared" si="4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38"/>
        <v>0</v>
      </c>
      <c r="G79" s="338"/>
      <c r="H79" s="340"/>
      <c r="I79" s="196">
        <f t="shared" si="3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40"/>
        <v>0</v>
      </c>
      <c r="Q79" s="338"/>
      <c r="R79" s="343"/>
      <c r="S79" s="199">
        <f t="shared" si="4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42">SUM(C59:C75)</f>
        <v>0</v>
      </c>
      <c r="D80" s="201">
        <f t="shared" si="42"/>
        <v>0</v>
      </c>
      <c r="E80" s="201">
        <f t="shared" si="42"/>
        <v>0</v>
      </c>
      <c r="F80" s="201">
        <f t="shared" si="42"/>
        <v>29429.079506100981</v>
      </c>
      <c r="G80" s="201">
        <f t="shared" si="42"/>
        <v>0</v>
      </c>
      <c r="H80" s="203">
        <f t="shared" si="42"/>
        <v>0</v>
      </c>
      <c r="I80" s="201">
        <f t="shared" si="42"/>
        <v>29429.079506100981</v>
      </c>
      <c r="J80" s="155"/>
      <c r="K80" s="202" t="s">
        <v>26</v>
      </c>
      <c r="L80" s="201">
        <f>SUM(L59:L75)</f>
        <v>0</v>
      </c>
      <c r="M80" s="201">
        <f t="shared" ref="M80:S80" si="43">SUM(M59:M75)</f>
        <v>0</v>
      </c>
      <c r="N80" s="201">
        <f t="shared" si="43"/>
        <v>0</v>
      </c>
      <c r="O80" s="201">
        <f t="shared" si="43"/>
        <v>0</v>
      </c>
      <c r="P80" s="201">
        <f t="shared" si="43"/>
        <v>12236.710185204138</v>
      </c>
      <c r="Q80" s="201">
        <f t="shared" si="43"/>
        <v>0</v>
      </c>
      <c r="R80" s="203">
        <f t="shared" si="43"/>
        <v>0</v>
      </c>
      <c r="S80" s="204">
        <f t="shared" si="43"/>
        <v>12236.710185204138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44">IF($I80=0,"-",C80/$I80)</f>
        <v>0</v>
      </c>
      <c r="D81" s="49">
        <f t="shared" si="44"/>
        <v>0</v>
      </c>
      <c r="E81" s="49">
        <f t="shared" si="44"/>
        <v>0</v>
      </c>
      <c r="F81" s="49">
        <f t="shared" si="44"/>
        <v>1</v>
      </c>
      <c r="G81" s="49">
        <f t="shared" si="44"/>
        <v>0</v>
      </c>
      <c r="H81" s="49">
        <f t="shared" si="44"/>
        <v>0</v>
      </c>
      <c r="I81" s="50">
        <f>SUM(B81:H81)</f>
        <v>1</v>
      </c>
      <c r="K81" s="82" t="s">
        <v>83</v>
      </c>
      <c r="L81" s="99">
        <f t="shared" ref="L81:R81" si="45">IF($S80=0,"-",L80/$S80)</f>
        <v>0</v>
      </c>
      <c r="M81" s="99">
        <f t="shared" si="45"/>
        <v>0</v>
      </c>
      <c r="N81" s="99">
        <f t="shared" si="45"/>
        <v>0</v>
      </c>
      <c r="O81" s="99">
        <f t="shared" si="45"/>
        <v>0</v>
      </c>
      <c r="P81" s="99">
        <f t="shared" si="45"/>
        <v>1</v>
      </c>
      <c r="Q81" s="99">
        <f t="shared" si="45"/>
        <v>0</v>
      </c>
      <c r="R81" s="100">
        <f t="shared" si="45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0" si="46">B579+B605+B631</f>
        <v>19.062345526303037</v>
      </c>
      <c r="C85" s="38">
        <f t="shared" si="46"/>
        <v>0</v>
      </c>
      <c r="D85" s="38">
        <f t="shared" si="46"/>
        <v>0.26357675688711873</v>
      </c>
      <c r="E85" s="38">
        <f t="shared" si="46"/>
        <v>0</v>
      </c>
      <c r="F85" s="38">
        <f t="shared" si="46"/>
        <v>0</v>
      </c>
      <c r="G85" s="38">
        <f t="shared" si="46"/>
        <v>0</v>
      </c>
      <c r="H85" s="38">
        <f t="shared" si="46"/>
        <v>0</v>
      </c>
      <c r="I85" s="160">
        <f>SUM(B85:H85)</f>
        <v>19.325922283190156</v>
      </c>
      <c r="J85" s="155"/>
      <c r="K85" s="209" t="s">
        <v>7</v>
      </c>
      <c r="L85" s="38">
        <f t="shared" ref="L85:R100" si="47">L579+L605+L631</f>
        <v>19.062345526303037</v>
      </c>
      <c r="M85" s="38">
        <f t="shared" si="47"/>
        <v>0</v>
      </c>
      <c r="N85" s="38">
        <f t="shared" si="47"/>
        <v>0.26357675688711873</v>
      </c>
      <c r="O85" s="38">
        <f t="shared" si="47"/>
        <v>0</v>
      </c>
      <c r="P85" s="38">
        <f t="shared" si="47"/>
        <v>1.6724344280686088</v>
      </c>
      <c r="Q85" s="38">
        <f t="shared" si="47"/>
        <v>0</v>
      </c>
      <c r="R85" s="38">
        <f t="shared" si="47"/>
        <v>0</v>
      </c>
      <c r="S85" s="211">
        <f>SUM(L85:R85)</f>
        <v>20.998356711258765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46"/>
        <v>30.315074092166796</v>
      </c>
      <c r="C86" s="41">
        <f t="shared" si="46"/>
        <v>0</v>
      </c>
      <c r="D86" s="41">
        <f t="shared" si="46"/>
        <v>0.85274312300897781</v>
      </c>
      <c r="E86" s="41">
        <f t="shared" si="46"/>
        <v>0</v>
      </c>
      <c r="F86" s="41">
        <f t="shared" si="46"/>
        <v>0</v>
      </c>
      <c r="G86" s="41">
        <f t="shared" si="46"/>
        <v>0</v>
      </c>
      <c r="H86" s="41">
        <f t="shared" si="46"/>
        <v>0</v>
      </c>
      <c r="I86" s="168">
        <f t="shared" ref="I86:I105" si="48">SUM(B86:H86)</f>
        <v>31.167817215175774</v>
      </c>
      <c r="J86" s="155"/>
      <c r="K86" s="169" t="s">
        <v>8</v>
      </c>
      <c r="L86" s="88">
        <f t="shared" si="47"/>
        <v>30.315074092166796</v>
      </c>
      <c r="M86" s="88">
        <f t="shared" si="47"/>
        <v>0</v>
      </c>
      <c r="N86" s="88">
        <f t="shared" si="47"/>
        <v>0.85274312300897781</v>
      </c>
      <c r="O86" s="88">
        <f t="shared" si="47"/>
        <v>0</v>
      </c>
      <c r="P86" s="88">
        <f t="shared" si="47"/>
        <v>0</v>
      </c>
      <c r="Q86" s="88">
        <f t="shared" si="47"/>
        <v>0</v>
      </c>
      <c r="R86" s="88">
        <f t="shared" si="47"/>
        <v>0</v>
      </c>
      <c r="S86" s="172">
        <f t="shared" ref="S86:S105" si="49">SUM(L86:R86)</f>
        <v>31.167817215175774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46"/>
        <v>3.0674145996491213</v>
      </c>
      <c r="C87" s="44">
        <f t="shared" si="46"/>
        <v>0</v>
      </c>
      <c r="D87" s="44">
        <f t="shared" si="46"/>
        <v>2.211788357604598E-4</v>
      </c>
      <c r="E87" s="44">
        <f t="shared" si="46"/>
        <v>0</v>
      </c>
      <c r="F87" s="44">
        <f t="shared" si="46"/>
        <v>0</v>
      </c>
      <c r="G87" s="44">
        <f t="shared" si="46"/>
        <v>0</v>
      </c>
      <c r="H87" s="44">
        <f t="shared" si="46"/>
        <v>0</v>
      </c>
      <c r="I87" s="160">
        <f t="shared" si="48"/>
        <v>3.067635778484882</v>
      </c>
      <c r="J87" s="155"/>
      <c r="K87" s="175" t="s">
        <v>10</v>
      </c>
      <c r="L87" s="44">
        <f t="shared" si="47"/>
        <v>3.0674145996491213</v>
      </c>
      <c r="M87" s="44">
        <f t="shared" si="47"/>
        <v>0</v>
      </c>
      <c r="N87" s="44">
        <f t="shared" si="47"/>
        <v>2.211788357604598E-4</v>
      </c>
      <c r="O87" s="44">
        <f t="shared" si="47"/>
        <v>0</v>
      </c>
      <c r="P87" s="44">
        <f t="shared" si="47"/>
        <v>0</v>
      </c>
      <c r="Q87" s="44">
        <f t="shared" si="47"/>
        <v>0</v>
      </c>
      <c r="R87" s="44">
        <f t="shared" si="47"/>
        <v>0</v>
      </c>
      <c r="S87" s="164">
        <f t="shared" si="49"/>
        <v>3.067635778484882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46"/>
        <v>0</v>
      </c>
      <c r="C88" s="41">
        <f t="shared" si="46"/>
        <v>0</v>
      </c>
      <c r="D88" s="41">
        <f t="shared" si="46"/>
        <v>0</v>
      </c>
      <c r="E88" s="41">
        <f t="shared" si="46"/>
        <v>0</v>
      </c>
      <c r="F88" s="41">
        <f t="shared" si="46"/>
        <v>0</v>
      </c>
      <c r="G88" s="41">
        <f t="shared" si="46"/>
        <v>0</v>
      </c>
      <c r="H88" s="41">
        <f t="shared" si="46"/>
        <v>0</v>
      </c>
      <c r="I88" s="168">
        <f t="shared" si="48"/>
        <v>0</v>
      </c>
      <c r="J88" s="155"/>
      <c r="K88" s="169" t="s">
        <v>52</v>
      </c>
      <c r="L88" s="88">
        <f t="shared" si="47"/>
        <v>0</v>
      </c>
      <c r="M88" s="88">
        <f t="shared" si="47"/>
        <v>0</v>
      </c>
      <c r="N88" s="88">
        <f t="shared" si="47"/>
        <v>0</v>
      </c>
      <c r="O88" s="88">
        <f t="shared" si="47"/>
        <v>0</v>
      </c>
      <c r="P88" s="88">
        <f t="shared" si="47"/>
        <v>0</v>
      </c>
      <c r="Q88" s="88">
        <f t="shared" si="47"/>
        <v>0</v>
      </c>
      <c r="R88" s="88">
        <f t="shared" si="47"/>
        <v>0</v>
      </c>
      <c r="S88" s="172">
        <f t="shared" si="49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46"/>
        <v>145.89619153470741</v>
      </c>
      <c r="C89" s="44">
        <f t="shared" si="46"/>
        <v>8.3966786088993697</v>
      </c>
      <c r="D89" s="44">
        <f t="shared" si="46"/>
        <v>8.722247710088979</v>
      </c>
      <c r="E89" s="44">
        <f t="shared" si="46"/>
        <v>3.9253495002298133</v>
      </c>
      <c r="F89" s="44">
        <f t="shared" si="46"/>
        <v>0</v>
      </c>
      <c r="G89" s="44">
        <f t="shared" si="46"/>
        <v>0</v>
      </c>
      <c r="H89" s="44">
        <f t="shared" si="46"/>
        <v>0</v>
      </c>
      <c r="I89" s="160">
        <f t="shared" si="48"/>
        <v>166.94046735392556</v>
      </c>
      <c r="J89" s="155"/>
      <c r="K89" s="175" t="s">
        <v>16</v>
      </c>
      <c r="L89" s="44">
        <f t="shared" si="47"/>
        <v>145.89619153470741</v>
      </c>
      <c r="M89" s="44">
        <f t="shared" si="47"/>
        <v>8.3966786088993697</v>
      </c>
      <c r="N89" s="44">
        <f t="shared" si="47"/>
        <v>8.722247710088979</v>
      </c>
      <c r="O89" s="44">
        <f t="shared" si="47"/>
        <v>3.9253495002298133</v>
      </c>
      <c r="P89" s="44">
        <f t="shared" si="47"/>
        <v>0</v>
      </c>
      <c r="Q89" s="44">
        <f t="shared" si="47"/>
        <v>0</v>
      </c>
      <c r="R89" s="44">
        <f t="shared" si="47"/>
        <v>0</v>
      </c>
      <c r="S89" s="164">
        <f t="shared" si="49"/>
        <v>166.94046735392556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46"/>
        <v>7488.7574049958384</v>
      </c>
      <c r="C90" s="41">
        <f t="shared" si="46"/>
        <v>10.475560493191731</v>
      </c>
      <c r="D90" s="41">
        <f t="shared" si="46"/>
        <v>738.12252037521978</v>
      </c>
      <c r="E90" s="41">
        <f t="shared" si="46"/>
        <v>0</v>
      </c>
      <c r="F90" s="41">
        <f t="shared" si="46"/>
        <v>0</v>
      </c>
      <c r="G90" s="41">
        <f t="shared" si="46"/>
        <v>0</v>
      </c>
      <c r="H90" s="41">
        <f t="shared" si="46"/>
        <v>0</v>
      </c>
      <c r="I90" s="168">
        <f t="shared" si="48"/>
        <v>8237.3554858642492</v>
      </c>
      <c r="J90" s="155"/>
      <c r="K90" s="169" t="s">
        <v>15</v>
      </c>
      <c r="L90" s="88">
        <f t="shared" si="47"/>
        <v>7488.7574049958384</v>
      </c>
      <c r="M90" s="88">
        <f t="shared" si="47"/>
        <v>10.475560493191731</v>
      </c>
      <c r="N90" s="88">
        <f t="shared" si="47"/>
        <v>738.12252037521978</v>
      </c>
      <c r="O90" s="88">
        <f t="shared" si="47"/>
        <v>0</v>
      </c>
      <c r="P90" s="88">
        <f t="shared" si="47"/>
        <v>0</v>
      </c>
      <c r="Q90" s="88">
        <f t="shared" si="47"/>
        <v>0</v>
      </c>
      <c r="R90" s="88">
        <f t="shared" si="47"/>
        <v>0</v>
      </c>
      <c r="S90" s="172">
        <f t="shared" si="49"/>
        <v>8237.3554858642492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46"/>
        <v>0</v>
      </c>
      <c r="C91" s="44">
        <f t="shared" si="46"/>
        <v>0.29695725263917283</v>
      </c>
      <c r="D91" s="44">
        <f t="shared" si="46"/>
        <v>0.44430740034020955</v>
      </c>
      <c r="E91" s="44">
        <f t="shared" si="46"/>
        <v>221.67560074288872</v>
      </c>
      <c r="F91" s="44">
        <f t="shared" si="46"/>
        <v>569.21008327227571</v>
      </c>
      <c r="G91" s="44">
        <f t="shared" si="46"/>
        <v>0</v>
      </c>
      <c r="H91" s="44">
        <f t="shared" si="46"/>
        <v>0</v>
      </c>
      <c r="I91" s="160">
        <f t="shared" si="48"/>
        <v>791.62694866814377</v>
      </c>
      <c r="J91" s="155"/>
      <c r="K91" s="175" t="s">
        <v>54</v>
      </c>
      <c r="L91" s="44">
        <f t="shared" si="47"/>
        <v>0</v>
      </c>
      <c r="M91" s="44">
        <f t="shared" si="47"/>
        <v>0.29695725263917283</v>
      </c>
      <c r="N91" s="44">
        <f t="shared" si="47"/>
        <v>0.44430740034020955</v>
      </c>
      <c r="O91" s="44">
        <f t="shared" si="47"/>
        <v>221.67560074288872</v>
      </c>
      <c r="P91" s="44">
        <f t="shared" si="47"/>
        <v>9575.7549813773585</v>
      </c>
      <c r="Q91" s="44">
        <f t="shared" si="47"/>
        <v>0</v>
      </c>
      <c r="R91" s="44">
        <f t="shared" si="47"/>
        <v>0</v>
      </c>
      <c r="S91" s="164">
        <f t="shared" si="49"/>
        <v>9798.1718467732262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46"/>
        <v>0</v>
      </c>
      <c r="C92" s="41">
        <f t="shared" si="46"/>
        <v>0</v>
      </c>
      <c r="D92" s="41">
        <f t="shared" si="46"/>
        <v>2.2231678480645702E-2</v>
      </c>
      <c r="E92" s="41">
        <f t="shared" si="46"/>
        <v>27.130467574129927</v>
      </c>
      <c r="F92" s="41">
        <f t="shared" si="46"/>
        <v>0</v>
      </c>
      <c r="G92" s="41">
        <f t="shared" si="46"/>
        <v>0</v>
      </c>
      <c r="H92" s="41">
        <f t="shared" si="46"/>
        <v>0</v>
      </c>
      <c r="I92" s="168">
        <f t="shared" si="48"/>
        <v>27.152699252610574</v>
      </c>
      <c r="J92" s="155"/>
      <c r="K92" s="169" t="s">
        <v>12</v>
      </c>
      <c r="L92" s="88">
        <f t="shared" si="47"/>
        <v>0</v>
      </c>
      <c r="M92" s="88">
        <f t="shared" si="47"/>
        <v>0</v>
      </c>
      <c r="N92" s="88">
        <f t="shared" si="47"/>
        <v>2.2231678480645702E-2</v>
      </c>
      <c r="O92" s="88">
        <f t="shared" si="47"/>
        <v>27.130467574129927</v>
      </c>
      <c r="P92" s="88">
        <f t="shared" si="47"/>
        <v>3068.2389213733045</v>
      </c>
      <c r="Q92" s="88">
        <f t="shared" si="47"/>
        <v>0</v>
      </c>
      <c r="R92" s="88">
        <f t="shared" si="47"/>
        <v>0</v>
      </c>
      <c r="S92" s="172">
        <f t="shared" si="49"/>
        <v>3095.391620625915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46"/>
        <v>0</v>
      </c>
      <c r="C93" s="44">
        <f t="shared" si="46"/>
        <v>0</v>
      </c>
      <c r="D93" s="44">
        <f t="shared" si="46"/>
        <v>0</v>
      </c>
      <c r="E93" s="44">
        <f t="shared" si="46"/>
        <v>0</v>
      </c>
      <c r="F93" s="44">
        <f t="shared" si="46"/>
        <v>0</v>
      </c>
      <c r="G93" s="44">
        <f t="shared" si="46"/>
        <v>0</v>
      </c>
      <c r="H93" s="44">
        <f t="shared" si="46"/>
        <v>0</v>
      </c>
      <c r="I93" s="160">
        <f t="shared" si="48"/>
        <v>0</v>
      </c>
      <c r="J93" s="155"/>
      <c r="K93" s="175" t="s">
        <v>55</v>
      </c>
      <c r="L93" s="44">
        <f t="shared" si="47"/>
        <v>0</v>
      </c>
      <c r="M93" s="44">
        <f t="shared" si="47"/>
        <v>0</v>
      </c>
      <c r="N93" s="44">
        <f t="shared" si="47"/>
        <v>0</v>
      </c>
      <c r="O93" s="44">
        <f t="shared" si="47"/>
        <v>0</v>
      </c>
      <c r="P93" s="44">
        <f t="shared" si="47"/>
        <v>1204.6029217439832</v>
      </c>
      <c r="Q93" s="44">
        <f t="shared" si="47"/>
        <v>0</v>
      </c>
      <c r="R93" s="44">
        <f t="shared" si="47"/>
        <v>0</v>
      </c>
      <c r="S93" s="164">
        <f t="shared" si="49"/>
        <v>1204.6029217439832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46"/>
        <v>182.4636583704698</v>
      </c>
      <c r="C94" s="41">
        <f t="shared" si="46"/>
        <v>0.22777161586979558</v>
      </c>
      <c r="D94" s="41">
        <f t="shared" si="46"/>
        <v>19.024129188581586</v>
      </c>
      <c r="E94" s="41">
        <f t="shared" si="46"/>
        <v>1.1357864938568363</v>
      </c>
      <c r="F94" s="41">
        <f t="shared" si="46"/>
        <v>0</v>
      </c>
      <c r="G94" s="41">
        <f t="shared" si="46"/>
        <v>0</v>
      </c>
      <c r="H94" s="41">
        <f t="shared" si="46"/>
        <v>0</v>
      </c>
      <c r="I94" s="168">
        <f t="shared" si="48"/>
        <v>202.85134566877801</v>
      </c>
      <c r="J94" s="155"/>
      <c r="K94" s="169" t="s">
        <v>17</v>
      </c>
      <c r="L94" s="88">
        <f t="shared" si="47"/>
        <v>182.4636583704698</v>
      </c>
      <c r="M94" s="88">
        <f t="shared" si="47"/>
        <v>0.22777161586979558</v>
      </c>
      <c r="N94" s="88">
        <f t="shared" si="47"/>
        <v>19.024129188581586</v>
      </c>
      <c r="O94" s="88">
        <f t="shared" si="47"/>
        <v>1.1357864938568363</v>
      </c>
      <c r="P94" s="88">
        <f t="shared" si="47"/>
        <v>0</v>
      </c>
      <c r="Q94" s="88">
        <f t="shared" si="47"/>
        <v>0</v>
      </c>
      <c r="R94" s="88">
        <f t="shared" si="47"/>
        <v>0</v>
      </c>
      <c r="S94" s="172">
        <f t="shared" si="49"/>
        <v>202.85134566877801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46"/>
        <v>3832.7513614782388</v>
      </c>
      <c r="C95" s="44">
        <f t="shared" si="46"/>
        <v>218.8127804565386</v>
      </c>
      <c r="D95" s="44">
        <f t="shared" si="46"/>
        <v>356.01948422347061</v>
      </c>
      <c r="E95" s="44">
        <f t="shared" si="46"/>
        <v>33.603374894076467</v>
      </c>
      <c r="F95" s="44">
        <f t="shared" si="46"/>
        <v>0</v>
      </c>
      <c r="G95" s="44">
        <f t="shared" si="46"/>
        <v>0</v>
      </c>
      <c r="H95" s="44">
        <f t="shared" si="46"/>
        <v>0</v>
      </c>
      <c r="I95" s="160">
        <f t="shared" si="48"/>
        <v>4441.1870010523244</v>
      </c>
      <c r="J95" s="155"/>
      <c r="K95" s="175" t="s">
        <v>139</v>
      </c>
      <c r="L95" s="44">
        <f t="shared" si="47"/>
        <v>3832.7513614782388</v>
      </c>
      <c r="M95" s="44">
        <f t="shared" si="47"/>
        <v>218.8127804565386</v>
      </c>
      <c r="N95" s="44">
        <f t="shared" si="47"/>
        <v>356.01948422347061</v>
      </c>
      <c r="O95" s="44">
        <f t="shared" si="47"/>
        <v>33.603374894076467</v>
      </c>
      <c r="P95" s="44">
        <f t="shared" si="47"/>
        <v>0</v>
      </c>
      <c r="Q95" s="44">
        <f t="shared" si="47"/>
        <v>0</v>
      </c>
      <c r="R95" s="44">
        <f t="shared" si="47"/>
        <v>0</v>
      </c>
      <c r="S95" s="164">
        <f t="shared" si="49"/>
        <v>4441.1870010523244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46"/>
        <v>1834.5419096423495</v>
      </c>
      <c r="C96" s="41">
        <f t="shared" si="46"/>
        <v>0.10457061441589309</v>
      </c>
      <c r="D96" s="41">
        <f t="shared" si="46"/>
        <v>3198.2412183544916</v>
      </c>
      <c r="E96" s="41">
        <f t="shared" si="46"/>
        <v>2723.3066320504649</v>
      </c>
      <c r="F96" s="41">
        <f t="shared" si="46"/>
        <v>0</v>
      </c>
      <c r="G96" s="41">
        <f t="shared" si="46"/>
        <v>1930.1253340018252</v>
      </c>
      <c r="H96" s="41">
        <f t="shared" si="46"/>
        <v>0.89633405277550726</v>
      </c>
      <c r="I96" s="168">
        <f t="shared" si="48"/>
        <v>9687.2159987163232</v>
      </c>
      <c r="J96" s="155"/>
      <c r="K96" s="169" t="s">
        <v>25</v>
      </c>
      <c r="L96" s="88">
        <f t="shared" si="47"/>
        <v>1834.5419096423495</v>
      </c>
      <c r="M96" s="88">
        <f t="shared" si="47"/>
        <v>0.10457061441589309</v>
      </c>
      <c r="N96" s="88">
        <f t="shared" si="47"/>
        <v>3198.2412183544916</v>
      </c>
      <c r="O96" s="88">
        <f t="shared" si="47"/>
        <v>2723.3066320504649</v>
      </c>
      <c r="P96" s="88">
        <f t="shared" si="47"/>
        <v>1535.6208140236777</v>
      </c>
      <c r="Q96" s="88">
        <f t="shared" si="47"/>
        <v>1930.1253340018252</v>
      </c>
      <c r="R96" s="88">
        <f t="shared" si="47"/>
        <v>0.89633405277550726</v>
      </c>
      <c r="S96" s="172">
        <f t="shared" si="49"/>
        <v>11222.836812739999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46"/>
        <v>3155.4495439955222</v>
      </c>
      <c r="C97" s="44">
        <f t="shared" si="46"/>
        <v>8.673702261285138</v>
      </c>
      <c r="D97" s="44">
        <f t="shared" si="46"/>
        <v>202.14165901772967</v>
      </c>
      <c r="E97" s="44">
        <f t="shared" si="46"/>
        <v>0</v>
      </c>
      <c r="F97" s="44">
        <f t="shared" si="46"/>
        <v>0</v>
      </c>
      <c r="G97" s="44">
        <f t="shared" si="46"/>
        <v>0</v>
      </c>
      <c r="H97" s="44">
        <f t="shared" si="46"/>
        <v>0</v>
      </c>
      <c r="I97" s="160">
        <f t="shared" si="48"/>
        <v>3366.2649052745369</v>
      </c>
      <c r="J97" s="155"/>
      <c r="K97" s="175" t="s">
        <v>24</v>
      </c>
      <c r="L97" s="44">
        <f t="shared" si="47"/>
        <v>3155.4495439955222</v>
      </c>
      <c r="M97" s="44">
        <f t="shared" si="47"/>
        <v>8.673702261285138</v>
      </c>
      <c r="N97" s="44">
        <f t="shared" si="47"/>
        <v>202.14165901772967</v>
      </c>
      <c r="O97" s="44">
        <f t="shared" si="47"/>
        <v>0</v>
      </c>
      <c r="P97" s="44">
        <f t="shared" si="47"/>
        <v>0</v>
      </c>
      <c r="Q97" s="44">
        <f t="shared" si="47"/>
        <v>0</v>
      </c>
      <c r="R97" s="44">
        <f t="shared" si="47"/>
        <v>0</v>
      </c>
      <c r="S97" s="164">
        <f t="shared" si="49"/>
        <v>3366.2649052745369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46"/>
        <v>5049.4237099550592</v>
      </c>
      <c r="C98" s="41">
        <f t="shared" si="46"/>
        <v>9.0722932342226859</v>
      </c>
      <c r="D98" s="41">
        <f t="shared" si="46"/>
        <v>408.58442051498747</v>
      </c>
      <c r="E98" s="41">
        <f t="shared" si="46"/>
        <v>0</v>
      </c>
      <c r="F98" s="41">
        <f t="shared" si="46"/>
        <v>0</v>
      </c>
      <c r="G98" s="41">
        <f t="shared" si="46"/>
        <v>0</v>
      </c>
      <c r="H98" s="41">
        <f t="shared" si="46"/>
        <v>0</v>
      </c>
      <c r="I98" s="168">
        <f t="shared" si="48"/>
        <v>5467.0804237042694</v>
      </c>
      <c r="J98" s="155"/>
      <c r="K98" s="169" t="s">
        <v>56</v>
      </c>
      <c r="L98" s="88">
        <f t="shared" si="47"/>
        <v>5049.4237099550592</v>
      </c>
      <c r="M98" s="88">
        <f t="shared" si="47"/>
        <v>9.0722932342226859</v>
      </c>
      <c r="N98" s="88">
        <f t="shared" si="47"/>
        <v>408.58442051498747</v>
      </c>
      <c r="O98" s="88">
        <f t="shared" si="47"/>
        <v>0</v>
      </c>
      <c r="P98" s="88">
        <f t="shared" si="47"/>
        <v>0.21851886811764706</v>
      </c>
      <c r="Q98" s="88">
        <f t="shared" si="47"/>
        <v>0</v>
      </c>
      <c r="R98" s="88">
        <f t="shared" si="47"/>
        <v>0</v>
      </c>
      <c r="S98" s="172">
        <f t="shared" si="49"/>
        <v>5467.2989425723872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46"/>
        <v>1272.0506751592002</v>
      </c>
      <c r="C99" s="44">
        <f t="shared" si="46"/>
        <v>0</v>
      </c>
      <c r="D99" s="44">
        <f t="shared" si="46"/>
        <v>157.99359193652674</v>
      </c>
      <c r="E99" s="44">
        <f t="shared" si="46"/>
        <v>0.93216428232582949</v>
      </c>
      <c r="F99" s="44">
        <f t="shared" si="46"/>
        <v>38.673200579666201</v>
      </c>
      <c r="G99" s="44">
        <f t="shared" si="46"/>
        <v>0</v>
      </c>
      <c r="H99" s="44">
        <f t="shared" si="46"/>
        <v>0</v>
      </c>
      <c r="I99" s="160">
        <f t="shared" si="48"/>
        <v>1469.6496319577188</v>
      </c>
      <c r="J99" s="155"/>
      <c r="K99" s="175" t="s">
        <v>22</v>
      </c>
      <c r="L99" s="44">
        <f t="shared" si="47"/>
        <v>1272.0506751592002</v>
      </c>
      <c r="M99" s="44">
        <f t="shared" si="47"/>
        <v>0</v>
      </c>
      <c r="N99" s="44">
        <f t="shared" si="47"/>
        <v>157.99359193652674</v>
      </c>
      <c r="O99" s="44">
        <f t="shared" si="47"/>
        <v>0.93216428232582949</v>
      </c>
      <c r="P99" s="44">
        <f t="shared" si="47"/>
        <v>748.84587346944954</v>
      </c>
      <c r="Q99" s="44">
        <f t="shared" si="47"/>
        <v>0</v>
      </c>
      <c r="R99" s="44">
        <f t="shared" si="47"/>
        <v>0</v>
      </c>
      <c r="S99" s="164">
        <f t="shared" si="49"/>
        <v>2179.822304847502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46"/>
        <v>0</v>
      </c>
      <c r="C100" s="41">
        <f t="shared" si="46"/>
        <v>0</v>
      </c>
      <c r="D100" s="41">
        <f t="shared" si="46"/>
        <v>0</v>
      </c>
      <c r="E100" s="41">
        <f t="shared" si="46"/>
        <v>0</v>
      </c>
      <c r="F100" s="41">
        <f t="shared" si="46"/>
        <v>0</v>
      </c>
      <c r="G100" s="41">
        <f t="shared" si="46"/>
        <v>0</v>
      </c>
      <c r="H100" s="41">
        <f t="shared" si="46"/>
        <v>0</v>
      </c>
      <c r="I100" s="168">
        <f t="shared" si="48"/>
        <v>0</v>
      </c>
      <c r="J100" s="155"/>
      <c r="K100" s="169" t="s">
        <v>21</v>
      </c>
      <c r="L100" s="88">
        <f t="shared" si="47"/>
        <v>0</v>
      </c>
      <c r="M100" s="88">
        <f t="shared" si="47"/>
        <v>0</v>
      </c>
      <c r="N100" s="88">
        <f t="shared" si="47"/>
        <v>0</v>
      </c>
      <c r="O100" s="88">
        <f t="shared" si="47"/>
        <v>0</v>
      </c>
      <c r="P100" s="88">
        <f t="shared" si="47"/>
        <v>0</v>
      </c>
      <c r="Q100" s="88">
        <f t="shared" si="47"/>
        <v>0</v>
      </c>
      <c r="R100" s="88">
        <f t="shared" si="47"/>
        <v>0</v>
      </c>
      <c r="S100" s="172">
        <f t="shared" si="49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ref="B101:H105" si="50">B595+B621+B647</f>
        <v>915.99958547962228</v>
      </c>
      <c r="C101" s="44">
        <f t="shared" si="50"/>
        <v>0</v>
      </c>
      <c r="D101" s="44">
        <f t="shared" si="50"/>
        <v>373.87556340796823</v>
      </c>
      <c r="E101" s="44">
        <f t="shared" si="50"/>
        <v>0</v>
      </c>
      <c r="F101" s="44">
        <f t="shared" si="50"/>
        <v>0</v>
      </c>
      <c r="G101" s="44">
        <f t="shared" si="50"/>
        <v>0</v>
      </c>
      <c r="H101" s="44">
        <f t="shared" si="50"/>
        <v>0</v>
      </c>
      <c r="I101" s="160">
        <f t="shared" si="48"/>
        <v>1289.8751488875905</v>
      </c>
      <c r="J101" s="155"/>
      <c r="K101" s="177" t="s">
        <v>60</v>
      </c>
      <c r="L101" s="44">
        <f t="shared" ref="L101:R105" si="51">L595+L621+L647</f>
        <v>915.99958547962228</v>
      </c>
      <c r="M101" s="44">
        <f t="shared" si="51"/>
        <v>0</v>
      </c>
      <c r="N101" s="44">
        <f t="shared" si="51"/>
        <v>373.87556340796823</v>
      </c>
      <c r="O101" s="44">
        <f t="shared" si="51"/>
        <v>0</v>
      </c>
      <c r="P101" s="44">
        <f t="shared" si="51"/>
        <v>0</v>
      </c>
      <c r="Q101" s="44">
        <f t="shared" si="51"/>
        <v>0</v>
      </c>
      <c r="R101" s="44">
        <f t="shared" si="51"/>
        <v>0</v>
      </c>
      <c r="S101" s="164">
        <f t="shared" si="49"/>
        <v>1289.8751488875905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50"/>
        <v>915.99958547962228</v>
      </c>
      <c r="C102" s="61">
        <f t="shared" si="50"/>
        <v>0</v>
      </c>
      <c r="D102" s="61">
        <f t="shared" si="50"/>
        <v>373.87556340796823</v>
      </c>
      <c r="E102" s="61">
        <f t="shared" si="50"/>
        <v>0</v>
      </c>
      <c r="F102" s="61">
        <f t="shared" si="50"/>
        <v>0</v>
      </c>
      <c r="G102" s="61">
        <f t="shared" si="50"/>
        <v>0</v>
      </c>
      <c r="H102" s="61">
        <f t="shared" si="50"/>
        <v>0</v>
      </c>
      <c r="I102" s="181">
        <f t="shared" si="48"/>
        <v>1289.8751488875905</v>
      </c>
      <c r="J102" s="155"/>
      <c r="K102" s="182" t="s">
        <v>23</v>
      </c>
      <c r="L102" s="91">
        <f t="shared" si="51"/>
        <v>915.99958547962228</v>
      </c>
      <c r="M102" s="91">
        <f t="shared" si="51"/>
        <v>0</v>
      </c>
      <c r="N102" s="91">
        <f t="shared" si="51"/>
        <v>373.87556340796823</v>
      </c>
      <c r="O102" s="91">
        <f t="shared" si="51"/>
        <v>0</v>
      </c>
      <c r="P102" s="91">
        <f t="shared" si="51"/>
        <v>0</v>
      </c>
      <c r="Q102" s="91">
        <f t="shared" si="51"/>
        <v>0</v>
      </c>
      <c r="R102" s="91">
        <f t="shared" si="51"/>
        <v>0</v>
      </c>
      <c r="S102" s="185">
        <f t="shared" si="49"/>
        <v>1289.8751488875905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50"/>
        <v>0</v>
      </c>
      <c r="C103" s="64">
        <f t="shared" si="50"/>
        <v>0</v>
      </c>
      <c r="D103" s="64">
        <f t="shared" si="50"/>
        <v>0</v>
      </c>
      <c r="E103" s="64">
        <f t="shared" si="50"/>
        <v>0</v>
      </c>
      <c r="F103" s="64">
        <f t="shared" si="50"/>
        <v>0</v>
      </c>
      <c r="G103" s="64">
        <f t="shared" si="50"/>
        <v>0</v>
      </c>
      <c r="H103" s="64">
        <f t="shared" si="50"/>
        <v>0</v>
      </c>
      <c r="I103" s="189">
        <f t="shared" si="48"/>
        <v>0</v>
      </c>
      <c r="J103" s="155"/>
      <c r="K103" s="190" t="s">
        <v>19</v>
      </c>
      <c r="L103" s="64">
        <f t="shared" si="51"/>
        <v>0</v>
      </c>
      <c r="M103" s="64">
        <f t="shared" si="51"/>
        <v>0</v>
      </c>
      <c r="N103" s="64">
        <f t="shared" si="51"/>
        <v>0</v>
      </c>
      <c r="O103" s="64">
        <f t="shared" si="51"/>
        <v>0</v>
      </c>
      <c r="P103" s="64">
        <f t="shared" si="51"/>
        <v>0</v>
      </c>
      <c r="Q103" s="64">
        <f t="shared" si="51"/>
        <v>0</v>
      </c>
      <c r="R103" s="64">
        <f t="shared" si="51"/>
        <v>0</v>
      </c>
      <c r="S103" s="192">
        <f t="shared" si="49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50"/>
        <v>0</v>
      </c>
      <c r="C104" s="61">
        <f t="shared" si="50"/>
        <v>0</v>
      </c>
      <c r="D104" s="61">
        <f t="shared" si="50"/>
        <v>0</v>
      </c>
      <c r="E104" s="61">
        <f t="shared" si="50"/>
        <v>0</v>
      </c>
      <c r="F104" s="61">
        <f t="shared" si="50"/>
        <v>0</v>
      </c>
      <c r="G104" s="61">
        <f t="shared" si="50"/>
        <v>0</v>
      </c>
      <c r="H104" s="61">
        <f t="shared" si="50"/>
        <v>0</v>
      </c>
      <c r="I104" s="181">
        <f t="shared" si="48"/>
        <v>0</v>
      </c>
      <c r="J104" s="155"/>
      <c r="K104" s="182" t="s">
        <v>20</v>
      </c>
      <c r="L104" s="91">
        <f t="shared" si="51"/>
        <v>0</v>
      </c>
      <c r="M104" s="91">
        <f t="shared" si="51"/>
        <v>0</v>
      </c>
      <c r="N104" s="91">
        <f t="shared" si="51"/>
        <v>0</v>
      </c>
      <c r="O104" s="91">
        <f t="shared" si="51"/>
        <v>0</v>
      </c>
      <c r="P104" s="91">
        <f t="shared" si="51"/>
        <v>0</v>
      </c>
      <c r="Q104" s="91">
        <f t="shared" si="51"/>
        <v>0</v>
      </c>
      <c r="R104" s="91">
        <f t="shared" si="51"/>
        <v>0</v>
      </c>
      <c r="S104" s="185">
        <f t="shared" si="49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50"/>
        <v>0</v>
      </c>
      <c r="C105" s="54">
        <f t="shared" si="50"/>
        <v>0</v>
      </c>
      <c r="D105" s="54">
        <f t="shared" si="50"/>
        <v>0</v>
      </c>
      <c r="E105" s="54">
        <f t="shared" si="50"/>
        <v>0</v>
      </c>
      <c r="F105" s="54">
        <f t="shared" si="50"/>
        <v>0</v>
      </c>
      <c r="G105" s="54">
        <f t="shared" si="50"/>
        <v>0</v>
      </c>
      <c r="H105" s="54">
        <f t="shared" si="50"/>
        <v>0</v>
      </c>
      <c r="I105" s="196">
        <f t="shared" si="48"/>
        <v>0</v>
      </c>
      <c r="J105" s="155"/>
      <c r="K105" s="197" t="s">
        <v>11</v>
      </c>
      <c r="L105" s="54">
        <f t="shared" si="51"/>
        <v>0</v>
      </c>
      <c r="M105" s="54">
        <f t="shared" si="51"/>
        <v>0</v>
      </c>
      <c r="N105" s="54">
        <f t="shared" si="51"/>
        <v>0</v>
      </c>
      <c r="O105" s="54">
        <f t="shared" si="51"/>
        <v>0</v>
      </c>
      <c r="P105" s="54">
        <f t="shared" si="51"/>
        <v>0</v>
      </c>
      <c r="Q105" s="54">
        <f t="shared" si="51"/>
        <v>0</v>
      </c>
      <c r="R105" s="54">
        <f t="shared" si="51"/>
        <v>0</v>
      </c>
      <c r="S105" s="199">
        <f t="shared" si="49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23929.778874829128</v>
      </c>
      <c r="C106" s="201">
        <f t="shared" ref="C106:I106" si="52">SUM(C85:C101)</f>
        <v>256.06031453706242</v>
      </c>
      <c r="D106" s="201">
        <f t="shared" si="52"/>
        <v>5464.3079148666175</v>
      </c>
      <c r="E106" s="201">
        <f t="shared" si="52"/>
        <v>3011.7093755379724</v>
      </c>
      <c r="F106" s="201">
        <f t="shared" si="52"/>
        <v>607.88328385194188</v>
      </c>
      <c r="G106" s="201">
        <f t="shared" si="52"/>
        <v>1930.1253340018252</v>
      </c>
      <c r="H106" s="201">
        <f t="shared" si="52"/>
        <v>0.89633405277550726</v>
      </c>
      <c r="I106" s="201">
        <f t="shared" si="52"/>
        <v>35200.761431677318</v>
      </c>
      <c r="J106" s="155"/>
      <c r="K106" s="202" t="s">
        <v>26</v>
      </c>
      <c r="L106" s="201">
        <f>SUM(L85:L101)</f>
        <v>23929.778874829128</v>
      </c>
      <c r="M106" s="201">
        <f t="shared" ref="M106:S106" si="53">SUM(M85:M101)</f>
        <v>256.06031453706242</v>
      </c>
      <c r="N106" s="201">
        <f t="shared" si="53"/>
        <v>5464.3079148666175</v>
      </c>
      <c r="O106" s="201">
        <f t="shared" si="53"/>
        <v>3011.7093755379724</v>
      </c>
      <c r="P106" s="201">
        <f t="shared" si="53"/>
        <v>16134.954465283958</v>
      </c>
      <c r="Q106" s="201">
        <f t="shared" si="53"/>
        <v>1930.1253340018252</v>
      </c>
      <c r="R106" s="203">
        <f t="shared" si="53"/>
        <v>0.89633405277550726</v>
      </c>
      <c r="S106" s="204">
        <f t="shared" si="53"/>
        <v>50727.832613109349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0.67980855815506924</v>
      </c>
      <c r="C107" s="49">
        <f t="shared" ref="C107:H107" si="54">IF($I106=0,"-",C106/$I106)</f>
        <v>7.2742833996378448E-3</v>
      </c>
      <c r="D107" s="49">
        <f t="shared" si="54"/>
        <v>0.15523266238068542</v>
      </c>
      <c r="E107" s="49">
        <f t="shared" si="54"/>
        <v>8.5558074684933441E-2</v>
      </c>
      <c r="F107" s="49">
        <f t="shared" si="54"/>
        <v>1.7269037916461234E-2</v>
      </c>
      <c r="G107" s="49">
        <f t="shared" si="54"/>
        <v>5.4831919978438226E-2</v>
      </c>
      <c r="H107" s="71">
        <f t="shared" si="54"/>
        <v>2.5463484774760932E-5</v>
      </c>
      <c r="I107" s="50">
        <f>SUM(B107:H107)</f>
        <v>1.0000000000000002</v>
      </c>
      <c r="K107" s="82" t="s">
        <v>83</v>
      </c>
      <c r="L107" s="99">
        <f t="shared" ref="L107:R107" si="55">IF($S106=0,"-",L106/$S106)</f>
        <v>0.47172878560250314</v>
      </c>
      <c r="M107" s="99">
        <f t="shared" si="55"/>
        <v>5.0477282656639661E-3</v>
      </c>
      <c r="N107" s="99">
        <f t="shared" si="55"/>
        <v>0.10771814275097776</v>
      </c>
      <c r="O107" s="99">
        <f t="shared" si="55"/>
        <v>5.9369959653266774E-2</v>
      </c>
      <c r="P107" s="99">
        <f t="shared" si="55"/>
        <v>0.31806906848045147</v>
      </c>
      <c r="Q107" s="99">
        <f t="shared" si="55"/>
        <v>3.8048645774450697E-2</v>
      </c>
      <c r="R107" s="100">
        <f t="shared" si="55"/>
        <v>1.7669472685964351E-5</v>
      </c>
      <c r="S107" s="101">
        <f>SUM(L107:R107)</f>
        <v>0.99999999999999978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2.6358274309588222E-6</v>
      </c>
      <c r="E111" s="158">
        <v>0</v>
      </c>
      <c r="F111" s="321"/>
      <c r="G111" s="158">
        <v>0</v>
      </c>
      <c r="H111" s="159">
        <v>0</v>
      </c>
      <c r="I111" s="160">
        <f>SUM(B111:H111)</f>
        <v>2.6358274309588222E-6</v>
      </c>
      <c r="J111" s="155"/>
      <c r="K111" s="209" t="s">
        <v>7</v>
      </c>
      <c r="L111" s="158">
        <v>0</v>
      </c>
      <c r="M111" s="158">
        <v>0</v>
      </c>
      <c r="N111" s="158">
        <v>2.6358274309588222E-6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2.6358274309588222E-6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2.6358274309588222E-6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2.6358274309588222E-6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56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57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58">SUM(V112:AC112)</f>
        <v>0</v>
      </c>
      <c r="AJ112" s="147" t="str">
        <f t="shared" ref="AJ112:AJ133" si="59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176.4930533644733</v>
      </c>
      <c r="E113" s="162">
        <v>0</v>
      </c>
      <c r="F113" s="322"/>
      <c r="G113" s="162">
        <v>0</v>
      </c>
      <c r="H113" s="174">
        <v>0</v>
      </c>
      <c r="I113" s="160">
        <f t="shared" si="56"/>
        <v>176.4930533644733</v>
      </c>
      <c r="J113" s="155"/>
      <c r="K113" s="175" t="s">
        <v>10</v>
      </c>
      <c r="L113" s="162">
        <v>0</v>
      </c>
      <c r="M113" s="162">
        <v>0</v>
      </c>
      <c r="N113" s="162">
        <v>176.4930533644733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57"/>
        <v>176.4930533644733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176.4930533644733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58"/>
        <v>176.4930533644733</v>
      </c>
      <c r="AJ113" s="147" t="str">
        <f t="shared" si="59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56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57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58"/>
        <v>0</v>
      </c>
      <c r="AJ114" s="147" t="str">
        <f t="shared" si="59"/>
        <v/>
      </c>
      <c r="BA114" s="147"/>
      <c r="BR114" s="147"/>
      <c r="CG114" s="147"/>
    </row>
    <row r="115" spans="1:85" ht="15">
      <c r="A115" s="173" t="s">
        <v>16</v>
      </c>
      <c r="B115" s="162">
        <v>0</v>
      </c>
      <c r="C115" s="162">
        <v>0</v>
      </c>
      <c r="D115" s="162">
        <v>1.6325398357514082E-2</v>
      </c>
      <c r="E115" s="162">
        <v>0</v>
      </c>
      <c r="F115" s="322"/>
      <c r="G115" s="162">
        <v>0</v>
      </c>
      <c r="H115" s="174">
        <v>0</v>
      </c>
      <c r="I115" s="160">
        <f t="shared" si="56"/>
        <v>1.6325398357514082E-2</v>
      </c>
      <c r="J115" s="155"/>
      <c r="K115" s="175" t="s">
        <v>16</v>
      </c>
      <c r="L115" s="162">
        <v>0</v>
      </c>
      <c r="M115" s="162">
        <v>0</v>
      </c>
      <c r="N115" s="162">
        <v>1.6325398357514082E-2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57"/>
        <v>1.6325398357514082E-2</v>
      </c>
      <c r="U115" s="221" t="s">
        <v>16</v>
      </c>
      <c r="V115" s="213">
        <v>0</v>
      </c>
      <c r="W115" s="213">
        <v>0</v>
      </c>
      <c r="X115" s="213">
        <v>0</v>
      </c>
      <c r="Y115" s="213">
        <v>0</v>
      </c>
      <c r="Z115" s="213">
        <v>0</v>
      </c>
      <c r="AA115" s="213">
        <v>0</v>
      </c>
      <c r="AB115" s="213">
        <v>0</v>
      </c>
      <c r="AC115" s="214">
        <v>1.6325398357514082E-2</v>
      </c>
      <c r="AD115" s="215">
        <v>0</v>
      </c>
      <c r="AE115" s="215">
        <v>0</v>
      </c>
      <c r="AF115" s="215">
        <v>0</v>
      </c>
      <c r="AG115" s="215">
        <v>1.6325398357514082E-2</v>
      </c>
      <c r="AH115" s="215">
        <v>0</v>
      </c>
      <c r="AI115" s="216">
        <f t="shared" si="58"/>
        <v>1.6325398357514082E-2</v>
      </c>
      <c r="AJ115" s="147" t="str">
        <f t="shared" si="59"/>
        <v/>
      </c>
      <c r="BA115" s="147"/>
      <c r="BR115" s="147"/>
      <c r="CG115" s="147"/>
    </row>
    <row r="116" spans="1:85" ht="15">
      <c r="A116" s="165" t="s">
        <v>15</v>
      </c>
      <c r="B116" s="166">
        <v>5.2348032589111314E-4</v>
      </c>
      <c r="C116" s="166">
        <v>0</v>
      </c>
      <c r="D116" s="166">
        <v>0</v>
      </c>
      <c r="E116" s="166">
        <v>2.6220272348340335E-5</v>
      </c>
      <c r="F116" s="322"/>
      <c r="G116" s="166">
        <v>0</v>
      </c>
      <c r="H116" s="167">
        <v>0</v>
      </c>
      <c r="I116" s="168">
        <f t="shared" si="56"/>
        <v>5.497005982394535E-4</v>
      </c>
      <c r="J116" s="155"/>
      <c r="K116" s="169" t="s">
        <v>15</v>
      </c>
      <c r="L116" s="170">
        <v>5.2348032589111314E-4</v>
      </c>
      <c r="M116" s="170">
        <v>0</v>
      </c>
      <c r="N116" s="170">
        <v>0</v>
      </c>
      <c r="O116" s="170">
        <v>2.6220272348340335E-5</v>
      </c>
      <c r="P116" s="170">
        <v>0</v>
      </c>
      <c r="Q116" s="170">
        <v>0</v>
      </c>
      <c r="R116" s="171">
        <v>0</v>
      </c>
      <c r="S116" s="172">
        <f t="shared" si="57"/>
        <v>5.497005982394535E-4</v>
      </c>
      <c r="U116" s="217" t="s">
        <v>53</v>
      </c>
      <c r="V116" s="218">
        <v>3.9896065180233245E-4</v>
      </c>
      <c r="W116" s="218">
        <v>0</v>
      </c>
      <c r="X116" s="218">
        <v>0</v>
      </c>
      <c r="Y116" s="218">
        <v>0</v>
      </c>
      <c r="Z116" s="218">
        <v>0</v>
      </c>
      <c r="AA116" s="218">
        <v>2.6220272348340335E-5</v>
      </c>
      <c r="AB116" s="218">
        <v>0</v>
      </c>
      <c r="AC116" s="219">
        <v>1.2451967408878072E-4</v>
      </c>
      <c r="AD116" s="218">
        <v>1.2451967408878072E-4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58"/>
        <v>5.497005982394535E-4</v>
      </c>
      <c r="AJ116" s="147" t="str">
        <f t="shared" si="59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1.1537926053294359E-2</v>
      </c>
      <c r="F117" s="322"/>
      <c r="G117" s="162">
        <v>0</v>
      </c>
      <c r="H117" s="174">
        <v>0</v>
      </c>
      <c r="I117" s="160">
        <f t="shared" si="56"/>
        <v>1.1537926053294359E-2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1.1537926053294359E-2</v>
      </c>
      <c r="P117" s="162">
        <v>0.92333270441308091</v>
      </c>
      <c r="Q117" s="162">
        <v>0</v>
      </c>
      <c r="R117" s="163">
        <v>0</v>
      </c>
      <c r="S117" s="164">
        <f t="shared" si="57"/>
        <v>0.93487063046637531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5.7689630266471797E-4</v>
      </c>
      <c r="AB117" s="213">
        <v>0.92333270441308091</v>
      </c>
      <c r="AC117" s="214">
        <v>1.0961029750629641E-2</v>
      </c>
      <c r="AD117" s="213">
        <v>0</v>
      </c>
      <c r="AE117" s="213">
        <v>0</v>
      </c>
      <c r="AF117" s="213">
        <v>0</v>
      </c>
      <c r="AG117" s="213">
        <v>0</v>
      </c>
      <c r="AH117" s="213">
        <v>1.0961029750629641E-2</v>
      </c>
      <c r="AI117" s="216">
        <f t="shared" si="58"/>
        <v>0.9348706304663752</v>
      </c>
      <c r="AJ117" s="147" t="str">
        <f t="shared" si="59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56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6.2013153680437027E-4</v>
      </c>
      <c r="Q118" s="170">
        <v>0</v>
      </c>
      <c r="R118" s="171">
        <v>0</v>
      </c>
      <c r="S118" s="172">
        <f t="shared" si="57"/>
        <v>6.2013153680437027E-4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6.2013153680437027E-4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58"/>
        <v>6.2013153680437027E-4</v>
      </c>
      <c r="AJ118" s="147" t="str">
        <f t="shared" si="59"/>
        <v/>
      </c>
      <c r="BA118" s="147"/>
      <c r="BR118" s="147"/>
      <c r="CG118" s="147"/>
    </row>
    <row r="119" spans="1:85" ht="15">
      <c r="A119" s="173" t="s">
        <v>55</v>
      </c>
      <c r="B119" s="162">
        <v>2.3120881578292567E-4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56"/>
        <v>2.3120881578292567E-4</v>
      </c>
      <c r="J119" s="155"/>
      <c r="K119" s="175" t="s">
        <v>55</v>
      </c>
      <c r="L119" s="162">
        <v>2.3120881578292567E-4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57"/>
        <v>2.3120881578292567E-4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2.3120881578292567E-4</v>
      </c>
      <c r="AD119" s="213">
        <v>2.3120881578292567E-4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58"/>
        <v>2.3120881578292567E-4</v>
      </c>
      <c r="AJ119" s="147" t="str">
        <f t="shared" si="59"/>
        <v/>
      </c>
      <c r="BA119" s="147"/>
      <c r="BR119" s="147"/>
      <c r="CG119" s="147"/>
    </row>
    <row r="120" spans="1:85" ht="15">
      <c r="A120" s="165" t="s">
        <v>17</v>
      </c>
      <c r="B120" s="166">
        <v>6.8040936511297564E-4</v>
      </c>
      <c r="C120" s="166">
        <v>0</v>
      </c>
      <c r="D120" s="166">
        <v>1.1299948849578913E-3</v>
      </c>
      <c r="E120" s="166">
        <v>0</v>
      </c>
      <c r="F120" s="322"/>
      <c r="G120" s="166">
        <v>0</v>
      </c>
      <c r="H120" s="167">
        <v>0</v>
      </c>
      <c r="I120" s="168">
        <f t="shared" si="56"/>
        <v>1.8104042500708671E-3</v>
      </c>
      <c r="J120" s="155"/>
      <c r="K120" s="169" t="s">
        <v>17</v>
      </c>
      <c r="L120" s="170">
        <v>6.8040936511297564E-4</v>
      </c>
      <c r="M120" s="170">
        <v>0</v>
      </c>
      <c r="N120" s="170">
        <v>1.1299948849578913E-3</v>
      </c>
      <c r="O120" s="170">
        <v>0</v>
      </c>
      <c r="P120" s="170">
        <v>0</v>
      </c>
      <c r="Q120" s="170">
        <v>0</v>
      </c>
      <c r="R120" s="171">
        <v>0</v>
      </c>
      <c r="S120" s="172">
        <f t="shared" si="57"/>
        <v>1.8104042500708671E-3</v>
      </c>
      <c r="U120" s="217" t="s">
        <v>17</v>
      </c>
      <c r="V120" s="218">
        <v>6.8040936511297564E-4</v>
      </c>
      <c r="W120" s="218">
        <v>0</v>
      </c>
      <c r="X120" s="218">
        <v>0</v>
      </c>
      <c r="Y120" s="218">
        <v>0</v>
      </c>
      <c r="Z120" s="218">
        <v>1.1299948849578913E-3</v>
      </c>
      <c r="AA120" s="218">
        <v>0</v>
      </c>
      <c r="AB120" s="218">
        <v>0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58"/>
        <v>1.8104042500708671E-3</v>
      </c>
      <c r="AJ120" s="147" t="str">
        <f t="shared" si="59"/>
        <v/>
      </c>
      <c r="BA120" s="147"/>
      <c r="BR120" s="147"/>
      <c r="CG120" s="147"/>
    </row>
    <row r="121" spans="1:85" ht="15">
      <c r="A121" s="173" t="s">
        <v>139</v>
      </c>
      <c r="B121" s="162">
        <v>28.812476170473776</v>
      </c>
      <c r="C121" s="162">
        <v>7.4959504660776508</v>
      </c>
      <c r="D121" s="162">
        <v>37.873405543971721</v>
      </c>
      <c r="E121" s="162">
        <v>15.676931577360328</v>
      </c>
      <c r="F121" s="322"/>
      <c r="G121" s="162">
        <v>0</v>
      </c>
      <c r="H121" s="174">
        <v>0</v>
      </c>
      <c r="I121" s="160">
        <f t="shared" si="56"/>
        <v>89.85876375788348</v>
      </c>
      <c r="J121" s="155"/>
      <c r="K121" s="175" t="s">
        <v>139</v>
      </c>
      <c r="L121" s="162">
        <v>28.812476170473776</v>
      </c>
      <c r="M121" s="162">
        <v>7.4959504660776508</v>
      </c>
      <c r="N121" s="162">
        <v>37.873405543971721</v>
      </c>
      <c r="O121" s="162">
        <v>15.676931577360328</v>
      </c>
      <c r="P121" s="162">
        <v>0</v>
      </c>
      <c r="Q121" s="162">
        <v>0</v>
      </c>
      <c r="R121" s="163">
        <v>0</v>
      </c>
      <c r="S121" s="164">
        <f t="shared" si="57"/>
        <v>89.85876375788348</v>
      </c>
      <c r="U121" s="221" t="s">
        <v>139</v>
      </c>
      <c r="V121" s="213">
        <v>27.326241652149914</v>
      </c>
      <c r="W121" s="213">
        <v>0</v>
      </c>
      <c r="X121" s="213">
        <v>0</v>
      </c>
      <c r="Y121" s="213">
        <v>7.4959504660776508</v>
      </c>
      <c r="Z121" s="213">
        <v>37.873405543971721</v>
      </c>
      <c r="AA121" s="213">
        <v>15.452734243528495</v>
      </c>
      <c r="AB121" s="213">
        <v>0</v>
      </c>
      <c r="AC121" s="214">
        <v>1.7104318521556947</v>
      </c>
      <c r="AD121" s="213">
        <v>1.4862345183238619</v>
      </c>
      <c r="AE121" s="213">
        <v>0</v>
      </c>
      <c r="AF121" s="213">
        <v>0</v>
      </c>
      <c r="AG121" s="213">
        <v>0</v>
      </c>
      <c r="AH121" s="213">
        <v>0.22419733383183282</v>
      </c>
      <c r="AI121" s="216">
        <f t="shared" si="58"/>
        <v>89.858763757883466</v>
      </c>
      <c r="AJ121" s="147" t="str">
        <f t="shared" si="59"/>
        <v/>
      </c>
      <c r="BA121" s="147"/>
      <c r="BR121" s="147"/>
      <c r="CG121" s="147"/>
    </row>
    <row r="122" spans="1:85" ht="15">
      <c r="A122" s="165" t="s">
        <v>25</v>
      </c>
      <c r="B122" s="166">
        <v>4.8670179729486165</v>
      </c>
      <c r="C122" s="166">
        <v>5.6409094210727338E-2</v>
      </c>
      <c r="D122" s="166">
        <v>7.1521131891127165</v>
      </c>
      <c r="E122" s="166">
        <v>32.51247932377246</v>
      </c>
      <c r="F122" s="322"/>
      <c r="G122" s="166">
        <v>3.1422019154069791</v>
      </c>
      <c r="H122" s="167">
        <v>0</v>
      </c>
      <c r="I122" s="168">
        <f t="shared" si="56"/>
        <v>47.730221495451495</v>
      </c>
      <c r="J122" s="155"/>
      <c r="K122" s="169" t="s">
        <v>25</v>
      </c>
      <c r="L122" s="170">
        <v>4.8670179729486165</v>
      </c>
      <c r="M122" s="170">
        <v>5.6409094210727338E-2</v>
      </c>
      <c r="N122" s="170">
        <v>7.1521131891127165</v>
      </c>
      <c r="O122" s="170">
        <v>32.51247932377246</v>
      </c>
      <c r="P122" s="170">
        <v>6.05088867631541E-2</v>
      </c>
      <c r="Q122" s="170">
        <v>3.1422019154069791</v>
      </c>
      <c r="R122" s="171">
        <v>0</v>
      </c>
      <c r="S122" s="172">
        <f t="shared" si="57"/>
        <v>47.790730382214647</v>
      </c>
      <c r="U122" s="217" t="s">
        <v>25</v>
      </c>
      <c r="V122" s="218">
        <v>4.3589939373103723</v>
      </c>
      <c r="W122" s="218">
        <v>0.46203083891375663</v>
      </c>
      <c r="X122" s="218">
        <v>3.1422019154069791</v>
      </c>
      <c r="Y122" s="218">
        <v>5.6409094210727338E-2</v>
      </c>
      <c r="Z122" s="218">
        <v>7.1521131891127165</v>
      </c>
      <c r="AA122" s="218">
        <v>32.065108497961198</v>
      </c>
      <c r="AB122" s="218">
        <v>6.05088867631541E-2</v>
      </c>
      <c r="AC122" s="219">
        <v>0.49336402253575351</v>
      </c>
      <c r="AD122" s="218">
        <v>4.599319672448781E-2</v>
      </c>
      <c r="AE122" s="218">
        <v>0</v>
      </c>
      <c r="AF122" s="218">
        <v>0</v>
      </c>
      <c r="AG122" s="218">
        <v>0</v>
      </c>
      <c r="AH122" s="218">
        <v>0.44737082581126575</v>
      </c>
      <c r="AI122" s="220">
        <f t="shared" si="58"/>
        <v>47.790730382214655</v>
      </c>
      <c r="AJ122" s="147" t="str">
        <f t="shared" si="59"/>
        <v/>
      </c>
      <c r="BA122" s="147"/>
      <c r="BR122" s="147"/>
      <c r="CG122" s="147"/>
    </row>
    <row r="123" spans="1:85" ht="15">
      <c r="A123" s="173" t="s">
        <v>24</v>
      </c>
      <c r="B123" s="162">
        <v>2.016421741699153E-2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56"/>
        <v>2.016421741699153E-2</v>
      </c>
      <c r="J123" s="155"/>
      <c r="K123" s="175" t="s">
        <v>24</v>
      </c>
      <c r="L123" s="162">
        <v>2.016421741699153E-2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57"/>
        <v>2.016421741699153E-2</v>
      </c>
      <c r="U123" s="221" t="s">
        <v>24</v>
      </c>
      <c r="V123" s="213">
        <v>2.016421741699153E-2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58"/>
        <v>2.016421741699153E-2</v>
      </c>
      <c r="AJ123" s="147" t="str">
        <f t="shared" si="59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56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57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58"/>
        <v>0</v>
      </c>
      <c r="AJ124" s="147" t="str">
        <f t="shared" si="59"/>
        <v/>
      </c>
      <c r="BA124" s="147"/>
      <c r="BR124" s="147"/>
      <c r="CG124" s="147"/>
    </row>
    <row r="125" spans="1:85" ht="15">
      <c r="A125" s="173" t="s">
        <v>22</v>
      </c>
      <c r="B125" s="162">
        <v>0</v>
      </c>
      <c r="C125" s="162">
        <v>6.3607042792374224E-2</v>
      </c>
      <c r="D125" s="162">
        <v>0</v>
      </c>
      <c r="E125" s="162">
        <v>0</v>
      </c>
      <c r="F125" s="322"/>
      <c r="G125" s="162">
        <v>0</v>
      </c>
      <c r="H125" s="174">
        <v>0</v>
      </c>
      <c r="I125" s="160">
        <f t="shared" si="56"/>
        <v>6.3607042792374224E-2</v>
      </c>
      <c r="J125" s="155"/>
      <c r="K125" s="175" t="s">
        <v>22</v>
      </c>
      <c r="L125" s="162">
        <v>0</v>
      </c>
      <c r="M125" s="162">
        <v>6.3607042792374224E-2</v>
      </c>
      <c r="N125" s="162">
        <v>0</v>
      </c>
      <c r="O125" s="162">
        <v>0</v>
      </c>
      <c r="P125" s="162">
        <v>5.625958409531439E-2</v>
      </c>
      <c r="Q125" s="162">
        <v>0</v>
      </c>
      <c r="R125" s="163">
        <v>0</v>
      </c>
      <c r="S125" s="164">
        <f t="shared" si="57"/>
        <v>0.11986662688768862</v>
      </c>
      <c r="U125" s="221" t="s">
        <v>22</v>
      </c>
      <c r="V125" s="213">
        <v>0</v>
      </c>
      <c r="W125" s="213">
        <v>0</v>
      </c>
      <c r="X125" s="213">
        <v>0</v>
      </c>
      <c r="Y125" s="213">
        <v>6.3607042792374224E-2</v>
      </c>
      <c r="Z125" s="213">
        <v>0</v>
      </c>
      <c r="AA125" s="213">
        <v>0</v>
      </c>
      <c r="AB125" s="213">
        <v>5.625958409531439E-2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58"/>
        <v>0.11986662688768862</v>
      </c>
      <c r="AJ125" s="147" t="str">
        <f t="shared" si="59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56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57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58"/>
        <v>0</v>
      </c>
      <c r="AJ126" s="147" t="str">
        <f t="shared" si="59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56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57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58"/>
        <v>0</v>
      </c>
      <c r="AJ127" s="147" t="str">
        <f t="shared" si="59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56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57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58"/>
        <v>0</v>
      </c>
      <c r="AJ128" s="147" t="str">
        <f t="shared" si="59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56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57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58"/>
        <v>0</v>
      </c>
      <c r="AJ129" s="147" t="str">
        <f t="shared" si="59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56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57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58"/>
        <v>0</v>
      </c>
      <c r="AJ130" s="147" t="str">
        <f t="shared" si="59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56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57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58"/>
        <v>0</v>
      </c>
      <c r="AJ131" s="147" t="str">
        <f t="shared" si="59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33.701093459346168</v>
      </c>
      <c r="C132" s="201">
        <f t="shared" ref="C132:I132" si="60">SUM(C111:C127)</f>
        <v>7.6159666030807527</v>
      </c>
      <c r="D132" s="201">
        <f t="shared" si="60"/>
        <v>221.53603012662765</v>
      </c>
      <c r="E132" s="201">
        <f t="shared" si="60"/>
        <v>48.200975047458428</v>
      </c>
      <c r="F132" s="201">
        <f t="shared" si="60"/>
        <v>0</v>
      </c>
      <c r="G132" s="201">
        <f t="shared" si="60"/>
        <v>3.1422019154069791</v>
      </c>
      <c r="H132" s="203">
        <f t="shared" si="60"/>
        <v>0</v>
      </c>
      <c r="I132" s="160">
        <f t="shared" si="60"/>
        <v>314.19626715192004</v>
      </c>
      <c r="J132" s="155"/>
      <c r="K132" s="202" t="s">
        <v>26</v>
      </c>
      <c r="L132" s="201">
        <f>SUM(L111:L127)</f>
        <v>33.701093459346168</v>
      </c>
      <c r="M132" s="201">
        <f t="shared" ref="M132:S132" si="61">SUM(M111:M127)</f>
        <v>7.6159666030807527</v>
      </c>
      <c r="N132" s="201">
        <f t="shared" si="61"/>
        <v>221.53603012662765</v>
      </c>
      <c r="O132" s="201">
        <f t="shared" si="61"/>
        <v>48.200975047458428</v>
      </c>
      <c r="P132" s="201">
        <f t="shared" si="61"/>
        <v>1.0407213068083538</v>
      </c>
      <c r="Q132" s="201">
        <f t="shared" si="61"/>
        <v>3.1422019154069791</v>
      </c>
      <c r="R132" s="203">
        <f t="shared" si="61"/>
        <v>0</v>
      </c>
      <c r="S132" s="204">
        <f t="shared" si="61"/>
        <v>315.23698845872838</v>
      </c>
      <c r="T132" s="147" t="str">
        <f>IF(ABS(S132-AI132)&gt;0.01,S132-AI132,"")</f>
        <v/>
      </c>
      <c r="U132" s="230" t="s">
        <v>59</v>
      </c>
      <c r="V132" s="231">
        <f>SUM(V111:V127)</f>
        <v>31.706479176894192</v>
      </c>
      <c r="W132" s="231">
        <f t="shared" ref="W132:AH132" si="62">SUM(W111:W127)</f>
        <v>0.46203083891375663</v>
      </c>
      <c r="X132" s="231">
        <f t="shared" si="62"/>
        <v>3.1422019154069791</v>
      </c>
      <c r="Y132" s="231">
        <f t="shared" si="62"/>
        <v>7.6159666030807527</v>
      </c>
      <c r="Z132" s="231">
        <f t="shared" si="62"/>
        <v>221.51970472827014</v>
      </c>
      <c r="AA132" s="231">
        <f t="shared" si="62"/>
        <v>47.518445858064709</v>
      </c>
      <c r="AB132" s="231">
        <f t="shared" si="62"/>
        <v>1.0407213068083538</v>
      </c>
      <c r="AC132" s="231">
        <f t="shared" si="62"/>
        <v>2.2314380312894637</v>
      </c>
      <c r="AD132" s="232">
        <f t="shared" si="62"/>
        <v>1.5325834435382213</v>
      </c>
      <c r="AE132" s="232">
        <f t="shared" si="62"/>
        <v>0</v>
      </c>
      <c r="AF132" s="232">
        <f t="shared" si="62"/>
        <v>0</v>
      </c>
      <c r="AG132" s="232">
        <f t="shared" si="62"/>
        <v>1.6325398357514082E-2</v>
      </c>
      <c r="AH132" s="232">
        <f t="shared" si="62"/>
        <v>0.6825291893937282</v>
      </c>
      <c r="AI132" s="233">
        <f>SUM(V132:AC132)</f>
        <v>315.23698845872832</v>
      </c>
      <c r="AJ132" s="147" t="str">
        <f t="shared" si="59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0.10726127896055185</v>
      </c>
      <c r="C133" s="49">
        <f t="shared" ref="C133:H133" si="63">IF($I132=0,"-",C132/$I132)</f>
        <v>2.4239519686585848E-2</v>
      </c>
      <c r="D133" s="49">
        <f t="shared" si="63"/>
        <v>0.70508803982547208</v>
      </c>
      <c r="E133" s="49">
        <f t="shared" si="63"/>
        <v>0.15341040008012671</v>
      </c>
      <c r="F133" s="49">
        <f t="shared" si="63"/>
        <v>0</v>
      </c>
      <c r="G133" s="49">
        <f t="shared" si="63"/>
        <v>1.0000761447263353E-2</v>
      </c>
      <c r="H133" s="71">
        <f t="shared" si="63"/>
        <v>0</v>
      </c>
      <c r="I133" s="50">
        <f>SUM(B133:H133)</f>
        <v>0.99999999999999989</v>
      </c>
      <c r="J133" s="147"/>
      <c r="K133" s="82" t="s">
        <v>83</v>
      </c>
      <c r="L133" s="99">
        <f t="shared" ref="L133:R133" si="64">IF($S132=0,"-",L132/$S132)</f>
        <v>0.10690716728426811</v>
      </c>
      <c r="M133" s="99">
        <f t="shared" si="64"/>
        <v>2.4159495496759748E-2</v>
      </c>
      <c r="N133" s="99">
        <f t="shared" si="64"/>
        <v>0.70276026683852078</v>
      </c>
      <c r="O133" s="99">
        <f t="shared" si="64"/>
        <v>0.15290393200088898</v>
      </c>
      <c r="P133" s="99">
        <f t="shared" si="64"/>
        <v>3.3013933799351967E-3</v>
      </c>
      <c r="Q133" s="99">
        <f t="shared" si="64"/>
        <v>9.9677449996270484E-3</v>
      </c>
      <c r="R133" s="100">
        <f t="shared" si="64"/>
        <v>0</v>
      </c>
      <c r="S133" s="101">
        <f>SUM(L133:R133)</f>
        <v>0.99999999999999978</v>
      </c>
      <c r="U133" s="111" t="s">
        <v>83</v>
      </c>
      <c r="V133" s="133">
        <f>+V132/$AI$132</f>
        <v>0.10057981879574164</v>
      </c>
      <c r="W133" s="133">
        <f t="shared" ref="W133:AI133" si="65">+W132/$AI$132</f>
        <v>1.4656618855951511E-3</v>
      </c>
      <c r="X133" s="133">
        <f t="shared" si="65"/>
        <v>9.9677449996270501E-3</v>
      </c>
      <c r="Y133" s="133">
        <f t="shared" si="65"/>
        <v>2.4159495496759751E-2</v>
      </c>
      <c r="Z133" s="133">
        <f t="shared" si="65"/>
        <v>0.70270847913924961</v>
      </c>
      <c r="AA133" s="133">
        <f t="shared" si="65"/>
        <v>0.15073880159303055</v>
      </c>
      <c r="AB133" s="133">
        <f t="shared" si="65"/>
        <v>3.3013933799351971E-3</v>
      </c>
      <c r="AC133" s="133">
        <f t="shared" si="65"/>
        <v>7.0786047100612039E-3</v>
      </c>
      <c r="AD133" s="133">
        <f t="shared" si="65"/>
        <v>4.8616866029313408E-3</v>
      </c>
      <c r="AE133" s="133">
        <f t="shared" si="65"/>
        <v>0</v>
      </c>
      <c r="AF133" s="133">
        <f t="shared" si="65"/>
        <v>0</v>
      </c>
      <c r="AG133" s="133">
        <f t="shared" si="65"/>
        <v>5.178769927137357E-5</v>
      </c>
      <c r="AH133" s="133">
        <f t="shared" si="65"/>
        <v>2.1651304078584891E-3</v>
      </c>
      <c r="AI133" s="134">
        <f t="shared" si="65"/>
        <v>1</v>
      </c>
      <c r="AJ133" s="25" t="str">
        <f t="shared" si="59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66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67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68">SUM(V138:AC138)</f>
        <v>0</v>
      </c>
      <c r="AJ138" s="147" t="str">
        <f t="shared" ref="AJ138:AJ159" si="69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66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67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68"/>
        <v>0</v>
      </c>
      <c r="AJ139" s="147" t="str">
        <f t="shared" si="69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66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67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68"/>
        <v>0</v>
      </c>
      <c r="AJ140" s="147" t="str">
        <f t="shared" si="69"/>
        <v/>
      </c>
      <c r="BA140" s="147"/>
      <c r="BR140" s="147"/>
      <c r="CG140" s="147"/>
    </row>
    <row r="141" spans="1:85" ht="15">
      <c r="A141" s="173" t="s">
        <v>16</v>
      </c>
      <c r="B141" s="162">
        <v>6.6568447468462466</v>
      </c>
      <c r="C141" s="162">
        <v>1.1408735326033155</v>
      </c>
      <c r="D141" s="162">
        <v>0</v>
      </c>
      <c r="E141" s="162">
        <v>0</v>
      </c>
      <c r="F141" s="322"/>
      <c r="G141" s="162">
        <v>0</v>
      </c>
      <c r="H141" s="174">
        <v>0</v>
      </c>
      <c r="I141" s="160">
        <f t="shared" si="66"/>
        <v>7.7977182794495619</v>
      </c>
      <c r="J141" s="155"/>
      <c r="K141" s="175" t="s">
        <v>16</v>
      </c>
      <c r="L141" s="162">
        <v>6.6568447468462466</v>
      </c>
      <c r="M141" s="162">
        <v>1.1408735326033155</v>
      </c>
      <c r="N141" s="162">
        <v>0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67"/>
        <v>7.7977182794495619</v>
      </c>
      <c r="U141" s="221" t="s">
        <v>16</v>
      </c>
      <c r="V141" s="213">
        <v>6.6568447468462466</v>
      </c>
      <c r="W141" s="213">
        <v>0</v>
      </c>
      <c r="X141" s="213">
        <v>0</v>
      </c>
      <c r="Y141" s="213">
        <v>1.1408735326033155</v>
      </c>
      <c r="Z141" s="213">
        <v>0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68"/>
        <v>7.7977182794495619</v>
      </c>
      <c r="AJ141" s="147" t="str">
        <f t="shared" si="69"/>
        <v/>
      </c>
      <c r="BA141" s="147"/>
      <c r="BR141" s="147"/>
      <c r="CG141" s="147"/>
    </row>
    <row r="142" spans="1:85" ht="15">
      <c r="A142" s="165" t="s">
        <v>15</v>
      </c>
      <c r="B142" s="166">
        <v>1.0705194983298894</v>
      </c>
      <c r="C142" s="166">
        <v>5.744006786087513</v>
      </c>
      <c r="D142" s="166">
        <v>0.18214426441236761</v>
      </c>
      <c r="E142" s="166">
        <v>0.10778867629211247</v>
      </c>
      <c r="F142" s="322"/>
      <c r="G142" s="166">
        <v>0</v>
      </c>
      <c r="H142" s="167">
        <v>0</v>
      </c>
      <c r="I142" s="168">
        <f t="shared" si="66"/>
        <v>7.1044592251218823</v>
      </c>
      <c r="J142" s="155"/>
      <c r="K142" s="169" t="s">
        <v>15</v>
      </c>
      <c r="L142" s="170">
        <v>1.0705194983298894</v>
      </c>
      <c r="M142" s="170">
        <v>5.744006786087513</v>
      </c>
      <c r="N142" s="170">
        <v>0.18214426441236761</v>
      </c>
      <c r="O142" s="170">
        <v>0.10778867629211247</v>
      </c>
      <c r="P142" s="170">
        <v>0</v>
      </c>
      <c r="Q142" s="170">
        <v>0</v>
      </c>
      <c r="R142" s="171">
        <v>0</v>
      </c>
      <c r="S142" s="172">
        <f t="shared" si="67"/>
        <v>7.1044592251218823</v>
      </c>
      <c r="U142" s="217" t="s">
        <v>53</v>
      </c>
      <c r="V142" s="218">
        <v>1.0705194983298894</v>
      </c>
      <c r="W142" s="218">
        <v>0</v>
      </c>
      <c r="X142" s="218">
        <v>0</v>
      </c>
      <c r="Y142" s="218">
        <v>5.744006786087513</v>
      </c>
      <c r="Z142" s="218">
        <v>0.18214426441236761</v>
      </c>
      <c r="AA142" s="218">
        <v>0</v>
      </c>
      <c r="AB142" s="218">
        <v>0</v>
      </c>
      <c r="AC142" s="219">
        <v>0.10778867629211247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0.10778867629211247</v>
      </c>
      <c r="AI142" s="220">
        <f t="shared" si="68"/>
        <v>7.1044592251218823</v>
      </c>
      <c r="AJ142" s="147" t="str">
        <f t="shared" si="69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</v>
      </c>
      <c r="F143" s="322"/>
      <c r="G143" s="162">
        <v>0</v>
      </c>
      <c r="H143" s="174">
        <v>0</v>
      </c>
      <c r="I143" s="160">
        <f t="shared" si="66"/>
        <v>0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</v>
      </c>
      <c r="P143" s="162">
        <v>66.226878316371</v>
      </c>
      <c r="Q143" s="162">
        <v>0</v>
      </c>
      <c r="R143" s="163">
        <v>0</v>
      </c>
      <c r="S143" s="164">
        <f t="shared" si="67"/>
        <v>66.226878316371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</v>
      </c>
      <c r="AB143" s="213">
        <v>66.226878316371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68"/>
        <v>66.226878316371</v>
      </c>
      <c r="AJ143" s="147" t="str">
        <f t="shared" si="69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66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0.12327734391368168</v>
      </c>
      <c r="Q144" s="170">
        <v>0</v>
      </c>
      <c r="R144" s="171">
        <v>0</v>
      </c>
      <c r="S144" s="172">
        <f t="shared" si="67"/>
        <v>0.12327734391368168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0.12327734391368168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68"/>
        <v>0.12327734391368168</v>
      </c>
      <c r="AJ144" s="147" t="str">
        <f t="shared" si="69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66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67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68"/>
        <v>0</v>
      </c>
      <c r="AJ145" s="147" t="str">
        <f t="shared" si="69"/>
        <v/>
      </c>
      <c r="BA145" s="147"/>
      <c r="BR145" s="147"/>
      <c r="CG145" s="147"/>
    </row>
    <row r="146" spans="1:85" ht="15">
      <c r="A146" s="165" t="s">
        <v>17</v>
      </c>
      <c r="B146" s="166">
        <v>7.3966603729612561E-8</v>
      </c>
      <c r="C146" s="166">
        <v>3.9766154241463502E-4</v>
      </c>
      <c r="D146" s="166">
        <v>3.9832724184820154E-4</v>
      </c>
      <c r="E146" s="166">
        <v>0</v>
      </c>
      <c r="F146" s="322"/>
      <c r="G146" s="166">
        <v>0</v>
      </c>
      <c r="H146" s="167">
        <v>0</v>
      </c>
      <c r="I146" s="168">
        <f t="shared" si="66"/>
        <v>7.9606275086656613E-4</v>
      </c>
      <c r="J146" s="155"/>
      <c r="K146" s="169" t="s">
        <v>17</v>
      </c>
      <c r="L146" s="170">
        <v>7.3966603729612561E-8</v>
      </c>
      <c r="M146" s="170">
        <v>3.9766154241463502E-4</v>
      </c>
      <c r="N146" s="170">
        <v>3.9832724184820154E-4</v>
      </c>
      <c r="O146" s="170">
        <v>0</v>
      </c>
      <c r="P146" s="170">
        <v>4.1698900203115936E-8</v>
      </c>
      <c r="Q146" s="170">
        <v>0</v>
      </c>
      <c r="R146" s="171">
        <v>0</v>
      </c>
      <c r="S146" s="172">
        <f t="shared" si="67"/>
        <v>7.9610444976676924E-4</v>
      </c>
      <c r="U146" s="217" t="s">
        <v>17</v>
      </c>
      <c r="V146" s="218">
        <v>7.3966603729612561E-8</v>
      </c>
      <c r="W146" s="218">
        <v>0</v>
      </c>
      <c r="X146" s="218">
        <v>0</v>
      </c>
      <c r="Y146" s="218">
        <v>3.9766154241463502E-4</v>
      </c>
      <c r="Z146" s="218">
        <v>3.9832724184820154E-4</v>
      </c>
      <c r="AA146" s="218">
        <v>0</v>
      </c>
      <c r="AB146" s="218">
        <v>4.1698900203115936E-8</v>
      </c>
      <c r="AC146" s="219">
        <v>0</v>
      </c>
      <c r="AD146" s="218">
        <v>0</v>
      </c>
      <c r="AE146" s="218">
        <v>0</v>
      </c>
      <c r="AF146" s="218">
        <v>0</v>
      </c>
      <c r="AG146" s="218">
        <v>0</v>
      </c>
      <c r="AH146" s="218">
        <v>0</v>
      </c>
      <c r="AI146" s="220">
        <f t="shared" si="68"/>
        <v>7.9610444976676924E-4</v>
      </c>
      <c r="AJ146" s="147" t="str">
        <f t="shared" si="69"/>
        <v/>
      </c>
      <c r="BA146" s="147"/>
      <c r="BR146" s="147"/>
      <c r="CG146" s="147"/>
    </row>
    <row r="147" spans="1:85" ht="15">
      <c r="A147" s="173" t="s">
        <v>139</v>
      </c>
      <c r="B147" s="162">
        <v>29.104143066884085</v>
      </c>
      <c r="C147" s="162">
        <v>355.13961479353446</v>
      </c>
      <c r="D147" s="162">
        <v>934.10457189281681</v>
      </c>
      <c r="E147" s="162">
        <v>7.030626251562003</v>
      </c>
      <c r="F147" s="322"/>
      <c r="G147" s="162">
        <v>0</v>
      </c>
      <c r="H147" s="174">
        <v>0</v>
      </c>
      <c r="I147" s="160">
        <f t="shared" si="66"/>
        <v>1325.3789560047971</v>
      </c>
      <c r="J147" s="155"/>
      <c r="K147" s="175" t="s">
        <v>139</v>
      </c>
      <c r="L147" s="162">
        <v>29.104143066884085</v>
      </c>
      <c r="M147" s="162">
        <v>355.13961479353446</v>
      </c>
      <c r="N147" s="162">
        <v>934.10457189281681</v>
      </c>
      <c r="O147" s="162">
        <v>7.030626251562003</v>
      </c>
      <c r="P147" s="162">
        <v>0</v>
      </c>
      <c r="Q147" s="162">
        <v>0</v>
      </c>
      <c r="R147" s="163">
        <v>0</v>
      </c>
      <c r="S147" s="164">
        <f t="shared" si="67"/>
        <v>1325.3789560047971</v>
      </c>
      <c r="U147" s="221" t="s">
        <v>139</v>
      </c>
      <c r="V147" s="213">
        <v>28.885268997412687</v>
      </c>
      <c r="W147" s="213">
        <v>0</v>
      </c>
      <c r="X147" s="213">
        <v>0</v>
      </c>
      <c r="Y147" s="213">
        <v>355.13961479353446</v>
      </c>
      <c r="Z147" s="213">
        <v>932.8115793619379</v>
      </c>
      <c r="AA147" s="213">
        <v>0</v>
      </c>
      <c r="AB147" s="213">
        <v>0</v>
      </c>
      <c r="AC147" s="214">
        <v>8.5424928519122911</v>
      </c>
      <c r="AD147" s="213">
        <v>0.21887406947139576</v>
      </c>
      <c r="AE147" s="213">
        <v>0</v>
      </c>
      <c r="AF147" s="213">
        <v>0</v>
      </c>
      <c r="AG147" s="213">
        <v>1.2929925308788917</v>
      </c>
      <c r="AH147" s="213">
        <v>7.030626251562003</v>
      </c>
      <c r="AI147" s="216">
        <f t="shared" si="68"/>
        <v>1325.3789560047974</v>
      </c>
      <c r="AJ147" s="147" t="str">
        <f t="shared" si="69"/>
        <v/>
      </c>
      <c r="BA147" s="147"/>
      <c r="BR147" s="147"/>
      <c r="CG147" s="147"/>
    </row>
    <row r="148" spans="1:85" ht="15">
      <c r="A148" s="165" t="s">
        <v>25</v>
      </c>
      <c r="B148" s="166">
        <v>41.772645268887779</v>
      </c>
      <c r="C148" s="166">
        <v>30.901370534294951</v>
      </c>
      <c r="D148" s="166">
        <v>12.3056693782676</v>
      </c>
      <c r="E148" s="166">
        <v>1611.29976844668</v>
      </c>
      <c r="F148" s="322"/>
      <c r="G148" s="166">
        <v>45.119160363844514</v>
      </c>
      <c r="H148" s="167">
        <v>0</v>
      </c>
      <c r="I148" s="168">
        <f t="shared" si="66"/>
        <v>1741.3986139919748</v>
      </c>
      <c r="J148" s="155"/>
      <c r="K148" s="169" t="s">
        <v>25</v>
      </c>
      <c r="L148" s="170">
        <v>41.772645268887779</v>
      </c>
      <c r="M148" s="170">
        <v>30.901370534294951</v>
      </c>
      <c r="N148" s="170">
        <v>12.3056693782676</v>
      </c>
      <c r="O148" s="170">
        <v>1611.29976844668</v>
      </c>
      <c r="P148" s="170">
        <v>3.1444303830102743E-2</v>
      </c>
      <c r="Q148" s="170">
        <v>45.119160363844514</v>
      </c>
      <c r="R148" s="171">
        <v>0</v>
      </c>
      <c r="S148" s="172">
        <f t="shared" si="67"/>
        <v>1741.4300582958049</v>
      </c>
      <c r="U148" s="217" t="s">
        <v>25</v>
      </c>
      <c r="V148" s="218">
        <v>7.8886122184433649</v>
      </c>
      <c r="W148" s="218">
        <v>33.884033050444415</v>
      </c>
      <c r="X148" s="218">
        <v>45.119160363844514</v>
      </c>
      <c r="Y148" s="218">
        <v>30.901370534294951</v>
      </c>
      <c r="Z148" s="218">
        <v>12.3056693782676</v>
      </c>
      <c r="AA148" s="218">
        <v>1601.2630671023342</v>
      </c>
      <c r="AB148" s="218">
        <v>3.1444303830102743E-2</v>
      </c>
      <c r="AC148" s="219">
        <v>10.036701344345872</v>
      </c>
      <c r="AD148" s="218">
        <v>0</v>
      </c>
      <c r="AE148" s="218">
        <v>0.12031741184108768</v>
      </c>
      <c r="AF148" s="218">
        <v>0</v>
      </c>
      <c r="AG148" s="218">
        <v>0</v>
      </c>
      <c r="AH148" s="218">
        <v>9.9163839325047825</v>
      </c>
      <c r="AI148" s="220">
        <f t="shared" si="68"/>
        <v>1741.4300582958049</v>
      </c>
      <c r="AJ148" s="147" t="str">
        <f t="shared" si="69"/>
        <v/>
      </c>
      <c r="BA148" s="147"/>
      <c r="BR148" s="147"/>
      <c r="CG148" s="147"/>
    </row>
    <row r="149" spans="1:85" ht="15">
      <c r="A149" s="173" t="s">
        <v>24</v>
      </c>
      <c r="B149" s="162">
        <v>26.296881604870368</v>
      </c>
      <c r="C149" s="162">
        <v>260.19249052473265</v>
      </c>
      <c r="D149" s="162">
        <v>14.205528689749807</v>
      </c>
      <c r="E149" s="162">
        <v>0</v>
      </c>
      <c r="F149" s="322"/>
      <c r="G149" s="162">
        <v>0</v>
      </c>
      <c r="H149" s="174">
        <v>0</v>
      </c>
      <c r="I149" s="160">
        <f t="shared" si="66"/>
        <v>300.69490081935282</v>
      </c>
      <c r="J149" s="155"/>
      <c r="K149" s="175" t="s">
        <v>24</v>
      </c>
      <c r="L149" s="162">
        <v>26.296881604870368</v>
      </c>
      <c r="M149" s="162">
        <v>260.19249052473265</v>
      </c>
      <c r="N149" s="162">
        <v>14.205528689749807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67"/>
        <v>300.69490081935282</v>
      </c>
      <c r="U149" s="221" t="s">
        <v>24</v>
      </c>
      <c r="V149" s="213">
        <v>23.507703105659125</v>
      </c>
      <c r="W149" s="213">
        <v>2.0666939636087944</v>
      </c>
      <c r="X149" s="213">
        <v>0</v>
      </c>
      <c r="Y149" s="213">
        <v>260.19249052473265</v>
      </c>
      <c r="Z149" s="213">
        <v>14.205528689749807</v>
      </c>
      <c r="AA149" s="213">
        <v>0</v>
      </c>
      <c r="AB149" s="213">
        <v>0</v>
      </c>
      <c r="AC149" s="214">
        <v>0.72248453560244741</v>
      </c>
      <c r="AD149" s="213">
        <v>0.72248453560244741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68"/>
        <v>300.69490081935288</v>
      </c>
      <c r="AJ149" s="147" t="str">
        <f t="shared" si="69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66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67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68"/>
        <v>0</v>
      </c>
      <c r="AJ150" s="147" t="str">
        <f t="shared" si="69"/>
        <v/>
      </c>
      <c r="BA150" s="147"/>
      <c r="BR150" s="147"/>
      <c r="CG150" s="147"/>
    </row>
    <row r="151" spans="1:85" ht="15">
      <c r="A151" s="173" t="s">
        <v>22</v>
      </c>
      <c r="B151" s="162">
        <v>2.9108482554228977E-2</v>
      </c>
      <c r="C151" s="162">
        <v>0.55306116853035048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66"/>
        <v>0.58216965108457941</v>
      </c>
      <c r="J151" s="155"/>
      <c r="K151" s="175" t="s">
        <v>22</v>
      </c>
      <c r="L151" s="162">
        <v>2.9108482554228977E-2</v>
      </c>
      <c r="M151" s="162">
        <v>0.55306116853035048</v>
      </c>
      <c r="N151" s="162">
        <v>0</v>
      </c>
      <c r="O151" s="162">
        <v>0</v>
      </c>
      <c r="P151" s="162">
        <v>3.9911145905149406</v>
      </c>
      <c r="Q151" s="162">
        <v>0</v>
      </c>
      <c r="R151" s="163">
        <v>0</v>
      </c>
      <c r="S151" s="164">
        <f t="shared" si="67"/>
        <v>4.5732842415995201</v>
      </c>
      <c r="U151" s="221" t="s">
        <v>22</v>
      </c>
      <c r="V151" s="213">
        <v>2.9108482554228977E-2</v>
      </c>
      <c r="W151" s="213">
        <v>0</v>
      </c>
      <c r="X151" s="213">
        <v>0</v>
      </c>
      <c r="Y151" s="213">
        <v>0.55306116853035048</v>
      </c>
      <c r="Z151" s="213">
        <v>0</v>
      </c>
      <c r="AA151" s="213">
        <v>0</v>
      </c>
      <c r="AB151" s="213">
        <v>3.9911145905149406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68"/>
        <v>4.5732842415995201</v>
      </c>
      <c r="AJ151" s="147" t="str">
        <f t="shared" si="69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0.17648017901097199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66"/>
        <v>0.17648017901097199</v>
      </c>
      <c r="J152" s="155"/>
      <c r="K152" s="169" t="s">
        <v>21</v>
      </c>
      <c r="L152" s="170">
        <v>0</v>
      </c>
      <c r="M152" s="170">
        <v>0.17648017901097199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67"/>
        <v>0.17648017901097199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0.17648017901097199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68"/>
        <v>0.17648017901097199</v>
      </c>
      <c r="AJ152" s="147" t="str">
        <f t="shared" si="69"/>
        <v/>
      </c>
      <c r="BA152" s="147"/>
      <c r="BR152" s="147"/>
      <c r="CG152" s="147"/>
    </row>
    <row r="153" spans="1:85" ht="15">
      <c r="A153" s="176" t="s">
        <v>60</v>
      </c>
      <c r="B153" s="162">
        <v>0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66"/>
        <v>0</v>
      </c>
      <c r="J153" s="155"/>
      <c r="K153" s="177" t="s">
        <v>60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67"/>
        <v>0</v>
      </c>
      <c r="U153" s="222" t="s">
        <v>58</v>
      </c>
      <c r="V153" s="213">
        <v>0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68"/>
        <v>0</v>
      </c>
      <c r="AJ153" s="147" t="str">
        <f t="shared" si="69"/>
        <v/>
      </c>
      <c r="BA153" s="147"/>
      <c r="BR153" s="147"/>
      <c r="CG153" s="147"/>
    </row>
    <row r="154" spans="1:85">
      <c r="A154" s="178" t="s">
        <v>23</v>
      </c>
      <c r="B154" s="179">
        <v>0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66"/>
        <v>0</v>
      </c>
      <c r="J154" s="155"/>
      <c r="K154" s="182" t="s">
        <v>23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67"/>
        <v>0</v>
      </c>
      <c r="U154" s="223" t="s">
        <v>61</v>
      </c>
      <c r="V154" s="224">
        <v>0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68"/>
        <v>0</v>
      </c>
      <c r="AJ154" s="147" t="str">
        <f t="shared" si="69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66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67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68"/>
        <v>0</v>
      </c>
      <c r="AJ155" s="147" t="str">
        <f t="shared" si="69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66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67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68"/>
        <v>0</v>
      </c>
      <c r="AJ156" s="147" t="str">
        <f t="shared" si="69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66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67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68"/>
        <v>0</v>
      </c>
      <c r="AJ157" s="147" t="str">
        <f t="shared" si="69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104.9301427423392</v>
      </c>
      <c r="C158" s="201">
        <f t="shared" ref="C158:I158" si="70">SUM(C137:C153)</f>
        <v>653.84829518033655</v>
      </c>
      <c r="D158" s="201">
        <f t="shared" si="70"/>
        <v>960.79831255248837</v>
      </c>
      <c r="E158" s="201">
        <f t="shared" si="70"/>
        <v>1618.4381833745342</v>
      </c>
      <c r="F158" s="201">
        <f t="shared" si="70"/>
        <v>0</v>
      </c>
      <c r="G158" s="201">
        <f t="shared" si="70"/>
        <v>45.119160363844514</v>
      </c>
      <c r="H158" s="203">
        <f t="shared" si="70"/>
        <v>0</v>
      </c>
      <c r="I158" s="160">
        <f t="shared" si="70"/>
        <v>3383.134094213543</v>
      </c>
      <c r="J158" s="155"/>
      <c r="K158" s="202" t="s">
        <v>26</v>
      </c>
      <c r="L158" s="201">
        <f>SUM(L137:L153)</f>
        <v>104.9301427423392</v>
      </c>
      <c r="M158" s="201">
        <f t="shared" ref="M158:S158" si="71">SUM(M137:M153)</f>
        <v>653.84829518033655</v>
      </c>
      <c r="N158" s="201">
        <f t="shared" si="71"/>
        <v>960.79831255248837</v>
      </c>
      <c r="O158" s="201">
        <f t="shared" si="71"/>
        <v>1618.4381833745342</v>
      </c>
      <c r="P158" s="201">
        <f t="shared" si="71"/>
        <v>70.37271459632862</v>
      </c>
      <c r="Q158" s="201">
        <f t="shared" si="71"/>
        <v>45.119160363844514</v>
      </c>
      <c r="R158" s="203">
        <f t="shared" si="71"/>
        <v>0</v>
      </c>
      <c r="S158" s="204">
        <f t="shared" si="71"/>
        <v>3453.506808809871</v>
      </c>
      <c r="T158" s="147" t="str">
        <f>IF(ABS(S158-AI158)&gt;0.01,S158-AI158,"")</f>
        <v/>
      </c>
      <c r="U158" s="230" t="s">
        <v>59</v>
      </c>
      <c r="V158" s="231">
        <f>SUM(V137:V153)</f>
        <v>68.038057123212141</v>
      </c>
      <c r="W158" s="231">
        <f t="shared" ref="W158:AH158" si="72">SUM(W137:W153)</f>
        <v>35.950727014053207</v>
      </c>
      <c r="X158" s="231">
        <f t="shared" si="72"/>
        <v>45.119160363844514</v>
      </c>
      <c r="Y158" s="231">
        <f t="shared" si="72"/>
        <v>653.84829518033655</v>
      </c>
      <c r="Z158" s="231">
        <f t="shared" si="72"/>
        <v>959.50532002160946</v>
      </c>
      <c r="AA158" s="231">
        <f t="shared" si="72"/>
        <v>1601.2630671023342</v>
      </c>
      <c r="AB158" s="231">
        <f t="shared" si="72"/>
        <v>70.37271459632862</v>
      </c>
      <c r="AC158" s="231">
        <f t="shared" si="72"/>
        <v>19.409467408152722</v>
      </c>
      <c r="AD158" s="232">
        <f t="shared" si="72"/>
        <v>0.94135860507384317</v>
      </c>
      <c r="AE158" s="232">
        <f t="shared" si="72"/>
        <v>0.12031741184108768</v>
      </c>
      <c r="AF158" s="232">
        <f t="shared" si="72"/>
        <v>0</v>
      </c>
      <c r="AG158" s="232">
        <f t="shared" si="72"/>
        <v>1.2929925308788917</v>
      </c>
      <c r="AH158" s="232">
        <f t="shared" si="72"/>
        <v>17.054798860358897</v>
      </c>
      <c r="AI158" s="233">
        <f>SUM(V158:AC158)</f>
        <v>3453.506808809871</v>
      </c>
      <c r="AJ158" s="147" t="str">
        <f t="shared" si="69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3.1015661756301646E-2</v>
      </c>
      <c r="C159" s="49">
        <f t="shared" ref="C159:H159" si="73">IF($I158=0,"-",C158/$I158)</f>
        <v>0.19326703493623498</v>
      </c>
      <c r="D159" s="49">
        <f t="shared" si="73"/>
        <v>0.28399652091704614</v>
      </c>
      <c r="E159" s="49">
        <f t="shared" si="73"/>
        <v>0.47838428460245908</v>
      </c>
      <c r="F159" s="49">
        <f t="shared" si="73"/>
        <v>0</v>
      </c>
      <c r="G159" s="49">
        <f t="shared" si="73"/>
        <v>1.333649778795809E-2</v>
      </c>
      <c r="H159" s="71">
        <f t="shared" si="73"/>
        <v>0</v>
      </c>
      <c r="I159" s="50">
        <f>SUM(B159:H159)</f>
        <v>0.99999999999999989</v>
      </c>
      <c r="J159" s="147"/>
      <c r="K159" s="82" t="s">
        <v>83</v>
      </c>
      <c r="L159" s="99">
        <f t="shared" ref="L159:R159" si="74">IF($S158=0,"-",L158/$S158)</f>
        <v>3.0383650171084985E-2</v>
      </c>
      <c r="M159" s="99">
        <f t="shared" si="74"/>
        <v>0.18932879863226973</v>
      </c>
      <c r="N159" s="99">
        <f t="shared" si="74"/>
        <v>0.27820947394732182</v>
      </c>
      <c r="O159" s="99">
        <f t="shared" si="74"/>
        <v>0.46863616404227437</v>
      </c>
      <c r="P159" s="99">
        <f t="shared" si="74"/>
        <v>2.0377175576086409E-2</v>
      </c>
      <c r="Q159" s="99">
        <f t="shared" si="74"/>
        <v>1.3064737630962784E-2</v>
      </c>
      <c r="R159" s="100">
        <f t="shared" si="74"/>
        <v>0</v>
      </c>
      <c r="S159" s="101">
        <f>SUM(L159:R159)</f>
        <v>1</v>
      </c>
      <c r="U159" s="111" t="s">
        <v>83</v>
      </c>
      <c r="V159" s="133">
        <f>+V158/$AI158</f>
        <v>1.970115042184007E-2</v>
      </c>
      <c r="W159" s="133">
        <f t="shared" ref="W159:AH159" si="75">+W158/$AI158</f>
        <v>1.0409919251452801E-2</v>
      </c>
      <c r="X159" s="133">
        <f t="shared" si="75"/>
        <v>1.3064737630962784E-2</v>
      </c>
      <c r="Y159" s="133">
        <f t="shared" si="75"/>
        <v>0.18932879863226973</v>
      </c>
      <c r="Z159" s="133">
        <f t="shared" si="75"/>
        <v>0.27783507406845653</v>
      </c>
      <c r="AA159" s="133">
        <f t="shared" si="75"/>
        <v>0.46366292460102398</v>
      </c>
      <c r="AB159" s="133">
        <f t="shared" si="75"/>
        <v>2.0377175576086409E-2</v>
      </c>
      <c r="AC159" s="133">
        <f t="shared" si="75"/>
        <v>5.6202198179077885E-3</v>
      </c>
      <c r="AD159" s="133">
        <f t="shared" si="75"/>
        <v>2.7258049779211208E-4</v>
      </c>
      <c r="AE159" s="133">
        <f t="shared" si="75"/>
        <v>3.4839199255133602E-5</v>
      </c>
      <c r="AF159" s="133">
        <f t="shared" si="75"/>
        <v>0</v>
      </c>
      <c r="AG159" s="133">
        <f t="shared" si="75"/>
        <v>3.7439987886529627E-4</v>
      </c>
      <c r="AH159" s="133">
        <f t="shared" si="75"/>
        <v>4.9384002419952458E-3</v>
      </c>
      <c r="AI159" s="134">
        <f>SUM(V159:AC159)</f>
        <v>1.0000000000000002</v>
      </c>
      <c r="AJ159" s="25" t="str">
        <f t="shared" si="69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3.2487031907616654E-7</v>
      </c>
      <c r="E163" s="158">
        <v>0</v>
      </c>
      <c r="F163" s="321"/>
      <c r="G163" s="158">
        <v>0</v>
      </c>
      <c r="H163" s="159">
        <v>0</v>
      </c>
      <c r="I163" s="160">
        <f>SUM(B163:H163)</f>
        <v>3.2487031907616654E-7</v>
      </c>
      <c r="J163" s="155"/>
      <c r="K163" s="209" t="s">
        <v>7</v>
      </c>
      <c r="L163" s="158">
        <v>0</v>
      </c>
      <c r="M163" s="158">
        <v>0</v>
      </c>
      <c r="N163" s="158">
        <v>3.2487031907616654E-7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3.2487031907616654E-7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3.2487031907616654E-7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3.2487031907616654E-7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76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77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78">SUM(V164:AC164)</f>
        <v>0</v>
      </c>
      <c r="AJ164" s="147" t="str">
        <f t="shared" ref="AJ164:AJ185" si="79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122.06934851478913</v>
      </c>
      <c r="E165" s="162">
        <v>0</v>
      </c>
      <c r="F165" s="322"/>
      <c r="G165" s="162">
        <v>0</v>
      </c>
      <c r="H165" s="174">
        <v>0</v>
      </c>
      <c r="I165" s="160">
        <f t="shared" si="76"/>
        <v>122.06934851478913</v>
      </c>
      <c r="J165" s="155"/>
      <c r="K165" s="175" t="s">
        <v>10</v>
      </c>
      <c r="L165" s="162">
        <v>0</v>
      </c>
      <c r="M165" s="162">
        <v>0</v>
      </c>
      <c r="N165" s="162">
        <v>122.06934851478913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77"/>
        <v>122.06934851478913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122.06934851478913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78"/>
        <v>122.06934851478913</v>
      </c>
      <c r="AJ165" s="147" t="str">
        <f t="shared" si="79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76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77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78"/>
        <v>0</v>
      </c>
      <c r="AJ166" s="147" t="str">
        <f t="shared" si="79"/>
        <v/>
      </c>
      <c r="BA166" s="147"/>
      <c r="BR166" s="147"/>
      <c r="CG166" s="147"/>
    </row>
    <row r="167" spans="1:85" ht="15">
      <c r="A167" s="173" t="s">
        <v>16</v>
      </c>
      <c r="B167" s="162">
        <v>1.2948764768227659</v>
      </c>
      <c r="C167" s="162">
        <v>0</v>
      </c>
      <c r="D167" s="162">
        <v>0</v>
      </c>
      <c r="E167" s="162">
        <v>0</v>
      </c>
      <c r="F167" s="322"/>
      <c r="G167" s="162">
        <v>0</v>
      </c>
      <c r="H167" s="174">
        <v>0</v>
      </c>
      <c r="I167" s="160">
        <f t="shared" si="76"/>
        <v>1.2948764768227659</v>
      </c>
      <c r="J167" s="155"/>
      <c r="K167" s="175" t="s">
        <v>16</v>
      </c>
      <c r="L167" s="162">
        <v>1.2948764768227659</v>
      </c>
      <c r="M167" s="162">
        <v>0</v>
      </c>
      <c r="N167" s="162">
        <v>0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77"/>
        <v>1.2948764768227659</v>
      </c>
      <c r="U167" s="221" t="s">
        <v>16</v>
      </c>
      <c r="V167" s="213">
        <v>1.2948764768227659</v>
      </c>
      <c r="W167" s="213">
        <v>0</v>
      </c>
      <c r="X167" s="213">
        <v>0</v>
      </c>
      <c r="Y167" s="213">
        <v>0</v>
      </c>
      <c r="Z167" s="213">
        <v>0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78"/>
        <v>1.2948764768227659</v>
      </c>
      <c r="AJ167" s="147" t="str">
        <f t="shared" si="79"/>
        <v/>
      </c>
      <c r="BA167" s="147"/>
      <c r="BR167" s="147"/>
      <c r="CG167" s="147"/>
    </row>
    <row r="168" spans="1:85" ht="15">
      <c r="A168" s="165" t="s">
        <v>15</v>
      </c>
      <c r="B168" s="166">
        <v>10.322389686953821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76"/>
        <v>10.322389686953821</v>
      </c>
      <c r="J168" s="155"/>
      <c r="K168" s="169" t="s">
        <v>15</v>
      </c>
      <c r="L168" s="170">
        <v>10.322389686953821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77"/>
        <v>10.322389686953821</v>
      </c>
      <c r="U168" s="217" t="s">
        <v>53</v>
      </c>
      <c r="V168" s="218">
        <v>10.322389686953821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78"/>
        <v>10.322389686953821</v>
      </c>
      <c r="AJ168" s="147" t="str">
        <f t="shared" si="79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0.94162872576885193</v>
      </c>
      <c r="F169" s="322"/>
      <c r="G169" s="162">
        <v>0</v>
      </c>
      <c r="H169" s="174">
        <v>0</v>
      </c>
      <c r="I169" s="160">
        <f t="shared" si="76"/>
        <v>0.94162872576885193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0.94162872576885193</v>
      </c>
      <c r="P169" s="162">
        <v>13.827579683242158</v>
      </c>
      <c r="Q169" s="162">
        <v>0</v>
      </c>
      <c r="R169" s="163">
        <v>0</v>
      </c>
      <c r="S169" s="164">
        <f t="shared" si="77"/>
        <v>14.769208409011011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0.47081436288442596</v>
      </c>
      <c r="AB169" s="213">
        <v>13.827579683242158</v>
      </c>
      <c r="AC169" s="214">
        <v>0.47081436288442596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0.47081436288442596</v>
      </c>
      <c r="AI169" s="216">
        <f t="shared" si="78"/>
        <v>14.769208409011009</v>
      </c>
      <c r="AJ169" s="147" t="str">
        <f t="shared" si="79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76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1.9591527736695391</v>
      </c>
      <c r="Q170" s="170">
        <v>0</v>
      </c>
      <c r="R170" s="171">
        <v>0</v>
      </c>
      <c r="S170" s="172">
        <f t="shared" si="77"/>
        <v>1.9591527736695391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1.9591527736695391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78"/>
        <v>1.9591527736695391</v>
      </c>
      <c r="AJ170" s="147" t="str">
        <f t="shared" si="79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0.25982849688901266</v>
      </c>
      <c r="E171" s="162">
        <v>0</v>
      </c>
      <c r="F171" s="322"/>
      <c r="G171" s="162">
        <v>0</v>
      </c>
      <c r="H171" s="174">
        <v>0</v>
      </c>
      <c r="I171" s="160">
        <f t="shared" si="76"/>
        <v>0.25982849688901266</v>
      </c>
      <c r="J171" s="155"/>
      <c r="K171" s="175" t="s">
        <v>55</v>
      </c>
      <c r="L171" s="162">
        <v>0</v>
      </c>
      <c r="M171" s="162">
        <v>0</v>
      </c>
      <c r="N171" s="162">
        <v>0.25982849688901266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77"/>
        <v>0.25982849688901266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0.25982849688901266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78"/>
        <v>0.25982849688901266</v>
      </c>
      <c r="AJ171" s="147" t="str">
        <f t="shared" si="79"/>
        <v/>
      </c>
      <c r="BA171" s="147"/>
      <c r="BR171" s="147"/>
      <c r="CG171" s="147"/>
    </row>
    <row r="172" spans="1:85" ht="15">
      <c r="A172" s="165" t="s">
        <v>17</v>
      </c>
      <c r="B172" s="166">
        <v>2.5890008081243741</v>
      </c>
      <c r="C172" s="166">
        <v>0</v>
      </c>
      <c r="D172" s="166">
        <v>3.575222327350835</v>
      </c>
      <c r="E172" s="166">
        <v>0</v>
      </c>
      <c r="F172" s="322"/>
      <c r="G172" s="166">
        <v>0</v>
      </c>
      <c r="H172" s="167">
        <v>0</v>
      </c>
      <c r="I172" s="168">
        <f t="shared" si="76"/>
        <v>6.1642231354752095</v>
      </c>
      <c r="J172" s="155"/>
      <c r="K172" s="169" t="s">
        <v>17</v>
      </c>
      <c r="L172" s="170">
        <v>2.5890008081243741</v>
      </c>
      <c r="M172" s="170">
        <v>0</v>
      </c>
      <c r="N172" s="170">
        <v>3.575222327350835</v>
      </c>
      <c r="O172" s="170">
        <v>0</v>
      </c>
      <c r="P172" s="170">
        <v>0</v>
      </c>
      <c r="Q172" s="170">
        <v>0</v>
      </c>
      <c r="R172" s="171">
        <v>0</v>
      </c>
      <c r="S172" s="172">
        <f t="shared" si="77"/>
        <v>6.1642231354752095</v>
      </c>
      <c r="U172" s="217" t="s">
        <v>17</v>
      </c>
      <c r="V172" s="218">
        <v>2.5890008081243741</v>
      </c>
      <c r="W172" s="218">
        <v>0</v>
      </c>
      <c r="X172" s="218">
        <v>0</v>
      </c>
      <c r="Y172" s="218">
        <v>0</v>
      </c>
      <c r="Z172" s="218">
        <v>3.575222327350835</v>
      </c>
      <c r="AA172" s="218">
        <v>0</v>
      </c>
      <c r="AB172" s="218">
        <v>0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78"/>
        <v>6.1642231354752095</v>
      </c>
      <c r="AJ172" s="147" t="str">
        <f t="shared" si="79"/>
        <v/>
      </c>
      <c r="BA172" s="147"/>
      <c r="BR172" s="147"/>
      <c r="CG172" s="147"/>
    </row>
    <row r="173" spans="1:85" ht="15">
      <c r="A173" s="173" t="s">
        <v>139</v>
      </c>
      <c r="B173" s="162">
        <v>221.46789446350306</v>
      </c>
      <c r="C173" s="162">
        <v>0</v>
      </c>
      <c r="D173" s="162">
        <v>596.65306286550504</v>
      </c>
      <c r="E173" s="162">
        <v>0</v>
      </c>
      <c r="F173" s="322"/>
      <c r="G173" s="162">
        <v>0</v>
      </c>
      <c r="H173" s="174">
        <v>0</v>
      </c>
      <c r="I173" s="160">
        <f t="shared" si="76"/>
        <v>818.12095732900809</v>
      </c>
      <c r="J173" s="155"/>
      <c r="K173" s="175" t="s">
        <v>139</v>
      </c>
      <c r="L173" s="162">
        <v>221.46789446350306</v>
      </c>
      <c r="M173" s="162">
        <v>0</v>
      </c>
      <c r="N173" s="162">
        <v>596.65306286550504</v>
      </c>
      <c r="O173" s="162">
        <v>0</v>
      </c>
      <c r="P173" s="162">
        <v>0</v>
      </c>
      <c r="Q173" s="162">
        <v>0</v>
      </c>
      <c r="R173" s="163">
        <v>0</v>
      </c>
      <c r="S173" s="164">
        <f t="shared" si="77"/>
        <v>818.12095732900809</v>
      </c>
      <c r="U173" s="221" t="s">
        <v>139</v>
      </c>
      <c r="V173" s="213">
        <v>221.46789446350306</v>
      </c>
      <c r="W173" s="213">
        <v>0</v>
      </c>
      <c r="X173" s="213">
        <v>0</v>
      </c>
      <c r="Y173" s="213">
        <v>0</v>
      </c>
      <c r="Z173" s="213">
        <v>596.65306286550504</v>
      </c>
      <c r="AA173" s="213">
        <v>0</v>
      </c>
      <c r="AB173" s="213">
        <v>0</v>
      </c>
      <c r="AC173" s="214">
        <v>0</v>
      </c>
      <c r="AD173" s="213">
        <v>0</v>
      </c>
      <c r="AE173" s="213">
        <v>0</v>
      </c>
      <c r="AF173" s="213">
        <v>0</v>
      </c>
      <c r="AG173" s="213">
        <v>0</v>
      </c>
      <c r="AH173" s="213">
        <v>0</v>
      </c>
      <c r="AI173" s="216">
        <f t="shared" si="78"/>
        <v>818.12095732900809</v>
      </c>
      <c r="AJ173" s="147" t="str">
        <f t="shared" si="79"/>
        <v/>
      </c>
      <c r="BA173" s="147"/>
      <c r="BR173" s="147"/>
      <c r="CG173" s="147"/>
    </row>
    <row r="174" spans="1:85" ht="15">
      <c r="A174" s="165" t="s">
        <v>25</v>
      </c>
      <c r="B174" s="166">
        <v>5.7215626944904772</v>
      </c>
      <c r="C174" s="166">
        <v>5.0308841063378082</v>
      </c>
      <c r="D174" s="166">
        <v>491.80704219621168</v>
      </c>
      <c r="E174" s="166">
        <v>261.32823660557023</v>
      </c>
      <c r="F174" s="322"/>
      <c r="G174" s="166">
        <v>26.605778179504153</v>
      </c>
      <c r="H174" s="167">
        <v>0</v>
      </c>
      <c r="I174" s="168">
        <f t="shared" si="76"/>
        <v>790.49350378211432</v>
      </c>
      <c r="J174" s="155"/>
      <c r="K174" s="169" t="s">
        <v>25</v>
      </c>
      <c r="L174" s="170">
        <v>5.7215626944904772</v>
      </c>
      <c r="M174" s="170">
        <v>5.0308841063378082</v>
      </c>
      <c r="N174" s="170">
        <v>491.80704219621168</v>
      </c>
      <c r="O174" s="170">
        <v>261.32823660557023</v>
      </c>
      <c r="P174" s="170">
        <v>0</v>
      </c>
      <c r="Q174" s="170">
        <v>26.605778179504153</v>
      </c>
      <c r="R174" s="171">
        <v>0</v>
      </c>
      <c r="S174" s="172">
        <f t="shared" si="77"/>
        <v>790.49350378211432</v>
      </c>
      <c r="U174" s="217" t="s">
        <v>25</v>
      </c>
      <c r="V174" s="218">
        <v>5.4220800592797911</v>
      </c>
      <c r="W174" s="218">
        <v>0.12834970080457947</v>
      </c>
      <c r="X174" s="218">
        <v>26.605778179504153</v>
      </c>
      <c r="Y174" s="218">
        <v>5.0308841063378082</v>
      </c>
      <c r="Z174" s="218">
        <v>491.80704219621168</v>
      </c>
      <c r="AA174" s="218">
        <v>261.32823660557023</v>
      </c>
      <c r="AB174" s="218">
        <v>0</v>
      </c>
      <c r="AC174" s="219">
        <v>0.17113293440610597</v>
      </c>
      <c r="AD174" s="218">
        <v>0.17113293440610597</v>
      </c>
      <c r="AE174" s="218">
        <v>0</v>
      </c>
      <c r="AF174" s="218">
        <v>0</v>
      </c>
      <c r="AG174" s="218">
        <v>0</v>
      </c>
      <c r="AH174" s="218">
        <v>0</v>
      </c>
      <c r="AI174" s="220">
        <f t="shared" si="78"/>
        <v>790.49350378211443</v>
      </c>
      <c r="AJ174" s="147" t="str">
        <f t="shared" si="79"/>
        <v/>
      </c>
      <c r="BA174" s="147"/>
      <c r="BR174" s="147"/>
      <c r="CG174" s="147"/>
    </row>
    <row r="175" spans="1:85" ht="15">
      <c r="A175" s="173" t="s">
        <v>24</v>
      </c>
      <c r="B175" s="162">
        <v>2.485274896693937E-3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76"/>
        <v>2.485274896693937E-3</v>
      </c>
      <c r="J175" s="155"/>
      <c r="K175" s="175" t="s">
        <v>24</v>
      </c>
      <c r="L175" s="162">
        <v>2.485274896693937E-3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77"/>
        <v>2.485274896693937E-3</v>
      </c>
      <c r="U175" s="221" t="s">
        <v>24</v>
      </c>
      <c r="V175" s="213">
        <v>2.485274896693937E-3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78"/>
        <v>2.485274896693937E-3</v>
      </c>
      <c r="AJ175" s="147" t="str">
        <f t="shared" si="79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76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77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78"/>
        <v>0</v>
      </c>
      <c r="AJ176" s="147" t="str">
        <f t="shared" si="79"/>
        <v/>
      </c>
      <c r="BA176" s="147"/>
      <c r="BR176" s="147"/>
      <c r="CG176" s="147"/>
    </row>
    <row r="177" spans="1:85" ht="15">
      <c r="A177" s="173" t="s">
        <v>22</v>
      </c>
      <c r="B177" s="162">
        <v>486.50699205608589</v>
      </c>
      <c r="C177" s="162">
        <v>0</v>
      </c>
      <c r="D177" s="162">
        <v>0</v>
      </c>
      <c r="E177" s="162">
        <v>0</v>
      </c>
      <c r="F177" s="322"/>
      <c r="G177" s="162">
        <v>0</v>
      </c>
      <c r="H177" s="174">
        <v>0</v>
      </c>
      <c r="I177" s="160">
        <f t="shared" si="76"/>
        <v>486.50699205608589</v>
      </c>
      <c r="J177" s="155"/>
      <c r="K177" s="175" t="s">
        <v>22</v>
      </c>
      <c r="L177" s="162">
        <v>486.50699205608589</v>
      </c>
      <c r="M177" s="162">
        <v>0</v>
      </c>
      <c r="N177" s="162">
        <v>0</v>
      </c>
      <c r="O177" s="162">
        <v>0</v>
      </c>
      <c r="P177" s="162">
        <v>0.82964079182649852</v>
      </c>
      <c r="Q177" s="162">
        <v>0</v>
      </c>
      <c r="R177" s="163">
        <v>0</v>
      </c>
      <c r="S177" s="164">
        <f t="shared" si="77"/>
        <v>487.33663284791237</v>
      </c>
      <c r="U177" s="221" t="s">
        <v>22</v>
      </c>
      <c r="V177" s="213">
        <v>486.50699205608589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0.82964079182649852</v>
      </c>
      <c r="AC177" s="214">
        <v>0</v>
      </c>
      <c r="AD177" s="213">
        <v>0</v>
      </c>
      <c r="AE177" s="213">
        <v>0</v>
      </c>
      <c r="AF177" s="213">
        <v>0</v>
      </c>
      <c r="AG177" s="213">
        <v>0</v>
      </c>
      <c r="AH177" s="213">
        <v>0</v>
      </c>
      <c r="AI177" s="216">
        <f t="shared" si="78"/>
        <v>487.33663284791237</v>
      </c>
      <c r="AJ177" s="147" t="str">
        <f t="shared" si="79"/>
        <v/>
      </c>
      <c r="BA177" s="147"/>
      <c r="BR177" s="147"/>
      <c r="CG177" s="147"/>
    </row>
    <row r="178" spans="1:85" ht="15">
      <c r="A178" s="165" t="s">
        <v>21</v>
      </c>
      <c r="B178" s="166">
        <v>12.167233600000001</v>
      </c>
      <c r="C178" s="166">
        <v>3.0418084000000003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76"/>
        <v>15.209042000000002</v>
      </c>
      <c r="J178" s="155"/>
      <c r="K178" s="169" t="s">
        <v>21</v>
      </c>
      <c r="L178" s="170">
        <v>12.167233600000001</v>
      </c>
      <c r="M178" s="170">
        <v>3.0418084000000003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77"/>
        <v>15.209042000000002</v>
      </c>
      <c r="U178" s="217" t="s">
        <v>57</v>
      </c>
      <c r="V178" s="218">
        <v>12.167233600000001</v>
      </c>
      <c r="W178" s="218">
        <v>0</v>
      </c>
      <c r="X178" s="218">
        <v>0</v>
      </c>
      <c r="Y178" s="218">
        <v>3.0418084000000003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78"/>
        <v>15.209042000000002</v>
      </c>
      <c r="AJ178" s="147" t="str">
        <f t="shared" si="79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76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77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78"/>
        <v>0</v>
      </c>
      <c r="AJ179" s="147" t="str">
        <f t="shared" si="79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76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77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78"/>
        <v>0</v>
      </c>
      <c r="AJ180" s="147" t="str">
        <f t="shared" si="79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76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77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78"/>
        <v>0</v>
      </c>
      <c r="AJ181" s="147" t="str">
        <f t="shared" si="79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76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77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78"/>
        <v>0</v>
      </c>
      <c r="AJ182" s="147" t="str">
        <f t="shared" si="79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76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77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78"/>
        <v>0</v>
      </c>
      <c r="AJ183" s="147" t="str">
        <f t="shared" si="79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740.07243506087707</v>
      </c>
      <c r="C184" s="201">
        <f t="shared" ref="C184:I184" si="80">SUM(C163:C179)</f>
        <v>8.072692506337809</v>
      </c>
      <c r="D184" s="201">
        <f t="shared" si="80"/>
        <v>1214.3645047256159</v>
      </c>
      <c r="E184" s="201">
        <f t="shared" si="80"/>
        <v>262.26986533133908</v>
      </c>
      <c r="F184" s="201">
        <f t="shared" si="80"/>
        <v>0</v>
      </c>
      <c r="G184" s="201">
        <f t="shared" si="80"/>
        <v>26.605778179504153</v>
      </c>
      <c r="H184" s="203">
        <f t="shared" si="80"/>
        <v>0</v>
      </c>
      <c r="I184" s="160">
        <f t="shared" si="80"/>
        <v>2251.3852758036742</v>
      </c>
      <c r="J184" s="155"/>
      <c r="K184" s="202" t="s">
        <v>26</v>
      </c>
      <c r="L184" s="201">
        <f>SUM(L163:L179)</f>
        <v>740.07243506087707</v>
      </c>
      <c r="M184" s="201">
        <f t="shared" ref="M184:S184" si="81">SUM(M163:M179)</f>
        <v>8.072692506337809</v>
      </c>
      <c r="N184" s="201">
        <f t="shared" si="81"/>
        <v>1214.3645047256159</v>
      </c>
      <c r="O184" s="201">
        <f t="shared" si="81"/>
        <v>262.26986533133908</v>
      </c>
      <c r="P184" s="201">
        <f t="shared" si="81"/>
        <v>16.616373248738196</v>
      </c>
      <c r="Q184" s="201">
        <f t="shared" si="81"/>
        <v>26.605778179504153</v>
      </c>
      <c r="R184" s="203">
        <f t="shared" si="81"/>
        <v>0</v>
      </c>
      <c r="S184" s="204">
        <f t="shared" si="81"/>
        <v>2268.0016490524126</v>
      </c>
      <c r="T184" s="147" t="str">
        <f>IF(ABS(S184-AI184)&gt;0.01,S184-AI184,"")</f>
        <v/>
      </c>
      <c r="U184" s="230" t="s">
        <v>59</v>
      </c>
      <c r="V184" s="231">
        <f>SUM(V163:V179)</f>
        <v>739.7729524256664</v>
      </c>
      <c r="W184" s="231">
        <f t="shared" ref="W184:AH184" si="82">SUM(W163:W179)</f>
        <v>0.12834970080457947</v>
      </c>
      <c r="X184" s="231">
        <f t="shared" si="82"/>
        <v>26.605778179504153</v>
      </c>
      <c r="Y184" s="231">
        <f t="shared" si="82"/>
        <v>8.072692506337809</v>
      </c>
      <c r="Z184" s="231">
        <f t="shared" si="82"/>
        <v>1214.3645047256159</v>
      </c>
      <c r="AA184" s="231">
        <f t="shared" si="82"/>
        <v>261.79905096845465</v>
      </c>
      <c r="AB184" s="231">
        <f t="shared" si="82"/>
        <v>16.616373248738196</v>
      </c>
      <c r="AC184" s="231">
        <f t="shared" si="82"/>
        <v>0.6419472972905319</v>
      </c>
      <c r="AD184" s="232">
        <f t="shared" si="82"/>
        <v>0.17113293440610597</v>
      </c>
      <c r="AE184" s="232">
        <f t="shared" si="82"/>
        <v>0</v>
      </c>
      <c r="AF184" s="232">
        <f t="shared" si="82"/>
        <v>0</v>
      </c>
      <c r="AG184" s="232">
        <f t="shared" si="82"/>
        <v>0</v>
      </c>
      <c r="AH184" s="232">
        <f t="shared" si="82"/>
        <v>0.47081436288442596</v>
      </c>
      <c r="AI184" s="233">
        <f>SUM(V184:AC184)</f>
        <v>2268.0016490524122</v>
      </c>
      <c r="AJ184" s="147" t="str">
        <f t="shared" si="79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0.32871869733477505</v>
      </c>
      <c r="C185" s="49">
        <f t="shared" ref="C185:H185" si="83">IF($I184=0,"-",C184/$I184)</f>
        <v>3.5856557263199253E-3</v>
      </c>
      <c r="D185" s="49">
        <f t="shared" si="83"/>
        <v>0.5393854698157452</v>
      </c>
      <c r="E185" s="49">
        <f t="shared" si="83"/>
        <v>0.11649266260645545</v>
      </c>
      <c r="F185" s="49">
        <f t="shared" si="83"/>
        <v>0</v>
      </c>
      <c r="G185" s="49">
        <f t="shared" si="83"/>
        <v>1.1817514516704264E-2</v>
      </c>
      <c r="H185" s="71">
        <f t="shared" si="83"/>
        <v>0</v>
      </c>
      <c r="I185" s="50">
        <f>SUM(B185:H185)</f>
        <v>0.99999999999999978</v>
      </c>
      <c r="J185" s="147"/>
      <c r="K185" s="82" t="s">
        <v>83</v>
      </c>
      <c r="L185" s="99">
        <f t="shared" ref="L185:R185" si="84">IF($S184=0,"-",L184/$S184)</f>
        <v>0.3263103602107541</v>
      </c>
      <c r="M185" s="99">
        <f t="shared" si="84"/>
        <v>3.5593856422946775E-3</v>
      </c>
      <c r="N185" s="99">
        <f t="shared" si="84"/>
        <v>0.53543369566463328</v>
      </c>
      <c r="O185" s="99">
        <f t="shared" si="84"/>
        <v>0.11563918634755725</v>
      </c>
      <c r="P185" s="99">
        <f t="shared" si="84"/>
        <v>7.3264379043466018E-3</v>
      </c>
      <c r="Q185" s="99">
        <f t="shared" si="84"/>
        <v>1.1730934230413914E-2</v>
      </c>
      <c r="R185" s="100">
        <f t="shared" si="84"/>
        <v>0</v>
      </c>
      <c r="S185" s="101">
        <f>SUM(L185:R185)</f>
        <v>0.99999999999999989</v>
      </c>
      <c r="U185" s="111" t="s">
        <v>83</v>
      </c>
      <c r="V185" s="133">
        <f>+V184/$AI184</f>
        <v>0.32617831328947622</v>
      </c>
      <c r="W185" s="133">
        <f t="shared" ref="W185:AH185" si="85">+W184/$AI184</f>
        <v>5.6591537690550146E-5</v>
      </c>
      <c r="X185" s="133">
        <f t="shared" si="85"/>
        <v>1.1730934230413917E-2</v>
      </c>
      <c r="Y185" s="133">
        <f t="shared" si="85"/>
        <v>3.5593856422946779E-3</v>
      </c>
      <c r="Z185" s="133">
        <f t="shared" si="85"/>
        <v>0.53543369566463339</v>
      </c>
      <c r="AA185" s="133">
        <f t="shared" si="85"/>
        <v>0.11543159639140307</v>
      </c>
      <c r="AB185" s="133">
        <f t="shared" si="85"/>
        <v>7.3264379043466036E-3</v>
      </c>
      <c r="AC185" s="133">
        <f t="shared" si="85"/>
        <v>2.8304533974159244E-4</v>
      </c>
      <c r="AD185" s="133">
        <f t="shared" si="85"/>
        <v>7.5455383587400194E-5</v>
      </c>
      <c r="AE185" s="133">
        <f t="shared" si="85"/>
        <v>0</v>
      </c>
      <c r="AF185" s="133">
        <f t="shared" si="85"/>
        <v>0</v>
      </c>
      <c r="AG185" s="133">
        <f t="shared" si="85"/>
        <v>0</v>
      </c>
      <c r="AH185" s="133">
        <f t="shared" si="85"/>
        <v>2.0758995615419225E-4</v>
      </c>
      <c r="AI185" s="134">
        <f>SUM(V185:AC185)</f>
        <v>1</v>
      </c>
      <c r="AJ185" s="25" t="str">
        <f t="shared" si="79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0</v>
      </c>
      <c r="J189" s="155"/>
      <c r="K189" s="209" t="s">
        <v>7</v>
      </c>
      <c r="L189" s="158">
        <v>0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0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0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562.88312499999995</v>
      </c>
      <c r="E190" s="166">
        <v>0</v>
      </c>
      <c r="F190" s="322"/>
      <c r="G190" s="166">
        <v>0</v>
      </c>
      <c r="H190" s="167">
        <v>0</v>
      </c>
      <c r="I190" s="168">
        <f t="shared" ref="I190:I209" si="86">SUM(B190:H190)</f>
        <v>562.88312499999995</v>
      </c>
      <c r="J190" s="155"/>
      <c r="K190" s="169" t="s">
        <v>8</v>
      </c>
      <c r="L190" s="170">
        <v>0</v>
      </c>
      <c r="M190" s="170">
        <v>0</v>
      </c>
      <c r="N190" s="170">
        <v>562.88312499999995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87">SUM(L190:R190)</f>
        <v>562.88312499999995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562.88312499999995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88">SUM(V190:AC190)</f>
        <v>562.88312499999995</v>
      </c>
      <c r="AJ190" s="147" t="str">
        <f t="shared" ref="AJ190:AJ211" si="89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0.1750296793108746</v>
      </c>
      <c r="E191" s="162">
        <v>0</v>
      </c>
      <c r="F191" s="322"/>
      <c r="G191" s="162">
        <v>0</v>
      </c>
      <c r="H191" s="174">
        <v>0</v>
      </c>
      <c r="I191" s="160">
        <f t="shared" si="86"/>
        <v>0.1750296793108746</v>
      </c>
      <c r="J191" s="155"/>
      <c r="K191" s="175" t="s">
        <v>10</v>
      </c>
      <c r="L191" s="162">
        <v>0</v>
      </c>
      <c r="M191" s="162">
        <v>0</v>
      </c>
      <c r="N191" s="162">
        <v>0.1750296793108746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87"/>
        <v>0.1750296793108746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0.1750296793108746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88"/>
        <v>0.1750296793108746</v>
      </c>
      <c r="AJ191" s="147" t="str">
        <f t="shared" si="89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507.71166275408399</v>
      </c>
      <c r="E192" s="166">
        <v>0</v>
      </c>
      <c r="F192" s="322"/>
      <c r="G192" s="166">
        <v>0</v>
      </c>
      <c r="H192" s="167">
        <v>0</v>
      </c>
      <c r="I192" s="168">
        <f t="shared" si="86"/>
        <v>507.71166275408399</v>
      </c>
      <c r="J192" s="155"/>
      <c r="K192" s="169" t="s">
        <v>52</v>
      </c>
      <c r="L192" s="170">
        <v>0</v>
      </c>
      <c r="M192" s="170">
        <v>0</v>
      </c>
      <c r="N192" s="170">
        <v>507.71166275408399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87"/>
        <v>507.71166275408399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507.71166275408399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88"/>
        <v>507.71166275408399</v>
      </c>
      <c r="AJ192" s="147" t="str">
        <f t="shared" si="89"/>
        <v/>
      </c>
      <c r="BA192" s="147"/>
      <c r="BR192" s="147"/>
      <c r="CG192" s="147"/>
    </row>
    <row r="193" spans="1:85" ht="15">
      <c r="A193" s="173" t="s">
        <v>16</v>
      </c>
      <c r="B193" s="162">
        <v>3.5283545781676642</v>
      </c>
      <c r="C193" s="162">
        <v>0</v>
      </c>
      <c r="D193" s="162">
        <v>159.93368951572018</v>
      </c>
      <c r="E193" s="162">
        <v>0</v>
      </c>
      <c r="F193" s="322"/>
      <c r="G193" s="162">
        <v>0</v>
      </c>
      <c r="H193" s="174">
        <v>0</v>
      </c>
      <c r="I193" s="160">
        <f t="shared" si="86"/>
        <v>163.46204409388784</v>
      </c>
      <c r="J193" s="155"/>
      <c r="K193" s="175" t="s">
        <v>16</v>
      </c>
      <c r="L193" s="162">
        <v>3.5283545781676642</v>
      </c>
      <c r="M193" s="162">
        <v>0</v>
      </c>
      <c r="N193" s="162">
        <v>159.93368951572018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87"/>
        <v>163.46204409388784</v>
      </c>
      <c r="U193" s="221" t="s">
        <v>16</v>
      </c>
      <c r="V193" s="213">
        <v>3.5283545781676642</v>
      </c>
      <c r="W193" s="213">
        <v>0</v>
      </c>
      <c r="X193" s="213">
        <v>0</v>
      </c>
      <c r="Y193" s="213">
        <v>0</v>
      </c>
      <c r="Z193" s="213">
        <v>159.93368951572018</v>
      </c>
      <c r="AA193" s="213">
        <v>0</v>
      </c>
      <c r="AB193" s="213">
        <v>0</v>
      </c>
      <c r="AC193" s="214">
        <v>0</v>
      </c>
      <c r="AD193" s="215">
        <v>0</v>
      </c>
      <c r="AE193" s="215">
        <v>0</v>
      </c>
      <c r="AF193" s="215">
        <v>0</v>
      </c>
      <c r="AG193" s="215">
        <v>0</v>
      </c>
      <c r="AH193" s="215">
        <v>0</v>
      </c>
      <c r="AI193" s="216">
        <f t="shared" si="88"/>
        <v>163.46204409388784</v>
      </c>
      <c r="AJ193" s="147" t="str">
        <f t="shared" si="89"/>
        <v/>
      </c>
      <c r="BA193" s="147"/>
      <c r="BR193" s="147"/>
      <c r="CG193" s="147"/>
    </row>
    <row r="194" spans="1:85" ht="15">
      <c r="A194" s="165" t="s">
        <v>15</v>
      </c>
      <c r="B194" s="166">
        <v>1.6900640666110718</v>
      </c>
      <c r="C194" s="166">
        <v>0.10287788455083531</v>
      </c>
      <c r="D194" s="166">
        <v>1.6968044230405068</v>
      </c>
      <c r="E194" s="166">
        <v>0.39628503710828</v>
      </c>
      <c r="F194" s="322"/>
      <c r="G194" s="166">
        <v>0</v>
      </c>
      <c r="H194" s="167">
        <v>0</v>
      </c>
      <c r="I194" s="168">
        <f t="shared" si="86"/>
        <v>3.886031411310694</v>
      </c>
      <c r="J194" s="155"/>
      <c r="K194" s="169" t="s">
        <v>15</v>
      </c>
      <c r="L194" s="170">
        <v>1.6900640666110718</v>
      </c>
      <c r="M194" s="170">
        <v>0.10287788455083531</v>
      </c>
      <c r="N194" s="170">
        <v>1.6968044230405068</v>
      </c>
      <c r="O194" s="170">
        <v>0.39628503710828</v>
      </c>
      <c r="P194" s="170">
        <v>0</v>
      </c>
      <c r="Q194" s="170">
        <v>0</v>
      </c>
      <c r="R194" s="171">
        <v>0</v>
      </c>
      <c r="S194" s="172">
        <f t="shared" si="87"/>
        <v>3.886031411310694</v>
      </c>
      <c r="U194" s="217" t="s">
        <v>53</v>
      </c>
      <c r="V194" s="218">
        <v>1.1782252940524722</v>
      </c>
      <c r="W194" s="218">
        <v>0</v>
      </c>
      <c r="X194" s="218">
        <v>0</v>
      </c>
      <c r="Y194" s="218">
        <v>0.10287788455083531</v>
      </c>
      <c r="Z194" s="218">
        <v>1.6370445684056043</v>
      </c>
      <c r="AA194" s="218">
        <v>0.27091871139362927</v>
      </c>
      <c r="AB194" s="218">
        <v>0</v>
      </c>
      <c r="AC194" s="219">
        <v>0.69696495290815286</v>
      </c>
      <c r="AD194" s="218">
        <v>0.51183877255859966</v>
      </c>
      <c r="AE194" s="218">
        <v>0</v>
      </c>
      <c r="AF194" s="218">
        <v>0</v>
      </c>
      <c r="AG194" s="218">
        <v>5.975985463490243E-2</v>
      </c>
      <c r="AH194" s="218">
        <v>0.12536632571465076</v>
      </c>
      <c r="AI194" s="220">
        <f t="shared" si="88"/>
        <v>3.886031411310694</v>
      </c>
      <c r="AJ194" s="147" t="str">
        <f t="shared" si="89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2.2321848228285757</v>
      </c>
      <c r="F195" s="322"/>
      <c r="G195" s="162">
        <v>0</v>
      </c>
      <c r="H195" s="174">
        <v>0</v>
      </c>
      <c r="I195" s="160">
        <f t="shared" si="86"/>
        <v>2.2321848228285757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2.2321848228285757</v>
      </c>
      <c r="P195" s="162">
        <v>339.23704843383581</v>
      </c>
      <c r="Q195" s="162">
        <v>0</v>
      </c>
      <c r="R195" s="163">
        <v>0</v>
      </c>
      <c r="S195" s="164">
        <f t="shared" si="87"/>
        <v>341.46923325666438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0.33482772342428635</v>
      </c>
      <c r="AB195" s="213">
        <v>339.23704843383581</v>
      </c>
      <c r="AC195" s="214">
        <v>1.8973570994042892</v>
      </c>
      <c r="AD195" s="213">
        <v>0</v>
      </c>
      <c r="AE195" s="213">
        <v>0</v>
      </c>
      <c r="AF195" s="213">
        <v>0</v>
      </c>
      <c r="AG195" s="213">
        <v>0</v>
      </c>
      <c r="AH195" s="213">
        <v>1.8973570994042892</v>
      </c>
      <c r="AI195" s="216">
        <f t="shared" si="88"/>
        <v>341.46923325666438</v>
      </c>
      <c r="AJ195" s="147" t="str">
        <f t="shared" si="89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86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2.2212889902436643</v>
      </c>
      <c r="Q196" s="170">
        <v>0</v>
      </c>
      <c r="R196" s="171">
        <v>0</v>
      </c>
      <c r="S196" s="172">
        <f t="shared" si="87"/>
        <v>2.2212889902436643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2.2212889902436643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88"/>
        <v>2.2212889902436643</v>
      </c>
      <c r="AJ196" s="147" t="str">
        <f t="shared" si="89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0.59669529156646328</v>
      </c>
      <c r="E197" s="162">
        <v>0</v>
      </c>
      <c r="F197" s="322"/>
      <c r="G197" s="162">
        <v>0</v>
      </c>
      <c r="H197" s="174">
        <v>0</v>
      </c>
      <c r="I197" s="160">
        <f t="shared" si="86"/>
        <v>0.59669529156646328</v>
      </c>
      <c r="J197" s="155"/>
      <c r="K197" s="175" t="s">
        <v>55</v>
      </c>
      <c r="L197" s="162">
        <v>0</v>
      </c>
      <c r="M197" s="162">
        <v>0</v>
      </c>
      <c r="N197" s="162">
        <v>0.59669529156646328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87"/>
        <v>0.59669529156646328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0.59669529156646328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88"/>
        <v>0.59669529156646328</v>
      </c>
      <c r="AJ197" s="147" t="str">
        <f t="shared" si="89"/>
        <v/>
      </c>
      <c r="BA197" s="147"/>
      <c r="BR197" s="147"/>
      <c r="CG197" s="147"/>
    </row>
    <row r="198" spans="1:85" ht="15">
      <c r="A198" s="165" t="s">
        <v>17</v>
      </c>
      <c r="B198" s="166">
        <v>23.178106333881583</v>
      </c>
      <c r="C198" s="166">
        <v>0</v>
      </c>
      <c r="D198" s="166">
        <v>4.2974805227951585</v>
      </c>
      <c r="E198" s="166">
        <v>0.209121352383626</v>
      </c>
      <c r="F198" s="322"/>
      <c r="G198" s="166">
        <v>0</v>
      </c>
      <c r="H198" s="167">
        <v>0</v>
      </c>
      <c r="I198" s="168">
        <f t="shared" si="86"/>
        <v>27.684708209060368</v>
      </c>
      <c r="J198" s="155"/>
      <c r="K198" s="169" t="s">
        <v>17</v>
      </c>
      <c r="L198" s="170">
        <v>23.178106333881583</v>
      </c>
      <c r="M198" s="170">
        <v>0</v>
      </c>
      <c r="N198" s="170">
        <v>4.2974805227951585</v>
      </c>
      <c r="O198" s="170">
        <v>0.209121352383626</v>
      </c>
      <c r="P198" s="170">
        <v>0</v>
      </c>
      <c r="Q198" s="170">
        <v>0</v>
      </c>
      <c r="R198" s="171">
        <v>0</v>
      </c>
      <c r="S198" s="172">
        <f t="shared" si="87"/>
        <v>27.684708209060368</v>
      </c>
      <c r="U198" s="217" t="s">
        <v>17</v>
      </c>
      <c r="V198" s="218">
        <v>23.178106333881583</v>
      </c>
      <c r="W198" s="218">
        <v>0</v>
      </c>
      <c r="X198" s="218">
        <v>0</v>
      </c>
      <c r="Y198" s="218">
        <v>0</v>
      </c>
      <c r="Z198" s="218">
        <v>4.2974805227951585</v>
      </c>
      <c r="AA198" s="218">
        <v>3.5979728814640698E-2</v>
      </c>
      <c r="AB198" s="218">
        <v>0</v>
      </c>
      <c r="AC198" s="219">
        <v>0.1731416235689853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0.1731416235689853</v>
      </c>
      <c r="AI198" s="220">
        <f t="shared" si="88"/>
        <v>27.684708209060368</v>
      </c>
      <c r="AJ198" s="147" t="str">
        <f t="shared" si="89"/>
        <v/>
      </c>
      <c r="BA198" s="147"/>
      <c r="BR198" s="147"/>
      <c r="CG198" s="147"/>
    </row>
    <row r="199" spans="1:85" ht="15">
      <c r="A199" s="173" t="s">
        <v>139</v>
      </c>
      <c r="B199" s="162">
        <v>50.744764955443991</v>
      </c>
      <c r="C199" s="162">
        <v>38.845394774446056</v>
      </c>
      <c r="D199" s="162">
        <v>1035.0705320671002</v>
      </c>
      <c r="E199" s="162">
        <v>0</v>
      </c>
      <c r="F199" s="322"/>
      <c r="G199" s="162">
        <v>0</v>
      </c>
      <c r="H199" s="174">
        <v>0</v>
      </c>
      <c r="I199" s="160">
        <f t="shared" si="86"/>
        <v>1124.6606917969902</v>
      </c>
      <c r="J199" s="155"/>
      <c r="K199" s="175" t="s">
        <v>139</v>
      </c>
      <c r="L199" s="162">
        <v>50.744764955443991</v>
      </c>
      <c r="M199" s="162">
        <v>38.845394774446056</v>
      </c>
      <c r="N199" s="162">
        <v>1035.0705320671002</v>
      </c>
      <c r="O199" s="162">
        <v>0</v>
      </c>
      <c r="P199" s="162">
        <v>0</v>
      </c>
      <c r="Q199" s="162">
        <v>0</v>
      </c>
      <c r="R199" s="163">
        <v>0</v>
      </c>
      <c r="S199" s="164">
        <f t="shared" si="87"/>
        <v>1124.6606917969902</v>
      </c>
      <c r="U199" s="221" t="s">
        <v>139</v>
      </c>
      <c r="V199" s="213">
        <v>50.132192964046482</v>
      </c>
      <c r="W199" s="213">
        <v>0</v>
      </c>
      <c r="X199" s="213">
        <v>0</v>
      </c>
      <c r="Y199" s="213">
        <v>38.845394774446056</v>
      </c>
      <c r="Z199" s="213">
        <v>834.47514675460764</v>
      </c>
      <c r="AA199" s="213">
        <v>0</v>
      </c>
      <c r="AB199" s="213">
        <v>0</v>
      </c>
      <c r="AC199" s="214">
        <v>201.20795730389003</v>
      </c>
      <c r="AD199" s="213">
        <v>0.6125719913975094</v>
      </c>
      <c r="AE199" s="213">
        <v>0</v>
      </c>
      <c r="AF199" s="213">
        <v>0</v>
      </c>
      <c r="AG199" s="213">
        <v>200.59538531249251</v>
      </c>
      <c r="AH199" s="213">
        <v>0</v>
      </c>
      <c r="AI199" s="216">
        <f t="shared" si="88"/>
        <v>1124.6606917969902</v>
      </c>
      <c r="AJ199" s="147" t="str">
        <f t="shared" si="89"/>
        <v/>
      </c>
      <c r="BA199" s="147"/>
      <c r="BR199" s="147"/>
      <c r="CG199" s="147"/>
    </row>
    <row r="200" spans="1:85" ht="15">
      <c r="A200" s="165" t="s">
        <v>25</v>
      </c>
      <c r="B200" s="166">
        <v>31.219197652663439</v>
      </c>
      <c r="C200" s="166">
        <v>17.028653265089147</v>
      </c>
      <c r="D200" s="166">
        <v>465.4498559124367</v>
      </c>
      <c r="E200" s="166">
        <v>895.42335085593777</v>
      </c>
      <c r="F200" s="322"/>
      <c r="G200" s="166">
        <v>9.9333810713020032</v>
      </c>
      <c r="H200" s="167">
        <v>0</v>
      </c>
      <c r="I200" s="168">
        <f t="shared" si="86"/>
        <v>1419.0544387574291</v>
      </c>
      <c r="J200" s="155"/>
      <c r="K200" s="169" t="s">
        <v>25</v>
      </c>
      <c r="L200" s="170">
        <v>31.219197652663439</v>
      </c>
      <c r="M200" s="170">
        <v>17.028653265089147</v>
      </c>
      <c r="N200" s="170">
        <v>465.4498559124367</v>
      </c>
      <c r="O200" s="170">
        <v>895.42335085593777</v>
      </c>
      <c r="P200" s="170">
        <v>0</v>
      </c>
      <c r="Q200" s="170">
        <v>9.9333810713020032</v>
      </c>
      <c r="R200" s="171">
        <v>0</v>
      </c>
      <c r="S200" s="172">
        <f t="shared" si="87"/>
        <v>1419.0544387574291</v>
      </c>
      <c r="U200" s="217" t="s">
        <v>25</v>
      </c>
      <c r="V200" s="218">
        <v>2.8381088775148577</v>
      </c>
      <c r="W200" s="218">
        <v>28.38108877514858</v>
      </c>
      <c r="X200" s="218">
        <v>9.9333810713020032</v>
      </c>
      <c r="Y200" s="218">
        <v>17.028653265089147</v>
      </c>
      <c r="Z200" s="218">
        <v>465.4498559124367</v>
      </c>
      <c r="AA200" s="218">
        <v>889.74713310090794</v>
      </c>
      <c r="AB200" s="218">
        <v>0</v>
      </c>
      <c r="AC200" s="219">
        <v>5.6762177550297155</v>
      </c>
      <c r="AD200" s="218">
        <v>0</v>
      </c>
      <c r="AE200" s="218">
        <v>4.2571633162722868</v>
      </c>
      <c r="AF200" s="218">
        <v>0</v>
      </c>
      <c r="AG200" s="218">
        <v>0</v>
      </c>
      <c r="AH200" s="218">
        <v>1.4190544387574289</v>
      </c>
      <c r="AI200" s="220">
        <f t="shared" si="88"/>
        <v>1419.0544387574289</v>
      </c>
      <c r="AJ200" s="147" t="str">
        <f t="shared" si="89"/>
        <v/>
      </c>
      <c r="BA200" s="147"/>
      <c r="BR200" s="147"/>
      <c r="CG200" s="147"/>
    </row>
    <row r="201" spans="1:85" ht="15">
      <c r="A201" s="173" t="s">
        <v>24</v>
      </c>
      <c r="B201" s="162">
        <v>8.3047898564284015</v>
      </c>
      <c r="C201" s="162">
        <v>0</v>
      </c>
      <c r="D201" s="162">
        <v>0.90490977682065155</v>
      </c>
      <c r="E201" s="162">
        <v>0</v>
      </c>
      <c r="F201" s="322"/>
      <c r="G201" s="162">
        <v>0</v>
      </c>
      <c r="H201" s="174">
        <v>0</v>
      </c>
      <c r="I201" s="160">
        <f t="shared" si="86"/>
        <v>9.2096996332490537</v>
      </c>
      <c r="J201" s="155"/>
      <c r="K201" s="175" t="s">
        <v>24</v>
      </c>
      <c r="L201" s="162">
        <v>8.3047898564284015</v>
      </c>
      <c r="M201" s="162">
        <v>0</v>
      </c>
      <c r="N201" s="162">
        <v>0.90490977682065155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87"/>
        <v>9.2096996332490537</v>
      </c>
      <c r="U201" s="221" t="s">
        <v>24</v>
      </c>
      <c r="V201" s="213">
        <v>8.3047898564284015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0.90490977682065155</v>
      </c>
      <c r="AD201" s="213">
        <v>0</v>
      </c>
      <c r="AE201" s="213">
        <v>0</v>
      </c>
      <c r="AF201" s="213">
        <v>0</v>
      </c>
      <c r="AG201" s="213">
        <v>0.90490977682065155</v>
      </c>
      <c r="AH201" s="213">
        <v>0</v>
      </c>
      <c r="AI201" s="216">
        <f t="shared" si="88"/>
        <v>9.2096996332490537</v>
      </c>
      <c r="AJ201" s="147" t="str">
        <f t="shared" si="89"/>
        <v/>
      </c>
      <c r="BA201" s="147"/>
      <c r="BR201" s="147"/>
      <c r="CG201" s="147"/>
    </row>
    <row r="202" spans="1:85" ht="15">
      <c r="A202" s="165" t="s">
        <v>56</v>
      </c>
      <c r="B202" s="166">
        <v>0</v>
      </c>
      <c r="C202" s="166">
        <v>0</v>
      </c>
      <c r="D202" s="166">
        <v>0</v>
      </c>
      <c r="E202" s="166">
        <v>0</v>
      </c>
      <c r="F202" s="322"/>
      <c r="G202" s="166">
        <v>0</v>
      </c>
      <c r="H202" s="167">
        <v>0</v>
      </c>
      <c r="I202" s="168">
        <f t="shared" si="86"/>
        <v>0</v>
      </c>
      <c r="J202" s="155"/>
      <c r="K202" s="169" t="s">
        <v>56</v>
      </c>
      <c r="L202" s="170">
        <v>0</v>
      </c>
      <c r="M202" s="170">
        <v>0</v>
      </c>
      <c r="N202" s="170">
        <v>0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87"/>
        <v>0</v>
      </c>
      <c r="U202" s="217" t="s">
        <v>56</v>
      </c>
      <c r="V202" s="218">
        <v>0</v>
      </c>
      <c r="W202" s="218">
        <v>0</v>
      </c>
      <c r="X202" s="218">
        <v>0</v>
      </c>
      <c r="Y202" s="218">
        <v>0</v>
      </c>
      <c r="Z202" s="218">
        <v>0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88"/>
        <v>0</v>
      </c>
      <c r="AJ202" s="147" t="str">
        <f t="shared" si="89"/>
        <v/>
      </c>
      <c r="BA202" s="147"/>
      <c r="BR202" s="147"/>
      <c r="CG202" s="147"/>
    </row>
    <row r="203" spans="1:85" ht="15">
      <c r="A203" s="173" t="s">
        <v>22</v>
      </c>
      <c r="B203" s="162">
        <v>9.6669771402718094</v>
      </c>
      <c r="C203" s="162">
        <v>0</v>
      </c>
      <c r="D203" s="162">
        <v>128.57146559800208</v>
      </c>
      <c r="E203" s="162">
        <v>0</v>
      </c>
      <c r="F203" s="322"/>
      <c r="G203" s="162">
        <v>0</v>
      </c>
      <c r="H203" s="174">
        <v>0</v>
      </c>
      <c r="I203" s="160">
        <f t="shared" si="86"/>
        <v>138.23844273827387</v>
      </c>
      <c r="J203" s="155"/>
      <c r="K203" s="175" t="s">
        <v>22</v>
      </c>
      <c r="L203" s="162">
        <v>9.6669771402718094</v>
      </c>
      <c r="M203" s="162">
        <v>0</v>
      </c>
      <c r="N203" s="162">
        <v>128.57146559800208</v>
      </c>
      <c r="O203" s="162">
        <v>0</v>
      </c>
      <c r="P203" s="162">
        <v>20.435177923356239</v>
      </c>
      <c r="Q203" s="162">
        <v>0</v>
      </c>
      <c r="R203" s="163">
        <v>0</v>
      </c>
      <c r="S203" s="164">
        <f t="shared" si="87"/>
        <v>158.67362066163011</v>
      </c>
      <c r="U203" s="221" t="s">
        <v>22</v>
      </c>
      <c r="V203" s="213">
        <v>9.6669771402718094</v>
      </c>
      <c r="W203" s="213">
        <v>0</v>
      </c>
      <c r="X203" s="213">
        <v>0</v>
      </c>
      <c r="Y203" s="213">
        <v>0</v>
      </c>
      <c r="Z203" s="213">
        <v>128.57146559800208</v>
      </c>
      <c r="AA203" s="213">
        <v>0</v>
      </c>
      <c r="AB203" s="213">
        <v>20.435177923356239</v>
      </c>
      <c r="AC203" s="214">
        <v>0</v>
      </c>
      <c r="AD203" s="213">
        <v>0</v>
      </c>
      <c r="AE203" s="213">
        <v>0</v>
      </c>
      <c r="AF203" s="213">
        <v>0</v>
      </c>
      <c r="AG203" s="213">
        <v>0</v>
      </c>
      <c r="AH203" s="213">
        <v>0</v>
      </c>
      <c r="AI203" s="216">
        <f t="shared" si="88"/>
        <v>158.67362066163011</v>
      </c>
      <c r="AJ203" s="147" t="str">
        <f t="shared" si="89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204.26001582110001</v>
      </c>
      <c r="E204" s="166">
        <v>0</v>
      </c>
      <c r="F204" s="322"/>
      <c r="G204" s="166">
        <v>0</v>
      </c>
      <c r="H204" s="167">
        <v>0</v>
      </c>
      <c r="I204" s="168">
        <f t="shared" si="86"/>
        <v>204.26001582110001</v>
      </c>
      <c r="J204" s="155"/>
      <c r="K204" s="169" t="s">
        <v>21</v>
      </c>
      <c r="L204" s="170">
        <v>0</v>
      </c>
      <c r="M204" s="170">
        <v>0</v>
      </c>
      <c r="N204" s="170">
        <v>204.26001582110001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87"/>
        <v>204.26001582110001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204.26001582110001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88"/>
        <v>204.26001582110001</v>
      </c>
      <c r="AJ204" s="147" t="str">
        <f t="shared" si="89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86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87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88"/>
        <v>0</v>
      </c>
      <c r="AJ205" s="147" t="str">
        <f t="shared" si="89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86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87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88"/>
        <v>0</v>
      </c>
      <c r="AJ206" s="147" t="str">
        <f t="shared" si="89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86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87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88"/>
        <v>0</v>
      </c>
      <c r="AJ207" s="147" t="str">
        <f t="shared" si="89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86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87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88"/>
        <v>0</v>
      </c>
      <c r="AJ208" s="147" t="str">
        <f t="shared" si="89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86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87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88"/>
        <v>0</v>
      </c>
      <c r="AJ209" s="147" t="str">
        <f t="shared" si="89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128.33225458346794</v>
      </c>
      <c r="C210" s="201">
        <f t="shared" ref="C210:I210" si="90">SUM(C189:C205)</f>
        <v>55.976925924086039</v>
      </c>
      <c r="D210" s="201">
        <f t="shared" si="90"/>
        <v>3071.5512663619766</v>
      </c>
      <c r="E210" s="201">
        <f t="shared" si="90"/>
        <v>898.26094206825826</v>
      </c>
      <c r="F210" s="201">
        <f t="shared" si="90"/>
        <v>0</v>
      </c>
      <c r="G210" s="201">
        <f t="shared" si="90"/>
        <v>9.9333810713020032</v>
      </c>
      <c r="H210" s="203">
        <f t="shared" si="90"/>
        <v>0</v>
      </c>
      <c r="I210" s="160">
        <f t="shared" si="90"/>
        <v>4164.054770009091</v>
      </c>
      <c r="J210" s="155"/>
      <c r="K210" s="202" t="s">
        <v>26</v>
      </c>
      <c r="L210" s="201">
        <f>SUM(L189:L205)</f>
        <v>128.33225458346794</v>
      </c>
      <c r="M210" s="201">
        <f t="shared" ref="M210:S210" si="91">SUM(M189:M205)</f>
        <v>55.976925924086039</v>
      </c>
      <c r="N210" s="201">
        <f t="shared" si="91"/>
        <v>3071.5512663619766</v>
      </c>
      <c r="O210" s="201">
        <f t="shared" si="91"/>
        <v>898.26094206825826</v>
      </c>
      <c r="P210" s="201">
        <f t="shared" si="91"/>
        <v>361.89351534743571</v>
      </c>
      <c r="Q210" s="201">
        <f t="shared" si="91"/>
        <v>9.9333810713020032</v>
      </c>
      <c r="R210" s="203">
        <f t="shared" si="91"/>
        <v>0</v>
      </c>
      <c r="S210" s="204">
        <f t="shared" si="91"/>
        <v>4525.9482853565269</v>
      </c>
      <c r="T210" s="147" t="str">
        <f>IF(ABS(S210-AI210)&gt;0.01,S210-AI210,"")</f>
        <v/>
      </c>
      <c r="U210" s="230" t="s">
        <v>59</v>
      </c>
      <c r="V210" s="231">
        <f>SUM(V189:V205)</f>
        <v>98.826755044363267</v>
      </c>
      <c r="W210" s="231">
        <f t="shared" ref="W210:AH210" si="92">SUM(W189:W205)</f>
        <v>28.38108877514858</v>
      </c>
      <c r="X210" s="231">
        <f t="shared" si="92"/>
        <v>9.9333810713020032</v>
      </c>
      <c r="Y210" s="231">
        <f t="shared" si="92"/>
        <v>55.976925924086039</v>
      </c>
      <c r="Z210" s="231">
        <f t="shared" si="92"/>
        <v>2869.9912114180288</v>
      </c>
      <c r="AA210" s="231">
        <f t="shared" si="92"/>
        <v>890.38885926454054</v>
      </c>
      <c r="AB210" s="231">
        <f t="shared" si="92"/>
        <v>361.89351534743571</v>
      </c>
      <c r="AC210" s="231">
        <f t="shared" si="92"/>
        <v>210.55654851162183</v>
      </c>
      <c r="AD210" s="232">
        <f t="shared" si="92"/>
        <v>1.1244107639561092</v>
      </c>
      <c r="AE210" s="232">
        <f t="shared" si="92"/>
        <v>4.2571633162722868</v>
      </c>
      <c r="AF210" s="232">
        <f t="shared" si="92"/>
        <v>0</v>
      </c>
      <c r="AG210" s="232">
        <f t="shared" si="92"/>
        <v>201.56005494394807</v>
      </c>
      <c r="AH210" s="232">
        <f t="shared" si="92"/>
        <v>3.6149194874453539</v>
      </c>
      <c r="AI210" s="233">
        <f>SUM(V210:AC210)</f>
        <v>4525.9482853565269</v>
      </c>
      <c r="AJ210" s="147" t="str">
        <f t="shared" si="89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3.0819060188103087E-2</v>
      </c>
      <c r="C211" s="49">
        <f t="shared" ref="C211:H211" si="93">IF($I210=0,"-",C210/$I210)</f>
        <v>1.3442888966603056E-2</v>
      </c>
      <c r="D211" s="49">
        <f t="shared" si="93"/>
        <v>0.73763469406894244</v>
      </c>
      <c r="E211" s="49">
        <f t="shared" si="93"/>
        <v>0.21571784995188648</v>
      </c>
      <c r="F211" s="49">
        <f t="shared" si="93"/>
        <v>0</v>
      </c>
      <c r="G211" s="49">
        <f t="shared" si="93"/>
        <v>2.385506824464827E-3</v>
      </c>
      <c r="H211" s="71">
        <f t="shared" si="93"/>
        <v>0</v>
      </c>
      <c r="I211" s="50">
        <f>SUM(B211:H211)</f>
        <v>0.99999999999999989</v>
      </c>
      <c r="J211" s="147"/>
      <c r="K211" s="82" t="s">
        <v>83</v>
      </c>
      <c r="L211" s="99">
        <f t="shared" ref="L211:R211" si="94">IF($S210=0,"-",L210/$S210)</f>
        <v>2.8354777052729558E-2</v>
      </c>
      <c r="M211" s="99">
        <f t="shared" si="94"/>
        <v>1.2367999454434004E-2</v>
      </c>
      <c r="N211" s="99">
        <f t="shared" si="94"/>
        <v>0.67865363736033457</v>
      </c>
      <c r="O211" s="99">
        <f t="shared" si="94"/>
        <v>0.19846911308609852</v>
      </c>
      <c r="P211" s="99">
        <f t="shared" si="94"/>
        <v>7.9959710657393851E-2</v>
      </c>
      <c r="Q211" s="99">
        <f t="shared" si="94"/>
        <v>2.194762389009381E-3</v>
      </c>
      <c r="R211" s="100">
        <f t="shared" si="94"/>
        <v>0</v>
      </c>
      <c r="S211" s="101">
        <f>SUM(L211:R211)</f>
        <v>0.99999999999999989</v>
      </c>
      <c r="U211" s="111" t="s">
        <v>83</v>
      </c>
      <c r="V211" s="133">
        <f>+V210/$AI210</f>
        <v>2.1835590867026067E-2</v>
      </c>
      <c r="W211" s="133">
        <f t="shared" ref="W211:AH211" si="95">+W210/$AI210</f>
        <v>6.2707496828839464E-3</v>
      </c>
      <c r="X211" s="133">
        <f t="shared" si="95"/>
        <v>2.194762389009381E-3</v>
      </c>
      <c r="Y211" s="133">
        <f t="shared" si="95"/>
        <v>1.2367999454434004E-2</v>
      </c>
      <c r="Z211" s="133">
        <f t="shared" si="95"/>
        <v>0.63411931168187186</v>
      </c>
      <c r="AA211" s="133">
        <f t="shared" si="95"/>
        <v>0.19672979078116026</v>
      </c>
      <c r="AB211" s="133">
        <f t="shared" si="95"/>
        <v>7.9959710657393851E-2</v>
      </c>
      <c r="AC211" s="133">
        <f t="shared" si="95"/>
        <v>4.6522084486220652E-2</v>
      </c>
      <c r="AD211" s="133">
        <f t="shared" si="95"/>
        <v>2.4843650281954885E-4</v>
      </c>
      <c r="AE211" s="133">
        <f t="shared" si="95"/>
        <v>9.4061245243259189E-4</v>
      </c>
      <c r="AF211" s="133">
        <f t="shared" si="95"/>
        <v>0</v>
      </c>
      <c r="AG211" s="133">
        <f t="shared" si="95"/>
        <v>4.4534325678462848E-2</v>
      </c>
      <c r="AH211" s="133">
        <f t="shared" si="95"/>
        <v>7.9870985250565948E-4</v>
      </c>
      <c r="AI211" s="134">
        <f>SUM(V211:AC211)</f>
        <v>1</v>
      </c>
      <c r="AJ211" s="25" t="str">
        <f t="shared" si="89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9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9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98">SUM(V216:AC216)</f>
        <v>0</v>
      </c>
      <c r="AJ216" s="147" t="str">
        <f t="shared" ref="AJ216:AJ237" si="9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9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9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98"/>
        <v>0</v>
      </c>
      <c r="AJ217" s="147" t="str">
        <f t="shared" si="9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9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9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98"/>
        <v>0</v>
      </c>
      <c r="AJ218" s="147" t="str">
        <f t="shared" si="99"/>
        <v/>
      </c>
      <c r="BA218" s="147"/>
      <c r="BR218" s="147"/>
      <c r="CG218" s="147"/>
    </row>
    <row r="219" spans="1:85" ht="15">
      <c r="A219" s="173" t="s">
        <v>16</v>
      </c>
      <c r="B219" s="162">
        <v>6.895288107282715</v>
      </c>
      <c r="C219" s="162">
        <v>0</v>
      </c>
      <c r="D219" s="162">
        <v>0</v>
      </c>
      <c r="E219" s="162">
        <v>0</v>
      </c>
      <c r="F219" s="322"/>
      <c r="G219" s="162">
        <v>0</v>
      </c>
      <c r="H219" s="174">
        <v>0</v>
      </c>
      <c r="I219" s="160">
        <f t="shared" si="96"/>
        <v>6.895288107282715</v>
      </c>
      <c r="J219" s="155"/>
      <c r="K219" s="175" t="s">
        <v>16</v>
      </c>
      <c r="L219" s="162">
        <v>6.895288107282715</v>
      </c>
      <c r="M219" s="162">
        <v>0</v>
      </c>
      <c r="N219" s="162">
        <v>0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97"/>
        <v>6.895288107282715</v>
      </c>
      <c r="U219" s="221" t="s">
        <v>16</v>
      </c>
      <c r="V219" s="213">
        <v>6.895288107282715</v>
      </c>
      <c r="W219" s="213">
        <v>0</v>
      </c>
      <c r="X219" s="213">
        <v>0</v>
      </c>
      <c r="Y219" s="213">
        <v>0</v>
      </c>
      <c r="Z219" s="213">
        <v>0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98"/>
        <v>6.895288107282715</v>
      </c>
      <c r="AJ219" s="147" t="str">
        <f t="shared" si="99"/>
        <v/>
      </c>
      <c r="BA219" s="147"/>
      <c r="BR219" s="147"/>
      <c r="CG219" s="147"/>
    </row>
    <row r="220" spans="1:85" ht="15">
      <c r="A220" s="165" t="s">
        <v>15</v>
      </c>
      <c r="B220" s="166">
        <v>1.6138484637891353E-6</v>
      </c>
      <c r="C220" s="166">
        <v>0</v>
      </c>
      <c r="D220" s="166">
        <v>0</v>
      </c>
      <c r="E220" s="166">
        <v>0</v>
      </c>
      <c r="F220" s="322"/>
      <c r="G220" s="166">
        <v>0</v>
      </c>
      <c r="H220" s="167">
        <v>0</v>
      </c>
      <c r="I220" s="168">
        <f t="shared" si="96"/>
        <v>1.6138484637891353E-6</v>
      </c>
      <c r="J220" s="155"/>
      <c r="K220" s="169" t="s">
        <v>15</v>
      </c>
      <c r="L220" s="170">
        <v>1.6138484637891353E-6</v>
      </c>
      <c r="M220" s="170">
        <v>0</v>
      </c>
      <c r="N220" s="170">
        <v>0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97"/>
        <v>1.6138484637891353E-6</v>
      </c>
      <c r="U220" s="217" t="s">
        <v>53</v>
      </c>
      <c r="V220" s="218">
        <v>1.6138484637891353E-6</v>
      </c>
      <c r="W220" s="218">
        <v>0</v>
      </c>
      <c r="X220" s="218">
        <v>0</v>
      </c>
      <c r="Y220" s="218">
        <v>0</v>
      </c>
      <c r="Z220" s="218">
        <v>0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98"/>
        <v>1.6138484637891353E-6</v>
      </c>
      <c r="AJ220" s="147" t="str">
        <f t="shared" si="9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5.8324653185239132E-3</v>
      </c>
      <c r="F221" s="322"/>
      <c r="G221" s="162">
        <v>0</v>
      </c>
      <c r="H221" s="174">
        <v>0</v>
      </c>
      <c r="I221" s="160">
        <f t="shared" si="96"/>
        <v>5.8324653185239132E-3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5.8324653185239132E-3</v>
      </c>
      <c r="P221" s="162">
        <v>8.7003751114011365</v>
      </c>
      <c r="Q221" s="162">
        <v>0</v>
      </c>
      <c r="R221" s="163">
        <v>0</v>
      </c>
      <c r="S221" s="164">
        <f t="shared" si="97"/>
        <v>8.7062075767196596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0</v>
      </c>
      <c r="AB221" s="213">
        <v>8.7003751114011365</v>
      </c>
      <c r="AC221" s="214">
        <v>5.8324653185239132E-3</v>
      </c>
      <c r="AD221" s="213">
        <v>0</v>
      </c>
      <c r="AE221" s="213">
        <v>0</v>
      </c>
      <c r="AF221" s="213">
        <v>0</v>
      </c>
      <c r="AG221" s="213">
        <v>0</v>
      </c>
      <c r="AH221" s="213">
        <v>5.8324653185239132E-3</v>
      </c>
      <c r="AI221" s="216">
        <f t="shared" si="98"/>
        <v>8.7062075767196596</v>
      </c>
      <c r="AJ221" s="147" t="str">
        <f t="shared" si="9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6.3307290081595497E-19</v>
      </c>
      <c r="F222" s="322"/>
      <c r="G222" s="166">
        <v>0</v>
      </c>
      <c r="H222" s="167">
        <v>0</v>
      </c>
      <c r="I222" s="168">
        <f t="shared" si="96"/>
        <v>6.3307290081595497E-19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6.3307290081595497E-19</v>
      </c>
      <c r="P222" s="170">
        <v>0.57140837882158269</v>
      </c>
      <c r="Q222" s="170">
        <v>0</v>
      </c>
      <c r="R222" s="171">
        <v>0</v>
      </c>
      <c r="S222" s="172">
        <f t="shared" si="97"/>
        <v>0.57140837882158269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</v>
      </c>
      <c r="AB222" s="218">
        <v>0.57140837882158269</v>
      </c>
      <c r="AC222" s="219">
        <v>6.3307290081595497E-19</v>
      </c>
      <c r="AD222" s="218">
        <v>0</v>
      </c>
      <c r="AE222" s="218">
        <v>0</v>
      </c>
      <c r="AF222" s="218">
        <v>0</v>
      </c>
      <c r="AG222" s="218">
        <v>0</v>
      </c>
      <c r="AH222" s="218">
        <v>6.3307290081595497E-19</v>
      </c>
      <c r="AI222" s="220">
        <f t="shared" si="98"/>
        <v>0.57140837882158269</v>
      </c>
      <c r="AJ222" s="147" t="str">
        <f t="shared" si="9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9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9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98"/>
        <v>0</v>
      </c>
      <c r="AJ223" s="147" t="str">
        <f t="shared" si="99"/>
        <v/>
      </c>
      <c r="BA223" s="147"/>
      <c r="BR223" s="147"/>
      <c r="CG223" s="147"/>
    </row>
    <row r="224" spans="1:85" ht="15">
      <c r="A224" s="165" t="s">
        <v>17</v>
      </c>
      <c r="B224" s="166">
        <v>0</v>
      </c>
      <c r="C224" s="166">
        <v>0</v>
      </c>
      <c r="D224" s="166">
        <v>0</v>
      </c>
      <c r="E224" s="166">
        <v>26.220012156529176</v>
      </c>
      <c r="F224" s="322"/>
      <c r="G224" s="166">
        <v>0</v>
      </c>
      <c r="H224" s="167">
        <v>0</v>
      </c>
      <c r="I224" s="168">
        <f t="shared" si="96"/>
        <v>26.220012156529176</v>
      </c>
      <c r="J224" s="155"/>
      <c r="K224" s="169" t="s">
        <v>17</v>
      </c>
      <c r="L224" s="170">
        <v>0</v>
      </c>
      <c r="M224" s="170">
        <v>0</v>
      </c>
      <c r="N224" s="170">
        <v>0</v>
      </c>
      <c r="O224" s="170">
        <v>26.220012156529176</v>
      </c>
      <c r="P224" s="170">
        <v>0</v>
      </c>
      <c r="Q224" s="170">
        <v>0</v>
      </c>
      <c r="R224" s="171">
        <v>0</v>
      </c>
      <c r="S224" s="172">
        <f t="shared" si="97"/>
        <v>26.220012156529176</v>
      </c>
      <c r="U224" s="217" t="s">
        <v>17</v>
      </c>
      <c r="V224" s="218">
        <v>0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26.220012156529176</v>
      </c>
      <c r="AD224" s="218">
        <v>0</v>
      </c>
      <c r="AE224" s="218">
        <v>0</v>
      </c>
      <c r="AF224" s="218">
        <v>0</v>
      </c>
      <c r="AG224" s="218">
        <v>0</v>
      </c>
      <c r="AH224" s="218">
        <v>26.220012156529176</v>
      </c>
      <c r="AI224" s="220">
        <f t="shared" si="98"/>
        <v>26.220012156529176</v>
      </c>
      <c r="AJ224" s="147" t="str">
        <f t="shared" si="99"/>
        <v/>
      </c>
      <c r="BA224" s="147"/>
      <c r="BR224" s="147"/>
      <c r="CG224" s="147"/>
    </row>
    <row r="225" spans="1:85" ht="15">
      <c r="A225" s="173" t="s">
        <v>139</v>
      </c>
      <c r="B225" s="162">
        <v>24.6409250548692</v>
      </c>
      <c r="C225" s="162">
        <v>0</v>
      </c>
      <c r="D225" s="162">
        <v>0.34837025858311554</v>
      </c>
      <c r="E225" s="162">
        <v>0.81184060997511631</v>
      </c>
      <c r="F225" s="322"/>
      <c r="G225" s="162">
        <v>0</v>
      </c>
      <c r="H225" s="174">
        <v>0</v>
      </c>
      <c r="I225" s="160">
        <f t="shared" si="96"/>
        <v>25.801135923427434</v>
      </c>
      <c r="J225" s="155"/>
      <c r="K225" s="175" t="s">
        <v>139</v>
      </c>
      <c r="L225" s="162">
        <v>24.6409250548692</v>
      </c>
      <c r="M225" s="162">
        <v>0</v>
      </c>
      <c r="N225" s="162">
        <v>0.34837025858311554</v>
      </c>
      <c r="O225" s="162">
        <v>0.81184060997511631</v>
      </c>
      <c r="P225" s="162">
        <v>0</v>
      </c>
      <c r="Q225" s="162">
        <v>0</v>
      </c>
      <c r="R225" s="163">
        <v>0</v>
      </c>
      <c r="S225" s="164">
        <f t="shared" si="97"/>
        <v>25.801135923427434</v>
      </c>
      <c r="U225" s="221" t="s">
        <v>139</v>
      </c>
      <c r="V225" s="213">
        <v>24.480242680418229</v>
      </c>
      <c r="W225" s="213">
        <v>0</v>
      </c>
      <c r="X225" s="213">
        <v>0</v>
      </c>
      <c r="Y225" s="213">
        <v>0</v>
      </c>
      <c r="Z225" s="213">
        <v>0.34837025858311554</v>
      </c>
      <c r="AA225" s="213">
        <v>0</v>
      </c>
      <c r="AB225" s="213">
        <v>0</v>
      </c>
      <c r="AC225" s="214">
        <v>0.9725229844260862</v>
      </c>
      <c r="AD225" s="213">
        <v>0.16068237445097008</v>
      </c>
      <c r="AE225" s="213">
        <v>0</v>
      </c>
      <c r="AF225" s="213">
        <v>0</v>
      </c>
      <c r="AG225" s="213">
        <v>0</v>
      </c>
      <c r="AH225" s="213">
        <v>0.81184060997511631</v>
      </c>
      <c r="AI225" s="216">
        <f t="shared" si="98"/>
        <v>25.801135923427431</v>
      </c>
      <c r="AJ225" s="147" t="str">
        <f t="shared" si="99"/>
        <v/>
      </c>
      <c r="BA225" s="147"/>
      <c r="BR225" s="147"/>
      <c r="CG225" s="147"/>
    </row>
    <row r="226" spans="1:85" ht="15">
      <c r="A226" s="165" t="s">
        <v>25</v>
      </c>
      <c r="B226" s="166">
        <v>2.5120115648694501</v>
      </c>
      <c r="C226" s="166">
        <v>0</v>
      </c>
      <c r="D226" s="166">
        <v>7.8137041334274908</v>
      </c>
      <c r="E226" s="166">
        <v>30.554425309654505</v>
      </c>
      <c r="F226" s="322"/>
      <c r="G226" s="166">
        <v>5.9992251976234208</v>
      </c>
      <c r="H226" s="167">
        <v>0</v>
      </c>
      <c r="I226" s="168">
        <f t="shared" si="96"/>
        <v>46.879366205574868</v>
      </c>
      <c r="J226" s="155"/>
      <c r="K226" s="169" t="s">
        <v>25</v>
      </c>
      <c r="L226" s="170">
        <v>2.5120115648694501</v>
      </c>
      <c r="M226" s="170">
        <v>0</v>
      </c>
      <c r="N226" s="170">
        <v>7.8137041334274908</v>
      </c>
      <c r="O226" s="170">
        <v>30.554425309654505</v>
      </c>
      <c r="P226" s="170">
        <v>0</v>
      </c>
      <c r="Q226" s="170">
        <v>5.9992251976234208</v>
      </c>
      <c r="R226" s="171">
        <v>0</v>
      </c>
      <c r="S226" s="172">
        <f t="shared" si="97"/>
        <v>46.879366205574868</v>
      </c>
      <c r="U226" s="217" t="s">
        <v>25</v>
      </c>
      <c r="V226" s="218">
        <v>0.69255330173864349</v>
      </c>
      <c r="W226" s="218">
        <v>1.8194582631308065</v>
      </c>
      <c r="X226" s="218">
        <v>5.9992251976234208</v>
      </c>
      <c r="Y226" s="218">
        <v>0</v>
      </c>
      <c r="Z226" s="218">
        <v>7.8137041334274908</v>
      </c>
      <c r="AA226" s="218">
        <v>29.736823958884433</v>
      </c>
      <c r="AB226" s="218">
        <v>0</v>
      </c>
      <c r="AC226" s="219">
        <v>0.81760135077007157</v>
      </c>
      <c r="AD226" s="218">
        <v>0</v>
      </c>
      <c r="AE226" s="218">
        <v>0.33556666796287971</v>
      </c>
      <c r="AF226" s="218">
        <v>0</v>
      </c>
      <c r="AG226" s="218">
        <v>0</v>
      </c>
      <c r="AH226" s="218">
        <v>0.48203468280719181</v>
      </c>
      <c r="AI226" s="220">
        <f t="shared" si="98"/>
        <v>46.879366205574861</v>
      </c>
      <c r="AJ226" s="147" t="str">
        <f t="shared" si="99"/>
        <v/>
      </c>
      <c r="BA226" s="147"/>
      <c r="BR226" s="147"/>
      <c r="CG226" s="147"/>
    </row>
    <row r="227" spans="1:85" ht="15">
      <c r="A227" s="173" t="s">
        <v>24</v>
      </c>
      <c r="B227" s="162">
        <v>1.2544896361538744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96"/>
        <v>1.2544896361538744</v>
      </c>
      <c r="J227" s="155"/>
      <c r="K227" s="175" t="s">
        <v>24</v>
      </c>
      <c r="L227" s="162">
        <v>1.2544896361538744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97"/>
        <v>1.2544896361538744</v>
      </c>
      <c r="U227" s="221" t="s">
        <v>24</v>
      </c>
      <c r="V227" s="213">
        <v>1.2249296075149922</v>
      </c>
      <c r="W227" s="213">
        <v>2.9560028638882248E-2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98"/>
        <v>1.2544896361538744</v>
      </c>
      <c r="AJ227" s="147" t="str">
        <f t="shared" si="9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9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9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98"/>
        <v>0</v>
      </c>
      <c r="AJ228" s="147" t="str">
        <f t="shared" si="99"/>
        <v/>
      </c>
      <c r="BA228" s="147"/>
      <c r="BR228" s="147"/>
      <c r="CG228" s="147"/>
    </row>
    <row r="229" spans="1:85" ht="15">
      <c r="A229" s="173" t="s">
        <v>22</v>
      </c>
      <c r="B229" s="162">
        <v>1.1721511364972825E-2</v>
      </c>
      <c r="C229" s="162">
        <v>0</v>
      </c>
      <c r="D229" s="162">
        <v>0</v>
      </c>
      <c r="E229" s="162">
        <v>0</v>
      </c>
      <c r="F229" s="322"/>
      <c r="G229" s="162">
        <v>0</v>
      </c>
      <c r="H229" s="174">
        <v>0</v>
      </c>
      <c r="I229" s="160">
        <f t="shared" si="96"/>
        <v>1.1721511364972825E-2</v>
      </c>
      <c r="J229" s="155"/>
      <c r="K229" s="175" t="s">
        <v>22</v>
      </c>
      <c r="L229" s="162">
        <v>1.1721511364972825E-2</v>
      </c>
      <c r="M229" s="162">
        <v>0</v>
      </c>
      <c r="N229" s="162">
        <v>0</v>
      </c>
      <c r="O229" s="162">
        <v>0</v>
      </c>
      <c r="P229" s="162">
        <v>0.52429904877619438</v>
      </c>
      <c r="Q229" s="162">
        <v>0</v>
      </c>
      <c r="R229" s="163">
        <v>0</v>
      </c>
      <c r="S229" s="164">
        <f t="shared" si="97"/>
        <v>0.53602056014116717</v>
      </c>
      <c r="U229" s="221" t="s">
        <v>22</v>
      </c>
      <c r="V229" s="213">
        <v>1.1721511364972825E-2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0.52429904877619438</v>
      </c>
      <c r="AC229" s="214">
        <v>0</v>
      </c>
      <c r="AD229" s="213">
        <v>0</v>
      </c>
      <c r="AE229" s="213">
        <v>0</v>
      </c>
      <c r="AF229" s="213">
        <v>0</v>
      </c>
      <c r="AG229" s="213">
        <v>0</v>
      </c>
      <c r="AH229" s="213">
        <v>0</v>
      </c>
      <c r="AI229" s="216">
        <f t="shared" si="98"/>
        <v>0.53602056014116717</v>
      </c>
      <c r="AJ229" s="147" t="str">
        <f t="shared" si="9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9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9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98"/>
        <v>0</v>
      </c>
      <c r="AJ230" s="147" t="str">
        <f t="shared" si="9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9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9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98"/>
        <v>0</v>
      </c>
      <c r="AJ231" s="147" t="str">
        <f t="shared" si="9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9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9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98"/>
        <v>0</v>
      </c>
      <c r="AJ232" s="147" t="str">
        <f t="shared" si="9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9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9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98"/>
        <v>0</v>
      </c>
      <c r="AJ233" s="147" t="str">
        <f t="shared" si="9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9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9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98"/>
        <v>0</v>
      </c>
      <c r="AJ234" s="147" t="str">
        <f t="shared" si="9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9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9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98"/>
        <v>0</v>
      </c>
      <c r="AJ235" s="147" t="str">
        <f t="shared" si="9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35.314437488388684</v>
      </c>
      <c r="C236" s="201">
        <f t="shared" ref="C236:I236" si="100">SUM(C215:C231)</f>
        <v>0</v>
      </c>
      <c r="D236" s="201">
        <f t="shared" si="100"/>
        <v>8.1620743920106058</v>
      </c>
      <c r="E236" s="201">
        <f t="shared" si="100"/>
        <v>57.592110541477325</v>
      </c>
      <c r="F236" s="201">
        <f t="shared" si="100"/>
        <v>0</v>
      </c>
      <c r="G236" s="201">
        <f t="shared" si="100"/>
        <v>5.9992251976234208</v>
      </c>
      <c r="H236" s="203">
        <f t="shared" si="100"/>
        <v>0</v>
      </c>
      <c r="I236" s="160">
        <f t="shared" si="100"/>
        <v>107.06784761950003</v>
      </c>
      <c r="J236" s="155"/>
      <c r="K236" s="202" t="s">
        <v>26</v>
      </c>
      <c r="L236" s="201">
        <f>SUM(L215:L231)</f>
        <v>35.314437488388684</v>
      </c>
      <c r="M236" s="201">
        <f t="shared" ref="M236:S236" si="101">SUM(M215:M231)</f>
        <v>0</v>
      </c>
      <c r="N236" s="201">
        <f t="shared" si="101"/>
        <v>8.1620743920106058</v>
      </c>
      <c r="O236" s="201">
        <f t="shared" si="101"/>
        <v>57.592110541477325</v>
      </c>
      <c r="P236" s="201">
        <f t="shared" si="101"/>
        <v>9.7960825389989132</v>
      </c>
      <c r="Q236" s="201">
        <f t="shared" si="101"/>
        <v>5.9992251976234208</v>
      </c>
      <c r="R236" s="203">
        <f t="shared" si="101"/>
        <v>0</v>
      </c>
      <c r="S236" s="204">
        <f t="shared" si="101"/>
        <v>116.86393015849895</v>
      </c>
      <c r="T236" s="147" t="str">
        <f>IF(ABS(S236-AI236)&gt;0.01,S236-AI236,"")</f>
        <v/>
      </c>
      <c r="U236" s="230" t="s">
        <v>59</v>
      </c>
      <c r="V236" s="231">
        <f>SUM(V215:V231)</f>
        <v>33.304736822168017</v>
      </c>
      <c r="W236" s="231">
        <f t="shared" ref="W236:AH236" si="102">SUM(W215:W231)</f>
        <v>1.8490182917696887</v>
      </c>
      <c r="X236" s="231">
        <f t="shared" si="102"/>
        <v>5.9992251976234208</v>
      </c>
      <c r="Y236" s="231">
        <f t="shared" si="102"/>
        <v>0</v>
      </c>
      <c r="Z236" s="231">
        <f t="shared" si="102"/>
        <v>8.1620743920106058</v>
      </c>
      <c r="AA236" s="231">
        <f t="shared" si="102"/>
        <v>29.736823958884433</v>
      </c>
      <c r="AB236" s="231">
        <f t="shared" si="102"/>
        <v>9.7960825389989132</v>
      </c>
      <c r="AC236" s="231">
        <f t="shared" si="102"/>
        <v>28.015968957043857</v>
      </c>
      <c r="AD236" s="232">
        <f t="shared" si="102"/>
        <v>0.16068237445097008</v>
      </c>
      <c r="AE236" s="232">
        <f t="shared" si="102"/>
        <v>0.33556666796287971</v>
      </c>
      <c r="AF236" s="232">
        <f t="shared" si="102"/>
        <v>0</v>
      </c>
      <c r="AG236" s="232">
        <f t="shared" si="102"/>
        <v>0</v>
      </c>
      <c r="AH236" s="232">
        <f t="shared" si="102"/>
        <v>27.519719914630009</v>
      </c>
      <c r="AI236" s="233">
        <f>SUM(V236:AC236)</f>
        <v>116.86393015849893</v>
      </c>
      <c r="AJ236" s="147" t="str">
        <f t="shared" si="9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0.32983232850528454</v>
      </c>
      <c r="C237" s="49">
        <f t="shared" ref="C237:H237" si="103">IF($I236=0,"-",C236/$I236)</f>
        <v>0</v>
      </c>
      <c r="D237" s="49">
        <f t="shared" si="103"/>
        <v>7.6232730679495472E-2</v>
      </c>
      <c r="E237" s="49">
        <f t="shared" si="103"/>
        <v>0.53790294492656077</v>
      </c>
      <c r="F237" s="49">
        <f t="shared" si="103"/>
        <v>0</v>
      </c>
      <c r="G237" s="49">
        <f t="shared" si="103"/>
        <v>5.6031995888659251E-2</v>
      </c>
      <c r="H237" s="71">
        <f t="shared" si="103"/>
        <v>0</v>
      </c>
      <c r="I237" s="50">
        <f>SUM(B237:H237)</f>
        <v>1</v>
      </c>
      <c r="J237" s="147"/>
      <c r="K237" s="82" t="s">
        <v>83</v>
      </c>
      <c r="L237" s="99">
        <f t="shared" ref="L237:R237" si="104">IF($S236=0,"-",L236/$S236)</f>
        <v>0.30218423632076041</v>
      </c>
      <c r="M237" s="99">
        <f t="shared" si="104"/>
        <v>0</v>
      </c>
      <c r="N237" s="99">
        <f t="shared" si="104"/>
        <v>6.9842545779015275E-2</v>
      </c>
      <c r="O237" s="99">
        <f t="shared" si="104"/>
        <v>0.49281339814061464</v>
      </c>
      <c r="P237" s="99">
        <f t="shared" si="104"/>
        <v>8.3824688470709383E-2</v>
      </c>
      <c r="Q237" s="99">
        <f t="shared" si="104"/>
        <v>5.1335131288900319E-2</v>
      </c>
      <c r="R237" s="100">
        <f t="shared" si="104"/>
        <v>0</v>
      </c>
      <c r="S237" s="101">
        <f>SUM(L237:R237)</f>
        <v>1</v>
      </c>
      <c r="U237" s="111" t="s">
        <v>83</v>
      </c>
      <c r="V237" s="133">
        <f>+V236/$AI236</f>
        <v>0.28498730769192715</v>
      </c>
      <c r="W237" s="133">
        <f t="shared" ref="W237:AH237" si="105">+W236/$AI236</f>
        <v>1.5821975944689884E-2</v>
      </c>
      <c r="X237" s="133">
        <f t="shared" si="105"/>
        <v>5.1335131288900326E-2</v>
      </c>
      <c r="Y237" s="133">
        <f t="shared" si="105"/>
        <v>0</v>
      </c>
      <c r="Z237" s="133">
        <f t="shared" si="105"/>
        <v>6.9842545779015275E-2</v>
      </c>
      <c r="AA237" s="133">
        <f t="shared" si="105"/>
        <v>0.25445681929876307</v>
      </c>
      <c r="AB237" s="133">
        <f t="shared" si="105"/>
        <v>8.3824688470709396E-2</v>
      </c>
      <c r="AC237" s="133">
        <f t="shared" si="105"/>
        <v>0.23973153152599494</v>
      </c>
      <c r="AD237" s="133">
        <f t="shared" si="105"/>
        <v>1.3749526841433585E-3</v>
      </c>
      <c r="AE237" s="133">
        <f t="shared" si="105"/>
        <v>2.8714306245542233E-3</v>
      </c>
      <c r="AF237" s="133">
        <f t="shared" si="105"/>
        <v>0</v>
      </c>
      <c r="AG237" s="133">
        <f t="shared" si="105"/>
        <v>0</v>
      </c>
      <c r="AH237" s="133">
        <f t="shared" si="105"/>
        <v>0.23548514821729738</v>
      </c>
      <c r="AI237" s="134">
        <f>SUM(V237:AC237)</f>
        <v>1</v>
      </c>
      <c r="AJ237" s="25" t="str">
        <f t="shared" si="9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1.1693692806022099E-4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06">SUM(B242:H242)</f>
        <v>1.1693692806022099E-4</v>
      </c>
      <c r="J242" s="155"/>
      <c r="K242" s="169" t="s">
        <v>8</v>
      </c>
      <c r="L242" s="170">
        <v>1.1693692806022099E-4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07">SUM(L242:R242)</f>
        <v>1.1693692806022099E-4</v>
      </c>
      <c r="U242" s="217" t="s">
        <v>8</v>
      </c>
      <c r="V242" s="218">
        <v>1.1693692806022099E-4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08">SUM(V242:AC242)</f>
        <v>1.1693692806022099E-4</v>
      </c>
      <c r="AJ242" s="147" t="str">
        <f t="shared" ref="AJ242:AJ263" si="109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</v>
      </c>
      <c r="E243" s="162">
        <v>0</v>
      </c>
      <c r="F243" s="322"/>
      <c r="G243" s="162">
        <v>0</v>
      </c>
      <c r="H243" s="174">
        <v>0</v>
      </c>
      <c r="I243" s="160">
        <f t="shared" si="106"/>
        <v>0</v>
      </c>
      <c r="J243" s="155"/>
      <c r="K243" s="175" t="s">
        <v>10</v>
      </c>
      <c r="L243" s="162">
        <v>0</v>
      </c>
      <c r="M243" s="162">
        <v>0</v>
      </c>
      <c r="N243" s="162">
        <v>0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07"/>
        <v>0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08"/>
        <v>0</v>
      </c>
      <c r="AJ243" s="147" t="str">
        <f t="shared" si="109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06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07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08"/>
        <v>0</v>
      </c>
      <c r="AJ244" s="147" t="str">
        <f t="shared" si="109"/>
        <v/>
      </c>
      <c r="BA244" s="147"/>
      <c r="BR244" s="147"/>
      <c r="CG244" s="147"/>
    </row>
    <row r="245" spans="1:85" ht="15">
      <c r="A245" s="173" t="s">
        <v>16</v>
      </c>
      <c r="B245" s="162">
        <v>31.865592468764174</v>
      </c>
      <c r="C245" s="162">
        <v>0</v>
      </c>
      <c r="D245" s="162">
        <v>5.0043015291310411</v>
      </c>
      <c r="E245" s="162">
        <v>0</v>
      </c>
      <c r="F245" s="322"/>
      <c r="G245" s="162">
        <v>0</v>
      </c>
      <c r="H245" s="174">
        <v>0</v>
      </c>
      <c r="I245" s="160">
        <f t="shared" si="106"/>
        <v>36.869893997895218</v>
      </c>
      <c r="J245" s="155"/>
      <c r="K245" s="175" t="s">
        <v>16</v>
      </c>
      <c r="L245" s="162">
        <v>31.865592468764174</v>
      </c>
      <c r="M245" s="162">
        <v>0</v>
      </c>
      <c r="N245" s="162">
        <v>5.0043015291310411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07"/>
        <v>36.869893997895218</v>
      </c>
      <c r="U245" s="221" t="s">
        <v>16</v>
      </c>
      <c r="V245" s="213">
        <v>31.865592468764174</v>
      </c>
      <c r="W245" s="213">
        <v>0</v>
      </c>
      <c r="X245" s="213">
        <v>0</v>
      </c>
      <c r="Y245" s="213">
        <v>0</v>
      </c>
      <c r="Z245" s="213">
        <v>5.0043015291310411</v>
      </c>
      <c r="AA245" s="213">
        <v>0</v>
      </c>
      <c r="AB245" s="213">
        <v>0</v>
      </c>
      <c r="AC245" s="214">
        <v>0</v>
      </c>
      <c r="AD245" s="215">
        <v>0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08"/>
        <v>36.869893997895218</v>
      </c>
      <c r="AJ245" s="147" t="str">
        <f t="shared" si="109"/>
        <v/>
      </c>
      <c r="BA245" s="147"/>
      <c r="BR245" s="147"/>
      <c r="CG245" s="147"/>
    </row>
    <row r="246" spans="1:85" ht="15">
      <c r="A246" s="165" t="s">
        <v>15</v>
      </c>
      <c r="B246" s="166">
        <v>6.9861951877686597</v>
      </c>
      <c r="C246" s="166">
        <v>8.7659801192520911E-2</v>
      </c>
      <c r="D246" s="166">
        <v>1.7414191756341886</v>
      </c>
      <c r="E246" s="166">
        <v>6.5736429726154164E-2</v>
      </c>
      <c r="F246" s="322"/>
      <c r="G246" s="166">
        <v>0</v>
      </c>
      <c r="H246" s="167">
        <v>0</v>
      </c>
      <c r="I246" s="168">
        <f t="shared" si="106"/>
        <v>8.8810105943215234</v>
      </c>
      <c r="J246" s="155"/>
      <c r="K246" s="169" t="s">
        <v>15</v>
      </c>
      <c r="L246" s="170">
        <v>6.9861951877686597</v>
      </c>
      <c r="M246" s="170">
        <v>8.7659801192520911E-2</v>
      </c>
      <c r="N246" s="170">
        <v>1.7414191756341886</v>
      </c>
      <c r="O246" s="170">
        <v>6.5736429726154164E-2</v>
      </c>
      <c r="P246" s="170">
        <v>0</v>
      </c>
      <c r="Q246" s="170">
        <v>0</v>
      </c>
      <c r="R246" s="171">
        <v>0</v>
      </c>
      <c r="S246" s="172">
        <f t="shared" si="107"/>
        <v>8.8810105943215234</v>
      </c>
      <c r="U246" s="217" t="s">
        <v>53</v>
      </c>
      <c r="V246" s="218">
        <v>6.8523720476896814</v>
      </c>
      <c r="W246" s="218">
        <v>0</v>
      </c>
      <c r="X246" s="218">
        <v>0</v>
      </c>
      <c r="Y246" s="218">
        <v>8.7659801192520911E-2</v>
      </c>
      <c r="Z246" s="218">
        <v>1.7414191756341886</v>
      </c>
      <c r="AA246" s="218">
        <v>5.6345511193846412E-2</v>
      </c>
      <c r="AB246" s="218">
        <v>0</v>
      </c>
      <c r="AC246" s="219">
        <v>0.14321405861128636</v>
      </c>
      <c r="AD246" s="218">
        <v>0.13382314007897861</v>
      </c>
      <c r="AE246" s="218">
        <v>0</v>
      </c>
      <c r="AF246" s="218">
        <v>0</v>
      </c>
      <c r="AG246" s="218">
        <v>0</v>
      </c>
      <c r="AH246" s="218">
        <v>9.3909185323077463E-3</v>
      </c>
      <c r="AI246" s="220">
        <f t="shared" si="108"/>
        <v>8.8810105943215252</v>
      </c>
      <c r="AJ246" s="147" t="str">
        <f t="shared" si="109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0.42634444771060337</v>
      </c>
      <c r="F247" s="322"/>
      <c r="G247" s="162">
        <v>0</v>
      </c>
      <c r="H247" s="174">
        <v>0</v>
      </c>
      <c r="I247" s="160">
        <f t="shared" si="106"/>
        <v>0.42634444771060337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0.42634444771060337</v>
      </c>
      <c r="P247" s="162">
        <v>79.290282131192583</v>
      </c>
      <c r="Q247" s="162">
        <v>0</v>
      </c>
      <c r="R247" s="163">
        <v>0</v>
      </c>
      <c r="S247" s="164">
        <f t="shared" si="107"/>
        <v>79.716626578903188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2.9844111339742237E-2</v>
      </c>
      <c r="AB247" s="213">
        <v>79.290282131192583</v>
      </c>
      <c r="AC247" s="214">
        <v>0.39650033637086113</v>
      </c>
      <c r="AD247" s="213">
        <v>0</v>
      </c>
      <c r="AE247" s="213">
        <v>0</v>
      </c>
      <c r="AF247" s="213">
        <v>0</v>
      </c>
      <c r="AG247" s="213">
        <v>0</v>
      </c>
      <c r="AH247" s="213">
        <v>0.39650033637086113</v>
      </c>
      <c r="AI247" s="216">
        <f t="shared" si="108"/>
        <v>79.716626578903188</v>
      </c>
      <c r="AJ247" s="147" t="str">
        <f t="shared" si="109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6.0613814200393787E-2</v>
      </c>
      <c r="F248" s="322"/>
      <c r="G248" s="166">
        <v>0</v>
      </c>
      <c r="H248" s="167">
        <v>0</v>
      </c>
      <c r="I248" s="168">
        <f t="shared" si="106"/>
        <v>6.0613814200393787E-2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6.0613814200393787E-2</v>
      </c>
      <c r="P248" s="170">
        <v>6.094825641324304</v>
      </c>
      <c r="Q248" s="170">
        <v>0</v>
      </c>
      <c r="R248" s="171">
        <v>0</v>
      </c>
      <c r="S248" s="172">
        <f t="shared" si="107"/>
        <v>6.1554394555246974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6.0007676058389851E-2</v>
      </c>
      <c r="AB248" s="218">
        <v>6.094825641324304</v>
      </c>
      <c r="AC248" s="219">
        <v>6.0613814200393789E-4</v>
      </c>
      <c r="AD248" s="218">
        <v>0</v>
      </c>
      <c r="AE248" s="218">
        <v>0</v>
      </c>
      <c r="AF248" s="218">
        <v>0</v>
      </c>
      <c r="AG248" s="218">
        <v>0</v>
      </c>
      <c r="AH248" s="218">
        <v>6.0613814200393789E-4</v>
      </c>
      <c r="AI248" s="220">
        <f t="shared" si="108"/>
        <v>6.1554394555246974</v>
      </c>
      <c r="AJ248" s="147" t="str">
        <f t="shared" si="109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5.0331080654508363E-3</v>
      </c>
      <c r="E249" s="162">
        <v>0</v>
      </c>
      <c r="F249" s="322"/>
      <c r="G249" s="162">
        <v>0</v>
      </c>
      <c r="H249" s="174">
        <v>0</v>
      </c>
      <c r="I249" s="160">
        <f t="shared" si="106"/>
        <v>5.0331080654508363E-3</v>
      </c>
      <c r="J249" s="155"/>
      <c r="K249" s="175" t="s">
        <v>55</v>
      </c>
      <c r="L249" s="162">
        <v>0</v>
      </c>
      <c r="M249" s="162">
        <v>0</v>
      </c>
      <c r="N249" s="162">
        <v>5.0331080654508363E-3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07"/>
        <v>5.0331080654508363E-3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5.0331080654508363E-3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08"/>
        <v>5.0331080654508363E-3</v>
      </c>
      <c r="AJ249" s="147" t="str">
        <f t="shared" si="109"/>
        <v/>
      </c>
      <c r="BA249" s="147"/>
      <c r="BR249" s="147"/>
      <c r="CG249" s="147"/>
    </row>
    <row r="250" spans="1:85" ht="15">
      <c r="A250" s="165" t="s">
        <v>17</v>
      </c>
      <c r="B250" s="166">
        <v>17.207545222993261</v>
      </c>
      <c r="C250" s="166">
        <v>0</v>
      </c>
      <c r="D250" s="166">
        <v>24.401433835771989</v>
      </c>
      <c r="E250" s="166">
        <v>48.266371265347324</v>
      </c>
      <c r="F250" s="322"/>
      <c r="G250" s="166">
        <v>0</v>
      </c>
      <c r="H250" s="167">
        <v>0</v>
      </c>
      <c r="I250" s="168">
        <f t="shared" si="106"/>
        <v>89.875350324112574</v>
      </c>
      <c r="J250" s="155"/>
      <c r="K250" s="169" t="s">
        <v>17</v>
      </c>
      <c r="L250" s="170">
        <v>17.207545222993261</v>
      </c>
      <c r="M250" s="170">
        <v>0</v>
      </c>
      <c r="N250" s="170">
        <v>24.401433835771989</v>
      </c>
      <c r="O250" s="170">
        <v>48.266371265347324</v>
      </c>
      <c r="P250" s="170">
        <v>0</v>
      </c>
      <c r="Q250" s="170">
        <v>0</v>
      </c>
      <c r="R250" s="171">
        <v>0</v>
      </c>
      <c r="S250" s="172">
        <f t="shared" si="107"/>
        <v>89.875350324112574</v>
      </c>
      <c r="U250" s="217" t="s">
        <v>17</v>
      </c>
      <c r="V250" s="218">
        <v>17.207545222993261</v>
      </c>
      <c r="W250" s="218">
        <v>0</v>
      </c>
      <c r="X250" s="218">
        <v>0</v>
      </c>
      <c r="Y250" s="218">
        <v>0</v>
      </c>
      <c r="Z250" s="218">
        <v>24.401433835771989</v>
      </c>
      <c r="AA250" s="218">
        <v>0.2440925244794524</v>
      </c>
      <c r="AB250" s="218">
        <v>0</v>
      </c>
      <c r="AC250" s="219">
        <v>48.022278740867868</v>
      </c>
      <c r="AD250" s="218">
        <v>0</v>
      </c>
      <c r="AE250" s="218">
        <v>0</v>
      </c>
      <c r="AF250" s="218">
        <v>0</v>
      </c>
      <c r="AG250" s="218">
        <v>0</v>
      </c>
      <c r="AH250" s="218">
        <v>48.022278740867868</v>
      </c>
      <c r="AI250" s="220">
        <f t="shared" si="108"/>
        <v>89.875350324112574</v>
      </c>
      <c r="AJ250" s="147" t="str">
        <f t="shared" si="109"/>
        <v/>
      </c>
      <c r="BA250" s="147"/>
      <c r="BR250" s="147"/>
      <c r="CG250" s="147"/>
    </row>
    <row r="251" spans="1:85" ht="15">
      <c r="A251" s="173" t="s">
        <v>139</v>
      </c>
      <c r="B251" s="162">
        <v>285.56876528196068</v>
      </c>
      <c r="C251" s="162">
        <v>9.5309880347768718</v>
      </c>
      <c r="D251" s="162">
        <v>122.8476276011218</v>
      </c>
      <c r="E251" s="162">
        <v>26.246464919955471</v>
      </c>
      <c r="F251" s="322"/>
      <c r="G251" s="162">
        <v>0</v>
      </c>
      <c r="H251" s="174">
        <v>0</v>
      </c>
      <c r="I251" s="160">
        <f t="shared" si="106"/>
        <v>444.19384583781488</v>
      </c>
      <c r="J251" s="155"/>
      <c r="K251" s="175" t="s">
        <v>139</v>
      </c>
      <c r="L251" s="162">
        <v>285.56876528196068</v>
      </c>
      <c r="M251" s="162">
        <v>9.5309880347768718</v>
      </c>
      <c r="N251" s="162">
        <v>122.8476276011218</v>
      </c>
      <c r="O251" s="162">
        <v>26.246464919955471</v>
      </c>
      <c r="P251" s="162">
        <v>0</v>
      </c>
      <c r="Q251" s="162">
        <v>0</v>
      </c>
      <c r="R251" s="163">
        <v>0</v>
      </c>
      <c r="S251" s="164">
        <f t="shared" si="107"/>
        <v>444.19384583781488</v>
      </c>
      <c r="U251" s="221" t="s">
        <v>139</v>
      </c>
      <c r="V251" s="213">
        <v>281.78152662661853</v>
      </c>
      <c r="W251" s="213">
        <v>0</v>
      </c>
      <c r="X251" s="213">
        <v>0</v>
      </c>
      <c r="Y251" s="213">
        <v>9.5309880347768718</v>
      </c>
      <c r="Z251" s="213">
        <v>122.8476276011218</v>
      </c>
      <c r="AA251" s="213">
        <v>3.0573198491195366</v>
      </c>
      <c r="AB251" s="213">
        <v>0</v>
      </c>
      <c r="AC251" s="214">
        <v>26.976383726178071</v>
      </c>
      <c r="AD251" s="213">
        <v>3.7872386553421347</v>
      </c>
      <c r="AE251" s="213">
        <v>9.3787328003095229</v>
      </c>
      <c r="AF251" s="213">
        <v>0</v>
      </c>
      <c r="AG251" s="213">
        <v>0</v>
      </c>
      <c r="AH251" s="213">
        <v>13.810412270526413</v>
      </c>
      <c r="AI251" s="216">
        <f t="shared" si="108"/>
        <v>444.19384583781488</v>
      </c>
      <c r="AJ251" s="147" t="str">
        <f t="shared" si="109"/>
        <v/>
      </c>
      <c r="BA251" s="147"/>
      <c r="BR251" s="147"/>
      <c r="CG251" s="147"/>
    </row>
    <row r="252" spans="1:85" ht="15">
      <c r="A252" s="165" t="s">
        <v>25</v>
      </c>
      <c r="B252" s="166">
        <v>28.655183744645527</v>
      </c>
      <c r="C252" s="166">
        <v>0.26211195977173424</v>
      </c>
      <c r="D252" s="166">
        <v>191.63918299111086</v>
      </c>
      <c r="E252" s="166">
        <v>349.30560873858786</v>
      </c>
      <c r="F252" s="322"/>
      <c r="G252" s="166">
        <v>69.266275947333014</v>
      </c>
      <c r="H252" s="167">
        <v>17.911898516073826</v>
      </c>
      <c r="I252" s="168">
        <f t="shared" si="106"/>
        <v>657.0402618975229</v>
      </c>
      <c r="J252" s="155"/>
      <c r="K252" s="169" t="s">
        <v>25</v>
      </c>
      <c r="L252" s="170">
        <v>28.655183744645527</v>
      </c>
      <c r="M252" s="170">
        <v>0.26211195977173424</v>
      </c>
      <c r="N252" s="170">
        <v>191.63918299111086</v>
      </c>
      <c r="O252" s="170">
        <v>349.30560873858786</v>
      </c>
      <c r="P252" s="170">
        <v>0.76464005442880068</v>
      </c>
      <c r="Q252" s="170">
        <v>69.266275947333014</v>
      </c>
      <c r="R252" s="171">
        <v>17.911898516073826</v>
      </c>
      <c r="S252" s="172">
        <f t="shared" si="107"/>
        <v>657.80490195195171</v>
      </c>
      <c r="U252" s="217" t="s">
        <v>25</v>
      </c>
      <c r="V252" s="218">
        <v>5.8853080714224255</v>
      </c>
      <c r="W252" s="218">
        <v>22.414214784829362</v>
      </c>
      <c r="X252" s="218">
        <v>69.266275947333014</v>
      </c>
      <c r="Y252" s="218">
        <v>0.26211195977173424</v>
      </c>
      <c r="Z252" s="218">
        <v>191.63918299111086</v>
      </c>
      <c r="AA252" s="218">
        <v>343.84863763695586</v>
      </c>
      <c r="AB252" s="218">
        <v>0.76464005442880068</v>
      </c>
      <c r="AC252" s="219">
        <v>23.724530506099619</v>
      </c>
      <c r="AD252" s="218">
        <v>0.35566088839374066</v>
      </c>
      <c r="AE252" s="218">
        <v>0.85615558298163374</v>
      </c>
      <c r="AF252" s="218">
        <v>17.911898516073826</v>
      </c>
      <c r="AG252" s="218">
        <v>0</v>
      </c>
      <c r="AH252" s="218">
        <v>4.6008155186504123</v>
      </c>
      <c r="AI252" s="220">
        <f t="shared" si="108"/>
        <v>657.80490195195171</v>
      </c>
      <c r="AJ252" s="147" t="str">
        <f t="shared" si="109"/>
        <v/>
      </c>
      <c r="BA252" s="147"/>
      <c r="BR252" s="147"/>
      <c r="CG252" s="147"/>
    </row>
    <row r="253" spans="1:85" ht="15">
      <c r="A253" s="173" t="s">
        <v>24</v>
      </c>
      <c r="B253" s="162">
        <v>30.565772067038353</v>
      </c>
      <c r="C253" s="162">
        <v>0</v>
      </c>
      <c r="D253" s="162">
        <v>0.44451076737643314</v>
      </c>
      <c r="E253" s="162">
        <v>0</v>
      </c>
      <c r="F253" s="322"/>
      <c r="G253" s="162">
        <v>0</v>
      </c>
      <c r="H253" s="174">
        <v>0</v>
      </c>
      <c r="I253" s="160">
        <f t="shared" si="106"/>
        <v>31.010282834414785</v>
      </c>
      <c r="J253" s="155"/>
      <c r="K253" s="175" t="s">
        <v>24</v>
      </c>
      <c r="L253" s="162">
        <v>30.565772067038353</v>
      </c>
      <c r="M253" s="162">
        <v>0</v>
      </c>
      <c r="N253" s="162">
        <v>0.44451076737643314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07"/>
        <v>31.010282834414785</v>
      </c>
      <c r="U253" s="221" t="s">
        <v>24</v>
      </c>
      <c r="V253" s="213">
        <v>30.552858432730556</v>
      </c>
      <c r="W253" s="213">
        <v>0</v>
      </c>
      <c r="X253" s="213">
        <v>0</v>
      </c>
      <c r="Y253" s="213">
        <v>0</v>
      </c>
      <c r="Z253" s="213">
        <v>0.44451076737643314</v>
      </c>
      <c r="AA253" s="213">
        <v>0</v>
      </c>
      <c r="AB253" s="213">
        <v>0</v>
      </c>
      <c r="AC253" s="214">
        <v>1.2913634307796049E-2</v>
      </c>
      <c r="AD253" s="213">
        <v>1.2913634307796049E-2</v>
      </c>
      <c r="AE253" s="213">
        <v>0</v>
      </c>
      <c r="AF253" s="213">
        <v>0</v>
      </c>
      <c r="AG253" s="213">
        <v>0</v>
      </c>
      <c r="AH253" s="213">
        <v>0</v>
      </c>
      <c r="AI253" s="216">
        <f t="shared" si="108"/>
        <v>31.010282834414785</v>
      </c>
      <c r="AJ253" s="147" t="str">
        <f t="shared" si="109"/>
        <v/>
      </c>
      <c r="BA253" s="147"/>
      <c r="BR253" s="147"/>
      <c r="CG253" s="147"/>
    </row>
    <row r="254" spans="1:85" ht="15">
      <c r="A254" s="165" t="s">
        <v>56</v>
      </c>
      <c r="B254" s="166">
        <v>0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06"/>
        <v>0</v>
      </c>
      <c r="J254" s="155"/>
      <c r="K254" s="169" t="s">
        <v>56</v>
      </c>
      <c r="L254" s="170">
        <v>0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07"/>
        <v>0</v>
      </c>
      <c r="U254" s="217" t="s">
        <v>56</v>
      </c>
      <c r="V254" s="218">
        <v>0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08"/>
        <v>0</v>
      </c>
      <c r="AJ254" s="147" t="str">
        <f t="shared" si="109"/>
        <v/>
      </c>
      <c r="BA254" s="147"/>
      <c r="BR254" s="147"/>
      <c r="CG254" s="147"/>
    </row>
    <row r="255" spans="1:85" ht="15">
      <c r="A255" s="173" t="s">
        <v>22</v>
      </c>
      <c r="B255" s="162">
        <v>3.6745164773735497</v>
      </c>
      <c r="C255" s="162">
        <v>0</v>
      </c>
      <c r="D255" s="162">
        <v>0</v>
      </c>
      <c r="E255" s="162">
        <v>9.4218371214706401E-2</v>
      </c>
      <c r="F255" s="322"/>
      <c r="G255" s="162">
        <v>0</v>
      </c>
      <c r="H255" s="174">
        <v>0</v>
      </c>
      <c r="I255" s="160">
        <f t="shared" si="106"/>
        <v>3.7687348485882559</v>
      </c>
      <c r="J255" s="155"/>
      <c r="K255" s="175" t="s">
        <v>22</v>
      </c>
      <c r="L255" s="162">
        <v>3.6745164773735497</v>
      </c>
      <c r="M255" s="162">
        <v>0</v>
      </c>
      <c r="N255" s="162">
        <v>0</v>
      </c>
      <c r="O255" s="162">
        <v>9.4218371214706401E-2</v>
      </c>
      <c r="P255" s="162">
        <v>4.7767102318111245</v>
      </c>
      <c r="Q255" s="162">
        <v>0</v>
      </c>
      <c r="R255" s="163">
        <v>0</v>
      </c>
      <c r="S255" s="164">
        <f t="shared" si="107"/>
        <v>8.5454450803993804</v>
      </c>
      <c r="U255" s="221" t="s">
        <v>22</v>
      </c>
      <c r="V255" s="213">
        <v>3.6556728031306083</v>
      </c>
      <c r="W255" s="213">
        <v>0</v>
      </c>
      <c r="X255" s="213">
        <v>0</v>
      </c>
      <c r="Y255" s="213">
        <v>0</v>
      </c>
      <c r="Z255" s="213">
        <v>0</v>
      </c>
      <c r="AA255" s="213">
        <v>0</v>
      </c>
      <c r="AB255" s="213">
        <v>4.7767102318111245</v>
      </c>
      <c r="AC255" s="214">
        <v>0.11306204545764767</v>
      </c>
      <c r="AD255" s="213">
        <v>1.8843674242941279E-2</v>
      </c>
      <c r="AE255" s="213">
        <v>0</v>
      </c>
      <c r="AF255" s="213">
        <v>0</v>
      </c>
      <c r="AG255" s="213">
        <v>0</v>
      </c>
      <c r="AH255" s="213">
        <v>9.4218371214706401E-2</v>
      </c>
      <c r="AI255" s="216">
        <f t="shared" si="108"/>
        <v>8.5454450803993804</v>
      </c>
      <c r="AJ255" s="147" t="str">
        <f t="shared" si="109"/>
        <v/>
      </c>
      <c r="BA255" s="147"/>
      <c r="BR255" s="147"/>
      <c r="CG255" s="147"/>
    </row>
    <row r="256" spans="1:85" ht="15">
      <c r="A256" s="165" t="s">
        <v>21</v>
      </c>
      <c r="B256" s="166">
        <v>6.764528458231037E-3</v>
      </c>
      <c r="C256" s="166">
        <v>0</v>
      </c>
      <c r="D256" s="166">
        <v>1.6911321145577593E-3</v>
      </c>
      <c r="E256" s="166">
        <v>0</v>
      </c>
      <c r="F256" s="322"/>
      <c r="G256" s="166">
        <v>0</v>
      </c>
      <c r="H256" s="167">
        <v>0</v>
      </c>
      <c r="I256" s="168">
        <f t="shared" si="106"/>
        <v>8.4556605727887958E-3</v>
      </c>
      <c r="J256" s="155"/>
      <c r="K256" s="169" t="s">
        <v>21</v>
      </c>
      <c r="L256" s="170">
        <v>6.764528458231037E-3</v>
      </c>
      <c r="M256" s="170">
        <v>0</v>
      </c>
      <c r="N256" s="170">
        <v>1.6911321145577593E-3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07"/>
        <v>8.4556605727887958E-3</v>
      </c>
      <c r="U256" s="217" t="s">
        <v>57</v>
      </c>
      <c r="V256" s="218">
        <v>6.764528458231037E-3</v>
      </c>
      <c r="W256" s="218">
        <v>0</v>
      </c>
      <c r="X256" s="218">
        <v>0</v>
      </c>
      <c r="Y256" s="218">
        <v>0</v>
      </c>
      <c r="Z256" s="218">
        <v>1.6911321145577593E-3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08"/>
        <v>8.4556605727887958E-3</v>
      </c>
      <c r="AJ256" s="147" t="str">
        <f t="shared" si="109"/>
        <v/>
      </c>
      <c r="BA256" s="147"/>
      <c r="BR256" s="147"/>
      <c r="CG256" s="147"/>
    </row>
    <row r="257" spans="1:85" ht="15">
      <c r="A257" s="176" t="s">
        <v>60</v>
      </c>
      <c r="B257" s="162">
        <v>11.355713507756528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06"/>
        <v>11.355713507756528</v>
      </c>
      <c r="J257" s="155"/>
      <c r="K257" s="177" t="s">
        <v>60</v>
      </c>
      <c r="L257" s="162">
        <v>11.355713507756528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07"/>
        <v>11.355713507756528</v>
      </c>
      <c r="U257" s="222" t="s">
        <v>58</v>
      </c>
      <c r="V257" s="213">
        <v>11.355713507756528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0</v>
      </c>
      <c r="AD257" s="215">
        <v>0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08"/>
        <v>11.355713507756528</v>
      </c>
      <c r="AJ257" s="147" t="str">
        <f t="shared" si="109"/>
        <v/>
      </c>
      <c r="BA257" s="147"/>
      <c r="BR257" s="147"/>
      <c r="CG257" s="147"/>
    </row>
    <row r="258" spans="1:85">
      <c r="A258" s="178" t="s">
        <v>23</v>
      </c>
      <c r="B258" s="179">
        <v>11.355713507756528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06"/>
        <v>11.355713507756528</v>
      </c>
      <c r="J258" s="155"/>
      <c r="K258" s="182" t="s">
        <v>23</v>
      </c>
      <c r="L258" s="183">
        <v>11.355713507756528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07"/>
        <v>11.355713507756528</v>
      </c>
      <c r="U258" s="223" t="s">
        <v>61</v>
      </c>
      <c r="V258" s="224">
        <v>11.355713507756528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0</v>
      </c>
      <c r="AD258" s="224">
        <v>0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08"/>
        <v>11.355713507756528</v>
      </c>
      <c r="AJ258" s="147" t="str">
        <f t="shared" si="109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06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07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08"/>
        <v>0</v>
      </c>
      <c r="AJ259" s="147" t="str">
        <f t="shared" si="109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06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07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08"/>
        <v>0</v>
      </c>
      <c r="AJ260" s="147" t="str">
        <f t="shared" si="109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06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07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08"/>
        <v>0</v>
      </c>
      <c r="AJ261" s="147" t="str">
        <f t="shared" si="109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415.88616542368703</v>
      </c>
      <c r="C262" s="201">
        <f t="shared" ref="C262:I262" si="110">SUM(C241:C257)</f>
        <v>9.8807597957411275</v>
      </c>
      <c r="D262" s="201">
        <f t="shared" si="110"/>
        <v>346.08520014032632</v>
      </c>
      <c r="E262" s="201">
        <f t="shared" si="110"/>
        <v>424.4653579867425</v>
      </c>
      <c r="F262" s="201">
        <f t="shared" si="110"/>
        <v>0</v>
      </c>
      <c r="G262" s="201">
        <f t="shared" si="110"/>
        <v>69.266275947333014</v>
      </c>
      <c r="H262" s="203">
        <f t="shared" si="110"/>
        <v>17.911898516073826</v>
      </c>
      <c r="I262" s="160">
        <f t="shared" si="110"/>
        <v>1283.4956578099038</v>
      </c>
      <c r="J262" s="155"/>
      <c r="K262" s="202" t="s">
        <v>26</v>
      </c>
      <c r="L262" s="201">
        <f>SUM(L241:L257)</f>
        <v>415.88616542368703</v>
      </c>
      <c r="M262" s="201">
        <f t="shared" ref="M262:S262" si="111">SUM(M241:M257)</f>
        <v>9.8807597957411275</v>
      </c>
      <c r="N262" s="201">
        <f t="shared" si="111"/>
        <v>346.08520014032632</v>
      </c>
      <c r="O262" s="201">
        <f t="shared" si="111"/>
        <v>424.4653579867425</v>
      </c>
      <c r="P262" s="201">
        <f t="shared" si="111"/>
        <v>90.926458058756808</v>
      </c>
      <c r="Q262" s="201">
        <f t="shared" si="111"/>
        <v>69.266275947333014</v>
      </c>
      <c r="R262" s="203">
        <f t="shared" si="111"/>
        <v>17.911898516073826</v>
      </c>
      <c r="S262" s="204">
        <f t="shared" si="111"/>
        <v>1374.4221158686605</v>
      </c>
      <c r="T262" s="147" t="str">
        <f>IF(ABS(S262-AI262)&gt;0.01,S262-AI262,"")</f>
        <v/>
      </c>
      <c r="U262" s="230" t="s">
        <v>59</v>
      </c>
      <c r="V262" s="231">
        <f>SUM(V241:V257)</f>
        <v>389.16347064649199</v>
      </c>
      <c r="W262" s="231">
        <f t="shared" ref="W262:AH262" si="112">SUM(W241:W257)</f>
        <v>22.414214784829362</v>
      </c>
      <c r="X262" s="231">
        <f t="shared" si="112"/>
        <v>69.266275947333014</v>
      </c>
      <c r="Y262" s="231">
        <f t="shared" si="112"/>
        <v>9.8807597957411275</v>
      </c>
      <c r="Z262" s="231">
        <f t="shared" si="112"/>
        <v>346.08520014032632</v>
      </c>
      <c r="AA262" s="231">
        <f t="shared" si="112"/>
        <v>347.29624730914685</v>
      </c>
      <c r="AB262" s="231">
        <f t="shared" si="112"/>
        <v>90.926458058756808</v>
      </c>
      <c r="AC262" s="231">
        <f t="shared" si="112"/>
        <v>99.389489186035149</v>
      </c>
      <c r="AD262" s="232">
        <f t="shared" si="112"/>
        <v>4.3084799923655908</v>
      </c>
      <c r="AE262" s="232">
        <f t="shared" si="112"/>
        <v>10.234888383291157</v>
      </c>
      <c r="AF262" s="232">
        <f t="shared" si="112"/>
        <v>17.911898516073826</v>
      </c>
      <c r="AG262" s="232">
        <f t="shared" si="112"/>
        <v>0</v>
      </c>
      <c r="AH262" s="232">
        <f t="shared" si="112"/>
        <v>66.934222294304575</v>
      </c>
      <c r="AI262" s="233">
        <f>SUM(V262:AC262)</f>
        <v>1374.4221158686607</v>
      </c>
      <c r="AJ262" s="147" t="str">
        <f t="shared" si="109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0.32402615692002845</v>
      </c>
      <c r="C263" s="49">
        <f t="shared" ref="C263:H263" si="113">IF($I262=0,"-",C262/$I262)</f>
        <v>7.6983196130177706E-3</v>
      </c>
      <c r="D263" s="49">
        <f t="shared" si="113"/>
        <v>0.26964267314380302</v>
      </c>
      <c r="E263" s="49">
        <f t="shared" si="113"/>
        <v>0.33071039656731688</v>
      </c>
      <c r="F263" s="49">
        <f t="shared" si="113"/>
        <v>0</v>
      </c>
      <c r="G263" s="49">
        <f t="shared" si="113"/>
        <v>5.3966895428010801E-2</v>
      </c>
      <c r="H263" s="71">
        <f t="shared" si="113"/>
        <v>1.3955558327823128E-2</v>
      </c>
      <c r="I263" s="50">
        <f>SUM(B263:H263)</f>
        <v>1</v>
      </c>
      <c r="J263" s="147"/>
      <c r="K263" s="82" t="s">
        <v>83</v>
      </c>
      <c r="L263" s="99">
        <f t="shared" ref="L263:R263" si="114">IF($S262=0,"-",L262/$S262)</f>
        <v>0.30258983802864609</v>
      </c>
      <c r="M263" s="99">
        <f t="shared" si="114"/>
        <v>7.189028524541969E-3</v>
      </c>
      <c r="N263" s="99">
        <f t="shared" si="114"/>
        <v>0.25180415546616403</v>
      </c>
      <c r="O263" s="99">
        <f t="shared" si="114"/>
        <v>0.30883187420079633</v>
      </c>
      <c r="P263" s="99">
        <f t="shared" si="114"/>
        <v>6.6156137193186526E-2</v>
      </c>
      <c r="Q263" s="99">
        <f t="shared" si="114"/>
        <v>5.039665409018497E-2</v>
      </c>
      <c r="R263" s="100">
        <f t="shared" si="114"/>
        <v>1.3032312496480144E-2</v>
      </c>
      <c r="S263" s="101">
        <f>SUM(L263:R263)</f>
        <v>1</v>
      </c>
      <c r="U263" s="111" t="s">
        <v>83</v>
      </c>
      <c r="V263" s="133">
        <f>+V262/$AI262</f>
        <v>0.28314697948565337</v>
      </c>
      <c r="W263" s="133">
        <f t="shared" ref="W263:AH263" si="115">+W262/$AI262</f>
        <v>1.6308101074656495E-2</v>
      </c>
      <c r="X263" s="133">
        <f t="shared" si="115"/>
        <v>5.0396654090184963E-2</v>
      </c>
      <c r="Y263" s="133">
        <f t="shared" si="115"/>
        <v>7.1890285245419681E-3</v>
      </c>
      <c r="Z263" s="133">
        <f t="shared" si="115"/>
        <v>0.25180415546616403</v>
      </c>
      <c r="AA263" s="133">
        <f t="shared" si="115"/>
        <v>0.25268528736504581</v>
      </c>
      <c r="AB263" s="133">
        <f t="shared" si="115"/>
        <v>6.6156137193186512E-2</v>
      </c>
      <c r="AC263" s="133">
        <f t="shared" si="115"/>
        <v>7.231365680056677E-2</v>
      </c>
      <c r="AD263" s="133">
        <f t="shared" si="115"/>
        <v>3.1347574683361014E-3</v>
      </c>
      <c r="AE263" s="133">
        <f t="shared" si="115"/>
        <v>7.4466848758632746E-3</v>
      </c>
      <c r="AF263" s="133">
        <f t="shared" si="115"/>
        <v>1.3032312496480142E-2</v>
      </c>
      <c r="AG263" s="133">
        <f t="shared" si="115"/>
        <v>0</v>
      </c>
      <c r="AH263" s="133">
        <f t="shared" si="115"/>
        <v>4.869990195988725E-2</v>
      </c>
      <c r="AI263" s="134">
        <f>SUM(V263:AC263)</f>
        <v>0.99999999999999989</v>
      </c>
      <c r="AJ263" s="25" t="str">
        <f t="shared" si="109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0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0</v>
      </c>
      <c r="J267" s="155"/>
      <c r="K267" s="209" t="s">
        <v>7</v>
      </c>
      <c r="L267" s="158">
        <v>0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0</v>
      </c>
      <c r="U267" s="212" t="s">
        <v>7</v>
      </c>
      <c r="V267" s="213">
        <v>0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0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16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17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18">SUM(V268:AC268)</f>
        <v>0</v>
      </c>
      <c r="AJ268" s="147" t="str">
        <f t="shared" ref="AJ268:AJ289" si="119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16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17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18"/>
        <v>0</v>
      </c>
      <c r="AJ269" s="147" t="str">
        <f t="shared" si="119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16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17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18"/>
        <v>0</v>
      </c>
      <c r="AJ270" s="147" t="str">
        <f t="shared" si="119"/>
        <v/>
      </c>
      <c r="BA270" s="147"/>
      <c r="BR270" s="147"/>
      <c r="CG270" s="147"/>
    </row>
    <row r="271" spans="1:85" ht="15">
      <c r="A271" s="173" t="s">
        <v>16</v>
      </c>
      <c r="B271" s="162">
        <v>0</v>
      </c>
      <c r="C271" s="162">
        <v>0</v>
      </c>
      <c r="D271" s="162">
        <v>0</v>
      </c>
      <c r="E271" s="162">
        <v>18.203690007920638</v>
      </c>
      <c r="F271" s="322"/>
      <c r="G271" s="162">
        <v>0</v>
      </c>
      <c r="H271" s="174">
        <v>0</v>
      </c>
      <c r="I271" s="160">
        <f t="shared" si="116"/>
        <v>18.203690007920638</v>
      </c>
      <c r="J271" s="155"/>
      <c r="K271" s="175" t="s">
        <v>16</v>
      </c>
      <c r="L271" s="162">
        <v>0</v>
      </c>
      <c r="M271" s="162">
        <v>0</v>
      </c>
      <c r="N271" s="162">
        <v>0</v>
      </c>
      <c r="O271" s="162">
        <v>18.203690007920638</v>
      </c>
      <c r="P271" s="162">
        <v>0</v>
      </c>
      <c r="Q271" s="162">
        <v>0</v>
      </c>
      <c r="R271" s="163">
        <v>0</v>
      </c>
      <c r="S271" s="164">
        <f t="shared" si="117"/>
        <v>18.203690007920638</v>
      </c>
      <c r="U271" s="221" t="s">
        <v>16</v>
      </c>
      <c r="V271" s="213">
        <v>0</v>
      </c>
      <c r="W271" s="213">
        <v>0</v>
      </c>
      <c r="X271" s="213">
        <v>0</v>
      </c>
      <c r="Y271" s="213">
        <v>0</v>
      </c>
      <c r="Z271" s="213">
        <v>0</v>
      </c>
      <c r="AA271" s="213">
        <v>18.203690007920638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18"/>
        <v>18.203690007920638</v>
      </c>
      <c r="AJ271" s="147" t="str">
        <f t="shared" si="119"/>
        <v/>
      </c>
      <c r="BA271" s="147"/>
      <c r="BR271" s="147"/>
      <c r="CG271" s="147"/>
    </row>
    <row r="272" spans="1:85" ht="15">
      <c r="A272" s="165" t="s">
        <v>15</v>
      </c>
      <c r="B272" s="166">
        <v>2.88869754433648</v>
      </c>
      <c r="C272" s="166">
        <v>7.6866497626021033E-2</v>
      </c>
      <c r="D272" s="166">
        <v>1.956378121066473</v>
      </c>
      <c r="E272" s="166">
        <v>1.1176539785772823</v>
      </c>
      <c r="F272" s="322"/>
      <c r="G272" s="166">
        <v>0</v>
      </c>
      <c r="H272" s="167">
        <v>0</v>
      </c>
      <c r="I272" s="168">
        <f t="shared" si="116"/>
        <v>6.039596141606256</v>
      </c>
      <c r="J272" s="155"/>
      <c r="K272" s="169" t="s">
        <v>15</v>
      </c>
      <c r="L272" s="170">
        <v>2.88869754433648</v>
      </c>
      <c r="M272" s="170">
        <v>7.6866497626021033E-2</v>
      </c>
      <c r="N272" s="170">
        <v>1.956378121066473</v>
      </c>
      <c r="O272" s="170">
        <v>1.1176539785772823</v>
      </c>
      <c r="P272" s="170">
        <v>0</v>
      </c>
      <c r="Q272" s="170">
        <v>0</v>
      </c>
      <c r="R272" s="171">
        <v>0</v>
      </c>
      <c r="S272" s="172">
        <f t="shared" si="117"/>
        <v>6.039596141606256</v>
      </c>
      <c r="U272" s="217" t="s">
        <v>53</v>
      </c>
      <c r="V272" s="218">
        <v>2.78400574973378</v>
      </c>
      <c r="W272" s="218">
        <v>0</v>
      </c>
      <c r="X272" s="218">
        <v>0</v>
      </c>
      <c r="Y272" s="218">
        <v>7.6866497626021033E-2</v>
      </c>
      <c r="Z272" s="218">
        <v>1.4733354062673629</v>
      </c>
      <c r="AA272" s="218">
        <v>1.1176539785772823</v>
      </c>
      <c r="AB272" s="218">
        <v>0</v>
      </c>
      <c r="AC272" s="219">
        <v>0.58773450940181005</v>
      </c>
      <c r="AD272" s="218">
        <v>0.10469179460269983</v>
      </c>
      <c r="AE272" s="218">
        <v>0</v>
      </c>
      <c r="AF272" s="218">
        <v>0</v>
      </c>
      <c r="AG272" s="218">
        <v>0.48304271479911015</v>
      </c>
      <c r="AH272" s="218">
        <v>0</v>
      </c>
      <c r="AI272" s="220">
        <f t="shared" si="118"/>
        <v>6.039596141606256</v>
      </c>
      <c r="AJ272" s="147" t="str">
        <f t="shared" si="119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15.190647094218148</v>
      </c>
      <c r="F273" s="322"/>
      <c r="G273" s="162">
        <v>0</v>
      </c>
      <c r="H273" s="174">
        <v>0</v>
      </c>
      <c r="I273" s="160">
        <f t="shared" si="116"/>
        <v>15.190647094218148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15.190647094218148</v>
      </c>
      <c r="P273" s="162">
        <v>207.70049386989157</v>
      </c>
      <c r="Q273" s="162">
        <v>0</v>
      </c>
      <c r="R273" s="163">
        <v>0</v>
      </c>
      <c r="S273" s="164">
        <f t="shared" si="117"/>
        <v>222.89114096410972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2.2785970641327222</v>
      </c>
      <c r="AB273" s="213">
        <v>207.70049386989157</v>
      </c>
      <c r="AC273" s="214">
        <v>12.912050030085426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12.912050030085426</v>
      </c>
      <c r="AI273" s="216">
        <f t="shared" si="118"/>
        <v>222.89114096410972</v>
      </c>
      <c r="AJ273" s="147" t="str">
        <f t="shared" si="119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3.321015617033931E-3</v>
      </c>
      <c r="F274" s="322"/>
      <c r="G274" s="166">
        <v>0</v>
      </c>
      <c r="H274" s="167">
        <v>0</v>
      </c>
      <c r="I274" s="168">
        <f t="shared" si="116"/>
        <v>3.321015617033931E-3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3.321015617033931E-3</v>
      </c>
      <c r="P274" s="170">
        <v>0.13950906867528148</v>
      </c>
      <c r="Q274" s="170">
        <v>0</v>
      </c>
      <c r="R274" s="171">
        <v>0</v>
      </c>
      <c r="S274" s="172">
        <f t="shared" si="117"/>
        <v>0.14283008429231542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0.13950906867528148</v>
      </c>
      <c r="AC274" s="219">
        <v>3.321015617033931E-3</v>
      </c>
      <c r="AD274" s="218">
        <v>0</v>
      </c>
      <c r="AE274" s="218">
        <v>0</v>
      </c>
      <c r="AF274" s="218">
        <v>0</v>
      </c>
      <c r="AG274" s="218">
        <v>0</v>
      </c>
      <c r="AH274" s="218">
        <v>3.321015617033931E-3</v>
      </c>
      <c r="AI274" s="220">
        <f t="shared" si="118"/>
        <v>0.14283008429231542</v>
      </c>
      <c r="AJ274" s="147" t="str">
        <f t="shared" si="119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16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17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18"/>
        <v>0</v>
      </c>
      <c r="AJ275" s="147" t="str">
        <f t="shared" si="119"/>
        <v/>
      </c>
      <c r="BA275" s="147"/>
      <c r="BR275" s="147"/>
      <c r="CG275" s="147"/>
    </row>
    <row r="276" spans="1:85" ht="15">
      <c r="A276" s="165" t="s">
        <v>17</v>
      </c>
      <c r="B276" s="166">
        <v>0</v>
      </c>
      <c r="C276" s="166">
        <v>0</v>
      </c>
      <c r="D276" s="166">
        <v>14.023691333981567</v>
      </c>
      <c r="E276" s="166">
        <v>1.2692494505924401</v>
      </c>
      <c r="F276" s="322"/>
      <c r="G276" s="166">
        <v>0</v>
      </c>
      <c r="H276" s="167">
        <v>0</v>
      </c>
      <c r="I276" s="168">
        <f t="shared" si="116"/>
        <v>15.292940784574007</v>
      </c>
      <c r="J276" s="155"/>
      <c r="K276" s="169" t="s">
        <v>17</v>
      </c>
      <c r="L276" s="170">
        <v>0</v>
      </c>
      <c r="M276" s="170">
        <v>0</v>
      </c>
      <c r="N276" s="170">
        <v>14.023691333981567</v>
      </c>
      <c r="O276" s="170">
        <v>1.2692494505924401</v>
      </c>
      <c r="P276" s="170">
        <v>0</v>
      </c>
      <c r="Q276" s="170">
        <v>0</v>
      </c>
      <c r="R276" s="171">
        <v>0</v>
      </c>
      <c r="S276" s="172">
        <f t="shared" si="117"/>
        <v>15.292940784574007</v>
      </c>
      <c r="U276" s="217" t="s">
        <v>17</v>
      </c>
      <c r="V276" s="218">
        <v>0</v>
      </c>
      <c r="W276" s="218">
        <v>0</v>
      </c>
      <c r="X276" s="218">
        <v>0</v>
      </c>
      <c r="Y276" s="218">
        <v>0</v>
      </c>
      <c r="Z276" s="218">
        <v>14.023691333981567</v>
      </c>
      <c r="AA276" s="218">
        <v>0</v>
      </c>
      <c r="AB276" s="218">
        <v>0</v>
      </c>
      <c r="AC276" s="219">
        <v>1.2692494505924401</v>
      </c>
      <c r="AD276" s="218">
        <v>0</v>
      </c>
      <c r="AE276" s="218">
        <v>0</v>
      </c>
      <c r="AF276" s="218">
        <v>0</v>
      </c>
      <c r="AG276" s="218">
        <v>0</v>
      </c>
      <c r="AH276" s="218">
        <v>1.2692494505924401</v>
      </c>
      <c r="AI276" s="220">
        <f t="shared" si="118"/>
        <v>15.292940784574007</v>
      </c>
      <c r="AJ276" s="147" t="str">
        <f t="shared" si="119"/>
        <v/>
      </c>
      <c r="BA276" s="147"/>
      <c r="BR276" s="147"/>
      <c r="CG276" s="147"/>
    </row>
    <row r="277" spans="1:85" ht="15">
      <c r="A277" s="173" t="s">
        <v>139</v>
      </c>
      <c r="B277" s="162">
        <v>20.587889337361307</v>
      </c>
      <c r="C277" s="162">
        <v>722.08794492526783</v>
      </c>
      <c r="D277" s="162">
        <v>44.385880498497507</v>
      </c>
      <c r="E277" s="162">
        <v>55.354489301745268</v>
      </c>
      <c r="F277" s="322"/>
      <c r="G277" s="162">
        <v>0</v>
      </c>
      <c r="H277" s="174">
        <v>0</v>
      </c>
      <c r="I277" s="160">
        <f t="shared" si="116"/>
        <v>842.41620406287188</v>
      </c>
      <c r="J277" s="155"/>
      <c r="K277" s="175" t="s">
        <v>139</v>
      </c>
      <c r="L277" s="162">
        <v>20.587889337361307</v>
      </c>
      <c r="M277" s="162">
        <v>722.08794492526783</v>
      </c>
      <c r="N277" s="162">
        <v>44.385880498497507</v>
      </c>
      <c r="O277" s="162">
        <v>55.354489301745268</v>
      </c>
      <c r="P277" s="162">
        <v>0</v>
      </c>
      <c r="Q277" s="162">
        <v>0</v>
      </c>
      <c r="R277" s="163">
        <v>0</v>
      </c>
      <c r="S277" s="164">
        <f t="shared" si="117"/>
        <v>842.41620406287188</v>
      </c>
      <c r="U277" s="221" t="s">
        <v>139</v>
      </c>
      <c r="V277" s="213">
        <v>20.587889337361307</v>
      </c>
      <c r="W277" s="213">
        <v>0</v>
      </c>
      <c r="X277" s="213">
        <v>0</v>
      </c>
      <c r="Y277" s="213">
        <v>722.08794492526783</v>
      </c>
      <c r="Z277" s="213">
        <v>0</v>
      </c>
      <c r="AA277" s="213">
        <v>0</v>
      </c>
      <c r="AB277" s="213">
        <v>0</v>
      </c>
      <c r="AC277" s="214">
        <v>99.740369800242789</v>
      </c>
      <c r="AD277" s="213">
        <v>0</v>
      </c>
      <c r="AE277" s="213">
        <v>0</v>
      </c>
      <c r="AF277" s="213">
        <v>0</v>
      </c>
      <c r="AG277" s="213">
        <v>44.385880498497507</v>
      </c>
      <c r="AH277" s="213">
        <v>55.354489301745268</v>
      </c>
      <c r="AI277" s="216">
        <f t="shared" si="118"/>
        <v>842.41620406287188</v>
      </c>
      <c r="AJ277" s="147" t="str">
        <f t="shared" si="119"/>
        <v/>
      </c>
      <c r="BA277" s="147"/>
      <c r="BR277" s="147"/>
      <c r="CG277" s="147"/>
    </row>
    <row r="278" spans="1:85" ht="15">
      <c r="A278" s="165" t="s">
        <v>25</v>
      </c>
      <c r="B278" s="166">
        <v>8.5698546705047107</v>
      </c>
      <c r="C278" s="166">
        <v>0.29765949744759246</v>
      </c>
      <c r="D278" s="166">
        <v>156.2573994294159</v>
      </c>
      <c r="E278" s="166">
        <v>531.40854127503985</v>
      </c>
      <c r="F278" s="322"/>
      <c r="G278" s="166">
        <v>8.6218118425793957</v>
      </c>
      <c r="H278" s="167">
        <v>0</v>
      </c>
      <c r="I278" s="168">
        <f t="shared" si="116"/>
        <v>705.15526671498742</v>
      </c>
      <c r="J278" s="155"/>
      <c r="K278" s="169" t="s">
        <v>25</v>
      </c>
      <c r="L278" s="170">
        <v>8.5698546705047107</v>
      </c>
      <c r="M278" s="170">
        <v>0.29765949744759246</v>
      </c>
      <c r="N278" s="170">
        <v>156.2573994294159</v>
      </c>
      <c r="O278" s="170">
        <v>531.40854127503985</v>
      </c>
      <c r="P278" s="170">
        <v>0</v>
      </c>
      <c r="Q278" s="170">
        <v>8.6218118425793957</v>
      </c>
      <c r="R278" s="171">
        <v>0</v>
      </c>
      <c r="S278" s="172">
        <f t="shared" si="117"/>
        <v>705.15526671498742</v>
      </c>
      <c r="U278" s="217" t="s">
        <v>25</v>
      </c>
      <c r="V278" s="218">
        <v>4.695731362745188</v>
      </c>
      <c r="W278" s="218">
        <v>3.8741233077595232</v>
      </c>
      <c r="X278" s="218">
        <v>8.6218118425793957</v>
      </c>
      <c r="Y278" s="218">
        <v>0.29765949744759246</v>
      </c>
      <c r="Z278" s="218">
        <v>156.2573994294159</v>
      </c>
      <c r="AA278" s="218">
        <v>531.31626491660438</v>
      </c>
      <c r="AB278" s="218">
        <v>0</v>
      </c>
      <c r="AC278" s="219">
        <v>9.2276358435478698E-2</v>
      </c>
      <c r="AD278" s="218">
        <v>0</v>
      </c>
      <c r="AE278" s="218">
        <v>0</v>
      </c>
      <c r="AF278" s="218">
        <v>0</v>
      </c>
      <c r="AG278" s="218">
        <v>0</v>
      </c>
      <c r="AH278" s="218">
        <v>9.2276358435478698E-2</v>
      </c>
      <c r="AI278" s="220">
        <f t="shared" si="118"/>
        <v>705.15526671498742</v>
      </c>
      <c r="AJ278" s="147" t="str">
        <f t="shared" si="119"/>
        <v/>
      </c>
      <c r="BA278" s="147"/>
      <c r="BR278" s="147"/>
      <c r="CG278" s="147"/>
    </row>
    <row r="279" spans="1:85" ht="15">
      <c r="A279" s="173" t="s">
        <v>24</v>
      </c>
      <c r="B279" s="162">
        <v>0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16"/>
        <v>0</v>
      </c>
      <c r="J279" s="155"/>
      <c r="K279" s="175" t="s">
        <v>24</v>
      </c>
      <c r="L279" s="162">
        <v>0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17"/>
        <v>0</v>
      </c>
      <c r="U279" s="221" t="s">
        <v>24</v>
      </c>
      <c r="V279" s="213">
        <v>0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18"/>
        <v>0</v>
      </c>
      <c r="AJ279" s="147" t="str">
        <f t="shared" si="119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16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17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18"/>
        <v>0</v>
      </c>
      <c r="AJ280" s="147" t="str">
        <f t="shared" si="119"/>
        <v/>
      </c>
      <c r="BA280" s="147"/>
      <c r="BR280" s="147"/>
      <c r="CG280" s="147"/>
    </row>
    <row r="281" spans="1:85" ht="15">
      <c r="A281" s="173" t="s">
        <v>22</v>
      </c>
      <c r="B281" s="162">
        <v>1.3519874140481982</v>
      </c>
      <c r="C281" s="162">
        <v>0</v>
      </c>
      <c r="D281" s="162">
        <v>0</v>
      </c>
      <c r="E281" s="162">
        <v>0</v>
      </c>
      <c r="F281" s="322"/>
      <c r="G281" s="162">
        <v>0</v>
      </c>
      <c r="H281" s="174">
        <v>0</v>
      </c>
      <c r="I281" s="160">
        <f t="shared" si="116"/>
        <v>1.3519874140481982</v>
      </c>
      <c r="J281" s="155"/>
      <c r="K281" s="175" t="s">
        <v>22</v>
      </c>
      <c r="L281" s="162">
        <v>1.3519874140481982</v>
      </c>
      <c r="M281" s="162">
        <v>0</v>
      </c>
      <c r="N281" s="162">
        <v>0</v>
      </c>
      <c r="O281" s="162">
        <v>0</v>
      </c>
      <c r="P281" s="162">
        <v>12.457742014438336</v>
      </c>
      <c r="Q281" s="162">
        <v>0</v>
      </c>
      <c r="R281" s="163">
        <v>0</v>
      </c>
      <c r="S281" s="164">
        <f t="shared" si="117"/>
        <v>13.809729428486534</v>
      </c>
      <c r="U281" s="221" t="s">
        <v>22</v>
      </c>
      <c r="V281" s="213">
        <v>1.3519874140481982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12.457742014438336</v>
      </c>
      <c r="AC281" s="214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6">
        <f t="shared" si="118"/>
        <v>13.809729428486534</v>
      </c>
      <c r="AJ281" s="147" t="str">
        <f t="shared" si="119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16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17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18"/>
        <v>0</v>
      </c>
      <c r="AJ282" s="147" t="str">
        <f t="shared" si="119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16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17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18"/>
        <v>0</v>
      </c>
      <c r="AJ283" s="147" t="str">
        <f t="shared" si="119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16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17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18"/>
        <v>0</v>
      </c>
      <c r="AJ284" s="147" t="str">
        <f t="shared" si="119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16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17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18"/>
        <v>0</v>
      </c>
      <c r="AJ285" s="147" t="str">
        <f t="shared" si="119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16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17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18"/>
        <v>0</v>
      </c>
      <c r="AJ286" s="147" t="str">
        <f t="shared" si="119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16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17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18"/>
        <v>0</v>
      </c>
      <c r="AJ287" s="147" t="str">
        <f t="shared" si="119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33.398428966250691</v>
      </c>
      <c r="C288" s="201">
        <f t="shared" ref="C288:I288" si="120">SUM(C267:C283)</f>
        <v>722.4624709203415</v>
      </c>
      <c r="D288" s="201">
        <f t="shared" si="120"/>
        <v>216.62334938296144</v>
      </c>
      <c r="E288" s="201">
        <f t="shared" si="120"/>
        <v>622.54759212371073</v>
      </c>
      <c r="F288" s="201">
        <f t="shared" si="120"/>
        <v>0</v>
      </c>
      <c r="G288" s="201">
        <f t="shared" si="120"/>
        <v>8.6218118425793957</v>
      </c>
      <c r="H288" s="203">
        <f t="shared" si="120"/>
        <v>0</v>
      </c>
      <c r="I288" s="160">
        <f t="shared" si="120"/>
        <v>1603.6536532358434</v>
      </c>
      <c r="J288" s="155"/>
      <c r="K288" s="202" t="s">
        <v>26</v>
      </c>
      <c r="L288" s="201">
        <f>SUM(L267:L283)</f>
        <v>33.398428966250691</v>
      </c>
      <c r="M288" s="201">
        <f t="shared" ref="M288:S288" si="121">SUM(M267:M283)</f>
        <v>722.4624709203415</v>
      </c>
      <c r="N288" s="201">
        <f t="shared" si="121"/>
        <v>216.62334938296144</v>
      </c>
      <c r="O288" s="201">
        <f t="shared" si="121"/>
        <v>622.54759212371073</v>
      </c>
      <c r="P288" s="201">
        <f t="shared" si="121"/>
        <v>220.29774495300521</v>
      </c>
      <c r="Q288" s="201">
        <f t="shared" si="121"/>
        <v>8.6218118425793957</v>
      </c>
      <c r="R288" s="203">
        <f t="shared" si="121"/>
        <v>0</v>
      </c>
      <c r="S288" s="204">
        <f t="shared" si="121"/>
        <v>1823.9513981888485</v>
      </c>
      <c r="T288" s="147" t="str">
        <f>IF(ABS(S288-AI288)&gt;0.01,S288-AI288,"")</f>
        <v/>
      </c>
      <c r="U288" s="230" t="s">
        <v>59</v>
      </c>
      <c r="V288" s="231">
        <f>SUM(V267:V283)</f>
        <v>29.419613863888475</v>
      </c>
      <c r="W288" s="231">
        <f t="shared" ref="W288:AH288" si="122">SUM(W267:W283)</f>
        <v>3.8741233077595232</v>
      </c>
      <c r="X288" s="231">
        <f t="shared" si="122"/>
        <v>8.6218118425793957</v>
      </c>
      <c r="Y288" s="231">
        <f t="shared" si="122"/>
        <v>722.4624709203415</v>
      </c>
      <c r="Z288" s="231">
        <f t="shared" si="122"/>
        <v>171.75442616966484</v>
      </c>
      <c r="AA288" s="231">
        <f t="shared" si="122"/>
        <v>552.91620596723499</v>
      </c>
      <c r="AB288" s="231">
        <f t="shared" si="122"/>
        <v>220.29774495300521</v>
      </c>
      <c r="AC288" s="231">
        <f t="shared" si="122"/>
        <v>114.60500116437498</v>
      </c>
      <c r="AD288" s="232">
        <f t="shared" si="122"/>
        <v>0.10469179460269983</v>
      </c>
      <c r="AE288" s="232">
        <f t="shared" si="122"/>
        <v>0</v>
      </c>
      <c r="AF288" s="232">
        <f t="shared" si="122"/>
        <v>0</v>
      </c>
      <c r="AG288" s="232">
        <f t="shared" si="122"/>
        <v>44.868923213296618</v>
      </c>
      <c r="AH288" s="232">
        <f t="shared" si="122"/>
        <v>69.631386156475656</v>
      </c>
      <c r="AI288" s="233">
        <f>SUM(V288:AC288)</f>
        <v>1823.9513981888488</v>
      </c>
      <c r="AJ288" s="147" t="str">
        <f t="shared" si="119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2.0826460189118472E-2</v>
      </c>
      <c r="C289" s="49">
        <f t="shared" ref="C289:H289" si="123">IF($I288=0,"-",C288/$I288)</f>
        <v>0.45051028909051571</v>
      </c>
      <c r="D289" s="49">
        <f t="shared" si="123"/>
        <v>0.13508113110699435</v>
      </c>
      <c r="E289" s="49">
        <f t="shared" si="123"/>
        <v>0.38820576429800641</v>
      </c>
      <c r="F289" s="49">
        <f t="shared" si="123"/>
        <v>0</v>
      </c>
      <c r="G289" s="49">
        <f t="shared" si="123"/>
        <v>5.3763553153652298E-3</v>
      </c>
      <c r="H289" s="71">
        <f t="shared" si="123"/>
        <v>0</v>
      </c>
      <c r="I289" s="50">
        <f>SUM(B289:H289)</f>
        <v>1.0000000000000002</v>
      </c>
      <c r="J289" s="147"/>
      <c r="K289" s="82" t="s">
        <v>83</v>
      </c>
      <c r="L289" s="99">
        <f t="shared" ref="L289:R289" si="124">IF($S288=0,"-",L288/$S288)</f>
        <v>1.8311030107169928E-2</v>
      </c>
      <c r="M289" s="99">
        <f t="shared" si="124"/>
        <v>0.39609743529226377</v>
      </c>
      <c r="N289" s="99">
        <f t="shared" si="124"/>
        <v>0.118765965802633</v>
      </c>
      <c r="O289" s="99">
        <f t="shared" si="124"/>
        <v>0.34131808157930604</v>
      </c>
      <c r="P289" s="99">
        <f t="shared" si="124"/>
        <v>0.12078049073662651</v>
      </c>
      <c r="Q289" s="99">
        <f t="shared" si="124"/>
        <v>4.7269964820009468E-3</v>
      </c>
      <c r="R289" s="100">
        <f t="shared" si="124"/>
        <v>0</v>
      </c>
      <c r="S289" s="101">
        <f>SUM(L289:R289)</f>
        <v>1.0000000000000002</v>
      </c>
      <c r="U289" s="111" t="s">
        <v>83</v>
      </c>
      <c r="V289" s="133">
        <f>+V288/$AI288</f>
        <v>1.6129604052554047E-2</v>
      </c>
      <c r="W289" s="133">
        <f t="shared" ref="W289:AH289" si="125">+W288/$AI288</f>
        <v>2.124027707978655E-3</v>
      </c>
      <c r="X289" s="133">
        <f t="shared" si="125"/>
        <v>4.7269964820009468E-3</v>
      </c>
      <c r="Y289" s="133">
        <f t="shared" si="125"/>
        <v>0.39609743529226377</v>
      </c>
      <c r="Z289" s="133">
        <f t="shared" si="125"/>
        <v>9.4166119963620704E-2</v>
      </c>
      <c r="AA289" s="133">
        <f t="shared" si="125"/>
        <v>0.30314196228927531</v>
      </c>
      <c r="AB289" s="133">
        <f t="shared" si="125"/>
        <v>0.1207804907366265</v>
      </c>
      <c r="AC289" s="133">
        <f t="shared" si="125"/>
        <v>6.2833363475680165E-2</v>
      </c>
      <c r="AD289" s="133">
        <f t="shared" si="125"/>
        <v>5.7398346637227787E-5</v>
      </c>
      <c r="AE289" s="133">
        <f t="shared" si="125"/>
        <v>0</v>
      </c>
      <c r="AF289" s="133">
        <f t="shared" si="125"/>
        <v>0</v>
      </c>
      <c r="AG289" s="133">
        <f t="shared" si="125"/>
        <v>2.4599845839012299E-2</v>
      </c>
      <c r="AH289" s="133">
        <f t="shared" si="125"/>
        <v>3.8176119290030633E-2</v>
      </c>
      <c r="AI289" s="134">
        <f>SUM(V289:AC289)</f>
        <v>1.0000000000000002</v>
      </c>
      <c r="AJ289" s="25" t="str">
        <f t="shared" si="119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26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27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28">SUM(V294:AC294)</f>
        <v>0</v>
      </c>
      <c r="AJ294" s="147" t="str">
        <f t="shared" ref="AJ294:AJ315" si="129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26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27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28"/>
        <v>0</v>
      </c>
      <c r="AJ295" s="147" t="str">
        <f t="shared" si="129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26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27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28"/>
        <v>0</v>
      </c>
      <c r="AJ296" s="147" t="str">
        <f t="shared" si="129"/>
        <v/>
      </c>
      <c r="BA296" s="147"/>
      <c r="BR296" s="147"/>
      <c r="CG296" s="147"/>
    </row>
    <row r="297" spans="1:85" ht="15">
      <c r="A297" s="173" t="s">
        <v>16</v>
      </c>
      <c r="B297" s="162">
        <v>5.2427930320416447</v>
      </c>
      <c r="C297" s="162">
        <v>39.627298858153317</v>
      </c>
      <c r="D297" s="162">
        <v>6.5634058717056476</v>
      </c>
      <c r="E297" s="162">
        <v>0.11944222458159891</v>
      </c>
      <c r="F297" s="322"/>
      <c r="G297" s="162">
        <v>0</v>
      </c>
      <c r="H297" s="174">
        <v>0</v>
      </c>
      <c r="I297" s="160">
        <f t="shared" si="126"/>
        <v>51.552939986482208</v>
      </c>
      <c r="J297" s="155"/>
      <c r="K297" s="175" t="s">
        <v>16</v>
      </c>
      <c r="L297" s="162">
        <v>5.2427930320416447</v>
      </c>
      <c r="M297" s="162">
        <v>39.627298858153317</v>
      </c>
      <c r="N297" s="162">
        <v>6.5634058717056476</v>
      </c>
      <c r="O297" s="162">
        <v>0.11944222458159891</v>
      </c>
      <c r="P297" s="162">
        <v>0</v>
      </c>
      <c r="Q297" s="162">
        <v>0</v>
      </c>
      <c r="R297" s="163">
        <v>0</v>
      </c>
      <c r="S297" s="164">
        <f t="shared" si="127"/>
        <v>51.552939986482208</v>
      </c>
      <c r="U297" s="221" t="s">
        <v>16</v>
      </c>
      <c r="V297" s="213">
        <v>5.2427930320416447</v>
      </c>
      <c r="W297" s="213">
        <v>0</v>
      </c>
      <c r="X297" s="213">
        <v>0</v>
      </c>
      <c r="Y297" s="213">
        <v>39.627298858153317</v>
      </c>
      <c r="Z297" s="213">
        <v>6.5634058717056476</v>
      </c>
      <c r="AA297" s="213">
        <v>0.11944222458159891</v>
      </c>
      <c r="AB297" s="213">
        <v>0</v>
      </c>
      <c r="AC297" s="214">
        <v>0</v>
      </c>
      <c r="AD297" s="215">
        <v>0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28"/>
        <v>51.552939986482208</v>
      </c>
      <c r="AJ297" s="147" t="str">
        <f t="shared" si="129"/>
        <v/>
      </c>
      <c r="BA297" s="147"/>
      <c r="BR297" s="147"/>
      <c r="CG297" s="147"/>
    </row>
    <row r="298" spans="1:85" ht="15">
      <c r="A298" s="165" t="s">
        <v>15</v>
      </c>
      <c r="B298" s="166">
        <v>0.36334785698306488</v>
      </c>
      <c r="C298" s="166">
        <v>0.62794889017850053</v>
      </c>
      <c r="D298" s="166">
        <v>0.25874663483711519</v>
      </c>
      <c r="E298" s="166">
        <v>4.6294610878889839E-3</v>
      </c>
      <c r="F298" s="322"/>
      <c r="G298" s="166">
        <v>0</v>
      </c>
      <c r="H298" s="167">
        <v>0</v>
      </c>
      <c r="I298" s="168">
        <f t="shared" si="126"/>
        <v>1.2546728430865697</v>
      </c>
      <c r="J298" s="155"/>
      <c r="K298" s="169" t="s">
        <v>15</v>
      </c>
      <c r="L298" s="170">
        <v>0.36334785698306488</v>
      </c>
      <c r="M298" s="170">
        <v>0.62794889017850053</v>
      </c>
      <c r="N298" s="170">
        <v>0.25874663483711519</v>
      </c>
      <c r="O298" s="170">
        <v>4.6294610878889839E-3</v>
      </c>
      <c r="P298" s="170">
        <v>0</v>
      </c>
      <c r="Q298" s="170">
        <v>0</v>
      </c>
      <c r="R298" s="171">
        <v>0</v>
      </c>
      <c r="S298" s="172">
        <f t="shared" si="127"/>
        <v>1.2546728430865697</v>
      </c>
      <c r="U298" s="217" t="s">
        <v>53</v>
      </c>
      <c r="V298" s="218">
        <v>0.31200583787288449</v>
      </c>
      <c r="W298" s="218">
        <v>0</v>
      </c>
      <c r="X298" s="218">
        <v>0</v>
      </c>
      <c r="Y298" s="218">
        <v>0.62794889017850053</v>
      </c>
      <c r="Z298" s="218">
        <v>0.25874663483711519</v>
      </c>
      <c r="AA298" s="218">
        <v>4.6294610878889839E-3</v>
      </c>
      <c r="AB298" s="218">
        <v>0</v>
      </c>
      <c r="AC298" s="219">
        <v>5.1342019110180361E-2</v>
      </c>
      <c r="AD298" s="218">
        <v>5.1342019110180361E-2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28"/>
        <v>1.2546728430865695</v>
      </c>
      <c r="AJ298" s="147" t="str">
        <f t="shared" si="129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0.13869043075762813</v>
      </c>
      <c r="F299" s="322"/>
      <c r="G299" s="162">
        <v>0</v>
      </c>
      <c r="H299" s="174">
        <v>0</v>
      </c>
      <c r="I299" s="160">
        <f t="shared" si="126"/>
        <v>0.13869043075762813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0.13869043075762813</v>
      </c>
      <c r="P299" s="162">
        <v>51.734586499753533</v>
      </c>
      <c r="Q299" s="162">
        <v>0</v>
      </c>
      <c r="R299" s="163">
        <v>0</v>
      </c>
      <c r="S299" s="164">
        <f t="shared" si="127"/>
        <v>51.87327693051116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0.13869043075762813</v>
      </c>
      <c r="AB299" s="213">
        <v>51.734586499753533</v>
      </c>
      <c r="AC299" s="214">
        <v>0</v>
      </c>
      <c r="AD299" s="213">
        <v>0</v>
      </c>
      <c r="AE299" s="213">
        <v>0</v>
      </c>
      <c r="AF299" s="213">
        <v>0</v>
      </c>
      <c r="AG299" s="213">
        <v>0</v>
      </c>
      <c r="AH299" s="213">
        <v>0</v>
      </c>
      <c r="AI299" s="216">
        <f t="shared" si="128"/>
        <v>51.87327693051116</v>
      </c>
      <c r="AJ299" s="147" t="str">
        <f t="shared" si="129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26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0.43067425144467897</v>
      </c>
      <c r="Q300" s="170">
        <v>0</v>
      </c>
      <c r="R300" s="171">
        <v>0</v>
      </c>
      <c r="S300" s="172">
        <f t="shared" si="127"/>
        <v>0.43067425144467897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0.43067425144467897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28"/>
        <v>0.43067425144467897</v>
      </c>
      <c r="AJ300" s="147" t="str">
        <f t="shared" si="129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26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27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28"/>
        <v>0</v>
      </c>
      <c r="AJ301" s="147" t="str">
        <f t="shared" si="129"/>
        <v/>
      </c>
      <c r="BA301" s="147"/>
      <c r="BR301" s="147"/>
      <c r="CG301" s="147"/>
    </row>
    <row r="302" spans="1:85" ht="15">
      <c r="A302" s="165" t="s">
        <v>17</v>
      </c>
      <c r="B302" s="166">
        <v>0.11189239317576272</v>
      </c>
      <c r="C302" s="166">
        <v>0</v>
      </c>
      <c r="D302" s="166">
        <v>49.018889492937504</v>
      </c>
      <c r="E302" s="166">
        <v>0.69405612363045877</v>
      </c>
      <c r="F302" s="322"/>
      <c r="G302" s="166">
        <v>0</v>
      </c>
      <c r="H302" s="167">
        <v>0</v>
      </c>
      <c r="I302" s="168">
        <f t="shared" si="126"/>
        <v>49.824838009743729</v>
      </c>
      <c r="J302" s="155"/>
      <c r="K302" s="169" t="s">
        <v>17</v>
      </c>
      <c r="L302" s="170">
        <v>0.11189239317576272</v>
      </c>
      <c r="M302" s="170">
        <v>0</v>
      </c>
      <c r="N302" s="170">
        <v>49.018889492937504</v>
      </c>
      <c r="O302" s="170">
        <v>0.69405612363045877</v>
      </c>
      <c r="P302" s="170">
        <v>0.82584985457991789</v>
      </c>
      <c r="Q302" s="170">
        <v>0</v>
      </c>
      <c r="R302" s="171">
        <v>0</v>
      </c>
      <c r="S302" s="172">
        <f t="shared" si="127"/>
        <v>50.65068786432365</v>
      </c>
      <c r="U302" s="217" t="s">
        <v>17</v>
      </c>
      <c r="V302" s="218">
        <v>0</v>
      </c>
      <c r="W302" s="218">
        <v>0</v>
      </c>
      <c r="X302" s="218">
        <v>0</v>
      </c>
      <c r="Y302" s="218">
        <v>0</v>
      </c>
      <c r="Z302" s="218">
        <v>49.018889492937504</v>
      </c>
      <c r="AA302" s="218">
        <v>0.31849284622472002</v>
      </c>
      <c r="AB302" s="218">
        <v>0.82584985457991789</v>
      </c>
      <c r="AC302" s="219">
        <v>0.48745567058150141</v>
      </c>
      <c r="AD302" s="218">
        <v>0.11189239317576272</v>
      </c>
      <c r="AE302" s="218">
        <v>0</v>
      </c>
      <c r="AF302" s="218">
        <v>0</v>
      </c>
      <c r="AG302" s="218">
        <v>0</v>
      </c>
      <c r="AH302" s="218">
        <v>0.37556327740573869</v>
      </c>
      <c r="AI302" s="220">
        <f t="shared" si="128"/>
        <v>50.65068786432365</v>
      </c>
      <c r="AJ302" s="147" t="str">
        <f t="shared" si="129"/>
        <v/>
      </c>
      <c r="BA302" s="147"/>
      <c r="BR302" s="147"/>
      <c r="CG302" s="147"/>
    </row>
    <row r="303" spans="1:85" ht="15">
      <c r="A303" s="173" t="s">
        <v>139</v>
      </c>
      <c r="B303" s="162">
        <v>31.559521966886859</v>
      </c>
      <c r="C303" s="162">
        <v>185.28125114096116</v>
      </c>
      <c r="D303" s="162">
        <v>65.691048041638226</v>
      </c>
      <c r="E303" s="162">
        <v>10.696071383692839</v>
      </c>
      <c r="F303" s="322"/>
      <c r="G303" s="162">
        <v>0</v>
      </c>
      <c r="H303" s="174">
        <v>0</v>
      </c>
      <c r="I303" s="160">
        <f t="shared" si="126"/>
        <v>293.2278925331791</v>
      </c>
      <c r="J303" s="155"/>
      <c r="K303" s="175" t="s">
        <v>139</v>
      </c>
      <c r="L303" s="162">
        <v>31.559521966886859</v>
      </c>
      <c r="M303" s="162">
        <v>185.28125114096116</v>
      </c>
      <c r="N303" s="162">
        <v>65.691048041638226</v>
      </c>
      <c r="O303" s="162">
        <v>10.696071383692839</v>
      </c>
      <c r="P303" s="162">
        <v>0</v>
      </c>
      <c r="Q303" s="162">
        <v>0</v>
      </c>
      <c r="R303" s="163">
        <v>0</v>
      </c>
      <c r="S303" s="164">
        <f t="shared" si="127"/>
        <v>293.2278925331791</v>
      </c>
      <c r="U303" s="221" t="s">
        <v>139</v>
      </c>
      <c r="V303" s="213">
        <v>26.015450077075961</v>
      </c>
      <c r="W303" s="213">
        <v>0</v>
      </c>
      <c r="X303" s="213">
        <v>0</v>
      </c>
      <c r="Y303" s="213">
        <v>185.28125114096116</v>
      </c>
      <c r="Z303" s="213">
        <v>65.691048041638226</v>
      </c>
      <c r="AA303" s="213">
        <v>9.7508208940197125</v>
      </c>
      <c r="AB303" s="213">
        <v>0</v>
      </c>
      <c r="AC303" s="214">
        <v>6.4893223794840242</v>
      </c>
      <c r="AD303" s="213">
        <v>5.5440718898108976</v>
      </c>
      <c r="AE303" s="213">
        <v>0</v>
      </c>
      <c r="AF303" s="213">
        <v>0</v>
      </c>
      <c r="AG303" s="213">
        <v>0</v>
      </c>
      <c r="AH303" s="213">
        <v>0.94525048967312653</v>
      </c>
      <c r="AI303" s="216">
        <f t="shared" si="128"/>
        <v>293.2278925331791</v>
      </c>
      <c r="AJ303" s="147" t="str">
        <f t="shared" si="129"/>
        <v/>
      </c>
      <c r="BA303" s="147"/>
      <c r="BR303" s="147"/>
      <c r="CG303" s="147"/>
    </row>
    <row r="304" spans="1:85" ht="15">
      <c r="A304" s="165" t="s">
        <v>25</v>
      </c>
      <c r="B304" s="166">
        <v>21.741782311506487</v>
      </c>
      <c r="C304" s="166">
        <v>3.3936909973804812</v>
      </c>
      <c r="D304" s="166">
        <v>17.03318090280986</v>
      </c>
      <c r="E304" s="166">
        <v>278.90316296173438</v>
      </c>
      <c r="F304" s="322"/>
      <c r="G304" s="166">
        <v>27.307382050142952</v>
      </c>
      <c r="H304" s="167">
        <v>0</v>
      </c>
      <c r="I304" s="168">
        <f t="shared" si="126"/>
        <v>348.37919922357418</v>
      </c>
      <c r="J304" s="155"/>
      <c r="K304" s="169" t="s">
        <v>25</v>
      </c>
      <c r="L304" s="170">
        <v>21.741782311506487</v>
      </c>
      <c r="M304" s="170">
        <v>3.3936909973804812</v>
      </c>
      <c r="N304" s="170">
        <v>17.03318090280986</v>
      </c>
      <c r="O304" s="170">
        <v>278.90316296173438</v>
      </c>
      <c r="P304" s="170">
        <v>0.33847923430396148</v>
      </c>
      <c r="Q304" s="170">
        <v>27.307382050142952</v>
      </c>
      <c r="R304" s="171">
        <v>0</v>
      </c>
      <c r="S304" s="172">
        <f t="shared" si="127"/>
        <v>348.71767845787815</v>
      </c>
      <c r="U304" s="217" t="s">
        <v>25</v>
      </c>
      <c r="V304" s="218">
        <v>2.0457269939951934</v>
      </c>
      <c r="W304" s="218">
        <v>18.861003570229354</v>
      </c>
      <c r="X304" s="218">
        <v>27.307382050142952</v>
      </c>
      <c r="Y304" s="218">
        <v>3.3936909973804812</v>
      </c>
      <c r="Z304" s="218">
        <v>17.03318090280986</v>
      </c>
      <c r="AA304" s="218">
        <v>201.29278153532601</v>
      </c>
      <c r="AB304" s="218">
        <v>0.33847923430396148</v>
      </c>
      <c r="AC304" s="219">
        <v>78.445433173690333</v>
      </c>
      <c r="AD304" s="218">
        <v>0.83505174728193965</v>
      </c>
      <c r="AE304" s="218">
        <v>72.982355380077664</v>
      </c>
      <c r="AF304" s="218">
        <v>0</v>
      </c>
      <c r="AG304" s="218">
        <v>0</v>
      </c>
      <c r="AH304" s="218">
        <v>4.6280260463307394</v>
      </c>
      <c r="AI304" s="220">
        <f t="shared" si="128"/>
        <v>348.71767845787815</v>
      </c>
      <c r="AJ304" s="147" t="str">
        <f t="shared" si="129"/>
        <v/>
      </c>
      <c r="BA304" s="147"/>
      <c r="BR304" s="147"/>
      <c r="CG304" s="147"/>
    </row>
    <row r="305" spans="1:85" ht="15">
      <c r="A305" s="173" t="s">
        <v>24</v>
      </c>
      <c r="B305" s="162">
        <v>3.4390320590755188</v>
      </c>
      <c r="C305" s="162">
        <v>0.34974151613050541</v>
      </c>
      <c r="D305" s="162">
        <v>22.27746737353619</v>
      </c>
      <c r="E305" s="162">
        <v>0</v>
      </c>
      <c r="F305" s="322"/>
      <c r="G305" s="162">
        <v>0</v>
      </c>
      <c r="H305" s="174">
        <v>0</v>
      </c>
      <c r="I305" s="160">
        <f t="shared" si="126"/>
        <v>26.066240948742212</v>
      </c>
      <c r="J305" s="155"/>
      <c r="K305" s="175" t="s">
        <v>24</v>
      </c>
      <c r="L305" s="162">
        <v>3.4390320590755188</v>
      </c>
      <c r="M305" s="162">
        <v>0.34974151613050541</v>
      </c>
      <c r="N305" s="162">
        <v>22.27746737353619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27"/>
        <v>26.066240948742212</v>
      </c>
      <c r="U305" s="221" t="s">
        <v>24</v>
      </c>
      <c r="V305" s="213">
        <v>3.2027905704325215</v>
      </c>
      <c r="W305" s="213">
        <v>5.3875264859932839E-2</v>
      </c>
      <c r="X305" s="213">
        <v>0</v>
      </c>
      <c r="Y305" s="213">
        <v>0.34974151613050541</v>
      </c>
      <c r="Z305" s="213">
        <v>22.27746737353619</v>
      </c>
      <c r="AA305" s="213">
        <v>0</v>
      </c>
      <c r="AB305" s="213">
        <v>0</v>
      </c>
      <c r="AC305" s="214">
        <v>0.18236622378306475</v>
      </c>
      <c r="AD305" s="213">
        <v>0.18236622378306475</v>
      </c>
      <c r="AE305" s="213">
        <v>0</v>
      </c>
      <c r="AF305" s="213">
        <v>0</v>
      </c>
      <c r="AG305" s="213">
        <v>0</v>
      </c>
      <c r="AH305" s="213">
        <v>0</v>
      </c>
      <c r="AI305" s="216">
        <f t="shared" si="128"/>
        <v>26.066240948742212</v>
      </c>
      <c r="AJ305" s="147" t="str">
        <f t="shared" si="129"/>
        <v/>
      </c>
      <c r="BA305" s="147"/>
      <c r="BR305" s="147"/>
      <c r="CG305" s="147"/>
    </row>
    <row r="306" spans="1:85" ht="15">
      <c r="A306" s="165" t="s">
        <v>56</v>
      </c>
      <c r="B306" s="166">
        <v>0</v>
      </c>
      <c r="C306" s="166">
        <v>0</v>
      </c>
      <c r="D306" s="166">
        <v>0</v>
      </c>
      <c r="E306" s="166">
        <v>0</v>
      </c>
      <c r="F306" s="322"/>
      <c r="G306" s="166">
        <v>0</v>
      </c>
      <c r="H306" s="167">
        <v>0</v>
      </c>
      <c r="I306" s="168">
        <f t="shared" si="126"/>
        <v>0</v>
      </c>
      <c r="J306" s="155"/>
      <c r="K306" s="169" t="s">
        <v>56</v>
      </c>
      <c r="L306" s="170">
        <v>0</v>
      </c>
      <c r="M306" s="170">
        <v>0</v>
      </c>
      <c r="N306" s="170">
        <v>0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27"/>
        <v>0</v>
      </c>
      <c r="U306" s="217" t="s">
        <v>56</v>
      </c>
      <c r="V306" s="218">
        <v>0</v>
      </c>
      <c r="W306" s="218">
        <v>0</v>
      </c>
      <c r="X306" s="218">
        <v>0</v>
      </c>
      <c r="Y306" s="218">
        <v>0</v>
      </c>
      <c r="Z306" s="218">
        <v>0</v>
      </c>
      <c r="AA306" s="218">
        <v>0</v>
      </c>
      <c r="AB306" s="218">
        <v>0</v>
      </c>
      <c r="AC306" s="219">
        <v>0</v>
      </c>
      <c r="AD306" s="218">
        <v>0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28"/>
        <v>0</v>
      </c>
      <c r="AJ306" s="147" t="str">
        <f t="shared" si="129"/>
        <v/>
      </c>
      <c r="BA306" s="147"/>
      <c r="BR306" s="147"/>
      <c r="CG306" s="147"/>
    </row>
    <row r="307" spans="1:85" ht="15">
      <c r="A307" s="173" t="s">
        <v>22</v>
      </c>
      <c r="B307" s="162">
        <v>42.629960593514774</v>
      </c>
      <c r="C307" s="162">
        <v>19.567850764236294</v>
      </c>
      <c r="D307" s="162">
        <v>7.6873699430928291</v>
      </c>
      <c r="E307" s="162">
        <v>0</v>
      </c>
      <c r="F307" s="322"/>
      <c r="G307" s="162">
        <v>0</v>
      </c>
      <c r="H307" s="174">
        <v>0</v>
      </c>
      <c r="I307" s="160">
        <f t="shared" si="126"/>
        <v>69.885181300843897</v>
      </c>
      <c r="J307" s="155"/>
      <c r="K307" s="175" t="s">
        <v>22</v>
      </c>
      <c r="L307" s="162">
        <v>42.629960593514774</v>
      </c>
      <c r="M307" s="162">
        <v>19.567850764236294</v>
      </c>
      <c r="N307" s="162">
        <v>7.6873699430928291</v>
      </c>
      <c r="O307" s="162">
        <v>0</v>
      </c>
      <c r="P307" s="162">
        <v>3.1172068933333019</v>
      </c>
      <c r="Q307" s="162">
        <v>0</v>
      </c>
      <c r="R307" s="163">
        <v>0</v>
      </c>
      <c r="S307" s="164">
        <f t="shared" si="127"/>
        <v>73.0023881941772</v>
      </c>
      <c r="U307" s="221" t="s">
        <v>22</v>
      </c>
      <c r="V307" s="213">
        <v>41.232256967497896</v>
      </c>
      <c r="W307" s="213">
        <v>0</v>
      </c>
      <c r="X307" s="213">
        <v>0</v>
      </c>
      <c r="Y307" s="213">
        <v>19.567850764236294</v>
      </c>
      <c r="Z307" s="213">
        <v>7.6873699430928291</v>
      </c>
      <c r="AA307" s="213">
        <v>0</v>
      </c>
      <c r="AB307" s="213">
        <v>3.1172068933333019</v>
      </c>
      <c r="AC307" s="214">
        <v>1.397703626016878</v>
      </c>
      <c r="AD307" s="213">
        <v>1.397703626016878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28"/>
        <v>73.0023881941772</v>
      </c>
      <c r="AJ307" s="147" t="str">
        <f t="shared" si="129"/>
        <v/>
      </c>
      <c r="BA307" s="147"/>
      <c r="BR307" s="147"/>
      <c r="CG307" s="147"/>
    </row>
    <row r="308" spans="1:85" ht="15">
      <c r="A308" s="165" t="s">
        <v>21</v>
      </c>
      <c r="B308" s="166">
        <v>5.2734150169600575E-3</v>
      </c>
      <c r="C308" s="166">
        <v>7.9101225254400859E-3</v>
      </c>
      <c r="D308" s="166">
        <v>0</v>
      </c>
      <c r="E308" s="166">
        <v>0</v>
      </c>
      <c r="F308" s="322"/>
      <c r="G308" s="166">
        <v>0</v>
      </c>
      <c r="H308" s="167">
        <v>0</v>
      </c>
      <c r="I308" s="168">
        <f t="shared" si="126"/>
        <v>1.3183537542400144E-2</v>
      </c>
      <c r="J308" s="155"/>
      <c r="K308" s="169" t="s">
        <v>21</v>
      </c>
      <c r="L308" s="170">
        <v>5.2734150169600575E-3</v>
      </c>
      <c r="M308" s="170">
        <v>7.9101225254400859E-3</v>
      </c>
      <c r="N308" s="170">
        <v>0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27"/>
        <v>1.3183537542400144E-2</v>
      </c>
      <c r="U308" s="217" t="s">
        <v>57</v>
      </c>
      <c r="V308" s="218">
        <v>5.2734150169600575E-3</v>
      </c>
      <c r="W308" s="218">
        <v>0</v>
      </c>
      <c r="X308" s="218">
        <v>0</v>
      </c>
      <c r="Y308" s="218">
        <v>7.9101225254400859E-3</v>
      </c>
      <c r="Z308" s="218">
        <v>0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28"/>
        <v>1.3183537542400144E-2</v>
      </c>
      <c r="AJ308" s="147" t="str">
        <f t="shared" si="129"/>
        <v/>
      </c>
      <c r="BA308" s="147"/>
      <c r="BR308" s="147"/>
      <c r="CG308" s="147"/>
    </row>
    <row r="309" spans="1:85" ht="15">
      <c r="A309" s="176" t="s">
        <v>60</v>
      </c>
      <c r="B309" s="162">
        <v>0.28647488363877099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26"/>
        <v>0.28647488363877099</v>
      </c>
      <c r="J309" s="155"/>
      <c r="K309" s="177" t="s">
        <v>60</v>
      </c>
      <c r="L309" s="162">
        <v>0.28647488363877099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27"/>
        <v>0.28647488363877099</v>
      </c>
      <c r="U309" s="222" t="s">
        <v>58</v>
      </c>
      <c r="V309" s="213">
        <v>0.28647488363877099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0</v>
      </c>
      <c r="AD309" s="215">
        <v>0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28"/>
        <v>0.28647488363877099</v>
      </c>
      <c r="AJ309" s="147" t="str">
        <f t="shared" si="129"/>
        <v/>
      </c>
      <c r="BA309" s="147"/>
      <c r="BR309" s="147"/>
      <c r="CG309" s="147"/>
    </row>
    <row r="310" spans="1:85">
      <c r="A310" s="178" t="s">
        <v>23</v>
      </c>
      <c r="B310" s="179">
        <v>0.28647488363877099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26"/>
        <v>0.28647488363877099</v>
      </c>
      <c r="J310" s="155"/>
      <c r="K310" s="182" t="s">
        <v>23</v>
      </c>
      <c r="L310" s="183">
        <v>0.28647488363877099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27"/>
        <v>0.28647488363877099</v>
      </c>
      <c r="U310" s="223" t="s">
        <v>61</v>
      </c>
      <c r="V310" s="224">
        <v>0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0</v>
      </c>
      <c r="AD310" s="224">
        <v>0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28"/>
        <v>0</v>
      </c>
      <c r="AJ310" s="147">
        <f t="shared" si="129"/>
        <v>0.28647488363877099</v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26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27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28"/>
        <v>0</v>
      </c>
      <c r="AJ311" s="147" t="str">
        <f t="shared" si="129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26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27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28"/>
        <v>0</v>
      </c>
      <c r="AJ312" s="147" t="str">
        <f t="shared" si="129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26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27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28"/>
        <v>0</v>
      </c>
      <c r="AJ313" s="147" t="str">
        <f t="shared" si="129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105.38007851183983</v>
      </c>
      <c r="C314" s="201">
        <f t="shared" ref="C314:I314" si="130">SUM(C293:C309)</f>
        <v>248.85569228956567</v>
      </c>
      <c r="D314" s="201">
        <f t="shared" si="130"/>
        <v>168.53010826055734</v>
      </c>
      <c r="E314" s="201">
        <f t="shared" si="130"/>
        <v>290.55605258548479</v>
      </c>
      <c r="F314" s="201">
        <f t="shared" si="130"/>
        <v>0</v>
      </c>
      <c r="G314" s="201">
        <f t="shared" si="130"/>
        <v>27.307382050142952</v>
      </c>
      <c r="H314" s="203">
        <f t="shared" si="130"/>
        <v>0</v>
      </c>
      <c r="I314" s="160">
        <f t="shared" si="130"/>
        <v>840.62931369759076</v>
      </c>
      <c r="J314" s="155"/>
      <c r="K314" s="202" t="s">
        <v>26</v>
      </c>
      <c r="L314" s="201">
        <f>SUM(L293:L309)</f>
        <v>105.38007851183983</v>
      </c>
      <c r="M314" s="201">
        <f t="shared" ref="M314:S314" si="131">SUM(M293:M309)</f>
        <v>248.85569228956567</v>
      </c>
      <c r="N314" s="201">
        <f t="shared" si="131"/>
        <v>168.53010826055734</v>
      </c>
      <c r="O314" s="201">
        <f t="shared" si="131"/>
        <v>290.55605258548479</v>
      </c>
      <c r="P314" s="201">
        <f t="shared" si="131"/>
        <v>56.446796733415397</v>
      </c>
      <c r="Q314" s="201">
        <f t="shared" si="131"/>
        <v>27.307382050142952</v>
      </c>
      <c r="R314" s="203">
        <f t="shared" si="131"/>
        <v>0</v>
      </c>
      <c r="S314" s="204">
        <f t="shared" si="131"/>
        <v>897.07611043100621</v>
      </c>
      <c r="T314" s="147" t="str">
        <f>IF(ABS(S314-AI314)&gt;0.01,S314-AI314,"")</f>
        <v/>
      </c>
      <c r="U314" s="230" t="s">
        <v>59</v>
      </c>
      <c r="V314" s="231">
        <f>SUM(V293:V309)</f>
        <v>78.342771777571841</v>
      </c>
      <c r="W314" s="231">
        <f t="shared" ref="W314:AH314" si="132">SUM(W293:W309)</f>
        <v>18.914878835089286</v>
      </c>
      <c r="X314" s="231">
        <f t="shared" si="132"/>
        <v>27.307382050142952</v>
      </c>
      <c r="Y314" s="231">
        <f t="shared" si="132"/>
        <v>248.85569228956567</v>
      </c>
      <c r="Z314" s="231">
        <f t="shared" si="132"/>
        <v>168.53010826055734</v>
      </c>
      <c r="AA314" s="231">
        <f t="shared" si="132"/>
        <v>211.62485739199755</v>
      </c>
      <c r="AB314" s="231">
        <f t="shared" si="132"/>
        <v>56.446796733415397</v>
      </c>
      <c r="AC314" s="231">
        <f t="shared" si="132"/>
        <v>87.053623092665987</v>
      </c>
      <c r="AD314" s="232">
        <f t="shared" si="132"/>
        <v>8.1224278991787227</v>
      </c>
      <c r="AE314" s="232">
        <f t="shared" si="132"/>
        <v>72.982355380077664</v>
      </c>
      <c r="AF314" s="232">
        <f t="shared" si="132"/>
        <v>0</v>
      </c>
      <c r="AG314" s="232">
        <f t="shared" si="132"/>
        <v>0</v>
      </c>
      <c r="AH314" s="232">
        <f t="shared" si="132"/>
        <v>5.9488398134096041</v>
      </c>
      <c r="AI314" s="233">
        <f>SUM(V314:AC314)</f>
        <v>897.07611043100587</v>
      </c>
      <c r="AJ314" s="147" t="str">
        <f t="shared" si="129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0.12535855792170175</v>
      </c>
      <c r="C315" s="49">
        <f t="shared" ref="C315:H315" si="133">IF($I314=0,"-",C314/$I314)</f>
        <v>0.29603499215956369</v>
      </c>
      <c r="D315" s="49">
        <f t="shared" si="133"/>
        <v>0.20048088439750106</v>
      </c>
      <c r="E315" s="49">
        <f t="shared" si="133"/>
        <v>0.34564111416415566</v>
      </c>
      <c r="F315" s="49">
        <f t="shared" si="133"/>
        <v>0</v>
      </c>
      <c r="G315" s="49">
        <f t="shared" si="133"/>
        <v>3.2484451357077643E-2</v>
      </c>
      <c r="H315" s="71">
        <f t="shared" si="133"/>
        <v>0</v>
      </c>
      <c r="I315" s="50">
        <f>SUM(B315:H315)</f>
        <v>0.99999999999999989</v>
      </c>
      <c r="J315" s="147"/>
      <c r="K315" s="82" t="s">
        <v>83</v>
      </c>
      <c r="L315" s="99">
        <f t="shared" ref="L315:R315" si="134">IF($S314=0,"-",L314/$S314)</f>
        <v>0.11747061067227536</v>
      </c>
      <c r="M315" s="99">
        <f t="shared" si="134"/>
        <v>0.27740755705778553</v>
      </c>
      <c r="N315" s="99">
        <f t="shared" si="134"/>
        <v>0.18786600858157501</v>
      </c>
      <c r="O315" s="99">
        <f t="shared" si="134"/>
        <v>0.3238923088096563</v>
      </c>
      <c r="P315" s="99">
        <f t="shared" si="134"/>
        <v>6.2923085429501799E-2</v>
      </c>
      <c r="Q315" s="99">
        <f t="shared" si="134"/>
        <v>3.044042944920575E-2</v>
      </c>
      <c r="R315" s="100">
        <f t="shared" si="134"/>
        <v>0</v>
      </c>
      <c r="S315" s="101">
        <f>SUM(L315:R315)</f>
        <v>0.99999999999999978</v>
      </c>
      <c r="U315" s="111" t="s">
        <v>83</v>
      </c>
      <c r="V315" s="133">
        <f>+V314/$AI314</f>
        <v>8.7331242986653124E-2</v>
      </c>
      <c r="W315" s="133">
        <f t="shared" ref="W315:AH315" si="135">+W314/$AI314</f>
        <v>2.1085032379249864E-2</v>
      </c>
      <c r="X315" s="133">
        <f t="shared" si="135"/>
        <v>3.0440429449205761E-2</v>
      </c>
      <c r="Y315" s="133">
        <f t="shared" si="135"/>
        <v>0.27740755705778564</v>
      </c>
      <c r="Z315" s="133">
        <f t="shared" si="135"/>
        <v>0.18786600858157507</v>
      </c>
      <c r="AA315" s="133">
        <f t="shared" si="135"/>
        <v>0.23590513104882602</v>
      </c>
      <c r="AB315" s="133">
        <f t="shared" si="135"/>
        <v>6.2923085429501827E-2</v>
      </c>
      <c r="AC315" s="133">
        <f t="shared" si="135"/>
        <v>9.7041513067202878E-2</v>
      </c>
      <c r="AD315" s="133">
        <f t="shared" si="135"/>
        <v>9.0543353063724449E-3</v>
      </c>
      <c r="AE315" s="133">
        <f t="shared" si="135"/>
        <v>8.1355811989032717E-2</v>
      </c>
      <c r="AF315" s="133">
        <f t="shared" si="135"/>
        <v>0</v>
      </c>
      <c r="AG315" s="133">
        <f t="shared" si="135"/>
        <v>0</v>
      </c>
      <c r="AH315" s="133">
        <f t="shared" si="135"/>
        <v>6.6313657717977205E-3</v>
      </c>
      <c r="AI315" s="134">
        <f>SUM(V315:AC315)</f>
        <v>1.0000000000000002</v>
      </c>
      <c r="AJ315" s="25" t="str">
        <f t="shared" si="129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36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37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38">SUM(V320:AC320)</f>
        <v>0</v>
      </c>
      <c r="AJ320" s="147" t="str">
        <f t="shared" ref="AJ320:AJ341" si="139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36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37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38"/>
        <v>0</v>
      </c>
      <c r="AJ321" s="147" t="str">
        <f t="shared" si="139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36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37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38"/>
        <v>0</v>
      </c>
      <c r="AJ322" s="147" t="str">
        <f t="shared" si="139"/>
        <v/>
      </c>
      <c r="BA322" s="147"/>
      <c r="BR322" s="147"/>
      <c r="CG322" s="147"/>
    </row>
    <row r="323" spans="1:85" ht="15">
      <c r="A323" s="173" t="s">
        <v>16</v>
      </c>
      <c r="B323" s="162">
        <v>0.67430030485747938</v>
      </c>
      <c r="C323" s="162">
        <v>6.9364486335519873</v>
      </c>
      <c r="D323" s="162">
        <v>0</v>
      </c>
      <c r="E323" s="162">
        <v>0</v>
      </c>
      <c r="F323" s="322"/>
      <c r="G323" s="162">
        <v>0</v>
      </c>
      <c r="H323" s="174">
        <v>0</v>
      </c>
      <c r="I323" s="160">
        <f t="shared" si="136"/>
        <v>7.6107489384094666</v>
      </c>
      <c r="J323" s="155"/>
      <c r="K323" s="175" t="s">
        <v>16</v>
      </c>
      <c r="L323" s="162">
        <v>0.67430030485747938</v>
      </c>
      <c r="M323" s="162">
        <v>6.9364486335519873</v>
      </c>
      <c r="N323" s="162">
        <v>0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37"/>
        <v>7.6107489384094666</v>
      </c>
      <c r="U323" s="221" t="s">
        <v>16</v>
      </c>
      <c r="V323" s="213">
        <v>0.67430030485747938</v>
      </c>
      <c r="W323" s="213">
        <v>0</v>
      </c>
      <c r="X323" s="213">
        <v>0</v>
      </c>
      <c r="Y323" s="213">
        <v>6.9364486335519873</v>
      </c>
      <c r="Z323" s="213">
        <v>0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38"/>
        <v>7.6107489384094666</v>
      </c>
      <c r="AJ323" s="147" t="str">
        <f t="shared" si="139"/>
        <v/>
      </c>
      <c r="BA323" s="147"/>
      <c r="BR323" s="147"/>
      <c r="CG323" s="147"/>
    </row>
    <row r="324" spans="1:85" ht="15">
      <c r="A324" s="165" t="s">
        <v>15</v>
      </c>
      <c r="B324" s="166">
        <v>0.13374900061867939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36"/>
        <v>0.13374900061867939</v>
      </c>
      <c r="J324" s="155"/>
      <c r="K324" s="169" t="s">
        <v>15</v>
      </c>
      <c r="L324" s="170">
        <v>0.13374900061867939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37"/>
        <v>0.13374900061867939</v>
      </c>
      <c r="U324" s="217" t="s">
        <v>53</v>
      </c>
      <c r="V324" s="218">
        <v>0.13374900061867939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38"/>
        <v>0.13374900061867939</v>
      </c>
      <c r="AJ324" s="147" t="str">
        <f t="shared" si="139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0.16080593366074758</v>
      </c>
      <c r="F325" s="322"/>
      <c r="G325" s="162">
        <v>0</v>
      </c>
      <c r="H325" s="174">
        <v>0</v>
      </c>
      <c r="I325" s="160">
        <f t="shared" si="136"/>
        <v>0.16080593366074758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0.16080593366074758</v>
      </c>
      <c r="P325" s="162">
        <v>2.5054413472770567</v>
      </c>
      <c r="Q325" s="162">
        <v>0</v>
      </c>
      <c r="R325" s="163">
        <v>0</v>
      </c>
      <c r="S325" s="164">
        <f t="shared" si="137"/>
        <v>2.6662472809378044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0</v>
      </c>
      <c r="AB325" s="213">
        <v>2.5054413472770567</v>
      </c>
      <c r="AC325" s="214">
        <v>0.16080593366074758</v>
      </c>
      <c r="AD325" s="213">
        <v>0</v>
      </c>
      <c r="AE325" s="213">
        <v>0</v>
      </c>
      <c r="AF325" s="213">
        <v>0</v>
      </c>
      <c r="AG325" s="213">
        <v>0</v>
      </c>
      <c r="AH325" s="213">
        <v>0.16080593366074758</v>
      </c>
      <c r="AI325" s="216">
        <f t="shared" si="138"/>
        <v>2.6662472809378044</v>
      </c>
      <c r="AJ325" s="147" t="str">
        <f t="shared" si="139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36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0.74339753029902522</v>
      </c>
      <c r="Q326" s="170">
        <v>0</v>
      </c>
      <c r="R326" s="171">
        <v>0</v>
      </c>
      <c r="S326" s="172">
        <f t="shared" si="137"/>
        <v>0.74339753029902522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0.74339753029902522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38"/>
        <v>0.74339753029902522</v>
      </c>
      <c r="AJ326" s="147" t="str">
        <f t="shared" si="139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36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37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38"/>
        <v>0</v>
      </c>
      <c r="AJ327" s="147" t="str">
        <f t="shared" si="139"/>
        <v/>
      </c>
      <c r="BA327" s="147"/>
      <c r="BR327" s="147"/>
      <c r="CG327" s="147"/>
    </row>
    <row r="328" spans="1:85" ht="15">
      <c r="A328" s="165" t="s">
        <v>17</v>
      </c>
      <c r="B328" s="166">
        <v>0</v>
      </c>
      <c r="C328" s="166">
        <v>0</v>
      </c>
      <c r="D328" s="166">
        <v>6.4802650832168898E-3</v>
      </c>
      <c r="E328" s="166">
        <v>1.8301009841585671E-4</v>
      </c>
      <c r="F328" s="322"/>
      <c r="G328" s="166">
        <v>0</v>
      </c>
      <c r="H328" s="167">
        <v>0</v>
      </c>
      <c r="I328" s="168">
        <f t="shared" si="136"/>
        <v>6.6632751816327468E-3</v>
      </c>
      <c r="J328" s="155"/>
      <c r="K328" s="169" t="s">
        <v>17</v>
      </c>
      <c r="L328" s="170">
        <v>0</v>
      </c>
      <c r="M328" s="170">
        <v>0</v>
      </c>
      <c r="N328" s="170">
        <v>6.4802650832168898E-3</v>
      </c>
      <c r="O328" s="170">
        <v>1.8301009841585671E-4</v>
      </c>
      <c r="P328" s="170">
        <v>2.603159636335588E-5</v>
      </c>
      <c r="Q328" s="170">
        <v>0</v>
      </c>
      <c r="R328" s="171">
        <v>0</v>
      </c>
      <c r="S328" s="172">
        <f t="shared" si="137"/>
        <v>6.6893067779961023E-3</v>
      </c>
      <c r="U328" s="217" t="s">
        <v>17</v>
      </c>
      <c r="V328" s="218">
        <v>0</v>
      </c>
      <c r="W328" s="218">
        <v>0</v>
      </c>
      <c r="X328" s="218">
        <v>0</v>
      </c>
      <c r="Y328" s="218">
        <v>0</v>
      </c>
      <c r="Z328" s="218">
        <v>6.4802650832168898E-3</v>
      </c>
      <c r="AA328" s="218">
        <v>0</v>
      </c>
      <c r="AB328" s="218">
        <v>2.603159636335588E-5</v>
      </c>
      <c r="AC328" s="219">
        <v>1.8301009841585671E-4</v>
      </c>
      <c r="AD328" s="218">
        <v>0</v>
      </c>
      <c r="AE328" s="218">
        <v>0</v>
      </c>
      <c r="AF328" s="218">
        <v>0</v>
      </c>
      <c r="AG328" s="218">
        <v>0</v>
      </c>
      <c r="AH328" s="218">
        <v>1.8301009841585671E-4</v>
      </c>
      <c r="AI328" s="220">
        <f t="shared" si="138"/>
        <v>6.6893067779961023E-3</v>
      </c>
      <c r="AJ328" s="147" t="str">
        <f t="shared" si="139"/>
        <v/>
      </c>
      <c r="BA328" s="147"/>
      <c r="BR328" s="147"/>
      <c r="CG328" s="147"/>
    </row>
    <row r="329" spans="1:85" ht="15">
      <c r="A329" s="173" t="s">
        <v>139</v>
      </c>
      <c r="B329" s="162">
        <v>12.689055940972265</v>
      </c>
      <c r="C329" s="162">
        <v>447.11901912716166</v>
      </c>
      <c r="D329" s="162">
        <v>13.351068544510841</v>
      </c>
      <c r="E329" s="162">
        <v>0</v>
      </c>
      <c r="F329" s="322"/>
      <c r="G329" s="162">
        <v>0</v>
      </c>
      <c r="H329" s="174">
        <v>0</v>
      </c>
      <c r="I329" s="160">
        <f t="shared" si="136"/>
        <v>473.15914361264475</v>
      </c>
      <c r="J329" s="155"/>
      <c r="K329" s="175" t="s">
        <v>139</v>
      </c>
      <c r="L329" s="162">
        <v>12.689055940972265</v>
      </c>
      <c r="M329" s="162">
        <v>447.11901912716166</v>
      </c>
      <c r="N329" s="162">
        <v>13.351068544510841</v>
      </c>
      <c r="O329" s="162">
        <v>0</v>
      </c>
      <c r="P329" s="162">
        <v>0</v>
      </c>
      <c r="Q329" s="162">
        <v>0</v>
      </c>
      <c r="R329" s="163">
        <v>0</v>
      </c>
      <c r="S329" s="164">
        <f t="shared" si="137"/>
        <v>473.15914361264475</v>
      </c>
      <c r="U329" s="221" t="s">
        <v>139</v>
      </c>
      <c r="V329" s="213">
        <v>12.684863283390104</v>
      </c>
      <c r="W329" s="213">
        <v>0</v>
      </c>
      <c r="X329" s="213">
        <v>0</v>
      </c>
      <c r="Y329" s="213">
        <v>447.11901912716166</v>
      </c>
      <c r="Z329" s="213">
        <v>8.1402074299686937</v>
      </c>
      <c r="AA329" s="213">
        <v>0</v>
      </c>
      <c r="AB329" s="213">
        <v>0</v>
      </c>
      <c r="AC329" s="214">
        <v>5.2150537721243104</v>
      </c>
      <c r="AD329" s="213">
        <v>4.1926575821607985E-3</v>
      </c>
      <c r="AE329" s="213">
        <v>0</v>
      </c>
      <c r="AF329" s="213">
        <v>0</v>
      </c>
      <c r="AG329" s="213">
        <v>5.2108611145421486</v>
      </c>
      <c r="AH329" s="213">
        <v>0</v>
      </c>
      <c r="AI329" s="216">
        <f t="shared" si="138"/>
        <v>473.15914361264475</v>
      </c>
      <c r="AJ329" s="147" t="str">
        <f t="shared" si="139"/>
        <v/>
      </c>
      <c r="BA329" s="147"/>
      <c r="BR329" s="147"/>
      <c r="CG329" s="147"/>
    </row>
    <row r="330" spans="1:85" ht="15">
      <c r="A330" s="165" t="s">
        <v>25</v>
      </c>
      <c r="B330" s="166">
        <v>2.5539120943694762</v>
      </c>
      <c r="C330" s="166">
        <v>5.1440452938955641</v>
      </c>
      <c r="D330" s="166">
        <v>1.9918426436270589</v>
      </c>
      <c r="E330" s="166">
        <v>348.36919062628095</v>
      </c>
      <c r="F330" s="322"/>
      <c r="G330" s="166">
        <v>30.697475301348558</v>
      </c>
      <c r="H330" s="167">
        <v>0</v>
      </c>
      <c r="I330" s="168">
        <f t="shared" si="136"/>
        <v>388.75646595952162</v>
      </c>
      <c r="J330" s="155"/>
      <c r="K330" s="169" t="s">
        <v>25</v>
      </c>
      <c r="L330" s="170">
        <v>2.5539120943694762</v>
      </c>
      <c r="M330" s="170">
        <v>5.1440452938955641</v>
      </c>
      <c r="N330" s="170">
        <v>1.9918426436270589</v>
      </c>
      <c r="O330" s="170">
        <v>348.36919062628095</v>
      </c>
      <c r="P330" s="170">
        <v>0</v>
      </c>
      <c r="Q330" s="170">
        <v>30.697475301348558</v>
      </c>
      <c r="R330" s="171">
        <v>0</v>
      </c>
      <c r="S330" s="172">
        <f t="shared" si="137"/>
        <v>388.75646595952162</v>
      </c>
      <c r="U330" s="217" t="s">
        <v>25</v>
      </c>
      <c r="V330" s="218">
        <v>0.2749077807048072</v>
      </c>
      <c r="W330" s="218">
        <v>2.2500749398681563</v>
      </c>
      <c r="X330" s="218">
        <v>30.697475301348558</v>
      </c>
      <c r="Y330" s="218">
        <v>5.1440452938955641</v>
      </c>
      <c r="Z330" s="218">
        <v>1.5427244196697463</v>
      </c>
      <c r="AA330" s="218">
        <v>348.23094717943394</v>
      </c>
      <c r="AB330" s="218">
        <v>0</v>
      </c>
      <c r="AC330" s="219">
        <v>0.61629104460083639</v>
      </c>
      <c r="AD330" s="218">
        <v>2.8929373796512742E-2</v>
      </c>
      <c r="AE330" s="218">
        <v>0.13824344684701126</v>
      </c>
      <c r="AF330" s="218">
        <v>0</v>
      </c>
      <c r="AG330" s="218">
        <v>0.44911822395731249</v>
      </c>
      <c r="AH330" s="218">
        <v>0</v>
      </c>
      <c r="AI330" s="220">
        <f t="shared" si="138"/>
        <v>388.75646595952156</v>
      </c>
      <c r="AJ330" s="147" t="str">
        <f t="shared" si="139"/>
        <v/>
      </c>
      <c r="BA330" s="147"/>
      <c r="BR330" s="147"/>
      <c r="CG330" s="147"/>
    </row>
    <row r="331" spans="1:85" ht="15">
      <c r="A331" s="173" t="s">
        <v>24</v>
      </c>
      <c r="B331" s="162">
        <v>4.9721299762597448</v>
      </c>
      <c r="C331" s="162">
        <v>0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36"/>
        <v>4.9721299762597448</v>
      </c>
      <c r="J331" s="155"/>
      <c r="K331" s="175" t="s">
        <v>24</v>
      </c>
      <c r="L331" s="162">
        <v>4.9721299762597448</v>
      </c>
      <c r="M331" s="162">
        <v>0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37"/>
        <v>4.9721299762597448</v>
      </c>
      <c r="U331" s="221" t="s">
        <v>24</v>
      </c>
      <c r="V331" s="213">
        <v>4.9580884420884921</v>
      </c>
      <c r="W331" s="213">
        <v>0</v>
      </c>
      <c r="X331" s="213">
        <v>0</v>
      </c>
      <c r="Y331" s="213">
        <v>0</v>
      </c>
      <c r="Z331" s="213">
        <v>0</v>
      </c>
      <c r="AA331" s="213">
        <v>0</v>
      </c>
      <c r="AB331" s="213">
        <v>0</v>
      </c>
      <c r="AC331" s="214">
        <v>1.4041534171252786E-2</v>
      </c>
      <c r="AD331" s="213">
        <v>1.4041534171252786E-2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38"/>
        <v>4.9721299762597448</v>
      </c>
      <c r="AJ331" s="147" t="str">
        <f t="shared" si="139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36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37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38"/>
        <v>0</v>
      </c>
      <c r="AJ332" s="147" t="str">
        <f t="shared" si="139"/>
        <v/>
      </c>
      <c r="BA332" s="147"/>
      <c r="BR332" s="147"/>
      <c r="CG332" s="147"/>
    </row>
    <row r="333" spans="1:85" ht="15">
      <c r="A333" s="173" t="s">
        <v>22</v>
      </c>
      <c r="B333" s="162">
        <v>0.28430459135071934</v>
      </c>
      <c r="C333" s="162">
        <v>1.3648208010768079</v>
      </c>
      <c r="D333" s="162">
        <v>0</v>
      </c>
      <c r="E333" s="162">
        <v>9.4768197116906455E-2</v>
      </c>
      <c r="F333" s="322"/>
      <c r="G333" s="162">
        <v>0</v>
      </c>
      <c r="H333" s="174">
        <v>0</v>
      </c>
      <c r="I333" s="160">
        <f t="shared" si="136"/>
        <v>1.7438935895444339</v>
      </c>
      <c r="J333" s="155"/>
      <c r="K333" s="175" t="s">
        <v>22</v>
      </c>
      <c r="L333" s="162">
        <v>0.28430459135071934</v>
      </c>
      <c r="M333" s="162">
        <v>1.3648208010768079</v>
      </c>
      <c r="N333" s="162">
        <v>0</v>
      </c>
      <c r="O333" s="162">
        <v>9.4768197116906455E-2</v>
      </c>
      <c r="P333" s="162">
        <v>0.15036215936540295</v>
      </c>
      <c r="Q333" s="162">
        <v>0</v>
      </c>
      <c r="R333" s="163">
        <v>0</v>
      </c>
      <c r="S333" s="164">
        <f t="shared" si="137"/>
        <v>1.8942557489098368</v>
      </c>
      <c r="U333" s="221" t="s">
        <v>22</v>
      </c>
      <c r="V333" s="213">
        <v>0.28430459135071934</v>
      </c>
      <c r="W333" s="213">
        <v>0</v>
      </c>
      <c r="X333" s="213">
        <v>0</v>
      </c>
      <c r="Y333" s="213">
        <v>1.3648208010768079</v>
      </c>
      <c r="Z333" s="213">
        <v>0</v>
      </c>
      <c r="AA333" s="213">
        <v>0</v>
      </c>
      <c r="AB333" s="213">
        <v>0.15036215936540295</v>
      </c>
      <c r="AC333" s="214">
        <v>9.4768197116906455E-2</v>
      </c>
      <c r="AD333" s="213">
        <v>0</v>
      </c>
      <c r="AE333" s="213">
        <v>0</v>
      </c>
      <c r="AF333" s="213">
        <v>0</v>
      </c>
      <c r="AG333" s="213">
        <v>0</v>
      </c>
      <c r="AH333" s="213">
        <v>9.4768197116906455E-2</v>
      </c>
      <c r="AI333" s="216">
        <f t="shared" si="138"/>
        <v>1.8942557489098368</v>
      </c>
      <c r="AJ333" s="147" t="str">
        <f t="shared" si="139"/>
        <v/>
      </c>
      <c r="BA333" s="147"/>
      <c r="BR333" s="147"/>
      <c r="CG333" s="147"/>
    </row>
    <row r="334" spans="1:85" ht="15">
      <c r="A334" s="165" t="s">
        <v>21</v>
      </c>
      <c r="B334" s="166">
        <v>3.8594489734103838E-4</v>
      </c>
      <c r="C334" s="166">
        <v>2.0777269547120798E-2</v>
      </c>
      <c r="D334" s="166">
        <v>6.4688463324241285E-3</v>
      </c>
      <c r="E334" s="166">
        <v>0</v>
      </c>
      <c r="F334" s="322"/>
      <c r="G334" s="166">
        <v>0</v>
      </c>
      <c r="H334" s="167">
        <v>0</v>
      </c>
      <c r="I334" s="168">
        <f t="shared" si="136"/>
        <v>2.7632060776885965E-2</v>
      </c>
      <c r="J334" s="155"/>
      <c r="K334" s="169" t="s">
        <v>21</v>
      </c>
      <c r="L334" s="170">
        <v>3.8594489734103838E-4</v>
      </c>
      <c r="M334" s="170">
        <v>2.0777269547120798E-2</v>
      </c>
      <c r="N334" s="170">
        <v>6.4688463324241285E-3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37"/>
        <v>2.7632060776885965E-2</v>
      </c>
      <c r="U334" s="217" t="s">
        <v>57</v>
      </c>
      <c r="V334" s="218">
        <v>3.8594489734103838E-4</v>
      </c>
      <c r="W334" s="218">
        <v>0</v>
      </c>
      <c r="X334" s="218">
        <v>0</v>
      </c>
      <c r="Y334" s="218">
        <v>2.0777269547120798E-2</v>
      </c>
      <c r="Z334" s="218">
        <v>6.4688463324241285E-3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38"/>
        <v>2.7632060776885965E-2</v>
      </c>
      <c r="AJ334" s="147" t="str">
        <f t="shared" si="139"/>
        <v/>
      </c>
      <c r="BA334" s="147"/>
      <c r="BR334" s="147"/>
      <c r="CG334" s="147"/>
    </row>
    <row r="335" spans="1:85" ht="15">
      <c r="A335" s="176" t="s">
        <v>60</v>
      </c>
      <c r="B335" s="162">
        <v>1.9832241893796487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36"/>
        <v>1.9832241893796487</v>
      </c>
      <c r="J335" s="155"/>
      <c r="K335" s="177" t="s">
        <v>60</v>
      </c>
      <c r="L335" s="162">
        <v>1.9832241893796487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37"/>
        <v>1.9832241893796487</v>
      </c>
      <c r="U335" s="222" t="s">
        <v>58</v>
      </c>
      <c r="V335" s="213">
        <v>1.9832241893796487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38"/>
        <v>1.9832241893796487</v>
      </c>
      <c r="AJ335" s="147" t="str">
        <f t="shared" si="139"/>
        <v/>
      </c>
      <c r="BA335" s="147"/>
      <c r="BR335" s="147"/>
      <c r="CG335" s="147"/>
    </row>
    <row r="336" spans="1:85">
      <c r="A336" s="178" t="s">
        <v>23</v>
      </c>
      <c r="B336" s="179">
        <v>1.9832241893796487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36"/>
        <v>1.9832241893796487</v>
      </c>
      <c r="J336" s="155"/>
      <c r="K336" s="182" t="s">
        <v>23</v>
      </c>
      <c r="L336" s="183">
        <v>1.9832241893796487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37"/>
        <v>1.9832241893796487</v>
      </c>
      <c r="U336" s="223" t="s">
        <v>61</v>
      </c>
      <c r="V336" s="224">
        <v>1.9832241893796487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38"/>
        <v>1.9832241893796487</v>
      </c>
      <c r="AJ336" s="147" t="str">
        <f t="shared" si="139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36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37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38"/>
        <v>0</v>
      </c>
      <c r="AJ337" s="147" t="str">
        <f t="shared" si="139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36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37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38"/>
        <v>0</v>
      </c>
      <c r="AJ338" s="147" t="str">
        <f t="shared" si="139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36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37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38"/>
        <v>0</v>
      </c>
      <c r="AJ339" s="147" t="str">
        <f t="shared" si="139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23.291062042705352</v>
      </c>
      <c r="C340" s="201">
        <f t="shared" ref="C340:I340" si="140">SUM(C319:C335)</f>
        <v>460.58511112523314</v>
      </c>
      <c r="D340" s="201">
        <f t="shared" si="140"/>
        <v>15.355860299553543</v>
      </c>
      <c r="E340" s="201">
        <f t="shared" si="140"/>
        <v>348.62494776715704</v>
      </c>
      <c r="F340" s="201">
        <f t="shared" si="140"/>
        <v>0</v>
      </c>
      <c r="G340" s="201">
        <f t="shared" si="140"/>
        <v>30.697475301348558</v>
      </c>
      <c r="H340" s="203">
        <f t="shared" si="140"/>
        <v>0</v>
      </c>
      <c r="I340" s="160">
        <f t="shared" si="140"/>
        <v>878.55445653599759</v>
      </c>
      <c r="J340" s="155"/>
      <c r="K340" s="202" t="s">
        <v>26</v>
      </c>
      <c r="L340" s="201">
        <f>SUM(L319:L335)</f>
        <v>23.291062042705352</v>
      </c>
      <c r="M340" s="201">
        <f t="shared" ref="M340:S340" si="141">SUM(M319:M335)</f>
        <v>460.58511112523314</v>
      </c>
      <c r="N340" s="201">
        <f t="shared" si="141"/>
        <v>15.355860299553543</v>
      </c>
      <c r="O340" s="201">
        <f t="shared" si="141"/>
        <v>348.62494776715704</v>
      </c>
      <c r="P340" s="201">
        <f t="shared" si="141"/>
        <v>3.3992270685378485</v>
      </c>
      <c r="Q340" s="201">
        <f t="shared" si="141"/>
        <v>30.697475301348558</v>
      </c>
      <c r="R340" s="203">
        <f t="shared" si="141"/>
        <v>0</v>
      </c>
      <c r="S340" s="204">
        <f t="shared" si="141"/>
        <v>881.9536836045354</v>
      </c>
      <c r="T340" s="147" t="str">
        <f>IF(ABS(S340-AI340)&gt;0.01,S340-AI340,"")</f>
        <v/>
      </c>
      <c r="U340" s="230" t="s">
        <v>59</v>
      </c>
      <c r="V340" s="231">
        <f>SUM(V319:V335)</f>
        <v>20.99382353728727</v>
      </c>
      <c r="W340" s="231">
        <f t="shared" ref="W340:AH340" si="142">SUM(W319:W335)</f>
        <v>2.2500749398681563</v>
      </c>
      <c r="X340" s="231">
        <f t="shared" si="142"/>
        <v>30.697475301348558</v>
      </c>
      <c r="Y340" s="231">
        <f t="shared" si="142"/>
        <v>460.58511112523314</v>
      </c>
      <c r="Z340" s="231">
        <f t="shared" si="142"/>
        <v>9.6958809610540815</v>
      </c>
      <c r="AA340" s="231">
        <f t="shared" si="142"/>
        <v>348.23094717943394</v>
      </c>
      <c r="AB340" s="231">
        <f t="shared" si="142"/>
        <v>3.3992270685378485</v>
      </c>
      <c r="AC340" s="231">
        <f t="shared" si="142"/>
        <v>6.1011434917724694</v>
      </c>
      <c r="AD340" s="232">
        <f t="shared" si="142"/>
        <v>4.7163565549926324E-2</v>
      </c>
      <c r="AE340" s="232">
        <f t="shared" si="142"/>
        <v>0.13824344684701126</v>
      </c>
      <c r="AF340" s="232">
        <f t="shared" si="142"/>
        <v>0</v>
      </c>
      <c r="AG340" s="232">
        <f t="shared" si="142"/>
        <v>5.6599793384994612</v>
      </c>
      <c r="AH340" s="232">
        <f t="shared" si="142"/>
        <v>0.25575714087606993</v>
      </c>
      <c r="AI340" s="233">
        <f>SUM(V340:AC340)</f>
        <v>881.9536836045354</v>
      </c>
      <c r="AJ340" s="147" t="str">
        <f t="shared" si="139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2.6510664045275415E-2</v>
      </c>
      <c r="C341" s="49">
        <f t="shared" ref="C341:H341" si="143">IF($I340=0,"-",C340/$I340)</f>
        <v>0.52425334331721218</v>
      </c>
      <c r="D341" s="49">
        <f t="shared" si="143"/>
        <v>1.7478552621654542E-2</v>
      </c>
      <c r="E341" s="49">
        <f t="shared" si="143"/>
        <v>0.39681654924582654</v>
      </c>
      <c r="F341" s="49">
        <f t="shared" si="143"/>
        <v>0</v>
      </c>
      <c r="G341" s="49">
        <f t="shared" si="143"/>
        <v>3.494089077003136E-2</v>
      </c>
      <c r="H341" s="71">
        <f t="shared" si="143"/>
        <v>0</v>
      </c>
      <c r="I341" s="50">
        <f>SUM(B341:H341)</f>
        <v>1</v>
      </c>
      <c r="J341" s="147"/>
      <c r="K341" s="82" t="s">
        <v>83</v>
      </c>
      <c r="L341" s="99">
        <f t="shared" ref="L341:R341" si="144">IF($S340=0,"-",L340/$S340)</f>
        <v>2.6408486608406723E-2</v>
      </c>
      <c r="M341" s="99">
        <f t="shared" si="144"/>
        <v>0.52223276537927321</v>
      </c>
      <c r="N341" s="99">
        <f t="shared" si="144"/>
        <v>1.7411186760731362E-2</v>
      </c>
      <c r="O341" s="99">
        <f t="shared" si="144"/>
        <v>0.39528713837027196</v>
      </c>
      <c r="P341" s="99">
        <f t="shared" si="144"/>
        <v>3.8542013392871646E-3</v>
      </c>
      <c r="Q341" s="99">
        <f t="shared" si="144"/>
        <v>3.4806221542029621E-2</v>
      </c>
      <c r="R341" s="100">
        <f t="shared" si="144"/>
        <v>0</v>
      </c>
      <c r="S341" s="101">
        <f>SUM(L341:R341)</f>
        <v>1.0000000000000002</v>
      </c>
      <c r="U341" s="111" t="s">
        <v>83</v>
      </c>
      <c r="V341" s="133">
        <f>+V340/$AI340</f>
        <v>2.3803771022856589E-2</v>
      </c>
      <c r="W341" s="133">
        <f t="shared" ref="W341:AH341" si="145">+W340/$AI340</f>
        <v>2.5512393470279796E-3</v>
      </c>
      <c r="X341" s="133">
        <f t="shared" si="145"/>
        <v>3.4806221542029621E-2</v>
      </c>
      <c r="Y341" s="133">
        <f t="shared" si="145"/>
        <v>0.52223276537927321</v>
      </c>
      <c r="Z341" s="133">
        <f t="shared" si="145"/>
        <v>1.0993639622238573E-2</v>
      </c>
      <c r="AA341" s="133">
        <f t="shared" si="145"/>
        <v>0.39484040222635924</v>
      </c>
      <c r="AB341" s="133">
        <f t="shared" si="145"/>
        <v>3.8542013392871646E-3</v>
      </c>
      <c r="AC341" s="133">
        <f t="shared" si="145"/>
        <v>6.9177595209276299E-3</v>
      </c>
      <c r="AD341" s="133">
        <f t="shared" si="145"/>
        <v>5.3476238522151562E-5</v>
      </c>
      <c r="AE341" s="133">
        <f t="shared" si="145"/>
        <v>1.5674683310127097E-4</v>
      </c>
      <c r="AF341" s="133">
        <f t="shared" si="145"/>
        <v>0</v>
      </c>
      <c r="AG341" s="133">
        <f t="shared" si="145"/>
        <v>6.4175471384927893E-3</v>
      </c>
      <c r="AH341" s="133">
        <f t="shared" si="145"/>
        <v>2.8998931081141723E-4</v>
      </c>
      <c r="AI341" s="134">
        <f>SUM(V341:AC341)</f>
        <v>1</v>
      </c>
      <c r="AJ341" s="25" t="str">
        <f t="shared" si="139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4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4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48">SUM(V346:AC346)</f>
        <v>0</v>
      </c>
      <c r="AJ346" s="147" t="str">
        <f t="shared" ref="AJ346:AJ367" si="14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4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4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48"/>
        <v>0</v>
      </c>
      <c r="AJ347" s="147" t="str">
        <f t="shared" si="14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4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4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48"/>
        <v>0</v>
      </c>
      <c r="AJ348" s="147" t="str">
        <f t="shared" si="149"/>
        <v/>
      </c>
      <c r="BA348" s="147"/>
      <c r="BR348" s="147"/>
      <c r="CG348" s="147"/>
    </row>
    <row r="349" spans="1:85" ht="15">
      <c r="A349" s="173" t="s">
        <v>16</v>
      </c>
      <c r="B349" s="162">
        <v>7.9475686415744882</v>
      </c>
      <c r="C349" s="162">
        <v>12.194422859397713</v>
      </c>
      <c r="D349" s="162">
        <v>0</v>
      </c>
      <c r="E349" s="162">
        <v>0</v>
      </c>
      <c r="F349" s="322"/>
      <c r="G349" s="162">
        <v>0</v>
      </c>
      <c r="H349" s="174">
        <v>0</v>
      </c>
      <c r="I349" s="160">
        <f t="shared" si="146"/>
        <v>20.141991500972203</v>
      </c>
      <c r="J349" s="155"/>
      <c r="K349" s="175" t="s">
        <v>16</v>
      </c>
      <c r="L349" s="162">
        <v>7.9475686415744882</v>
      </c>
      <c r="M349" s="162">
        <v>12.194422859397713</v>
      </c>
      <c r="N349" s="162">
        <v>0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47"/>
        <v>20.141991500972203</v>
      </c>
      <c r="U349" s="221" t="s">
        <v>16</v>
      </c>
      <c r="V349" s="213">
        <v>7.9475686415744882</v>
      </c>
      <c r="W349" s="213">
        <v>0</v>
      </c>
      <c r="X349" s="213">
        <v>0</v>
      </c>
      <c r="Y349" s="213">
        <v>12.194422859397713</v>
      </c>
      <c r="Z349" s="213">
        <v>0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48"/>
        <v>20.141991500972203</v>
      </c>
      <c r="AJ349" s="147" t="str">
        <f t="shared" si="149"/>
        <v/>
      </c>
      <c r="BA349" s="147"/>
      <c r="BR349" s="147"/>
      <c r="CG349" s="147"/>
    </row>
    <row r="350" spans="1:85" ht="15">
      <c r="A350" s="165" t="s">
        <v>15</v>
      </c>
      <c r="B350" s="166">
        <v>1.4473032634009205E-2</v>
      </c>
      <c r="C350" s="166">
        <v>0</v>
      </c>
      <c r="D350" s="166">
        <v>6.9446343605592237E-2</v>
      </c>
      <c r="E350" s="166">
        <v>5.9058899983901849E-3</v>
      </c>
      <c r="F350" s="322"/>
      <c r="G350" s="166">
        <v>0</v>
      </c>
      <c r="H350" s="167">
        <v>0</v>
      </c>
      <c r="I350" s="168">
        <f t="shared" si="146"/>
        <v>8.9825266237991627E-2</v>
      </c>
      <c r="J350" s="155"/>
      <c r="K350" s="169" t="s">
        <v>15</v>
      </c>
      <c r="L350" s="170">
        <v>1.4473032634009205E-2</v>
      </c>
      <c r="M350" s="170">
        <v>0</v>
      </c>
      <c r="N350" s="170">
        <v>6.9446343605592237E-2</v>
      </c>
      <c r="O350" s="170">
        <v>5.9058899983901849E-3</v>
      </c>
      <c r="P350" s="170">
        <v>0</v>
      </c>
      <c r="Q350" s="170">
        <v>0</v>
      </c>
      <c r="R350" s="171">
        <v>0</v>
      </c>
      <c r="S350" s="172">
        <f t="shared" si="147"/>
        <v>8.9825266237991627E-2</v>
      </c>
      <c r="U350" s="217" t="s">
        <v>53</v>
      </c>
      <c r="V350" s="218">
        <v>1.4144956755628798E-2</v>
      </c>
      <c r="W350" s="218">
        <v>0</v>
      </c>
      <c r="X350" s="218">
        <v>0</v>
      </c>
      <c r="Y350" s="218">
        <v>0</v>
      </c>
      <c r="Z350" s="218">
        <v>0</v>
      </c>
      <c r="AA350" s="218">
        <v>5.4354972021263643E-3</v>
      </c>
      <c r="AB350" s="218">
        <v>0</v>
      </c>
      <c r="AC350" s="219">
        <v>7.0244812280236449E-2</v>
      </c>
      <c r="AD350" s="218">
        <v>3.2807587838040746E-4</v>
      </c>
      <c r="AE350" s="218">
        <v>0</v>
      </c>
      <c r="AF350" s="218">
        <v>0</v>
      </c>
      <c r="AG350" s="218">
        <v>6.9446343605592237E-2</v>
      </c>
      <c r="AH350" s="218">
        <v>4.7039279626382086E-4</v>
      </c>
      <c r="AI350" s="220">
        <f t="shared" si="148"/>
        <v>8.9825266237991613E-2</v>
      </c>
      <c r="AJ350" s="147" t="str">
        <f t="shared" si="14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3.5884720316880654</v>
      </c>
      <c r="F351" s="322"/>
      <c r="G351" s="162">
        <v>0</v>
      </c>
      <c r="H351" s="174">
        <v>0</v>
      </c>
      <c r="I351" s="160">
        <f t="shared" si="146"/>
        <v>3.5884720316880654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3.5884720316880654</v>
      </c>
      <c r="P351" s="162">
        <v>208.12384814513516</v>
      </c>
      <c r="Q351" s="162">
        <v>0</v>
      </c>
      <c r="R351" s="163">
        <v>0</v>
      </c>
      <c r="S351" s="164">
        <f t="shared" si="147"/>
        <v>211.71232017682323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0</v>
      </c>
      <c r="AB351" s="213">
        <v>208.12384814513516</v>
      </c>
      <c r="AC351" s="214">
        <v>3.5884720316880654</v>
      </c>
      <c r="AD351" s="213">
        <v>0</v>
      </c>
      <c r="AE351" s="213">
        <v>0</v>
      </c>
      <c r="AF351" s="213">
        <v>0</v>
      </c>
      <c r="AG351" s="213">
        <v>0</v>
      </c>
      <c r="AH351" s="213">
        <v>3.5884720316880654</v>
      </c>
      <c r="AI351" s="216">
        <f t="shared" si="148"/>
        <v>211.71232017682323</v>
      </c>
      <c r="AJ351" s="147" t="str">
        <f t="shared" si="14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4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0.44665363899721772</v>
      </c>
      <c r="Q352" s="170">
        <v>0</v>
      </c>
      <c r="R352" s="171">
        <v>0</v>
      </c>
      <c r="S352" s="172">
        <f t="shared" si="147"/>
        <v>0.44665363899721772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0.44665363899721772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48"/>
        <v>0.44665363899721772</v>
      </c>
      <c r="AJ352" s="147" t="str">
        <f t="shared" si="14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4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4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48"/>
        <v>0</v>
      </c>
      <c r="AJ353" s="147" t="str">
        <f t="shared" si="14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19.435181671317245</v>
      </c>
      <c r="D354" s="166">
        <v>0</v>
      </c>
      <c r="E354" s="166">
        <v>0</v>
      </c>
      <c r="F354" s="322"/>
      <c r="G354" s="166">
        <v>0</v>
      </c>
      <c r="H354" s="167">
        <v>0</v>
      </c>
      <c r="I354" s="168">
        <f t="shared" si="146"/>
        <v>19.435181671317245</v>
      </c>
      <c r="J354" s="155"/>
      <c r="K354" s="169" t="s">
        <v>17</v>
      </c>
      <c r="L354" s="170">
        <v>0</v>
      </c>
      <c r="M354" s="170">
        <v>19.435181671317245</v>
      </c>
      <c r="N354" s="170">
        <v>0</v>
      </c>
      <c r="O354" s="170">
        <v>0</v>
      </c>
      <c r="P354" s="170">
        <v>3.0864917595586076E-2</v>
      </c>
      <c r="Q354" s="170">
        <v>0</v>
      </c>
      <c r="R354" s="171">
        <v>0</v>
      </c>
      <c r="S354" s="172">
        <f t="shared" si="147"/>
        <v>19.466046588912832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19.435181671317245</v>
      </c>
      <c r="Z354" s="218">
        <v>0</v>
      </c>
      <c r="AA354" s="218">
        <v>0</v>
      </c>
      <c r="AB354" s="218">
        <v>3.0864917595586076E-2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48"/>
        <v>19.466046588912832</v>
      </c>
      <c r="AJ354" s="147" t="str">
        <f t="shared" si="149"/>
        <v/>
      </c>
      <c r="BA354" s="147"/>
      <c r="BR354" s="147"/>
      <c r="CG354" s="147"/>
    </row>
    <row r="355" spans="1:85" ht="15">
      <c r="A355" s="173" t="s">
        <v>139</v>
      </c>
      <c r="B355" s="162">
        <v>30.055077914725018</v>
      </c>
      <c r="C355" s="162">
        <v>0</v>
      </c>
      <c r="D355" s="162">
        <v>587.3678314030808</v>
      </c>
      <c r="E355" s="162">
        <v>0</v>
      </c>
      <c r="F355" s="322"/>
      <c r="G355" s="162">
        <v>0</v>
      </c>
      <c r="H355" s="174">
        <v>0</v>
      </c>
      <c r="I355" s="160">
        <f t="shared" si="146"/>
        <v>617.42290931780576</v>
      </c>
      <c r="J355" s="155"/>
      <c r="K355" s="175" t="s">
        <v>139</v>
      </c>
      <c r="L355" s="162">
        <v>30.055077914725018</v>
      </c>
      <c r="M355" s="162">
        <v>0</v>
      </c>
      <c r="N355" s="162">
        <v>587.3678314030808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47"/>
        <v>617.42290931780576</v>
      </c>
      <c r="U355" s="221" t="s">
        <v>139</v>
      </c>
      <c r="V355" s="213">
        <v>30.055077914725018</v>
      </c>
      <c r="W355" s="213">
        <v>0</v>
      </c>
      <c r="X355" s="213">
        <v>0</v>
      </c>
      <c r="Y355" s="213">
        <v>0</v>
      </c>
      <c r="Z355" s="213">
        <v>587.3678314030808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48"/>
        <v>617.42290931780576</v>
      </c>
      <c r="AJ355" s="147" t="str">
        <f t="shared" si="149"/>
        <v/>
      </c>
      <c r="BA355" s="147"/>
      <c r="BR355" s="147"/>
      <c r="CG355" s="147"/>
    </row>
    <row r="356" spans="1:85" ht="15">
      <c r="A356" s="165" t="s">
        <v>25</v>
      </c>
      <c r="B356" s="166">
        <v>24.073874109413296</v>
      </c>
      <c r="C356" s="166">
        <v>11.947360694176973</v>
      </c>
      <c r="D356" s="166">
        <v>8.2645589391002936</v>
      </c>
      <c r="E356" s="166">
        <v>1060.6501601893963</v>
      </c>
      <c r="F356" s="322"/>
      <c r="G356" s="166">
        <v>36.75612143172004</v>
      </c>
      <c r="H356" s="167">
        <v>0</v>
      </c>
      <c r="I356" s="168">
        <f t="shared" si="146"/>
        <v>1141.6920753638069</v>
      </c>
      <c r="J356" s="155"/>
      <c r="K356" s="169" t="s">
        <v>25</v>
      </c>
      <c r="L356" s="170">
        <v>24.073874109413296</v>
      </c>
      <c r="M356" s="170">
        <v>11.947360694176973</v>
      </c>
      <c r="N356" s="170">
        <v>8.2645589391002936</v>
      </c>
      <c r="O356" s="170">
        <v>1060.6501601893963</v>
      </c>
      <c r="P356" s="170">
        <v>3.9614419384165402</v>
      </c>
      <c r="Q356" s="170">
        <v>36.75612143172004</v>
      </c>
      <c r="R356" s="171">
        <v>0</v>
      </c>
      <c r="S356" s="172">
        <f t="shared" si="147"/>
        <v>1145.6535173022235</v>
      </c>
      <c r="U356" s="217" t="s">
        <v>25</v>
      </c>
      <c r="V356" s="218">
        <v>5.8171584694394314</v>
      </c>
      <c r="W356" s="218">
        <v>18.216073509452684</v>
      </c>
      <c r="X356" s="218">
        <v>36.75612143172004</v>
      </c>
      <c r="Y356" s="218">
        <v>11.947360694176973</v>
      </c>
      <c r="Z356" s="218">
        <v>4.1885688313585554</v>
      </c>
      <c r="AA356" s="218">
        <v>1058.3099916546032</v>
      </c>
      <c r="AB356" s="218">
        <v>3.9614419384165402</v>
      </c>
      <c r="AC356" s="219">
        <v>6.4568007730560035</v>
      </c>
      <c r="AD356" s="218">
        <v>4.0642130521183081E-2</v>
      </c>
      <c r="AE356" s="218">
        <v>1.3033395821235043E-2</v>
      </c>
      <c r="AF356" s="218">
        <v>0</v>
      </c>
      <c r="AG356" s="218">
        <v>4.0759901077417382</v>
      </c>
      <c r="AH356" s="218">
        <v>2.3271351389718467</v>
      </c>
      <c r="AI356" s="220">
        <f t="shared" si="148"/>
        <v>1145.6535173022235</v>
      </c>
      <c r="AJ356" s="147" t="str">
        <f t="shared" si="149"/>
        <v/>
      </c>
      <c r="BA356" s="147"/>
      <c r="BR356" s="147"/>
      <c r="CG356" s="147"/>
    </row>
    <row r="357" spans="1:85" ht="15">
      <c r="A357" s="173" t="s">
        <v>24</v>
      </c>
      <c r="B357" s="162">
        <v>3.1020184242069462</v>
      </c>
      <c r="C357" s="162">
        <v>0</v>
      </c>
      <c r="D357" s="162">
        <v>46.604108771400931</v>
      </c>
      <c r="E357" s="162">
        <v>0</v>
      </c>
      <c r="F357" s="322"/>
      <c r="G357" s="162">
        <v>0</v>
      </c>
      <c r="H357" s="174">
        <v>0</v>
      </c>
      <c r="I357" s="160">
        <f t="shared" si="146"/>
        <v>49.706127195607877</v>
      </c>
      <c r="J357" s="155"/>
      <c r="K357" s="175" t="s">
        <v>24</v>
      </c>
      <c r="L357" s="162">
        <v>3.1020184242069462</v>
      </c>
      <c r="M357" s="162">
        <v>0</v>
      </c>
      <c r="N357" s="162">
        <v>46.604108771400931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47"/>
        <v>49.706127195607877</v>
      </c>
      <c r="U357" s="221" t="s">
        <v>24</v>
      </c>
      <c r="V357" s="213">
        <v>3.1020184242069462</v>
      </c>
      <c r="W357" s="213">
        <v>0</v>
      </c>
      <c r="X357" s="213">
        <v>0</v>
      </c>
      <c r="Y357" s="213">
        <v>0</v>
      </c>
      <c r="Z357" s="213">
        <v>1.2976927273074319</v>
      </c>
      <c r="AA357" s="213">
        <v>0</v>
      </c>
      <c r="AB357" s="213">
        <v>0</v>
      </c>
      <c r="AC357" s="214">
        <v>45.306416044093496</v>
      </c>
      <c r="AD357" s="213">
        <v>0</v>
      </c>
      <c r="AE357" s="213">
        <v>0</v>
      </c>
      <c r="AF357" s="213">
        <v>0</v>
      </c>
      <c r="AG357" s="213">
        <v>45.306416044093496</v>
      </c>
      <c r="AH357" s="213">
        <v>0</v>
      </c>
      <c r="AI357" s="216">
        <f t="shared" si="148"/>
        <v>49.706127195607877</v>
      </c>
      <c r="AJ357" s="147" t="str">
        <f t="shared" si="149"/>
        <v/>
      </c>
      <c r="BA357" s="147"/>
      <c r="BR357" s="147"/>
      <c r="CG357" s="147"/>
    </row>
    <row r="358" spans="1:85" ht="15">
      <c r="A358" s="165" t="s">
        <v>56</v>
      </c>
      <c r="B358" s="166">
        <v>0</v>
      </c>
      <c r="C358" s="166">
        <v>0</v>
      </c>
      <c r="D358" s="166">
        <v>0</v>
      </c>
      <c r="E358" s="166">
        <v>0</v>
      </c>
      <c r="F358" s="322"/>
      <c r="G358" s="166">
        <v>0</v>
      </c>
      <c r="H358" s="167">
        <v>0</v>
      </c>
      <c r="I358" s="168">
        <f t="shared" si="146"/>
        <v>0</v>
      </c>
      <c r="J358" s="155"/>
      <c r="K358" s="169" t="s">
        <v>56</v>
      </c>
      <c r="L358" s="170">
        <v>0</v>
      </c>
      <c r="M358" s="170">
        <v>0</v>
      </c>
      <c r="N358" s="170">
        <v>0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47"/>
        <v>0</v>
      </c>
      <c r="U358" s="217" t="s">
        <v>56</v>
      </c>
      <c r="V358" s="218">
        <v>0</v>
      </c>
      <c r="W358" s="218">
        <v>0</v>
      </c>
      <c r="X358" s="218">
        <v>0</v>
      </c>
      <c r="Y358" s="218">
        <v>0</v>
      </c>
      <c r="Z358" s="218">
        <v>0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48"/>
        <v>0</v>
      </c>
      <c r="AJ358" s="147" t="str">
        <f t="shared" si="149"/>
        <v/>
      </c>
      <c r="BA358" s="147"/>
      <c r="BR358" s="147"/>
      <c r="CG358" s="147"/>
    </row>
    <row r="359" spans="1:85" ht="15">
      <c r="A359" s="173" t="s">
        <v>22</v>
      </c>
      <c r="B359" s="162">
        <v>198.99222046943663</v>
      </c>
      <c r="C359" s="162">
        <v>983.90958312480052</v>
      </c>
      <c r="D359" s="162">
        <v>561.01985097978832</v>
      </c>
      <c r="E359" s="162">
        <v>14.637840442561252</v>
      </c>
      <c r="F359" s="322"/>
      <c r="G359" s="162">
        <v>0</v>
      </c>
      <c r="H359" s="174">
        <v>0</v>
      </c>
      <c r="I359" s="160">
        <f t="shared" si="146"/>
        <v>1758.5594950165869</v>
      </c>
      <c r="J359" s="155"/>
      <c r="K359" s="175" t="s">
        <v>22</v>
      </c>
      <c r="L359" s="162">
        <v>198.99222046943663</v>
      </c>
      <c r="M359" s="162">
        <v>983.90958312480052</v>
      </c>
      <c r="N359" s="162">
        <v>561.01985097978832</v>
      </c>
      <c r="O359" s="162">
        <v>14.637840442561252</v>
      </c>
      <c r="P359" s="162">
        <v>12.528452814763515</v>
      </c>
      <c r="Q359" s="162">
        <v>0</v>
      </c>
      <c r="R359" s="163">
        <v>0</v>
      </c>
      <c r="S359" s="164">
        <f t="shared" si="147"/>
        <v>1771.0879478313504</v>
      </c>
      <c r="U359" s="221" t="s">
        <v>22</v>
      </c>
      <c r="V359" s="213">
        <v>198.99222046943663</v>
      </c>
      <c r="W359" s="213">
        <v>0</v>
      </c>
      <c r="X359" s="213">
        <v>0</v>
      </c>
      <c r="Y359" s="213">
        <v>983.90958312480052</v>
      </c>
      <c r="Z359" s="213">
        <v>406.36007611494551</v>
      </c>
      <c r="AA359" s="213">
        <v>0</v>
      </c>
      <c r="AB359" s="213">
        <v>12.528452814763515</v>
      </c>
      <c r="AC359" s="214">
        <v>169.29761530740402</v>
      </c>
      <c r="AD359" s="213">
        <v>0</v>
      </c>
      <c r="AE359" s="213">
        <v>0</v>
      </c>
      <c r="AF359" s="213">
        <v>0</v>
      </c>
      <c r="AG359" s="213">
        <v>154.65977486484275</v>
      </c>
      <c r="AH359" s="213">
        <v>14.637840442561252</v>
      </c>
      <c r="AI359" s="216">
        <f t="shared" si="148"/>
        <v>1771.0879478313502</v>
      </c>
      <c r="AJ359" s="147" t="str">
        <f t="shared" si="149"/>
        <v/>
      </c>
      <c r="BA359" s="147"/>
      <c r="BR359" s="147"/>
      <c r="CG359" s="147"/>
    </row>
    <row r="360" spans="1:85" ht="15">
      <c r="A360" s="165" t="s">
        <v>21</v>
      </c>
      <c r="B360" s="166">
        <v>3.5644226884034444E-2</v>
      </c>
      <c r="C360" s="166">
        <v>1.9189001198632112</v>
      </c>
      <c r="D360" s="166">
        <v>0.59743509485275414</v>
      </c>
      <c r="E360" s="166">
        <v>0</v>
      </c>
      <c r="F360" s="322"/>
      <c r="G360" s="166">
        <v>0</v>
      </c>
      <c r="H360" s="167">
        <v>0</v>
      </c>
      <c r="I360" s="168">
        <f t="shared" si="146"/>
        <v>2.5519794415999999</v>
      </c>
      <c r="J360" s="155"/>
      <c r="K360" s="169" t="s">
        <v>21</v>
      </c>
      <c r="L360" s="170">
        <v>3.5644226884034444E-2</v>
      </c>
      <c r="M360" s="170">
        <v>1.9189001198632112</v>
      </c>
      <c r="N360" s="170">
        <v>0.59743509485275414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47"/>
        <v>2.5519794415999999</v>
      </c>
      <c r="U360" s="217" t="s">
        <v>57</v>
      </c>
      <c r="V360" s="218">
        <v>3.5644226884034444E-2</v>
      </c>
      <c r="W360" s="218">
        <v>0</v>
      </c>
      <c r="X360" s="218">
        <v>0</v>
      </c>
      <c r="Y360" s="218">
        <v>1.9189001198632112</v>
      </c>
      <c r="Z360" s="218">
        <v>0.59743509485275414</v>
      </c>
      <c r="AA360" s="218">
        <v>0</v>
      </c>
      <c r="AB360" s="218">
        <v>0</v>
      </c>
      <c r="AC360" s="219">
        <v>0</v>
      </c>
      <c r="AD360" s="218">
        <v>0</v>
      </c>
      <c r="AE360" s="218">
        <v>0</v>
      </c>
      <c r="AF360" s="218">
        <v>0</v>
      </c>
      <c r="AG360" s="218">
        <v>0</v>
      </c>
      <c r="AH360" s="218">
        <v>0</v>
      </c>
      <c r="AI360" s="220">
        <f t="shared" si="148"/>
        <v>2.5519794415999999</v>
      </c>
      <c r="AJ360" s="147" t="str">
        <f t="shared" si="149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4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4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48"/>
        <v>0</v>
      </c>
      <c r="AJ361" s="147" t="str">
        <f t="shared" si="149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4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4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48"/>
        <v>0</v>
      </c>
      <c r="AJ362" s="147" t="str">
        <f t="shared" si="14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4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4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48"/>
        <v>0</v>
      </c>
      <c r="AJ363" s="147" t="str">
        <f t="shared" si="14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4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4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48"/>
        <v>0</v>
      </c>
      <c r="AJ364" s="147" t="str">
        <f t="shared" si="14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4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4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48"/>
        <v>0</v>
      </c>
      <c r="AJ365" s="147" t="str">
        <f t="shared" si="14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264.22087681887439</v>
      </c>
      <c r="C366" s="201">
        <f t="shared" ref="C366:I366" si="150">SUM(C345:C361)</f>
        <v>1029.4054484695555</v>
      </c>
      <c r="D366" s="201">
        <f t="shared" si="150"/>
        <v>1203.9232315318286</v>
      </c>
      <c r="E366" s="201">
        <f t="shared" si="150"/>
        <v>1078.882378553644</v>
      </c>
      <c r="F366" s="201">
        <f t="shared" si="150"/>
        <v>0</v>
      </c>
      <c r="G366" s="201">
        <f t="shared" si="150"/>
        <v>36.75612143172004</v>
      </c>
      <c r="H366" s="203">
        <f t="shared" si="150"/>
        <v>0</v>
      </c>
      <c r="I366" s="160">
        <f t="shared" si="150"/>
        <v>3613.1880568056226</v>
      </c>
      <c r="J366" s="155"/>
      <c r="K366" s="202" t="s">
        <v>26</v>
      </c>
      <c r="L366" s="201">
        <f>SUM(L345:L361)</f>
        <v>264.22087681887439</v>
      </c>
      <c r="M366" s="201">
        <f t="shared" ref="M366:S366" si="151">SUM(M345:M361)</f>
        <v>1029.4054484695555</v>
      </c>
      <c r="N366" s="201">
        <f t="shared" si="151"/>
        <v>1203.9232315318286</v>
      </c>
      <c r="O366" s="201">
        <f t="shared" si="151"/>
        <v>1078.882378553644</v>
      </c>
      <c r="P366" s="201">
        <f t="shared" si="151"/>
        <v>225.09126145490799</v>
      </c>
      <c r="Q366" s="201">
        <f t="shared" si="151"/>
        <v>36.75612143172004</v>
      </c>
      <c r="R366" s="203">
        <f t="shared" si="151"/>
        <v>0</v>
      </c>
      <c r="S366" s="204">
        <f t="shared" si="151"/>
        <v>3838.279318260531</v>
      </c>
      <c r="T366" s="147" t="str">
        <f>IF(ABS(S366-AI366)&gt;0.01,S366-AI366,"")</f>
        <v/>
      </c>
      <c r="U366" s="230" t="s">
        <v>59</v>
      </c>
      <c r="V366" s="231">
        <f>SUM(V345:V361)</f>
        <v>245.96383310302218</v>
      </c>
      <c r="W366" s="231">
        <f t="shared" ref="W366:AH366" si="152">SUM(W345:W361)</f>
        <v>18.216073509452684</v>
      </c>
      <c r="X366" s="231">
        <f t="shared" si="152"/>
        <v>36.75612143172004</v>
      </c>
      <c r="Y366" s="231">
        <f t="shared" si="152"/>
        <v>1029.4054484695555</v>
      </c>
      <c r="Z366" s="231">
        <f t="shared" si="152"/>
        <v>999.81160417154501</v>
      </c>
      <c r="AA366" s="231">
        <f t="shared" si="152"/>
        <v>1058.3154271518054</v>
      </c>
      <c r="AB366" s="231">
        <f t="shared" si="152"/>
        <v>225.09126145490799</v>
      </c>
      <c r="AC366" s="231">
        <f t="shared" si="152"/>
        <v>224.71954896852182</v>
      </c>
      <c r="AD366" s="232">
        <f t="shared" si="152"/>
        <v>4.0970206399563489E-2</v>
      </c>
      <c r="AE366" s="232">
        <f t="shared" si="152"/>
        <v>1.3033395821235043E-2</v>
      </c>
      <c r="AF366" s="232">
        <f t="shared" si="152"/>
        <v>0</v>
      </c>
      <c r="AG366" s="232">
        <f t="shared" si="152"/>
        <v>204.11162736028356</v>
      </c>
      <c r="AH366" s="232">
        <f t="shared" si="152"/>
        <v>20.553918006017426</v>
      </c>
      <c r="AI366" s="233">
        <f>SUM(V366:AC366)</f>
        <v>3838.2793182605301</v>
      </c>
      <c r="AJ366" s="147" t="str">
        <f t="shared" si="14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7.3126799010973423E-2</v>
      </c>
      <c r="C367" s="49">
        <f t="shared" ref="C367:H367" si="153">IF($I366=0,"-",C366/$I366)</f>
        <v>0.28490226146148639</v>
      </c>
      <c r="D367" s="49">
        <f t="shared" si="153"/>
        <v>0.33320248285006321</v>
      </c>
      <c r="E367" s="49">
        <f t="shared" si="153"/>
        <v>0.29859568934462583</v>
      </c>
      <c r="F367" s="49">
        <f t="shared" si="153"/>
        <v>0</v>
      </c>
      <c r="G367" s="49">
        <f t="shared" si="153"/>
        <v>1.0172767332851116E-2</v>
      </c>
      <c r="H367" s="71">
        <f t="shared" si="153"/>
        <v>0</v>
      </c>
      <c r="I367" s="50">
        <f>SUM(B367:H367)</f>
        <v>1</v>
      </c>
      <c r="J367" s="147"/>
      <c r="K367" s="82" t="s">
        <v>83</v>
      </c>
      <c r="L367" s="99">
        <f t="shared" ref="L367:R367" si="154">IF($S366=0,"-",L366/$S366)</f>
        <v>6.8838366077697694E-2</v>
      </c>
      <c r="M367" s="99">
        <f t="shared" si="154"/>
        <v>0.26819451194502214</v>
      </c>
      <c r="N367" s="99">
        <f t="shared" si="154"/>
        <v>0.31366222510284486</v>
      </c>
      <c r="O367" s="99">
        <f t="shared" si="154"/>
        <v>0.28108490526494107</v>
      </c>
      <c r="P367" s="99">
        <f t="shared" si="154"/>
        <v>5.8643793947991532E-2</v>
      </c>
      <c r="Q367" s="99">
        <f t="shared" si="154"/>
        <v>9.5761976615025349E-3</v>
      </c>
      <c r="R367" s="100">
        <f t="shared" si="154"/>
        <v>0</v>
      </c>
      <c r="S367" s="101">
        <f>SUM(L367:R367)</f>
        <v>1</v>
      </c>
      <c r="U367" s="111" t="s">
        <v>83</v>
      </c>
      <c r="V367" s="133">
        <f>+V366/$AI366</f>
        <v>6.408179621864793E-2</v>
      </c>
      <c r="W367" s="133">
        <f t="shared" ref="W367:AH367" si="155">+W366/$AI366</f>
        <v>4.7458957514608466E-3</v>
      </c>
      <c r="X367" s="133">
        <f t="shared" si="155"/>
        <v>9.5761976615025366E-3</v>
      </c>
      <c r="Y367" s="133">
        <f t="shared" si="155"/>
        <v>0.26819451194502225</v>
      </c>
      <c r="Z367" s="133">
        <f t="shared" si="155"/>
        <v>0.26048432676980104</v>
      </c>
      <c r="AA367" s="133">
        <f t="shared" si="155"/>
        <v>0.27572652727926622</v>
      </c>
      <c r="AB367" s="133">
        <f t="shared" si="155"/>
        <v>5.8643793947991546E-2</v>
      </c>
      <c r="AC367" s="133">
        <f t="shared" si="155"/>
        <v>5.8546950426307816E-2</v>
      </c>
      <c r="AD367" s="133">
        <f t="shared" si="155"/>
        <v>1.0674107588952328E-5</v>
      </c>
      <c r="AE367" s="133">
        <f t="shared" si="155"/>
        <v>3.3956350594989134E-6</v>
      </c>
      <c r="AF367" s="133">
        <f t="shared" si="155"/>
        <v>0</v>
      </c>
      <c r="AG367" s="133">
        <f t="shared" si="155"/>
        <v>5.3177898333043913E-2</v>
      </c>
      <c r="AH367" s="133">
        <f t="shared" si="155"/>
        <v>5.3549823506154458E-3</v>
      </c>
      <c r="AI367" s="134">
        <f>SUM(V367:AC367)</f>
        <v>1.0000000000000002</v>
      </c>
      <c r="AJ367" s="25" t="str">
        <f t="shared" si="14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56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57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58">SUM(V372:AC372)</f>
        <v>0</v>
      </c>
      <c r="AJ372" s="147" t="str">
        <f t="shared" ref="AJ372:AJ393" si="159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56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57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58"/>
        <v>0</v>
      </c>
      <c r="AJ373" s="147" t="str">
        <f t="shared" si="159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56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57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58"/>
        <v>0</v>
      </c>
      <c r="AJ374" s="147" t="str">
        <f t="shared" si="159"/>
        <v/>
      </c>
      <c r="BA374" s="147"/>
      <c r="BR374" s="147"/>
      <c r="CG374" s="147"/>
    </row>
    <row r="375" spans="1:85" ht="15">
      <c r="A375" s="173" t="s">
        <v>16</v>
      </c>
      <c r="B375" s="162">
        <v>49.683585603071833</v>
      </c>
      <c r="C375" s="162">
        <v>0</v>
      </c>
      <c r="D375" s="162">
        <v>0</v>
      </c>
      <c r="E375" s="162">
        <v>0</v>
      </c>
      <c r="F375" s="322"/>
      <c r="G375" s="162">
        <v>0</v>
      </c>
      <c r="H375" s="174">
        <v>0</v>
      </c>
      <c r="I375" s="160">
        <f t="shared" si="156"/>
        <v>49.683585603071833</v>
      </c>
      <c r="J375" s="155"/>
      <c r="K375" s="175" t="s">
        <v>16</v>
      </c>
      <c r="L375" s="162">
        <v>49.683585603071833</v>
      </c>
      <c r="M375" s="162">
        <v>0</v>
      </c>
      <c r="N375" s="162">
        <v>0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57"/>
        <v>49.683585603071833</v>
      </c>
      <c r="U375" s="221" t="s">
        <v>16</v>
      </c>
      <c r="V375" s="213">
        <v>49.683585603071833</v>
      </c>
      <c r="W375" s="213">
        <v>0</v>
      </c>
      <c r="X375" s="213">
        <v>0</v>
      </c>
      <c r="Y375" s="213">
        <v>0</v>
      </c>
      <c r="Z375" s="213">
        <v>0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58"/>
        <v>49.683585603071833</v>
      </c>
      <c r="AJ375" s="147" t="str">
        <f t="shared" si="159"/>
        <v/>
      </c>
      <c r="BA375" s="147"/>
      <c r="BR375" s="147"/>
      <c r="CG375" s="147"/>
    </row>
    <row r="376" spans="1:85" ht="15">
      <c r="A376" s="165" t="s">
        <v>15</v>
      </c>
      <c r="B376" s="166">
        <v>5.1377913340102745</v>
      </c>
      <c r="C376" s="166">
        <v>0</v>
      </c>
      <c r="D376" s="166">
        <v>0.26079522831534518</v>
      </c>
      <c r="E376" s="166">
        <v>0.15422259176412914</v>
      </c>
      <c r="F376" s="322"/>
      <c r="G376" s="166">
        <v>0</v>
      </c>
      <c r="H376" s="167">
        <v>0</v>
      </c>
      <c r="I376" s="168">
        <f t="shared" si="156"/>
        <v>5.5528091540897488</v>
      </c>
      <c r="J376" s="155"/>
      <c r="K376" s="169" t="s">
        <v>15</v>
      </c>
      <c r="L376" s="170">
        <v>5.1377913340102745</v>
      </c>
      <c r="M376" s="170">
        <v>0</v>
      </c>
      <c r="N376" s="170">
        <v>0.26079522831534518</v>
      </c>
      <c r="O376" s="170">
        <v>0.15422259176412914</v>
      </c>
      <c r="P376" s="170">
        <v>0</v>
      </c>
      <c r="Q376" s="170">
        <v>0</v>
      </c>
      <c r="R376" s="171">
        <v>0</v>
      </c>
      <c r="S376" s="172">
        <f t="shared" si="157"/>
        <v>5.5528091540897488</v>
      </c>
      <c r="U376" s="217" t="s">
        <v>53</v>
      </c>
      <c r="V376" s="218">
        <v>5.1228745247018805</v>
      </c>
      <c r="W376" s="218">
        <v>0</v>
      </c>
      <c r="X376" s="218">
        <v>0</v>
      </c>
      <c r="Y376" s="218">
        <v>0</v>
      </c>
      <c r="Z376" s="218">
        <v>0.26079522831534518</v>
      </c>
      <c r="AA376" s="218">
        <v>0.15422259176412914</v>
      </c>
      <c r="AB376" s="218">
        <v>0</v>
      </c>
      <c r="AC376" s="219">
        <v>1.4916809308394209E-2</v>
      </c>
      <c r="AD376" s="218">
        <v>1.4916809308394209E-2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58"/>
        <v>5.5528091540897488</v>
      </c>
      <c r="AJ376" s="147" t="str">
        <f t="shared" si="159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733.9842356273258</v>
      </c>
      <c r="F377" s="322"/>
      <c r="G377" s="162">
        <v>0</v>
      </c>
      <c r="H377" s="174">
        <v>0</v>
      </c>
      <c r="I377" s="160">
        <f t="shared" si="156"/>
        <v>733.9842356273258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733.9842356273258</v>
      </c>
      <c r="P377" s="162">
        <v>460.92587551351573</v>
      </c>
      <c r="Q377" s="162">
        <v>0</v>
      </c>
      <c r="R377" s="163">
        <v>0</v>
      </c>
      <c r="S377" s="164">
        <f t="shared" si="157"/>
        <v>1194.9101111408415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366.9921178136629</v>
      </c>
      <c r="AB377" s="213">
        <v>460.92587551351573</v>
      </c>
      <c r="AC377" s="214">
        <v>366.9921178136629</v>
      </c>
      <c r="AD377" s="213">
        <v>0</v>
      </c>
      <c r="AE377" s="213">
        <v>0</v>
      </c>
      <c r="AF377" s="213">
        <v>0</v>
      </c>
      <c r="AG377" s="213">
        <v>0</v>
      </c>
      <c r="AH377" s="213">
        <v>366.9921178136629</v>
      </c>
      <c r="AI377" s="216">
        <f t="shared" si="158"/>
        <v>1194.9101111408415</v>
      </c>
      <c r="AJ377" s="147" t="str">
        <f t="shared" si="159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5.8404951369357105</v>
      </c>
      <c r="F378" s="322"/>
      <c r="G378" s="166">
        <v>0</v>
      </c>
      <c r="H378" s="167">
        <v>0</v>
      </c>
      <c r="I378" s="168">
        <f t="shared" si="156"/>
        <v>5.8404951369357105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5.8404951369357105</v>
      </c>
      <c r="P378" s="170">
        <v>17.905779325898891</v>
      </c>
      <c r="Q378" s="170">
        <v>0</v>
      </c>
      <c r="R378" s="171">
        <v>0</v>
      </c>
      <c r="S378" s="172">
        <f t="shared" si="157"/>
        <v>23.746274462834602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4.6723961095485684</v>
      </c>
      <c r="AB378" s="218">
        <v>17.905779325898891</v>
      </c>
      <c r="AC378" s="219">
        <v>1.1680990273871421</v>
      </c>
      <c r="AD378" s="218">
        <v>0</v>
      </c>
      <c r="AE378" s="218">
        <v>0</v>
      </c>
      <c r="AF378" s="218">
        <v>0</v>
      </c>
      <c r="AG378" s="218">
        <v>0</v>
      </c>
      <c r="AH378" s="218">
        <v>1.1680990273871421</v>
      </c>
      <c r="AI378" s="220">
        <f t="shared" si="158"/>
        <v>23.746274462834602</v>
      </c>
      <c r="AJ378" s="147" t="str">
        <f t="shared" si="159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2.2918436585676695E-2</v>
      </c>
      <c r="F379" s="322"/>
      <c r="G379" s="162">
        <v>0</v>
      </c>
      <c r="H379" s="174">
        <v>0</v>
      </c>
      <c r="I379" s="160">
        <f t="shared" si="156"/>
        <v>2.2918436585676695E-2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2.2918436585676695E-2</v>
      </c>
      <c r="P379" s="162">
        <v>0</v>
      </c>
      <c r="Q379" s="162">
        <v>0</v>
      </c>
      <c r="R379" s="163">
        <v>0</v>
      </c>
      <c r="S379" s="164">
        <f t="shared" si="157"/>
        <v>2.2918436585676695E-2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2.2918436585676695E-2</v>
      </c>
      <c r="AD379" s="213">
        <v>0</v>
      </c>
      <c r="AE379" s="213">
        <v>0</v>
      </c>
      <c r="AF379" s="213">
        <v>0</v>
      </c>
      <c r="AG379" s="213">
        <v>0</v>
      </c>
      <c r="AH379" s="213">
        <v>2.2918436585676695E-2</v>
      </c>
      <c r="AI379" s="216">
        <f t="shared" si="158"/>
        <v>2.2918436585676695E-2</v>
      </c>
      <c r="AJ379" s="147" t="str">
        <f t="shared" si="159"/>
        <v/>
      </c>
      <c r="BA379" s="147"/>
      <c r="BR379" s="147"/>
      <c r="CG379" s="147"/>
    </row>
    <row r="380" spans="1:85" ht="15">
      <c r="A380" s="165" t="s">
        <v>17</v>
      </c>
      <c r="B380" s="166">
        <v>1.1013494842474758</v>
      </c>
      <c r="C380" s="166">
        <v>0</v>
      </c>
      <c r="D380" s="166">
        <v>30.157517346103759</v>
      </c>
      <c r="E380" s="166">
        <v>6.8339849076152603</v>
      </c>
      <c r="F380" s="322"/>
      <c r="G380" s="166">
        <v>0</v>
      </c>
      <c r="H380" s="167">
        <v>0</v>
      </c>
      <c r="I380" s="168">
        <f t="shared" si="156"/>
        <v>38.092851737966498</v>
      </c>
      <c r="J380" s="155"/>
      <c r="K380" s="169" t="s">
        <v>17</v>
      </c>
      <c r="L380" s="170">
        <v>1.1013494842474758</v>
      </c>
      <c r="M380" s="170">
        <v>0</v>
      </c>
      <c r="N380" s="170">
        <v>30.157517346103759</v>
      </c>
      <c r="O380" s="170">
        <v>6.8339849076152603</v>
      </c>
      <c r="P380" s="170">
        <v>0.48286158997920986</v>
      </c>
      <c r="Q380" s="170">
        <v>0</v>
      </c>
      <c r="R380" s="171">
        <v>0</v>
      </c>
      <c r="S380" s="172">
        <f t="shared" si="157"/>
        <v>38.575713327945707</v>
      </c>
      <c r="U380" s="217" t="s">
        <v>17</v>
      </c>
      <c r="V380" s="218">
        <v>1.1013494842474758</v>
      </c>
      <c r="W380" s="218">
        <v>0</v>
      </c>
      <c r="X380" s="218">
        <v>0</v>
      </c>
      <c r="Y380" s="218">
        <v>0</v>
      </c>
      <c r="Z380" s="218">
        <v>30.152498036809956</v>
      </c>
      <c r="AA380" s="218">
        <v>0</v>
      </c>
      <c r="AB380" s="218">
        <v>0.48286158997920986</v>
      </c>
      <c r="AC380" s="219">
        <v>6.8390042169090615</v>
      </c>
      <c r="AD380" s="218">
        <v>0</v>
      </c>
      <c r="AE380" s="218">
        <v>0</v>
      </c>
      <c r="AF380" s="218">
        <v>0</v>
      </c>
      <c r="AG380" s="218">
        <v>5.0193092938027048E-3</v>
      </c>
      <c r="AH380" s="218">
        <v>6.8339849076152603</v>
      </c>
      <c r="AI380" s="220">
        <f t="shared" si="158"/>
        <v>38.575713327945699</v>
      </c>
      <c r="AJ380" s="147" t="str">
        <f t="shared" si="159"/>
        <v/>
      </c>
      <c r="BA380" s="147"/>
      <c r="BR380" s="147"/>
      <c r="CG380" s="147"/>
    </row>
    <row r="381" spans="1:85" ht="15">
      <c r="A381" s="173" t="s">
        <v>139</v>
      </c>
      <c r="B381" s="162">
        <v>71.945218419068794</v>
      </c>
      <c r="C381" s="162">
        <v>2.008283668843831</v>
      </c>
      <c r="D381" s="162">
        <v>58.499808445687293</v>
      </c>
      <c r="E381" s="162">
        <v>8.1885789050665569E-2</v>
      </c>
      <c r="F381" s="322"/>
      <c r="G381" s="162">
        <v>0</v>
      </c>
      <c r="H381" s="174">
        <v>0</v>
      </c>
      <c r="I381" s="160">
        <f t="shared" si="156"/>
        <v>132.53519632265056</v>
      </c>
      <c r="J381" s="155"/>
      <c r="K381" s="175" t="s">
        <v>139</v>
      </c>
      <c r="L381" s="162">
        <v>71.945218419068794</v>
      </c>
      <c r="M381" s="162">
        <v>2.008283668843831</v>
      </c>
      <c r="N381" s="162">
        <v>58.499808445687293</v>
      </c>
      <c r="O381" s="162">
        <v>8.1885789050665569E-2</v>
      </c>
      <c r="P381" s="162">
        <v>0.16500828959409461</v>
      </c>
      <c r="Q381" s="162">
        <v>0</v>
      </c>
      <c r="R381" s="163">
        <v>0</v>
      </c>
      <c r="S381" s="164">
        <f t="shared" si="157"/>
        <v>132.70020461224465</v>
      </c>
      <c r="U381" s="221" t="s">
        <v>139</v>
      </c>
      <c r="V381" s="213">
        <v>71.489012944577709</v>
      </c>
      <c r="W381" s="213">
        <v>0</v>
      </c>
      <c r="X381" s="213">
        <v>0</v>
      </c>
      <c r="Y381" s="213">
        <v>2.008283668843831</v>
      </c>
      <c r="Z381" s="213">
        <v>58.499808445687293</v>
      </c>
      <c r="AA381" s="213">
        <v>8.1885789050665569E-2</v>
      </c>
      <c r="AB381" s="213">
        <v>0.16500828959409461</v>
      </c>
      <c r="AC381" s="214">
        <v>0.45620547449108834</v>
      </c>
      <c r="AD381" s="213">
        <v>0.45620547449108834</v>
      </c>
      <c r="AE381" s="213">
        <v>0</v>
      </c>
      <c r="AF381" s="213">
        <v>0</v>
      </c>
      <c r="AG381" s="213">
        <v>0</v>
      </c>
      <c r="AH381" s="213">
        <v>0</v>
      </c>
      <c r="AI381" s="216">
        <f t="shared" si="158"/>
        <v>132.70020461224468</v>
      </c>
      <c r="AJ381" s="147" t="str">
        <f t="shared" si="159"/>
        <v/>
      </c>
      <c r="BA381" s="147"/>
      <c r="BR381" s="147"/>
      <c r="CG381" s="147"/>
    </row>
    <row r="382" spans="1:85" ht="15">
      <c r="A382" s="165" t="s">
        <v>25</v>
      </c>
      <c r="B382" s="166">
        <v>24.780043481120043</v>
      </c>
      <c r="C382" s="166">
        <v>2.0177574441065014</v>
      </c>
      <c r="D382" s="166">
        <v>14.776669620983913</v>
      </c>
      <c r="E382" s="166">
        <v>102.92240567405479</v>
      </c>
      <c r="F382" s="322"/>
      <c r="G382" s="166">
        <v>70.621576790677693</v>
      </c>
      <c r="H382" s="167">
        <v>0</v>
      </c>
      <c r="I382" s="168">
        <f t="shared" si="156"/>
        <v>215.11845301094294</v>
      </c>
      <c r="J382" s="155"/>
      <c r="K382" s="169" t="s">
        <v>25</v>
      </c>
      <c r="L382" s="170">
        <v>24.780043481120043</v>
      </c>
      <c r="M382" s="170">
        <v>2.0177574441065014</v>
      </c>
      <c r="N382" s="170">
        <v>14.776669620983913</v>
      </c>
      <c r="O382" s="170">
        <v>102.92240567405479</v>
      </c>
      <c r="P382" s="170">
        <v>0</v>
      </c>
      <c r="Q382" s="170">
        <v>70.621576790677693</v>
      </c>
      <c r="R382" s="171">
        <v>0</v>
      </c>
      <c r="S382" s="172">
        <f t="shared" si="157"/>
        <v>215.11845301094294</v>
      </c>
      <c r="U382" s="217" t="s">
        <v>25</v>
      </c>
      <c r="V382" s="218">
        <v>16.720655302776006</v>
      </c>
      <c r="W382" s="218">
        <v>6.5357057320270329</v>
      </c>
      <c r="X382" s="218">
        <v>70.621576790677693</v>
      </c>
      <c r="Y382" s="218">
        <v>2.0177574441065014</v>
      </c>
      <c r="Z382" s="218">
        <v>14.776669620983913</v>
      </c>
      <c r="AA382" s="218">
        <v>82.157021595303178</v>
      </c>
      <c r="AB382" s="218">
        <v>0</v>
      </c>
      <c r="AC382" s="219">
        <v>22.289066525068616</v>
      </c>
      <c r="AD382" s="218">
        <v>1.523682446317004</v>
      </c>
      <c r="AE382" s="218">
        <v>1.1657594395306059E-2</v>
      </c>
      <c r="AF382" s="218">
        <v>0</v>
      </c>
      <c r="AG382" s="218">
        <v>0</v>
      </c>
      <c r="AH382" s="218">
        <v>20.753726484356307</v>
      </c>
      <c r="AI382" s="220">
        <f t="shared" si="158"/>
        <v>215.11845301094294</v>
      </c>
      <c r="AJ382" s="147" t="str">
        <f t="shared" si="159"/>
        <v/>
      </c>
      <c r="BA382" s="147"/>
      <c r="BR382" s="147"/>
      <c r="CG382" s="147"/>
    </row>
    <row r="383" spans="1:85" ht="15">
      <c r="A383" s="173" t="s">
        <v>24</v>
      </c>
      <c r="B383" s="162">
        <v>18.50696830699027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56"/>
        <v>18.50696830699027</v>
      </c>
      <c r="J383" s="155"/>
      <c r="K383" s="175" t="s">
        <v>24</v>
      </c>
      <c r="L383" s="162">
        <v>18.50696830699027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57"/>
        <v>18.50696830699027</v>
      </c>
      <c r="U383" s="221" t="s">
        <v>24</v>
      </c>
      <c r="V383" s="213">
        <v>18.50696830699027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0</v>
      </c>
      <c r="AD383" s="213">
        <v>0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58"/>
        <v>18.50696830699027</v>
      </c>
      <c r="AJ383" s="147" t="str">
        <f t="shared" si="159"/>
        <v/>
      </c>
      <c r="BA383" s="147"/>
      <c r="BR383" s="147"/>
      <c r="CG383" s="147"/>
    </row>
    <row r="384" spans="1:85" ht="15">
      <c r="A384" s="165" t="s">
        <v>56</v>
      </c>
      <c r="B384" s="166">
        <v>0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56"/>
        <v>0</v>
      </c>
      <c r="J384" s="155"/>
      <c r="K384" s="169" t="s">
        <v>56</v>
      </c>
      <c r="L384" s="170">
        <v>0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57"/>
        <v>0</v>
      </c>
      <c r="U384" s="217" t="s">
        <v>56</v>
      </c>
      <c r="V384" s="218">
        <v>0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58"/>
        <v>0</v>
      </c>
      <c r="AJ384" s="147" t="str">
        <f t="shared" si="159"/>
        <v/>
      </c>
      <c r="BA384" s="147"/>
      <c r="BR384" s="147"/>
      <c r="CG384" s="147"/>
    </row>
    <row r="385" spans="1:85" ht="15">
      <c r="A385" s="173" t="s">
        <v>22</v>
      </c>
      <c r="B385" s="162">
        <v>55.613077088577704</v>
      </c>
      <c r="C385" s="162">
        <v>0</v>
      </c>
      <c r="D385" s="162">
        <v>5.8904571110592379</v>
      </c>
      <c r="E385" s="162">
        <v>0</v>
      </c>
      <c r="F385" s="322"/>
      <c r="G385" s="162">
        <v>0</v>
      </c>
      <c r="H385" s="174">
        <v>0</v>
      </c>
      <c r="I385" s="160">
        <f t="shared" si="156"/>
        <v>61.503534199636945</v>
      </c>
      <c r="J385" s="155"/>
      <c r="K385" s="175" t="s">
        <v>22</v>
      </c>
      <c r="L385" s="162">
        <v>55.613077088577704</v>
      </c>
      <c r="M385" s="162">
        <v>0</v>
      </c>
      <c r="N385" s="162">
        <v>5.8904571110592379</v>
      </c>
      <c r="O385" s="162">
        <v>0</v>
      </c>
      <c r="P385" s="162">
        <v>69.876627342655539</v>
      </c>
      <c r="Q385" s="162">
        <v>0</v>
      </c>
      <c r="R385" s="163">
        <v>0</v>
      </c>
      <c r="S385" s="164">
        <f t="shared" si="157"/>
        <v>131.38016154229248</v>
      </c>
      <c r="U385" s="221" t="s">
        <v>22</v>
      </c>
      <c r="V385" s="213">
        <v>55.210968132382128</v>
      </c>
      <c r="W385" s="213">
        <v>0</v>
      </c>
      <c r="X385" s="213">
        <v>0</v>
      </c>
      <c r="Y385" s="213">
        <v>0</v>
      </c>
      <c r="Z385" s="213">
        <v>0.68704715960652785</v>
      </c>
      <c r="AA385" s="213">
        <v>0</v>
      </c>
      <c r="AB385" s="213">
        <v>69.876627342655539</v>
      </c>
      <c r="AC385" s="214">
        <v>5.6055189076482854</v>
      </c>
      <c r="AD385" s="213">
        <v>0.40210895619557635</v>
      </c>
      <c r="AE385" s="213">
        <v>0</v>
      </c>
      <c r="AF385" s="213">
        <v>0</v>
      </c>
      <c r="AG385" s="213">
        <v>5.2034099514527101</v>
      </c>
      <c r="AH385" s="213">
        <v>0</v>
      </c>
      <c r="AI385" s="216">
        <f t="shared" si="158"/>
        <v>131.38016154229248</v>
      </c>
      <c r="AJ385" s="147" t="str">
        <f t="shared" si="159"/>
        <v/>
      </c>
      <c r="BA385" s="147"/>
      <c r="BR385" s="147"/>
      <c r="CG385" s="147"/>
    </row>
    <row r="386" spans="1:85" ht="15">
      <c r="A386" s="165" t="s">
        <v>21</v>
      </c>
      <c r="B386" s="166">
        <v>0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56"/>
        <v>0</v>
      </c>
      <c r="J386" s="155"/>
      <c r="K386" s="169" t="s">
        <v>21</v>
      </c>
      <c r="L386" s="170">
        <v>0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57"/>
        <v>0</v>
      </c>
      <c r="U386" s="217" t="s">
        <v>57</v>
      </c>
      <c r="V386" s="218">
        <v>0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58"/>
        <v>0</v>
      </c>
      <c r="AJ386" s="147" t="str">
        <f t="shared" si="159"/>
        <v/>
      </c>
      <c r="BA386" s="147"/>
      <c r="BR386" s="147"/>
      <c r="CG386" s="147"/>
    </row>
    <row r="387" spans="1:85" ht="15">
      <c r="A387" s="176" t="s">
        <v>60</v>
      </c>
      <c r="B387" s="162">
        <v>0.31338415244253681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56"/>
        <v>0.31338415244253681</v>
      </c>
      <c r="J387" s="155"/>
      <c r="K387" s="177" t="s">
        <v>60</v>
      </c>
      <c r="L387" s="162">
        <v>0.31338415244253681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57"/>
        <v>0.31338415244253681</v>
      </c>
      <c r="U387" s="222" t="s">
        <v>58</v>
      </c>
      <c r="V387" s="213">
        <v>0.31338415244253681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58"/>
        <v>0.31338415244253681</v>
      </c>
      <c r="AJ387" s="147" t="str">
        <f t="shared" si="159"/>
        <v/>
      </c>
      <c r="BA387" s="147"/>
      <c r="BR387" s="147"/>
      <c r="CG387" s="147"/>
    </row>
    <row r="388" spans="1:85">
      <c r="A388" s="178" t="s">
        <v>23</v>
      </c>
      <c r="B388" s="179">
        <v>0.31338415244253681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56"/>
        <v>0.31338415244253681</v>
      </c>
      <c r="J388" s="155"/>
      <c r="K388" s="182" t="s">
        <v>23</v>
      </c>
      <c r="L388" s="183">
        <v>0.31338415244253681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57"/>
        <v>0.31338415244253681</v>
      </c>
      <c r="U388" s="223" t="s">
        <v>61</v>
      </c>
      <c r="V388" s="224">
        <v>0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</v>
      </c>
      <c r="AD388" s="224">
        <v>0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58"/>
        <v>0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56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57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58"/>
        <v>0</v>
      </c>
      <c r="AJ389" s="147" t="str">
        <f t="shared" si="159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56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57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58"/>
        <v>0</v>
      </c>
      <c r="AJ390" s="147" t="str">
        <f t="shared" si="159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56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57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58"/>
        <v>0</v>
      </c>
      <c r="AJ391" s="147" t="str">
        <f t="shared" si="159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227.08141786952893</v>
      </c>
      <c r="C392" s="201">
        <f t="shared" ref="C392:I392" si="160">SUM(C371:C387)</f>
        <v>4.0260411129503328</v>
      </c>
      <c r="D392" s="201">
        <f t="shared" si="160"/>
        <v>109.58524775214954</v>
      </c>
      <c r="E392" s="201">
        <f t="shared" si="160"/>
        <v>849.84014816333195</v>
      </c>
      <c r="F392" s="201">
        <f t="shared" si="160"/>
        <v>0</v>
      </c>
      <c r="G392" s="201">
        <f t="shared" si="160"/>
        <v>70.621576790677693</v>
      </c>
      <c r="H392" s="203">
        <f t="shared" si="160"/>
        <v>0</v>
      </c>
      <c r="I392" s="160">
        <f t="shared" si="160"/>
        <v>1261.1544316886386</v>
      </c>
      <c r="J392" s="155"/>
      <c r="K392" s="202" t="s">
        <v>26</v>
      </c>
      <c r="L392" s="201">
        <f>SUM(L371:L387)</f>
        <v>227.08141786952893</v>
      </c>
      <c r="M392" s="201">
        <f t="shared" ref="M392:S392" si="161">SUM(M371:M387)</f>
        <v>4.0260411129503328</v>
      </c>
      <c r="N392" s="201">
        <f t="shared" si="161"/>
        <v>109.58524775214954</v>
      </c>
      <c r="O392" s="201">
        <f t="shared" si="161"/>
        <v>849.84014816333195</v>
      </c>
      <c r="P392" s="201">
        <f t="shared" si="161"/>
        <v>549.35615206164346</v>
      </c>
      <c r="Q392" s="201">
        <f t="shared" si="161"/>
        <v>70.621576790677693</v>
      </c>
      <c r="R392" s="203">
        <f t="shared" si="161"/>
        <v>0</v>
      </c>
      <c r="S392" s="204">
        <f t="shared" si="161"/>
        <v>1810.510583750282</v>
      </c>
      <c r="T392" s="147" t="str">
        <f>IF(ABS(S392-AI392)&gt;0.01,S392-AI392,"")</f>
        <v/>
      </c>
      <c r="U392" s="230" t="s">
        <v>59</v>
      </c>
      <c r="V392" s="231">
        <f>SUM(V371:V387)</f>
        <v>218.14879845118983</v>
      </c>
      <c r="W392" s="231">
        <f t="shared" ref="W392:AH392" si="162">SUM(W371:W387)</f>
        <v>6.5357057320270329</v>
      </c>
      <c r="X392" s="231">
        <f t="shared" si="162"/>
        <v>70.621576790677693</v>
      </c>
      <c r="Y392" s="231">
        <f t="shared" si="162"/>
        <v>4.0260411129503328</v>
      </c>
      <c r="Z392" s="231">
        <f t="shared" si="162"/>
        <v>104.37681849140303</v>
      </c>
      <c r="AA392" s="231">
        <f t="shared" si="162"/>
        <v>454.05764389932949</v>
      </c>
      <c r="AB392" s="231">
        <f t="shared" si="162"/>
        <v>549.35615206164346</v>
      </c>
      <c r="AC392" s="231">
        <f t="shared" si="162"/>
        <v>403.38784721106111</v>
      </c>
      <c r="AD392" s="232">
        <f t="shared" si="162"/>
        <v>2.3969136863120628</v>
      </c>
      <c r="AE392" s="232">
        <f t="shared" si="162"/>
        <v>1.1657594395306059E-2</v>
      </c>
      <c r="AF392" s="232">
        <f t="shared" si="162"/>
        <v>0</v>
      </c>
      <c r="AG392" s="232">
        <f t="shared" si="162"/>
        <v>5.208429260746513</v>
      </c>
      <c r="AH392" s="232">
        <f t="shared" si="162"/>
        <v>395.77084666960729</v>
      </c>
      <c r="AI392" s="233">
        <f>SUM(V392:AC392)</f>
        <v>1810.5105837502822</v>
      </c>
      <c r="AJ392" s="147" t="str">
        <f t="shared" si="159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0.18005837521854909</v>
      </c>
      <c r="C393" s="49">
        <f t="shared" ref="C393:H393" si="163">IF($I392=0,"-",C392/$I392)</f>
        <v>3.1923458474150657E-3</v>
      </c>
      <c r="D393" s="49">
        <f t="shared" si="163"/>
        <v>8.6892806303997996E-2</v>
      </c>
      <c r="E393" s="49">
        <f t="shared" si="163"/>
        <v>0.67385890800496795</v>
      </c>
      <c r="F393" s="49">
        <f t="shared" si="163"/>
        <v>0</v>
      </c>
      <c r="G393" s="49">
        <f t="shared" si="163"/>
        <v>5.599756462506978E-2</v>
      </c>
      <c r="H393" s="71">
        <f t="shared" si="163"/>
        <v>0</v>
      </c>
      <c r="I393" s="50">
        <f>SUM(B393:H393)</f>
        <v>0.99999999999999989</v>
      </c>
      <c r="J393" s="147"/>
      <c r="K393" s="82" t="s">
        <v>83</v>
      </c>
      <c r="L393" s="99">
        <f t="shared" ref="L393:R393" si="164">IF($S392=0,"-",L392/$S392)</f>
        <v>0.12542396598375785</v>
      </c>
      <c r="M393" s="99">
        <f t="shared" si="164"/>
        <v>2.2237048206649049E-3</v>
      </c>
      <c r="N393" s="99">
        <f t="shared" si="164"/>
        <v>6.0527261611006571E-2</v>
      </c>
      <c r="O393" s="99">
        <f t="shared" si="164"/>
        <v>0.46939253257662689</v>
      </c>
      <c r="P393" s="99">
        <f t="shared" si="164"/>
        <v>0.3034260926128971</v>
      </c>
      <c r="Q393" s="99">
        <f t="shared" si="164"/>
        <v>3.9006442395046671E-2</v>
      </c>
      <c r="R393" s="100">
        <f t="shared" si="164"/>
        <v>0</v>
      </c>
      <c r="S393" s="101">
        <f>SUM(L393:R393)</f>
        <v>1</v>
      </c>
      <c r="U393" s="111" t="s">
        <v>83</v>
      </c>
      <c r="V393" s="133">
        <f>+V392/$AI392</f>
        <v>0.1204902088997003</v>
      </c>
      <c r="W393" s="133">
        <f t="shared" ref="W393:AH393" si="165">+W392/$AI392</f>
        <v>3.609868835170798E-3</v>
      </c>
      <c r="X393" s="133">
        <f t="shared" si="165"/>
        <v>3.9006442395046664E-2</v>
      </c>
      <c r="Y393" s="133">
        <f t="shared" si="165"/>
        <v>2.2237048206649045E-3</v>
      </c>
      <c r="Z393" s="133">
        <f t="shared" si="165"/>
        <v>5.7650487894523893E-2</v>
      </c>
      <c r="AA393" s="133">
        <f t="shared" si="165"/>
        <v>0.25078983131863103</v>
      </c>
      <c r="AB393" s="133">
        <f t="shared" si="165"/>
        <v>0.30342609261289705</v>
      </c>
      <c r="AC393" s="133">
        <f t="shared" si="165"/>
        <v>0.22280336322336522</v>
      </c>
      <c r="AD393" s="133">
        <f t="shared" si="165"/>
        <v>1.3238882488867357E-3</v>
      </c>
      <c r="AE393" s="133">
        <f t="shared" si="165"/>
        <v>6.438843550507492E-6</v>
      </c>
      <c r="AF393" s="133">
        <f t="shared" si="165"/>
        <v>0</v>
      </c>
      <c r="AG393" s="133">
        <f t="shared" si="165"/>
        <v>2.8767737164826731E-3</v>
      </c>
      <c r="AH393" s="133">
        <f t="shared" si="165"/>
        <v>0.21859626241444532</v>
      </c>
      <c r="AI393" s="134">
        <f>SUM(V393:AC393)</f>
        <v>1</v>
      </c>
      <c r="AJ393" s="25" t="str">
        <f t="shared" si="159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166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167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168">SUM(V398:AC398)</f>
        <v>0</v>
      </c>
      <c r="AJ398" s="147" t="str">
        <f t="shared" ref="AJ398:AJ419" si="169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166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167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168"/>
        <v>0</v>
      </c>
      <c r="AJ399" s="147" t="str">
        <f t="shared" si="169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166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167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168"/>
        <v>0</v>
      </c>
      <c r="AJ400" s="147" t="str">
        <f t="shared" si="169"/>
        <v/>
      </c>
      <c r="BA400" s="147"/>
      <c r="BR400" s="147"/>
      <c r="CG400" s="147"/>
    </row>
    <row r="401" spans="1:85" ht="15">
      <c r="A401" s="173" t="s">
        <v>16</v>
      </c>
      <c r="B401" s="162">
        <v>4.2434444901230854</v>
      </c>
      <c r="C401" s="162">
        <v>0</v>
      </c>
      <c r="D401" s="162">
        <v>2.877196684506051</v>
      </c>
      <c r="E401" s="162">
        <v>0</v>
      </c>
      <c r="F401" s="322"/>
      <c r="G401" s="162">
        <v>0</v>
      </c>
      <c r="H401" s="174">
        <v>0</v>
      </c>
      <c r="I401" s="160">
        <f t="shared" si="166"/>
        <v>7.1206411746291369</v>
      </c>
      <c r="J401" s="155"/>
      <c r="K401" s="175" t="s">
        <v>16</v>
      </c>
      <c r="L401" s="162">
        <v>4.2434444901230854</v>
      </c>
      <c r="M401" s="162">
        <v>0</v>
      </c>
      <c r="N401" s="162">
        <v>2.877196684506051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167"/>
        <v>7.1206411746291369</v>
      </c>
      <c r="U401" s="221" t="s">
        <v>16</v>
      </c>
      <c r="V401" s="213">
        <v>4.2434444901230854</v>
      </c>
      <c r="W401" s="213">
        <v>0</v>
      </c>
      <c r="X401" s="213">
        <v>0</v>
      </c>
      <c r="Y401" s="213">
        <v>0</v>
      </c>
      <c r="Z401" s="213">
        <v>2.877196684506051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168"/>
        <v>7.1206411746291369</v>
      </c>
      <c r="AJ401" s="147" t="str">
        <f t="shared" si="169"/>
        <v/>
      </c>
      <c r="BA401" s="147"/>
      <c r="BR401" s="147"/>
      <c r="CG401" s="147"/>
    </row>
    <row r="402" spans="1:85" ht="15">
      <c r="A402" s="165" t="s">
        <v>15</v>
      </c>
      <c r="B402" s="166">
        <v>1.0716203698955245E-2</v>
      </c>
      <c r="C402" s="166">
        <v>7.4785207573424065E-3</v>
      </c>
      <c r="D402" s="166">
        <v>5.0087220767744075E-5</v>
      </c>
      <c r="E402" s="166">
        <v>0</v>
      </c>
      <c r="F402" s="322"/>
      <c r="G402" s="166">
        <v>0</v>
      </c>
      <c r="H402" s="167">
        <v>0</v>
      </c>
      <c r="I402" s="168">
        <f t="shared" si="166"/>
        <v>1.8244811677065396E-2</v>
      </c>
      <c r="J402" s="155"/>
      <c r="K402" s="169" t="s">
        <v>15</v>
      </c>
      <c r="L402" s="170">
        <v>1.0716203698955245E-2</v>
      </c>
      <c r="M402" s="170">
        <v>7.4785207573424065E-3</v>
      </c>
      <c r="N402" s="170">
        <v>5.0087220767744075E-5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167"/>
        <v>1.8244811677065396E-2</v>
      </c>
      <c r="U402" s="217" t="s">
        <v>53</v>
      </c>
      <c r="V402" s="218">
        <v>1.0716203698955245E-2</v>
      </c>
      <c r="W402" s="218">
        <v>0</v>
      </c>
      <c r="X402" s="218">
        <v>0</v>
      </c>
      <c r="Y402" s="218">
        <v>7.4785207573424065E-3</v>
      </c>
      <c r="Z402" s="218">
        <v>5.0087220767744075E-5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168"/>
        <v>1.8244811677065396E-2</v>
      </c>
      <c r="AJ402" s="147" t="str">
        <f t="shared" si="169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</v>
      </c>
      <c r="F403" s="322"/>
      <c r="G403" s="162">
        <v>0</v>
      </c>
      <c r="H403" s="174">
        <v>0</v>
      </c>
      <c r="I403" s="160">
        <f t="shared" si="166"/>
        <v>0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</v>
      </c>
      <c r="P403" s="162">
        <v>4.9231023622115409</v>
      </c>
      <c r="Q403" s="162">
        <v>0</v>
      </c>
      <c r="R403" s="163">
        <v>0</v>
      </c>
      <c r="S403" s="164">
        <f t="shared" si="167"/>
        <v>4.9231023622115409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</v>
      </c>
      <c r="AB403" s="213">
        <v>4.9231023622115409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168"/>
        <v>4.9231023622115409</v>
      </c>
      <c r="AJ403" s="147" t="str">
        <f t="shared" si="169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4.6141084208234831E-2</v>
      </c>
      <c r="F404" s="322"/>
      <c r="G404" s="166">
        <v>0</v>
      </c>
      <c r="H404" s="167">
        <v>0</v>
      </c>
      <c r="I404" s="168">
        <f t="shared" si="166"/>
        <v>4.6141084208234831E-2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4.6141084208234831E-2</v>
      </c>
      <c r="P404" s="170">
        <v>2.1898455085019357</v>
      </c>
      <c r="Q404" s="170">
        <v>0</v>
      </c>
      <c r="R404" s="171">
        <v>0</v>
      </c>
      <c r="S404" s="172">
        <f t="shared" si="167"/>
        <v>2.2359865927101708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3.6912867366587866E-2</v>
      </c>
      <c r="AB404" s="218">
        <v>2.1898455085019357</v>
      </c>
      <c r="AC404" s="219">
        <v>9.2282168416469666E-3</v>
      </c>
      <c r="AD404" s="218">
        <v>0</v>
      </c>
      <c r="AE404" s="218">
        <v>0</v>
      </c>
      <c r="AF404" s="218">
        <v>0</v>
      </c>
      <c r="AG404" s="218">
        <v>0</v>
      </c>
      <c r="AH404" s="218">
        <v>9.2282168416469666E-3</v>
      </c>
      <c r="AI404" s="220">
        <f t="shared" si="168"/>
        <v>2.2359865927101708</v>
      </c>
      <c r="AJ404" s="147" t="str">
        <f t="shared" si="169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166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167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168"/>
        <v>0</v>
      </c>
      <c r="AJ405" s="147" t="str">
        <f t="shared" si="169"/>
        <v/>
      </c>
      <c r="BA405" s="147"/>
      <c r="BR405" s="147"/>
      <c r="CG405" s="147"/>
    </row>
    <row r="406" spans="1:85" ht="15">
      <c r="A406" s="165" t="s">
        <v>17</v>
      </c>
      <c r="B406" s="166">
        <v>2.1811577449185653E-2</v>
      </c>
      <c r="C406" s="166">
        <v>0.19630419704267085</v>
      </c>
      <c r="D406" s="166">
        <v>0</v>
      </c>
      <c r="E406" s="166">
        <v>0</v>
      </c>
      <c r="F406" s="322"/>
      <c r="G406" s="166">
        <v>0</v>
      </c>
      <c r="H406" s="167">
        <v>0</v>
      </c>
      <c r="I406" s="168">
        <f t="shared" si="166"/>
        <v>0.21811577449185651</v>
      </c>
      <c r="J406" s="155"/>
      <c r="K406" s="169" t="s">
        <v>17</v>
      </c>
      <c r="L406" s="170">
        <v>2.1811577449185653E-2</v>
      </c>
      <c r="M406" s="170">
        <v>0.19630419704267085</v>
      </c>
      <c r="N406" s="170">
        <v>0</v>
      </c>
      <c r="O406" s="170">
        <v>0</v>
      </c>
      <c r="P406" s="170">
        <v>0</v>
      </c>
      <c r="Q406" s="170">
        <v>0</v>
      </c>
      <c r="R406" s="171">
        <v>0</v>
      </c>
      <c r="S406" s="172">
        <f t="shared" si="167"/>
        <v>0.21811577449185651</v>
      </c>
      <c r="U406" s="217" t="s">
        <v>17</v>
      </c>
      <c r="V406" s="218">
        <v>2.1811577449185653E-2</v>
      </c>
      <c r="W406" s="218">
        <v>0</v>
      </c>
      <c r="X406" s="218">
        <v>0</v>
      </c>
      <c r="Y406" s="218">
        <v>0.19630419704267085</v>
      </c>
      <c r="Z406" s="218">
        <v>0</v>
      </c>
      <c r="AA406" s="218">
        <v>0</v>
      </c>
      <c r="AB406" s="218">
        <v>0</v>
      </c>
      <c r="AC406" s="219">
        <v>0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</v>
      </c>
      <c r="AI406" s="220">
        <f t="shared" si="168"/>
        <v>0.21811577449185651</v>
      </c>
      <c r="AJ406" s="147" t="str">
        <f t="shared" si="169"/>
        <v/>
      </c>
      <c r="BA406" s="147"/>
      <c r="BR406" s="147"/>
      <c r="CG406" s="147"/>
    </row>
    <row r="407" spans="1:85" ht="15">
      <c r="A407" s="173" t="s">
        <v>139</v>
      </c>
      <c r="B407" s="162">
        <v>8.8462932218326493</v>
      </c>
      <c r="C407" s="162">
        <v>39.758344071621018</v>
      </c>
      <c r="D407" s="162">
        <v>21.033534710787478</v>
      </c>
      <c r="E407" s="162">
        <v>3.2483052991654082</v>
      </c>
      <c r="F407" s="322"/>
      <c r="G407" s="162">
        <v>0</v>
      </c>
      <c r="H407" s="174">
        <v>0</v>
      </c>
      <c r="I407" s="160">
        <f t="shared" si="166"/>
        <v>72.886477303406551</v>
      </c>
      <c r="J407" s="155"/>
      <c r="K407" s="175" t="s">
        <v>139</v>
      </c>
      <c r="L407" s="162">
        <v>8.8462932218326493</v>
      </c>
      <c r="M407" s="162">
        <v>39.758344071621018</v>
      </c>
      <c r="N407" s="162">
        <v>21.033534710787478</v>
      </c>
      <c r="O407" s="162">
        <v>3.2483052991654082</v>
      </c>
      <c r="P407" s="162">
        <v>0</v>
      </c>
      <c r="Q407" s="162">
        <v>0</v>
      </c>
      <c r="R407" s="163">
        <v>0</v>
      </c>
      <c r="S407" s="164">
        <f t="shared" si="167"/>
        <v>72.886477303406551</v>
      </c>
      <c r="U407" s="221" t="s">
        <v>139</v>
      </c>
      <c r="V407" s="213">
        <v>8.8462932218326493</v>
      </c>
      <c r="W407" s="213">
        <v>0</v>
      </c>
      <c r="X407" s="213">
        <v>0</v>
      </c>
      <c r="Y407" s="213">
        <v>39.758344071621018</v>
      </c>
      <c r="Z407" s="213">
        <v>21.033534710787478</v>
      </c>
      <c r="AA407" s="213">
        <v>5.1990824241419334E-2</v>
      </c>
      <c r="AB407" s="213">
        <v>0</v>
      </c>
      <c r="AC407" s="214">
        <v>3.1963144749239887</v>
      </c>
      <c r="AD407" s="213">
        <v>0</v>
      </c>
      <c r="AE407" s="213">
        <v>0</v>
      </c>
      <c r="AF407" s="213">
        <v>0</v>
      </c>
      <c r="AG407" s="213">
        <v>0</v>
      </c>
      <c r="AH407" s="213">
        <v>3.1963144749239887</v>
      </c>
      <c r="AI407" s="216">
        <f t="shared" si="168"/>
        <v>72.886477303406551</v>
      </c>
      <c r="AJ407" s="147" t="str">
        <f t="shared" si="169"/>
        <v/>
      </c>
      <c r="BA407" s="147"/>
      <c r="BR407" s="147"/>
      <c r="CG407" s="147"/>
    </row>
    <row r="408" spans="1:85" ht="15">
      <c r="A408" s="165" t="s">
        <v>25</v>
      </c>
      <c r="B408" s="166">
        <v>7.9730231249172743</v>
      </c>
      <c r="C408" s="166">
        <v>3.373351825192298</v>
      </c>
      <c r="D408" s="166">
        <v>1.7524924137560223</v>
      </c>
      <c r="E408" s="166">
        <v>110.5995802679374</v>
      </c>
      <c r="F408" s="322"/>
      <c r="G408" s="166">
        <v>14.866499797872855</v>
      </c>
      <c r="H408" s="167">
        <v>0</v>
      </c>
      <c r="I408" s="168">
        <f t="shared" si="166"/>
        <v>138.56494742967584</v>
      </c>
      <c r="J408" s="155"/>
      <c r="K408" s="169" t="s">
        <v>25</v>
      </c>
      <c r="L408" s="170">
        <v>7.9730231249172743</v>
      </c>
      <c r="M408" s="170">
        <v>3.373351825192298</v>
      </c>
      <c r="N408" s="170">
        <v>1.7524924137560223</v>
      </c>
      <c r="O408" s="170">
        <v>110.5995802679374</v>
      </c>
      <c r="P408" s="170">
        <v>0</v>
      </c>
      <c r="Q408" s="170">
        <v>14.866499797872855</v>
      </c>
      <c r="R408" s="171">
        <v>0</v>
      </c>
      <c r="S408" s="172">
        <f t="shared" si="167"/>
        <v>138.56494742967584</v>
      </c>
      <c r="U408" s="217" t="s">
        <v>25</v>
      </c>
      <c r="V408" s="218">
        <v>2.2275530376613748</v>
      </c>
      <c r="W408" s="218">
        <v>5.3246579400326599</v>
      </c>
      <c r="X408" s="218">
        <v>14.866499797872855</v>
      </c>
      <c r="Y408" s="218">
        <v>3.373351825192298</v>
      </c>
      <c r="Z408" s="218">
        <v>1.7524924137560223</v>
      </c>
      <c r="AA408" s="218">
        <v>109.62060030727957</v>
      </c>
      <c r="AB408" s="218">
        <v>0</v>
      </c>
      <c r="AC408" s="219">
        <v>1.3997921078810593</v>
      </c>
      <c r="AD408" s="218">
        <v>0.42081214722323973</v>
      </c>
      <c r="AE408" s="218">
        <v>0</v>
      </c>
      <c r="AF408" s="218">
        <v>0</v>
      </c>
      <c r="AG408" s="218">
        <v>0</v>
      </c>
      <c r="AH408" s="218">
        <v>0.97897996065781967</v>
      </c>
      <c r="AI408" s="220">
        <f t="shared" si="168"/>
        <v>138.56494742967584</v>
      </c>
      <c r="AJ408" s="147" t="str">
        <f t="shared" si="169"/>
        <v/>
      </c>
      <c r="BA408" s="147"/>
      <c r="BR408" s="147"/>
      <c r="CG408" s="147"/>
    </row>
    <row r="409" spans="1:85" ht="15">
      <c r="A409" s="173" t="s">
        <v>24</v>
      </c>
      <c r="B409" s="162">
        <v>1.61271383862858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166"/>
        <v>1.61271383862858</v>
      </c>
      <c r="J409" s="155"/>
      <c r="K409" s="175" t="s">
        <v>24</v>
      </c>
      <c r="L409" s="162">
        <v>1.61271383862858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167"/>
        <v>1.61271383862858</v>
      </c>
      <c r="U409" s="221" t="s">
        <v>24</v>
      </c>
      <c r="V409" s="213">
        <v>1.5481494935976234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6.4564345030956455E-2</v>
      </c>
      <c r="AD409" s="213">
        <v>6.4564345030956455E-2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168"/>
        <v>1.61271383862858</v>
      </c>
      <c r="AJ409" s="147" t="str">
        <f t="shared" si="169"/>
        <v/>
      </c>
      <c r="BA409" s="147"/>
      <c r="BR409" s="147"/>
      <c r="CG409" s="147"/>
    </row>
    <row r="410" spans="1:85" ht="15">
      <c r="A410" s="165" t="s">
        <v>56</v>
      </c>
      <c r="B410" s="166">
        <v>0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166"/>
        <v>0</v>
      </c>
      <c r="J410" s="155"/>
      <c r="K410" s="169" t="s">
        <v>56</v>
      </c>
      <c r="L410" s="170">
        <v>0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167"/>
        <v>0</v>
      </c>
      <c r="U410" s="217" t="s">
        <v>56</v>
      </c>
      <c r="V410" s="218">
        <v>0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168"/>
        <v>0</v>
      </c>
      <c r="AJ410" s="147" t="str">
        <f t="shared" si="169"/>
        <v/>
      </c>
      <c r="BA410" s="147"/>
      <c r="BR410" s="147"/>
      <c r="CG410" s="147"/>
    </row>
    <row r="411" spans="1:85" ht="15">
      <c r="A411" s="173" t="s">
        <v>22</v>
      </c>
      <c r="B411" s="162">
        <v>0.17418056168091317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166"/>
        <v>0.17418056168091317</v>
      </c>
      <c r="J411" s="155"/>
      <c r="K411" s="175" t="s">
        <v>22</v>
      </c>
      <c r="L411" s="162">
        <v>0.17418056168091317</v>
      </c>
      <c r="M411" s="162">
        <v>0</v>
      </c>
      <c r="N411" s="162">
        <v>0</v>
      </c>
      <c r="O411" s="162">
        <v>0</v>
      </c>
      <c r="P411" s="162">
        <v>0.29668717849809911</v>
      </c>
      <c r="Q411" s="162">
        <v>0</v>
      </c>
      <c r="R411" s="163">
        <v>0</v>
      </c>
      <c r="S411" s="164">
        <f t="shared" si="167"/>
        <v>0.47086774017901228</v>
      </c>
      <c r="U411" s="221" t="s">
        <v>22</v>
      </c>
      <c r="V411" s="213">
        <v>0.1654715335968675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0.29668717849809911</v>
      </c>
      <c r="AC411" s="214">
        <v>8.7090280840456582E-3</v>
      </c>
      <c r="AD411" s="213">
        <v>8.7090280840456582E-3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168"/>
        <v>0.47086774017901228</v>
      </c>
      <c r="AJ411" s="147" t="str">
        <f t="shared" si="169"/>
        <v/>
      </c>
      <c r="BA411" s="147"/>
      <c r="BR411" s="147"/>
      <c r="CG411" s="147"/>
    </row>
    <row r="412" spans="1:85" ht="15">
      <c r="A412" s="165" t="s">
        <v>21</v>
      </c>
      <c r="B412" s="166">
        <v>1.5462733595616094E-2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166"/>
        <v>1.5462733595616094E-2</v>
      </c>
      <c r="J412" s="155"/>
      <c r="K412" s="169" t="s">
        <v>21</v>
      </c>
      <c r="L412" s="170">
        <v>1.5462733595616094E-2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167"/>
        <v>1.5462733595616094E-2</v>
      </c>
      <c r="U412" s="217" t="s">
        <v>57</v>
      </c>
      <c r="V412" s="218">
        <v>1.5462733595616094E-2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168"/>
        <v>1.5462733595616094E-2</v>
      </c>
      <c r="AJ412" s="147" t="str">
        <f t="shared" si="169"/>
        <v/>
      </c>
      <c r="BA412" s="147"/>
      <c r="BR412" s="147"/>
      <c r="CG412" s="147"/>
    </row>
    <row r="413" spans="1:85" ht="15">
      <c r="A413" s="176" t="s">
        <v>60</v>
      </c>
      <c r="B413" s="162">
        <v>9.4082149747224935E-3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166"/>
        <v>9.4082149747224935E-3</v>
      </c>
      <c r="J413" s="155"/>
      <c r="K413" s="177" t="s">
        <v>60</v>
      </c>
      <c r="L413" s="162">
        <v>9.4082149747224935E-3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167"/>
        <v>9.4082149747224935E-3</v>
      </c>
      <c r="U413" s="222" t="s">
        <v>58</v>
      </c>
      <c r="V413" s="213">
        <v>9.4082149747224935E-3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168"/>
        <v>9.4082149747224935E-3</v>
      </c>
      <c r="AJ413" s="147" t="str">
        <f t="shared" si="169"/>
        <v/>
      </c>
      <c r="BA413" s="147"/>
      <c r="BR413" s="147"/>
      <c r="CG413" s="147"/>
    </row>
    <row r="414" spans="1:85">
      <c r="A414" s="178" t="s">
        <v>23</v>
      </c>
      <c r="B414" s="179">
        <v>9.4082149747224935E-3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166"/>
        <v>9.4082149747224935E-3</v>
      </c>
      <c r="J414" s="155"/>
      <c r="K414" s="182" t="s">
        <v>23</v>
      </c>
      <c r="L414" s="183">
        <v>9.4082149747224935E-3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167"/>
        <v>9.4082149747224935E-3</v>
      </c>
      <c r="U414" s="223" t="s">
        <v>61</v>
      </c>
      <c r="V414" s="224">
        <v>9.4082149747224935E-3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168"/>
        <v>9.4082149747224935E-3</v>
      </c>
      <c r="AJ414" s="147" t="str">
        <f t="shared" si="169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166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167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168"/>
        <v>0</v>
      </c>
      <c r="AJ415" s="147" t="str">
        <f t="shared" si="169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166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167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168"/>
        <v>0</v>
      </c>
      <c r="AJ416" s="147" t="str">
        <f t="shared" si="169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166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167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168"/>
        <v>0</v>
      </c>
      <c r="AJ417" s="147" t="str">
        <f t="shared" si="169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22.907053966900982</v>
      </c>
      <c r="C418" s="201">
        <f t="shared" ref="C418:I418" si="170">SUM(C397:C413)</f>
        <v>43.335478614613322</v>
      </c>
      <c r="D418" s="201">
        <f t="shared" si="170"/>
        <v>25.663273896270319</v>
      </c>
      <c r="E418" s="201">
        <f t="shared" si="170"/>
        <v>113.89402665131104</v>
      </c>
      <c r="F418" s="201">
        <f t="shared" si="170"/>
        <v>0</v>
      </c>
      <c r="G418" s="201">
        <f t="shared" si="170"/>
        <v>14.866499797872855</v>
      </c>
      <c r="H418" s="203">
        <f t="shared" si="170"/>
        <v>0</v>
      </c>
      <c r="I418" s="160">
        <f t="shared" si="170"/>
        <v>220.66633292696852</v>
      </c>
      <c r="J418" s="155"/>
      <c r="K418" s="202" t="s">
        <v>26</v>
      </c>
      <c r="L418" s="201">
        <f>SUM(L397:L413)</f>
        <v>22.907053966900982</v>
      </c>
      <c r="M418" s="201">
        <f t="shared" ref="M418:S418" si="171">SUM(M397:M413)</f>
        <v>43.335478614613322</v>
      </c>
      <c r="N418" s="201">
        <f t="shared" si="171"/>
        <v>25.663273896270319</v>
      </c>
      <c r="O418" s="201">
        <f t="shared" si="171"/>
        <v>113.89402665131104</v>
      </c>
      <c r="P418" s="201">
        <f t="shared" si="171"/>
        <v>7.4096350492115759</v>
      </c>
      <c r="Q418" s="201">
        <f t="shared" si="171"/>
        <v>14.866499797872855</v>
      </c>
      <c r="R418" s="203">
        <f t="shared" si="171"/>
        <v>0</v>
      </c>
      <c r="S418" s="204">
        <f t="shared" si="171"/>
        <v>228.0759679761801</v>
      </c>
      <c r="T418" s="147" t="str">
        <f>IF(ABS(S418-AI418)&gt;0.01,S418-AI418,"")</f>
        <v/>
      </c>
      <c r="U418" s="230" t="s">
        <v>59</v>
      </c>
      <c r="V418" s="231">
        <f>SUM(V397:V413)</f>
        <v>17.088310506530078</v>
      </c>
      <c r="W418" s="231">
        <f t="shared" ref="W418:AH418" si="172">SUM(W397:W413)</f>
        <v>5.3246579400326599</v>
      </c>
      <c r="X418" s="231">
        <f t="shared" si="172"/>
        <v>14.866499797872855</v>
      </c>
      <c r="Y418" s="231">
        <f t="shared" si="172"/>
        <v>43.335478614613322</v>
      </c>
      <c r="Z418" s="231">
        <f t="shared" si="172"/>
        <v>25.663273896270319</v>
      </c>
      <c r="AA418" s="231">
        <f t="shared" si="172"/>
        <v>109.70950399888758</v>
      </c>
      <c r="AB418" s="231">
        <f t="shared" si="172"/>
        <v>7.4096350492115759</v>
      </c>
      <c r="AC418" s="231">
        <f t="shared" si="172"/>
        <v>4.678608172761697</v>
      </c>
      <c r="AD418" s="232">
        <f t="shared" si="172"/>
        <v>0.49408552033824188</v>
      </c>
      <c r="AE418" s="232">
        <f t="shared" si="172"/>
        <v>0</v>
      </c>
      <c r="AF418" s="232">
        <f t="shared" si="172"/>
        <v>0</v>
      </c>
      <c r="AG418" s="232">
        <f t="shared" si="172"/>
        <v>0</v>
      </c>
      <c r="AH418" s="232">
        <f t="shared" si="172"/>
        <v>4.1845226524234551</v>
      </c>
      <c r="AI418" s="233">
        <f>SUM(V418:AC418)</f>
        <v>228.0759679761801</v>
      </c>
      <c r="AJ418" s="147" t="str">
        <f t="shared" si="169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0.10380855866437166</v>
      </c>
      <c r="C419" s="49">
        <f t="shared" ref="C419:H419" si="173">IF($I418=0,"-",C418/$I418)</f>
        <v>0.19638464119017007</v>
      </c>
      <c r="D419" s="49">
        <f t="shared" si="173"/>
        <v>0.11629900019575622</v>
      </c>
      <c r="E419" s="49">
        <f t="shared" si="173"/>
        <v>0.51613685305136814</v>
      </c>
      <c r="F419" s="49">
        <f t="shared" si="173"/>
        <v>0</v>
      </c>
      <c r="G419" s="49">
        <f t="shared" si="173"/>
        <v>6.7370946898333853E-2</v>
      </c>
      <c r="H419" s="71">
        <f t="shared" si="173"/>
        <v>0</v>
      </c>
      <c r="I419" s="50">
        <f>SUM(B419:H419)</f>
        <v>1</v>
      </c>
      <c r="J419" s="147"/>
      <c r="K419" s="82" t="s">
        <v>83</v>
      </c>
      <c r="L419" s="99">
        <f t="shared" ref="L419:R419" si="174">IF($S418=0,"-",L418/$S418)</f>
        <v>0.10043607035921188</v>
      </c>
      <c r="M419" s="99">
        <f t="shared" si="174"/>
        <v>0.19000458048758215</v>
      </c>
      <c r="N419" s="99">
        <f t="shared" si="174"/>
        <v>0.11252072773818306</v>
      </c>
      <c r="O419" s="99">
        <f t="shared" si="174"/>
        <v>0.49936881847720999</v>
      </c>
      <c r="P419" s="99">
        <f t="shared" si="174"/>
        <v>3.2487574710130911E-2</v>
      </c>
      <c r="Q419" s="99">
        <f t="shared" si="174"/>
        <v>6.5182228227681965E-2</v>
      </c>
      <c r="R419" s="100">
        <f t="shared" si="174"/>
        <v>0</v>
      </c>
      <c r="S419" s="101">
        <f>SUM(L419:R419)</f>
        <v>0.99999999999999989</v>
      </c>
      <c r="U419" s="111" t="s">
        <v>83</v>
      </c>
      <c r="V419" s="133">
        <f>+V418/$AI418</f>
        <v>7.4923766226500266E-2</v>
      </c>
      <c r="W419" s="133">
        <f t="shared" ref="W419:AH419" si="175">+W418/$AI418</f>
        <v>2.3345984179222071E-2</v>
      </c>
      <c r="X419" s="133">
        <f t="shared" si="175"/>
        <v>6.5182228227681965E-2</v>
      </c>
      <c r="Y419" s="133">
        <f t="shared" si="175"/>
        <v>0.19000458048758215</v>
      </c>
      <c r="Z419" s="133">
        <f t="shared" si="175"/>
        <v>0.11252072773818306</v>
      </c>
      <c r="AA419" s="133">
        <f t="shared" si="175"/>
        <v>0.48102176205756791</v>
      </c>
      <c r="AB419" s="133">
        <f t="shared" si="175"/>
        <v>3.2487574710130911E-2</v>
      </c>
      <c r="AC419" s="133">
        <f t="shared" si="175"/>
        <v>2.0513376373131623E-2</v>
      </c>
      <c r="AD419" s="133">
        <f t="shared" si="175"/>
        <v>2.1663199534895472E-3</v>
      </c>
      <c r="AE419" s="133">
        <f t="shared" si="175"/>
        <v>0</v>
      </c>
      <c r="AF419" s="133">
        <f t="shared" si="175"/>
        <v>0</v>
      </c>
      <c r="AG419" s="133">
        <f t="shared" si="175"/>
        <v>0</v>
      </c>
      <c r="AH419" s="133">
        <f t="shared" si="175"/>
        <v>1.8347056419642075E-2</v>
      </c>
      <c r="AI419" s="134">
        <f>SUM(V419:AC419)</f>
        <v>1</v>
      </c>
      <c r="AJ419" s="25" t="str">
        <f t="shared" si="169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176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177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178">SUM(V424:AC424)</f>
        <v>0</v>
      </c>
      <c r="AJ424" s="147" t="str">
        <f t="shared" ref="AJ424:AJ445" si="179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176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177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178"/>
        <v>0</v>
      </c>
      <c r="AJ425" s="147" t="str">
        <f t="shared" si="179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176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177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178"/>
        <v>0</v>
      </c>
      <c r="AJ426" s="147" t="str">
        <f t="shared" si="179"/>
        <v/>
      </c>
      <c r="BA426" s="147"/>
      <c r="BR426" s="147"/>
      <c r="CG426" s="147"/>
    </row>
    <row r="427" spans="1:85" ht="15">
      <c r="A427" s="173" t="s">
        <v>16</v>
      </c>
      <c r="B427" s="162">
        <v>43.533111349949614</v>
      </c>
      <c r="C427" s="162">
        <v>10.495732990183267</v>
      </c>
      <c r="D427" s="162">
        <v>0</v>
      </c>
      <c r="E427" s="162">
        <v>0</v>
      </c>
      <c r="F427" s="322"/>
      <c r="G427" s="162">
        <v>0</v>
      </c>
      <c r="H427" s="174">
        <v>0</v>
      </c>
      <c r="I427" s="160">
        <f t="shared" si="176"/>
        <v>54.028844340132878</v>
      </c>
      <c r="J427" s="155"/>
      <c r="K427" s="175" t="s">
        <v>16</v>
      </c>
      <c r="L427" s="162">
        <v>43.533111349949614</v>
      </c>
      <c r="M427" s="162">
        <v>10.495732990183267</v>
      </c>
      <c r="N427" s="162">
        <v>0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177"/>
        <v>54.028844340132878</v>
      </c>
      <c r="U427" s="221" t="s">
        <v>16</v>
      </c>
      <c r="V427" s="213">
        <v>43.363983369517527</v>
      </c>
      <c r="W427" s="213">
        <v>0</v>
      </c>
      <c r="X427" s="213">
        <v>0</v>
      </c>
      <c r="Y427" s="213">
        <v>10.495732990183267</v>
      </c>
      <c r="Z427" s="213">
        <v>0</v>
      </c>
      <c r="AA427" s="213">
        <v>0</v>
      </c>
      <c r="AB427" s="213">
        <v>0</v>
      </c>
      <c r="AC427" s="214">
        <v>0.16912798043208366</v>
      </c>
      <c r="AD427" s="215">
        <v>0.16912798043208366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178"/>
        <v>54.028844340132885</v>
      </c>
      <c r="AJ427" s="147" t="str">
        <f t="shared" si="179"/>
        <v/>
      </c>
      <c r="BA427" s="147"/>
      <c r="BR427" s="147"/>
      <c r="CG427" s="147"/>
    </row>
    <row r="428" spans="1:85" ht="15">
      <c r="A428" s="165" t="s">
        <v>15</v>
      </c>
      <c r="B428" s="166">
        <v>5.4921300895223695</v>
      </c>
      <c r="C428" s="166">
        <v>0</v>
      </c>
      <c r="D428" s="166">
        <v>1.8522860069264195</v>
      </c>
      <c r="E428" s="166">
        <v>1.7679508801328992E-3</v>
      </c>
      <c r="F428" s="322"/>
      <c r="G428" s="166">
        <v>0</v>
      </c>
      <c r="H428" s="167">
        <v>0</v>
      </c>
      <c r="I428" s="168">
        <f t="shared" si="176"/>
        <v>7.3461840473289222</v>
      </c>
      <c r="J428" s="155"/>
      <c r="K428" s="169" t="s">
        <v>15</v>
      </c>
      <c r="L428" s="170">
        <v>5.4921300895223695</v>
      </c>
      <c r="M428" s="170">
        <v>0</v>
      </c>
      <c r="N428" s="170">
        <v>1.8522860069264195</v>
      </c>
      <c r="O428" s="170">
        <v>1.7679508801328992E-3</v>
      </c>
      <c r="P428" s="170">
        <v>0</v>
      </c>
      <c r="Q428" s="170">
        <v>0</v>
      </c>
      <c r="R428" s="171">
        <v>0</v>
      </c>
      <c r="S428" s="172">
        <f t="shared" si="177"/>
        <v>7.3461840473289222</v>
      </c>
      <c r="U428" s="217" t="s">
        <v>53</v>
      </c>
      <c r="V428" s="218">
        <v>5.3343378196281677</v>
      </c>
      <c r="W428" s="218">
        <v>0</v>
      </c>
      <c r="X428" s="218">
        <v>0</v>
      </c>
      <c r="Y428" s="218">
        <v>0</v>
      </c>
      <c r="Z428" s="218">
        <v>1.8522860069264195</v>
      </c>
      <c r="AA428" s="218">
        <v>1.7679508801328992E-3</v>
      </c>
      <c r="AB428" s="218">
        <v>0</v>
      </c>
      <c r="AC428" s="219">
        <v>0.15779226989420145</v>
      </c>
      <c r="AD428" s="218">
        <v>0.15779226989420145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178"/>
        <v>7.3461840473289222</v>
      </c>
      <c r="AJ428" s="147" t="str">
        <f t="shared" si="179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4.1482023715813223E-3</v>
      </c>
      <c r="F429" s="322"/>
      <c r="G429" s="162">
        <v>0</v>
      </c>
      <c r="H429" s="174">
        <v>0</v>
      </c>
      <c r="I429" s="160">
        <f t="shared" si="176"/>
        <v>4.1482023715813223E-3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4.1482023715813223E-3</v>
      </c>
      <c r="P429" s="162">
        <v>47.876638755644876</v>
      </c>
      <c r="Q429" s="162">
        <v>0</v>
      </c>
      <c r="R429" s="163">
        <v>0</v>
      </c>
      <c r="S429" s="164">
        <f t="shared" si="177"/>
        <v>47.880786958016458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4.1394045805679472E-3</v>
      </c>
      <c r="AB429" s="213">
        <v>47.876638755644876</v>
      </c>
      <c r="AC429" s="214">
        <v>8.797791013375417E-6</v>
      </c>
      <c r="AD429" s="213">
        <v>0</v>
      </c>
      <c r="AE429" s="213">
        <v>0</v>
      </c>
      <c r="AF429" s="213">
        <v>0</v>
      </c>
      <c r="AG429" s="213">
        <v>0</v>
      </c>
      <c r="AH429" s="213">
        <v>8.797791013375417E-6</v>
      </c>
      <c r="AI429" s="216">
        <f t="shared" si="178"/>
        <v>47.880786958016458</v>
      </c>
      <c r="AJ429" s="147" t="str">
        <f t="shared" si="179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176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0.96569626986964519</v>
      </c>
      <c r="Q430" s="170">
        <v>0</v>
      </c>
      <c r="R430" s="171">
        <v>0</v>
      </c>
      <c r="S430" s="172">
        <f t="shared" si="177"/>
        <v>0.96569626986964519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0.96569626986964519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178"/>
        <v>0.96569626986964519</v>
      </c>
      <c r="AJ430" s="147" t="str">
        <f t="shared" si="179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176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177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178"/>
        <v>0</v>
      </c>
      <c r="AJ431" s="147" t="str">
        <f t="shared" si="179"/>
        <v/>
      </c>
      <c r="BA431" s="147"/>
      <c r="BR431" s="147"/>
      <c r="CG431" s="147"/>
    </row>
    <row r="432" spans="1:85" ht="15">
      <c r="A432" s="165" t="s">
        <v>17</v>
      </c>
      <c r="B432" s="166">
        <v>0.70306724051399783</v>
      </c>
      <c r="C432" s="166">
        <v>0</v>
      </c>
      <c r="D432" s="166">
        <v>0.21495646723025588</v>
      </c>
      <c r="E432" s="166">
        <v>0.28818472731914657</v>
      </c>
      <c r="F432" s="322"/>
      <c r="G432" s="166">
        <v>0</v>
      </c>
      <c r="H432" s="167">
        <v>0</v>
      </c>
      <c r="I432" s="168">
        <f t="shared" si="176"/>
        <v>1.2062084350634001</v>
      </c>
      <c r="J432" s="155"/>
      <c r="K432" s="169" t="s">
        <v>17</v>
      </c>
      <c r="L432" s="170">
        <v>0.70306724051399783</v>
      </c>
      <c r="M432" s="170">
        <v>0</v>
      </c>
      <c r="N432" s="170">
        <v>0.21495646723025588</v>
      </c>
      <c r="O432" s="170">
        <v>0.28818472731914657</v>
      </c>
      <c r="P432" s="170">
        <v>1.2241227587967479E-2</v>
      </c>
      <c r="Q432" s="170">
        <v>0</v>
      </c>
      <c r="R432" s="171">
        <v>0</v>
      </c>
      <c r="S432" s="172">
        <f t="shared" si="177"/>
        <v>1.2184496626513677</v>
      </c>
      <c r="U432" s="217" t="s">
        <v>17</v>
      </c>
      <c r="V432" s="218">
        <v>0.70306724051399783</v>
      </c>
      <c r="W432" s="218">
        <v>0</v>
      </c>
      <c r="X432" s="218">
        <v>0</v>
      </c>
      <c r="Y432" s="218">
        <v>0</v>
      </c>
      <c r="Z432" s="218">
        <v>0.21495646723025588</v>
      </c>
      <c r="AA432" s="218">
        <v>0</v>
      </c>
      <c r="AB432" s="218">
        <v>1.2241227587967479E-2</v>
      </c>
      <c r="AC432" s="219">
        <v>0.28818472731914657</v>
      </c>
      <c r="AD432" s="218">
        <v>0</v>
      </c>
      <c r="AE432" s="218">
        <v>0</v>
      </c>
      <c r="AF432" s="218">
        <v>0</v>
      </c>
      <c r="AG432" s="218">
        <v>0</v>
      </c>
      <c r="AH432" s="218">
        <v>0.28818472731914657</v>
      </c>
      <c r="AI432" s="220">
        <f t="shared" si="178"/>
        <v>1.2184496626513677</v>
      </c>
      <c r="AJ432" s="147" t="str">
        <f t="shared" si="179"/>
        <v/>
      </c>
      <c r="BA432" s="147"/>
      <c r="BR432" s="147"/>
      <c r="CG432" s="147"/>
    </row>
    <row r="433" spans="1:85" ht="15">
      <c r="A433" s="173" t="s">
        <v>139</v>
      </c>
      <c r="B433" s="162">
        <v>60.697354803818996</v>
      </c>
      <c r="C433" s="162">
        <v>47.939602937467498</v>
      </c>
      <c r="D433" s="162">
        <v>18.878778147994534</v>
      </c>
      <c r="E433" s="162">
        <v>18.885056523538445</v>
      </c>
      <c r="F433" s="322"/>
      <c r="G433" s="162">
        <v>0</v>
      </c>
      <c r="H433" s="174">
        <v>0</v>
      </c>
      <c r="I433" s="160">
        <f t="shared" si="176"/>
        <v>146.40079241281947</v>
      </c>
      <c r="J433" s="155"/>
      <c r="K433" s="175" t="s">
        <v>139</v>
      </c>
      <c r="L433" s="162">
        <v>60.697354803818996</v>
      </c>
      <c r="M433" s="162">
        <v>47.939602937467498</v>
      </c>
      <c r="N433" s="162">
        <v>18.878778147994534</v>
      </c>
      <c r="O433" s="162">
        <v>18.885056523538445</v>
      </c>
      <c r="P433" s="162">
        <v>0</v>
      </c>
      <c r="Q433" s="162">
        <v>0</v>
      </c>
      <c r="R433" s="163">
        <v>0</v>
      </c>
      <c r="S433" s="164">
        <f t="shared" si="177"/>
        <v>146.40079241281947</v>
      </c>
      <c r="U433" s="221" t="s">
        <v>139</v>
      </c>
      <c r="V433" s="213">
        <v>60.677629666465634</v>
      </c>
      <c r="W433" s="213">
        <v>0</v>
      </c>
      <c r="X433" s="213">
        <v>0</v>
      </c>
      <c r="Y433" s="213">
        <v>47.939602937467498</v>
      </c>
      <c r="Z433" s="213">
        <v>18.878778147994534</v>
      </c>
      <c r="AA433" s="213">
        <v>0</v>
      </c>
      <c r="AB433" s="213">
        <v>0</v>
      </c>
      <c r="AC433" s="214">
        <v>18.90478166089181</v>
      </c>
      <c r="AD433" s="213">
        <v>1.9725137353363616E-2</v>
      </c>
      <c r="AE433" s="213">
        <v>0</v>
      </c>
      <c r="AF433" s="213">
        <v>0</v>
      </c>
      <c r="AG433" s="213">
        <v>0</v>
      </c>
      <c r="AH433" s="213">
        <v>18.885056523538445</v>
      </c>
      <c r="AI433" s="216">
        <f t="shared" si="178"/>
        <v>146.40079241281947</v>
      </c>
      <c r="AJ433" s="147" t="str">
        <f t="shared" si="179"/>
        <v/>
      </c>
      <c r="BA433" s="147"/>
      <c r="BR433" s="147"/>
      <c r="CG433" s="147"/>
    </row>
    <row r="434" spans="1:85" ht="15">
      <c r="A434" s="165" t="s">
        <v>25</v>
      </c>
      <c r="B434" s="166">
        <v>25.251743571351152</v>
      </c>
      <c r="C434" s="166">
        <v>6.6491118335903936</v>
      </c>
      <c r="D434" s="166">
        <v>15.139574917205518</v>
      </c>
      <c r="E434" s="166">
        <v>275.74212161125809</v>
      </c>
      <c r="F434" s="322"/>
      <c r="G434" s="166">
        <v>36.266911643620048</v>
      </c>
      <c r="H434" s="167">
        <v>0</v>
      </c>
      <c r="I434" s="168">
        <f t="shared" si="176"/>
        <v>359.04946357702522</v>
      </c>
      <c r="J434" s="155"/>
      <c r="K434" s="169" t="s">
        <v>25</v>
      </c>
      <c r="L434" s="170">
        <v>25.251743571351152</v>
      </c>
      <c r="M434" s="170">
        <v>6.6491118335903936</v>
      </c>
      <c r="N434" s="170">
        <v>15.139574917205518</v>
      </c>
      <c r="O434" s="170">
        <v>275.74212161125809</v>
      </c>
      <c r="P434" s="170">
        <v>0.9116461863895251</v>
      </c>
      <c r="Q434" s="170">
        <v>36.266911643620048</v>
      </c>
      <c r="R434" s="171">
        <v>0</v>
      </c>
      <c r="S434" s="172">
        <f t="shared" si="177"/>
        <v>359.96110976341475</v>
      </c>
      <c r="U434" s="217" t="s">
        <v>25</v>
      </c>
      <c r="V434" s="218">
        <v>6.1278287000230778</v>
      </c>
      <c r="W434" s="218">
        <v>18.643796208909631</v>
      </c>
      <c r="X434" s="218">
        <v>36.266911643620048</v>
      </c>
      <c r="Y434" s="218">
        <v>6.6491118335903936</v>
      </c>
      <c r="Z434" s="218">
        <v>14.841507276890411</v>
      </c>
      <c r="AA434" s="218">
        <v>274.4441059317071</v>
      </c>
      <c r="AB434" s="218">
        <v>0.9116461863895251</v>
      </c>
      <c r="AC434" s="219">
        <v>2.0762019822845339</v>
      </c>
      <c r="AD434" s="218">
        <v>0.48011866241844536</v>
      </c>
      <c r="AE434" s="218">
        <v>0.71088170789327521</v>
      </c>
      <c r="AF434" s="218">
        <v>0</v>
      </c>
      <c r="AG434" s="218">
        <v>0.29806764031510763</v>
      </c>
      <c r="AH434" s="218">
        <v>0.58713397165770564</v>
      </c>
      <c r="AI434" s="220">
        <f t="shared" si="178"/>
        <v>359.96110976341475</v>
      </c>
      <c r="AJ434" s="147" t="str">
        <f t="shared" si="179"/>
        <v/>
      </c>
      <c r="BA434" s="147"/>
      <c r="BR434" s="147"/>
      <c r="CG434" s="147"/>
    </row>
    <row r="435" spans="1:85" ht="15">
      <c r="A435" s="173" t="s">
        <v>24</v>
      </c>
      <c r="B435" s="162">
        <v>9.1545440254789625</v>
      </c>
      <c r="C435" s="162">
        <v>0</v>
      </c>
      <c r="D435" s="162">
        <v>0.86241787901475653</v>
      </c>
      <c r="E435" s="162">
        <v>0</v>
      </c>
      <c r="F435" s="322"/>
      <c r="G435" s="162">
        <v>0</v>
      </c>
      <c r="H435" s="174">
        <v>0</v>
      </c>
      <c r="I435" s="160">
        <f t="shared" si="176"/>
        <v>10.016961904493719</v>
      </c>
      <c r="J435" s="155"/>
      <c r="K435" s="175" t="s">
        <v>24</v>
      </c>
      <c r="L435" s="162">
        <v>9.1545440254789625</v>
      </c>
      <c r="M435" s="162">
        <v>0</v>
      </c>
      <c r="N435" s="162">
        <v>0.86241787901475653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177"/>
        <v>10.016961904493719</v>
      </c>
      <c r="U435" s="221" t="s">
        <v>24</v>
      </c>
      <c r="V435" s="213">
        <v>8.5947848757558365</v>
      </c>
      <c r="W435" s="213">
        <v>0.51687367288957042</v>
      </c>
      <c r="X435" s="213">
        <v>0</v>
      </c>
      <c r="Y435" s="213">
        <v>0</v>
      </c>
      <c r="Z435" s="213">
        <v>0.86241787901475653</v>
      </c>
      <c r="AA435" s="213">
        <v>0</v>
      </c>
      <c r="AB435" s="213">
        <v>0</v>
      </c>
      <c r="AC435" s="214">
        <v>4.2885476833556521E-2</v>
      </c>
      <c r="AD435" s="213">
        <v>4.2885476833556521E-2</v>
      </c>
      <c r="AE435" s="213">
        <v>0</v>
      </c>
      <c r="AF435" s="213">
        <v>0</v>
      </c>
      <c r="AG435" s="213">
        <v>0</v>
      </c>
      <c r="AH435" s="213">
        <v>0</v>
      </c>
      <c r="AI435" s="216">
        <f t="shared" si="178"/>
        <v>10.016961904493719</v>
      </c>
      <c r="AJ435" s="147" t="str">
        <f t="shared" si="179"/>
        <v/>
      </c>
      <c r="BA435" s="147"/>
      <c r="BR435" s="147"/>
      <c r="CG435" s="147"/>
    </row>
    <row r="436" spans="1:85" ht="15">
      <c r="A436" s="165" t="s">
        <v>56</v>
      </c>
      <c r="B436" s="166">
        <v>0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176"/>
        <v>0</v>
      </c>
      <c r="J436" s="155"/>
      <c r="K436" s="169" t="s">
        <v>56</v>
      </c>
      <c r="L436" s="170">
        <v>0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177"/>
        <v>0</v>
      </c>
      <c r="U436" s="217" t="s">
        <v>56</v>
      </c>
      <c r="V436" s="218">
        <v>0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178"/>
        <v>0</v>
      </c>
      <c r="AJ436" s="147" t="str">
        <f t="shared" si="179"/>
        <v/>
      </c>
      <c r="BA436" s="147"/>
      <c r="BR436" s="147"/>
      <c r="CG436" s="147"/>
    </row>
    <row r="437" spans="1:85" ht="15">
      <c r="A437" s="173" t="s">
        <v>22</v>
      </c>
      <c r="B437" s="162">
        <v>23.792210065158361</v>
      </c>
      <c r="C437" s="162">
        <v>0</v>
      </c>
      <c r="D437" s="162">
        <v>1.4981027533789826</v>
      </c>
      <c r="E437" s="162">
        <v>0</v>
      </c>
      <c r="F437" s="322"/>
      <c r="G437" s="162">
        <v>0</v>
      </c>
      <c r="H437" s="174">
        <v>0</v>
      </c>
      <c r="I437" s="160">
        <f t="shared" si="176"/>
        <v>25.290312818537345</v>
      </c>
      <c r="J437" s="155"/>
      <c r="K437" s="175" t="s">
        <v>22</v>
      </c>
      <c r="L437" s="162">
        <v>23.792210065158361</v>
      </c>
      <c r="M437" s="162">
        <v>0</v>
      </c>
      <c r="N437" s="162">
        <v>1.4981027533789826</v>
      </c>
      <c r="O437" s="162">
        <v>0</v>
      </c>
      <c r="P437" s="162">
        <v>2.885234607545121</v>
      </c>
      <c r="Q437" s="162">
        <v>0</v>
      </c>
      <c r="R437" s="163">
        <v>0</v>
      </c>
      <c r="S437" s="164">
        <f t="shared" si="177"/>
        <v>28.175547426082467</v>
      </c>
      <c r="U437" s="221" t="s">
        <v>22</v>
      </c>
      <c r="V437" s="213">
        <v>23.684356085219974</v>
      </c>
      <c r="W437" s="213">
        <v>0</v>
      </c>
      <c r="X437" s="213">
        <v>0</v>
      </c>
      <c r="Y437" s="213">
        <v>0</v>
      </c>
      <c r="Z437" s="213">
        <v>2.7299703231503238E-2</v>
      </c>
      <c r="AA437" s="213">
        <v>0</v>
      </c>
      <c r="AB437" s="213">
        <v>2.885234607545121</v>
      </c>
      <c r="AC437" s="214">
        <v>1.5786570300858671</v>
      </c>
      <c r="AD437" s="213">
        <v>0.10785397993838809</v>
      </c>
      <c r="AE437" s="213">
        <v>0</v>
      </c>
      <c r="AF437" s="213">
        <v>0</v>
      </c>
      <c r="AG437" s="213">
        <v>1.4708030501474794</v>
      </c>
      <c r="AH437" s="213">
        <v>0</v>
      </c>
      <c r="AI437" s="216">
        <f t="shared" si="178"/>
        <v>28.175547426082467</v>
      </c>
      <c r="AJ437" s="147" t="str">
        <f t="shared" si="179"/>
        <v/>
      </c>
      <c r="BA437" s="147"/>
      <c r="BR437" s="147"/>
      <c r="CG437" s="147"/>
    </row>
    <row r="438" spans="1:85" ht="15">
      <c r="A438" s="165" t="s">
        <v>21</v>
      </c>
      <c r="B438" s="166">
        <v>1.9834375903207051</v>
      </c>
      <c r="C438" s="166">
        <v>2.3181030692200656E-2</v>
      </c>
      <c r="D438" s="166">
        <v>1.1871594033636228</v>
      </c>
      <c r="E438" s="166">
        <v>0</v>
      </c>
      <c r="F438" s="322"/>
      <c r="G438" s="166">
        <v>0</v>
      </c>
      <c r="H438" s="167">
        <v>0</v>
      </c>
      <c r="I438" s="168">
        <f t="shared" si="176"/>
        <v>3.1937780243765284</v>
      </c>
      <c r="J438" s="155"/>
      <c r="K438" s="169" t="s">
        <v>21</v>
      </c>
      <c r="L438" s="170">
        <v>1.9834375903207051</v>
      </c>
      <c r="M438" s="170">
        <v>2.3181030692200656E-2</v>
      </c>
      <c r="N438" s="170">
        <v>1.1871594033636228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177"/>
        <v>3.1937780243765284</v>
      </c>
      <c r="U438" s="217" t="s">
        <v>57</v>
      </c>
      <c r="V438" s="218">
        <v>1.9834375903207051</v>
      </c>
      <c r="W438" s="218">
        <v>0</v>
      </c>
      <c r="X438" s="218">
        <v>0</v>
      </c>
      <c r="Y438" s="218">
        <v>2.3181030692200656E-2</v>
      </c>
      <c r="Z438" s="218">
        <v>1.1871594033636228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178"/>
        <v>3.1937780243765284</v>
      </c>
      <c r="AJ438" s="147" t="str">
        <f t="shared" si="179"/>
        <v/>
      </c>
      <c r="BA438" s="147"/>
      <c r="BR438" s="147"/>
      <c r="CG438" s="147"/>
    </row>
    <row r="439" spans="1:85" ht="15">
      <c r="A439" s="176" t="s">
        <v>60</v>
      </c>
      <c r="B439" s="162">
        <v>1.655281064933833E-5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176"/>
        <v>1.655281064933833E-5</v>
      </c>
      <c r="J439" s="155"/>
      <c r="K439" s="177" t="s">
        <v>60</v>
      </c>
      <c r="L439" s="162">
        <v>1.655281064933833E-5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177"/>
        <v>1.655281064933833E-5</v>
      </c>
      <c r="U439" s="222" t="s">
        <v>58</v>
      </c>
      <c r="V439" s="213">
        <v>1.655281064933833E-5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178"/>
        <v>1.655281064933833E-5</v>
      </c>
      <c r="AJ439" s="147" t="str">
        <f t="shared" si="179"/>
        <v/>
      </c>
      <c r="BA439" s="147"/>
      <c r="BR439" s="147"/>
      <c r="CG439" s="147"/>
    </row>
    <row r="440" spans="1:85">
      <c r="A440" s="178" t="s">
        <v>23</v>
      </c>
      <c r="B440" s="179">
        <v>1.655281064933833E-5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176"/>
        <v>1.655281064933833E-5</v>
      </c>
      <c r="J440" s="155"/>
      <c r="K440" s="182" t="s">
        <v>23</v>
      </c>
      <c r="L440" s="183">
        <v>1.655281064933833E-5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177"/>
        <v>1.655281064933833E-5</v>
      </c>
      <c r="U440" s="223" t="s">
        <v>61</v>
      </c>
      <c r="V440" s="224">
        <v>0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178"/>
        <v>0</v>
      </c>
      <c r="AJ440" s="147" t="str">
        <f t="shared" si="179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176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177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178"/>
        <v>0</v>
      </c>
      <c r="AJ441" s="147" t="str">
        <f t="shared" si="179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176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177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178"/>
        <v>0</v>
      </c>
      <c r="AJ442" s="147" t="str">
        <f t="shared" si="179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176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177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178"/>
        <v>0</v>
      </c>
      <c r="AJ443" s="156" t="str">
        <f t="shared" si="179"/>
        <v/>
      </c>
    </row>
    <row r="444" spans="1:85" ht="15">
      <c r="A444" s="200" t="s">
        <v>26</v>
      </c>
      <c r="B444" s="201">
        <f>SUM(B423:B439)</f>
        <v>170.60761528892482</v>
      </c>
      <c r="C444" s="201">
        <f t="shared" ref="C444:I444" si="180">SUM(C423:C439)</f>
        <v>65.107628791933365</v>
      </c>
      <c r="D444" s="201">
        <f t="shared" si="180"/>
        <v>39.633275575114091</v>
      </c>
      <c r="E444" s="201">
        <f t="shared" si="180"/>
        <v>294.92127901536742</v>
      </c>
      <c r="F444" s="201">
        <f t="shared" si="180"/>
        <v>0</v>
      </c>
      <c r="G444" s="201">
        <f t="shared" si="180"/>
        <v>36.266911643620048</v>
      </c>
      <c r="H444" s="203">
        <f t="shared" si="180"/>
        <v>0</v>
      </c>
      <c r="I444" s="160">
        <f t="shared" si="180"/>
        <v>606.53671031495981</v>
      </c>
      <c r="J444" s="155"/>
      <c r="K444" s="202" t="s">
        <v>26</v>
      </c>
      <c r="L444" s="201">
        <f>SUM(L423:L439)</f>
        <v>170.60761528892482</v>
      </c>
      <c r="M444" s="201">
        <f t="shared" ref="M444:S444" si="181">SUM(M423:M439)</f>
        <v>65.107628791933365</v>
      </c>
      <c r="N444" s="201">
        <f t="shared" si="181"/>
        <v>39.633275575114091</v>
      </c>
      <c r="O444" s="201">
        <f t="shared" si="181"/>
        <v>294.92127901536742</v>
      </c>
      <c r="P444" s="201">
        <f t="shared" si="181"/>
        <v>52.651457047037134</v>
      </c>
      <c r="Q444" s="201">
        <f t="shared" si="181"/>
        <v>36.266911643620048</v>
      </c>
      <c r="R444" s="203">
        <f t="shared" si="181"/>
        <v>0</v>
      </c>
      <c r="S444" s="204">
        <f t="shared" si="181"/>
        <v>659.18816736199688</v>
      </c>
      <c r="T444" s="147" t="str">
        <f>IF(ABS(S444-AI444)&gt;0.01,S444-AI444,"")</f>
        <v/>
      </c>
      <c r="U444" s="230" t="s">
        <v>59</v>
      </c>
      <c r="V444" s="231">
        <f>SUM(V423:V439)</f>
        <v>150.46944190025556</v>
      </c>
      <c r="W444" s="231">
        <f t="shared" ref="W444:AH444" si="182">SUM(W423:W439)</f>
        <v>19.160669881799201</v>
      </c>
      <c r="X444" s="231">
        <f t="shared" si="182"/>
        <v>36.266911643620048</v>
      </c>
      <c r="Y444" s="231">
        <f t="shared" si="182"/>
        <v>65.107628791933365</v>
      </c>
      <c r="Z444" s="231">
        <f t="shared" si="182"/>
        <v>37.864404884651506</v>
      </c>
      <c r="AA444" s="231">
        <f t="shared" si="182"/>
        <v>274.45001328716779</v>
      </c>
      <c r="AB444" s="231">
        <f t="shared" si="182"/>
        <v>52.651457047037134</v>
      </c>
      <c r="AC444" s="231">
        <f t="shared" si="182"/>
        <v>23.217639925532215</v>
      </c>
      <c r="AD444" s="232">
        <f t="shared" si="182"/>
        <v>0.97750350687003873</v>
      </c>
      <c r="AE444" s="232">
        <f t="shared" si="182"/>
        <v>0.71088170789327521</v>
      </c>
      <c r="AF444" s="232">
        <f t="shared" si="182"/>
        <v>0</v>
      </c>
      <c r="AG444" s="232">
        <f t="shared" si="182"/>
        <v>1.768870690462587</v>
      </c>
      <c r="AH444" s="232">
        <f t="shared" si="182"/>
        <v>19.760384020306311</v>
      </c>
      <c r="AI444" s="233">
        <f>SUM(V444:AC444)</f>
        <v>659.18816736199688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0.28128159827347043</v>
      </c>
      <c r="C445" s="49">
        <f t="shared" ref="C445:H445" si="183">IF($I444=0,"-",C444/$I444)</f>
        <v>0.10734326164384107</v>
      </c>
      <c r="D445" s="49">
        <f t="shared" si="183"/>
        <v>6.5343572616624462E-2</v>
      </c>
      <c r="E445" s="49">
        <f t="shared" si="183"/>
        <v>0.48623813530136034</v>
      </c>
      <c r="F445" s="49">
        <f t="shared" si="183"/>
        <v>0</v>
      </c>
      <c r="G445" s="49">
        <f t="shared" si="183"/>
        <v>5.9793432164703633E-2</v>
      </c>
      <c r="H445" s="71">
        <f t="shared" si="183"/>
        <v>0</v>
      </c>
      <c r="I445" s="50">
        <f>SUM(B445:H445)</f>
        <v>0.99999999999999989</v>
      </c>
      <c r="J445" s="147"/>
      <c r="K445" s="82" t="s">
        <v>83</v>
      </c>
      <c r="L445" s="99">
        <f t="shared" ref="L445:R445" si="184">IF($S444=0,"-",L444/$S444)</f>
        <v>0.25881474173251456</v>
      </c>
      <c r="M445" s="99">
        <f t="shared" si="184"/>
        <v>9.8769413675138293E-2</v>
      </c>
      <c r="N445" s="99">
        <f t="shared" si="184"/>
        <v>6.0124373490686847E-2</v>
      </c>
      <c r="O445" s="99">
        <f t="shared" si="184"/>
        <v>0.4474007477949915</v>
      </c>
      <c r="P445" s="99">
        <f t="shared" si="184"/>
        <v>7.987318288455153E-2</v>
      </c>
      <c r="Q445" s="99">
        <f t="shared" si="184"/>
        <v>5.5017540422117241E-2</v>
      </c>
      <c r="R445" s="100">
        <f t="shared" si="184"/>
        <v>0</v>
      </c>
      <c r="S445" s="101">
        <f>SUM(L445:R445)</f>
        <v>1</v>
      </c>
      <c r="U445" s="111" t="s">
        <v>83</v>
      </c>
      <c r="V445" s="133">
        <f>+V444/$AI444</f>
        <v>0.22826477984642649</v>
      </c>
      <c r="W445" s="133">
        <f t="shared" ref="W445:AH445" si="185">+W444/$AI444</f>
        <v>2.9067071938621451E-2</v>
      </c>
      <c r="X445" s="133">
        <f t="shared" si="185"/>
        <v>5.5017540422117241E-2</v>
      </c>
      <c r="Y445" s="133">
        <f t="shared" si="185"/>
        <v>9.8769413675138293E-2</v>
      </c>
      <c r="Z445" s="133">
        <f t="shared" si="185"/>
        <v>5.7440965659594515E-2</v>
      </c>
      <c r="AA445" s="133">
        <f t="shared" si="185"/>
        <v>0.41634547899348445</v>
      </c>
      <c r="AB445" s="133">
        <f t="shared" si="185"/>
        <v>7.987318288455153E-2</v>
      </c>
      <c r="AC445" s="133">
        <f t="shared" si="185"/>
        <v>3.5221566580065929E-2</v>
      </c>
      <c r="AD445" s="133">
        <f t="shared" si="185"/>
        <v>1.4828899474666043E-3</v>
      </c>
      <c r="AE445" s="133">
        <f t="shared" si="185"/>
        <v>1.0784200067457984E-3</v>
      </c>
      <c r="AF445" s="133">
        <f t="shared" si="185"/>
        <v>0</v>
      </c>
      <c r="AG445" s="133">
        <f t="shared" si="185"/>
        <v>2.6834078310923348E-3</v>
      </c>
      <c r="AH445" s="133">
        <f t="shared" si="185"/>
        <v>2.9976848794761188E-2</v>
      </c>
      <c r="AI445" s="134">
        <f>SUM(V445:AC445)</f>
        <v>1</v>
      </c>
      <c r="AJ445" s="147" t="str">
        <f t="shared" si="179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1.6724344280686088</v>
      </c>
      <c r="G449" s="332"/>
      <c r="H449" s="334"/>
      <c r="I449" s="160">
        <f>SUM(B449:H449)</f>
        <v>1.6724344280686088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186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187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186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187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186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187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186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187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186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187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205.94671743328382</v>
      </c>
      <c r="G455" s="335"/>
      <c r="H455" s="337"/>
      <c r="I455" s="160">
        <f t="shared" si="186"/>
        <v>205.94671743328382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187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186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187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186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187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186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187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186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187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791.84079317924602</v>
      </c>
      <c r="G460" s="335"/>
      <c r="H460" s="337"/>
      <c r="I460" s="168">
        <f t="shared" si="186"/>
        <v>791.84079317924602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187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186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187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0.21851886811764706</v>
      </c>
      <c r="G462" s="335"/>
      <c r="H462" s="337"/>
      <c r="I462" s="168">
        <f t="shared" si="186"/>
        <v>0.21851886811764706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187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13.312865041986756</v>
      </c>
      <c r="G463" s="335"/>
      <c r="H463" s="337"/>
      <c r="I463" s="160">
        <f t="shared" si="186"/>
        <v>13.312865041986756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187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186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187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186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187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186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187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186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187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186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187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186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187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188">SUM(C449:C465)</f>
        <v>0</v>
      </c>
      <c r="D470" s="201">
        <f t="shared" si="188"/>
        <v>0</v>
      </c>
      <c r="E470" s="201">
        <f t="shared" si="188"/>
        <v>0</v>
      </c>
      <c r="F470" s="201">
        <f t="shared" si="188"/>
        <v>1012.9913289507028</v>
      </c>
      <c r="G470" s="201">
        <f t="shared" si="188"/>
        <v>0</v>
      </c>
      <c r="H470" s="203">
        <f t="shared" si="188"/>
        <v>0</v>
      </c>
      <c r="I470" s="160">
        <f t="shared" si="188"/>
        <v>1012.9913289507028</v>
      </c>
      <c r="J470" s="155"/>
      <c r="K470" s="202" t="s">
        <v>26</v>
      </c>
      <c r="L470" s="201">
        <f>SUM(L449:L465)</f>
        <v>0</v>
      </c>
      <c r="M470" s="201">
        <f t="shared" ref="M470:S470" si="189">SUM(M449:M465)</f>
        <v>0</v>
      </c>
      <c r="N470" s="201">
        <f t="shared" si="189"/>
        <v>0</v>
      </c>
      <c r="O470" s="201">
        <f t="shared" si="189"/>
        <v>0</v>
      </c>
      <c r="P470" s="201">
        <f t="shared" si="189"/>
        <v>0</v>
      </c>
      <c r="Q470" s="201">
        <f t="shared" si="189"/>
        <v>0</v>
      </c>
      <c r="R470" s="203">
        <f t="shared" si="189"/>
        <v>0</v>
      </c>
      <c r="S470" s="204">
        <f t="shared" si="189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190">IF($I470=0,"-",C470/$I470)</f>
        <v>0</v>
      </c>
      <c r="D471" s="49">
        <f t="shared" si="190"/>
        <v>0</v>
      </c>
      <c r="E471" s="49">
        <f t="shared" si="190"/>
        <v>0</v>
      </c>
      <c r="F471" s="49">
        <f t="shared" si="190"/>
        <v>1</v>
      </c>
      <c r="G471" s="49">
        <f t="shared" si="190"/>
        <v>0</v>
      </c>
      <c r="H471" s="71">
        <f t="shared" si="19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191">IF($S470=0,"-",L470/$S470)</f>
        <v>-</v>
      </c>
      <c r="M471" s="99" t="str">
        <f t="shared" si="191"/>
        <v>-</v>
      </c>
      <c r="N471" s="99" t="str">
        <f t="shared" si="191"/>
        <v>-</v>
      </c>
      <c r="O471" s="99" t="str">
        <f t="shared" si="191"/>
        <v>-</v>
      </c>
      <c r="P471" s="99" t="str">
        <f t="shared" si="191"/>
        <v>-</v>
      </c>
      <c r="Q471" s="99" t="str">
        <f t="shared" si="191"/>
        <v>-</v>
      </c>
      <c r="R471" s="100" t="str">
        <f t="shared" si="19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19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19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19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19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19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19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19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19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19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19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19696.75992755438</v>
      </c>
      <c r="G481" s="335"/>
      <c r="H481" s="337"/>
      <c r="I481" s="160">
        <f t="shared" si="192"/>
        <v>19696.75992755438</v>
      </c>
      <c r="J481" s="155"/>
      <c r="K481" s="175" t="s">
        <v>54</v>
      </c>
      <c r="L481" s="335"/>
      <c r="M481" s="336"/>
      <c r="N481" s="336"/>
      <c r="O481" s="337"/>
      <c r="P481" s="162">
        <v>9411.8137865474564</v>
      </c>
      <c r="Q481" s="335"/>
      <c r="R481" s="342"/>
      <c r="S481" s="164">
        <f t="shared" si="193"/>
        <v>9411.8137865474564</v>
      </c>
    </row>
    <row r="482" spans="1:19" ht="15">
      <c r="A482" s="165" t="s">
        <v>12</v>
      </c>
      <c r="B482" s="335"/>
      <c r="C482" s="336"/>
      <c r="D482" s="336"/>
      <c r="E482" s="337"/>
      <c r="F482" s="166">
        <v>4885.657473011167</v>
      </c>
      <c r="G482" s="335"/>
      <c r="H482" s="337"/>
      <c r="I482" s="168">
        <f t="shared" si="192"/>
        <v>4885.657473011167</v>
      </c>
      <c r="J482" s="155"/>
      <c r="K482" s="169" t="s">
        <v>12</v>
      </c>
      <c r="L482" s="335"/>
      <c r="M482" s="336"/>
      <c r="N482" s="336"/>
      <c r="O482" s="337"/>
      <c r="P482" s="170">
        <v>1794.4471859700734</v>
      </c>
      <c r="Q482" s="335"/>
      <c r="R482" s="342"/>
      <c r="S482" s="172">
        <f t="shared" si="193"/>
        <v>1794.4471859700734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19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19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9.1687810990501593</v>
      </c>
      <c r="G484" s="335"/>
      <c r="H484" s="337"/>
      <c r="I484" s="168">
        <f t="shared" si="192"/>
        <v>9.1687810990501593</v>
      </c>
      <c r="J484" s="155"/>
      <c r="K484" s="169" t="s">
        <v>17</v>
      </c>
      <c r="L484" s="335"/>
      <c r="M484" s="336"/>
      <c r="N484" s="336"/>
      <c r="O484" s="337"/>
      <c r="P484" s="170">
        <v>7.8169374360122141</v>
      </c>
      <c r="Q484" s="335"/>
      <c r="R484" s="342"/>
      <c r="S484" s="172">
        <f t="shared" si="193"/>
        <v>7.8169374360122141</v>
      </c>
    </row>
    <row r="485" spans="1:19" ht="15">
      <c r="A485" s="173" t="s">
        <v>139</v>
      </c>
      <c r="B485" s="335"/>
      <c r="C485" s="336"/>
      <c r="D485" s="336"/>
      <c r="E485" s="337"/>
      <c r="F485" s="162">
        <v>113.85479807139723</v>
      </c>
      <c r="G485" s="335"/>
      <c r="H485" s="337"/>
      <c r="I485" s="160">
        <f t="shared" si="192"/>
        <v>113.85479807139723</v>
      </c>
      <c r="J485" s="155"/>
      <c r="K485" s="175" t="s">
        <v>139</v>
      </c>
      <c r="L485" s="335"/>
      <c r="M485" s="336"/>
      <c r="N485" s="336"/>
      <c r="O485" s="337"/>
      <c r="P485" s="162">
        <v>113.68978978180313</v>
      </c>
      <c r="Q485" s="335"/>
      <c r="R485" s="342"/>
      <c r="S485" s="164">
        <f t="shared" si="193"/>
        <v>113.68978978180313</v>
      </c>
    </row>
    <row r="486" spans="1:19" ht="15">
      <c r="A486" s="165" t="s">
        <v>25</v>
      </c>
      <c r="B486" s="335"/>
      <c r="C486" s="336"/>
      <c r="D486" s="336"/>
      <c r="E486" s="337"/>
      <c r="F486" s="166">
        <v>411.63538144856381</v>
      </c>
      <c r="G486" s="335"/>
      <c r="H486" s="337"/>
      <c r="I486" s="168">
        <f t="shared" si="192"/>
        <v>411.63538144856381</v>
      </c>
      <c r="J486" s="155"/>
      <c r="K486" s="169" t="s">
        <v>25</v>
      </c>
      <c r="L486" s="335"/>
      <c r="M486" s="336"/>
      <c r="N486" s="336"/>
      <c r="O486" s="337"/>
      <c r="P486" s="170">
        <v>3.2814029271577283E-14</v>
      </c>
      <c r="Q486" s="335"/>
      <c r="R486" s="342"/>
      <c r="S486" s="172">
        <f t="shared" si="193"/>
        <v>3.2814029271577283E-14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19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19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19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19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1737.7278084975692</v>
      </c>
      <c r="G489" s="335"/>
      <c r="H489" s="337"/>
      <c r="I489" s="160">
        <f t="shared" si="192"/>
        <v>1737.7278084975692</v>
      </c>
      <c r="J489" s="155"/>
      <c r="K489" s="175" t="s">
        <v>22</v>
      </c>
      <c r="L489" s="335"/>
      <c r="M489" s="336"/>
      <c r="N489" s="336"/>
      <c r="O489" s="337"/>
      <c r="P489" s="162">
        <v>908.94248546879282</v>
      </c>
      <c r="Q489" s="335"/>
      <c r="R489" s="342"/>
      <c r="S489" s="164">
        <f t="shared" si="193"/>
        <v>908.94248546879282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19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19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19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19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19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19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19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19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19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19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19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19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194">SUM(C475:C491)</f>
        <v>0</v>
      </c>
      <c r="D496" s="201">
        <f t="shared" si="194"/>
        <v>0</v>
      </c>
      <c r="E496" s="201">
        <f t="shared" si="194"/>
        <v>0</v>
      </c>
      <c r="F496" s="201">
        <f t="shared" si="194"/>
        <v>26854.804169682127</v>
      </c>
      <c r="G496" s="201">
        <f t="shared" si="194"/>
        <v>0</v>
      </c>
      <c r="H496" s="203">
        <f t="shared" si="194"/>
        <v>0</v>
      </c>
      <c r="I496" s="160">
        <f t="shared" si="194"/>
        <v>26854.804169682127</v>
      </c>
      <c r="J496" s="155"/>
      <c r="K496" s="202" t="s">
        <v>26</v>
      </c>
      <c r="L496" s="201">
        <f>SUM(L475:L491)</f>
        <v>0</v>
      </c>
      <c r="M496" s="201">
        <f t="shared" ref="M496:S496" si="195">SUM(M475:M491)</f>
        <v>0</v>
      </c>
      <c r="N496" s="201">
        <f t="shared" si="195"/>
        <v>0</v>
      </c>
      <c r="O496" s="201">
        <f t="shared" si="195"/>
        <v>0</v>
      </c>
      <c r="P496" s="201">
        <f t="shared" si="195"/>
        <v>12236.710185204138</v>
      </c>
      <c r="Q496" s="201">
        <f t="shared" si="195"/>
        <v>0</v>
      </c>
      <c r="R496" s="203">
        <f t="shared" si="195"/>
        <v>0</v>
      </c>
      <c r="S496" s="204">
        <f t="shared" si="195"/>
        <v>12236.710185204138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196">IF($I496=0,"-",C496/$I496)</f>
        <v>0</v>
      </c>
      <c r="D497" s="49">
        <f t="shared" si="196"/>
        <v>0</v>
      </c>
      <c r="E497" s="49">
        <f t="shared" si="196"/>
        <v>0</v>
      </c>
      <c r="F497" s="49">
        <f t="shared" si="196"/>
        <v>1</v>
      </c>
      <c r="G497" s="49">
        <f t="shared" si="196"/>
        <v>0</v>
      </c>
      <c r="H497" s="71">
        <f t="shared" si="196"/>
        <v>0</v>
      </c>
      <c r="I497" s="50">
        <f>SUM(B497:H497)</f>
        <v>1</v>
      </c>
      <c r="J497" s="25"/>
      <c r="K497" s="82" t="s">
        <v>83</v>
      </c>
      <c r="L497" s="99">
        <f t="shared" ref="L497:R497" si="197">IF($S496=0,"-",L496/$S496)</f>
        <v>0</v>
      </c>
      <c r="M497" s="99">
        <f t="shared" si="197"/>
        <v>0</v>
      </c>
      <c r="N497" s="99">
        <f t="shared" si="197"/>
        <v>0</v>
      </c>
      <c r="O497" s="99">
        <f t="shared" si="197"/>
        <v>0</v>
      </c>
      <c r="P497" s="99">
        <f t="shared" si="197"/>
        <v>1</v>
      </c>
      <c r="Q497" s="99">
        <f t="shared" si="197"/>
        <v>0</v>
      </c>
      <c r="R497" s="100">
        <f t="shared" si="197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198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199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198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199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198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199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198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199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198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199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198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199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198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199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198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199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198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199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198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199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338.21279999999996</v>
      </c>
      <c r="G512" s="335"/>
      <c r="H512" s="337"/>
      <c r="I512" s="168">
        <f t="shared" si="198"/>
        <v>338.21279999999996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199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198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199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198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199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198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199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198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199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198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199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198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199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198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199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198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199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198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199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00">SUM(C501:C517)</f>
        <v>0</v>
      </c>
      <c r="D522" s="201">
        <f t="shared" si="200"/>
        <v>0</v>
      </c>
      <c r="E522" s="201">
        <f t="shared" si="200"/>
        <v>0</v>
      </c>
      <c r="F522" s="201">
        <f t="shared" si="200"/>
        <v>338.21279999999996</v>
      </c>
      <c r="G522" s="201">
        <f t="shared" si="200"/>
        <v>0</v>
      </c>
      <c r="H522" s="203">
        <f t="shared" si="200"/>
        <v>0</v>
      </c>
      <c r="I522" s="160">
        <f t="shared" si="200"/>
        <v>338.21279999999996</v>
      </c>
      <c r="J522" s="155"/>
      <c r="K522" s="202" t="s">
        <v>26</v>
      </c>
      <c r="L522" s="201">
        <f>SUM(L501:L517)</f>
        <v>0</v>
      </c>
      <c r="M522" s="201">
        <f t="shared" ref="M522:S522" si="201">SUM(M501:M517)</f>
        <v>0</v>
      </c>
      <c r="N522" s="201">
        <f t="shared" si="201"/>
        <v>0</v>
      </c>
      <c r="O522" s="201">
        <f t="shared" si="201"/>
        <v>0</v>
      </c>
      <c r="P522" s="201">
        <f t="shared" si="201"/>
        <v>0</v>
      </c>
      <c r="Q522" s="201">
        <f t="shared" si="201"/>
        <v>0</v>
      </c>
      <c r="R522" s="203">
        <f t="shared" si="201"/>
        <v>0</v>
      </c>
      <c r="S522" s="204">
        <f t="shared" si="201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02">IF($I522=0,"-",C522/$I522)</f>
        <v>0</v>
      </c>
      <c r="D523" s="49">
        <f t="shared" si="202"/>
        <v>0</v>
      </c>
      <c r="E523" s="49">
        <f t="shared" si="202"/>
        <v>0</v>
      </c>
      <c r="F523" s="49">
        <f t="shared" si="202"/>
        <v>1</v>
      </c>
      <c r="G523" s="49">
        <f t="shared" si="202"/>
        <v>0</v>
      </c>
      <c r="H523" s="71">
        <f t="shared" si="202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03">IF($S522=0,"-",L522/$S522)</f>
        <v>-</v>
      </c>
      <c r="M523" s="99" t="str">
        <f t="shared" si="203"/>
        <v>-</v>
      </c>
      <c r="N523" s="99" t="str">
        <f t="shared" si="203"/>
        <v>-</v>
      </c>
      <c r="O523" s="99" t="str">
        <f t="shared" si="203"/>
        <v>-</v>
      </c>
      <c r="P523" s="99" t="str">
        <f t="shared" si="203"/>
        <v>-</v>
      </c>
      <c r="Q523" s="99" t="str">
        <f t="shared" si="203"/>
        <v>-</v>
      </c>
      <c r="R523" s="100" t="str">
        <f t="shared" si="20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0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0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0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0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0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0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0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0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0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0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7.6475225387604757</v>
      </c>
      <c r="G533" s="335"/>
      <c r="H533" s="337"/>
      <c r="I533" s="160">
        <f t="shared" si="204"/>
        <v>7.6475225387604757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0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0.75797767427804241</v>
      </c>
      <c r="G534" s="335"/>
      <c r="H534" s="337"/>
      <c r="I534" s="168">
        <f t="shared" si="204"/>
        <v>0.75797767427804241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0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0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0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0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0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0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0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0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0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0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0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0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0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0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0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0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0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0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0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0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0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0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0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0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0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0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0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06">SUM(C527:C543)</f>
        <v>0</v>
      </c>
      <c r="D548" s="201">
        <f t="shared" si="206"/>
        <v>0</v>
      </c>
      <c r="E548" s="201">
        <f t="shared" si="206"/>
        <v>0</v>
      </c>
      <c r="F548" s="201">
        <f t="shared" si="206"/>
        <v>8.4055002130385184</v>
      </c>
      <c r="G548" s="201">
        <f t="shared" si="206"/>
        <v>0</v>
      </c>
      <c r="H548" s="203">
        <f t="shared" si="206"/>
        <v>0</v>
      </c>
      <c r="I548" s="160">
        <f t="shared" si="206"/>
        <v>8.4055002130385184</v>
      </c>
      <c r="J548" s="155"/>
      <c r="K548" s="202" t="s">
        <v>26</v>
      </c>
      <c r="L548" s="201">
        <f>SUM(L527:L543)</f>
        <v>0</v>
      </c>
      <c r="M548" s="201">
        <f t="shared" ref="M548:S548" si="207">SUM(M527:M543)</f>
        <v>0</v>
      </c>
      <c r="N548" s="201">
        <f t="shared" si="207"/>
        <v>0</v>
      </c>
      <c r="O548" s="201">
        <f t="shared" si="207"/>
        <v>0</v>
      </c>
      <c r="P548" s="201">
        <f t="shared" si="207"/>
        <v>0</v>
      </c>
      <c r="Q548" s="201">
        <f t="shared" si="207"/>
        <v>0</v>
      </c>
      <c r="R548" s="203">
        <f t="shared" si="207"/>
        <v>0</v>
      </c>
      <c r="S548" s="204">
        <f t="shared" si="207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08">IF($I548=0,"-",C548/$I548)</f>
        <v>0</v>
      </c>
      <c r="D549" s="49">
        <f t="shared" si="208"/>
        <v>0</v>
      </c>
      <c r="E549" s="49">
        <f t="shared" si="208"/>
        <v>0</v>
      </c>
      <c r="F549" s="49">
        <f t="shared" si="208"/>
        <v>1</v>
      </c>
      <c r="G549" s="49">
        <f t="shared" si="208"/>
        <v>0</v>
      </c>
      <c r="H549" s="71">
        <f t="shared" si="208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09">IF($S548=0,"-",L548/$S548)</f>
        <v>-</v>
      </c>
      <c r="M549" s="99" t="str">
        <f t="shared" si="209"/>
        <v>-</v>
      </c>
      <c r="N549" s="99" t="str">
        <f t="shared" si="209"/>
        <v>-</v>
      </c>
      <c r="O549" s="99" t="str">
        <f t="shared" si="209"/>
        <v>-</v>
      </c>
      <c r="P549" s="99" t="str">
        <f t="shared" si="209"/>
        <v>-</v>
      </c>
      <c r="Q549" s="99" t="str">
        <f t="shared" si="209"/>
        <v>-</v>
      </c>
      <c r="R549" s="100" t="str">
        <f t="shared" si="209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10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11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10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11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10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11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10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11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10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11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10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11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10.062785511129858</v>
      </c>
      <c r="G560" s="335"/>
      <c r="H560" s="337"/>
      <c r="I560" s="168">
        <f t="shared" si="210"/>
        <v>10.062785511129858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11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1204.6029217439832</v>
      </c>
      <c r="G561" s="335"/>
      <c r="H561" s="337"/>
      <c r="I561" s="160">
        <f t="shared" si="210"/>
        <v>1204.6029217439832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11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10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11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10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11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10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11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10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11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10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11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10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11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10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11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10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11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10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11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10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11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10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11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10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11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12">SUM(C553:C569)</f>
        <v>0</v>
      </c>
      <c r="D574" s="201">
        <f t="shared" si="212"/>
        <v>0</v>
      </c>
      <c r="E574" s="201">
        <f t="shared" si="212"/>
        <v>0</v>
      </c>
      <c r="F574" s="201">
        <f t="shared" si="212"/>
        <v>1214.6657072551131</v>
      </c>
      <c r="G574" s="201">
        <f t="shared" si="212"/>
        <v>0</v>
      </c>
      <c r="H574" s="203">
        <f t="shared" si="212"/>
        <v>0</v>
      </c>
      <c r="I574" s="160">
        <f t="shared" si="212"/>
        <v>1214.6657072551131</v>
      </c>
      <c r="J574" s="155"/>
      <c r="K574" s="202" t="s">
        <v>26</v>
      </c>
      <c r="L574" s="201">
        <f>SUM(L553:L569)</f>
        <v>0</v>
      </c>
      <c r="M574" s="201">
        <f t="shared" ref="M574:S574" si="213">SUM(M553:M569)</f>
        <v>0</v>
      </c>
      <c r="N574" s="201">
        <f t="shared" si="213"/>
        <v>0</v>
      </c>
      <c r="O574" s="201">
        <f t="shared" si="213"/>
        <v>0</v>
      </c>
      <c r="P574" s="201">
        <f t="shared" si="213"/>
        <v>0</v>
      </c>
      <c r="Q574" s="201">
        <f t="shared" si="213"/>
        <v>0</v>
      </c>
      <c r="R574" s="203">
        <f t="shared" si="213"/>
        <v>0</v>
      </c>
      <c r="S574" s="204">
        <f t="shared" si="213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14">IF($I574=0,"-",C574/$I574)</f>
        <v>0</v>
      </c>
      <c r="D575" s="49">
        <f t="shared" si="214"/>
        <v>0</v>
      </c>
      <c r="E575" s="49">
        <f t="shared" si="214"/>
        <v>0</v>
      </c>
      <c r="F575" s="49">
        <f t="shared" si="214"/>
        <v>1</v>
      </c>
      <c r="G575" s="49">
        <f t="shared" si="214"/>
        <v>0</v>
      </c>
      <c r="H575" s="71">
        <f t="shared" si="214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15">IF($S574=0,"-",L574/$S574)</f>
        <v>-</v>
      </c>
      <c r="M575" s="99" t="str">
        <f t="shared" si="215"/>
        <v>-</v>
      </c>
      <c r="N575" s="99" t="str">
        <f t="shared" si="215"/>
        <v>-</v>
      </c>
      <c r="O575" s="99" t="str">
        <f t="shared" si="215"/>
        <v>-</v>
      </c>
      <c r="P575" s="99" t="str">
        <f t="shared" si="215"/>
        <v>-</v>
      </c>
      <c r="Q575" s="99" t="str">
        <f t="shared" si="215"/>
        <v>-</v>
      </c>
      <c r="R575" s="100" t="str">
        <f t="shared" si="215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1.3824020154856032</v>
      </c>
      <c r="C579" s="158">
        <v>0</v>
      </c>
      <c r="D579" s="158">
        <v>0.26357675688711873</v>
      </c>
      <c r="E579" s="158">
        <v>0</v>
      </c>
      <c r="F579" s="321"/>
      <c r="G579" s="158">
        <v>0</v>
      </c>
      <c r="H579" s="159">
        <v>0</v>
      </c>
      <c r="I579" s="160">
        <f>SUM(B579:H579)</f>
        <v>1.6459787723727219</v>
      </c>
      <c r="J579" s="155"/>
      <c r="K579" s="209" t="s">
        <v>7</v>
      </c>
      <c r="L579" s="158">
        <v>1.3824020154856032</v>
      </c>
      <c r="M579" s="158">
        <v>0</v>
      </c>
      <c r="N579" s="158">
        <v>0.26357675688711873</v>
      </c>
      <c r="O579" s="158">
        <v>0</v>
      </c>
      <c r="P579" s="158">
        <v>1.6724344280686088</v>
      </c>
      <c r="Q579" s="158">
        <v>0</v>
      </c>
      <c r="R579" s="210">
        <v>0</v>
      </c>
      <c r="S579" s="211">
        <f>SUM(L579:R579)</f>
        <v>3.3184132004413307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16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17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16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17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16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17"/>
        <v>0</v>
      </c>
    </row>
    <row r="583" spans="1:19" ht="15">
      <c r="A583" s="173" t="s">
        <v>16</v>
      </c>
      <c r="B583" s="162">
        <v>67.389493734589763</v>
      </c>
      <c r="C583" s="162">
        <v>8.1625388838434372</v>
      </c>
      <c r="D583" s="162">
        <v>1.7600223086527669</v>
      </c>
      <c r="E583" s="162">
        <v>3.9253495002298133</v>
      </c>
      <c r="F583" s="322"/>
      <c r="G583" s="162">
        <v>0</v>
      </c>
      <c r="H583" s="174">
        <v>0</v>
      </c>
      <c r="I583" s="160">
        <f t="shared" si="216"/>
        <v>81.237404427315781</v>
      </c>
      <c r="J583" s="155"/>
      <c r="K583" s="175" t="s">
        <v>16</v>
      </c>
      <c r="L583" s="162">
        <v>67.389493734589763</v>
      </c>
      <c r="M583" s="162">
        <v>8.1625388838434372</v>
      </c>
      <c r="N583" s="162">
        <v>1.7600223086527669</v>
      </c>
      <c r="O583" s="162">
        <v>3.9253495002298133</v>
      </c>
      <c r="P583" s="162">
        <v>0</v>
      </c>
      <c r="Q583" s="162">
        <v>0</v>
      </c>
      <c r="R583" s="163">
        <v>0</v>
      </c>
      <c r="S583" s="164">
        <f t="shared" si="217"/>
        <v>81.237404427315781</v>
      </c>
    </row>
    <row r="584" spans="1:19" ht="15">
      <c r="A584" s="165" t="s">
        <v>15</v>
      </c>
      <c r="B584" s="166">
        <v>679.8693766880823</v>
      </c>
      <c r="C584" s="166">
        <v>10.3175922213739</v>
      </c>
      <c r="D584" s="166">
        <v>12.199495739123206</v>
      </c>
      <c r="E584" s="166">
        <v>0</v>
      </c>
      <c r="F584" s="322"/>
      <c r="G584" s="166">
        <v>0</v>
      </c>
      <c r="H584" s="167">
        <v>0</v>
      </c>
      <c r="I584" s="168">
        <f t="shared" si="216"/>
        <v>702.38646464857948</v>
      </c>
      <c r="J584" s="155"/>
      <c r="K584" s="169" t="s">
        <v>15</v>
      </c>
      <c r="L584" s="170">
        <v>679.8693766880823</v>
      </c>
      <c r="M584" s="170">
        <v>10.3175922213739</v>
      </c>
      <c r="N584" s="170">
        <v>12.199495739123206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17"/>
        <v>702.38646464857948</v>
      </c>
    </row>
    <row r="585" spans="1:19" ht="15">
      <c r="A585" s="173" t="s">
        <v>54</v>
      </c>
      <c r="B585" s="162">
        <v>0</v>
      </c>
      <c r="C585" s="162">
        <v>0</v>
      </c>
      <c r="D585" s="162">
        <v>0.44430740034020955</v>
      </c>
      <c r="E585" s="162">
        <v>207.26258427968986</v>
      </c>
      <c r="F585" s="322"/>
      <c r="G585" s="162">
        <v>0</v>
      </c>
      <c r="H585" s="174">
        <v>0</v>
      </c>
      <c r="I585" s="160">
        <f t="shared" si="216"/>
        <v>207.70689168003008</v>
      </c>
      <c r="J585" s="155"/>
      <c r="K585" s="175" t="s">
        <v>54</v>
      </c>
      <c r="L585" s="162">
        <v>0</v>
      </c>
      <c r="M585" s="162">
        <v>0</v>
      </c>
      <c r="N585" s="162">
        <v>0.44430740034020955</v>
      </c>
      <c r="O585" s="162">
        <v>207.26258427968986</v>
      </c>
      <c r="P585" s="162">
        <v>2136.1631710637348</v>
      </c>
      <c r="Q585" s="162">
        <v>0</v>
      </c>
      <c r="R585" s="163">
        <v>0</v>
      </c>
      <c r="S585" s="164">
        <f t="shared" si="217"/>
        <v>2343.8700627437647</v>
      </c>
    </row>
    <row r="586" spans="1:19" ht="15">
      <c r="A586" s="165" t="s">
        <v>12</v>
      </c>
      <c r="B586" s="166">
        <v>0</v>
      </c>
      <c r="C586" s="166">
        <v>0</v>
      </c>
      <c r="D586" s="166">
        <v>2.2231678480645702E-2</v>
      </c>
      <c r="E586" s="166">
        <v>0.6499989005022051</v>
      </c>
      <c r="F586" s="322"/>
      <c r="G586" s="166">
        <v>0</v>
      </c>
      <c r="H586" s="167">
        <v>0</v>
      </c>
      <c r="I586" s="168">
        <f t="shared" si="216"/>
        <v>0.67223057898285077</v>
      </c>
      <c r="J586" s="155"/>
      <c r="K586" s="169" t="s">
        <v>12</v>
      </c>
      <c r="L586" s="170">
        <v>0</v>
      </c>
      <c r="M586" s="170">
        <v>0</v>
      </c>
      <c r="N586" s="170">
        <v>2.2231678480645702E-2</v>
      </c>
      <c r="O586" s="170">
        <v>0.6499989005022051</v>
      </c>
      <c r="P586" s="170">
        <v>122.8041647949651</v>
      </c>
      <c r="Q586" s="170">
        <v>0</v>
      </c>
      <c r="R586" s="171">
        <v>0</v>
      </c>
      <c r="S586" s="172">
        <f t="shared" si="217"/>
        <v>123.47639537394795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16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1204.6029217439832</v>
      </c>
      <c r="Q587" s="162">
        <v>0</v>
      </c>
      <c r="R587" s="163">
        <v>0</v>
      </c>
      <c r="S587" s="164">
        <f t="shared" si="217"/>
        <v>1204.6029217439832</v>
      </c>
    </row>
    <row r="588" spans="1:19" ht="15">
      <c r="A588" s="165" t="s">
        <v>17</v>
      </c>
      <c r="B588" s="166">
        <v>42.037509643141377</v>
      </c>
      <c r="C588" s="166">
        <v>0.22777161586979558</v>
      </c>
      <c r="D588" s="166">
        <v>5.335249810164699</v>
      </c>
      <c r="E588" s="166">
        <v>0.72728696278929772</v>
      </c>
      <c r="F588" s="322"/>
      <c r="G588" s="166">
        <v>0</v>
      </c>
      <c r="H588" s="167">
        <v>0</v>
      </c>
      <c r="I588" s="168">
        <f t="shared" si="216"/>
        <v>48.327818031965172</v>
      </c>
      <c r="J588" s="155"/>
      <c r="K588" s="169" t="s">
        <v>17</v>
      </c>
      <c r="L588" s="170">
        <v>42.037509643141377</v>
      </c>
      <c r="M588" s="170">
        <v>0.22777161586979558</v>
      </c>
      <c r="N588" s="170">
        <v>5.335249810164699</v>
      </c>
      <c r="O588" s="170">
        <v>0.72728696278929772</v>
      </c>
      <c r="P588" s="170">
        <v>0</v>
      </c>
      <c r="Q588" s="170">
        <v>0</v>
      </c>
      <c r="R588" s="171">
        <v>0</v>
      </c>
      <c r="S588" s="172">
        <f t="shared" si="217"/>
        <v>48.327818031965172</v>
      </c>
    </row>
    <row r="589" spans="1:19" ht="15">
      <c r="A589" s="173" t="s">
        <v>139</v>
      </c>
      <c r="B589" s="162">
        <v>1388.5224095055962</v>
      </c>
      <c r="C589" s="162">
        <v>218.8127804565386</v>
      </c>
      <c r="D589" s="162">
        <v>42.675318548398764</v>
      </c>
      <c r="E589" s="162">
        <v>33.603374894076467</v>
      </c>
      <c r="F589" s="322"/>
      <c r="G589" s="162">
        <v>0</v>
      </c>
      <c r="H589" s="174">
        <v>0</v>
      </c>
      <c r="I589" s="160">
        <f t="shared" si="216"/>
        <v>1683.6138834046101</v>
      </c>
      <c r="J589" s="155"/>
      <c r="K589" s="175" t="s">
        <v>139</v>
      </c>
      <c r="L589" s="162">
        <v>1388.5224095055962</v>
      </c>
      <c r="M589" s="162">
        <v>218.8127804565386</v>
      </c>
      <c r="N589" s="162">
        <v>42.675318548398764</v>
      </c>
      <c r="O589" s="162">
        <v>33.603374894076467</v>
      </c>
      <c r="P589" s="162">
        <v>0</v>
      </c>
      <c r="Q589" s="162">
        <v>0</v>
      </c>
      <c r="R589" s="163">
        <v>0</v>
      </c>
      <c r="S589" s="164">
        <f t="shared" si="217"/>
        <v>1683.6138834046101</v>
      </c>
    </row>
    <row r="590" spans="1:19" ht="15">
      <c r="A590" s="165" t="s">
        <v>25</v>
      </c>
      <c r="B590" s="166">
        <v>670.13366422340823</v>
      </c>
      <c r="C590" s="166">
        <v>0</v>
      </c>
      <c r="D590" s="166">
        <v>1477.9996151913454</v>
      </c>
      <c r="E590" s="166">
        <v>325.69704061763866</v>
      </c>
      <c r="F590" s="322"/>
      <c r="G590" s="166">
        <v>1012.5972164230056</v>
      </c>
      <c r="H590" s="167">
        <v>0.26361251977007855</v>
      </c>
      <c r="I590" s="168">
        <f t="shared" si="216"/>
        <v>3486.6911489751683</v>
      </c>
      <c r="J590" s="155"/>
      <c r="K590" s="169" t="s">
        <v>25</v>
      </c>
      <c r="L590" s="170">
        <v>670.13366422340823</v>
      </c>
      <c r="M590" s="170">
        <v>0</v>
      </c>
      <c r="N590" s="170">
        <v>1477.9996151913454</v>
      </c>
      <c r="O590" s="170">
        <v>325.69704061763866</v>
      </c>
      <c r="P590" s="170">
        <v>1535.6208140236777</v>
      </c>
      <c r="Q590" s="170">
        <v>1012.5972164230056</v>
      </c>
      <c r="R590" s="171">
        <v>0.26361251977007855</v>
      </c>
      <c r="S590" s="172">
        <f t="shared" si="217"/>
        <v>5022.311962998846</v>
      </c>
    </row>
    <row r="591" spans="1:19" ht="15">
      <c r="A591" s="173" t="s">
        <v>24</v>
      </c>
      <c r="B591" s="162">
        <v>1368.1303485636622</v>
      </c>
      <c r="C591" s="162">
        <v>8.673702261285138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16"/>
        <v>1376.8040508249474</v>
      </c>
      <c r="J591" s="155"/>
      <c r="K591" s="175" t="s">
        <v>24</v>
      </c>
      <c r="L591" s="162">
        <v>1368.1303485636622</v>
      </c>
      <c r="M591" s="162">
        <v>8.673702261285138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17"/>
        <v>1376.8040508249474</v>
      </c>
    </row>
    <row r="592" spans="1:19" ht="15">
      <c r="A592" s="165" t="s">
        <v>56</v>
      </c>
      <c r="B592" s="166">
        <v>11.480090077068168</v>
      </c>
      <c r="C592" s="166">
        <v>0</v>
      </c>
      <c r="D592" s="166">
        <v>2.0408219517001913</v>
      </c>
      <c r="E592" s="166">
        <v>0</v>
      </c>
      <c r="F592" s="322"/>
      <c r="G592" s="166">
        <v>0</v>
      </c>
      <c r="H592" s="167">
        <v>0</v>
      </c>
      <c r="I592" s="168">
        <f t="shared" si="216"/>
        <v>13.520912028768359</v>
      </c>
      <c r="J592" s="155"/>
      <c r="K592" s="169" t="s">
        <v>56</v>
      </c>
      <c r="L592" s="170">
        <v>11.480090077068168</v>
      </c>
      <c r="M592" s="170">
        <v>0</v>
      </c>
      <c r="N592" s="170">
        <v>2.0408219517001913</v>
      </c>
      <c r="O592" s="170">
        <v>0</v>
      </c>
      <c r="P592" s="170">
        <v>0.21851886811764706</v>
      </c>
      <c r="Q592" s="170">
        <v>0</v>
      </c>
      <c r="R592" s="171">
        <v>0</v>
      </c>
      <c r="S592" s="172">
        <f t="shared" si="217"/>
        <v>13.739430896886006</v>
      </c>
    </row>
    <row r="593" spans="1:85" ht="15">
      <c r="A593" s="173" t="s">
        <v>22</v>
      </c>
      <c r="B593" s="162">
        <v>275.99350480041113</v>
      </c>
      <c r="C593" s="162">
        <v>0</v>
      </c>
      <c r="D593" s="162">
        <v>17.023063597764185</v>
      </c>
      <c r="E593" s="162">
        <v>0</v>
      </c>
      <c r="F593" s="322"/>
      <c r="G593" s="162">
        <v>0</v>
      </c>
      <c r="H593" s="174">
        <v>0</v>
      </c>
      <c r="I593" s="160">
        <f t="shared" si="216"/>
        <v>293.01656839817531</v>
      </c>
      <c r="J593" s="155"/>
      <c r="K593" s="175" t="s">
        <v>22</v>
      </c>
      <c r="L593" s="162">
        <v>275.99350480041113</v>
      </c>
      <c r="M593" s="162">
        <v>0</v>
      </c>
      <c r="N593" s="162">
        <v>17.023063597764185</v>
      </c>
      <c r="O593" s="162">
        <v>0</v>
      </c>
      <c r="P593" s="162">
        <v>142.42919645335988</v>
      </c>
      <c r="Q593" s="162">
        <v>0</v>
      </c>
      <c r="R593" s="163">
        <v>0</v>
      </c>
      <c r="S593" s="164">
        <f t="shared" si="217"/>
        <v>435.44576485153516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16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17"/>
        <v>0</v>
      </c>
    </row>
    <row r="595" spans="1:85" ht="15">
      <c r="A595" s="176" t="s">
        <v>60</v>
      </c>
      <c r="B595" s="162">
        <v>488.28716513689972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16"/>
        <v>488.28716513689972</v>
      </c>
      <c r="J595" s="155"/>
      <c r="K595" s="177" t="s">
        <v>60</v>
      </c>
      <c r="L595" s="162">
        <v>488.28716513689972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17"/>
        <v>488.28716513689972</v>
      </c>
    </row>
    <row r="596" spans="1:85">
      <c r="A596" s="178" t="s">
        <v>23</v>
      </c>
      <c r="B596" s="179">
        <v>488.28716513689972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16"/>
        <v>488.28716513689972</v>
      </c>
      <c r="J596" s="155"/>
      <c r="K596" s="182" t="s">
        <v>23</v>
      </c>
      <c r="L596" s="183">
        <v>488.28716513689972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17"/>
        <v>488.28716513689972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16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17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16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17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16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17"/>
        <v>0</v>
      </c>
    </row>
    <row r="600" spans="1:85" ht="15">
      <c r="A600" s="200" t="s">
        <v>26</v>
      </c>
      <c r="B600" s="201">
        <f>SUM(B579:B595)</f>
        <v>4993.2259643883444</v>
      </c>
      <c r="C600" s="201">
        <f t="shared" ref="C600:I600" si="218">SUM(C579:C595)</f>
        <v>246.19438543891087</v>
      </c>
      <c r="D600" s="201">
        <f t="shared" si="218"/>
        <v>1559.763702982857</v>
      </c>
      <c r="E600" s="201">
        <f t="shared" si="218"/>
        <v>571.86563515492628</v>
      </c>
      <c r="F600" s="201">
        <f t="shared" si="218"/>
        <v>0</v>
      </c>
      <c r="G600" s="201">
        <f t="shared" si="218"/>
        <v>1012.5972164230056</v>
      </c>
      <c r="H600" s="203">
        <f t="shared" si="218"/>
        <v>0.26361251977007855</v>
      </c>
      <c r="I600" s="160">
        <f t="shared" si="218"/>
        <v>8383.9105169078157</v>
      </c>
      <c r="J600" s="155"/>
      <c r="K600" s="202" t="s">
        <v>26</v>
      </c>
      <c r="L600" s="201">
        <f>SUM(L579:L595)</f>
        <v>4993.2259643883444</v>
      </c>
      <c r="M600" s="201">
        <f t="shared" ref="M600:S600" si="219">SUM(M579:M595)</f>
        <v>246.19438543891087</v>
      </c>
      <c r="N600" s="201">
        <f t="shared" si="219"/>
        <v>1559.763702982857</v>
      </c>
      <c r="O600" s="201">
        <f t="shared" si="219"/>
        <v>571.86563515492628</v>
      </c>
      <c r="P600" s="201">
        <f t="shared" si="219"/>
        <v>5143.5112213759066</v>
      </c>
      <c r="Q600" s="201">
        <f t="shared" si="219"/>
        <v>1012.5972164230056</v>
      </c>
      <c r="R600" s="203">
        <f t="shared" si="219"/>
        <v>0.26361251977007855</v>
      </c>
      <c r="S600" s="204">
        <f t="shared" si="219"/>
        <v>13527.421738283721</v>
      </c>
    </row>
    <row r="601" spans="1:85" s="25" customFormat="1" ht="15" thickBot="1">
      <c r="A601" s="60" t="s">
        <v>83</v>
      </c>
      <c r="B601" s="49">
        <f>IF($I600=0,"-",B600/$I600)</f>
        <v>0.59557243058815046</v>
      </c>
      <c r="C601" s="49">
        <f t="shared" ref="C601:H601" si="220">IF($I600=0,"-",C600/$I600)</f>
        <v>2.9365101755608095E-2</v>
      </c>
      <c r="D601" s="49">
        <f t="shared" si="220"/>
        <v>0.18604250365474256</v>
      </c>
      <c r="E601" s="49">
        <f t="shared" si="220"/>
        <v>6.8209892507994446E-2</v>
      </c>
      <c r="F601" s="49">
        <f t="shared" si="220"/>
        <v>0</v>
      </c>
      <c r="G601" s="49">
        <f t="shared" si="220"/>
        <v>0.12077862882492638</v>
      </c>
      <c r="H601" s="71">
        <f t="shared" si="220"/>
        <v>3.1442668577920973E-5</v>
      </c>
      <c r="I601" s="50">
        <f>SUM(B601:H601)</f>
        <v>0.99999999999999989</v>
      </c>
      <c r="K601" s="82" t="s">
        <v>83</v>
      </c>
      <c r="L601" s="99">
        <f t="shared" ref="L601:R601" si="221">IF($S600=0,"-",L600/$S600)</f>
        <v>0.36911882108747318</v>
      </c>
      <c r="M601" s="99">
        <f t="shared" si="221"/>
        <v>1.8199653282203836E-2</v>
      </c>
      <c r="N601" s="99">
        <f t="shared" si="221"/>
        <v>0.11530384231080759</v>
      </c>
      <c r="O601" s="99">
        <f t="shared" si="221"/>
        <v>4.2274547672044499E-2</v>
      </c>
      <c r="P601" s="99">
        <f t="shared" si="221"/>
        <v>0.38022849593129376</v>
      </c>
      <c r="Q601" s="99">
        <f t="shared" si="221"/>
        <v>7.4855152446180628E-2</v>
      </c>
      <c r="R601" s="100">
        <f t="shared" si="221"/>
        <v>1.9487269996471932E-5</v>
      </c>
      <c r="S601" s="101">
        <f>SUM(L601:R601)</f>
        <v>1.0000000000000002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17.560844309074401</v>
      </c>
      <c r="C605" s="158">
        <v>0</v>
      </c>
      <c r="D605" s="158">
        <v>0</v>
      </c>
      <c r="E605" s="158">
        <v>0</v>
      </c>
      <c r="F605" s="321"/>
      <c r="G605" s="158">
        <v>0</v>
      </c>
      <c r="H605" s="159">
        <v>0</v>
      </c>
      <c r="I605" s="160">
        <f>SUM(B605:H605)</f>
        <v>17.560844309074401</v>
      </c>
      <c r="J605" s="155"/>
      <c r="K605" s="209" t="s">
        <v>7</v>
      </c>
      <c r="L605" s="158">
        <v>17.560844309074401</v>
      </c>
      <c r="M605" s="158">
        <v>0</v>
      </c>
      <c r="N605" s="158">
        <v>0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17.560844309074401</v>
      </c>
      <c r="U605" s="104" t="s">
        <v>7</v>
      </c>
      <c r="V605" s="213">
        <v>17.560844309074401</v>
      </c>
      <c r="W605" s="213">
        <v>0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22">+P605</f>
        <v>0</v>
      </c>
      <c r="AF605" s="216">
        <f t="shared" ref="AF605:AF625" si="223">SUM(V605:AE605)</f>
        <v>17.560844309074401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29.000871444821918</v>
      </c>
      <c r="C606" s="166">
        <v>0</v>
      </c>
      <c r="D606" s="166">
        <v>0.85274312300897781</v>
      </c>
      <c r="E606" s="166">
        <v>0</v>
      </c>
      <c r="F606" s="322"/>
      <c r="G606" s="166">
        <v>0</v>
      </c>
      <c r="H606" s="167">
        <v>0</v>
      </c>
      <c r="I606" s="168">
        <f t="shared" ref="I606:I625" si="224">SUM(B606:H606)</f>
        <v>29.853614567830896</v>
      </c>
      <c r="J606" s="155"/>
      <c r="K606" s="169" t="s">
        <v>8</v>
      </c>
      <c r="L606" s="170">
        <v>29.000871444821918</v>
      </c>
      <c r="M606" s="170">
        <v>0</v>
      </c>
      <c r="N606" s="170">
        <v>0.85274312300897781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25">SUM(L606:R606)</f>
        <v>29.853614567830896</v>
      </c>
      <c r="U606" s="105" t="s">
        <v>8</v>
      </c>
      <c r="V606" s="218">
        <v>29.000871444821918</v>
      </c>
      <c r="W606" s="218">
        <v>0</v>
      </c>
      <c r="X606" s="218">
        <v>0.85274312300897781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22"/>
        <v>0</v>
      </c>
      <c r="AF606" s="220">
        <f t="shared" si="223"/>
        <v>29.853614567830896</v>
      </c>
      <c r="AG606" s="249" t="str">
        <f t="shared" ref="AG606:AG626" si="22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2.9983705531825269</v>
      </c>
      <c r="C607" s="162">
        <v>0</v>
      </c>
      <c r="D607" s="162">
        <v>0</v>
      </c>
      <c r="E607" s="162">
        <v>0</v>
      </c>
      <c r="F607" s="322"/>
      <c r="G607" s="162">
        <v>0</v>
      </c>
      <c r="H607" s="174">
        <v>0</v>
      </c>
      <c r="I607" s="160">
        <f t="shared" si="224"/>
        <v>2.9983705531825269</v>
      </c>
      <c r="J607" s="155"/>
      <c r="K607" s="175" t="s">
        <v>10</v>
      </c>
      <c r="L607" s="162">
        <v>2.9983705531825269</v>
      </c>
      <c r="M607" s="162">
        <v>0</v>
      </c>
      <c r="N607" s="162">
        <v>0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25"/>
        <v>2.9983705531825269</v>
      </c>
      <c r="U607" s="281" t="s">
        <v>10</v>
      </c>
      <c r="V607" s="213">
        <v>2.9983705531825269</v>
      </c>
      <c r="W607" s="213">
        <v>0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22"/>
        <v>0</v>
      </c>
      <c r="AF607" s="216">
        <f t="shared" si="223"/>
        <v>2.9983705531825269</v>
      </c>
      <c r="AG607" s="249" t="str">
        <f t="shared" si="22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2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2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22"/>
        <v>0</v>
      </c>
      <c r="AF608" s="220">
        <f t="shared" si="223"/>
        <v>0</v>
      </c>
      <c r="AG608" s="249" t="str">
        <f t="shared" si="22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24.333553514181268</v>
      </c>
      <c r="C609" s="162">
        <v>0</v>
      </c>
      <c r="D609" s="162">
        <v>2.5969680712611982</v>
      </c>
      <c r="E609" s="162">
        <v>0</v>
      </c>
      <c r="F609" s="322"/>
      <c r="G609" s="162">
        <v>0</v>
      </c>
      <c r="H609" s="174">
        <v>0</v>
      </c>
      <c r="I609" s="160">
        <f t="shared" si="224"/>
        <v>26.930521585442467</v>
      </c>
      <c r="J609" s="155"/>
      <c r="K609" s="175" t="s">
        <v>16</v>
      </c>
      <c r="L609" s="162">
        <v>24.333553514181268</v>
      </c>
      <c r="M609" s="162">
        <v>0</v>
      </c>
      <c r="N609" s="162">
        <v>2.5969680712611982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25"/>
        <v>26.930521585442467</v>
      </c>
      <c r="U609" s="281" t="s">
        <v>16</v>
      </c>
      <c r="V609" s="213">
        <v>24.333553514181268</v>
      </c>
      <c r="W609" s="213">
        <v>2.5969680712611982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22"/>
        <v>0</v>
      </c>
      <c r="AF609" s="216">
        <f t="shared" si="223"/>
        <v>26.930521585442467</v>
      </c>
      <c r="AG609" s="249" t="str">
        <f t="shared" si="22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6801.8883106946523</v>
      </c>
      <c r="C610" s="166">
        <v>0</v>
      </c>
      <c r="D610" s="166">
        <v>725.92302463609656</v>
      </c>
      <c r="E610" s="166">
        <v>0</v>
      </c>
      <c r="F610" s="322"/>
      <c r="G610" s="166">
        <v>0</v>
      </c>
      <c r="H610" s="167">
        <v>0</v>
      </c>
      <c r="I610" s="168">
        <f t="shared" si="224"/>
        <v>7527.811335330749</v>
      </c>
      <c r="J610" s="155"/>
      <c r="K610" s="169" t="s">
        <v>15</v>
      </c>
      <c r="L610" s="170">
        <v>6801.8883106946523</v>
      </c>
      <c r="M610" s="170">
        <v>0</v>
      </c>
      <c r="N610" s="170">
        <v>725.92302463609656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25"/>
        <v>7527.811335330749</v>
      </c>
      <c r="U610" s="105" t="s">
        <v>15</v>
      </c>
      <c r="V610" s="218">
        <v>6801.8883106946523</v>
      </c>
      <c r="W610" s="218">
        <v>725.92302463609656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22"/>
        <v>0</v>
      </c>
      <c r="AF610" s="220">
        <f t="shared" si="223"/>
        <v>7527.811335330749</v>
      </c>
      <c r="AG610" s="249" t="str">
        <f t="shared" si="22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2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6870.3817270413474</v>
      </c>
      <c r="Q611" s="162">
        <v>0</v>
      </c>
      <c r="R611" s="163">
        <v>0</v>
      </c>
      <c r="S611" s="164">
        <f t="shared" si="225"/>
        <v>6870.3817270413474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6870.3817270413474</v>
      </c>
      <c r="AF611" s="252">
        <f t="shared" si="223"/>
        <v>6870.3817270413474</v>
      </c>
      <c r="AG611" s="249" t="str">
        <f t="shared" si="22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2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2945.4347565783396</v>
      </c>
      <c r="Q612" s="170">
        <v>0</v>
      </c>
      <c r="R612" s="171">
        <v>0</v>
      </c>
      <c r="S612" s="172">
        <f t="shared" si="225"/>
        <v>2945.4347565783396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27">+P612</f>
        <v>2945.4347565783396</v>
      </c>
      <c r="AF612" s="220">
        <f t="shared" si="223"/>
        <v>2945.4347565783396</v>
      </c>
      <c r="AG612" s="249" t="str">
        <f t="shared" si="22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2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2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27"/>
        <v>0</v>
      </c>
      <c r="AF613" s="252">
        <f t="shared" si="223"/>
        <v>0</v>
      </c>
      <c r="AG613" s="249" t="str">
        <f t="shared" si="22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126.55873189404575</v>
      </c>
      <c r="C614" s="166">
        <v>0</v>
      </c>
      <c r="D614" s="166">
        <v>13.621743999047357</v>
      </c>
      <c r="E614" s="166">
        <v>0</v>
      </c>
      <c r="F614" s="322"/>
      <c r="G614" s="166">
        <v>0</v>
      </c>
      <c r="H614" s="167">
        <v>0</v>
      </c>
      <c r="I614" s="168">
        <f t="shared" si="224"/>
        <v>140.1804758930931</v>
      </c>
      <c r="J614" s="155"/>
      <c r="K614" s="169" t="s">
        <v>17</v>
      </c>
      <c r="L614" s="170">
        <v>126.55873189404575</v>
      </c>
      <c r="M614" s="170">
        <v>0</v>
      </c>
      <c r="N614" s="170">
        <v>13.621743999047357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25"/>
        <v>140.1804758930931</v>
      </c>
      <c r="U614" s="105" t="s">
        <v>17</v>
      </c>
      <c r="V614" s="218">
        <v>126.55873189404575</v>
      </c>
      <c r="W614" s="218">
        <v>12.881371848599793</v>
      </c>
      <c r="X614" s="218">
        <v>0.7403721504475641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27"/>
        <v>0</v>
      </c>
      <c r="AF614" s="220">
        <f t="shared" si="223"/>
        <v>140.1804758930931</v>
      </c>
      <c r="AG614" s="249" t="str">
        <f t="shared" si="22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2425.0436398255556</v>
      </c>
      <c r="C615" s="162">
        <v>0</v>
      </c>
      <c r="D615" s="162">
        <v>308.38560017444416</v>
      </c>
      <c r="E615" s="162">
        <v>0</v>
      </c>
      <c r="F615" s="322"/>
      <c r="G615" s="162">
        <v>0</v>
      </c>
      <c r="H615" s="174">
        <v>0</v>
      </c>
      <c r="I615" s="160">
        <f t="shared" si="224"/>
        <v>2733.4292399999999</v>
      </c>
      <c r="J615" s="155"/>
      <c r="K615" s="175" t="s">
        <v>139</v>
      </c>
      <c r="L615" s="162">
        <v>2425.0436398255556</v>
      </c>
      <c r="M615" s="162">
        <v>0</v>
      </c>
      <c r="N615" s="162">
        <v>308.38560017444416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25"/>
        <v>2733.4292399999999</v>
      </c>
      <c r="U615" s="106" t="s">
        <v>139</v>
      </c>
      <c r="V615" s="213">
        <v>2425.0436398255556</v>
      </c>
      <c r="W615" s="213">
        <v>304.94345421559342</v>
      </c>
      <c r="X615" s="213">
        <v>3.4421459588507708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27"/>
        <v>0</v>
      </c>
      <c r="AF615" s="252">
        <f t="shared" si="223"/>
        <v>2733.4292399999999</v>
      </c>
      <c r="AG615" s="249" t="str">
        <f t="shared" si="22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1083.9274282749805</v>
      </c>
      <c r="C616" s="166">
        <v>0</v>
      </c>
      <c r="D616" s="166">
        <v>1718.576913699148</v>
      </c>
      <c r="E616" s="166">
        <v>2263.875674010043</v>
      </c>
      <c r="F616" s="322"/>
      <c r="G616" s="166">
        <v>872.43033205267784</v>
      </c>
      <c r="H616" s="167">
        <v>0</v>
      </c>
      <c r="I616" s="168">
        <f t="shared" si="224"/>
        <v>5938.81034803685</v>
      </c>
      <c r="J616" s="155"/>
      <c r="K616" s="169" t="s">
        <v>25</v>
      </c>
      <c r="L616" s="170">
        <v>1083.9274282749805</v>
      </c>
      <c r="M616" s="170">
        <v>0</v>
      </c>
      <c r="N616" s="170">
        <v>1718.576913699148</v>
      </c>
      <c r="O616" s="170">
        <v>2263.875674010043</v>
      </c>
      <c r="P616" s="170">
        <v>0</v>
      </c>
      <c r="Q616" s="170">
        <v>872.43033205267784</v>
      </c>
      <c r="R616" s="171">
        <v>0</v>
      </c>
      <c r="S616" s="172">
        <f t="shared" si="225"/>
        <v>5938.81034803685</v>
      </c>
      <c r="U616" s="105" t="s">
        <v>25</v>
      </c>
      <c r="V616" s="218">
        <v>1083.9274282749805</v>
      </c>
      <c r="W616" s="218">
        <v>1188.8695374968431</v>
      </c>
      <c r="X616" s="218">
        <v>529.70737620230477</v>
      </c>
      <c r="Y616" s="218">
        <v>631.81606551529683</v>
      </c>
      <c r="Z616" s="218">
        <v>678.85307300779584</v>
      </c>
      <c r="AA616" s="218">
        <v>194.61750631439455</v>
      </c>
      <c r="AB616" s="218">
        <v>507.32997952110782</v>
      </c>
      <c r="AC616" s="218">
        <v>365.10035253157002</v>
      </c>
      <c r="AD616" s="218">
        <v>758.58902917255557</v>
      </c>
      <c r="AE616" s="250">
        <f t="shared" si="227"/>
        <v>0</v>
      </c>
      <c r="AF616" s="220">
        <f t="shared" si="223"/>
        <v>5938.8103480368491</v>
      </c>
      <c r="AG616" s="249" t="str">
        <f t="shared" si="22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1759.5879039925935</v>
      </c>
      <c r="C617" s="162">
        <v>0</v>
      </c>
      <c r="D617" s="162">
        <v>202.14165901772967</v>
      </c>
      <c r="E617" s="162">
        <v>0</v>
      </c>
      <c r="F617" s="322"/>
      <c r="G617" s="162">
        <v>0</v>
      </c>
      <c r="H617" s="174">
        <v>0</v>
      </c>
      <c r="I617" s="160">
        <f t="shared" si="224"/>
        <v>1961.7295630103231</v>
      </c>
      <c r="J617" s="155"/>
      <c r="K617" s="175" t="s">
        <v>24</v>
      </c>
      <c r="L617" s="162">
        <v>1759.5879039925935</v>
      </c>
      <c r="M617" s="162">
        <v>0</v>
      </c>
      <c r="N617" s="162">
        <v>202.14165901772967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25"/>
        <v>1961.7295630103231</v>
      </c>
      <c r="U617" s="283" t="s">
        <v>24</v>
      </c>
      <c r="V617" s="213">
        <v>1759.5879039925935</v>
      </c>
      <c r="W617" s="213">
        <v>202.14165901772967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27"/>
        <v>0</v>
      </c>
      <c r="AF617" s="252">
        <f t="shared" si="223"/>
        <v>1961.7295630103231</v>
      </c>
      <c r="AG617" s="249" t="str">
        <f t="shared" si="22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4837.6572401771045</v>
      </c>
      <c r="C618" s="166">
        <v>0</v>
      </c>
      <c r="D618" s="166">
        <v>292.4990124037584</v>
      </c>
      <c r="E618" s="166">
        <v>0</v>
      </c>
      <c r="F618" s="322"/>
      <c r="G618" s="166">
        <v>0</v>
      </c>
      <c r="H618" s="167">
        <v>0</v>
      </c>
      <c r="I618" s="168">
        <f t="shared" si="224"/>
        <v>5130.1562525808631</v>
      </c>
      <c r="J618" s="155"/>
      <c r="K618" s="169" t="s">
        <v>56</v>
      </c>
      <c r="L618" s="170">
        <v>4837.6572401771045</v>
      </c>
      <c r="M618" s="170">
        <v>0</v>
      </c>
      <c r="N618" s="170">
        <v>292.4990124037584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25"/>
        <v>5130.1562525808631</v>
      </c>
      <c r="U618" s="105" t="s">
        <v>56</v>
      </c>
      <c r="V618" s="218">
        <v>4837.6572401771045</v>
      </c>
      <c r="W618" s="218">
        <v>265.87583893809961</v>
      </c>
      <c r="X618" s="218">
        <v>26.623173465658798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27"/>
        <v>0</v>
      </c>
      <c r="AF618" s="220">
        <f t="shared" si="223"/>
        <v>5130.1562525808631</v>
      </c>
      <c r="AG618" s="249" t="str">
        <f t="shared" si="22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850.76325970894197</v>
      </c>
      <c r="C619" s="162">
        <v>0</v>
      </c>
      <c r="D619" s="162">
        <v>140.97052833876256</v>
      </c>
      <c r="E619" s="162">
        <v>0</v>
      </c>
      <c r="F619" s="322"/>
      <c r="G619" s="162">
        <v>0</v>
      </c>
      <c r="H619" s="174">
        <v>0</v>
      </c>
      <c r="I619" s="160">
        <f t="shared" si="224"/>
        <v>991.73378804770459</v>
      </c>
      <c r="J619" s="155"/>
      <c r="K619" s="175" t="s">
        <v>22</v>
      </c>
      <c r="L619" s="162">
        <v>850.76325970894197</v>
      </c>
      <c r="M619" s="162">
        <v>0</v>
      </c>
      <c r="N619" s="162">
        <v>140.97052833876256</v>
      </c>
      <c r="O619" s="162">
        <v>0</v>
      </c>
      <c r="P619" s="162">
        <v>567.74347643642352</v>
      </c>
      <c r="Q619" s="162">
        <v>0</v>
      </c>
      <c r="R619" s="163">
        <v>0</v>
      </c>
      <c r="S619" s="164">
        <f t="shared" si="225"/>
        <v>1559.4772644841282</v>
      </c>
      <c r="U619" s="283" t="s">
        <v>22</v>
      </c>
      <c r="V619" s="213">
        <v>850.76325970894197</v>
      </c>
      <c r="W619" s="213">
        <v>139.76156589087577</v>
      </c>
      <c r="X619" s="213">
        <v>1.208962447886788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27"/>
        <v>567.74347643642352</v>
      </c>
      <c r="AF619" s="252">
        <f t="shared" si="223"/>
        <v>1559.477264484128</v>
      </c>
      <c r="AG619" s="249" t="str">
        <f t="shared" si="22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2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2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27"/>
        <v>0</v>
      </c>
      <c r="AF620" s="220">
        <f t="shared" si="223"/>
        <v>0</v>
      </c>
      <c r="AG620" s="249" t="str">
        <f t="shared" si="22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417.03295035056618</v>
      </c>
      <c r="C621" s="162">
        <v>0</v>
      </c>
      <c r="D621" s="162">
        <v>373.87556340796823</v>
      </c>
      <c r="E621" s="162">
        <v>0</v>
      </c>
      <c r="F621" s="322"/>
      <c r="G621" s="162">
        <v>0</v>
      </c>
      <c r="H621" s="174">
        <v>0</v>
      </c>
      <c r="I621" s="160">
        <f t="shared" si="224"/>
        <v>790.90851375853435</v>
      </c>
      <c r="J621" s="155"/>
      <c r="K621" s="177" t="s">
        <v>60</v>
      </c>
      <c r="L621" s="162">
        <v>417.03295035056618</v>
      </c>
      <c r="M621" s="162">
        <v>0</v>
      </c>
      <c r="N621" s="162">
        <v>373.87556340796823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25"/>
        <v>790.90851375853435</v>
      </c>
      <c r="U621" s="284" t="s">
        <v>60</v>
      </c>
      <c r="V621" s="213">
        <v>417.03295035056618</v>
      </c>
      <c r="W621" s="213">
        <v>373.87556340796823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27"/>
        <v>0</v>
      </c>
      <c r="AF621" s="216">
        <f t="shared" si="223"/>
        <v>790.90851375853435</v>
      </c>
      <c r="AG621" s="249" t="str">
        <f t="shared" si="22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417.03295035056618</v>
      </c>
      <c r="C622" s="179">
        <v>0</v>
      </c>
      <c r="D622" s="179">
        <v>373.87556340796823</v>
      </c>
      <c r="E622" s="179">
        <v>0</v>
      </c>
      <c r="F622" s="322"/>
      <c r="G622" s="179">
        <v>0</v>
      </c>
      <c r="H622" s="180">
        <v>0</v>
      </c>
      <c r="I622" s="181">
        <f t="shared" si="224"/>
        <v>790.90851375853435</v>
      </c>
      <c r="J622" s="155"/>
      <c r="K622" s="182" t="s">
        <v>23</v>
      </c>
      <c r="L622" s="183">
        <v>417.03295035056618</v>
      </c>
      <c r="M622" s="183">
        <v>0</v>
      </c>
      <c r="N622" s="183">
        <v>373.87556340796823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25"/>
        <v>790.90851375853435</v>
      </c>
      <c r="U622" s="285" t="s">
        <v>134</v>
      </c>
      <c r="V622" s="218">
        <v>417.03295035056618</v>
      </c>
      <c r="W622" s="218">
        <v>373.87556340796823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27"/>
        <v>0</v>
      </c>
      <c r="AF622" s="220">
        <f t="shared" si="223"/>
        <v>790.90851375853435</v>
      </c>
      <c r="AG622" s="253" t="str">
        <f t="shared" si="22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2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2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27"/>
        <v>0</v>
      </c>
      <c r="AF623" s="252">
        <f t="shared" si="223"/>
        <v>0</v>
      </c>
      <c r="AG623" s="253" t="str">
        <f t="shared" si="22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2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2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27"/>
        <v>0</v>
      </c>
      <c r="AF624" s="220">
        <f t="shared" si="223"/>
        <v>0</v>
      </c>
      <c r="AG624" s="253" t="str">
        <f t="shared" si="22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2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2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23"/>
        <v>0</v>
      </c>
      <c r="AG625" s="253" t="str">
        <f t="shared" si="22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18376.353104739705</v>
      </c>
      <c r="C626" s="201">
        <f t="shared" ref="C626:I626" si="228">SUM(C605:C621)</f>
        <v>0</v>
      </c>
      <c r="D626" s="201">
        <f t="shared" si="228"/>
        <v>3779.4437568712256</v>
      </c>
      <c r="E626" s="201">
        <f t="shared" si="228"/>
        <v>2263.875674010043</v>
      </c>
      <c r="F626" s="201">
        <f t="shared" si="228"/>
        <v>0</v>
      </c>
      <c r="G626" s="201">
        <f t="shared" si="228"/>
        <v>872.43033205267784</v>
      </c>
      <c r="H626" s="203">
        <f t="shared" si="228"/>
        <v>0</v>
      </c>
      <c r="I626" s="160">
        <f t="shared" si="228"/>
        <v>25292.10286767365</v>
      </c>
      <c r="J626" s="155"/>
      <c r="K626" s="202" t="s">
        <v>26</v>
      </c>
      <c r="L626" s="201">
        <f>SUM(L605:L621)</f>
        <v>18376.353104739705</v>
      </c>
      <c r="M626" s="201">
        <f t="shared" ref="M626:S626" si="229">SUM(M605:M621)</f>
        <v>0</v>
      </c>
      <c r="N626" s="201">
        <f t="shared" si="229"/>
        <v>3779.4437568712256</v>
      </c>
      <c r="O626" s="201">
        <f t="shared" si="229"/>
        <v>2263.875674010043</v>
      </c>
      <c r="P626" s="201">
        <f t="shared" si="229"/>
        <v>10383.559960056111</v>
      </c>
      <c r="Q626" s="201">
        <f t="shared" si="229"/>
        <v>872.43033205267784</v>
      </c>
      <c r="R626" s="203">
        <f t="shared" si="229"/>
        <v>0</v>
      </c>
      <c r="S626" s="204">
        <f t="shared" si="229"/>
        <v>35675.662827729764</v>
      </c>
      <c r="U626" s="230" t="s">
        <v>59</v>
      </c>
      <c r="V626" s="231">
        <f>SUM(V605:V621)</f>
        <v>18376.353104739705</v>
      </c>
      <c r="W626" s="231">
        <f t="shared" ref="W626:AE626" si="230">SUM(W605:W621)</f>
        <v>3216.8689835230671</v>
      </c>
      <c r="X626" s="231">
        <f t="shared" si="230"/>
        <v>562.57477334815769</v>
      </c>
      <c r="Y626" s="231">
        <f t="shared" si="230"/>
        <v>631.81606551529683</v>
      </c>
      <c r="Z626" s="231">
        <f t="shared" si="230"/>
        <v>678.85307300779584</v>
      </c>
      <c r="AA626" s="231">
        <f t="shared" si="230"/>
        <v>194.61750631439455</v>
      </c>
      <c r="AB626" s="231">
        <f t="shared" si="230"/>
        <v>507.32997952110782</v>
      </c>
      <c r="AC626" s="231">
        <f t="shared" si="230"/>
        <v>365.10035253157002</v>
      </c>
      <c r="AD626" s="231">
        <f t="shared" si="230"/>
        <v>758.58902917255557</v>
      </c>
      <c r="AE626" s="254">
        <f t="shared" si="230"/>
        <v>10383.559960056111</v>
      </c>
      <c r="AF626" s="255">
        <f>SUM(AF605:AF621)</f>
        <v>35675.662827729757</v>
      </c>
      <c r="AG626" s="256" t="str">
        <f t="shared" si="22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0.72656485705769036</v>
      </c>
      <c r="C627" s="49">
        <f t="shared" ref="C627:H627" si="231">IF($I626=0,"-",C626/$I626)</f>
        <v>0</v>
      </c>
      <c r="D627" s="49">
        <f t="shared" si="231"/>
        <v>0.14943177230635929</v>
      </c>
      <c r="E627" s="49">
        <f t="shared" si="231"/>
        <v>8.9509191301904295E-2</v>
      </c>
      <c r="F627" s="49">
        <f t="shared" si="231"/>
        <v>0</v>
      </c>
      <c r="G627" s="49">
        <f t="shared" si="231"/>
        <v>3.4494179334046152E-2</v>
      </c>
      <c r="H627" s="71">
        <f t="shared" si="231"/>
        <v>0</v>
      </c>
      <c r="I627" s="50">
        <f>SUM(B627:H627)</f>
        <v>1</v>
      </c>
      <c r="K627" s="82" t="s">
        <v>83</v>
      </c>
      <c r="L627" s="99">
        <f t="shared" ref="L627:R627" si="232">IF($S626=0,"-",L626/$S626)</f>
        <v>0.5150949316197776</v>
      </c>
      <c r="M627" s="99">
        <f t="shared" si="232"/>
        <v>0</v>
      </c>
      <c r="N627" s="99">
        <f t="shared" si="232"/>
        <v>0.10593899194308906</v>
      </c>
      <c r="O627" s="99">
        <f t="shared" si="232"/>
        <v>6.3457144018369618E-2</v>
      </c>
      <c r="P627" s="99">
        <f t="shared" si="232"/>
        <v>0.29105443703165734</v>
      </c>
      <c r="Q627" s="99">
        <f t="shared" si="232"/>
        <v>2.4454495387106319E-2</v>
      </c>
      <c r="R627" s="100">
        <f t="shared" si="232"/>
        <v>0</v>
      </c>
      <c r="S627" s="101">
        <f>SUM(L627:R627)</f>
        <v>1</v>
      </c>
      <c r="U627" s="111" t="s">
        <v>83</v>
      </c>
      <c r="V627" s="133">
        <f>V626/$AF626</f>
        <v>0.51509493161977771</v>
      </c>
      <c r="W627" s="133">
        <f t="shared" ref="W627:AF627" si="233">W626/$AF626</f>
        <v>9.0169844889964573E-2</v>
      </c>
      <c r="X627" s="133">
        <f t="shared" si="233"/>
        <v>1.5769147053124492E-2</v>
      </c>
      <c r="Y627" s="133">
        <f t="shared" si="233"/>
        <v>1.7710002153742826E-2</v>
      </c>
      <c r="Z627" s="133">
        <f t="shared" si="233"/>
        <v>1.9028464202216339E-2</v>
      </c>
      <c r="AA627" s="133">
        <f t="shared" si="233"/>
        <v>5.4551896415817522E-3</v>
      </c>
      <c r="AB627" s="133">
        <f t="shared" si="233"/>
        <v>1.4220618183631155E-2</v>
      </c>
      <c r="AC627" s="133">
        <f t="shared" si="233"/>
        <v>1.0233877203475168E-2</v>
      </c>
      <c r="AD627" s="257">
        <f t="shared" si="233"/>
        <v>2.1263488020828704E-2</v>
      </c>
      <c r="AE627" s="257">
        <f t="shared" si="233"/>
        <v>0.2910544370316574</v>
      </c>
      <c r="AF627" s="258">
        <f t="shared" si="233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0.11909920174303439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0.11909920174303439</v>
      </c>
      <c r="J631" s="155"/>
      <c r="K631" s="209" t="s">
        <v>7</v>
      </c>
      <c r="L631" s="158">
        <v>0.11909920174303439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0.11909920174303439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1.3142026473448778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34">SUM(B632:H632)</f>
        <v>1.3142026473448778</v>
      </c>
      <c r="J632" s="155"/>
      <c r="K632" s="169" t="s">
        <v>8</v>
      </c>
      <c r="L632" s="170">
        <v>1.3142026473448778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35">SUM(L632:R632)</f>
        <v>1.3142026473448778</v>
      </c>
    </row>
    <row r="633" spans="1:85" ht="15">
      <c r="A633" s="173" t="s">
        <v>10</v>
      </c>
      <c r="B633" s="162">
        <v>6.9044046466594594E-2</v>
      </c>
      <c r="C633" s="162">
        <v>0</v>
      </c>
      <c r="D633" s="162">
        <v>2.211788357604598E-4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34"/>
        <v>6.9265225302355057E-2</v>
      </c>
      <c r="J633" s="155"/>
      <c r="K633" s="175" t="s">
        <v>10</v>
      </c>
      <c r="L633" s="162">
        <v>6.9044046466594594E-2</v>
      </c>
      <c r="M633" s="162">
        <v>0</v>
      </c>
      <c r="N633" s="162">
        <v>2.211788357604598E-4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35"/>
        <v>6.9265225302355057E-2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34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35"/>
        <v>0</v>
      </c>
    </row>
    <row r="635" spans="1:85" ht="15">
      <c r="A635" s="173" t="s">
        <v>16</v>
      </c>
      <c r="B635" s="162">
        <v>54.173144285936388</v>
      </c>
      <c r="C635" s="162">
        <v>0.23413972505593328</v>
      </c>
      <c r="D635" s="162">
        <v>4.365257330175015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34"/>
        <v>58.772541341167333</v>
      </c>
      <c r="J635" s="155"/>
      <c r="K635" s="175" t="s">
        <v>16</v>
      </c>
      <c r="L635" s="162">
        <v>54.173144285936388</v>
      </c>
      <c r="M635" s="162">
        <v>0.23413972505593328</v>
      </c>
      <c r="N635" s="162">
        <v>4.365257330175015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35"/>
        <v>58.772541341167333</v>
      </c>
    </row>
    <row r="636" spans="1:85" ht="15">
      <c r="A636" s="165" t="s">
        <v>15</v>
      </c>
      <c r="B636" s="166">
        <v>6.9997176131035195</v>
      </c>
      <c r="C636" s="166">
        <v>0.15796827181783041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34"/>
        <v>7.1576858849213503</v>
      </c>
      <c r="J636" s="155"/>
      <c r="K636" s="169" t="s">
        <v>15</v>
      </c>
      <c r="L636" s="170">
        <v>6.9997176131035195</v>
      </c>
      <c r="M636" s="170">
        <v>0.15796827181783041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35"/>
        <v>7.1576858849213503</v>
      </c>
    </row>
    <row r="637" spans="1:85" ht="15">
      <c r="A637" s="173" t="s">
        <v>54</v>
      </c>
      <c r="B637" s="162">
        <v>0</v>
      </c>
      <c r="C637" s="162">
        <v>0.29695725263917283</v>
      </c>
      <c r="D637" s="162">
        <v>0</v>
      </c>
      <c r="E637" s="162">
        <v>14.413016463198847</v>
      </c>
      <c r="F637" s="162">
        <v>569.21008327227571</v>
      </c>
      <c r="G637" s="162">
        <v>0</v>
      </c>
      <c r="H637" s="174">
        <v>0</v>
      </c>
      <c r="I637" s="160">
        <f t="shared" si="234"/>
        <v>583.92005698811374</v>
      </c>
      <c r="J637" s="155"/>
      <c r="K637" s="175" t="s">
        <v>54</v>
      </c>
      <c r="L637" s="162">
        <v>0</v>
      </c>
      <c r="M637" s="162">
        <v>0.29695725263917283</v>
      </c>
      <c r="N637" s="162">
        <v>0</v>
      </c>
      <c r="O637" s="162">
        <v>14.413016463198847</v>
      </c>
      <c r="P637" s="162">
        <v>569.21008327227571</v>
      </c>
      <c r="Q637" s="162">
        <v>0</v>
      </c>
      <c r="R637" s="163">
        <v>0</v>
      </c>
      <c r="S637" s="164">
        <f t="shared" si="235"/>
        <v>583.92005698811374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26.480468673627723</v>
      </c>
      <c r="F638" s="166">
        <v>0</v>
      </c>
      <c r="G638" s="166">
        <v>0</v>
      </c>
      <c r="H638" s="167">
        <v>0</v>
      </c>
      <c r="I638" s="168">
        <f t="shared" si="234"/>
        <v>26.480468673627723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26.480468673627723</v>
      </c>
      <c r="P638" s="170">
        <v>0</v>
      </c>
      <c r="Q638" s="170">
        <v>0</v>
      </c>
      <c r="R638" s="171">
        <v>0</v>
      </c>
      <c r="S638" s="172">
        <f t="shared" si="235"/>
        <v>26.480468673627723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34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35"/>
        <v>0</v>
      </c>
    </row>
    <row r="640" spans="1:85" ht="15">
      <c r="A640" s="165" t="s">
        <v>17</v>
      </c>
      <c r="B640" s="166">
        <v>13.867416833282677</v>
      </c>
      <c r="C640" s="166">
        <v>0</v>
      </c>
      <c r="D640" s="166">
        <v>6.7135379369528347E-2</v>
      </c>
      <c r="E640" s="166">
        <v>0.4084995310675385</v>
      </c>
      <c r="F640" s="166">
        <v>0</v>
      </c>
      <c r="G640" s="166">
        <v>0</v>
      </c>
      <c r="H640" s="167">
        <v>0</v>
      </c>
      <c r="I640" s="168">
        <f t="shared" si="234"/>
        <v>14.343051743719744</v>
      </c>
      <c r="J640" s="155"/>
      <c r="K640" s="169" t="s">
        <v>17</v>
      </c>
      <c r="L640" s="170">
        <v>13.867416833282677</v>
      </c>
      <c r="M640" s="170">
        <v>0</v>
      </c>
      <c r="N640" s="170">
        <v>6.7135379369528347E-2</v>
      </c>
      <c r="O640" s="170">
        <v>0.4084995310675385</v>
      </c>
      <c r="P640" s="170">
        <v>0</v>
      </c>
      <c r="Q640" s="170">
        <v>0</v>
      </c>
      <c r="R640" s="171">
        <v>0</v>
      </c>
      <c r="S640" s="172">
        <f t="shared" si="235"/>
        <v>14.343051743719744</v>
      </c>
    </row>
    <row r="641" spans="1:70" ht="15">
      <c r="A641" s="173" t="s">
        <v>139</v>
      </c>
      <c r="B641" s="162">
        <v>19.185312147087391</v>
      </c>
      <c r="C641" s="162">
        <v>0</v>
      </c>
      <c r="D641" s="162">
        <v>4.958565500627679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34"/>
        <v>24.143877647715069</v>
      </c>
      <c r="J641" s="155"/>
      <c r="K641" s="175" t="s">
        <v>139</v>
      </c>
      <c r="L641" s="162">
        <v>19.185312147087391</v>
      </c>
      <c r="M641" s="162">
        <v>0</v>
      </c>
      <c r="N641" s="162">
        <v>4.958565500627679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35"/>
        <v>24.143877647715069</v>
      </c>
    </row>
    <row r="642" spans="1:70" ht="15">
      <c r="A642" s="165" t="s">
        <v>25</v>
      </c>
      <c r="B642" s="166">
        <v>80.480817143960763</v>
      </c>
      <c r="C642" s="166">
        <v>0.10457061441589309</v>
      </c>
      <c r="D642" s="166">
        <v>1.6646894639985155</v>
      </c>
      <c r="E642" s="166">
        <v>133.73391742278341</v>
      </c>
      <c r="F642" s="166">
        <v>0</v>
      </c>
      <c r="G642" s="166">
        <v>45.097785526141685</v>
      </c>
      <c r="H642" s="167">
        <v>0.63272153300542877</v>
      </c>
      <c r="I642" s="168">
        <f t="shared" si="234"/>
        <v>261.71450170430575</v>
      </c>
      <c r="J642" s="155"/>
      <c r="K642" s="169" t="s">
        <v>25</v>
      </c>
      <c r="L642" s="170">
        <v>80.480817143960763</v>
      </c>
      <c r="M642" s="170">
        <v>0.10457061441589309</v>
      </c>
      <c r="N642" s="170">
        <v>1.6646894639985155</v>
      </c>
      <c r="O642" s="170">
        <v>133.73391742278341</v>
      </c>
      <c r="P642" s="170">
        <v>0</v>
      </c>
      <c r="Q642" s="170">
        <v>45.097785526141685</v>
      </c>
      <c r="R642" s="171">
        <v>0.63272153300542877</v>
      </c>
      <c r="S642" s="172">
        <f t="shared" si="235"/>
        <v>261.71450170430575</v>
      </c>
    </row>
    <row r="643" spans="1:70" ht="15">
      <c r="A643" s="173" t="s">
        <v>24</v>
      </c>
      <c r="B643" s="162">
        <v>27.731291439266506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34"/>
        <v>27.731291439266506</v>
      </c>
      <c r="J643" s="155"/>
      <c r="K643" s="175" t="s">
        <v>24</v>
      </c>
      <c r="L643" s="162">
        <v>27.731291439266506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35"/>
        <v>27.731291439266506</v>
      </c>
    </row>
    <row r="644" spans="1:70" ht="15">
      <c r="A644" s="165" t="s">
        <v>56</v>
      </c>
      <c r="B644" s="166">
        <v>200.28637970088676</v>
      </c>
      <c r="C644" s="166">
        <v>9.0722932342226859</v>
      </c>
      <c r="D644" s="166">
        <v>114.04458615952888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34"/>
        <v>323.40325909463832</v>
      </c>
      <c r="J644" s="155"/>
      <c r="K644" s="169" t="s">
        <v>56</v>
      </c>
      <c r="L644" s="170">
        <v>200.28637970088676</v>
      </c>
      <c r="M644" s="170">
        <v>9.0722932342226859</v>
      </c>
      <c r="N644" s="170">
        <v>114.04458615952888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35"/>
        <v>323.40325909463832</v>
      </c>
    </row>
    <row r="645" spans="1:70" ht="15">
      <c r="A645" s="173" t="s">
        <v>22</v>
      </c>
      <c r="B645" s="162">
        <v>145.29391064984699</v>
      </c>
      <c r="C645" s="162">
        <v>0</v>
      </c>
      <c r="D645" s="162">
        <v>0</v>
      </c>
      <c r="E645" s="162">
        <v>0.93216428232582949</v>
      </c>
      <c r="F645" s="162">
        <v>38.673200579666201</v>
      </c>
      <c r="G645" s="162">
        <v>0</v>
      </c>
      <c r="H645" s="174">
        <v>0</v>
      </c>
      <c r="I645" s="160">
        <f t="shared" si="234"/>
        <v>184.89927551183902</v>
      </c>
      <c r="J645" s="155"/>
      <c r="K645" s="175" t="s">
        <v>22</v>
      </c>
      <c r="L645" s="162">
        <v>145.29391064984699</v>
      </c>
      <c r="M645" s="162">
        <v>0</v>
      </c>
      <c r="N645" s="162">
        <v>0</v>
      </c>
      <c r="O645" s="162">
        <v>0.93216428232582949</v>
      </c>
      <c r="P645" s="162">
        <v>38.673200579666201</v>
      </c>
      <c r="Q645" s="162">
        <v>0</v>
      </c>
      <c r="R645" s="163">
        <v>0</v>
      </c>
      <c r="S645" s="164">
        <f t="shared" si="235"/>
        <v>184.89927551183902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34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35"/>
        <v>0</v>
      </c>
    </row>
    <row r="647" spans="1:70" ht="15">
      <c r="A647" s="176" t="s">
        <v>60</v>
      </c>
      <c r="B647" s="162">
        <v>10.679469992156331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34"/>
        <v>10.679469992156331</v>
      </c>
      <c r="J647" s="155"/>
      <c r="K647" s="177" t="s">
        <v>60</v>
      </c>
      <c r="L647" s="162">
        <v>10.679469992156331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35"/>
        <v>10.679469992156331</v>
      </c>
    </row>
    <row r="648" spans="1:70">
      <c r="A648" s="178" t="s">
        <v>23</v>
      </c>
      <c r="B648" s="179">
        <v>10.679469992156331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34"/>
        <v>10.679469992156331</v>
      </c>
      <c r="J648" s="155"/>
      <c r="K648" s="182" t="s">
        <v>23</v>
      </c>
      <c r="L648" s="183">
        <v>10.679469992156331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35"/>
        <v>10.679469992156331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34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35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34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35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34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35"/>
        <v>0</v>
      </c>
    </row>
    <row r="652" spans="1:70" ht="15">
      <c r="A652" s="200" t="s">
        <v>26</v>
      </c>
      <c r="B652" s="201">
        <f>SUM(B631:B647)</f>
        <v>560.1998057010818</v>
      </c>
      <c r="C652" s="201">
        <f t="shared" ref="C652:I652" si="236">SUM(C631:C647)</f>
        <v>9.8659290981515149</v>
      </c>
      <c r="D652" s="201">
        <f t="shared" si="236"/>
        <v>125.10045501253538</v>
      </c>
      <c r="E652" s="201">
        <f t="shared" si="236"/>
        <v>175.96806637300335</v>
      </c>
      <c r="F652" s="201">
        <f t="shared" si="236"/>
        <v>607.88328385194188</v>
      </c>
      <c r="G652" s="201">
        <f t="shared" si="236"/>
        <v>45.097785526141685</v>
      </c>
      <c r="H652" s="203">
        <f t="shared" si="236"/>
        <v>0.63272153300542877</v>
      </c>
      <c r="I652" s="160">
        <f t="shared" si="236"/>
        <v>1524.7480470958612</v>
      </c>
      <c r="J652" s="155"/>
      <c r="K652" s="202" t="s">
        <v>26</v>
      </c>
      <c r="L652" s="201">
        <f>SUM(L631:L647)</f>
        <v>560.1998057010818</v>
      </c>
      <c r="M652" s="201">
        <f t="shared" ref="M652:S652" si="237">SUM(M631:M647)</f>
        <v>9.8659290981515149</v>
      </c>
      <c r="N652" s="201">
        <f t="shared" si="237"/>
        <v>125.10045501253538</v>
      </c>
      <c r="O652" s="201">
        <f t="shared" si="237"/>
        <v>175.96806637300335</v>
      </c>
      <c r="P652" s="201">
        <f t="shared" si="237"/>
        <v>607.88328385194188</v>
      </c>
      <c r="Q652" s="201">
        <f t="shared" si="237"/>
        <v>45.097785526141685</v>
      </c>
      <c r="R652" s="203">
        <f t="shared" si="237"/>
        <v>0.63272153300542877</v>
      </c>
      <c r="S652" s="204">
        <f t="shared" si="237"/>
        <v>1524.7480470958612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0.36740483568290278</v>
      </c>
      <c r="C653" s="49">
        <f t="shared" ref="C653:H653" si="238">IF($I652=0,"-",C652/$I652)</f>
        <v>6.4705307325645268E-3</v>
      </c>
      <c r="D653" s="49">
        <f t="shared" si="238"/>
        <v>8.204664059141456E-2</v>
      </c>
      <c r="E653" s="49">
        <f t="shared" si="238"/>
        <v>0.11540796311112783</v>
      </c>
      <c r="F653" s="49">
        <f t="shared" si="238"/>
        <v>0.39867785698086822</v>
      </c>
      <c r="G653" s="49">
        <f t="shared" si="238"/>
        <v>2.9577204976283127E-2</v>
      </c>
      <c r="H653" s="71">
        <f t="shared" si="238"/>
        <v>4.1496792483883038E-4</v>
      </c>
      <c r="I653" s="50">
        <f>SUM(B653:H653)</f>
        <v>0.99999999999999989</v>
      </c>
      <c r="K653" s="82" t="s">
        <v>83</v>
      </c>
      <c r="L653" s="99">
        <f t="shared" ref="L653:R653" si="239">IF($S652=0,"-",L652/$S652)</f>
        <v>0.36740483568290278</v>
      </c>
      <c r="M653" s="99">
        <f t="shared" si="239"/>
        <v>6.4705307325645268E-3</v>
      </c>
      <c r="N653" s="99">
        <f t="shared" si="239"/>
        <v>8.204664059141456E-2</v>
      </c>
      <c r="O653" s="99">
        <f t="shared" si="239"/>
        <v>0.11540796311112783</v>
      </c>
      <c r="P653" s="99">
        <f t="shared" si="239"/>
        <v>0.39867785698086822</v>
      </c>
      <c r="Q653" s="99">
        <f t="shared" si="239"/>
        <v>2.9577204976283127E-2</v>
      </c>
      <c r="R653" s="100">
        <f t="shared" si="239"/>
        <v>4.1496792483883038E-4</v>
      </c>
      <c r="S653" s="101">
        <f>SUM(L653:R653)</f>
        <v>0.99999999999999989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136</v>
      </c>
      <c r="B1" s="357"/>
      <c r="C1" s="357"/>
      <c r="D1" s="357"/>
      <c r="E1" s="357"/>
      <c r="F1" s="357"/>
      <c r="G1" s="357"/>
      <c r="H1" s="357"/>
      <c r="I1" s="358"/>
      <c r="K1" s="365" t="s">
        <v>137</v>
      </c>
      <c r="L1" s="366"/>
      <c r="M1" s="366"/>
      <c r="N1" s="366"/>
      <c r="O1" s="366"/>
      <c r="P1" s="366"/>
      <c r="Q1" s="366"/>
      <c r="R1" s="366"/>
      <c r="S1" s="367"/>
      <c r="U1" s="374" t="s">
        <v>138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47.515431979272755</v>
      </c>
      <c r="C7" s="38">
        <f t="shared" ref="C7:E7" si="0">C33+C85</f>
        <v>0</v>
      </c>
      <c r="D7" s="38">
        <f t="shared" si="0"/>
        <v>0</v>
      </c>
      <c r="E7" s="38">
        <f t="shared" si="0"/>
        <v>0</v>
      </c>
      <c r="F7" s="158">
        <f>F59+F85</f>
        <v>1.6267693612090988</v>
      </c>
      <c r="G7" s="38">
        <f t="shared" ref="G7:H7" si="1">G33+G85</f>
        <v>0</v>
      </c>
      <c r="H7" s="38">
        <f t="shared" si="1"/>
        <v>0</v>
      </c>
      <c r="I7" s="160">
        <f>SUM(B7:H7)</f>
        <v>49.142201340481854</v>
      </c>
      <c r="J7" s="155"/>
      <c r="K7" s="161" t="s">
        <v>7</v>
      </c>
      <c r="L7" s="38">
        <f>L33+L85</f>
        <v>47.515431979272755</v>
      </c>
      <c r="M7" s="38">
        <f t="shared" ref="M7:O7" si="2">M33+M85</f>
        <v>0</v>
      </c>
      <c r="N7" s="38">
        <f t="shared" si="2"/>
        <v>0</v>
      </c>
      <c r="O7" s="38">
        <f t="shared" si="2"/>
        <v>0</v>
      </c>
      <c r="P7" s="44">
        <f>P59+P85+P33</f>
        <v>1.6267693612090988</v>
      </c>
      <c r="Q7" s="38">
        <f t="shared" ref="Q7:R7" si="3">Q33+Q85</f>
        <v>0</v>
      </c>
      <c r="R7" s="38">
        <f t="shared" si="3"/>
        <v>0</v>
      </c>
      <c r="S7" s="164">
        <f>SUM(L7:R7)</f>
        <v>49.142201340481854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7" si="4">B34+B86</f>
        <v>28.774757079819079</v>
      </c>
      <c r="C8" s="41">
        <f t="shared" si="4"/>
        <v>0</v>
      </c>
      <c r="D8" s="41">
        <f t="shared" si="4"/>
        <v>516.07542907422282</v>
      </c>
      <c r="E8" s="41">
        <f t="shared" si="4"/>
        <v>0</v>
      </c>
      <c r="F8" s="166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168">
        <f t="shared" ref="I8:I27" si="7">SUM(B8:H8)</f>
        <v>544.85018615404192</v>
      </c>
      <c r="J8" s="155"/>
      <c r="K8" s="169" t="s">
        <v>8</v>
      </c>
      <c r="L8" s="88">
        <f t="shared" ref="L8:O27" si="8">L34+L86</f>
        <v>28.774757079819079</v>
      </c>
      <c r="M8" s="88">
        <f t="shared" si="8"/>
        <v>0</v>
      </c>
      <c r="N8" s="88">
        <f t="shared" si="8"/>
        <v>516.07542907422282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172">
        <f t="shared" ref="S8:S27" si="11">SUM(L8:R8)</f>
        <v>544.85018615404192</v>
      </c>
      <c r="T8" s="155" t="str">
        <f t="shared" ref="T8:T24" si="12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2.975898661628547</v>
      </c>
      <c r="C9" s="44">
        <f t="shared" si="4"/>
        <v>0</v>
      </c>
      <c r="D9" s="44">
        <f t="shared" si="4"/>
        <v>261.03168210782184</v>
      </c>
      <c r="E9" s="44">
        <f t="shared" si="4"/>
        <v>0</v>
      </c>
      <c r="F9" s="162">
        <f t="shared" si="5"/>
        <v>0</v>
      </c>
      <c r="G9" s="44">
        <f t="shared" ref="G9:H9" si="13">G35+G87</f>
        <v>0</v>
      </c>
      <c r="H9" s="44">
        <f t="shared" si="13"/>
        <v>0</v>
      </c>
      <c r="I9" s="160">
        <f t="shared" si="7"/>
        <v>264.00758076945039</v>
      </c>
      <c r="J9" s="155"/>
      <c r="K9" s="161" t="s">
        <v>10</v>
      </c>
      <c r="L9" s="44">
        <f t="shared" si="8"/>
        <v>2.975898661628547</v>
      </c>
      <c r="M9" s="44">
        <f t="shared" si="8"/>
        <v>0</v>
      </c>
      <c r="N9" s="44">
        <f t="shared" si="8"/>
        <v>261.03168210782184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164">
        <f t="shared" si="11"/>
        <v>264.00758076945039</v>
      </c>
      <c r="T9" s="155" t="str">
        <f t="shared" si="12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479.74576999999994</v>
      </c>
      <c r="E10" s="41">
        <f t="shared" si="4"/>
        <v>0</v>
      </c>
      <c r="F10" s="166">
        <f t="shared" si="5"/>
        <v>0</v>
      </c>
      <c r="G10" s="41">
        <f t="shared" ref="G10:H10" si="15">G36+G88</f>
        <v>0</v>
      </c>
      <c r="H10" s="41">
        <f t="shared" si="15"/>
        <v>0</v>
      </c>
      <c r="I10" s="168">
        <f t="shared" si="7"/>
        <v>479.74576999999994</v>
      </c>
      <c r="J10" s="155"/>
      <c r="K10" s="169" t="s">
        <v>52</v>
      </c>
      <c r="L10" s="88">
        <f t="shared" si="8"/>
        <v>0</v>
      </c>
      <c r="M10" s="88">
        <f t="shared" si="8"/>
        <v>0</v>
      </c>
      <c r="N10" s="88">
        <f t="shared" si="8"/>
        <v>479.74576999999994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172">
        <f t="shared" si="11"/>
        <v>479.74576999999994</v>
      </c>
      <c r="T10" s="155" t="str">
        <f t="shared" si="12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457.0017204490988</v>
      </c>
      <c r="C11" s="44">
        <f t="shared" si="4"/>
        <v>117.88365614006797</v>
      </c>
      <c r="D11" s="44">
        <f t="shared" si="4"/>
        <v>182.43754922047853</v>
      </c>
      <c r="E11" s="44">
        <f t="shared" si="4"/>
        <v>12.006929606084515</v>
      </c>
      <c r="F11" s="162">
        <f t="shared" si="5"/>
        <v>0</v>
      </c>
      <c r="G11" s="44">
        <f t="shared" ref="G11:H11" si="17">G37+G89</f>
        <v>0</v>
      </c>
      <c r="H11" s="44">
        <f t="shared" si="17"/>
        <v>0</v>
      </c>
      <c r="I11" s="160">
        <f t="shared" si="7"/>
        <v>769.32985541572987</v>
      </c>
      <c r="J11" s="155"/>
      <c r="K11" s="161" t="s">
        <v>16</v>
      </c>
      <c r="L11" s="44">
        <f t="shared" si="8"/>
        <v>457.0017204490988</v>
      </c>
      <c r="M11" s="44">
        <f t="shared" si="8"/>
        <v>117.88365614006797</v>
      </c>
      <c r="N11" s="44">
        <f t="shared" si="8"/>
        <v>182.43754922047853</v>
      </c>
      <c r="O11" s="44">
        <f t="shared" si="8"/>
        <v>12.006929606084515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164">
        <f t="shared" si="11"/>
        <v>769.32985541572987</v>
      </c>
      <c r="T11" s="155" t="str">
        <f t="shared" si="12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7365.3566773613775</v>
      </c>
      <c r="C12" s="41">
        <f t="shared" si="4"/>
        <v>111.95716261369901</v>
      </c>
      <c r="D12" s="41">
        <f t="shared" si="4"/>
        <v>824.38054869184225</v>
      </c>
      <c r="E12" s="41">
        <f t="shared" si="4"/>
        <v>14.300965255600882</v>
      </c>
      <c r="F12" s="166">
        <f t="shared" si="5"/>
        <v>0</v>
      </c>
      <c r="G12" s="41">
        <f t="shared" ref="G12:H12" si="19">G38+G90</f>
        <v>0</v>
      </c>
      <c r="H12" s="41">
        <f t="shared" si="19"/>
        <v>0</v>
      </c>
      <c r="I12" s="168">
        <f t="shared" si="7"/>
        <v>8315.9953539225207</v>
      </c>
      <c r="J12" s="155"/>
      <c r="K12" s="169" t="s">
        <v>15</v>
      </c>
      <c r="L12" s="88">
        <f t="shared" si="8"/>
        <v>7365.3566773613775</v>
      </c>
      <c r="M12" s="88">
        <f t="shared" si="8"/>
        <v>111.95716261369901</v>
      </c>
      <c r="N12" s="88">
        <f t="shared" si="8"/>
        <v>824.38054869184225</v>
      </c>
      <c r="O12" s="88">
        <f t="shared" si="8"/>
        <v>14.300965255600882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172">
        <f t="shared" si="11"/>
        <v>8315.9953539225207</v>
      </c>
      <c r="T12" s="155" t="str">
        <f t="shared" si="12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0.28797236007718213</v>
      </c>
      <c r="D13" s="44">
        <f t="shared" si="4"/>
        <v>0.40524767564420688</v>
      </c>
      <c r="E13" s="44">
        <f t="shared" si="4"/>
        <v>1390.4238762006273</v>
      </c>
      <c r="F13" s="162">
        <f t="shared" si="5"/>
        <v>18848.378868216543</v>
      </c>
      <c r="G13" s="44">
        <f t="shared" ref="G13:H13" si="21">G39+G91</f>
        <v>0</v>
      </c>
      <c r="H13" s="44">
        <f t="shared" si="21"/>
        <v>0</v>
      </c>
      <c r="I13" s="160">
        <f t="shared" si="7"/>
        <v>20239.495964452894</v>
      </c>
      <c r="J13" s="155"/>
      <c r="K13" s="175" t="s">
        <v>54</v>
      </c>
      <c r="L13" s="44">
        <f t="shared" si="8"/>
        <v>0</v>
      </c>
      <c r="M13" s="44">
        <f t="shared" si="8"/>
        <v>0.28797236007718213</v>
      </c>
      <c r="N13" s="44">
        <f t="shared" si="8"/>
        <v>0.40524767564420688</v>
      </c>
      <c r="O13" s="44">
        <f t="shared" si="8"/>
        <v>1390.4238762006273</v>
      </c>
      <c r="P13" s="44">
        <f t="shared" si="9"/>
        <v>18848.378868216543</v>
      </c>
      <c r="Q13" s="44">
        <f t="shared" ref="Q13:R13" si="22">Q39+Q91</f>
        <v>0</v>
      </c>
      <c r="R13" s="44">
        <f t="shared" si="22"/>
        <v>0</v>
      </c>
      <c r="S13" s="164">
        <f t="shared" si="11"/>
        <v>20239.495964452894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0.23541216302520343</v>
      </c>
      <c r="E14" s="41">
        <f t="shared" si="4"/>
        <v>46.94134739987858</v>
      </c>
      <c r="F14" s="166">
        <f t="shared" si="5"/>
        <v>4963.7123976468029</v>
      </c>
      <c r="G14" s="41">
        <f t="shared" ref="G14:H14" si="23">G40+G92</f>
        <v>0</v>
      </c>
      <c r="H14" s="41">
        <f t="shared" si="23"/>
        <v>0</v>
      </c>
      <c r="I14" s="168">
        <f t="shared" si="7"/>
        <v>5010.8891572097064</v>
      </c>
      <c r="J14" s="155"/>
      <c r="K14" s="169" t="s">
        <v>12</v>
      </c>
      <c r="L14" s="88">
        <f t="shared" si="8"/>
        <v>0</v>
      </c>
      <c r="M14" s="88">
        <f t="shared" si="8"/>
        <v>0</v>
      </c>
      <c r="N14" s="88">
        <f t="shared" si="8"/>
        <v>0.23541216302520343</v>
      </c>
      <c r="O14" s="88">
        <f t="shared" si="8"/>
        <v>46.94134739987858</v>
      </c>
      <c r="P14" s="88">
        <f t="shared" si="9"/>
        <v>4963.7123976468029</v>
      </c>
      <c r="Q14" s="88">
        <f t="shared" ref="Q14:R14" si="24">Q40+Q92</f>
        <v>0</v>
      </c>
      <c r="R14" s="88">
        <f t="shared" si="24"/>
        <v>0</v>
      </c>
      <c r="S14" s="172">
        <f t="shared" si="11"/>
        <v>5010.8891572097064</v>
      </c>
      <c r="T14" s="155" t="str">
        <f t="shared" si="12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0.5007678675133268</v>
      </c>
      <c r="E15" s="44">
        <f t="shared" si="4"/>
        <v>0</v>
      </c>
      <c r="F15" s="162">
        <f t="shared" si="5"/>
        <v>1218.6535464917627</v>
      </c>
      <c r="G15" s="44">
        <f t="shared" ref="G15:H15" si="25">G41+G93</f>
        <v>0</v>
      </c>
      <c r="H15" s="44">
        <f t="shared" si="25"/>
        <v>0</v>
      </c>
      <c r="I15" s="160">
        <f t="shared" si="7"/>
        <v>1219.154314359276</v>
      </c>
      <c r="J15" s="155"/>
      <c r="K15" s="175" t="s">
        <v>55</v>
      </c>
      <c r="L15" s="44">
        <f t="shared" si="8"/>
        <v>0</v>
      </c>
      <c r="M15" s="44">
        <f t="shared" si="8"/>
        <v>0</v>
      </c>
      <c r="N15" s="44">
        <f t="shared" si="8"/>
        <v>0.5007678675133268</v>
      </c>
      <c r="O15" s="44">
        <f t="shared" si="8"/>
        <v>0</v>
      </c>
      <c r="P15" s="44">
        <f t="shared" si="9"/>
        <v>1218.6535464917627</v>
      </c>
      <c r="Q15" s="44">
        <f t="shared" ref="Q15:R15" si="26">Q41+Q93</f>
        <v>0</v>
      </c>
      <c r="R15" s="44">
        <f t="shared" si="26"/>
        <v>0</v>
      </c>
      <c r="S15" s="164">
        <f t="shared" si="11"/>
        <v>1219.154314359276</v>
      </c>
      <c r="T15" s="155" t="str">
        <f t="shared" si="12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162.16966942687657</v>
      </c>
      <c r="C16" s="41">
        <f t="shared" si="4"/>
        <v>18.695541917962679</v>
      </c>
      <c r="D16" s="41">
        <f t="shared" si="4"/>
        <v>154.08257808024652</v>
      </c>
      <c r="E16" s="41">
        <f t="shared" si="4"/>
        <v>95.322361050521422</v>
      </c>
      <c r="F16" s="166">
        <f t="shared" si="5"/>
        <v>16.447198324217691</v>
      </c>
      <c r="G16" s="41">
        <f t="shared" ref="G16:H16" si="27">G42+G94</f>
        <v>0</v>
      </c>
      <c r="H16" s="41">
        <f t="shared" si="27"/>
        <v>0</v>
      </c>
      <c r="I16" s="168">
        <f t="shared" si="7"/>
        <v>446.71734879982489</v>
      </c>
      <c r="J16" s="155"/>
      <c r="K16" s="169" t="s">
        <v>17</v>
      </c>
      <c r="L16" s="88">
        <f t="shared" si="8"/>
        <v>162.16966942687657</v>
      </c>
      <c r="M16" s="88">
        <f t="shared" si="8"/>
        <v>18.695541917962679</v>
      </c>
      <c r="N16" s="88">
        <f t="shared" si="8"/>
        <v>154.08257808024652</v>
      </c>
      <c r="O16" s="88">
        <f t="shared" si="8"/>
        <v>95.322361050521422</v>
      </c>
      <c r="P16" s="88">
        <f t="shared" si="9"/>
        <v>16.447198324217691</v>
      </c>
      <c r="Q16" s="88">
        <f t="shared" ref="Q16:R16" si="28">Q42+Q94</f>
        <v>0</v>
      </c>
      <c r="R16" s="88">
        <f t="shared" si="28"/>
        <v>0</v>
      </c>
      <c r="S16" s="172">
        <f t="shared" si="11"/>
        <v>446.71734879982489</v>
      </c>
      <c r="T16" s="155" t="str">
        <f>IF(ABS(S16-I16)&gt;0.1,S16-I16,"")</f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5010.1345296196414</v>
      </c>
      <c r="C17" s="44">
        <f t="shared" si="4"/>
        <v>1819.3025356017786</v>
      </c>
      <c r="D17" s="44">
        <f t="shared" si="4"/>
        <v>3489.4761717526017</v>
      </c>
      <c r="E17" s="44">
        <f t="shared" si="4"/>
        <v>162.41885094483411</v>
      </c>
      <c r="F17" s="162">
        <f t="shared" si="5"/>
        <v>44.655683894541056</v>
      </c>
      <c r="G17" s="44">
        <f t="shared" ref="G17:H17" si="29">G43+G95</f>
        <v>0</v>
      </c>
      <c r="H17" s="44">
        <f t="shared" si="29"/>
        <v>0</v>
      </c>
      <c r="I17" s="160">
        <f t="shared" si="7"/>
        <v>10525.987771813398</v>
      </c>
      <c r="J17" s="155"/>
      <c r="K17" s="175" t="s">
        <v>139</v>
      </c>
      <c r="L17" s="44">
        <f t="shared" si="8"/>
        <v>5010.1345296196414</v>
      </c>
      <c r="M17" s="44">
        <f t="shared" si="8"/>
        <v>1819.3025356017786</v>
      </c>
      <c r="N17" s="44">
        <f t="shared" si="8"/>
        <v>3489.4761717526017</v>
      </c>
      <c r="O17" s="44">
        <f t="shared" si="8"/>
        <v>162.41885094483411</v>
      </c>
      <c r="P17" s="44">
        <f t="shared" si="9"/>
        <v>44.655683894541063</v>
      </c>
      <c r="Q17" s="44">
        <f t="shared" ref="Q17:R17" si="30">Q43+Q95</f>
        <v>0</v>
      </c>
      <c r="R17" s="44">
        <f t="shared" si="30"/>
        <v>0</v>
      </c>
      <c r="S17" s="164">
        <f t="shared" si="11"/>
        <v>10525.987771813398</v>
      </c>
      <c r="T17" s="155" t="str">
        <f t="shared" si="12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1952.0539276401919</v>
      </c>
      <c r="C18" s="41">
        <f t="shared" si="4"/>
        <v>87.589915066173972</v>
      </c>
      <c r="D18" s="41">
        <f t="shared" si="4"/>
        <v>4639.4110313965793</v>
      </c>
      <c r="E18" s="41">
        <f t="shared" si="4"/>
        <v>8208.3028045796982</v>
      </c>
      <c r="F18" s="166">
        <f t="shared" si="5"/>
        <v>1473.4113131919858</v>
      </c>
      <c r="G18" s="41">
        <f t="shared" ref="G18:H18" si="31">G44+G96</f>
        <v>2561.1223772047092</v>
      </c>
      <c r="H18" s="41">
        <f t="shared" si="31"/>
        <v>25.526222346096258</v>
      </c>
      <c r="I18" s="168">
        <f t="shared" si="7"/>
        <v>18947.417591425434</v>
      </c>
      <c r="J18" s="155"/>
      <c r="K18" s="169" t="s">
        <v>25</v>
      </c>
      <c r="L18" s="88">
        <f t="shared" si="8"/>
        <v>1952.0539276401919</v>
      </c>
      <c r="M18" s="88">
        <f t="shared" si="8"/>
        <v>87.589915066173972</v>
      </c>
      <c r="N18" s="88">
        <f t="shared" si="8"/>
        <v>4639.4110313965793</v>
      </c>
      <c r="O18" s="88">
        <f t="shared" si="8"/>
        <v>8208.3028045796982</v>
      </c>
      <c r="P18" s="88">
        <f t="shared" si="9"/>
        <v>1473.4113131919858</v>
      </c>
      <c r="Q18" s="88">
        <f t="shared" ref="Q18:R18" si="32">Q44+Q96</f>
        <v>2561.1223772047092</v>
      </c>
      <c r="R18" s="88">
        <f t="shared" si="32"/>
        <v>25.526222346096258</v>
      </c>
      <c r="S18" s="172">
        <f t="shared" si="11"/>
        <v>18947.417591425434</v>
      </c>
      <c r="T18" s="155" t="str">
        <f t="shared" si="12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2954.9343078314951</v>
      </c>
      <c r="C19" s="44">
        <f t="shared" si="4"/>
        <v>244.43160191189455</v>
      </c>
      <c r="D19" s="44">
        <f t="shared" si="4"/>
        <v>241.28279443309418</v>
      </c>
      <c r="E19" s="44">
        <f t="shared" si="4"/>
        <v>0</v>
      </c>
      <c r="F19" s="162">
        <f t="shared" si="5"/>
        <v>0</v>
      </c>
      <c r="G19" s="44">
        <f t="shared" ref="G19:H19" si="33">G45+G97</f>
        <v>0</v>
      </c>
      <c r="H19" s="44">
        <f t="shared" si="33"/>
        <v>0</v>
      </c>
      <c r="I19" s="160">
        <f t="shared" si="7"/>
        <v>3440.648704176484</v>
      </c>
      <c r="J19" s="155"/>
      <c r="K19" s="175" t="s">
        <v>24</v>
      </c>
      <c r="L19" s="44">
        <f t="shared" si="8"/>
        <v>2954.9343078314951</v>
      </c>
      <c r="M19" s="44">
        <f t="shared" si="8"/>
        <v>244.43160191189455</v>
      </c>
      <c r="N19" s="44">
        <f t="shared" si="8"/>
        <v>241.28279443309418</v>
      </c>
      <c r="O19" s="44">
        <f t="shared" si="8"/>
        <v>0</v>
      </c>
      <c r="P19" s="44">
        <f t="shared" si="9"/>
        <v>0</v>
      </c>
      <c r="Q19" s="44">
        <f t="shared" ref="Q19:R19" si="34">Q45+Q97</f>
        <v>0</v>
      </c>
      <c r="R19" s="44">
        <f t="shared" si="34"/>
        <v>0</v>
      </c>
      <c r="S19" s="164">
        <f t="shared" si="11"/>
        <v>3440.648704176484</v>
      </c>
      <c r="T19" s="155" t="str">
        <f t="shared" si="12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4668.6212195251192</v>
      </c>
      <c r="C20" s="41">
        <f t="shared" si="4"/>
        <v>15.020095245854169</v>
      </c>
      <c r="D20" s="41">
        <f t="shared" si="4"/>
        <v>451.02461055751525</v>
      </c>
      <c r="E20" s="41">
        <f t="shared" si="4"/>
        <v>0</v>
      </c>
      <c r="F20" s="166">
        <f t="shared" si="5"/>
        <v>0.2322422752941177</v>
      </c>
      <c r="G20" s="41">
        <f t="shared" ref="G20:H20" si="35">G46+G98</f>
        <v>0</v>
      </c>
      <c r="H20" s="41">
        <f t="shared" si="35"/>
        <v>0</v>
      </c>
      <c r="I20" s="168">
        <f t="shared" si="7"/>
        <v>5134.8981676037829</v>
      </c>
      <c r="J20" s="155"/>
      <c r="K20" s="169" t="s">
        <v>56</v>
      </c>
      <c r="L20" s="88">
        <f t="shared" si="8"/>
        <v>4668.6212195251192</v>
      </c>
      <c r="M20" s="88">
        <f t="shared" si="8"/>
        <v>15.020095245854169</v>
      </c>
      <c r="N20" s="88">
        <f t="shared" si="8"/>
        <v>451.02461055751525</v>
      </c>
      <c r="O20" s="88">
        <f t="shared" si="8"/>
        <v>0</v>
      </c>
      <c r="P20" s="88">
        <f t="shared" si="9"/>
        <v>0.2322422752941177</v>
      </c>
      <c r="Q20" s="88">
        <f t="shared" ref="Q20:R20" si="36">Q46+Q98</f>
        <v>0</v>
      </c>
      <c r="R20" s="88">
        <f t="shared" si="36"/>
        <v>0</v>
      </c>
      <c r="S20" s="172">
        <f t="shared" si="11"/>
        <v>5134.8981676037829</v>
      </c>
      <c r="T20" s="155" t="str">
        <f t="shared" si="12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1932.148827664284</v>
      </c>
      <c r="C21" s="44">
        <f t="shared" si="4"/>
        <v>972.38828798865336</v>
      </c>
      <c r="D21" s="44">
        <f t="shared" si="4"/>
        <v>911.85970462675562</v>
      </c>
      <c r="E21" s="44">
        <f t="shared" si="4"/>
        <v>18.449079177107421</v>
      </c>
      <c r="F21" s="162">
        <f t="shared" si="5"/>
        <v>1741.4534240488952</v>
      </c>
      <c r="G21" s="44">
        <f t="shared" ref="G21:H21" si="37">G47+G99</f>
        <v>0</v>
      </c>
      <c r="H21" s="44">
        <f t="shared" si="37"/>
        <v>0</v>
      </c>
      <c r="I21" s="160">
        <f t="shared" si="7"/>
        <v>5576.2993235056947</v>
      </c>
      <c r="J21" s="155"/>
      <c r="K21" s="175" t="s">
        <v>22</v>
      </c>
      <c r="L21" s="44">
        <f t="shared" si="8"/>
        <v>1932.148827664284</v>
      </c>
      <c r="M21" s="44">
        <f t="shared" si="8"/>
        <v>972.38828798865336</v>
      </c>
      <c r="N21" s="44">
        <f t="shared" si="8"/>
        <v>911.85970462675562</v>
      </c>
      <c r="O21" s="44">
        <f t="shared" si="8"/>
        <v>18.449079177107421</v>
      </c>
      <c r="P21" s="44">
        <f t="shared" si="9"/>
        <v>1741.4534240488952</v>
      </c>
      <c r="Q21" s="44">
        <f t="shared" ref="Q21:R21" si="38">Q47+Q99</f>
        <v>0</v>
      </c>
      <c r="R21" s="44">
        <f t="shared" si="38"/>
        <v>0</v>
      </c>
      <c r="S21" s="164">
        <f t="shared" si="11"/>
        <v>5576.2993235056947</v>
      </c>
      <c r="T21" s="155" t="str">
        <f t="shared" si="12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0.1252101998737507</v>
      </c>
      <c r="C22" s="41">
        <f t="shared" si="4"/>
        <v>9.9138058436571743</v>
      </c>
      <c r="D22" s="41">
        <f t="shared" si="4"/>
        <v>278.91311850587664</v>
      </c>
      <c r="E22" s="41">
        <f t="shared" si="4"/>
        <v>0</v>
      </c>
      <c r="F22" s="166">
        <f t="shared" si="5"/>
        <v>0</v>
      </c>
      <c r="G22" s="41">
        <f t="shared" ref="G22:H22" si="39">G48+G100</f>
        <v>0</v>
      </c>
      <c r="H22" s="41">
        <f t="shared" si="39"/>
        <v>0</v>
      </c>
      <c r="I22" s="168">
        <f t="shared" si="7"/>
        <v>288.95213454940756</v>
      </c>
      <c r="J22" s="155"/>
      <c r="K22" s="169" t="s">
        <v>21</v>
      </c>
      <c r="L22" s="88">
        <f t="shared" si="8"/>
        <v>0.1252101998737507</v>
      </c>
      <c r="M22" s="88">
        <f t="shared" si="8"/>
        <v>9.9138058436571743</v>
      </c>
      <c r="N22" s="88">
        <f t="shared" si="8"/>
        <v>278.91311850587664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172">
        <f t="shared" si="11"/>
        <v>288.95213454940756</v>
      </c>
      <c r="T22" s="155" t="str">
        <f t="shared" si="12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753.62684898777661</v>
      </c>
      <c r="C23" s="44">
        <f t="shared" si="4"/>
        <v>0</v>
      </c>
      <c r="D23" s="44">
        <f t="shared" si="4"/>
        <v>328.19299929847455</v>
      </c>
      <c r="E23" s="44">
        <f t="shared" si="4"/>
        <v>0</v>
      </c>
      <c r="F23" s="162">
        <f t="shared" si="5"/>
        <v>0</v>
      </c>
      <c r="G23" s="44">
        <f t="shared" ref="G23:H23" si="41">G49+G101</f>
        <v>0</v>
      </c>
      <c r="H23" s="44">
        <f t="shared" si="41"/>
        <v>0</v>
      </c>
      <c r="I23" s="160">
        <f t="shared" si="7"/>
        <v>1081.8198482862513</v>
      </c>
      <c r="J23" s="155"/>
      <c r="K23" s="177" t="s">
        <v>60</v>
      </c>
      <c r="L23" s="44">
        <f t="shared" si="8"/>
        <v>753.62684898777661</v>
      </c>
      <c r="M23" s="44">
        <f t="shared" si="8"/>
        <v>0</v>
      </c>
      <c r="N23" s="44">
        <f t="shared" si="8"/>
        <v>328.19299929847455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164">
        <f t="shared" si="11"/>
        <v>1081.8198482862513</v>
      </c>
      <c r="T23" s="155" t="str">
        <f t="shared" si="12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si="4"/>
        <v>753.62684898777661</v>
      </c>
      <c r="C24" s="61">
        <f t="shared" si="4"/>
        <v>0</v>
      </c>
      <c r="D24" s="61">
        <f t="shared" si="4"/>
        <v>328.19299929847455</v>
      </c>
      <c r="E24" s="61">
        <f t="shared" si="4"/>
        <v>0</v>
      </c>
      <c r="F24" s="179">
        <f t="shared" si="5"/>
        <v>0</v>
      </c>
      <c r="G24" s="61">
        <f t="shared" ref="G24:H24" si="43">G50+G102</f>
        <v>0</v>
      </c>
      <c r="H24" s="61">
        <f t="shared" si="43"/>
        <v>0</v>
      </c>
      <c r="I24" s="181">
        <f t="shared" si="7"/>
        <v>1081.8198482862513</v>
      </c>
      <c r="J24" s="155"/>
      <c r="K24" s="182" t="s">
        <v>23</v>
      </c>
      <c r="L24" s="91">
        <f t="shared" si="8"/>
        <v>753.62684898777661</v>
      </c>
      <c r="M24" s="91">
        <f t="shared" si="8"/>
        <v>0</v>
      </c>
      <c r="N24" s="91">
        <f t="shared" si="8"/>
        <v>328.19299929847455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185">
        <f t="shared" si="11"/>
        <v>1081.8198482862513</v>
      </c>
      <c r="T24" s="155" t="str">
        <f t="shared" si="12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187">
        <f t="shared" si="5"/>
        <v>0</v>
      </c>
      <c r="G25" s="64">
        <f t="shared" ref="G25:H25" si="45">G51+G103</f>
        <v>0</v>
      </c>
      <c r="H25" s="64">
        <f t="shared" si="45"/>
        <v>0</v>
      </c>
      <c r="I25" s="189">
        <f t="shared" si="7"/>
        <v>0</v>
      </c>
      <c r="J25" s="155"/>
      <c r="K25" s="190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192">
        <f t="shared" si="11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179">
        <f t="shared" si="5"/>
        <v>0</v>
      </c>
      <c r="G26" s="61">
        <f t="shared" ref="G26:H26" si="47">G52+G104</f>
        <v>0</v>
      </c>
      <c r="H26" s="61">
        <f t="shared" si="47"/>
        <v>0</v>
      </c>
      <c r="I26" s="181">
        <f t="shared" si="7"/>
        <v>0</v>
      </c>
      <c r="J26" s="155"/>
      <c r="K26" s="182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185">
        <f t="shared" si="11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194">
        <f t="shared" si="5"/>
        <v>0</v>
      </c>
      <c r="G27" s="54">
        <f t="shared" ref="G27:H27" si="49">G53+G105</f>
        <v>0</v>
      </c>
      <c r="H27" s="54">
        <f t="shared" si="49"/>
        <v>0</v>
      </c>
      <c r="I27" s="196">
        <f t="shared" si="7"/>
        <v>0</v>
      </c>
      <c r="J27" s="155"/>
      <c r="K27" s="197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199">
        <f t="shared" si="11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25335.439026426455</v>
      </c>
      <c r="C28" s="201">
        <f t="shared" ref="C28:I28" si="51">SUM(C7:C23)</f>
        <v>3397.470574689818</v>
      </c>
      <c r="D28" s="201">
        <f t="shared" si="51"/>
        <v>12759.055415451692</v>
      </c>
      <c r="E28" s="201">
        <f t="shared" si="51"/>
        <v>9948.1662142143523</v>
      </c>
      <c r="F28" s="201">
        <f t="shared" si="51"/>
        <v>28308.571443451252</v>
      </c>
      <c r="G28" s="201">
        <f t="shared" si="51"/>
        <v>2561.1223772047092</v>
      </c>
      <c r="H28" s="201">
        <f t="shared" si="51"/>
        <v>25.526222346096258</v>
      </c>
      <c r="I28" s="201">
        <f t="shared" si="51"/>
        <v>82335.35127378437</v>
      </c>
      <c r="J28" s="465"/>
      <c r="K28" s="202" t="s">
        <v>26</v>
      </c>
      <c r="L28" s="201">
        <f>SUM(L7:L23)</f>
        <v>25335.439026426455</v>
      </c>
      <c r="M28" s="201">
        <f t="shared" ref="M28:S28" si="52">SUM(M7:M23)</f>
        <v>3397.470574689818</v>
      </c>
      <c r="N28" s="201">
        <f t="shared" si="52"/>
        <v>12759.055415451692</v>
      </c>
      <c r="O28" s="201">
        <f t="shared" si="52"/>
        <v>9948.1662142143523</v>
      </c>
      <c r="P28" s="201">
        <f t="shared" si="52"/>
        <v>28308.571443451252</v>
      </c>
      <c r="Q28" s="201">
        <f t="shared" si="52"/>
        <v>2561.1223772047092</v>
      </c>
      <c r="R28" s="201">
        <f t="shared" si="52"/>
        <v>25.526222346096258</v>
      </c>
      <c r="S28" s="201">
        <f t="shared" si="52"/>
        <v>82335.35127378437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0.30771034111678436</v>
      </c>
      <c r="C29" s="55">
        <f t="shared" ref="C29:H29" si="53">IF($I28=0,"-",C28/$I28)</f>
        <v>4.1263813442568922E-2</v>
      </c>
      <c r="D29" s="55">
        <f t="shared" si="53"/>
        <v>0.15496448631189824</v>
      </c>
      <c r="E29" s="55">
        <f t="shared" si="53"/>
        <v>0.12082496838003842</v>
      </c>
      <c r="F29" s="55">
        <f t="shared" si="53"/>
        <v>0.34382037612639321</v>
      </c>
      <c r="G29" s="55">
        <f t="shared" si="53"/>
        <v>3.1105987131680245E-2</v>
      </c>
      <c r="H29" s="55">
        <f t="shared" si="53"/>
        <v>3.1002749063662312E-4</v>
      </c>
      <c r="I29" s="56">
        <f>SUM(B29:H29)</f>
        <v>1</v>
      </c>
      <c r="K29" s="82" t="s">
        <v>83</v>
      </c>
      <c r="L29" s="99">
        <f>IF($I28=0,"-",L28/$I28)</f>
        <v>0.30771034111678436</v>
      </c>
      <c r="M29" s="99">
        <f t="shared" ref="M29:R29" si="54">IF($I28=0,"-",M28/$I28)</f>
        <v>4.1263813442568922E-2</v>
      </c>
      <c r="N29" s="99">
        <f t="shared" si="54"/>
        <v>0.15496448631189824</v>
      </c>
      <c r="O29" s="99">
        <f t="shared" si="54"/>
        <v>0.12082496838003842</v>
      </c>
      <c r="P29" s="99">
        <f t="shared" si="54"/>
        <v>0.34382037612639321</v>
      </c>
      <c r="Q29" s="99">
        <f t="shared" si="54"/>
        <v>3.1105987131680245E-2</v>
      </c>
      <c r="R29" s="100">
        <f t="shared" si="54"/>
        <v>3.1002749063662312E-4</v>
      </c>
      <c r="S29" s="101">
        <f>SUM(L29:R29)</f>
        <v>1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3.2579421492264879E-2</v>
      </c>
      <c r="C33" s="38">
        <f t="shared" ref="C33:E33" si="55">C111+C137+C163+C189+C215+C241+C267+C293+C319+C345+C371+C397+C423</f>
        <v>0</v>
      </c>
      <c r="D33" s="38">
        <f t="shared" si="55"/>
        <v>0</v>
      </c>
      <c r="E33" s="38">
        <f t="shared" si="55"/>
        <v>0</v>
      </c>
      <c r="F33" s="321">
        <v>0</v>
      </c>
      <c r="G33" s="38">
        <f t="shared" ref="G33:H48" si="56">G111+G137+G163+G189+G215+G241+G267+G293+G319+G345+G371+G397+G423</f>
        <v>0</v>
      </c>
      <c r="H33" s="38">
        <f t="shared" si="56"/>
        <v>0</v>
      </c>
      <c r="I33" s="160">
        <f>SUM(B33:H33)</f>
        <v>3.2579421492264879E-2</v>
      </c>
      <c r="J33" s="155"/>
      <c r="K33" s="209" t="s">
        <v>7</v>
      </c>
      <c r="L33" s="38">
        <f t="shared" ref="L33:R48" si="57">L111+L137+L163+L189+L215+L241+L267+L293+L319+L345+L371+L397+L423</f>
        <v>3.2579421492264879E-2</v>
      </c>
      <c r="M33" s="38">
        <f t="shared" si="57"/>
        <v>0</v>
      </c>
      <c r="N33" s="38">
        <f t="shared" si="57"/>
        <v>0</v>
      </c>
      <c r="O33" s="38">
        <f t="shared" si="57"/>
        <v>0</v>
      </c>
      <c r="P33" s="38">
        <f t="shared" si="57"/>
        <v>0</v>
      </c>
      <c r="Q33" s="38">
        <f t="shared" si="57"/>
        <v>0</v>
      </c>
      <c r="R33" s="38">
        <f t="shared" si="57"/>
        <v>0</v>
      </c>
      <c r="S33" s="211">
        <f>SUM(L33:R33)</f>
        <v>3.2579421492264879E-2</v>
      </c>
      <c r="T33" s="155"/>
      <c r="U33" s="212" t="s">
        <v>7</v>
      </c>
      <c r="V33" s="117">
        <f t="shared" ref="V33:AH48" si="58">V111+V137+V163+V189+V215+V241+V267+V293+V319+V345+V371+V397+V423</f>
        <v>3.2579421492264879E-2</v>
      </c>
      <c r="W33" s="117">
        <f t="shared" si="58"/>
        <v>0</v>
      </c>
      <c r="X33" s="117">
        <f t="shared" si="58"/>
        <v>0</v>
      </c>
      <c r="Y33" s="117">
        <f t="shared" si="58"/>
        <v>0</v>
      </c>
      <c r="Z33" s="117">
        <f t="shared" si="58"/>
        <v>0</v>
      </c>
      <c r="AA33" s="117">
        <f t="shared" si="58"/>
        <v>0</v>
      </c>
      <c r="AB33" s="117">
        <f t="shared" si="58"/>
        <v>0</v>
      </c>
      <c r="AC33" s="118">
        <f t="shared" si="58"/>
        <v>0</v>
      </c>
      <c r="AD33" s="117">
        <f t="shared" si="58"/>
        <v>0</v>
      </c>
      <c r="AE33" s="117">
        <f t="shared" si="58"/>
        <v>0</v>
      </c>
      <c r="AF33" s="117">
        <f t="shared" si="58"/>
        <v>0</v>
      </c>
      <c r="AG33" s="117">
        <f t="shared" si="58"/>
        <v>0</v>
      </c>
      <c r="AH33" s="117">
        <f t="shared" si="58"/>
        <v>0</v>
      </c>
      <c r="AI33" s="216">
        <f>SUM(V33:AC33)</f>
        <v>3.2579421492264879E-2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59">B112+B138+B164+B190+B216+B242+B268+B294+B320+B346+B372+B398+B424</f>
        <v>0</v>
      </c>
      <c r="C34" s="41">
        <f t="shared" si="59"/>
        <v>0</v>
      </c>
      <c r="D34" s="41">
        <f t="shared" si="59"/>
        <v>514.60209043325062</v>
      </c>
      <c r="E34" s="41">
        <f t="shared" si="59"/>
        <v>0</v>
      </c>
      <c r="F34" s="322">
        <v>0</v>
      </c>
      <c r="G34" s="41">
        <f t="shared" si="56"/>
        <v>0</v>
      </c>
      <c r="H34" s="41">
        <f t="shared" si="56"/>
        <v>0</v>
      </c>
      <c r="I34" s="168">
        <f t="shared" ref="I34:I53" si="60">SUM(B34:H34)</f>
        <v>514.60209043325062</v>
      </c>
      <c r="J34" s="155"/>
      <c r="K34" s="169" t="s">
        <v>8</v>
      </c>
      <c r="L34" s="88">
        <f t="shared" si="57"/>
        <v>0</v>
      </c>
      <c r="M34" s="88">
        <f t="shared" si="57"/>
        <v>0</v>
      </c>
      <c r="N34" s="88">
        <f t="shared" si="57"/>
        <v>514.60209043325062</v>
      </c>
      <c r="O34" s="88">
        <f t="shared" si="57"/>
        <v>0</v>
      </c>
      <c r="P34" s="88">
        <f t="shared" si="57"/>
        <v>0</v>
      </c>
      <c r="Q34" s="88">
        <f t="shared" si="57"/>
        <v>0</v>
      </c>
      <c r="R34" s="88">
        <f t="shared" si="57"/>
        <v>0</v>
      </c>
      <c r="S34" s="172">
        <f t="shared" ref="S34:S53" si="61">SUM(L34:R34)</f>
        <v>514.60209043325062</v>
      </c>
      <c r="T34" s="155"/>
      <c r="U34" s="217" t="s">
        <v>8</v>
      </c>
      <c r="V34" s="121">
        <f t="shared" si="58"/>
        <v>0</v>
      </c>
      <c r="W34" s="121">
        <f t="shared" si="58"/>
        <v>0</v>
      </c>
      <c r="X34" s="121">
        <f t="shared" si="58"/>
        <v>0</v>
      </c>
      <c r="Y34" s="121">
        <f t="shared" si="58"/>
        <v>0</v>
      </c>
      <c r="Z34" s="121">
        <f t="shared" si="58"/>
        <v>514.60209043325062</v>
      </c>
      <c r="AA34" s="121">
        <f t="shared" si="58"/>
        <v>0</v>
      </c>
      <c r="AB34" s="121">
        <f t="shared" si="58"/>
        <v>0</v>
      </c>
      <c r="AC34" s="122">
        <f t="shared" si="58"/>
        <v>0</v>
      </c>
      <c r="AD34" s="121">
        <f t="shared" si="58"/>
        <v>0</v>
      </c>
      <c r="AE34" s="121">
        <f t="shared" si="58"/>
        <v>0</v>
      </c>
      <c r="AF34" s="121">
        <f t="shared" si="58"/>
        <v>0</v>
      </c>
      <c r="AG34" s="121">
        <f t="shared" si="58"/>
        <v>0</v>
      </c>
      <c r="AH34" s="121">
        <f t="shared" si="58"/>
        <v>0</v>
      </c>
      <c r="AI34" s="220">
        <f t="shared" ref="AI34:AI53" si="62">SUM(V34:AC34)</f>
        <v>514.60209043325062</v>
      </c>
      <c r="AJ34" s="147" t="str">
        <f t="shared" ref="AJ34:AJ55" si="63">IF(ABS(S34-AI34)&gt;0.001,S34-AI34,"")</f>
        <v/>
      </c>
    </row>
    <row r="35" spans="1:36" ht="15">
      <c r="A35" s="173" t="s">
        <v>10</v>
      </c>
      <c r="B35" s="44">
        <f t="shared" si="59"/>
        <v>0</v>
      </c>
      <c r="C35" s="44">
        <f t="shared" si="59"/>
        <v>0</v>
      </c>
      <c r="D35" s="44">
        <f t="shared" si="59"/>
        <v>261.03146752782948</v>
      </c>
      <c r="E35" s="44">
        <f t="shared" si="59"/>
        <v>0</v>
      </c>
      <c r="F35" s="322">
        <v>0</v>
      </c>
      <c r="G35" s="44">
        <f t="shared" si="56"/>
        <v>0</v>
      </c>
      <c r="H35" s="44">
        <f t="shared" si="56"/>
        <v>0</v>
      </c>
      <c r="I35" s="160">
        <f t="shared" si="60"/>
        <v>261.03146752782948</v>
      </c>
      <c r="J35" s="155"/>
      <c r="K35" s="175" t="s">
        <v>10</v>
      </c>
      <c r="L35" s="44">
        <f t="shared" si="57"/>
        <v>0</v>
      </c>
      <c r="M35" s="44">
        <f t="shared" si="57"/>
        <v>0</v>
      </c>
      <c r="N35" s="44">
        <f t="shared" si="57"/>
        <v>261.03146752782948</v>
      </c>
      <c r="O35" s="44">
        <f t="shared" si="57"/>
        <v>0</v>
      </c>
      <c r="P35" s="44">
        <f t="shared" si="57"/>
        <v>0</v>
      </c>
      <c r="Q35" s="44">
        <f t="shared" si="57"/>
        <v>0</v>
      </c>
      <c r="R35" s="44">
        <f t="shared" si="57"/>
        <v>0</v>
      </c>
      <c r="S35" s="164">
        <f t="shared" si="61"/>
        <v>261.03146752782948</v>
      </c>
      <c r="T35" s="155"/>
      <c r="U35" s="221" t="s">
        <v>10</v>
      </c>
      <c r="V35" s="117">
        <f t="shared" si="58"/>
        <v>0</v>
      </c>
      <c r="W35" s="117">
        <f t="shared" si="58"/>
        <v>0</v>
      </c>
      <c r="X35" s="117">
        <f t="shared" si="58"/>
        <v>0</v>
      </c>
      <c r="Y35" s="117">
        <f t="shared" si="58"/>
        <v>0</v>
      </c>
      <c r="Z35" s="117">
        <f t="shared" si="58"/>
        <v>261.03146752782948</v>
      </c>
      <c r="AA35" s="117">
        <f t="shared" si="58"/>
        <v>0</v>
      </c>
      <c r="AB35" s="117">
        <f t="shared" si="58"/>
        <v>0</v>
      </c>
      <c r="AC35" s="118">
        <f t="shared" si="58"/>
        <v>0</v>
      </c>
      <c r="AD35" s="117">
        <f t="shared" si="58"/>
        <v>0</v>
      </c>
      <c r="AE35" s="117">
        <f t="shared" si="58"/>
        <v>0</v>
      </c>
      <c r="AF35" s="117">
        <f t="shared" si="58"/>
        <v>0</v>
      </c>
      <c r="AG35" s="117">
        <f t="shared" si="58"/>
        <v>0</v>
      </c>
      <c r="AH35" s="117">
        <f t="shared" si="58"/>
        <v>0</v>
      </c>
      <c r="AI35" s="216">
        <f t="shared" si="62"/>
        <v>261.03146752782948</v>
      </c>
      <c r="AJ35" s="147" t="str">
        <f t="shared" si="63"/>
        <v/>
      </c>
    </row>
    <row r="36" spans="1:36" ht="15">
      <c r="A36" s="165" t="s">
        <v>52</v>
      </c>
      <c r="B36" s="41">
        <f t="shared" si="59"/>
        <v>0</v>
      </c>
      <c r="C36" s="41">
        <f t="shared" si="59"/>
        <v>0</v>
      </c>
      <c r="D36" s="41">
        <f t="shared" si="59"/>
        <v>479.74576999999994</v>
      </c>
      <c r="E36" s="41">
        <f t="shared" si="59"/>
        <v>0</v>
      </c>
      <c r="F36" s="322">
        <v>0</v>
      </c>
      <c r="G36" s="41">
        <f t="shared" si="56"/>
        <v>0</v>
      </c>
      <c r="H36" s="41">
        <f t="shared" si="56"/>
        <v>0</v>
      </c>
      <c r="I36" s="168">
        <f t="shared" si="60"/>
        <v>479.74576999999994</v>
      </c>
      <c r="J36" s="155"/>
      <c r="K36" s="169" t="s">
        <v>52</v>
      </c>
      <c r="L36" s="88">
        <f t="shared" si="57"/>
        <v>0</v>
      </c>
      <c r="M36" s="88">
        <f t="shared" si="57"/>
        <v>0</v>
      </c>
      <c r="N36" s="88">
        <f t="shared" si="57"/>
        <v>479.74576999999994</v>
      </c>
      <c r="O36" s="88">
        <f t="shared" si="57"/>
        <v>0</v>
      </c>
      <c r="P36" s="88">
        <f t="shared" si="57"/>
        <v>0</v>
      </c>
      <c r="Q36" s="88">
        <f t="shared" si="57"/>
        <v>0</v>
      </c>
      <c r="R36" s="88">
        <f t="shared" si="57"/>
        <v>0</v>
      </c>
      <c r="S36" s="172">
        <f t="shared" si="61"/>
        <v>479.74576999999994</v>
      </c>
      <c r="T36" s="155"/>
      <c r="U36" s="217" t="s">
        <v>52</v>
      </c>
      <c r="V36" s="121">
        <f t="shared" si="58"/>
        <v>0</v>
      </c>
      <c r="W36" s="121">
        <f t="shared" si="58"/>
        <v>0</v>
      </c>
      <c r="X36" s="121">
        <f t="shared" si="58"/>
        <v>0</v>
      </c>
      <c r="Y36" s="121">
        <f t="shared" si="58"/>
        <v>0</v>
      </c>
      <c r="Z36" s="121">
        <f t="shared" si="58"/>
        <v>479.74576999999994</v>
      </c>
      <c r="AA36" s="121">
        <f t="shared" si="58"/>
        <v>0</v>
      </c>
      <c r="AB36" s="121">
        <f t="shared" si="58"/>
        <v>0</v>
      </c>
      <c r="AC36" s="122">
        <f t="shared" si="58"/>
        <v>0</v>
      </c>
      <c r="AD36" s="121">
        <f t="shared" si="58"/>
        <v>0</v>
      </c>
      <c r="AE36" s="121">
        <f t="shared" si="58"/>
        <v>0</v>
      </c>
      <c r="AF36" s="121">
        <f t="shared" si="58"/>
        <v>0</v>
      </c>
      <c r="AG36" s="121">
        <f t="shared" si="58"/>
        <v>0</v>
      </c>
      <c r="AH36" s="121">
        <f t="shared" si="58"/>
        <v>0</v>
      </c>
      <c r="AI36" s="220">
        <f t="shared" si="62"/>
        <v>479.74576999999994</v>
      </c>
      <c r="AJ36" s="147" t="str">
        <f t="shared" si="63"/>
        <v/>
      </c>
    </row>
    <row r="37" spans="1:36" ht="15">
      <c r="A37" s="173" t="s">
        <v>16</v>
      </c>
      <c r="B37" s="44">
        <f t="shared" si="59"/>
        <v>318.45331829730776</v>
      </c>
      <c r="C37" s="44">
        <f t="shared" si="59"/>
        <v>109.55698583848981</v>
      </c>
      <c r="D37" s="44">
        <f t="shared" si="59"/>
        <v>173.78275480328054</v>
      </c>
      <c r="E37" s="44">
        <f t="shared" si="59"/>
        <v>8.0771646967235213</v>
      </c>
      <c r="F37" s="322">
        <v>0</v>
      </c>
      <c r="G37" s="44">
        <f t="shared" si="56"/>
        <v>0</v>
      </c>
      <c r="H37" s="44">
        <f t="shared" si="56"/>
        <v>0</v>
      </c>
      <c r="I37" s="160">
        <f t="shared" si="60"/>
        <v>609.87022363580172</v>
      </c>
      <c r="J37" s="155"/>
      <c r="K37" s="175" t="s">
        <v>16</v>
      </c>
      <c r="L37" s="44">
        <f t="shared" si="57"/>
        <v>318.45331829730776</v>
      </c>
      <c r="M37" s="44">
        <f t="shared" si="57"/>
        <v>109.55698583848981</v>
      </c>
      <c r="N37" s="44">
        <f t="shared" si="57"/>
        <v>173.78275480328054</v>
      </c>
      <c r="O37" s="44">
        <f t="shared" si="57"/>
        <v>8.0771646967235213</v>
      </c>
      <c r="P37" s="44">
        <f t="shared" si="57"/>
        <v>0</v>
      </c>
      <c r="Q37" s="44">
        <f t="shared" si="57"/>
        <v>0</v>
      </c>
      <c r="R37" s="44">
        <f t="shared" si="57"/>
        <v>0</v>
      </c>
      <c r="S37" s="164">
        <f t="shared" si="61"/>
        <v>609.87022363580172</v>
      </c>
      <c r="T37" s="155"/>
      <c r="U37" s="221" t="s">
        <v>16</v>
      </c>
      <c r="V37" s="117">
        <f t="shared" si="58"/>
        <v>318.2490698544014</v>
      </c>
      <c r="W37" s="117">
        <f t="shared" si="58"/>
        <v>0</v>
      </c>
      <c r="X37" s="117">
        <f t="shared" si="58"/>
        <v>0</v>
      </c>
      <c r="Y37" s="117">
        <f t="shared" si="58"/>
        <v>109.55698583848981</v>
      </c>
      <c r="Z37" s="117">
        <f t="shared" si="58"/>
        <v>173.78275480328054</v>
      </c>
      <c r="AA37" s="117">
        <f t="shared" si="58"/>
        <v>8.0771646967235213</v>
      </c>
      <c r="AB37" s="117">
        <f t="shared" si="58"/>
        <v>0</v>
      </c>
      <c r="AC37" s="118">
        <f t="shared" si="58"/>
        <v>0.20424844290632729</v>
      </c>
      <c r="AD37" s="117">
        <f t="shared" si="58"/>
        <v>0.20424844290632729</v>
      </c>
      <c r="AE37" s="117">
        <f t="shared" si="58"/>
        <v>0</v>
      </c>
      <c r="AF37" s="117">
        <f t="shared" si="58"/>
        <v>0</v>
      </c>
      <c r="AG37" s="117">
        <f t="shared" si="58"/>
        <v>0</v>
      </c>
      <c r="AH37" s="117">
        <f t="shared" si="58"/>
        <v>0</v>
      </c>
      <c r="AI37" s="216">
        <f t="shared" si="62"/>
        <v>609.87022363580161</v>
      </c>
      <c r="AJ37" s="147" t="str">
        <f t="shared" si="63"/>
        <v/>
      </c>
    </row>
    <row r="38" spans="1:36" ht="15">
      <c r="A38" s="165" t="s">
        <v>15</v>
      </c>
      <c r="B38" s="41">
        <f t="shared" si="59"/>
        <v>245.3154850347311</v>
      </c>
      <c r="C38" s="41">
        <f t="shared" si="59"/>
        <v>99.186419280938836</v>
      </c>
      <c r="D38" s="41">
        <f t="shared" si="59"/>
        <v>95.573958123277578</v>
      </c>
      <c r="E38" s="41">
        <f t="shared" si="59"/>
        <v>14.300965255600882</v>
      </c>
      <c r="F38" s="322">
        <v>0</v>
      </c>
      <c r="G38" s="41">
        <f t="shared" si="56"/>
        <v>0</v>
      </c>
      <c r="H38" s="41">
        <f t="shared" si="56"/>
        <v>0</v>
      </c>
      <c r="I38" s="168">
        <f t="shared" si="60"/>
        <v>454.37682769454841</v>
      </c>
      <c r="J38" s="155"/>
      <c r="K38" s="169" t="s">
        <v>15</v>
      </c>
      <c r="L38" s="88">
        <f t="shared" si="57"/>
        <v>245.3154850347311</v>
      </c>
      <c r="M38" s="88">
        <f t="shared" si="57"/>
        <v>99.186419280938836</v>
      </c>
      <c r="N38" s="88">
        <f t="shared" si="57"/>
        <v>95.573958123277578</v>
      </c>
      <c r="O38" s="88">
        <f t="shared" si="57"/>
        <v>14.300965255600882</v>
      </c>
      <c r="P38" s="88">
        <f t="shared" si="57"/>
        <v>0</v>
      </c>
      <c r="Q38" s="88">
        <f t="shared" si="57"/>
        <v>0</v>
      </c>
      <c r="R38" s="88">
        <f t="shared" si="57"/>
        <v>0</v>
      </c>
      <c r="S38" s="172">
        <f t="shared" si="61"/>
        <v>454.37682769454841</v>
      </c>
      <c r="T38" s="155"/>
      <c r="U38" s="217" t="s">
        <v>53</v>
      </c>
      <c r="V38" s="121">
        <f t="shared" si="58"/>
        <v>231.63895054685872</v>
      </c>
      <c r="W38" s="121">
        <f t="shared" si="58"/>
        <v>0</v>
      </c>
      <c r="X38" s="121">
        <f t="shared" si="58"/>
        <v>0</v>
      </c>
      <c r="Y38" s="121">
        <f t="shared" si="58"/>
        <v>99.186419280938836</v>
      </c>
      <c r="Z38" s="121">
        <f t="shared" si="58"/>
        <v>71.999457385741039</v>
      </c>
      <c r="AA38" s="121">
        <f t="shared" si="58"/>
        <v>11.148560399331011</v>
      </c>
      <c r="AB38" s="121">
        <f t="shared" si="58"/>
        <v>0</v>
      </c>
      <c r="AC38" s="122">
        <f t="shared" si="58"/>
        <v>40.403440081678795</v>
      </c>
      <c r="AD38" s="121">
        <f t="shared" si="58"/>
        <v>13.676534487872374</v>
      </c>
      <c r="AE38" s="121">
        <f t="shared" si="58"/>
        <v>0</v>
      </c>
      <c r="AF38" s="121">
        <f t="shared" si="58"/>
        <v>0</v>
      </c>
      <c r="AG38" s="121">
        <f t="shared" si="58"/>
        <v>23.57450073753655</v>
      </c>
      <c r="AH38" s="121">
        <f t="shared" si="58"/>
        <v>3.1524048562698725</v>
      </c>
      <c r="AI38" s="220">
        <f t="shared" si="62"/>
        <v>454.37682769454841</v>
      </c>
      <c r="AJ38" s="147" t="str">
        <f t="shared" si="63"/>
        <v/>
      </c>
    </row>
    <row r="39" spans="1:36" ht="15">
      <c r="A39" s="173" t="s">
        <v>54</v>
      </c>
      <c r="B39" s="44">
        <f t="shared" si="59"/>
        <v>0</v>
      </c>
      <c r="C39" s="44">
        <f t="shared" si="59"/>
        <v>0</v>
      </c>
      <c r="D39" s="44">
        <f t="shared" si="59"/>
        <v>0</v>
      </c>
      <c r="E39" s="44">
        <f t="shared" si="59"/>
        <v>1187.4051253467605</v>
      </c>
      <c r="F39" s="322">
        <v>0</v>
      </c>
      <c r="G39" s="44">
        <f t="shared" si="56"/>
        <v>0</v>
      </c>
      <c r="H39" s="44">
        <f t="shared" si="56"/>
        <v>0</v>
      </c>
      <c r="I39" s="160">
        <f t="shared" si="60"/>
        <v>1187.4051253467605</v>
      </c>
      <c r="J39" s="155"/>
      <c r="K39" s="175" t="s">
        <v>54</v>
      </c>
      <c r="L39" s="44">
        <f t="shared" si="57"/>
        <v>0</v>
      </c>
      <c r="M39" s="44">
        <f t="shared" si="57"/>
        <v>0</v>
      </c>
      <c r="N39" s="44">
        <f t="shared" si="57"/>
        <v>0</v>
      </c>
      <c r="O39" s="44">
        <f t="shared" si="57"/>
        <v>1187.4051253467605</v>
      </c>
      <c r="P39" s="44">
        <f t="shared" si="57"/>
        <v>2570.1289793840629</v>
      </c>
      <c r="Q39" s="44">
        <f t="shared" si="57"/>
        <v>0</v>
      </c>
      <c r="R39" s="44">
        <f t="shared" si="57"/>
        <v>0</v>
      </c>
      <c r="S39" s="164">
        <f t="shared" si="61"/>
        <v>3757.5341047308234</v>
      </c>
      <c r="T39" s="155"/>
      <c r="U39" s="221" t="s">
        <v>54</v>
      </c>
      <c r="V39" s="117">
        <f t="shared" si="58"/>
        <v>0</v>
      </c>
      <c r="W39" s="117">
        <f t="shared" si="58"/>
        <v>0</v>
      </c>
      <c r="X39" s="117">
        <f t="shared" si="58"/>
        <v>0</v>
      </c>
      <c r="Y39" s="117">
        <f t="shared" si="58"/>
        <v>0</v>
      </c>
      <c r="Z39" s="117">
        <f t="shared" si="58"/>
        <v>0</v>
      </c>
      <c r="AA39" s="117">
        <f t="shared" si="58"/>
        <v>582.9807748862155</v>
      </c>
      <c r="AB39" s="117">
        <f t="shared" si="58"/>
        <v>2570.1289793840629</v>
      </c>
      <c r="AC39" s="118">
        <f t="shared" si="58"/>
        <v>604.42435046054504</v>
      </c>
      <c r="AD39" s="117">
        <f t="shared" si="58"/>
        <v>0</v>
      </c>
      <c r="AE39" s="117">
        <f t="shared" si="58"/>
        <v>0</v>
      </c>
      <c r="AF39" s="117">
        <f t="shared" si="58"/>
        <v>0</v>
      </c>
      <c r="AG39" s="117">
        <f t="shared" si="58"/>
        <v>0</v>
      </c>
      <c r="AH39" s="117">
        <f t="shared" si="58"/>
        <v>604.42435046054504</v>
      </c>
      <c r="AI39" s="216">
        <f t="shared" si="62"/>
        <v>3757.5341047308234</v>
      </c>
      <c r="AJ39" s="147" t="str">
        <f t="shared" si="63"/>
        <v/>
      </c>
    </row>
    <row r="40" spans="1:36" ht="15">
      <c r="A40" s="165" t="s">
        <v>12</v>
      </c>
      <c r="B40" s="41">
        <f t="shared" si="59"/>
        <v>0</v>
      </c>
      <c r="C40" s="41">
        <f t="shared" si="59"/>
        <v>0</v>
      </c>
      <c r="D40" s="41">
        <f t="shared" si="59"/>
        <v>0</v>
      </c>
      <c r="E40" s="41">
        <f t="shared" si="59"/>
        <v>15.968966658762039</v>
      </c>
      <c r="F40" s="322">
        <v>0</v>
      </c>
      <c r="G40" s="41">
        <f t="shared" si="56"/>
        <v>0</v>
      </c>
      <c r="H40" s="41">
        <f t="shared" si="56"/>
        <v>0</v>
      </c>
      <c r="I40" s="168">
        <f t="shared" si="60"/>
        <v>15.968966658762039</v>
      </c>
      <c r="J40" s="155"/>
      <c r="K40" s="169" t="s">
        <v>12</v>
      </c>
      <c r="L40" s="88">
        <f t="shared" si="57"/>
        <v>0</v>
      </c>
      <c r="M40" s="88">
        <f t="shared" si="57"/>
        <v>0</v>
      </c>
      <c r="N40" s="88">
        <f t="shared" si="57"/>
        <v>0</v>
      </c>
      <c r="O40" s="88">
        <f t="shared" si="57"/>
        <v>15.968966658762039</v>
      </c>
      <c r="P40" s="88">
        <f t="shared" si="57"/>
        <v>109.11951013628693</v>
      </c>
      <c r="Q40" s="88">
        <f t="shared" si="57"/>
        <v>0</v>
      </c>
      <c r="R40" s="88">
        <f t="shared" si="57"/>
        <v>0</v>
      </c>
      <c r="S40" s="172">
        <f t="shared" si="61"/>
        <v>125.08847679504898</v>
      </c>
      <c r="T40" s="155"/>
      <c r="U40" s="217" t="s">
        <v>12</v>
      </c>
      <c r="V40" s="121">
        <f t="shared" si="58"/>
        <v>0</v>
      </c>
      <c r="W40" s="121">
        <f t="shared" si="58"/>
        <v>0</v>
      </c>
      <c r="X40" s="121">
        <f t="shared" si="58"/>
        <v>0</v>
      </c>
      <c r="Y40" s="121">
        <f t="shared" si="58"/>
        <v>0</v>
      </c>
      <c r="Z40" s="121">
        <f t="shared" si="58"/>
        <v>0</v>
      </c>
      <c r="AA40" s="121">
        <f t="shared" si="58"/>
        <v>12.800712950819202</v>
      </c>
      <c r="AB40" s="121">
        <f t="shared" si="58"/>
        <v>109.11951013628693</v>
      </c>
      <c r="AC40" s="122">
        <f t="shared" si="58"/>
        <v>3.1682537079428377</v>
      </c>
      <c r="AD40" s="121">
        <f t="shared" si="58"/>
        <v>0</v>
      </c>
      <c r="AE40" s="121">
        <f t="shared" si="58"/>
        <v>0</v>
      </c>
      <c r="AF40" s="121">
        <f t="shared" si="58"/>
        <v>0</v>
      </c>
      <c r="AG40" s="121">
        <f t="shared" si="58"/>
        <v>0</v>
      </c>
      <c r="AH40" s="121">
        <f t="shared" si="58"/>
        <v>3.1682537079428377</v>
      </c>
      <c r="AI40" s="220">
        <f t="shared" si="62"/>
        <v>125.08847679504898</v>
      </c>
      <c r="AJ40" s="147" t="str">
        <f t="shared" si="63"/>
        <v/>
      </c>
    </row>
    <row r="41" spans="1:36" ht="15">
      <c r="A41" s="173" t="s">
        <v>55</v>
      </c>
      <c r="B41" s="44">
        <f t="shared" si="59"/>
        <v>0</v>
      </c>
      <c r="C41" s="44">
        <f t="shared" si="59"/>
        <v>0</v>
      </c>
      <c r="D41" s="44">
        <f t="shared" si="59"/>
        <v>0.5007678675133268</v>
      </c>
      <c r="E41" s="44">
        <f t="shared" si="59"/>
        <v>0</v>
      </c>
      <c r="F41" s="322">
        <v>0</v>
      </c>
      <c r="G41" s="44">
        <f t="shared" si="56"/>
        <v>0</v>
      </c>
      <c r="H41" s="44">
        <f t="shared" si="56"/>
        <v>0</v>
      </c>
      <c r="I41" s="160">
        <f t="shared" si="60"/>
        <v>0.5007678675133268</v>
      </c>
      <c r="J41" s="155"/>
      <c r="K41" s="175" t="s">
        <v>55</v>
      </c>
      <c r="L41" s="44">
        <f t="shared" si="57"/>
        <v>0</v>
      </c>
      <c r="M41" s="44">
        <f t="shared" si="57"/>
        <v>0</v>
      </c>
      <c r="N41" s="44">
        <f t="shared" si="57"/>
        <v>0.5007678675133268</v>
      </c>
      <c r="O41" s="44">
        <f t="shared" si="57"/>
        <v>0</v>
      </c>
      <c r="P41" s="44">
        <f t="shared" si="57"/>
        <v>0</v>
      </c>
      <c r="Q41" s="44">
        <f t="shared" si="57"/>
        <v>0</v>
      </c>
      <c r="R41" s="44">
        <f t="shared" si="57"/>
        <v>0</v>
      </c>
      <c r="S41" s="164">
        <f t="shared" si="61"/>
        <v>0.5007678675133268</v>
      </c>
      <c r="T41" s="155"/>
      <c r="U41" s="221" t="s">
        <v>55</v>
      </c>
      <c r="V41" s="117">
        <f t="shared" si="58"/>
        <v>0</v>
      </c>
      <c r="W41" s="117">
        <f t="shared" si="58"/>
        <v>0</v>
      </c>
      <c r="X41" s="117">
        <f t="shared" si="58"/>
        <v>0</v>
      </c>
      <c r="Y41" s="117">
        <f t="shared" si="58"/>
        <v>0</v>
      </c>
      <c r="Z41" s="117">
        <f t="shared" si="58"/>
        <v>0.5007678675133268</v>
      </c>
      <c r="AA41" s="117">
        <f t="shared" si="58"/>
        <v>0</v>
      </c>
      <c r="AB41" s="117">
        <f t="shared" si="58"/>
        <v>0</v>
      </c>
      <c r="AC41" s="118">
        <f t="shared" si="58"/>
        <v>0</v>
      </c>
      <c r="AD41" s="117">
        <f t="shared" si="58"/>
        <v>0</v>
      </c>
      <c r="AE41" s="117">
        <f t="shared" si="58"/>
        <v>0</v>
      </c>
      <c r="AF41" s="117">
        <f t="shared" si="58"/>
        <v>0</v>
      </c>
      <c r="AG41" s="117">
        <f t="shared" si="58"/>
        <v>0</v>
      </c>
      <c r="AH41" s="117">
        <f t="shared" si="58"/>
        <v>0</v>
      </c>
      <c r="AI41" s="216">
        <f t="shared" si="62"/>
        <v>0.5007678675133268</v>
      </c>
      <c r="AJ41" s="147" t="str">
        <f t="shared" si="63"/>
        <v/>
      </c>
    </row>
    <row r="42" spans="1:36" ht="15">
      <c r="A42" s="165" t="s">
        <v>17</v>
      </c>
      <c r="B42" s="41">
        <f t="shared" si="59"/>
        <v>64.294495868507525</v>
      </c>
      <c r="C42" s="41">
        <f t="shared" si="59"/>
        <v>18.532227111178891</v>
      </c>
      <c r="D42" s="41">
        <f t="shared" si="59"/>
        <v>144.22050099346012</v>
      </c>
      <c r="E42" s="41">
        <f t="shared" si="59"/>
        <v>94.605351103745647</v>
      </c>
      <c r="F42" s="322">
        <v>0</v>
      </c>
      <c r="G42" s="41">
        <f t="shared" si="56"/>
        <v>0</v>
      </c>
      <c r="H42" s="41">
        <f t="shared" si="56"/>
        <v>0</v>
      </c>
      <c r="I42" s="168">
        <f t="shared" si="60"/>
        <v>321.65257507689216</v>
      </c>
      <c r="J42" s="155"/>
      <c r="K42" s="169" t="s">
        <v>17</v>
      </c>
      <c r="L42" s="88">
        <f t="shared" si="57"/>
        <v>64.294495868507525</v>
      </c>
      <c r="M42" s="88">
        <f t="shared" si="57"/>
        <v>18.532227111178891</v>
      </c>
      <c r="N42" s="88">
        <f t="shared" si="57"/>
        <v>144.22050099346012</v>
      </c>
      <c r="O42" s="88">
        <f t="shared" si="57"/>
        <v>94.605351103745647</v>
      </c>
      <c r="P42" s="88">
        <f t="shared" si="57"/>
        <v>10.88581179001145</v>
      </c>
      <c r="Q42" s="88">
        <f t="shared" si="57"/>
        <v>0</v>
      </c>
      <c r="R42" s="88">
        <f t="shared" si="57"/>
        <v>0</v>
      </c>
      <c r="S42" s="172">
        <f t="shared" si="61"/>
        <v>332.53838686690364</v>
      </c>
      <c r="T42" s="155"/>
      <c r="U42" s="217" t="s">
        <v>17</v>
      </c>
      <c r="V42" s="121">
        <f t="shared" si="58"/>
        <v>64.178631077580164</v>
      </c>
      <c r="W42" s="121">
        <f t="shared" si="58"/>
        <v>0</v>
      </c>
      <c r="X42" s="121">
        <f t="shared" si="58"/>
        <v>0</v>
      </c>
      <c r="Y42" s="121">
        <f t="shared" si="58"/>
        <v>18.532227111178891</v>
      </c>
      <c r="Z42" s="121">
        <f t="shared" si="58"/>
        <v>144.21172173241018</v>
      </c>
      <c r="AA42" s="121">
        <f t="shared" si="58"/>
        <v>0.66877317084789167</v>
      </c>
      <c r="AB42" s="121">
        <f t="shared" si="58"/>
        <v>10.88581179001145</v>
      </c>
      <c r="AC42" s="122">
        <f t="shared" si="58"/>
        <v>94.061221984875061</v>
      </c>
      <c r="AD42" s="121">
        <f t="shared" si="58"/>
        <v>0.11586479092736313</v>
      </c>
      <c r="AE42" s="121">
        <f t="shared" si="58"/>
        <v>0</v>
      </c>
      <c r="AF42" s="121">
        <f t="shared" si="58"/>
        <v>0</v>
      </c>
      <c r="AG42" s="121">
        <f t="shared" si="58"/>
        <v>8.7792610499375281E-3</v>
      </c>
      <c r="AH42" s="121">
        <f t="shared" si="58"/>
        <v>93.936577932897762</v>
      </c>
      <c r="AI42" s="220">
        <f t="shared" si="62"/>
        <v>332.53838686690364</v>
      </c>
      <c r="AJ42" s="147" t="str">
        <f t="shared" si="63"/>
        <v/>
      </c>
    </row>
    <row r="43" spans="1:36" ht="15">
      <c r="A43" s="173" t="s">
        <v>139</v>
      </c>
      <c r="B43" s="44">
        <f t="shared" si="59"/>
        <v>1241.582757550651</v>
      </c>
      <c r="C43" s="44">
        <f t="shared" si="59"/>
        <v>1551.90719370178</v>
      </c>
      <c r="D43" s="44">
        <f t="shared" si="59"/>
        <v>3109.2813722338528</v>
      </c>
      <c r="E43" s="44">
        <f t="shared" si="59"/>
        <v>121.35458632533619</v>
      </c>
      <c r="F43" s="322">
        <v>0</v>
      </c>
      <c r="G43" s="44">
        <f t="shared" si="56"/>
        <v>0</v>
      </c>
      <c r="H43" s="44">
        <f t="shared" si="56"/>
        <v>0</v>
      </c>
      <c r="I43" s="160">
        <f t="shared" si="60"/>
        <v>6024.1259098116207</v>
      </c>
      <c r="J43" s="155"/>
      <c r="K43" s="175" t="s">
        <v>139</v>
      </c>
      <c r="L43" s="44">
        <f t="shared" si="57"/>
        <v>1241.582757550651</v>
      </c>
      <c r="M43" s="44">
        <f t="shared" si="57"/>
        <v>1551.90719370178</v>
      </c>
      <c r="N43" s="44">
        <f t="shared" si="57"/>
        <v>3109.2813722338528</v>
      </c>
      <c r="O43" s="44">
        <f t="shared" si="57"/>
        <v>121.35458632533619</v>
      </c>
      <c r="P43" s="44">
        <f t="shared" si="57"/>
        <v>8.477057132778226</v>
      </c>
      <c r="Q43" s="44">
        <f t="shared" si="57"/>
        <v>0</v>
      </c>
      <c r="R43" s="44">
        <f t="shared" si="57"/>
        <v>0</v>
      </c>
      <c r="S43" s="164">
        <f t="shared" si="61"/>
        <v>6032.6029669443988</v>
      </c>
      <c r="T43" s="155"/>
      <c r="U43" s="221" t="s">
        <v>139</v>
      </c>
      <c r="V43" s="117">
        <f t="shared" si="58"/>
        <v>1224.0152464192058</v>
      </c>
      <c r="W43" s="117">
        <f t="shared" si="58"/>
        <v>0</v>
      </c>
      <c r="X43" s="117">
        <f t="shared" si="58"/>
        <v>0</v>
      </c>
      <c r="Y43" s="117">
        <f t="shared" si="58"/>
        <v>1551.90719370178</v>
      </c>
      <c r="Z43" s="117">
        <f t="shared" si="58"/>
        <v>3005.7812256143484</v>
      </c>
      <c r="AA43" s="117">
        <f t="shared" si="58"/>
        <v>35.705703377242521</v>
      </c>
      <c r="AB43" s="117">
        <f t="shared" si="58"/>
        <v>8.477057132778226</v>
      </c>
      <c r="AC43" s="118">
        <f t="shared" si="58"/>
        <v>206.71654069904363</v>
      </c>
      <c r="AD43" s="117">
        <f t="shared" si="58"/>
        <v>17.567511131445386</v>
      </c>
      <c r="AE43" s="117">
        <f t="shared" si="58"/>
        <v>20.968490232336563</v>
      </c>
      <c r="AF43" s="117">
        <f t="shared" si="58"/>
        <v>0</v>
      </c>
      <c r="AG43" s="117">
        <f t="shared" si="58"/>
        <v>103.50014661950459</v>
      </c>
      <c r="AH43" s="117">
        <f t="shared" si="58"/>
        <v>64.680392715757108</v>
      </c>
      <c r="AI43" s="216">
        <f t="shared" si="62"/>
        <v>6032.6029669443988</v>
      </c>
      <c r="AJ43" s="147" t="str">
        <f t="shared" si="63"/>
        <v/>
      </c>
    </row>
    <row r="44" spans="1:36" ht="15">
      <c r="A44" s="165" t="s">
        <v>25</v>
      </c>
      <c r="B44" s="41">
        <f t="shared" si="59"/>
        <v>254.25516347677137</v>
      </c>
      <c r="C44" s="41">
        <f t="shared" si="59"/>
        <v>87.486194589853994</v>
      </c>
      <c r="D44" s="41">
        <f t="shared" si="59"/>
        <v>1347.2153505483884</v>
      </c>
      <c r="E44" s="41">
        <f t="shared" si="59"/>
        <v>5728.3865833356977</v>
      </c>
      <c r="F44" s="322">
        <v>0</v>
      </c>
      <c r="G44" s="41">
        <f t="shared" si="56"/>
        <v>447.47832086999603</v>
      </c>
      <c r="H44" s="41">
        <f t="shared" si="56"/>
        <v>24.626096495090714</v>
      </c>
      <c r="I44" s="168">
        <f t="shared" si="60"/>
        <v>7889.4477093157984</v>
      </c>
      <c r="J44" s="155"/>
      <c r="K44" s="169" t="s">
        <v>25</v>
      </c>
      <c r="L44" s="88">
        <f t="shared" si="57"/>
        <v>254.25516347677137</v>
      </c>
      <c r="M44" s="88">
        <f t="shared" si="57"/>
        <v>87.486194589853994</v>
      </c>
      <c r="N44" s="88">
        <f t="shared" si="57"/>
        <v>1347.2153505483884</v>
      </c>
      <c r="O44" s="88">
        <f t="shared" si="57"/>
        <v>5728.3865833356977</v>
      </c>
      <c r="P44" s="88">
        <f t="shared" si="57"/>
        <v>6.0907348939629777</v>
      </c>
      <c r="Q44" s="88">
        <f t="shared" si="57"/>
        <v>447.47832086999603</v>
      </c>
      <c r="R44" s="88">
        <f t="shared" si="57"/>
        <v>24.626096495090714</v>
      </c>
      <c r="S44" s="172">
        <f t="shared" si="61"/>
        <v>7895.5384442097611</v>
      </c>
      <c r="T44" s="155"/>
      <c r="U44" s="217" t="s">
        <v>25</v>
      </c>
      <c r="V44" s="121">
        <f t="shared" si="58"/>
        <v>71.284374522931344</v>
      </c>
      <c r="W44" s="121">
        <f t="shared" si="58"/>
        <v>178.16549044518115</v>
      </c>
      <c r="X44" s="121">
        <f t="shared" si="58"/>
        <v>447.47832086999603</v>
      </c>
      <c r="Y44" s="121">
        <f t="shared" si="58"/>
        <v>87.486194589853994</v>
      </c>
      <c r="Z44" s="121">
        <f t="shared" si="58"/>
        <v>1342.2976893257485</v>
      </c>
      <c r="AA44" s="121">
        <f t="shared" si="58"/>
        <v>5559.3124316556741</v>
      </c>
      <c r="AB44" s="121">
        <f t="shared" si="58"/>
        <v>6.0907348939629777</v>
      </c>
      <c r="AC44" s="122">
        <f t="shared" si="58"/>
        <v>203.42320790641352</v>
      </c>
      <c r="AD44" s="121">
        <f t="shared" si="58"/>
        <v>4.8052985086588595</v>
      </c>
      <c r="AE44" s="121">
        <f t="shared" si="58"/>
        <v>114.71154162727959</v>
      </c>
      <c r="AF44" s="121">
        <f t="shared" si="58"/>
        <v>24.626096495090714</v>
      </c>
      <c r="AG44" s="121">
        <f t="shared" si="58"/>
        <v>4.9176612226401399</v>
      </c>
      <c r="AH44" s="121">
        <f t="shared" si="58"/>
        <v>54.362610052744238</v>
      </c>
      <c r="AI44" s="220">
        <f t="shared" si="62"/>
        <v>7895.5384442097611</v>
      </c>
      <c r="AJ44" s="147" t="str">
        <f t="shared" si="63"/>
        <v/>
      </c>
    </row>
    <row r="45" spans="1:36" ht="15">
      <c r="A45" s="173" t="s">
        <v>24</v>
      </c>
      <c r="B45" s="44">
        <f t="shared" si="59"/>
        <v>175.45637119196974</v>
      </c>
      <c r="C45" s="44">
        <f t="shared" si="59"/>
        <v>236.14770505962267</v>
      </c>
      <c r="D45" s="44">
        <f t="shared" si="59"/>
        <v>48.076069838694103</v>
      </c>
      <c r="E45" s="44">
        <f t="shared" si="59"/>
        <v>0</v>
      </c>
      <c r="F45" s="322">
        <v>0</v>
      </c>
      <c r="G45" s="44">
        <f t="shared" si="56"/>
        <v>0</v>
      </c>
      <c r="H45" s="44">
        <f t="shared" si="56"/>
        <v>0</v>
      </c>
      <c r="I45" s="160">
        <f t="shared" si="60"/>
        <v>459.68014609028648</v>
      </c>
      <c r="J45" s="155"/>
      <c r="K45" s="175" t="s">
        <v>24</v>
      </c>
      <c r="L45" s="44">
        <f t="shared" si="57"/>
        <v>175.45637119196974</v>
      </c>
      <c r="M45" s="44">
        <f t="shared" si="57"/>
        <v>236.14770505962267</v>
      </c>
      <c r="N45" s="44">
        <f t="shared" si="57"/>
        <v>48.076069838694103</v>
      </c>
      <c r="O45" s="44">
        <f t="shared" si="57"/>
        <v>0</v>
      </c>
      <c r="P45" s="44">
        <f t="shared" si="57"/>
        <v>0</v>
      </c>
      <c r="Q45" s="44">
        <f t="shared" si="57"/>
        <v>0</v>
      </c>
      <c r="R45" s="44">
        <f t="shared" si="57"/>
        <v>0</v>
      </c>
      <c r="S45" s="164">
        <f t="shared" si="61"/>
        <v>459.68014609028648</v>
      </c>
      <c r="T45" s="155"/>
      <c r="U45" s="221" t="s">
        <v>24</v>
      </c>
      <c r="V45" s="117">
        <f t="shared" si="58"/>
        <v>171.79405549494285</v>
      </c>
      <c r="W45" s="117">
        <f t="shared" si="58"/>
        <v>2.6371790933778763</v>
      </c>
      <c r="X45" s="117">
        <f t="shared" si="58"/>
        <v>0</v>
      </c>
      <c r="Y45" s="117">
        <f t="shared" si="58"/>
        <v>236.14770505962267</v>
      </c>
      <c r="Z45" s="117">
        <f t="shared" si="58"/>
        <v>28.357218660505637</v>
      </c>
      <c r="AA45" s="117">
        <f t="shared" si="58"/>
        <v>0</v>
      </c>
      <c r="AB45" s="117">
        <f t="shared" si="58"/>
        <v>0</v>
      </c>
      <c r="AC45" s="118">
        <f t="shared" si="58"/>
        <v>20.743987781837436</v>
      </c>
      <c r="AD45" s="117">
        <f t="shared" si="58"/>
        <v>1.0251366036489715</v>
      </c>
      <c r="AE45" s="117">
        <f t="shared" si="58"/>
        <v>0</v>
      </c>
      <c r="AF45" s="117">
        <f t="shared" si="58"/>
        <v>0</v>
      </c>
      <c r="AG45" s="117">
        <f t="shared" si="58"/>
        <v>19.718851178188466</v>
      </c>
      <c r="AH45" s="117">
        <f t="shared" si="58"/>
        <v>0</v>
      </c>
      <c r="AI45" s="216">
        <f t="shared" si="62"/>
        <v>459.68014609028648</v>
      </c>
      <c r="AJ45" s="147" t="str">
        <f t="shared" si="63"/>
        <v/>
      </c>
    </row>
    <row r="46" spans="1:36" ht="15">
      <c r="A46" s="165" t="s">
        <v>56</v>
      </c>
      <c r="B46" s="41">
        <f t="shared" si="59"/>
        <v>20.547774762947846</v>
      </c>
      <c r="C46" s="41">
        <f t="shared" si="59"/>
        <v>6.5751263424902673</v>
      </c>
      <c r="D46" s="41">
        <f t="shared" si="59"/>
        <v>13.93152995877292</v>
      </c>
      <c r="E46" s="41">
        <f t="shared" si="59"/>
        <v>0</v>
      </c>
      <c r="F46" s="322">
        <v>0</v>
      </c>
      <c r="G46" s="41">
        <f t="shared" si="56"/>
        <v>0</v>
      </c>
      <c r="H46" s="41">
        <f t="shared" si="56"/>
        <v>0</v>
      </c>
      <c r="I46" s="168">
        <f t="shared" si="60"/>
        <v>41.05443106421103</v>
      </c>
      <c r="J46" s="155"/>
      <c r="K46" s="169" t="s">
        <v>56</v>
      </c>
      <c r="L46" s="88">
        <f t="shared" si="57"/>
        <v>20.547774762947846</v>
      </c>
      <c r="M46" s="88">
        <f t="shared" si="57"/>
        <v>6.5751263424902673</v>
      </c>
      <c r="N46" s="88">
        <f t="shared" si="57"/>
        <v>13.93152995877292</v>
      </c>
      <c r="O46" s="88">
        <f t="shared" si="57"/>
        <v>0</v>
      </c>
      <c r="P46" s="88">
        <f t="shared" si="57"/>
        <v>0</v>
      </c>
      <c r="Q46" s="88">
        <f t="shared" si="57"/>
        <v>0</v>
      </c>
      <c r="R46" s="88">
        <f t="shared" si="57"/>
        <v>0</v>
      </c>
      <c r="S46" s="172">
        <f t="shared" si="61"/>
        <v>41.05443106421103</v>
      </c>
      <c r="T46" s="155"/>
      <c r="U46" s="217" t="s">
        <v>56</v>
      </c>
      <c r="V46" s="121">
        <f t="shared" si="58"/>
        <v>20.263167376388271</v>
      </c>
      <c r="W46" s="121">
        <f t="shared" si="58"/>
        <v>0</v>
      </c>
      <c r="X46" s="121">
        <f t="shared" si="58"/>
        <v>0</v>
      </c>
      <c r="Y46" s="121">
        <f t="shared" si="58"/>
        <v>6.5751263424902673</v>
      </c>
      <c r="Z46" s="121">
        <f t="shared" si="58"/>
        <v>13.93152995877292</v>
      </c>
      <c r="AA46" s="121">
        <f t="shared" si="58"/>
        <v>0</v>
      </c>
      <c r="AB46" s="121">
        <f t="shared" si="58"/>
        <v>0</v>
      </c>
      <c r="AC46" s="122">
        <f t="shared" si="58"/>
        <v>0.2846073865595769</v>
      </c>
      <c r="AD46" s="121">
        <f t="shared" si="58"/>
        <v>0.2846073865595769</v>
      </c>
      <c r="AE46" s="121">
        <f t="shared" si="58"/>
        <v>0</v>
      </c>
      <c r="AF46" s="121">
        <f t="shared" si="58"/>
        <v>0</v>
      </c>
      <c r="AG46" s="121">
        <f t="shared" si="58"/>
        <v>0</v>
      </c>
      <c r="AH46" s="121">
        <f t="shared" si="58"/>
        <v>0</v>
      </c>
      <c r="AI46" s="220">
        <f t="shared" si="62"/>
        <v>41.054431064211037</v>
      </c>
      <c r="AJ46" s="147" t="str">
        <f t="shared" si="63"/>
        <v/>
      </c>
    </row>
    <row r="47" spans="1:36" ht="15">
      <c r="A47" s="173" t="s">
        <v>22</v>
      </c>
      <c r="B47" s="44">
        <f t="shared" si="59"/>
        <v>745.77025309304406</v>
      </c>
      <c r="C47" s="44">
        <f t="shared" si="59"/>
        <v>972.38828798865336</v>
      </c>
      <c r="D47" s="44">
        <f t="shared" si="59"/>
        <v>740.56330788854746</v>
      </c>
      <c r="E47" s="44">
        <f t="shared" si="59"/>
        <v>17.509359222022173</v>
      </c>
      <c r="F47" s="322">
        <v>0</v>
      </c>
      <c r="G47" s="44">
        <f t="shared" si="56"/>
        <v>0</v>
      </c>
      <c r="H47" s="44">
        <f t="shared" si="56"/>
        <v>0</v>
      </c>
      <c r="I47" s="160">
        <f t="shared" si="60"/>
        <v>2476.2312081922673</v>
      </c>
      <c r="J47" s="155"/>
      <c r="K47" s="175" t="s">
        <v>22</v>
      </c>
      <c r="L47" s="44">
        <f t="shared" si="57"/>
        <v>745.77025309304406</v>
      </c>
      <c r="M47" s="44">
        <f t="shared" si="57"/>
        <v>972.38828798865336</v>
      </c>
      <c r="N47" s="44">
        <f t="shared" si="57"/>
        <v>740.56330788854746</v>
      </c>
      <c r="O47" s="44">
        <f t="shared" si="57"/>
        <v>17.509359222022173</v>
      </c>
      <c r="P47" s="44">
        <f t="shared" si="57"/>
        <v>229.09927189784861</v>
      </c>
      <c r="Q47" s="44">
        <f t="shared" si="57"/>
        <v>0</v>
      </c>
      <c r="R47" s="44">
        <f t="shared" si="57"/>
        <v>0</v>
      </c>
      <c r="S47" s="164">
        <f t="shared" si="61"/>
        <v>2705.330480090116</v>
      </c>
      <c r="T47" s="155"/>
      <c r="U47" s="221" t="s">
        <v>22</v>
      </c>
      <c r="V47" s="117">
        <f t="shared" si="58"/>
        <v>740.99665750971849</v>
      </c>
      <c r="W47" s="117">
        <f t="shared" si="58"/>
        <v>0</v>
      </c>
      <c r="X47" s="117">
        <f t="shared" si="58"/>
        <v>0</v>
      </c>
      <c r="Y47" s="117">
        <f t="shared" si="58"/>
        <v>972.38828798865336</v>
      </c>
      <c r="Z47" s="117">
        <f t="shared" si="58"/>
        <v>564.90490770753513</v>
      </c>
      <c r="AA47" s="117">
        <f t="shared" si="58"/>
        <v>0</v>
      </c>
      <c r="AB47" s="117">
        <f t="shared" si="58"/>
        <v>229.09927189784861</v>
      </c>
      <c r="AC47" s="118">
        <f t="shared" si="58"/>
        <v>197.9413549863599</v>
      </c>
      <c r="AD47" s="117">
        <f t="shared" si="58"/>
        <v>4.7735955833255934</v>
      </c>
      <c r="AE47" s="117">
        <f t="shared" si="58"/>
        <v>0</v>
      </c>
      <c r="AF47" s="117">
        <f t="shared" si="58"/>
        <v>0</v>
      </c>
      <c r="AG47" s="117">
        <f t="shared" si="58"/>
        <v>175.65840018101215</v>
      </c>
      <c r="AH47" s="117">
        <f t="shared" si="58"/>
        <v>17.509359222022173</v>
      </c>
      <c r="AI47" s="216">
        <f t="shared" si="62"/>
        <v>2705.3304800901155</v>
      </c>
      <c r="AJ47" s="147" t="str">
        <f t="shared" si="63"/>
        <v/>
      </c>
    </row>
    <row r="48" spans="1:36" ht="15">
      <c r="A48" s="165" t="s">
        <v>21</v>
      </c>
      <c r="B48" s="41">
        <f t="shared" si="59"/>
        <v>0.1252101998737507</v>
      </c>
      <c r="C48" s="41">
        <f t="shared" si="59"/>
        <v>9.9138058436571743</v>
      </c>
      <c r="D48" s="41">
        <f t="shared" si="59"/>
        <v>278.91311850587664</v>
      </c>
      <c r="E48" s="41">
        <f t="shared" si="59"/>
        <v>0</v>
      </c>
      <c r="F48" s="322">
        <v>0</v>
      </c>
      <c r="G48" s="41">
        <f t="shared" si="56"/>
        <v>0</v>
      </c>
      <c r="H48" s="41">
        <f t="shared" si="56"/>
        <v>0</v>
      </c>
      <c r="I48" s="168">
        <f t="shared" si="60"/>
        <v>288.95213454940756</v>
      </c>
      <c r="J48" s="155"/>
      <c r="K48" s="169" t="s">
        <v>21</v>
      </c>
      <c r="L48" s="88">
        <f t="shared" si="57"/>
        <v>0.1252101998737507</v>
      </c>
      <c r="M48" s="88">
        <f t="shared" si="57"/>
        <v>9.9138058436571743</v>
      </c>
      <c r="N48" s="88">
        <f t="shared" si="57"/>
        <v>278.91311850587664</v>
      </c>
      <c r="O48" s="88">
        <f t="shared" si="57"/>
        <v>0</v>
      </c>
      <c r="P48" s="88">
        <f t="shared" si="57"/>
        <v>0</v>
      </c>
      <c r="Q48" s="88">
        <f t="shared" si="57"/>
        <v>0</v>
      </c>
      <c r="R48" s="88">
        <f t="shared" si="57"/>
        <v>0</v>
      </c>
      <c r="S48" s="172">
        <f t="shared" si="61"/>
        <v>288.95213454940756</v>
      </c>
      <c r="T48" s="155"/>
      <c r="U48" s="217" t="s">
        <v>57</v>
      </c>
      <c r="V48" s="121">
        <f t="shared" si="58"/>
        <v>0.1252101998737507</v>
      </c>
      <c r="W48" s="121">
        <f t="shared" si="58"/>
        <v>0</v>
      </c>
      <c r="X48" s="121">
        <f t="shared" si="58"/>
        <v>0</v>
      </c>
      <c r="Y48" s="121">
        <f t="shared" si="58"/>
        <v>9.9138058436571743</v>
      </c>
      <c r="Z48" s="121">
        <f t="shared" si="58"/>
        <v>278.91311850587664</v>
      </c>
      <c r="AA48" s="121">
        <f t="shared" si="58"/>
        <v>0</v>
      </c>
      <c r="AB48" s="121">
        <f t="shared" si="58"/>
        <v>0</v>
      </c>
      <c r="AC48" s="122">
        <f t="shared" si="58"/>
        <v>0</v>
      </c>
      <c r="AD48" s="121">
        <f t="shared" si="58"/>
        <v>0</v>
      </c>
      <c r="AE48" s="121">
        <f t="shared" si="58"/>
        <v>0</v>
      </c>
      <c r="AF48" s="121">
        <f t="shared" si="58"/>
        <v>0</v>
      </c>
      <c r="AG48" s="121">
        <f t="shared" si="58"/>
        <v>0</v>
      </c>
      <c r="AH48" s="121">
        <f t="shared" si="58"/>
        <v>0</v>
      </c>
      <c r="AI48" s="220">
        <f t="shared" si="62"/>
        <v>288.95213454940756</v>
      </c>
      <c r="AJ48" s="147" t="str">
        <f t="shared" si="63"/>
        <v/>
      </c>
    </row>
    <row r="49" spans="1:36" ht="15">
      <c r="A49" s="176" t="s">
        <v>60</v>
      </c>
      <c r="B49" s="44">
        <f t="shared" si="59"/>
        <v>12.074400000000001</v>
      </c>
      <c r="C49" s="44">
        <f t="shared" si="59"/>
        <v>0</v>
      </c>
      <c r="D49" s="44">
        <f t="shared" si="59"/>
        <v>0</v>
      </c>
      <c r="E49" s="44">
        <f t="shared" si="59"/>
        <v>0</v>
      </c>
      <c r="F49" s="322">
        <v>0</v>
      </c>
      <c r="G49" s="44">
        <f t="shared" ref="G49:H53" si="64">G127+G153+G179+G205+G231+G257+G283+G309+G335+G361+G387+G413+G439</f>
        <v>0</v>
      </c>
      <c r="H49" s="44">
        <f t="shared" si="64"/>
        <v>0</v>
      </c>
      <c r="I49" s="160">
        <f t="shared" si="60"/>
        <v>12.074400000000001</v>
      </c>
      <c r="J49" s="155"/>
      <c r="K49" s="177" t="s">
        <v>60</v>
      </c>
      <c r="L49" s="44">
        <f t="shared" ref="L49:R53" si="65">L127+L153+L179+L205+L231+L257+L283+L309+L335+L361+L387+L413+L439</f>
        <v>12.074400000000001</v>
      </c>
      <c r="M49" s="44">
        <f t="shared" si="65"/>
        <v>0</v>
      </c>
      <c r="N49" s="44">
        <f t="shared" si="65"/>
        <v>0</v>
      </c>
      <c r="O49" s="44">
        <f t="shared" si="65"/>
        <v>0</v>
      </c>
      <c r="P49" s="44">
        <f t="shared" si="65"/>
        <v>0</v>
      </c>
      <c r="Q49" s="44">
        <f t="shared" si="65"/>
        <v>0</v>
      </c>
      <c r="R49" s="44">
        <f t="shared" si="65"/>
        <v>0</v>
      </c>
      <c r="S49" s="164">
        <f t="shared" si="61"/>
        <v>12.074400000000001</v>
      </c>
      <c r="T49" s="155"/>
      <c r="U49" s="222" t="s">
        <v>58</v>
      </c>
      <c r="V49" s="117">
        <f t="shared" ref="V49:AH53" si="66">V127+V153+V179+V205+V231+V257+V283+V309+V335+V361+V387+V413+V439</f>
        <v>12.074400000000001</v>
      </c>
      <c r="W49" s="117">
        <f t="shared" si="66"/>
        <v>0</v>
      </c>
      <c r="X49" s="117">
        <f t="shared" si="66"/>
        <v>0</v>
      </c>
      <c r="Y49" s="117">
        <f t="shared" si="66"/>
        <v>0</v>
      </c>
      <c r="Z49" s="117">
        <f t="shared" si="66"/>
        <v>0</v>
      </c>
      <c r="AA49" s="117">
        <f t="shared" si="66"/>
        <v>0</v>
      </c>
      <c r="AB49" s="117">
        <f t="shared" si="66"/>
        <v>0</v>
      </c>
      <c r="AC49" s="118">
        <f t="shared" si="66"/>
        <v>0</v>
      </c>
      <c r="AD49" s="117">
        <f t="shared" si="66"/>
        <v>0</v>
      </c>
      <c r="AE49" s="117">
        <f t="shared" si="66"/>
        <v>0</v>
      </c>
      <c r="AF49" s="117">
        <f t="shared" si="66"/>
        <v>0</v>
      </c>
      <c r="AG49" s="117">
        <f t="shared" si="66"/>
        <v>0</v>
      </c>
      <c r="AH49" s="117">
        <f t="shared" si="66"/>
        <v>0</v>
      </c>
      <c r="AI49" s="216">
        <f t="shared" si="62"/>
        <v>12.074400000000001</v>
      </c>
      <c r="AJ49" s="147" t="str">
        <f t="shared" si="63"/>
        <v/>
      </c>
    </row>
    <row r="50" spans="1:36">
      <c r="A50" s="178" t="s">
        <v>23</v>
      </c>
      <c r="B50" s="61">
        <f t="shared" ref="B50:E53" si="67">B128+B154+B180+B206+B232+B258+B284+B310+B336+B362+B388+B414+B440</f>
        <v>12.074400000000001</v>
      </c>
      <c r="C50" s="61">
        <f t="shared" si="67"/>
        <v>0</v>
      </c>
      <c r="D50" s="61">
        <f t="shared" si="67"/>
        <v>0</v>
      </c>
      <c r="E50" s="61">
        <f t="shared" si="67"/>
        <v>0</v>
      </c>
      <c r="F50" s="322">
        <v>0</v>
      </c>
      <c r="G50" s="61">
        <f t="shared" si="64"/>
        <v>0</v>
      </c>
      <c r="H50" s="61">
        <f t="shared" si="64"/>
        <v>0</v>
      </c>
      <c r="I50" s="181">
        <f t="shared" si="60"/>
        <v>12.074400000000001</v>
      </c>
      <c r="J50" s="155"/>
      <c r="K50" s="182" t="s">
        <v>23</v>
      </c>
      <c r="L50" s="91">
        <f t="shared" si="65"/>
        <v>12.074400000000001</v>
      </c>
      <c r="M50" s="91">
        <f t="shared" si="65"/>
        <v>0</v>
      </c>
      <c r="N50" s="91">
        <f t="shared" si="65"/>
        <v>0</v>
      </c>
      <c r="O50" s="91">
        <f t="shared" si="65"/>
        <v>0</v>
      </c>
      <c r="P50" s="91">
        <f t="shared" si="65"/>
        <v>0</v>
      </c>
      <c r="Q50" s="91">
        <f t="shared" si="65"/>
        <v>0</v>
      </c>
      <c r="R50" s="91">
        <f t="shared" si="65"/>
        <v>0</v>
      </c>
      <c r="S50" s="185">
        <f t="shared" si="61"/>
        <v>12.074400000000001</v>
      </c>
      <c r="T50" s="155"/>
      <c r="U50" s="223" t="s">
        <v>61</v>
      </c>
      <c r="V50" s="124">
        <f t="shared" si="66"/>
        <v>11.919600000000001</v>
      </c>
      <c r="W50" s="124">
        <f t="shared" si="66"/>
        <v>0</v>
      </c>
      <c r="X50" s="124">
        <f t="shared" si="66"/>
        <v>0</v>
      </c>
      <c r="Y50" s="124">
        <f t="shared" si="66"/>
        <v>0</v>
      </c>
      <c r="Z50" s="124">
        <f t="shared" si="66"/>
        <v>0</v>
      </c>
      <c r="AA50" s="124">
        <f t="shared" si="66"/>
        <v>0</v>
      </c>
      <c r="AB50" s="124">
        <f t="shared" si="66"/>
        <v>0</v>
      </c>
      <c r="AC50" s="291">
        <f t="shared" si="66"/>
        <v>0</v>
      </c>
      <c r="AD50" s="124">
        <f t="shared" si="66"/>
        <v>0</v>
      </c>
      <c r="AE50" s="124">
        <f t="shared" si="66"/>
        <v>0</v>
      </c>
      <c r="AF50" s="124">
        <f t="shared" si="66"/>
        <v>0</v>
      </c>
      <c r="AG50" s="124">
        <f t="shared" si="66"/>
        <v>0</v>
      </c>
      <c r="AH50" s="124">
        <f t="shared" si="66"/>
        <v>0</v>
      </c>
      <c r="AI50" s="225">
        <f t="shared" si="62"/>
        <v>11.919600000000001</v>
      </c>
      <c r="AJ50" s="147" t="str">
        <f>IF(ABS(S50-AI50)&gt;0.2,S50-AI50,"")</f>
        <v/>
      </c>
    </row>
    <row r="51" spans="1:36">
      <c r="A51" s="186" t="s">
        <v>19</v>
      </c>
      <c r="B51" s="64">
        <f t="shared" si="67"/>
        <v>0</v>
      </c>
      <c r="C51" s="64">
        <f t="shared" si="67"/>
        <v>0</v>
      </c>
      <c r="D51" s="64">
        <f t="shared" si="67"/>
        <v>0</v>
      </c>
      <c r="E51" s="64">
        <f t="shared" si="67"/>
        <v>0</v>
      </c>
      <c r="F51" s="322">
        <v>0</v>
      </c>
      <c r="G51" s="64">
        <f t="shared" si="64"/>
        <v>0</v>
      </c>
      <c r="H51" s="64">
        <f t="shared" si="64"/>
        <v>0</v>
      </c>
      <c r="I51" s="189">
        <f t="shared" si="60"/>
        <v>0</v>
      </c>
      <c r="J51" s="155"/>
      <c r="K51" s="190" t="s">
        <v>19</v>
      </c>
      <c r="L51" s="64">
        <f t="shared" si="65"/>
        <v>0</v>
      </c>
      <c r="M51" s="64">
        <f t="shared" si="65"/>
        <v>0</v>
      </c>
      <c r="N51" s="64">
        <f t="shared" si="65"/>
        <v>0</v>
      </c>
      <c r="O51" s="64">
        <f t="shared" si="65"/>
        <v>0</v>
      </c>
      <c r="P51" s="64">
        <f t="shared" si="65"/>
        <v>0</v>
      </c>
      <c r="Q51" s="64">
        <f t="shared" si="65"/>
        <v>0</v>
      </c>
      <c r="R51" s="64">
        <f t="shared" si="65"/>
        <v>0</v>
      </c>
      <c r="S51" s="192">
        <f t="shared" si="61"/>
        <v>0</v>
      </c>
      <c r="T51" s="155"/>
      <c r="U51" s="226" t="s">
        <v>19</v>
      </c>
      <c r="V51" s="127">
        <f t="shared" si="66"/>
        <v>0</v>
      </c>
      <c r="W51" s="127">
        <f t="shared" si="66"/>
        <v>0</v>
      </c>
      <c r="X51" s="127">
        <f t="shared" si="66"/>
        <v>0</v>
      </c>
      <c r="Y51" s="127">
        <f t="shared" si="66"/>
        <v>0</v>
      </c>
      <c r="Z51" s="127">
        <f t="shared" si="66"/>
        <v>0</v>
      </c>
      <c r="AA51" s="127">
        <f t="shared" si="66"/>
        <v>0</v>
      </c>
      <c r="AB51" s="127">
        <f t="shared" si="66"/>
        <v>0</v>
      </c>
      <c r="AC51" s="292">
        <f t="shared" si="66"/>
        <v>0</v>
      </c>
      <c r="AD51" s="127">
        <f t="shared" si="66"/>
        <v>0</v>
      </c>
      <c r="AE51" s="127">
        <f t="shared" si="66"/>
        <v>0</v>
      </c>
      <c r="AF51" s="127">
        <f t="shared" si="66"/>
        <v>0</v>
      </c>
      <c r="AG51" s="127">
        <f t="shared" si="66"/>
        <v>0</v>
      </c>
      <c r="AH51" s="127">
        <f t="shared" si="66"/>
        <v>0</v>
      </c>
      <c r="AI51" s="229">
        <f t="shared" si="62"/>
        <v>0</v>
      </c>
      <c r="AJ51" s="147" t="str">
        <f t="shared" si="63"/>
        <v/>
      </c>
    </row>
    <row r="52" spans="1:36">
      <c r="A52" s="178" t="s">
        <v>20</v>
      </c>
      <c r="B52" s="61">
        <f t="shared" si="67"/>
        <v>0</v>
      </c>
      <c r="C52" s="61">
        <f t="shared" si="67"/>
        <v>0</v>
      </c>
      <c r="D52" s="61">
        <f t="shared" si="67"/>
        <v>0</v>
      </c>
      <c r="E52" s="61">
        <f t="shared" si="67"/>
        <v>0</v>
      </c>
      <c r="F52" s="322">
        <v>0</v>
      </c>
      <c r="G52" s="61">
        <f t="shared" si="64"/>
        <v>0</v>
      </c>
      <c r="H52" s="61">
        <f t="shared" si="64"/>
        <v>0</v>
      </c>
      <c r="I52" s="181">
        <f t="shared" si="60"/>
        <v>0</v>
      </c>
      <c r="J52" s="155"/>
      <c r="K52" s="182" t="s">
        <v>20</v>
      </c>
      <c r="L52" s="91">
        <f t="shared" si="65"/>
        <v>0</v>
      </c>
      <c r="M52" s="91">
        <f t="shared" si="65"/>
        <v>0</v>
      </c>
      <c r="N52" s="91">
        <f t="shared" si="65"/>
        <v>0</v>
      </c>
      <c r="O52" s="91">
        <f t="shared" si="65"/>
        <v>0</v>
      </c>
      <c r="P52" s="91">
        <f t="shared" si="65"/>
        <v>0</v>
      </c>
      <c r="Q52" s="91">
        <f t="shared" si="65"/>
        <v>0</v>
      </c>
      <c r="R52" s="91">
        <f t="shared" si="65"/>
        <v>0</v>
      </c>
      <c r="S52" s="185">
        <f t="shared" si="61"/>
        <v>0</v>
      </c>
      <c r="T52" s="155"/>
      <c r="U52" s="223" t="s">
        <v>20</v>
      </c>
      <c r="V52" s="124">
        <f t="shared" si="66"/>
        <v>0</v>
      </c>
      <c r="W52" s="124">
        <f t="shared" si="66"/>
        <v>0</v>
      </c>
      <c r="X52" s="124">
        <f t="shared" si="66"/>
        <v>0</v>
      </c>
      <c r="Y52" s="124">
        <f t="shared" si="66"/>
        <v>0</v>
      </c>
      <c r="Z52" s="124">
        <f t="shared" si="66"/>
        <v>0</v>
      </c>
      <c r="AA52" s="124">
        <f t="shared" si="66"/>
        <v>0</v>
      </c>
      <c r="AB52" s="124">
        <f t="shared" si="66"/>
        <v>0</v>
      </c>
      <c r="AC52" s="291">
        <f t="shared" si="66"/>
        <v>0</v>
      </c>
      <c r="AD52" s="124">
        <f t="shared" si="66"/>
        <v>0</v>
      </c>
      <c r="AE52" s="124">
        <f t="shared" si="66"/>
        <v>0</v>
      </c>
      <c r="AF52" s="124">
        <f t="shared" si="66"/>
        <v>0</v>
      </c>
      <c r="AG52" s="124">
        <f t="shared" si="66"/>
        <v>0</v>
      </c>
      <c r="AH52" s="124">
        <f t="shared" si="66"/>
        <v>0</v>
      </c>
      <c r="AI52" s="225">
        <f t="shared" si="62"/>
        <v>0</v>
      </c>
      <c r="AJ52" s="147" t="str">
        <f t="shared" si="63"/>
        <v/>
      </c>
    </row>
    <row r="53" spans="1:36" ht="15" thickBot="1">
      <c r="A53" s="193" t="s">
        <v>11</v>
      </c>
      <c r="B53" s="54">
        <f t="shared" si="67"/>
        <v>0</v>
      </c>
      <c r="C53" s="54">
        <f t="shared" si="67"/>
        <v>0</v>
      </c>
      <c r="D53" s="54">
        <f t="shared" si="67"/>
        <v>0</v>
      </c>
      <c r="E53" s="54">
        <f t="shared" si="67"/>
        <v>0</v>
      </c>
      <c r="F53" s="323">
        <v>0</v>
      </c>
      <c r="G53" s="54">
        <f t="shared" si="64"/>
        <v>0</v>
      </c>
      <c r="H53" s="54">
        <f t="shared" si="64"/>
        <v>0</v>
      </c>
      <c r="I53" s="196">
        <f t="shared" si="60"/>
        <v>0</v>
      </c>
      <c r="J53" s="155"/>
      <c r="K53" s="197" t="s">
        <v>11</v>
      </c>
      <c r="L53" s="54">
        <f t="shared" si="65"/>
        <v>0</v>
      </c>
      <c r="M53" s="54">
        <f t="shared" si="65"/>
        <v>0</v>
      </c>
      <c r="N53" s="54">
        <f t="shared" si="65"/>
        <v>0</v>
      </c>
      <c r="O53" s="54">
        <f t="shared" si="65"/>
        <v>0</v>
      </c>
      <c r="P53" s="54">
        <f t="shared" si="65"/>
        <v>0</v>
      </c>
      <c r="Q53" s="54">
        <f t="shared" si="65"/>
        <v>0</v>
      </c>
      <c r="R53" s="54">
        <f t="shared" si="65"/>
        <v>0</v>
      </c>
      <c r="S53" s="199">
        <f t="shared" si="61"/>
        <v>0</v>
      </c>
      <c r="T53" s="155"/>
      <c r="U53" s="226" t="s">
        <v>11</v>
      </c>
      <c r="V53" s="127">
        <f t="shared" si="66"/>
        <v>0</v>
      </c>
      <c r="W53" s="127">
        <f t="shared" si="66"/>
        <v>0</v>
      </c>
      <c r="X53" s="127">
        <f t="shared" si="66"/>
        <v>0</v>
      </c>
      <c r="Y53" s="127">
        <f t="shared" si="66"/>
        <v>0</v>
      </c>
      <c r="Z53" s="127">
        <f t="shared" si="66"/>
        <v>0</v>
      </c>
      <c r="AA53" s="127">
        <f t="shared" si="66"/>
        <v>0</v>
      </c>
      <c r="AB53" s="127">
        <f t="shared" si="66"/>
        <v>0</v>
      </c>
      <c r="AC53" s="292">
        <f t="shared" si="66"/>
        <v>0</v>
      </c>
      <c r="AD53" s="127">
        <f t="shared" si="66"/>
        <v>0</v>
      </c>
      <c r="AE53" s="127">
        <f t="shared" si="66"/>
        <v>0</v>
      </c>
      <c r="AF53" s="127">
        <f t="shared" si="66"/>
        <v>0</v>
      </c>
      <c r="AG53" s="127">
        <f t="shared" si="66"/>
        <v>0</v>
      </c>
      <c r="AH53" s="127">
        <f t="shared" si="66"/>
        <v>0</v>
      </c>
      <c r="AI53" s="229">
        <f t="shared" si="62"/>
        <v>0</v>
      </c>
      <c r="AJ53" s="147" t="str">
        <f t="shared" si="63"/>
        <v/>
      </c>
    </row>
    <row r="54" spans="1:36" ht="15">
      <c r="A54" s="200" t="s">
        <v>26</v>
      </c>
      <c r="B54" s="201">
        <f>SUM(B33:B49)</f>
        <v>3077.9078088972965</v>
      </c>
      <c r="C54" s="201">
        <f t="shared" ref="C54:I54" si="68">SUM(C33:C49)</f>
        <v>3091.6939457566646</v>
      </c>
      <c r="D54" s="201">
        <f t="shared" si="68"/>
        <v>7207.4380587227442</v>
      </c>
      <c r="E54" s="201">
        <f t="shared" si="68"/>
        <v>7187.6081019446483</v>
      </c>
      <c r="F54" s="201">
        <f t="shared" si="68"/>
        <v>0</v>
      </c>
      <c r="G54" s="201">
        <f t="shared" si="68"/>
        <v>447.47832086999603</v>
      </c>
      <c r="H54" s="201">
        <f t="shared" si="68"/>
        <v>24.626096495090714</v>
      </c>
      <c r="I54" s="201">
        <f t="shared" si="68"/>
        <v>21036.752332686443</v>
      </c>
      <c r="J54" s="155"/>
      <c r="K54" s="202" t="s">
        <v>26</v>
      </c>
      <c r="L54" s="201">
        <f>SUM(L33:L49)</f>
        <v>3077.9078088972965</v>
      </c>
      <c r="M54" s="201">
        <f t="shared" ref="M54:S54" si="69">SUM(M33:M49)</f>
        <v>3091.6939457566646</v>
      </c>
      <c r="N54" s="201">
        <f t="shared" si="69"/>
        <v>7207.4380587227442</v>
      </c>
      <c r="O54" s="201">
        <f t="shared" si="69"/>
        <v>7187.6081019446483</v>
      </c>
      <c r="P54" s="201">
        <f t="shared" si="69"/>
        <v>2933.8013652349509</v>
      </c>
      <c r="Q54" s="201">
        <f t="shared" si="69"/>
        <v>447.47832086999603</v>
      </c>
      <c r="R54" s="203">
        <f t="shared" si="69"/>
        <v>24.626096495090714</v>
      </c>
      <c r="S54" s="204">
        <f t="shared" si="69"/>
        <v>23970.553697921394</v>
      </c>
      <c r="T54" s="155" t="str">
        <f>IF(ABS(S54-AI54)&gt;0.01,S54-AI54,"")</f>
        <v/>
      </c>
      <c r="U54" s="230" t="s">
        <v>59</v>
      </c>
      <c r="V54" s="231">
        <f>SUM(V33:V49)</f>
        <v>2854.6523424233928</v>
      </c>
      <c r="W54" s="231">
        <f t="shared" ref="W54:AH54" si="70">SUM(W33:W49)</f>
        <v>180.80266953855903</v>
      </c>
      <c r="X54" s="231">
        <f t="shared" si="70"/>
        <v>447.47832086999603</v>
      </c>
      <c r="Y54" s="231">
        <f t="shared" si="70"/>
        <v>3091.6939457566646</v>
      </c>
      <c r="Z54" s="231">
        <f t="shared" si="70"/>
        <v>6880.0597195228138</v>
      </c>
      <c r="AA54" s="231">
        <f t="shared" si="70"/>
        <v>6210.6941211368539</v>
      </c>
      <c r="AB54" s="231">
        <f t="shared" si="70"/>
        <v>2933.8013652349509</v>
      </c>
      <c r="AC54" s="231">
        <f t="shared" si="70"/>
        <v>1371.3712134381622</v>
      </c>
      <c r="AD54" s="232">
        <f t="shared" si="70"/>
        <v>42.452796935344452</v>
      </c>
      <c r="AE54" s="232">
        <f t="shared" si="70"/>
        <v>135.68003185961615</v>
      </c>
      <c r="AF54" s="232">
        <f t="shared" si="70"/>
        <v>24.626096495090714</v>
      </c>
      <c r="AG54" s="232">
        <f t="shared" si="70"/>
        <v>327.37833919993182</v>
      </c>
      <c r="AH54" s="232">
        <f t="shared" si="70"/>
        <v>841.23394894817909</v>
      </c>
      <c r="AI54" s="233">
        <f>SUM(V54:AC54)</f>
        <v>23970.553697921394</v>
      </c>
      <c r="AJ54" s="147" t="str">
        <f t="shared" si="63"/>
        <v/>
      </c>
    </row>
    <row r="55" spans="1:36" ht="15" thickBot="1">
      <c r="A55" s="32" t="s">
        <v>83</v>
      </c>
      <c r="B55" s="49">
        <f>IF($I54=0,"-",B54/$I54)</f>
        <v>0.14631097805505419</v>
      </c>
      <c r="C55" s="49">
        <f t="shared" ref="C55:H55" si="71">IF($I54=0,"-",C54/$I54)</f>
        <v>0.14696631385220324</v>
      </c>
      <c r="D55" s="49">
        <f t="shared" si="71"/>
        <v>0.34261172754902786</v>
      </c>
      <c r="E55" s="49">
        <f t="shared" si="71"/>
        <v>0.34166909360703462</v>
      </c>
      <c r="F55" s="49">
        <f t="shared" si="71"/>
        <v>0</v>
      </c>
      <c r="G55" s="49">
        <f t="shared" si="71"/>
        <v>2.1271264394490876E-2</v>
      </c>
      <c r="H55" s="71">
        <f t="shared" si="71"/>
        <v>1.1706225421890444E-3</v>
      </c>
      <c r="I55" s="50">
        <f>SUM(B55:H55)</f>
        <v>0.99999999999999989</v>
      </c>
      <c r="K55" s="82" t="s">
        <v>83</v>
      </c>
      <c r="L55" s="99">
        <f>IF($S54=0,"-",L54/$S54)</f>
        <v>0.12840370096099188</v>
      </c>
      <c r="M55" s="99">
        <f t="shared" ref="M55:R55" si="72">IF($S54=0,"-",M54/$S54)</f>
        <v>0.12897882897151269</v>
      </c>
      <c r="N55" s="99">
        <f t="shared" si="72"/>
        <v>0.300678830766756</v>
      </c>
      <c r="O55" s="99">
        <f t="shared" si="72"/>
        <v>0.29985156757425763</v>
      </c>
      <c r="P55" s="99">
        <f t="shared" si="72"/>
        <v>0.12239188974134359</v>
      </c>
      <c r="Q55" s="99">
        <f t="shared" si="72"/>
        <v>1.866783414806138E-2</v>
      </c>
      <c r="R55" s="100">
        <f t="shared" si="72"/>
        <v>1.0273478370767116E-3</v>
      </c>
      <c r="S55" s="101">
        <f>SUM(L55:R55)</f>
        <v>1</v>
      </c>
      <c r="U55" s="111" t="s">
        <v>83</v>
      </c>
      <c r="V55" s="133">
        <f>+V54/$AI54</f>
        <v>0.11908996255981079</v>
      </c>
      <c r="W55" s="133">
        <f t="shared" ref="W55:AH55" si="73">+W54/$AI54</f>
        <v>7.542698922062753E-3</v>
      </c>
      <c r="X55" s="133">
        <f t="shared" si="73"/>
        <v>1.866783414806138E-2</v>
      </c>
      <c r="Y55" s="133">
        <f t="shared" si="73"/>
        <v>0.12897882897151269</v>
      </c>
      <c r="Z55" s="133">
        <f t="shared" si="73"/>
        <v>0.28702130982145058</v>
      </c>
      <c r="AA55" s="133">
        <f t="shared" si="73"/>
        <v>0.25909681517600547</v>
      </c>
      <c r="AB55" s="133">
        <f t="shared" si="73"/>
        <v>0.12239188974134359</v>
      </c>
      <c r="AC55" s="133">
        <f t="shared" si="73"/>
        <v>5.7210660659752742E-2</v>
      </c>
      <c r="AD55" s="133">
        <f t="shared" si="73"/>
        <v>1.771039479118321E-3</v>
      </c>
      <c r="AE55" s="133">
        <f t="shared" si="73"/>
        <v>5.6602794232234041E-3</v>
      </c>
      <c r="AF55" s="133">
        <f t="shared" si="73"/>
        <v>1.0273478370767116E-3</v>
      </c>
      <c r="AG55" s="133">
        <f t="shared" si="73"/>
        <v>1.3657520945305507E-2</v>
      </c>
      <c r="AH55" s="133">
        <f t="shared" si="73"/>
        <v>3.5094472975028802E-2</v>
      </c>
      <c r="AI55" s="134">
        <f>SUM(V55:AC55)</f>
        <v>1</v>
      </c>
      <c r="AJ55" s="147" t="str">
        <f t="shared" si="63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1.6267693612090988</v>
      </c>
      <c r="G59" s="332"/>
      <c r="H59" s="334"/>
      <c r="I59" s="160">
        <f>SUM(B59:H59)</f>
        <v>1.6267693612090988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74">F450+F476+F502+F528+F554</f>
        <v>0</v>
      </c>
      <c r="G60" s="335"/>
      <c r="H60" s="337"/>
      <c r="I60" s="168">
        <f t="shared" ref="I60:I79" si="75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76">P450+P476+P502+P528+P554</f>
        <v>0</v>
      </c>
      <c r="Q60" s="335"/>
      <c r="R60" s="342"/>
      <c r="S60" s="172">
        <f t="shared" ref="S60:S79" si="77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74"/>
        <v>0</v>
      </c>
      <c r="G61" s="335"/>
      <c r="H61" s="337"/>
      <c r="I61" s="160">
        <f t="shared" si="75"/>
        <v>0</v>
      </c>
      <c r="J61" s="155"/>
      <c r="K61" s="175" t="s">
        <v>10</v>
      </c>
      <c r="L61" s="335"/>
      <c r="M61" s="336"/>
      <c r="N61" s="336"/>
      <c r="O61" s="337"/>
      <c r="P61" s="44">
        <f t="shared" si="76"/>
        <v>0</v>
      </c>
      <c r="Q61" s="335"/>
      <c r="R61" s="342"/>
      <c r="S61" s="164">
        <f t="shared" si="77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74"/>
        <v>0</v>
      </c>
      <c r="G62" s="335"/>
      <c r="H62" s="337"/>
      <c r="I62" s="168">
        <f t="shared" si="75"/>
        <v>0</v>
      </c>
      <c r="J62" s="155"/>
      <c r="K62" s="169" t="s">
        <v>52</v>
      </c>
      <c r="L62" s="335"/>
      <c r="M62" s="336"/>
      <c r="N62" s="336"/>
      <c r="O62" s="337"/>
      <c r="P62" s="88">
        <f t="shared" si="76"/>
        <v>0</v>
      </c>
      <c r="Q62" s="335"/>
      <c r="R62" s="342"/>
      <c r="S62" s="172">
        <f t="shared" si="77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74"/>
        <v>0</v>
      </c>
      <c r="G63" s="335"/>
      <c r="H63" s="337"/>
      <c r="I63" s="160">
        <f t="shared" si="75"/>
        <v>0</v>
      </c>
      <c r="J63" s="155"/>
      <c r="K63" s="175" t="s">
        <v>16</v>
      </c>
      <c r="L63" s="335"/>
      <c r="M63" s="336"/>
      <c r="N63" s="336"/>
      <c r="O63" s="337"/>
      <c r="P63" s="44">
        <f t="shared" si="76"/>
        <v>0</v>
      </c>
      <c r="Q63" s="335"/>
      <c r="R63" s="342"/>
      <c r="S63" s="164">
        <f t="shared" si="77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74"/>
        <v>0</v>
      </c>
      <c r="G64" s="335"/>
      <c r="H64" s="337"/>
      <c r="I64" s="168">
        <f t="shared" si="75"/>
        <v>0</v>
      </c>
      <c r="J64" s="155"/>
      <c r="K64" s="169" t="s">
        <v>15</v>
      </c>
      <c r="L64" s="335"/>
      <c r="M64" s="336"/>
      <c r="N64" s="336"/>
      <c r="O64" s="337"/>
      <c r="P64" s="88">
        <f t="shared" si="76"/>
        <v>0</v>
      </c>
      <c r="Q64" s="335"/>
      <c r="R64" s="342"/>
      <c r="S64" s="172">
        <f t="shared" si="77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74"/>
        <v>18296.391100270634</v>
      </c>
      <c r="G65" s="335"/>
      <c r="H65" s="337"/>
      <c r="I65" s="160">
        <f t="shared" si="75"/>
        <v>18296.391100270634</v>
      </c>
      <c r="J65" s="155"/>
      <c r="K65" s="175" t="s">
        <v>54</v>
      </c>
      <c r="L65" s="335"/>
      <c r="M65" s="336"/>
      <c r="N65" s="336"/>
      <c r="O65" s="337"/>
      <c r="P65" s="44">
        <f t="shared" si="76"/>
        <v>3858.2008852495483</v>
      </c>
      <c r="Q65" s="335"/>
      <c r="R65" s="342"/>
      <c r="S65" s="164">
        <f t="shared" si="77"/>
        <v>3858.2008852495483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74"/>
        <v>4963.7123976468029</v>
      </c>
      <c r="G66" s="335"/>
      <c r="H66" s="337"/>
      <c r="I66" s="168">
        <f t="shared" si="75"/>
        <v>4963.7123976468029</v>
      </c>
      <c r="J66" s="155"/>
      <c r="K66" s="169" t="s">
        <v>12</v>
      </c>
      <c r="L66" s="335"/>
      <c r="M66" s="336"/>
      <c r="N66" s="336"/>
      <c r="O66" s="337"/>
      <c r="P66" s="88">
        <f t="shared" si="76"/>
        <v>1708.9131935606854</v>
      </c>
      <c r="Q66" s="335"/>
      <c r="R66" s="342"/>
      <c r="S66" s="172">
        <f t="shared" si="77"/>
        <v>1708.9131935606854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74"/>
        <v>1218.6535464917627</v>
      </c>
      <c r="G67" s="335"/>
      <c r="H67" s="337"/>
      <c r="I67" s="160">
        <f t="shared" si="75"/>
        <v>1218.6535464917627</v>
      </c>
      <c r="J67" s="155"/>
      <c r="K67" s="175" t="s">
        <v>55</v>
      </c>
      <c r="L67" s="335"/>
      <c r="M67" s="336"/>
      <c r="N67" s="336"/>
      <c r="O67" s="337"/>
      <c r="P67" s="44">
        <f t="shared" si="76"/>
        <v>0</v>
      </c>
      <c r="Q67" s="335"/>
      <c r="R67" s="342"/>
      <c r="S67" s="164">
        <f t="shared" si="77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74"/>
        <v>16.447198324217691</v>
      </c>
      <c r="G68" s="335"/>
      <c r="H68" s="337"/>
      <c r="I68" s="168">
        <f t="shared" si="75"/>
        <v>16.447198324217691</v>
      </c>
      <c r="J68" s="155"/>
      <c r="K68" s="169" t="s">
        <v>17</v>
      </c>
      <c r="L68" s="335"/>
      <c r="M68" s="336"/>
      <c r="N68" s="336"/>
      <c r="O68" s="337"/>
      <c r="P68" s="88">
        <f t="shared" si="76"/>
        <v>5.5613865342062416</v>
      </c>
      <c r="Q68" s="335"/>
      <c r="R68" s="342"/>
      <c r="S68" s="172">
        <f t="shared" si="77"/>
        <v>5.5613865342062416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74"/>
        <v>44.655683894541056</v>
      </c>
      <c r="G69" s="335"/>
      <c r="H69" s="337"/>
      <c r="I69" s="160">
        <f t="shared" si="75"/>
        <v>44.655683894541056</v>
      </c>
      <c r="J69" s="155"/>
      <c r="K69" s="175" t="s">
        <v>139</v>
      </c>
      <c r="L69" s="335"/>
      <c r="M69" s="336"/>
      <c r="N69" s="336"/>
      <c r="O69" s="337"/>
      <c r="P69" s="44">
        <f t="shared" si="76"/>
        <v>36.178626761762835</v>
      </c>
      <c r="Q69" s="335"/>
      <c r="R69" s="342"/>
      <c r="S69" s="164">
        <f t="shared" si="77"/>
        <v>36.178626761762835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74"/>
        <v>1473.4113131919858</v>
      </c>
      <c r="G70" s="335"/>
      <c r="H70" s="337"/>
      <c r="I70" s="168">
        <f t="shared" si="75"/>
        <v>1473.4113131919858</v>
      </c>
      <c r="J70" s="155"/>
      <c r="K70" s="169" t="s">
        <v>25</v>
      </c>
      <c r="L70" s="335"/>
      <c r="M70" s="336"/>
      <c r="N70" s="336"/>
      <c r="O70" s="337"/>
      <c r="P70" s="88">
        <f t="shared" si="76"/>
        <v>-6.0201843510299113E-14</v>
      </c>
      <c r="Q70" s="335"/>
      <c r="R70" s="342"/>
      <c r="S70" s="172">
        <f t="shared" si="77"/>
        <v>-6.0201843510299113E-14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74"/>
        <v>0</v>
      </c>
      <c r="G71" s="335"/>
      <c r="H71" s="337"/>
      <c r="I71" s="160">
        <f t="shared" si="75"/>
        <v>0</v>
      </c>
      <c r="J71" s="155"/>
      <c r="K71" s="175" t="s">
        <v>24</v>
      </c>
      <c r="L71" s="335"/>
      <c r="M71" s="336"/>
      <c r="N71" s="336"/>
      <c r="O71" s="337"/>
      <c r="P71" s="44">
        <f t="shared" si="76"/>
        <v>0</v>
      </c>
      <c r="Q71" s="335"/>
      <c r="R71" s="342"/>
      <c r="S71" s="164">
        <f t="shared" si="77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74"/>
        <v>0.2322422752941177</v>
      </c>
      <c r="G72" s="335"/>
      <c r="H72" s="337"/>
      <c r="I72" s="168">
        <f t="shared" si="75"/>
        <v>0.2322422752941177</v>
      </c>
      <c r="J72" s="155"/>
      <c r="K72" s="169" t="s">
        <v>56</v>
      </c>
      <c r="L72" s="335"/>
      <c r="M72" s="336"/>
      <c r="N72" s="336"/>
      <c r="O72" s="337"/>
      <c r="P72" s="88">
        <f t="shared" si="76"/>
        <v>0</v>
      </c>
      <c r="Q72" s="335"/>
      <c r="R72" s="342"/>
      <c r="S72" s="172">
        <f t="shared" si="77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74"/>
        <v>1702.906512840063</v>
      </c>
      <c r="G73" s="335"/>
      <c r="H73" s="337"/>
      <c r="I73" s="160">
        <f t="shared" si="75"/>
        <v>1702.906512840063</v>
      </c>
      <c r="J73" s="155"/>
      <c r="K73" s="175" t="s">
        <v>22</v>
      </c>
      <c r="L73" s="335"/>
      <c r="M73" s="336"/>
      <c r="N73" s="336"/>
      <c r="O73" s="337"/>
      <c r="P73" s="44">
        <f t="shared" si="76"/>
        <v>526.63585434958031</v>
      </c>
      <c r="Q73" s="335"/>
      <c r="R73" s="342"/>
      <c r="S73" s="164">
        <f t="shared" si="77"/>
        <v>526.63585434958031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74"/>
        <v>0</v>
      </c>
      <c r="G74" s="335"/>
      <c r="H74" s="337"/>
      <c r="I74" s="168">
        <f t="shared" si="75"/>
        <v>0</v>
      </c>
      <c r="J74" s="155"/>
      <c r="K74" s="169" t="s">
        <v>21</v>
      </c>
      <c r="L74" s="335"/>
      <c r="M74" s="336"/>
      <c r="N74" s="336"/>
      <c r="O74" s="337"/>
      <c r="P74" s="88">
        <f t="shared" si="76"/>
        <v>0</v>
      </c>
      <c r="Q74" s="335"/>
      <c r="R74" s="342"/>
      <c r="S74" s="172">
        <f t="shared" si="77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74"/>
        <v>0</v>
      </c>
      <c r="G75" s="335"/>
      <c r="H75" s="337"/>
      <c r="I75" s="160">
        <f t="shared" si="75"/>
        <v>0</v>
      </c>
      <c r="J75" s="155"/>
      <c r="K75" s="177" t="s">
        <v>60</v>
      </c>
      <c r="L75" s="335"/>
      <c r="M75" s="336"/>
      <c r="N75" s="336"/>
      <c r="O75" s="337"/>
      <c r="P75" s="44">
        <f t="shared" si="76"/>
        <v>0</v>
      </c>
      <c r="Q75" s="335"/>
      <c r="R75" s="342"/>
      <c r="S75" s="164">
        <f t="shared" si="77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74"/>
        <v>0</v>
      </c>
      <c r="G76" s="335"/>
      <c r="H76" s="337"/>
      <c r="I76" s="181">
        <f t="shared" si="75"/>
        <v>0</v>
      </c>
      <c r="J76" s="155"/>
      <c r="K76" s="182" t="s">
        <v>23</v>
      </c>
      <c r="L76" s="335"/>
      <c r="M76" s="336"/>
      <c r="N76" s="336"/>
      <c r="O76" s="337"/>
      <c r="P76" s="91">
        <f t="shared" si="76"/>
        <v>0</v>
      </c>
      <c r="Q76" s="335"/>
      <c r="R76" s="342"/>
      <c r="S76" s="185">
        <f t="shared" si="77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74"/>
        <v>0</v>
      </c>
      <c r="G77" s="335"/>
      <c r="H77" s="337"/>
      <c r="I77" s="189">
        <f t="shared" si="75"/>
        <v>0</v>
      </c>
      <c r="J77" s="155"/>
      <c r="K77" s="190" t="s">
        <v>19</v>
      </c>
      <c r="L77" s="335"/>
      <c r="M77" s="336"/>
      <c r="N77" s="336"/>
      <c r="O77" s="337"/>
      <c r="P77" s="64">
        <f t="shared" si="76"/>
        <v>0</v>
      </c>
      <c r="Q77" s="335"/>
      <c r="R77" s="342"/>
      <c r="S77" s="192">
        <f t="shared" si="77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74"/>
        <v>0</v>
      </c>
      <c r="G78" s="335"/>
      <c r="H78" s="337"/>
      <c r="I78" s="181">
        <f t="shared" si="75"/>
        <v>0</v>
      </c>
      <c r="J78" s="155"/>
      <c r="K78" s="182" t="s">
        <v>20</v>
      </c>
      <c r="L78" s="335"/>
      <c r="M78" s="336"/>
      <c r="N78" s="336"/>
      <c r="O78" s="337"/>
      <c r="P78" s="91">
        <f t="shared" si="76"/>
        <v>0</v>
      </c>
      <c r="Q78" s="335"/>
      <c r="R78" s="342"/>
      <c r="S78" s="185">
        <f t="shared" si="77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74"/>
        <v>0</v>
      </c>
      <c r="G79" s="338"/>
      <c r="H79" s="340"/>
      <c r="I79" s="196">
        <f t="shared" si="75"/>
        <v>0</v>
      </c>
      <c r="J79" s="155"/>
      <c r="K79" s="197" t="s">
        <v>11</v>
      </c>
      <c r="L79" s="338"/>
      <c r="M79" s="339"/>
      <c r="N79" s="339"/>
      <c r="O79" s="340"/>
      <c r="P79" s="54">
        <f t="shared" si="76"/>
        <v>0</v>
      </c>
      <c r="Q79" s="338"/>
      <c r="R79" s="343"/>
      <c r="S79" s="199">
        <f t="shared" si="77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I80" si="78">SUM(C59:C75)</f>
        <v>0</v>
      </c>
      <c r="D80" s="201">
        <f t="shared" si="78"/>
        <v>0</v>
      </c>
      <c r="E80" s="201">
        <f t="shared" si="78"/>
        <v>0</v>
      </c>
      <c r="F80" s="201">
        <f t="shared" si="78"/>
        <v>27718.03676429651</v>
      </c>
      <c r="G80" s="201">
        <f t="shared" si="78"/>
        <v>0</v>
      </c>
      <c r="H80" s="203">
        <f t="shared" si="78"/>
        <v>0</v>
      </c>
      <c r="I80" s="201">
        <f t="shared" si="78"/>
        <v>27718.03676429651</v>
      </c>
      <c r="J80" s="155"/>
      <c r="K80" s="202" t="s">
        <v>26</v>
      </c>
      <c r="L80" s="201">
        <f>SUM(L59:L75)</f>
        <v>0</v>
      </c>
      <c r="M80" s="201">
        <f t="shared" ref="M80:S80" si="79">SUM(M59:M75)</f>
        <v>0</v>
      </c>
      <c r="N80" s="201">
        <f t="shared" si="79"/>
        <v>0</v>
      </c>
      <c r="O80" s="201">
        <f t="shared" si="79"/>
        <v>0</v>
      </c>
      <c r="P80" s="201">
        <f t="shared" si="79"/>
        <v>6135.4899464557839</v>
      </c>
      <c r="Q80" s="201">
        <f t="shared" si="79"/>
        <v>0</v>
      </c>
      <c r="R80" s="203">
        <f t="shared" si="79"/>
        <v>0</v>
      </c>
      <c r="S80" s="204">
        <f t="shared" si="79"/>
        <v>6135.4899464557839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80">IF($I80=0,"-",C80/$I80)</f>
        <v>0</v>
      </c>
      <c r="D81" s="49">
        <f t="shared" si="80"/>
        <v>0</v>
      </c>
      <c r="E81" s="49">
        <f t="shared" si="80"/>
        <v>0</v>
      </c>
      <c r="F81" s="49">
        <f t="shared" si="80"/>
        <v>1</v>
      </c>
      <c r="G81" s="49">
        <f t="shared" si="80"/>
        <v>0</v>
      </c>
      <c r="H81" s="49">
        <f t="shared" si="80"/>
        <v>0</v>
      </c>
      <c r="I81" s="50">
        <f>SUM(B81:H81)</f>
        <v>1</v>
      </c>
      <c r="K81" s="82" t="s">
        <v>83</v>
      </c>
      <c r="L81" s="99">
        <f t="shared" ref="L81:R81" si="81">IF($S80=0,"-",L80/$S80)</f>
        <v>0</v>
      </c>
      <c r="M81" s="99">
        <f t="shared" si="81"/>
        <v>0</v>
      </c>
      <c r="N81" s="99">
        <f t="shared" si="81"/>
        <v>0</v>
      </c>
      <c r="O81" s="99">
        <f t="shared" si="81"/>
        <v>0</v>
      </c>
      <c r="P81" s="99">
        <f t="shared" si="81"/>
        <v>1</v>
      </c>
      <c r="Q81" s="99">
        <f t="shared" si="81"/>
        <v>0</v>
      </c>
      <c r="R81" s="100">
        <f t="shared" si="81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5" si="82">B579+B605+B631</f>
        <v>47.48285255778049</v>
      </c>
      <c r="C85" s="38">
        <f t="shared" si="82"/>
        <v>0</v>
      </c>
      <c r="D85" s="38">
        <f t="shared" si="82"/>
        <v>0</v>
      </c>
      <c r="E85" s="38">
        <f t="shared" si="82"/>
        <v>0</v>
      </c>
      <c r="F85" s="38">
        <f t="shared" si="82"/>
        <v>0</v>
      </c>
      <c r="G85" s="38">
        <f t="shared" si="82"/>
        <v>0</v>
      </c>
      <c r="H85" s="38">
        <f t="shared" si="82"/>
        <v>0</v>
      </c>
      <c r="I85" s="160">
        <f>SUM(B85:H85)</f>
        <v>47.48285255778049</v>
      </c>
      <c r="J85" s="155"/>
      <c r="K85" s="209" t="s">
        <v>7</v>
      </c>
      <c r="L85" s="38">
        <f t="shared" ref="L85:R105" si="83">L579+L605+L631</f>
        <v>47.48285255778049</v>
      </c>
      <c r="M85" s="38">
        <f t="shared" si="83"/>
        <v>0</v>
      </c>
      <c r="N85" s="38">
        <f t="shared" si="83"/>
        <v>0</v>
      </c>
      <c r="O85" s="38">
        <f t="shared" si="83"/>
        <v>0</v>
      </c>
      <c r="P85" s="38">
        <f t="shared" si="83"/>
        <v>1.6267693612090988</v>
      </c>
      <c r="Q85" s="38">
        <f t="shared" si="83"/>
        <v>0</v>
      </c>
      <c r="R85" s="38">
        <f t="shared" si="83"/>
        <v>0</v>
      </c>
      <c r="S85" s="211">
        <f>SUM(L85:R85)</f>
        <v>49.109621918989589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82"/>
        <v>28.774757079819079</v>
      </c>
      <c r="C86" s="41">
        <f t="shared" si="82"/>
        <v>0</v>
      </c>
      <c r="D86" s="41">
        <f t="shared" si="82"/>
        <v>1.4733386409722165</v>
      </c>
      <c r="E86" s="41">
        <f t="shared" si="82"/>
        <v>0</v>
      </c>
      <c r="F86" s="41">
        <f t="shared" si="82"/>
        <v>0</v>
      </c>
      <c r="G86" s="41">
        <f t="shared" si="82"/>
        <v>0</v>
      </c>
      <c r="H86" s="41">
        <f t="shared" si="82"/>
        <v>0</v>
      </c>
      <c r="I86" s="168">
        <f t="shared" ref="I86:I105" si="84">SUM(B86:H86)</f>
        <v>30.248095720791294</v>
      </c>
      <c r="J86" s="155"/>
      <c r="K86" s="169" t="s">
        <v>8</v>
      </c>
      <c r="L86" s="88">
        <f t="shared" si="83"/>
        <v>28.774757079819079</v>
      </c>
      <c r="M86" s="88">
        <f t="shared" si="83"/>
        <v>0</v>
      </c>
      <c r="N86" s="88">
        <f t="shared" si="83"/>
        <v>1.4733386409722165</v>
      </c>
      <c r="O86" s="88">
        <f t="shared" si="83"/>
        <v>0</v>
      </c>
      <c r="P86" s="88">
        <f t="shared" si="83"/>
        <v>0</v>
      </c>
      <c r="Q86" s="88">
        <f t="shared" si="83"/>
        <v>0</v>
      </c>
      <c r="R86" s="88">
        <f t="shared" si="83"/>
        <v>0</v>
      </c>
      <c r="S86" s="172">
        <f t="shared" ref="S86:S105" si="85">SUM(L86:R86)</f>
        <v>30.248095720791294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82"/>
        <v>2.975898661628547</v>
      </c>
      <c r="C87" s="44">
        <f t="shared" si="82"/>
        <v>0</v>
      </c>
      <c r="D87" s="44">
        <f t="shared" si="82"/>
        <v>2.1457999234775899E-4</v>
      </c>
      <c r="E87" s="44">
        <f t="shared" si="82"/>
        <v>0</v>
      </c>
      <c r="F87" s="44">
        <f t="shared" si="82"/>
        <v>0</v>
      </c>
      <c r="G87" s="44">
        <f t="shared" si="82"/>
        <v>0</v>
      </c>
      <c r="H87" s="44">
        <f t="shared" si="82"/>
        <v>0</v>
      </c>
      <c r="I87" s="160">
        <f t="shared" si="84"/>
        <v>2.9761132416208946</v>
      </c>
      <c r="J87" s="155"/>
      <c r="K87" s="175" t="s">
        <v>10</v>
      </c>
      <c r="L87" s="44">
        <f t="shared" si="83"/>
        <v>2.975898661628547</v>
      </c>
      <c r="M87" s="44">
        <f t="shared" si="83"/>
        <v>0</v>
      </c>
      <c r="N87" s="44">
        <f t="shared" si="83"/>
        <v>2.1457999234775899E-4</v>
      </c>
      <c r="O87" s="44">
        <f t="shared" si="83"/>
        <v>0</v>
      </c>
      <c r="P87" s="44">
        <f t="shared" si="83"/>
        <v>0</v>
      </c>
      <c r="Q87" s="44">
        <f t="shared" si="83"/>
        <v>0</v>
      </c>
      <c r="R87" s="44">
        <f t="shared" si="83"/>
        <v>0</v>
      </c>
      <c r="S87" s="164">
        <f t="shared" si="85"/>
        <v>2.9761132416208946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82"/>
        <v>0</v>
      </c>
      <c r="C88" s="41">
        <f t="shared" si="82"/>
        <v>0</v>
      </c>
      <c r="D88" s="41">
        <f t="shared" si="82"/>
        <v>0</v>
      </c>
      <c r="E88" s="41">
        <f t="shared" si="82"/>
        <v>0</v>
      </c>
      <c r="F88" s="41">
        <f t="shared" si="82"/>
        <v>0</v>
      </c>
      <c r="G88" s="41">
        <f t="shared" si="82"/>
        <v>0</v>
      </c>
      <c r="H88" s="41">
        <f t="shared" si="82"/>
        <v>0</v>
      </c>
      <c r="I88" s="168">
        <f t="shared" si="84"/>
        <v>0</v>
      </c>
      <c r="J88" s="155"/>
      <c r="K88" s="169" t="s">
        <v>52</v>
      </c>
      <c r="L88" s="88">
        <f t="shared" si="83"/>
        <v>0</v>
      </c>
      <c r="M88" s="88">
        <f t="shared" si="83"/>
        <v>0</v>
      </c>
      <c r="N88" s="88">
        <f t="shared" si="83"/>
        <v>0</v>
      </c>
      <c r="O88" s="88">
        <f t="shared" si="83"/>
        <v>0</v>
      </c>
      <c r="P88" s="88">
        <f t="shared" si="83"/>
        <v>0</v>
      </c>
      <c r="Q88" s="88">
        <f t="shared" si="83"/>
        <v>0</v>
      </c>
      <c r="R88" s="88">
        <f t="shared" si="83"/>
        <v>0</v>
      </c>
      <c r="S88" s="172">
        <f t="shared" si="85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82"/>
        <v>138.54840215179104</v>
      </c>
      <c r="C89" s="44">
        <f t="shared" si="82"/>
        <v>8.3266703015781651</v>
      </c>
      <c r="D89" s="44">
        <f t="shared" si="82"/>
        <v>8.6547944171979871</v>
      </c>
      <c r="E89" s="44">
        <f t="shared" si="82"/>
        <v>3.929764909360995</v>
      </c>
      <c r="F89" s="44">
        <f t="shared" si="82"/>
        <v>0</v>
      </c>
      <c r="G89" s="44">
        <f t="shared" si="82"/>
        <v>0</v>
      </c>
      <c r="H89" s="44">
        <f t="shared" si="82"/>
        <v>0</v>
      </c>
      <c r="I89" s="160">
        <f t="shared" si="84"/>
        <v>159.45963177992817</v>
      </c>
      <c r="J89" s="155"/>
      <c r="K89" s="175" t="s">
        <v>16</v>
      </c>
      <c r="L89" s="44">
        <f t="shared" si="83"/>
        <v>138.54840215179104</v>
      </c>
      <c r="M89" s="44">
        <f t="shared" si="83"/>
        <v>8.3266703015781651</v>
      </c>
      <c r="N89" s="44">
        <f t="shared" si="83"/>
        <v>8.6547944171979871</v>
      </c>
      <c r="O89" s="44">
        <f t="shared" si="83"/>
        <v>3.929764909360995</v>
      </c>
      <c r="P89" s="44">
        <f t="shared" si="83"/>
        <v>0</v>
      </c>
      <c r="Q89" s="44">
        <f t="shared" si="83"/>
        <v>0</v>
      </c>
      <c r="R89" s="44">
        <f t="shared" si="83"/>
        <v>0</v>
      </c>
      <c r="S89" s="164">
        <f t="shared" si="85"/>
        <v>159.45963177992817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82"/>
        <v>7120.0411923266465</v>
      </c>
      <c r="C90" s="41">
        <f t="shared" si="82"/>
        <v>12.770743332760174</v>
      </c>
      <c r="D90" s="41">
        <f t="shared" si="82"/>
        <v>728.80659056856473</v>
      </c>
      <c r="E90" s="41">
        <f t="shared" si="82"/>
        <v>0</v>
      </c>
      <c r="F90" s="41">
        <f t="shared" si="82"/>
        <v>0</v>
      </c>
      <c r="G90" s="41">
        <f t="shared" si="82"/>
        <v>0</v>
      </c>
      <c r="H90" s="41">
        <f t="shared" si="82"/>
        <v>0</v>
      </c>
      <c r="I90" s="168">
        <f t="shared" si="84"/>
        <v>7861.6185262279714</v>
      </c>
      <c r="J90" s="155"/>
      <c r="K90" s="169" t="s">
        <v>15</v>
      </c>
      <c r="L90" s="88">
        <f t="shared" si="83"/>
        <v>7120.0411923266465</v>
      </c>
      <c r="M90" s="88">
        <f t="shared" si="83"/>
        <v>12.770743332760174</v>
      </c>
      <c r="N90" s="88">
        <f t="shared" si="83"/>
        <v>728.80659056856473</v>
      </c>
      <c r="O90" s="88">
        <f t="shared" si="83"/>
        <v>0</v>
      </c>
      <c r="P90" s="88">
        <f t="shared" si="83"/>
        <v>0</v>
      </c>
      <c r="Q90" s="88">
        <f t="shared" si="83"/>
        <v>0</v>
      </c>
      <c r="R90" s="88">
        <f t="shared" si="83"/>
        <v>0</v>
      </c>
      <c r="S90" s="172">
        <f t="shared" si="85"/>
        <v>7861.6185262279714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82"/>
        <v>0</v>
      </c>
      <c r="C91" s="44">
        <f t="shared" si="82"/>
        <v>0.28797236007718213</v>
      </c>
      <c r="D91" s="44">
        <f t="shared" si="82"/>
        <v>0.40524767564420688</v>
      </c>
      <c r="E91" s="44">
        <f t="shared" si="82"/>
        <v>203.01875085386669</v>
      </c>
      <c r="F91" s="44">
        <f t="shared" si="82"/>
        <v>551.9877679459097</v>
      </c>
      <c r="G91" s="44">
        <f t="shared" si="82"/>
        <v>0</v>
      </c>
      <c r="H91" s="44">
        <f t="shared" si="82"/>
        <v>0</v>
      </c>
      <c r="I91" s="160">
        <f t="shared" si="84"/>
        <v>755.69973883549778</v>
      </c>
      <c r="J91" s="155"/>
      <c r="K91" s="175" t="s">
        <v>54</v>
      </c>
      <c r="L91" s="44">
        <f t="shared" si="83"/>
        <v>0</v>
      </c>
      <c r="M91" s="44">
        <f t="shared" si="83"/>
        <v>0.28797236007718213</v>
      </c>
      <c r="N91" s="44">
        <f t="shared" si="83"/>
        <v>0.40524767564420688</v>
      </c>
      <c r="O91" s="44">
        <f t="shared" si="83"/>
        <v>203.01875085386669</v>
      </c>
      <c r="P91" s="44">
        <f t="shared" si="83"/>
        <v>12420.049003582932</v>
      </c>
      <c r="Q91" s="44">
        <f t="shared" si="83"/>
        <v>0</v>
      </c>
      <c r="R91" s="44">
        <f t="shared" si="83"/>
        <v>0</v>
      </c>
      <c r="S91" s="164">
        <f t="shared" si="85"/>
        <v>12623.76097447252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82"/>
        <v>0</v>
      </c>
      <c r="C92" s="41">
        <f t="shared" si="82"/>
        <v>0</v>
      </c>
      <c r="D92" s="41">
        <f t="shared" si="82"/>
        <v>0.23541216302520343</v>
      </c>
      <c r="E92" s="41">
        <f t="shared" si="82"/>
        <v>30.972380741116545</v>
      </c>
      <c r="F92" s="41">
        <f t="shared" si="82"/>
        <v>0</v>
      </c>
      <c r="G92" s="41">
        <f t="shared" si="82"/>
        <v>0</v>
      </c>
      <c r="H92" s="41">
        <f t="shared" si="82"/>
        <v>0</v>
      </c>
      <c r="I92" s="168">
        <f t="shared" si="84"/>
        <v>31.207792904141748</v>
      </c>
      <c r="J92" s="155"/>
      <c r="K92" s="169" t="s">
        <v>12</v>
      </c>
      <c r="L92" s="88">
        <f t="shared" si="83"/>
        <v>0</v>
      </c>
      <c r="M92" s="88">
        <f t="shared" si="83"/>
        <v>0</v>
      </c>
      <c r="N92" s="88">
        <f t="shared" si="83"/>
        <v>0.23541216302520343</v>
      </c>
      <c r="O92" s="88">
        <f t="shared" si="83"/>
        <v>30.972380741116545</v>
      </c>
      <c r="P92" s="88">
        <f t="shared" si="83"/>
        <v>3145.6796939498299</v>
      </c>
      <c r="Q92" s="88">
        <f t="shared" si="83"/>
        <v>0</v>
      </c>
      <c r="R92" s="88">
        <f t="shared" si="83"/>
        <v>0</v>
      </c>
      <c r="S92" s="172">
        <f t="shared" si="85"/>
        <v>3176.8874868539715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82"/>
        <v>0</v>
      </c>
      <c r="C93" s="44">
        <f t="shared" si="82"/>
        <v>0</v>
      </c>
      <c r="D93" s="44">
        <f t="shared" si="82"/>
        <v>0</v>
      </c>
      <c r="E93" s="44">
        <f t="shared" si="82"/>
        <v>0</v>
      </c>
      <c r="F93" s="44">
        <f t="shared" si="82"/>
        <v>0</v>
      </c>
      <c r="G93" s="44">
        <f t="shared" si="82"/>
        <v>0</v>
      </c>
      <c r="H93" s="44">
        <f t="shared" si="82"/>
        <v>0</v>
      </c>
      <c r="I93" s="160">
        <f t="shared" si="84"/>
        <v>0</v>
      </c>
      <c r="J93" s="155"/>
      <c r="K93" s="175" t="s">
        <v>55</v>
      </c>
      <c r="L93" s="44">
        <f t="shared" si="83"/>
        <v>0</v>
      </c>
      <c r="M93" s="44">
        <f t="shared" si="83"/>
        <v>0</v>
      </c>
      <c r="N93" s="44">
        <f t="shared" si="83"/>
        <v>0</v>
      </c>
      <c r="O93" s="44">
        <f t="shared" si="83"/>
        <v>0</v>
      </c>
      <c r="P93" s="44">
        <f t="shared" si="83"/>
        <v>1218.6535464917627</v>
      </c>
      <c r="Q93" s="44">
        <f t="shared" si="83"/>
        <v>0</v>
      </c>
      <c r="R93" s="44">
        <f t="shared" si="83"/>
        <v>0</v>
      </c>
      <c r="S93" s="164">
        <f t="shared" si="85"/>
        <v>1218.6535464917627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82"/>
        <v>97.875173558369028</v>
      </c>
      <c r="C94" s="41">
        <f t="shared" si="82"/>
        <v>0.16331480678378879</v>
      </c>
      <c r="D94" s="41">
        <f t="shared" si="82"/>
        <v>9.8620770867863872</v>
      </c>
      <c r="E94" s="41">
        <f t="shared" si="82"/>
        <v>0.71700994677577201</v>
      </c>
      <c r="F94" s="41">
        <f t="shared" si="82"/>
        <v>0</v>
      </c>
      <c r="G94" s="41">
        <f t="shared" si="82"/>
        <v>0</v>
      </c>
      <c r="H94" s="41">
        <f t="shared" si="82"/>
        <v>0</v>
      </c>
      <c r="I94" s="168">
        <f t="shared" si="84"/>
        <v>108.61757539871498</v>
      </c>
      <c r="J94" s="155"/>
      <c r="K94" s="169" t="s">
        <v>17</v>
      </c>
      <c r="L94" s="88">
        <f t="shared" si="83"/>
        <v>97.875173558369028</v>
      </c>
      <c r="M94" s="88">
        <f t="shared" si="83"/>
        <v>0.16331480678378879</v>
      </c>
      <c r="N94" s="88">
        <f t="shared" si="83"/>
        <v>9.8620770867863872</v>
      </c>
      <c r="O94" s="88">
        <f t="shared" si="83"/>
        <v>0.71700994677577201</v>
      </c>
      <c r="P94" s="88">
        <f t="shared" si="83"/>
        <v>0</v>
      </c>
      <c r="Q94" s="88">
        <f t="shared" si="83"/>
        <v>0</v>
      </c>
      <c r="R94" s="88">
        <f t="shared" si="83"/>
        <v>0</v>
      </c>
      <c r="S94" s="172">
        <f t="shared" si="85"/>
        <v>108.61757539871498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82"/>
        <v>3768.5517720689904</v>
      </c>
      <c r="C95" s="44">
        <f t="shared" si="82"/>
        <v>267.39534189999853</v>
      </c>
      <c r="D95" s="44">
        <f t="shared" si="82"/>
        <v>380.19479951874905</v>
      </c>
      <c r="E95" s="44">
        <f t="shared" si="82"/>
        <v>41.064264619497905</v>
      </c>
      <c r="F95" s="44">
        <f t="shared" si="82"/>
        <v>0</v>
      </c>
      <c r="G95" s="44">
        <f t="shared" si="82"/>
        <v>0</v>
      </c>
      <c r="H95" s="44">
        <f t="shared" si="82"/>
        <v>0</v>
      </c>
      <c r="I95" s="160">
        <f t="shared" si="84"/>
        <v>4457.2061781072362</v>
      </c>
      <c r="J95" s="155"/>
      <c r="K95" s="175" t="s">
        <v>139</v>
      </c>
      <c r="L95" s="44">
        <f t="shared" si="83"/>
        <v>3768.5517720689904</v>
      </c>
      <c r="M95" s="44">
        <f t="shared" si="83"/>
        <v>267.39534189999853</v>
      </c>
      <c r="N95" s="44">
        <f t="shared" si="83"/>
        <v>380.19479951874905</v>
      </c>
      <c r="O95" s="44">
        <f t="shared" si="83"/>
        <v>41.064264619497905</v>
      </c>
      <c r="P95" s="44">
        <f t="shared" si="83"/>
        <v>0</v>
      </c>
      <c r="Q95" s="44">
        <f t="shared" si="83"/>
        <v>0</v>
      </c>
      <c r="R95" s="44">
        <f t="shared" si="83"/>
        <v>0</v>
      </c>
      <c r="S95" s="164">
        <f t="shared" si="85"/>
        <v>4457.2061781072362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82"/>
        <v>1697.7987641634206</v>
      </c>
      <c r="C96" s="41">
        <f t="shared" si="82"/>
        <v>0.10372047631998062</v>
      </c>
      <c r="D96" s="41">
        <f t="shared" si="82"/>
        <v>3292.1956808481914</v>
      </c>
      <c r="E96" s="41">
        <f t="shared" si="82"/>
        <v>2479.9162212440006</v>
      </c>
      <c r="F96" s="41">
        <f t="shared" si="82"/>
        <v>0</v>
      </c>
      <c r="G96" s="41">
        <f t="shared" si="82"/>
        <v>2113.6440563347132</v>
      </c>
      <c r="H96" s="41">
        <f t="shared" si="82"/>
        <v>0.90012585100554388</v>
      </c>
      <c r="I96" s="168">
        <f t="shared" si="84"/>
        <v>9584.5585689176514</v>
      </c>
      <c r="J96" s="155"/>
      <c r="K96" s="169" t="s">
        <v>25</v>
      </c>
      <c r="L96" s="88">
        <f t="shared" si="83"/>
        <v>1697.7987641634206</v>
      </c>
      <c r="M96" s="88">
        <f t="shared" si="83"/>
        <v>0.10372047631998062</v>
      </c>
      <c r="N96" s="88">
        <f t="shared" si="83"/>
        <v>3292.1956808481914</v>
      </c>
      <c r="O96" s="88">
        <f t="shared" si="83"/>
        <v>2479.9162212440006</v>
      </c>
      <c r="P96" s="88">
        <f t="shared" si="83"/>
        <v>1467.3205782980228</v>
      </c>
      <c r="Q96" s="88">
        <f t="shared" si="83"/>
        <v>2113.6440563347132</v>
      </c>
      <c r="R96" s="88">
        <f t="shared" si="83"/>
        <v>0.90012585100554388</v>
      </c>
      <c r="S96" s="172">
        <f t="shared" si="85"/>
        <v>11051.879147215674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82"/>
        <v>2779.4779366395255</v>
      </c>
      <c r="C97" s="44">
        <f t="shared" si="82"/>
        <v>8.2838968522718712</v>
      </c>
      <c r="D97" s="44">
        <f t="shared" si="82"/>
        <v>193.20672459440007</v>
      </c>
      <c r="E97" s="44">
        <f t="shared" si="82"/>
        <v>0</v>
      </c>
      <c r="F97" s="44">
        <f t="shared" si="82"/>
        <v>0</v>
      </c>
      <c r="G97" s="44">
        <f t="shared" si="82"/>
        <v>0</v>
      </c>
      <c r="H97" s="44">
        <f t="shared" si="82"/>
        <v>0</v>
      </c>
      <c r="I97" s="160">
        <f t="shared" si="84"/>
        <v>2980.9685580861974</v>
      </c>
      <c r="J97" s="155"/>
      <c r="K97" s="175" t="s">
        <v>24</v>
      </c>
      <c r="L97" s="44">
        <f t="shared" si="83"/>
        <v>2779.4779366395255</v>
      </c>
      <c r="M97" s="44">
        <f t="shared" si="83"/>
        <v>8.2838968522718712</v>
      </c>
      <c r="N97" s="44">
        <f t="shared" si="83"/>
        <v>193.20672459440007</v>
      </c>
      <c r="O97" s="44">
        <f t="shared" si="83"/>
        <v>0</v>
      </c>
      <c r="P97" s="44">
        <f t="shared" si="83"/>
        <v>0</v>
      </c>
      <c r="Q97" s="44">
        <f t="shared" si="83"/>
        <v>0</v>
      </c>
      <c r="R97" s="44">
        <f t="shared" si="83"/>
        <v>0</v>
      </c>
      <c r="S97" s="164">
        <f t="shared" si="85"/>
        <v>2980.9685580861974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82"/>
        <v>4648.0734447621717</v>
      </c>
      <c r="C98" s="41">
        <f t="shared" si="82"/>
        <v>8.4449689033639022</v>
      </c>
      <c r="D98" s="41">
        <f t="shared" si="82"/>
        <v>437.09308059874235</v>
      </c>
      <c r="E98" s="41">
        <f t="shared" si="82"/>
        <v>0</v>
      </c>
      <c r="F98" s="41">
        <f t="shared" si="82"/>
        <v>0</v>
      </c>
      <c r="G98" s="41">
        <f t="shared" si="82"/>
        <v>0</v>
      </c>
      <c r="H98" s="41">
        <f t="shared" si="82"/>
        <v>0</v>
      </c>
      <c r="I98" s="168">
        <f t="shared" si="84"/>
        <v>5093.611494264278</v>
      </c>
      <c r="J98" s="155"/>
      <c r="K98" s="169" t="s">
        <v>56</v>
      </c>
      <c r="L98" s="88">
        <f t="shared" si="83"/>
        <v>4648.0734447621717</v>
      </c>
      <c r="M98" s="88">
        <f t="shared" si="83"/>
        <v>8.4449689033639022</v>
      </c>
      <c r="N98" s="88">
        <f t="shared" si="83"/>
        <v>437.09308059874235</v>
      </c>
      <c r="O98" s="88">
        <f t="shared" si="83"/>
        <v>0</v>
      </c>
      <c r="P98" s="88">
        <f t="shared" si="83"/>
        <v>0.2322422752941177</v>
      </c>
      <c r="Q98" s="88">
        <f t="shared" si="83"/>
        <v>0</v>
      </c>
      <c r="R98" s="88">
        <f t="shared" si="83"/>
        <v>0</v>
      </c>
      <c r="S98" s="172">
        <f t="shared" si="85"/>
        <v>5093.8437365395721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82"/>
        <v>1186.3785745712401</v>
      </c>
      <c r="C99" s="44">
        <f t="shared" si="82"/>
        <v>0</v>
      </c>
      <c r="D99" s="44">
        <f t="shared" si="82"/>
        <v>171.29639673820813</v>
      </c>
      <c r="E99" s="44">
        <f t="shared" si="82"/>
        <v>0.93971995508524886</v>
      </c>
      <c r="F99" s="44">
        <f t="shared" si="82"/>
        <v>38.546911208832142</v>
      </c>
      <c r="G99" s="44">
        <f t="shared" si="82"/>
        <v>0</v>
      </c>
      <c r="H99" s="44">
        <f t="shared" si="82"/>
        <v>0</v>
      </c>
      <c r="I99" s="160">
        <f t="shared" si="84"/>
        <v>1397.1616024733655</v>
      </c>
      <c r="J99" s="155"/>
      <c r="K99" s="175" t="s">
        <v>22</v>
      </c>
      <c r="L99" s="44">
        <f t="shared" si="83"/>
        <v>1186.3785745712401</v>
      </c>
      <c r="M99" s="44">
        <f t="shared" si="83"/>
        <v>0</v>
      </c>
      <c r="N99" s="44">
        <f t="shared" si="83"/>
        <v>171.29639673820813</v>
      </c>
      <c r="O99" s="44">
        <f t="shared" si="83"/>
        <v>0.93971995508524886</v>
      </c>
      <c r="P99" s="44">
        <f t="shared" si="83"/>
        <v>985.71829780146618</v>
      </c>
      <c r="Q99" s="44">
        <f t="shared" si="83"/>
        <v>0</v>
      </c>
      <c r="R99" s="44">
        <f t="shared" si="83"/>
        <v>0</v>
      </c>
      <c r="S99" s="164">
        <f t="shared" si="85"/>
        <v>2344.3329890659998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82"/>
        <v>0</v>
      </c>
      <c r="C100" s="41">
        <f t="shared" si="82"/>
        <v>0</v>
      </c>
      <c r="D100" s="41">
        <f t="shared" si="82"/>
        <v>0</v>
      </c>
      <c r="E100" s="41">
        <f t="shared" si="82"/>
        <v>0</v>
      </c>
      <c r="F100" s="41">
        <f t="shared" si="82"/>
        <v>0</v>
      </c>
      <c r="G100" s="41">
        <f t="shared" si="82"/>
        <v>0</v>
      </c>
      <c r="H100" s="41">
        <f t="shared" si="82"/>
        <v>0</v>
      </c>
      <c r="I100" s="168">
        <f t="shared" si="84"/>
        <v>0</v>
      </c>
      <c r="J100" s="155"/>
      <c r="K100" s="169" t="s">
        <v>21</v>
      </c>
      <c r="L100" s="88">
        <f t="shared" si="83"/>
        <v>0</v>
      </c>
      <c r="M100" s="88">
        <f t="shared" si="83"/>
        <v>0</v>
      </c>
      <c r="N100" s="88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172">
        <f t="shared" si="85"/>
        <v>0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si="82"/>
        <v>741.55244898777664</v>
      </c>
      <c r="C101" s="44">
        <f t="shared" si="82"/>
        <v>0</v>
      </c>
      <c r="D101" s="44">
        <f t="shared" si="82"/>
        <v>328.19299929847455</v>
      </c>
      <c r="E101" s="44">
        <f t="shared" si="82"/>
        <v>0</v>
      </c>
      <c r="F101" s="44">
        <f t="shared" si="82"/>
        <v>0</v>
      </c>
      <c r="G101" s="44">
        <f t="shared" si="82"/>
        <v>0</v>
      </c>
      <c r="H101" s="44">
        <f t="shared" si="82"/>
        <v>0</v>
      </c>
      <c r="I101" s="160">
        <f t="shared" si="84"/>
        <v>1069.7454482862513</v>
      </c>
      <c r="J101" s="155"/>
      <c r="K101" s="177" t="s">
        <v>60</v>
      </c>
      <c r="L101" s="44">
        <f t="shared" si="83"/>
        <v>741.55244898777664</v>
      </c>
      <c r="M101" s="44">
        <f t="shared" si="83"/>
        <v>0</v>
      </c>
      <c r="N101" s="44">
        <f t="shared" si="83"/>
        <v>328.19299929847455</v>
      </c>
      <c r="O101" s="44">
        <f t="shared" si="83"/>
        <v>0</v>
      </c>
      <c r="P101" s="44">
        <f t="shared" si="83"/>
        <v>0</v>
      </c>
      <c r="Q101" s="44">
        <f t="shared" si="83"/>
        <v>0</v>
      </c>
      <c r="R101" s="44">
        <f t="shared" si="83"/>
        <v>0</v>
      </c>
      <c r="S101" s="164">
        <f t="shared" si="85"/>
        <v>1069.7454482862513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82"/>
        <v>741.55244898777664</v>
      </c>
      <c r="C102" s="61">
        <f t="shared" si="82"/>
        <v>0</v>
      </c>
      <c r="D102" s="61">
        <f t="shared" si="82"/>
        <v>328.19299929847455</v>
      </c>
      <c r="E102" s="61">
        <f t="shared" si="82"/>
        <v>0</v>
      </c>
      <c r="F102" s="61">
        <f t="shared" si="82"/>
        <v>0</v>
      </c>
      <c r="G102" s="61">
        <f t="shared" si="82"/>
        <v>0</v>
      </c>
      <c r="H102" s="61">
        <f t="shared" si="82"/>
        <v>0</v>
      </c>
      <c r="I102" s="181">
        <f t="shared" si="84"/>
        <v>1069.7454482862513</v>
      </c>
      <c r="J102" s="155"/>
      <c r="K102" s="182" t="s">
        <v>23</v>
      </c>
      <c r="L102" s="91">
        <f t="shared" si="83"/>
        <v>741.55244898777664</v>
      </c>
      <c r="M102" s="91">
        <f t="shared" si="83"/>
        <v>0</v>
      </c>
      <c r="N102" s="91">
        <f t="shared" si="83"/>
        <v>328.19299929847455</v>
      </c>
      <c r="O102" s="91">
        <f t="shared" si="83"/>
        <v>0</v>
      </c>
      <c r="P102" s="91">
        <f t="shared" si="83"/>
        <v>0</v>
      </c>
      <c r="Q102" s="91">
        <f t="shared" si="83"/>
        <v>0</v>
      </c>
      <c r="R102" s="91">
        <f t="shared" si="83"/>
        <v>0</v>
      </c>
      <c r="S102" s="185">
        <f t="shared" si="85"/>
        <v>1069.7454482862513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82"/>
        <v>0</v>
      </c>
      <c r="C103" s="64">
        <f t="shared" si="82"/>
        <v>0</v>
      </c>
      <c r="D103" s="64">
        <f t="shared" si="82"/>
        <v>0</v>
      </c>
      <c r="E103" s="64">
        <f t="shared" si="82"/>
        <v>0</v>
      </c>
      <c r="F103" s="64">
        <f t="shared" si="82"/>
        <v>0</v>
      </c>
      <c r="G103" s="64">
        <f t="shared" si="82"/>
        <v>0</v>
      </c>
      <c r="H103" s="64">
        <f t="shared" si="82"/>
        <v>0</v>
      </c>
      <c r="I103" s="189">
        <f t="shared" si="84"/>
        <v>0</v>
      </c>
      <c r="J103" s="155"/>
      <c r="K103" s="190" t="s">
        <v>19</v>
      </c>
      <c r="L103" s="64">
        <f t="shared" si="83"/>
        <v>0</v>
      </c>
      <c r="M103" s="64">
        <f t="shared" si="83"/>
        <v>0</v>
      </c>
      <c r="N103" s="64">
        <f t="shared" si="83"/>
        <v>0</v>
      </c>
      <c r="O103" s="64">
        <f t="shared" si="83"/>
        <v>0</v>
      </c>
      <c r="P103" s="64">
        <f t="shared" si="83"/>
        <v>0</v>
      </c>
      <c r="Q103" s="64">
        <f t="shared" si="83"/>
        <v>0</v>
      </c>
      <c r="R103" s="64">
        <f t="shared" si="83"/>
        <v>0</v>
      </c>
      <c r="S103" s="192">
        <f t="shared" si="85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82"/>
        <v>0</v>
      </c>
      <c r="C104" s="61">
        <f t="shared" si="82"/>
        <v>0</v>
      </c>
      <c r="D104" s="61">
        <f t="shared" si="82"/>
        <v>0</v>
      </c>
      <c r="E104" s="61">
        <f t="shared" si="82"/>
        <v>0</v>
      </c>
      <c r="F104" s="61">
        <f t="shared" si="82"/>
        <v>0</v>
      </c>
      <c r="G104" s="61">
        <f t="shared" si="82"/>
        <v>0</v>
      </c>
      <c r="H104" s="61">
        <f t="shared" si="82"/>
        <v>0</v>
      </c>
      <c r="I104" s="181">
        <f t="shared" si="84"/>
        <v>0</v>
      </c>
      <c r="J104" s="155"/>
      <c r="K104" s="182" t="s">
        <v>20</v>
      </c>
      <c r="L104" s="91">
        <f t="shared" si="83"/>
        <v>0</v>
      </c>
      <c r="M104" s="91">
        <f t="shared" si="83"/>
        <v>0</v>
      </c>
      <c r="N104" s="91">
        <f t="shared" si="83"/>
        <v>0</v>
      </c>
      <c r="O104" s="91">
        <f t="shared" si="83"/>
        <v>0</v>
      </c>
      <c r="P104" s="91">
        <f t="shared" si="83"/>
        <v>0</v>
      </c>
      <c r="Q104" s="91">
        <f t="shared" si="83"/>
        <v>0</v>
      </c>
      <c r="R104" s="91">
        <f t="shared" si="83"/>
        <v>0</v>
      </c>
      <c r="S104" s="185">
        <f t="shared" si="85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82"/>
        <v>0</v>
      </c>
      <c r="C105" s="54">
        <f t="shared" si="82"/>
        <v>0</v>
      </c>
      <c r="D105" s="54">
        <f t="shared" si="82"/>
        <v>0</v>
      </c>
      <c r="E105" s="54">
        <f t="shared" si="82"/>
        <v>0</v>
      </c>
      <c r="F105" s="54">
        <f t="shared" si="82"/>
        <v>0</v>
      </c>
      <c r="G105" s="54">
        <f t="shared" si="82"/>
        <v>0</v>
      </c>
      <c r="H105" s="54">
        <f t="shared" si="82"/>
        <v>0</v>
      </c>
      <c r="I105" s="196">
        <f t="shared" si="84"/>
        <v>0</v>
      </c>
      <c r="J105" s="155"/>
      <c r="K105" s="197" t="s">
        <v>11</v>
      </c>
      <c r="L105" s="54">
        <f t="shared" si="83"/>
        <v>0</v>
      </c>
      <c r="M105" s="54">
        <f t="shared" si="83"/>
        <v>0</v>
      </c>
      <c r="N105" s="54">
        <f t="shared" si="83"/>
        <v>0</v>
      </c>
      <c r="O105" s="54">
        <f t="shared" si="83"/>
        <v>0</v>
      </c>
      <c r="P105" s="54">
        <f t="shared" si="83"/>
        <v>0</v>
      </c>
      <c r="Q105" s="54">
        <f t="shared" si="83"/>
        <v>0</v>
      </c>
      <c r="R105" s="54">
        <f t="shared" si="83"/>
        <v>0</v>
      </c>
      <c r="S105" s="199">
        <f t="shared" si="85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22257.531217529158</v>
      </c>
      <c r="C106" s="201">
        <f t="shared" ref="C106:I106" si="86">SUM(C85:C101)</f>
        <v>305.77662893315363</v>
      </c>
      <c r="D106" s="201">
        <f t="shared" si="86"/>
        <v>5551.6173567289488</v>
      </c>
      <c r="E106" s="201">
        <f t="shared" si="86"/>
        <v>2760.558112269704</v>
      </c>
      <c r="F106" s="201">
        <f t="shared" si="86"/>
        <v>590.53467915474187</v>
      </c>
      <c r="G106" s="201">
        <f t="shared" si="86"/>
        <v>2113.6440563347132</v>
      </c>
      <c r="H106" s="201">
        <f t="shared" si="86"/>
        <v>0.90012585100554388</v>
      </c>
      <c r="I106" s="201">
        <f t="shared" si="86"/>
        <v>33580.562176801432</v>
      </c>
      <c r="J106" s="155"/>
      <c r="K106" s="202" t="s">
        <v>26</v>
      </c>
      <c r="L106" s="201">
        <f>SUM(L85:L101)</f>
        <v>22257.531217529158</v>
      </c>
      <c r="M106" s="201">
        <f t="shared" ref="M106:S106" si="87">SUM(M85:M101)</f>
        <v>305.77662893315363</v>
      </c>
      <c r="N106" s="201">
        <f t="shared" si="87"/>
        <v>5551.6173567289488</v>
      </c>
      <c r="O106" s="201">
        <f t="shared" si="87"/>
        <v>2760.558112269704</v>
      </c>
      <c r="P106" s="201">
        <f t="shared" si="87"/>
        <v>19239.280131760519</v>
      </c>
      <c r="Q106" s="201">
        <f t="shared" si="87"/>
        <v>2113.6440563347132</v>
      </c>
      <c r="R106" s="203">
        <f t="shared" si="87"/>
        <v>0.90012585100554388</v>
      </c>
      <c r="S106" s="204">
        <f t="shared" si="87"/>
        <v>52229.307629407209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0.66280996429849526</v>
      </c>
      <c r="C107" s="49">
        <f t="shared" ref="C107:H107" si="88">IF($I106=0,"-",C106/$I106)</f>
        <v>9.1057626529074103E-3</v>
      </c>
      <c r="D107" s="49">
        <f t="shared" si="88"/>
        <v>0.16532234712151991</v>
      </c>
      <c r="E107" s="49">
        <f t="shared" si="88"/>
        <v>8.2207024937086648E-2</v>
      </c>
      <c r="F107" s="49">
        <f t="shared" si="88"/>
        <v>1.7585610271965691E-2</v>
      </c>
      <c r="G107" s="49">
        <f t="shared" si="88"/>
        <v>6.2942485751322191E-2</v>
      </c>
      <c r="H107" s="71">
        <f t="shared" si="88"/>
        <v>2.6804966702653381E-5</v>
      </c>
      <c r="I107" s="50">
        <f>SUM(B107:H107)</f>
        <v>0.99999999999999978</v>
      </c>
      <c r="K107" s="82" t="s">
        <v>83</v>
      </c>
      <c r="L107" s="99">
        <f t="shared" ref="L107:R107" si="89">IF($S106=0,"-",L106/$S106)</f>
        <v>0.42615022537647562</v>
      </c>
      <c r="M107" s="99">
        <f t="shared" si="89"/>
        <v>5.8545028224917355E-3</v>
      </c>
      <c r="N107" s="99">
        <f t="shared" si="89"/>
        <v>0.1062931447630978</v>
      </c>
      <c r="O107" s="99">
        <f t="shared" si="89"/>
        <v>5.2854579881801811E-2</v>
      </c>
      <c r="P107" s="99">
        <f t="shared" si="89"/>
        <v>0.36836176861222697</v>
      </c>
      <c r="Q107" s="99">
        <f t="shared" si="89"/>
        <v>4.0468544429730219E-2</v>
      </c>
      <c r="R107" s="100">
        <f t="shared" si="89"/>
        <v>1.7234114175749416E-5</v>
      </c>
      <c r="S107" s="101">
        <f>SUM(L107:R107)</f>
        <v>0.99999999999999989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0</v>
      </c>
      <c r="E111" s="158">
        <v>0</v>
      </c>
      <c r="F111" s="321"/>
      <c r="G111" s="158">
        <v>0</v>
      </c>
      <c r="H111" s="159">
        <v>0</v>
      </c>
      <c r="I111" s="160">
        <f>SUM(B111:H111)</f>
        <v>0</v>
      </c>
      <c r="J111" s="155"/>
      <c r="K111" s="209" t="s">
        <v>7</v>
      </c>
      <c r="L111" s="158">
        <v>0</v>
      </c>
      <c r="M111" s="158">
        <v>0</v>
      </c>
      <c r="N111" s="158">
        <v>0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0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0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0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90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91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92">SUM(V112:AC112)</f>
        <v>0</v>
      </c>
      <c r="AJ112" s="147" t="str">
        <f t="shared" ref="AJ112:AJ133" si="93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144.67819879608132</v>
      </c>
      <c r="E113" s="162">
        <v>0</v>
      </c>
      <c r="F113" s="322"/>
      <c r="G113" s="162">
        <v>0</v>
      </c>
      <c r="H113" s="174">
        <v>0</v>
      </c>
      <c r="I113" s="160">
        <f t="shared" si="90"/>
        <v>144.67819879608132</v>
      </c>
      <c r="J113" s="155"/>
      <c r="K113" s="175" t="s">
        <v>10</v>
      </c>
      <c r="L113" s="162">
        <v>0</v>
      </c>
      <c r="M113" s="162">
        <v>0</v>
      </c>
      <c r="N113" s="162">
        <v>144.67819879608132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91"/>
        <v>144.67819879608132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144.67819879608132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92"/>
        <v>144.67819879608132</v>
      </c>
      <c r="AJ113" s="147" t="str">
        <f t="shared" si="93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90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91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92"/>
        <v>0</v>
      </c>
      <c r="AJ114" s="147" t="str">
        <f t="shared" si="93"/>
        <v/>
      </c>
      <c r="BA114" s="147"/>
      <c r="BR114" s="147"/>
      <c r="CG114" s="147"/>
    </row>
    <row r="115" spans="1:85" ht="15">
      <c r="A115" s="173" t="s">
        <v>16</v>
      </c>
      <c r="B115" s="162">
        <v>0</v>
      </c>
      <c r="C115" s="162">
        <v>0</v>
      </c>
      <c r="D115" s="162">
        <v>0</v>
      </c>
      <c r="E115" s="162">
        <v>0</v>
      </c>
      <c r="F115" s="322"/>
      <c r="G115" s="162">
        <v>0</v>
      </c>
      <c r="H115" s="174">
        <v>0</v>
      </c>
      <c r="I115" s="160">
        <f t="shared" si="90"/>
        <v>0</v>
      </c>
      <c r="J115" s="155"/>
      <c r="K115" s="175" t="s">
        <v>16</v>
      </c>
      <c r="L115" s="162">
        <v>0</v>
      </c>
      <c r="M115" s="162">
        <v>0</v>
      </c>
      <c r="N115" s="162">
        <v>0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91"/>
        <v>0</v>
      </c>
      <c r="U115" s="221" t="s">
        <v>16</v>
      </c>
      <c r="V115" s="213">
        <v>0</v>
      </c>
      <c r="W115" s="213">
        <v>0</v>
      </c>
      <c r="X115" s="213">
        <v>0</v>
      </c>
      <c r="Y115" s="213">
        <v>0</v>
      </c>
      <c r="Z115" s="213">
        <v>0</v>
      </c>
      <c r="AA115" s="213">
        <v>0</v>
      </c>
      <c r="AB115" s="213">
        <v>0</v>
      </c>
      <c r="AC115" s="214">
        <v>0</v>
      </c>
      <c r="AD115" s="215">
        <v>0</v>
      </c>
      <c r="AE115" s="215">
        <v>0</v>
      </c>
      <c r="AF115" s="215">
        <v>0</v>
      </c>
      <c r="AG115" s="215">
        <v>0</v>
      </c>
      <c r="AH115" s="215">
        <v>0</v>
      </c>
      <c r="AI115" s="216">
        <f t="shared" si="92"/>
        <v>0</v>
      </c>
      <c r="AJ115" s="147" t="str">
        <f t="shared" si="93"/>
        <v/>
      </c>
      <c r="BA115" s="147"/>
      <c r="BR115" s="147"/>
      <c r="CG115" s="147"/>
    </row>
    <row r="116" spans="1:85" ht="15">
      <c r="A116" s="165" t="s">
        <v>15</v>
      </c>
      <c r="B116" s="166">
        <v>0</v>
      </c>
      <c r="C116" s="166">
        <v>0</v>
      </c>
      <c r="D116" s="166">
        <v>0</v>
      </c>
      <c r="E116" s="166">
        <v>0</v>
      </c>
      <c r="F116" s="322"/>
      <c r="G116" s="166">
        <v>0</v>
      </c>
      <c r="H116" s="167">
        <v>0</v>
      </c>
      <c r="I116" s="168">
        <f t="shared" si="90"/>
        <v>0</v>
      </c>
      <c r="J116" s="155"/>
      <c r="K116" s="169" t="s">
        <v>15</v>
      </c>
      <c r="L116" s="170">
        <v>0</v>
      </c>
      <c r="M116" s="170">
        <v>0</v>
      </c>
      <c r="N116" s="170">
        <v>0</v>
      </c>
      <c r="O116" s="170">
        <v>0</v>
      </c>
      <c r="P116" s="170">
        <v>0</v>
      </c>
      <c r="Q116" s="170">
        <v>0</v>
      </c>
      <c r="R116" s="171">
        <v>0</v>
      </c>
      <c r="S116" s="172">
        <f t="shared" si="91"/>
        <v>0</v>
      </c>
      <c r="U116" s="217" t="s">
        <v>53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9">
        <v>0</v>
      </c>
      <c r="AD116" s="218">
        <v>0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92"/>
        <v>0</v>
      </c>
      <c r="AJ116" s="147" t="str">
        <f t="shared" si="93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0.27305306885495662</v>
      </c>
      <c r="F117" s="322"/>
      <c r="G117" s="162">
        <v>0</v>
      </c>
      <c r="H117" s="174">
        <v>0</v>
      </c>
      <c r="I117" s="160">
        <f t="shared" si="90"/>
        <v>0.27305306885495662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0.27305306885495662</v>
      </c>
      <c r="P117" s="162">
        <v>21.900797855986539</v>
      </c>
      <c r="Q117" s="162">
        <v>0</v>
      </c>
      <c r="R117" s="163">
        <v>0</v>
      </c>
      <c r="S117" s="164">
        <f t="shared" si="91"/>
        <v>22.173850924841496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1.3652653442747832E-2</v>
      </c>
      <c r="AB117" s="213">
        <v>21.900797855986539</v>
      </c>
      <c r="AC117" s="214">
        <v>0.25940041541220876</v>
      </c>
      <c r="AD117" s="213">
        <v>0</v>
      </c>
      <c r="AE117" s="213">
        <v>0</v>
      </c>
      <c r="AF117" s="213">
        <v>0</v>
      </c>
      <c r="AG117" s="213">
        <v>0</v>
      </c>
      <c r="AH117" s="213">
        <v>0.25940041541220876</v>
      </c>
      <c r="AI117" s="216">
        <f t="shared" si="92"/>
        <v>22.173850924841496</v>
      </c>
      <c r="AJ117" s="147" t="str">
        <f t="shared" si="93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90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5.1483646311827183E-2</v>
      </c>
      <c r="Q118" s="170">
        <v>0</v>
      </c>
      <c r="R118" s="171">
        <v>0</v>
      </c>
      <c r="S118" s="172">
        <f t="shared" si="91"/>
        <v>5.1483646311827183E-2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5.1483646311827183E-2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92"/>
        <v>5.1483646311827183E-2</v>
      </c>
      <c r="AJ118" s="147" t="str">
        <f t="shared" si="93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90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91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92"/>
        <v>0</v>
      </c>
      <c r="AJ119" s="147" t="str">
        <f t="shared" si="93"/>
        <v/>
      </c>
      <c r="BA119" s="147"/>
      <c r="BR119" s="147"/>
      <c r="CG119" s="147"/>
    </row>
    <row r="120" spans="1:85" ht="15">
      <c r="A120" s="165" t="s">
        <v>17</v>
      </c>
      <c r="B120" s="166">
        <v>0</v>
      </c>
      <c r="C120" s="166">
        <v>0</v>
      </c>
      <c r="D120" s="166">
        <v>0</v>
      </c>
      <c r="E120" s="166">
        <v>0</v>
      </c>
      <c r="F120" s="322"/>
      <c r="G120" s="166">
        <v>0</v>
      </c>
      <c r="H120" s="167">
        <v>0</v>
      </c>
      <c r="I120" s="168">
        <f t="shared" si="90"/>
        <v>0</v>
      </c>
      <c r="J120" s="155"/>
      <c r="K120" s="169" t="s">
        <v>17</v>
      </c>
      <c r="L120" s="170">
        <v>0</v>
      </c>
      <c r="M120" s="170">
        <v>0</v>
      </c>
      <c r="N120" s="170">
        <v>0</v>
      </c>
      <c r="O120" s="170">
        <v>0</v>
      </c>
      <c r="P120" s="170">
        <v>0.26702631999999998</v>
      </c>
      <c r="Q120" s="170">
        <v>0</v>
      </c>
      <c r="R120" s="171">
        <v>0</v>
      </c>
      <c r="S120" s="172">
        <f t="shared" si="91"/>
        <v>0.26702631999999998</v>
      </c>
      <c r="U120" s="217" t="s">
        <v>17</v>
      </c>
      <c r="V120" s="218">
        <v>0</v>
      </c>
      <c r="W120" s="218">
        <v>0</v>
      </c>
      <c r="X120" s="218">
        <v>0</v>
      </c>
      <c r="Y120" s="218">
        <v>0</v>
      </c>
      <c r="Z120" s="218">
        <v>0</v>
      </c>
      <c r="AA120" s="218">
        <v>0</v>
      </c>
      <c r="AB120" s="218">
        <v>0.26702631999999998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92"/>
        <v>0.26702631999999998</v>
      </c>
      <c r="AJ120" s="147" t="str">
        <f t="shared" si="93"/>
        <v/>
      </c>
      <c r="BA120" s="147"/>
      <c r="BR120" s="147"/>
      <c r="CG120" s="147"/>
    </row>
    <row r="121" spans="1:85" ht="15">
      <c r="A121" s="173" t="s">
        <v>139</v>
      </c>
      <c r="B121" s="162">
        <v>34.028276309855428</v>
      </c>
      <c r="C121" s="162">
        <v>8.8529105292960875</v>
      </c>
      <c r="D121" s="162">
        <v>44.729467228719912</v>
      </c>
      <c r="E121" s="162">
        <v>18.514859890861754</v>
      </c>
      <c r="F121" s="322"/>
      <c r="G121" s="162">
        <v>0</v>
      </c>
      <c r="H121" s="174">
        <v>0</v>
      </c>
      <c r="I121" s="160">
        <f t="shared" si="90"/>
        <v>106.12551395873318</v>
      </c>
      <c r="J121" s="155"/>
      <c r="K121" s="175" t="s">
        <v>139</v>
      </c>
      <c r="L121" s="162">
        <v>34.028276309855428</v>
      </c>
      <c r="M121" s="162">
        <v>8.8529105292960875</v>
      </c>
      <c r="N121" s="162">
        <v>44.729467228719912</v>
      </c>
      <c r="O121" s="162">
        <v>18.514859890861754</v>
      </c>
      <c r="P121" s="162">
        <v>0</v>
      </c>
      <c r="Q121" s="162">
        <v>0</v>
      </c>
      <c r="R121" s="163">
        <v>0</v>
      </c>
      <c r="S121" s="164">
        <f t="shared" si="91"/>
        <v>106.12551395873318</v>
      </c>
      <c r="U121" s="221" t="s">
        <v>139</v>
      </c>
      <c r="V121" s="213">
        <v>32.272995071563386</v>
      </c>
      <c r="W121" s="213">
        <v>0</v>
      </c>
      <c r="X121" s="213">
        <v>0</v>
      </c>
      <c r="Y121" s="213">
        <v>8.8529105292960875</v>
      </c>
      <c r="Z121" s="213">
        <v>44.729467228719912</v>
      </c>
      <c r="AA121" s="213">
        <v>18.250077066281737</v>
      </c>
      <c r="AB121" s="213">
        <v>0</v>
      </c>
      <c r="AC121" s="214">
        <v>2.0200640628720636</v>
      </c>
      <c r="AD121" s="213">
        <v>1.7552812382920457</v>
      </c>
      <c r="AE121" s="213">
        <v>0</v>
      </c>
      <c r="AF121" s="213">
        <v>0</v>
      </c>
      <c r="AG121" s="213">
        <v>0</v>
      </c>
      <c r="AH121" s="213">
        <v>0.26478282458001801</v>
      </c>
      <c r="AI121" s="216">
        <f t="shared" si="92"/>
        <v>106.12551395873318</v>
      </c>
      <c r="AJ121" s="147" t="str">
        <f t="shared" si="93"/>
        <v/>
      </c>
      <c r="BA121" s="147"/>
      <c r="BR121" s="147"/>
      <c r="CG121" s="147"/>
    </row>
    <row r="122" spans="1:85" ht="15">
      <c r="A122" s="165" t="s">
        <v>25</v>
      </c>
      <c r="B122" s="166">
        <v>6.6866608058605079</v>
      </c>
      <c r="C122" s="166">
        <v>7.7498887706890646E-2</v>
      </c>
      <c r="D122" s="166">
        <v>9.8260896521293581</v>
      </c>
      <c r="E122" s="166">
        <v>44.667992270410856</v>
      </c>
      <c r="F122" s="322"/>
      <c r="G122" s="166">
        <v>4.3169839332075721</v>
      </c>
      <c r="H122" s="167">
        <v>0</v>
      </c>
      <c r="I122" s="168">
        <f t="shared" si="90"/>
        <v>65.575225549315178</v>
      </c>
      <c r="J122" s="155"/>
      <c r="K122" s="169" t="s">
        <v>25</v>
      </c>
      <c r="L122" s="170">
        <v>6.6866608058605079</v>
      </c>
      <c r="M122" s="170">
        <v>7.7498887706890646E-2</v>
      </c>
      <c r="N122" s="170">
        <v>9.8260896521293581</v>
      </c>
      <c r="O122" s="170">
        <v>44.667992270410856</v>
      </c>
      <c r="P122" s="170">
        <v>6.3283541190451875E-2</v>
      </c>
      <c r="Q122" s="170">
        <v>4.3169839332075721</v>
      </c>
      <c r="R122" s="171">
        <v>0</v>
      </c>
      <c r="S122" s="172">
        <f t="shared" si="91"/>
        <v>65.638509090505636</v>
      </c>
      <c r="U122" s="217" t="s">
        <v>25</v>
      </c>
      <c r="V122" s="218">
        <v>5.9887006942648418</v>
      </c>
      <c r="W122" s="218">
        <v>0.63477133613126346</v>
      </c>
      <c r="X122" s="218">
        <v>4.3169839332075721</v>
      </c>
      <c r="Y122" s="218">
        <v>7.7498887706890646E-2</v>
      </c>
      <c r="Z122" s="218">
        <v>9.8260896521293581</v>
      </c>
      <c r="AA122" s="218">
        <v>44.053361919081922</v>
      </c>
      <c r="AB122" s="218">
        <v>6.3283541190451875E-2</v>
      </c>
      <c r="AC122" s="219">
        <v>0.677819126793336</v>
      </c>
      <c r="AD122" s="218">
        <v>6.3188775464403116E-2</v>
      </c>
      <c r="AE122" s="218">
        <v>0</v>
      </c>
      <c r="AF122" s="218">
        <v>0</v>
      </c>
      <c r="AG122" s="218">
        <v>0</v>
      </c>
      <c r="AH122" s="218">
        <v>0.61463035132893296</v>
      </c>
      <c r="AI122" s="220">
        <f t="shared" si="92"/>
        <v>65.638509090505636</v>
      </c>
      <c r="AJ122" s="147" t="str">
        <f t="shared" si="93"/>
        <v/>
      </c>
      <c r="BA122" s="147"/>
      <c r="BR122" s="147"/>
      <c r="CG122" s="147"/>
    </row>
    <row r="123" spans="1:85" ht="15">
      <c r="A123" s="173" t="s">
        <v>24</v>
      </c>
      <c r="B123" s="162">
        <v>0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90"/>
        <v>0</v>
      </c>
      <c r="J123" s="155"/>
      <c r="K123" s="175" t="s">
        <v>24</v>
      </c>
      <c r="L123" s="162">
        <v>0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91"/>
        <v>0</v>
      </c>
      <c r="U123" s="221" t="s">
        <v>24</v>
      </c>
      <c r="V123" s="213">
        <v>0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92"/>
        <v>0</v>
      </c>
      <c r="AJ123" s="147" t="str">
        <f t="shared" si="93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90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91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92"/>
        <v>0</v>
      </c>
      <c r="AJ124" s="147" t="str">
        <f t="shared" si="93"/>
        <v/>
      </c>
      <c r="BA124" s="147"/>
      <c r="BR124" s="147"/>
      <c r="CG124" s="147"/>
    </row>
    <row r="125" spans="1:85" ht="15">
      <c r="A125" s="173" t="s">
        <v>22</v>
      </c>
      <c r="B125" s="162">
        <v>0</v>
      </c>
      <c r="C125" s="162">
        <v>7.2980872372901864E-2</v>
      </c>
      <c r="D125" s="162">
        <v>0</v>
      </c>
      <c r="E125" s="162">
        <v>0</v>
      </c>
      <c r="F125" s="322"/>
      <c r="G125" s="162">
        <v>0</v>
      </c>
      <c r="H125" s="174">
        <v>0</v>
      </c>
      <c r="I125" s="160">
        <f t="shared" si="90"/>
        <v>7.2980872372901864E-2</v>
      </c>
      <c r="J125" s="155"/>
      <c r="K125" s="175" t="s">
        <v>22</v>
      </c>
      <c r="L125" s="162">
        <v>0</v>
      </c>
      <c r="M125" s="162">
        <v>7.2980872372901864E-2</v>
      </c>
      <c r="N125" s="162">
        <v>0</v>
      </c>
      <c r="O125" s="162">
        <v>0</v>
      </c>
      <c r="P125" s="162">
        <v>1.366948942016649</v>
      </c>
      <c r="Q125" s="162">
        <v>0</v>
      </c>
      <c r="R125" s="163">
        <v>0</v>
      </c>
      <c r="S125" s="164">
        <f t="shared" si="91"/>
        <v>1.4399298143895509</v>
      </c>
      <c r="U125" s="221" t="s">
        <v>22</v>
      </c>
      <c r="V125" s="213">
        <v>0</v>
      </c>
      <c r="W125" s="213">
        <v>0</v>
      </c>
      <c r="X125" s="213">
        <v>0</v>
      </c>
      <c r="Y125" s="213">
        <v>7.2980872372901864E-2</v>
      </c>
      <c r="Z125" s="213">
        <v>0</v>
      </c>
      <c r="AA125" s="213">
        <v>0</v>
      </c>
      <c r="AB125" s="213">
        <v>1.366948942016649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92"/>
        <v>1.4399298143895509</v>
      </c>
      <c r="AJ125" s="147" t="str">
        <f t="shared" si="93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90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91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92"/>
        <v>0</v>
      </c>
      <c r="AJ126" s="147" t="str">
        <f t="shared" si="93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90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91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92"/>
        <v>0</v>
      </c>
      <c r="AJ127" s="147" t="str">
        <f t="shared" si="93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90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91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92"/>
        <v>0</v>
      </c>
      <c r="AJ128" s="147" t="str">
        <f t="shared" si="93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90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91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92"/>
        <v>0</v>
      </c>
      <c r="AJ129" s="147" t="str">
        <f t="shared" si="93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90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91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92"/>
        <v>0</v>
      </c>
      <c r="AJ130" s="147" t="str">
        <f t="shared" si="93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90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91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92"/>
        <v>0</v>
      </c>
      <c r="AJ131" s="147" t="str">
        <f t="shared" si="93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40.714937115715934</v>
      </c>
      <c r="C132" s="201">
        <f t="shared" ref="C132:I132" si="94">SUM(C111:C127)</f>
        <v>9.003390289375881</v>
      </c>
      <c r="D132" s="201">
        <f t="shared" si="94"/>
        <v>199.2337556769306</v>
      </c>
      <c r="E132" s="201">
        <f t="shared" si="94"/>
        <v>63.45590523012757</v>
      </c>
      <c r="F132" s="201">
        <f t="shared" si="94"/>
        <v>0</v>
      </c>
      <c r="G132" s="201">
        <f t="shared" si="94"/>
        <v>4.3169839332075721</v>
      </c>
      <c r="H132" s="203">
        <f t="shared" si="94"/>
        <v>0</v>
      </c>
      <c r="I132" s="160">
        <f t="shared" si="94"/>
        <v>316.72497224535755</v>
      </c>
      <c r="J132" s="155"/>
      <c r="K132" s="202" t="s">
        <v>26</v>
      </c>
      <c r="L132" s="201">
        <f>SUM(L111:L127)</f>
        <v>40.714937115715934</v>
      </c>
      <c r="M132" s="201">
        <f t="shared" ref="M132:S132" si="95">SUM(M111:M127)</f>
        <v>9.003390289375881</v>
      </c>
      <c r="N132" s="201">
        <f t="shared" si="95"/>
        <v>199.2337556769306</v>
      </c>
      <c r="O132" s="201">
        <f t="shared" si="95"/>
        <v>63.45590523012757</v>
      </c>
      <c r="P132" s="201">
        <f t="shared" si="95"/>
        <v>23.649540305505464</v>
      </c>
      <c r="Q132" s="201">
        <f t="shared" si="95"/>
        <v>4.3169839332075721</v>
      </c>
      <c r="R132" s="203">
        <f t="shared" si="95"/>
        <v>0</v>
      </c>
      <c r="S132" s="204">
        <f t="shared" si="95"/>
        <v>340.37451255086302</v>
      </c>
      <c r="T132" s="147" t="str">
        <f>IF(ABS(S132-AI132)&gt;0.01,S132-AI132,"")</f>
        <v/>
      </c>
      <c r="U132" s="230" t="s">
        <v>59</v>
      </c>
      <c r="V132" s="231">
        <f>SUM(V111:V127)</f>
        <v>38.261695765828229</v>
      </c>
      <c r="W132" s="231">
        <f t="shared" ref="W132:AH132" si="96">SUM(W111:W127)</f>
        <v>0.63477133613126346</v>
      </c>
      <c r="X132" s="231">
        <f t="shared" si="96"/>
        <v>4.3169839332075721</v>
      </c>
      <c r="Y132" s="231">
        <f t="shared" si="96"/>
        <v>9.003390289375881</v>
      </c>
      <c r="Z132" s="231">
        <f t="shared" si="96"/>
        <v>199.2337556769306</v>
      </c>
      <c r="AA132" s="231">
        <f t="shared" si="96"/>
        <v>62.317091638806403</v>
      </c>
      <c r="AB132" s="231">
        <f t="shared" si="96"/>
        <v>23.649540305505464</v>
      </c>
      <c r="AC132" s="231">
        <f t="shared" si="96"/>
        <v>2.9572836050776088</v>
      </c>
      <c r="AD132" s="232">
        <f t="shared" si="96"/>
        <v>1.8184700137564489</v>
      </c>
      <c r="AE132" s="232">
        <f t="shared" si="96"/>
        <v>0</v>
      </c>
      <c r="AF132" s="232">
        <f t="shared" si="96"/>
        <v>0</v>
      </c>
      <c r="AG132" s="232">
        <f t="shared" si="96"/>
        <v>0</v>
      </c>
      <c r="AH132" s="232">
        <f t="shared" si="96"/>
        <v>1.1388135913211599</v>
      </c>
      <c r="AI132" s="233">
        <f>SUM(V132:AC132)</f>
        <v>340.37451255086307</v>
      </c>
      <c r="AJ132" s="147" t="str">
        <f t="shared" si="93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0.12854981666609877</v>
      </c>
      <c r="C133" s="49">
        <f t="shared" ref="C133:H133" si="97">IF($I132=0,"-",C132/$I132)</f>
        <v>2.842652483493224E-2</v>
      </c>
      <c r="D133" s="49">
        <f t="shared" si="97"/>
        <v>0.62904340716964391</v>
      </c>
      <c r="E133" s="49">
        <f t="shared" si="97"/>
        <v>0.20035018009558822</v>
      </c>
      <c r="F133" s="49">
        <f t="shared" si="97"/>
        <v>0</v>
      </c>
      <c r="G133" s="49">
        <f t="shared" si="97"/>
        <v>1.3630071233736919E-2</v>
      </c>
      <c r="H133" s="71">
        <f t="shared" si="97"/>
        <v>0</v>
      </c>
      <c r="I133" s="50">
        <f>SUM(B133:H133)</f>
        <v>1</v>
      </c>
      <c r="J133" s="147"/>
      <c r="K133" s="82" t="s">
        <v>83</v>
      </c>
      <c r="L133" s="99">
        <f t="shared" ref="L133:R133" si="98">IF($S132=0,"-",L132/$S132)</f>
        <v>0.11961805486135452</v>
      </c>
      <c r="M133" s="99">
        <f t="shared" si="98"/>
        <v>2.645142323349044E-2</v>
      </c>
      <c r="N133" s="99">
        <f t="shared" si="98"/>
        <v>0.58533688137756379</v>
      </c>
      <c r="O133" s="99">
        <f t="shared" si="98"/>
        <v>0.18642966171165709</v>
      </c>
      <c r="P133" s="99">
        <f t="shared" si="98"/>
        <v>6.9480937712606952E-2</v>
      </c>
      <c r="Q133" s="99">
        <f t="shared" si="98"/>
        <v>1.2683041103327249E-2</v>
      </c>
      <c r="R133" s="100">
        <f t="shared" si="98"/>
        <v>0</v>
      </c>
      <c r="S133" s="101">
        <f>SUM(L133:R133)</f>
        <v>1</v>
      </c>
      <c r="U133" s="111" t="s">
        <v>83</v>
      </c>
      <c r="V133" s="133">
        <f>+V132/$AI$132</f>
        <v>0.1124105782159899</v>
      </c>
      <c r="W133" s="133">
        <f t="shared" ref="W133:AI133" si="99">+W132/$AI$132</f>
        <v>1.8649202943372791E-3</v>
      </c>
      <c r="X133" s="133">
        <f t="shared" si="99"/>
        <v>1.2683041103327247E-2</v>
      </c>
      <c r="Y133" s="133">
        <f t="shared" si="99"/>
        <v>2.6451423233490434E-2</v>
      </c>
      <c r="Z133" s="133">
        <f t="shared" si="99"/>
        <v>0.58533688137756368</v>
      </c>
      <c r="AA133" s="133">
        <f t="shared" si="99"/>
        <v>0.1830838953592161</v>
      </c>
      <c r="AB133" s="133">
        <f t="shared" si="99"/>
        <v>6.9480937712606938E-2</v>
      </c>
      <c r="AC133" s="133">
        <f t="shared" si="99"/>
        <v>8.6883227034682681E-3</v>
      </c>
      <c r="AD133" s="133">
        <f t="shared" si="99"/>
        <v>5.3425563510273409E-3</v>
      </c>
      <c r="AE133" s="133">
        <f t="shared" si="99"/>
        <v>0</v>
      </c>
      <c r="AF133" s="133">
        <f t="shared" si="99"/>
        <v>0</v>
      </c>
      <c r="AG133" s="133">
        <f t="shared" si="99"/>
        <v>0</v>
      </c>
      <c r="AH133" s="133">
        <f t="shared" si="99"/>
        <v>3.3457663524409276E-3</v>
      </c>
      <c r="AI133" s="134">
        <f t="shared" si="99"/>
        <v>1</v>
      </c>
      <c r="AJ133" s="25" t="str">
        <f t="shared" si="93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100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101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102">SUM(V138:AC138)</f>
        <v>0</v>
      </c>
      <c r="AJ138" s="147" t="str">
        <f t="shared" ref="AJ138:AJ159" si="103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100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101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102"/>
        <v>0</v>
      </c>
      <c r="AJ139" s="147" t="str">
        <f t="shared" si="103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100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101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102"/>
        <v>0</v>
      </c>
      <c r="AJ140" s="147" t="str">
        <f t="shared" si="103"/>
        <v/>
      </c>
      <c r="BA140" s="147"/>
      <c r="BR140" s="147"/>
      <c r="CG140" s="147"/>
    </row>
    <row r="141" spans="1:85" ht="15">
      <c r="A141" s="173" t="s">
        <v>16</v>
      </c>
      <c r="B141" s="162">
        <v>48.347809372818283</v>
      </c>
      <c r="C141" s="162">
        <v>8.2860181017336991</v>
      </c>
      <c r="D141" s="162">
        <v>0</v>
      </c>
      <c r="E141" s="162">
        <v>0</v>
      </c>
      <c r="F141" s="322"/>
      <c r="G141" s="162">
        <v>0</v>
      </c>
      <c r="H141" s="174">
        <v>0</v>
      </c>
      <c r="I141" s="160">
        <f t="shared" si="100"/>
        <v>56.633827474551978</v>
      </c>
      <c r="J141" s="155"/>
      <c r="K141" s="175" t="s">
        <v>16</v>
      </c>
      <c r="L141" s="162">
        <v>48.347809372818283</v>
      </c>
      <c r="M141" s="162">
        <v>8.2860181017336991</v>
      </c>
      <c r="N141" s="162">
        <v>0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101"/>
        <v>56.633827474551978</v>
      </c>
      <c r="U141" s="221" t="s">
        <v>16</v>
      </c>
      <c r="V141" s="213">
        <v>48.347809372818283</v>
      </c>
      <c r="W141" s="213">
        <v>0</v>
      </c>
      <c r="X141" s="213">
        <v>0</v>
      </c>
      <c r="Y141" s="213">
        <v>8.2860181017336991</v>
      </c>
      <c r="Z141" s="213">
        <v>0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102"/>
        <v>56.633827474551978</v>
      </c>
      <c r="AJ141" s="147" t="str">
        <f t="shared" si="103"/>
        <v/>
      </c>
      <c r="BA141" s="147"/>
      <c r="BR141" s="147"/>
      <c r="CG141" s="147"/>
    </row>
    <row r="142" spans="1:85" ht="15">
      <c r="A142" s="165" t="s">
        <v>15</v>
      </c>
      <c r="B142" s="166">
        <v>9.1498250841438313</v>
      </c>
      <c r="C142" s="166">
        <v>49.094535369817379</v>
      </c>
      <c r="D142" s="166">
        <v>1.5568031801879751</v>
      </c>
      <c r="E142" s="166">
        <v>0.92127937479220934</v>
      </c>
      <c r="F142" s="322"/>
      <c r="G142" s="166">
        <v>0</v>
      </c>
      <c r="H142" s="167">
        <v>0</v>
      </c>
      <c r="I142" s="168">
        <f t="shared" si="100"/>
        <v>60.72244300894139</v>
      </c>
      <c r="J142" s="155"/>
      <c r="K142" s="169" t="s">
        <v>15</v>
      </c>
      <c r="L142" s="170">
        <v>9.1498250841438313</v>
      </c>
      <c r="M142" s="170">
        <v>49.094535369817379</v>
      </c>
      <c r="N142" s="170">
        <v>1.5568031801879751</v>
      </c>
      <c r="O142" s="170">
        <v>0.92127937479220934</v>
      </c>
      <c r="P142" s="170">
        <v>0</v>
      </c>
      <c r="Q142" s="170">
        <v>0</v>
      </c>
      <c r="R142" s="171">
        <v>0</v>
      </c>
      <c r="S142" s="172">
        <f t="shared" si="101"/>
        <v>60.72244300894139</v>
      </c>
      <c r="U142" s="217" t="s">
        <v>53</v>
      </c>
      <c r="V142" s="218">
        <v>9.1498250841438313</v>
      </c>
      <c r="W142" s="218">
        <v>0</v>
      </c>
      <c r="X142" s="218">
        <v>0</v>
      </c>
      <c r="Y142" s="218">
        <v>49.094535369817379</v>
      </c>
      <c r="Z142" s="218">
        <v>1.5568031801879751</v>
      </c>
      <c r="AA142" s="218">
        <v>0</v>
      </c>
      <c r="AB142" s="218">
        <v>0</v>
      </c>
      <c r="AC142" s="219">
        <v>0.92127937479220934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0.92127937479220934</v>
      </c>
      <c r="AI142" s="220">
        <f t="shared" si="102"/>
        <v>60.72244300894139</v>
      </c>
      <c r="AJ142" s="147" t="str">
        <f t="shared" si="103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</v>
      </c>
      <c r="F143" s="322"/>
      <c r="G143" s="162">
        <v>0</v>
      </c>
      <c r="H143" s="174">
        <v>0</v>
      </c>
      <c r="I143" s="160">
        <f t="shared" si="100"/>
        <v>0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</v>
      </c>
      <c r="P143" s="162">
        <v>76.8261395924103</v>
      </c>
      <c r="Q143" s="162">
        <v>0</v>
      </c>
      <c r="R143" s="163">
        <v>0</v>
      </c>
      <c r="S143" s="164">
        <f t="shared" si="101"/>
        <v>76.8261395924103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</v>
      </c>
      <c r="AB143" s="213">
        <v>76.8261395924103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102"/>
        <v>76.8261395924103</v>
      </c>
      <c r="AJ143" s="147" t="str">
        <f t="shared" si="103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100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2.3215656192523282</v>
      </c>
      <c r="Q144" s="170">
        <v>0</v>
      </c>
      <c r="R144" s="171">
        <v>0</v>
      </c>
      <c r="S144" s="172">
        <f t="shared" si="101"/>
        <v>2.3215656192523282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2.3215656192523282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102"/>
        <v>2.3215656192523282</v>
      </c>
      <c r="AJ144" s="147" t="str">
        <f t="shared" si="103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100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101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102"/>
        <v>0</v>
      </c>
      <c r="AJ145" s="147" t="str">
        <f t="shared" si="103"/>
        <v/>
      </c>
      <c r="BA145" s="147"/>
      <c r="BR145" s="147"/>
      <c r="CG145" s="147"/>
    </row>
    <row r="146" spans="1:85" ht="15">
      <c r="A146" s="165" t="s">
        <v>17</v>
      </c>
      <c r="B146" s="166">
        <v>2.2086855710157099E-5</v>
      </c>
      <c r="C146" s="166">
        <v>0.11874403671280429</v>
      </c>
      <c r="D146" s="166">
        <v>0.11894281841419571</v>
      </c>
      <c r="E146" s="166">
        <v>0</v>
      </c>
      <c r="F146" s="322"/>
      <c r="G146" s="166">
        <v>0</v>
      </c>
      <c r="H146" s="167">
        <v>0</v>
      </c>
      <c r="I146" s="168">
        <f t="shared" si="100"/>
        <v>0.23770894198271014</v>
      </c>
      <c r="J146" s="155"/>
      <c r="K146" s="169" t="s">
        <v>17</v>
      </c>
      <c r="L146" s="170">
        <v>2.2086855710157099E-5</v>
      </c>
      <c r="M146" s="170">
        <v>0.11874403671280429</v>
      </c>
      <c r="N146" s="170">
        <v>0.11894281841419571</v>
      </c>
      <c r="O146" s="170">
        <v>0</v>
      </c>
      <c r="P146" s="170">
        <v>0</v>
      </c>
      <c r="Q146" s="170">
        <v>0</v>
      </c>
      <c r="R146" s="171">
        <v>0</v>
      </c>
      <c r="S146" s="172">
        <f t="shared" si="101"/>
        <v>0.23770894198271014</v>
      </c>
      <c r="U146" s="217" t="s">
        <v>17</v>
      </c>
      <c r="V146" s="218">
        <v>2.2086855710157099E-5</v>
      </c>
      <c r="W146" s="218">
        <v>0</v>
      </c>
      <c r="X146" s="218">
        <v>0</v>
      </c>
      <c r="Y146" s="218">
        <v>0.11874403671280429</v>
      </c>
      <c r="Z146" s="218">
        <v>0.11894281841419571</v>
      </c>
      <c r="AA146" s="218">
        <v>0</v>
      </c>
      <c r="AB146" s="218">
        <v>0</v>
      </c>
      <c r="AC146" s="219">
        <v>0</v>
      </c>
      <c r="AD146" s="218">
        <v>0</v>
      </c>
      <c r="AE146" s="218">
        <v>0</v>
      </c>
      <c r="AF146" s="218">
        <v>0</v>
      </c>
      <c r="AG146" s="218">
        <v>0</v>
      </c>
      <c r="AH146" s="218">
        <v>0</v>
      </c>
      <c r="AI146" s="220">
        <f t="shared" si="102"/>
        <v>0.23770894198271014</v>
      </c>
      <c r="AJ146" s="147" t="str">
        <f t="shared" si="103"/>
        <v/>
      </c>
      <c r="BA146" s="147"/>
      <c r="BR146" s="147"/>
      <c r="CG146" s="147"/>
    </row>
    <row r="147" spans="1:85" ht="15">
      <c r="A147" s="173" t="s">
        <v>139</v>
      </c>
      <c r="B147" s="162">
        <v>29.191788713328677</v>
      </c>
      <c r="C147" s="162">
        <v>356.20909967907573</v>
      </c>
      <c r="D147" s="162">
        <v>936.91758029723019</v>
      </c>
      <c r="E147" s="162">
        <v>7.0517986249011662</v>
      </c>
      <c r="F147" s="322"/>
      <c r="G147" s="162">
        <v>0</v>
      </c>
      <c r="H147" s="174">
        <v>0</v>
      </c>
      <c r="I147" s="160">
        <f t="shared" si="100"/>
        <v>1329.3702673145358</v>
      </c>
      <c r="J147" s="155"/>
      <c r="K147" s="175" t="s">
        <v>139</v>
      </c>
      <c r="L147" s="162">
        <v>29.191788713328677</v>
      </c>
      <c r="M147" s="162">
        <v>356.20909967907573</v>
      </c>
      <c r="N147" s="162">
        <v>936.91758029723019</v>
      </c>
      <c r="O147" s="162">
        <v>7.0517986249011662</v>
      </c>
      <c r="P147" s="162">
        <v>0</v>
      </c>
      <c r="Q147" s="162">
        <v>0</v>
      </c>
      <c r="R147" s="163">
        <v>0</v>
      </c>
      <c r="S147" s="164">
        <f t="shared" si="101"/>
        <v>1329.3702673145358</v>
      </c>
      <c r="U147" s="221" t="s">
        <v>139</v>
      </c>
      <c r="V147" s="213">
        <v>28.972255515730239</v>
      </c>
      <c r="W147" s="213">
        <v>0</v>
      </c>
      <c r="X147" s="213">
        <v>0</v>
      </c>
      <c r="Y147" s="213">
        <v>356.20909967907573</v>
      </c>
      <c r="Z147" s="213">
        <v>935.62069398511346</v>
      </c>
      <c r="AA147" s="213">
        <v>0</v>
      </c>
      <c r="AB147" s="213">
        <v>0</v>
      </c>
      <c r="AC147" s="214">
        <v>8.5682181346163215</v>
      </c>
      <c r="AD147" s="213">
        <v>0.21953319759843576</v>
      </c>
      <c r="AE147" s="213">
        <v>0</v>
      </c>
      <c r="AF147" s="213">
        <v>0</v>
      </c>
      <c r="AG147" s="213">
        <v>1.2968863121167202</v>
      </c>
      <c r="AH147" s="213">
        <v>7.0517986249011662</v>
      </c>
      <c r="AI147" s="216">
        <f t="shared" si="102"/>
        <v>1329.3702673145356</v>
      </c>
      <c r="AJ147" s="147" t="str">
        <f t="shared" si="103"/>
        <v/>
      </c>
      <c r="BA147" s="147"/>
      <c r="BR147" s="147"/>
      <c r="CG147" s="147"/>
    </row>
    <row r="148" spans="1:85" ht="15">
      <c r="A148" s="165" t="s">
        <v>25</v>
      </c>
      <c r="B148" s="166">
        <v>41.662156829640857</v>
      </c>
      <c r="C148" s="166">
        <v>30.819636562722224</v>
      </c>
      <c r="D148" s="166">
        <v>12.273120943885687</v>
      </c>
      <c r="E148" s="166">
        <v>1607.0378885626405</v>
      </c>
      <c r="F148" s="322"/>
      <c r="G148" s="166">
        <v>44.999820408793944</v>
      </c>
      <c r="H148" s="167">
        <v>0</v>
      </c>
      <c r="I148" s="168">
        <f t="shared" si="100"/>
        <v>1736.7926233076832</v>
      </c>
      <c r="J148" s="155"/>
      <c r="K148" s="169" t="s">
        <v>25</v>
      </c>
      <c r="L148" s="170">
        <v>41.662156829640857</v>
      </c>
      <c r="M148" s="170">
        <v>30.819636562722224</v>
      </c>
      <c r="N148" s="170">
        <v>12.273120943885687</v>
      </c>
      <c r="O148" s="170">
        <v>1607.0378885626405</v>
      </c>
      <c r="P148" s="170">
        <v>3.0894929881691104E-2</v>
      </c>
      <c r="Q148" s="170">
        <v>44.999820408793944</v>
      </c>
      <c r="R148" s="171">
        <v>0</v>
      </c>
      <c r="S148" s="172">
        <f t="shared" si="101"/>
        <v>1736.8235182375649</v>
      </c>
      <c r="U148" s="217" t="s">
        <v>25</v>
      </c>
      <c r="V148" s="218">
        <v>7.8677468783091795</v>
      </c>
      <c r="W148" s="218">
        <v>33.79440995133168</v>
      </c>
      <c r="X148" s="218">
        <v>44.999820408793944</v>
      </c>
      <c r="Y148" s="218">
        <v>30.819636562722224</v>
      </c>
      <c r="Z148" s="218">
        <v>12.273120943885687</v>
      </c>
      <c r="AA148" s="218">
        <v>1597.027734243497</v>
      </c>
      <c r="AB148" s="218">
        <v>3.0894929881691104E-2</v>
      </c>
      <c r="AC148" s="219">
        <v>10.010154319143467</v>
      </c>
      <c r="AD148" s="218">
        <v>0</v>
      </c>
      <c r="AE148" s="218">
        <v>0.11999917288439772</v>
      </c>
      <c r="AF148" s="218">
        <v>0</v>
      </c>
      <c r="AG148" s="218">
        <v>0</v>
      </c>
      <c r="AH148" s="218">
        <v>9.8901551462590689</v>
      </c>
      <c r="AI148" s="220">
        <f t="shared" si="102"/>
        <v>1736.8235182375649</v>
      </c>
      <c r="AJ148" s="147" t="str">
        <f t="shared" si="103"/>
        <v/>
      </c>
      <c r="BA148" s="147"/>
      <c r="BR148" s="147"/>
      <c r="CG148" s="147"/>
    </row>
    <row r="149" spans="1:85" ht="15">
      <c r="A149" s="173" t="s">
        <v>24</v>
      </c>
      <c r="B149" s="162">
        <v>23.846390181549403</v>
      </c>
      <c r="C149" s="162">
        <v>235.94628992864025</v>
      </c>
      <c r="D149" s="162">
        <v>12.881777579598225</v>
      </c>
      <c r="E149" s="162">
        <v>0</v>
      </c>
      <c r="F149" s="322"/>
      <c r="G149" s="162">
        <v>0</v>
      </c>
      <c r="H149" s="174">
        <v>0</v>
      </c>
      <c r="I149" s="160">
        <f t="shared" si="100"/>
        <v>272.67445768978791</v>
      </c>
      <c r="J149" s="155"/>
      <c r="K149" s="175" t="s">
        <v>24</v>
      </c>
      <c r="L149" s="162">
        <v>23.846390181549403</v>
      </c>
      <c r="M149" s="162">
        <v>235.94628992864025</v>
      </c>
      <c r="N149" s="162">
        <v>12.881777579598225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101"/>
        <v>272.67445768978791</v>
      </c>
      <c r="U149" s="221" t="s">
        <v>24</v>
      </c>
      <c r="V149" s="213">
        <v>21.317123032023154</v>
      </c>
      <c r="W149" s="213">
        <v>1.8741077889988511</v>
      </c>
      <c r="X149" s="213">
        <v>0</v>
      </c>
      <c r="Y149" s="213">
        <v>235.94628992864025</v>
      </c>
      <c r="Z149" s="213">
        <v>12.881777579598225</v>
      </c>
      <c r="AA149" s="213">
        <v>0</v>
      </c>
      <c r="AB149" s="213">
        <v>0</v>
      </c>
      <c r="AC149" s="214">
        <v>0.65515936052739465</v>
      </c>
      <c r="AD149" s="213">
        <v>0.65515936052739465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102"/>
        <v>272.67445768978791</v>
      </c>
      <c r="AJ149" s="147" t="str">
        <f t="shared" si="103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100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101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102"/>
        <v>0</v>
      </c>
      <c r="AJ150" s="147" t="str">
        <f t="shared" si="103"/>
        <v/>
      </c>
      <c r="BA150" s="147"/>
      <c r="BR150" s="147"/>
      <c r="CG150" s="147"/>
    </row>
    <row r="151" spans="1:85" ht="15">
      <c r="A151" s="173" t="s">
        <v>22</v>
      </c>
      <c r="B151" s="162">
        <v>3.7497316328622618E-2</v>
      </c>
      <c r="C151" s="162">
        <v>0.71244901024382967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100"/>
        <v>0.7499463265724523</v>
      </c>
      <c r="J151" s="155"/>
      <c r="K151" s="175" t="s">
        <v>22</v>
      </c>
      <c r="L151" s="162">
        <v>3.7497316328622618E-2</v>
      </c>
      <c r="M151" s="162">
        <v>0.71244901024382967</v>
      </c>
      <c r="N151" s="162">
        <v>0</v>
      </c>
      <c r="O151" s="162">
        <v>0</v>
      </c>
      <c r="P151" s="162">
        <v>4.7430112940606239</v>
      </c>
      <c r="Q151" s="162">
        <v>0</v>
      </c>
      <c r="R151" s="163">
        <v>0</v>
      </c>
      <c r="S151" s="164">
        <f t="shared" si="101"/>
        <v>5.4929576206330761</v>
      </c>
      <c r="U151" s="221" t="s">
        <v>22</v>
      </c>
      <c r="V151" s="213">
        <v>3.7497316328622618E-2</v>
      </c>
      <c r="W151" s="213">
        <v>0</v>
      </c>
      <c r="X151" s="213">
        <v>0</v>
      </c>
      <c r="Y151" s="213">
        <v>0.71244901024382967</v>
      </c>
      <c r="Z151" s="213">
        <v>0</v>
      </c>
      <c r="AA151" s="213">
        <v>0</v>
      </c>
      <c r="AB151" s="213">
        <v>4.7430112940606239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102"/>
        <v>5.4929576206330761</v>
      </c>
      <c r="AJ151" s="147" t="str">
        <f t="shared" si="103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4.0015075685331851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100"/>
        <v>4.0015075685331851</v>
      </c>
      <c r="J152" s="155"/>
      <c r="K152" s="169" t="s">
        <v>21</v>
      </c>
      <c r="L152" s="170">
        <v>0</v>
      </c>
      <c r="M152" s="170">
        <v>4.0015075685331851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101"/>
        <v>4.0015075685331851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4.0015075685331851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102"/>
        <v>4.0015075685331851</v>
      </c>
      <c r="AJ152" s="147" t="str">
        <f t="shared" si="103"/>
        <v/>
      </c>
      <c r="BA152" s="147"/>
      <c r="BR152" s="147"/>
      <c r="CG152" s="147"/>
    </row>
    <row r="153" spans="1:85" ht="15">
      <c r="A153" s="176" t="s">
        <v>60</v>
      </c>
      <c r="B153" s="162">
        <v>0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100"/>
        <v>0</v>
      </c>
      <c r="J153" s="155"/>
      <c r="K153" s="177" t="s">
        <v>60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101"/>
        <v>0</v>
      </c>
      <c r="U153" s="222" t="s">
        <v>58</v>
      </c>
      <c r="V153" s="213">
        <v>0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102"/>
        <v>0</v>
      </c>
      <c r="AJ153" s="147" t="str">
        <f t="shared" si="103"/>
        <v/>
      </c>
      <c r="BA153" s="147"/>
      <c r="BR153" s="147"/>
      <c r="CG153" s="147"/>
    </row>
    <row r="154" spans="1:85">
      <c r="A154" s="178" t="s">
        <v>23</v>
      </c>
      <c r="B154" s="179">
        <v>0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100"/>
        <v>0</v>
      </c>
      <c r="J154" s="155"/>
      <c r="K154" s="182" t="s">
        <v>23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101"/>
        <v>0</v>
      </c>
      <c r="U154" s="223" t="s">
        <v>61</v>
      </c>
      <c r="V154" s="224">
        <v>0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102"/>
        <v>0</v>
      </c>
      <c r="AJ154" s="147" t="str">
        <f t="shared" si="103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100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101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102"/>
        <v>0</v>
      </c>
      <c r="AJ155" s="147" t="str">
        <f t="shared" si="103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100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101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102"/>
        <v>0</v>
      </c>
      <c r="AJ156" s="147" t="str">
        <f t="shared" si="103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100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101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102"/>
        <v>0</v>
      </c>
      <c r="AJ157" s="147" t="str">
        <f t="shared" si="103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152.23548958466537</v>
      </c>
      <c r="C158" s="201">
        <f t="shared" ref="C158:I158" si="104">SUM(C137:C153)</f>
        <v>685.18828025747916</v>
      </c>
      <c r="D158" s="201">
        <f t="shared" si="104"/>
        <v>963.74822481931631</v>
      </c>
      <c r="E158" s="201">
        <f t="shared" si="104"/>
        <v>1615.010966562334</v>
      </c>
      <c r="F158" s="201">
        <f t="shared" si="104"/>
        <v>0</v>
      </c>
      <c r="G158" s="201">
        <f t="shared" si="104"/>
        <v>44.999820408793944</v>
      </c>
      <c r="H158" s="203">
        <f t="shared" si="104"/>
        <v>0</v>
      </c>
      <c r="I158" s="160">
        <f t="shared" si="104"/>
        <v>3461.182781632589</v>
      </c>
      <c r="J158" s="155"/>
      <c r="K158" s="202" t="s">
        <v>26</v>
      </c>
      <c r="L158" s="201">
        <f>SUM(L137:L153)</f>
        <v>152.23548958466537</v>
      </c>
      <c r="M158" s="201">
        <f t="shared" ref="M158:S158" si="105">SUM(M137:M153)</f>
        <v>685.18828025747916</v>
      </c>
      <c r="N158" s="201">
        <f t="shared" si="105"/>
        <v>963.74822481931631</v>
      </c>
      <c r="O158" s="201">
        <f t="shared" si="105"/>
        <v>1615.010966562334</v>
      </c>
      <c r="P158" s="201">
        <f t="shared" si="105"/>
        <v>83.921611435604945</v>
      </c>
      <c r="Q158" s="201">
        <f t="shared" si="105"/>
        <v>44.999820408793944</v>
      </c>
      <c r="R158" s="203">
        <f t="shared" si="105"/>
        <v>0</v>
      </c>
      <c r="S158" s="204">
        <f t="shared" si="105"/>
        <v>3545.1043930681935</v>
      </c>
      <c r="T158" s="147" t="str">
        <f>IF(ABS(S158-AI158)&gt;0.01,S158-AI158,"")</f>
        <v/>
      </c>
      <c r="U158" s="230" t="s">
        <v>59</v>
      </c>
      <c r="V158" s="231">
        <f>SUM(V137:V153)</f>
        <v>115.69227928620901</v>
      </c>
      <c r="W158" s="231">
        <f t="shared" ref="W158:AH158" si="106">SUM(W137:W153)</f>
        <v>35.668517740330529</v>
      </c>
      <c r="X158" s="231">
        <f t="shared" si="106"/>
        <v>44.999820408793944</v>
      </c>
      <c r="Y158" s="231">
        <f t="shared" si="106"/>
        <v>685.18828025747916</v>
      </c>
      <c r="Z158" s="231">
        <f t="shared" si="106"/>
        <v>962.45133850719958</v>
      </c>
      <c r="AA158" s="231">
        <f t="shared" si="106"/>
        <v>1597.027734243497</v>
      </c>
      <c r="AB158" s="231">
        <f t="shared" si="106"/>
        <v>83.921611435604945</v>
      </c>
      <c r="AC158" s="231">
        <f t="shared" si="106"/>
        <v>20.154811189079393</v>
      </c>
      <c r="AD158" s="232">
        <f t="shared" si="106"/>
        <v>0.87469255812583047</v>
      </c>
      <c r="AE158" s="232">
        <f t="shared" si="106"/>
        <v>0.11999917288439772</v>
      </c>
      <c r="AF158" s="232">
        <f t="shared" si="106"/>
        <v>0</v>
      </c>
      <c r="AG158" s="232">
        <f t="shared" si="106"/>
        <v>1.2968863121167202</v>
      </c>
      <c r="AH158" s="232">
        <f t="shared" si="106"/>
        <v>17.863233145952442</v>
      </c>
      <c r="AI158" s="233">
        <f>SUM(V158:AC158)</f>
        <v>3545.1043930681935</v>
      </c>
      <c r="AJ158" s="147" t="str">
        <f t="shared" si="103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4.3983660843492964E-2</v>
      </c>
      <c r="C159" s="49">
        <f t="shared" ref="C159:H159" si="107">IF($I158=0,"-",C158/$I158)</f>
        <v>0.19796362211598831</v>
      </c>
      <c r="D159" s="49">
        <f t="shared" si="107"/>
        <v>0.27844476458557049</v>
      </c>
      <c r="E159" s="49">
        <f t="shared" si="107"/>
        <v>0.46660666842926946</v>
      </c>
      <c r="F159" s="49">
        <f t="shared" si="107"/>
        <v>0</v>
      </c>
      <c r="G159" s="49">
        <f t="shared" si="107"/>
        <v>1.3001284025678699E-2</v>
      </c>
      <c r="H159" s="71">
        <f t="shared" si="107"/>
        <v>0</v>
      </c>
      <c r="I159" s="50">
        <f>SUM(B159:H159)</f>
        <v>0.99999999999999989</v>
      </c>
      <c r="J159" s="147"/>
      <c r="K159" s="82" t="s">
        <v>83</v>
      </c>
      <c r="L159" s="99">
        <f t="shared" ref="L159:R159" si="108">IF($S158=0,"-",L158/$S158)</f>
        <v>4.2942456047933078E-2</v>
      </c>
      <c r="M159" s="99">
        <f t="shared" si="108"/>
        <v>0.1932773211410192</v>
      </c>
      <c r="N159" s="99">
        <f t="shared" si="108"/>
        <v>0.2718532708666494</v>
      </c>
      <c r="O159" s="99">
        <f t="shared" si="108"/>
        <v>0.45556090526422693</v>
      </c>
      <c r="P159" s="99">
        <f t="shared" si="108"/>
        <v>2.3672536018882372E-2</v>
      </c>
      <c r="Q159" s="99">
        <f t="shared" si="108"/>
        <v>1.2693510661289101E-2</v>
      </c>
      <c r="R159" s="100">
        <f t="shared" si="108"/>
        <v>0</v>
      </c>
      <c r="S159" s="101">
        <f>SUM(L159:R159)</f>
        <v>1.0000000000000002</v>
      </c>
      <c r="U159" s="111" t="s">
        <v>83</v>
      </c>
      <c r="V159" s="133">
        <f>+V158/$AI158</f>
        <v>3.2634378697683548E-2</v>
      </c>
      <c r="W159" s="133">
        <f t="shared" ref="W159:AH159" si="109">+W158/$AI158</f>
        <v>1.0061344825295927E-2</v>
      </c>
      <c r="X159" s="133">
        <f t="shared" si="109"/>
        <v>1.2693510661289101E-2</v>
      </c>
      <c r="Y159" s="133">
        <f t="shared" si="109"/>
        <v>0.1932773211410192</v>
      </c>
      <c r="Z159" s="133">
        <f t="shared" si="109"/>
        <v>0.27148744629046695</v>
      </c>
      <c r="AA159" s="133">
        <f t="shared" si="109"/>
        <v>0.45048821054922783</v>
      </c>
      <c r="AB159" s="133">
        <f t="shared" si="109"/>
        <v>2.3672536018882372E-2</v>
      </c>
      <c r="AC159" s="133">
        <f t="shared" si="109"/>
        <v>5.6852518161350785E-3</v>
      </c>
      <c r="AD159" s="133">
        <f t="shared" si="109"/>
        <v>2.4673252495360434E-4</v>
      </c>
      <c r="AE159" s="133">
        <f t="shared" si="109"/>
        <v>3.3849263541867556E-5</v>
      </c>
      <c r="AF159" s="133">
        <f t="shared" si="109"/>
        <v>0</v>
      </c>
      <c r="AG159" s="133">
        <f t="shared" si="109"/>
        <v>3.658245761824519E-4</v>
      </c>
      <c r="AH159" s="133">
        <f t="shared" si="109"/>
        <v>5.0388454514571539E-3</v>
      </c>
      <c r="AI159" s="134">
        <f>SUM(V159:AC159)</f>
        <v>1</v>
      </c>
      <c r="AJ159" s="25" t="str">
        <f t="shared" si="103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0</v>
      </c>
      <c r="E163" s="158">
        <v>0</v>
      </c>
      <c r="F163" s="321"/>
      <c r="G163" s="158">
        <v>0</v>
      </c>
      <c r="H163" s="159">
        <v>0</v>
      </c>
      <c r="I163" s="160">
        <f>SUM(B163:H163)</f>
        <v>0</v>
      </c>
      <c r="J163" s="155"/>
      <c r="K163" s="209" t="s">
        <v>7</v>
      </c>
      <c r="L163" s="158">
        <v>0</v>
      </c>
      <c r="M163" s="158">
        <v>0</v>
      </c>
      <c r="N163" s="158">
        <v>0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0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0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0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110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111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112">SUM(V164:AC164)</f>
        <v>0</v>
      </c>
      <c r="AJ164" s="147" t="str">
        <f t="shared" ref="AJ164:AJ185" si="113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115.95638341695116</v>
      </c>
      <c r="E165" s="162">
        <v>0</v>
      </c>
      <c r="F165" s="322"/>
      <c r="G165" s="162">
        <v>0</v>
      </c>
      <c r="H165" s="174">
        <v>0</v>
      </c>
      <c r="I165" s="160">
        <f t="shared" si="110"/>
        <v>115.95638341695116</v>
      </c>
      <c r="J165" s="155"/>
      <c r="K165" s="175" t="s">
        <v>10</v>
      </c>
      <c r="L165" s="162">
        <v>0</v>
      </c>
      <c r="M165" s="162">
        <v>0</v>
      </c>
      <c r="N165" s="162">
        <v>115.95638341695116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111"/>
        <v>115.95638341695116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115.95638341695116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112"/>
        <v>115.95638341695116</v>
      </c>
      <c r="AJ165" s="147" t="str">
        <f t="shared" si="113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110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111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112"/>
        <v>0</v>
      </c>
      <c r="AJ166" s="147" t="str">
        <f t="shared" si="113"/>
        <v/>
      </c>
      <c r="BA166" s="147"/>
      <c r="BR166" s="147"/>
      <c r="CG166" s="147"/>
    </row>
    <row r="167" spans="1:85" ht="15">
      <c r="A167" s="173" t="s">
        <v>16</v>
      </c>
      <c r="B167" s="162">
        <v>7.101794445903491</v>
      </c>
      <c r="C167" s="162">
        <v>0</v>
      </c>
      <c r="D167" s="162">
        <v>0</v>
      </c>
      <c r="E167" s="162">
        <v>0</v>
      </c>
      <c r="F167" s="322"/>
      <c r="G167" s="162">
        <v>0</v>
      </c>
      <c r="H167" s="174">
        <v>0</v>
      </c>
      <c r="I167" s="160">
        <f t="shared" si="110"/>
        <v>7.101794445903491</v>
      </c>
      <c r="J167" s="155"/>
      <c r="K167" s="175" t="s">
        <v>16</v>
      </c>
      <c r="L167" s="162">
        <v>7.101794445903491</v>
      </c>
      <c r="M167" s="162">
        <v>0</v>
      </c>
      <c r="N167" s="162">
        <v>0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111"/>
        <v>7.101794445903491</v>
      </c>
      <c r="U167" s="221" t="s">
        <v>16</v>
      </c>
      <c r="V167" s="213">
        <v>7.101794445903491</v>
      </c>
      <c r="W167" s="213">
        <v>0</v>
      </c>
      <c r="X167" s="213">
        <v>0</v>
      </c>
      <c r="Y167" s="213">
        <v>0</v>
      </c>
      <c r="Z167" s="213">
        <v>0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112"/>
        <v>7.101794445903491</v>
      </c>
      <c r="AJ167" s="147" t="str">
        <f t="shared" si="113"/>
        <v/>
      </c>
      <c r="BA167" s="147"/>
      <c r="BR167" s="147"/>
      <c r="CG167" s="147"/>
    </row>
    <row r="168" spans="1:85" ht="15">
      <c r="A168" s="165" t="s">
        <v>15</v>
      </c>
      <c r="B168" s="166">
        <v>0.76576458139536108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110"/>
        <v>0.76576458139536108</v>
      </c>
      <c r="J168" s="155"/>
      <c r="K168" s="169" t="s">
        <v>15</v>
      </c>
      <c r="L168" s="170">
        <v>0.76576458139536108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111"/>
        <v>0.76576458139536108</v>
      </c>
      <c r="U168" s="217" t="s">
        <v>53</v>
      </c>
      <c r="V168" s="218">
        <v>0.76576458139536108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112"/>
        <v>0.76576458139536108</v>
      </c>
      <c r="AJ168" s="147" t="str">
        <f t="shared" si="113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1.0256628015769584</v>
      </c>
      <c r="F169" s="322"/>
      <c r="G169" s="162">
        <v>0</v>
      </c>
      <c r="H169" s="174">
        <v>0</v>
      </c>
      <c r="I169" s="160">
        <f t="shared" si="110"/>
        <v>1.0256628015769584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1.0256628015769584</v>
      </c>
      <c r="P169" s="162">
        <v>15.098393219063196</v>
      </c>
      <c r="Q169" s="162">
        <v>0</v>
      </c>
      <c r="R169" s="163">
        <v>0</v>
      </c>
      <c r="S169" s="164">
        <f t="shared" si="111"/>
        <v>16.124056020640154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0.51283140078847922</v>
      </c>
      <c r="AB169" s="213">
        <v>15.098393219063196</v>
      </c>
      <c r="AC169" s="214">
        <v>0.51283140078847922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0.51283140078847922</v>
      </c>
      <c r="AI169" s="216">
        <f t="shared" si="112"/>
        <v>16.124056020640154</v>
      </c>
      <c r="AJ169" s="147" t="str">
        <f t="shared" si="113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110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1.9491299009856637</v>
      </c>
      <c r="Q170" s="170">
        <v>0</v>
      </c>
      <c r="R170" s="171">
        <v>0</v>
      </c>
      <c r="S170" s="172">
        <f t="shared" si="111"/>
        <v>1.9491299009856637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1.9491299009856637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112"/>
        <v>1.9491299009856637</v>
      </c>
      <c r="AJ170" s="147" t="str">
        <f t="shared" si="113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110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111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112"/>
        <v>0</v>
      </c>
      <c r="AJ171" s="147" t="str">
        <f t="shared" si="113"/>
        <v/>
      </c>
      <c r="BA171" s="147"/>
      <c r="BR171" s="147"/>
      <c r="CG171" s="147"/>
    </row>
    <row r="172" spans="1:85" ht="15">
      <c r="A172" s="165" t="s">
        <v>17</v>
      </c>
      <c r="B172" s="166">
        <v>2.4818830453267413</v>
      </c>
      <c r="C172" s="166">
        <v>0</v>
      </c>
      <c r="D172" s="166">
        <v>3.4273004665278508</v>
      </c>
      <c r="E172" s="166">
        <v>0</v>
      </c>
      <c r="F172" s="322"/>
      <c r="G172" s="166">
        <v>0</v>
      </c>
      <c r="H172" s="167">
        <v>0</v>
      </c>
      <c r="I172" s="168">
        <f t="shared" si="110"/>
        <v>5.9091835118545921</v>
      </c>
      <c r="J172" s="155"/>
      <c r="K172" s="169" t="s">
        <v>17</v>
      </c>
      <c r="L172" s="170">
        <v>2.4818830453267413</v>
      </c>
      <c r="M172" s="170">
        <v>0</v>
      </c>
      <c r="N172" s="170">
        <v>3.4273004665278508</v>
      </c>
      <c r="O172" s="170">
        <v>0</v>
      </c>
      <c r="P172" s="170">
        <v>1.5194838709677468E-3</v>
      </c>
      <c r="Q172" s="170">
        <v>0</v>
      </c>
      <c r="R172" s="171">
        <v>0</v>
      </c>
      <c r="S172" s="172">
        <f t="shared" si="111"/>
        <v>5.9107029957255595</v>
      </c>
      <c r="U172" s="217" t="s">
        <v>17</v>
      </c>
      <c r="V172" s="218">
        <v>2.4818830453267413</v>
      </c>
      <c r="W172" s="218">
        <v>0</v>
      </c>
      <c r="X172" s="218">
        <v>0</v>
      </c>
      <c r="Y172" s="218">
        <v>0</v>
      </c>
      <c r="Z172" s="218">
        <v>3.4273004665278508</v>
      </c>
      <c r="AA172" s="218">
        <v>0</v>
      </c>
      <c r="AB172" s="218">
        <v>1.5194838709677468E-3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112"/>
        <v>5.9107029957255595</v>
      </c>
      <c r="AJ172" s="147" t="str">
        <f t="shared" si="113"/>
        <v/>
      </c>
      <c r="BA172" s="147"/>
      <c r="BR172" s="147"/>
      <c r="CG172" s="147"/>
    </row>
    <row r="173" spans="1:85" ht="15">
      <c r="A173" s="173" t="s">
        <v>139</v>
      </c>
      <c r="B173" s="162">
        <v>221.62972252304183</v>
      </c>
      <c r="C173" s="162">
        <v>0</v>
      </c>
      <c r="D173" s="162">
        <v>597.08904121629621</v>
      </c>
      <c r="E173" s="162">
        <v>0</v>
      </c>
      <c r="F173" s="322"/>
      <c r="G173" s="162">
        <v>0</v>
      </c>
      <c r="H173" s="174">
        <v>0</v>
      </c>
      <c r="I173" s="160">
        <f t="shared" si="110"/>
        <v>818.7187637393381</v>
      </c>
      <c r="J173" s="155"/>
      <c r="K173" s="175" t="s">
        <v>139</v>
      </c>
      <c r="L173" s="162">
        <v>221.62972252304183</v>
      </c>
      <c r="M173" s="162">
        <v>0</v>
      </c>
      <c r="N173" s="162">
        <v>597.08904121629621</v>
      </c>
      <c r="O173" s="162">
        <v>0</v>
      </c>
      <c r="P173" s="162">
        <v>0</v>
      </c>
      <c r="Q173" s="162">
        <v>0</v>
      </c>
      <c r="R173" s="163">
        <v>0</v>
      </c>
      <c r="S173" s="164">
        <f t="shared" si="111"/>
        <v>818.7187637393381</v>
      </c>
      <c r="U173" s="221" t="s">
        <v>139</v>
      </c>
      <c r="V173" s="213">
        <v>221.62972252304183</v>
      </c>
      <c r="W173" s="213">
        <v>0</v>
      </c>
      <c r="X173" s="213">
        <v>0</v>
      </c>
      <c r="Y173" s="213">
        <v>0</v>
      </c>
      <c r="Z173" s="213">
        <v>597.08904121629621</v>
      </c>
      <c r="AA173" s="213">
        <v>0</v>
      </c>
      <c r="AB173" s="213">
        <v>0</v>
      </c>
      <c r="AC173" s="214">
        <v>0</v>
      </c>
      <c r="AD173" s="213">
        <v>0</v>
      </c>
      <c r="AE173" s="213">
        <v>0</v>
      </c>
      <c r="AF173" s="213">
        <v>0</v>
      </c>
      <c r="AG173" s="213">
        <v>0</v>
      </c>
      <c r="AH173" s="213">
        <v>0</v>
      </c>
      <c r="AI173" s="216">
        <f t="shared" si="112"/>
        <v>818.7187637393381</v>
      </c>
      <c r="AJ173" s="147" t="str">
        <f t="shared" si="113"/>
        <v/>
      </c>
      <c r="BA173" s="147"/>
      <c r="BR173" s="147"/>
      <c r="CG173" s="147"/>
    </row>
    <row r="174" spans="1:85" ht="15">
      <c r="A174" s="165" t="s">
        <v>25</v>
      </c>
      <c r="B174" s="166">
        <v>6.4240060930528999</v>
      </c>
      <c r="C174" s="166">
        <v>5.6485320319355754</v>
      </c>
      <c r="D174" s="166">
        <v>552.18680706183204</v>
      </c>
      <c r="E174" s="166">
        <v>293.4118306275858</v>
      </c>
      <c r="F174" s="322"/>
      <c r="G174" s="166">
        <v>29.872202798744159</v>
      </c>
      <c r="H174" s="167">
        <v>0</v>
      </c>
      <c r="I174" s="168">
        <f t="shared" si="110"/>
        <v>887.54337861315048</v>
      </c>
      <c r="J174" s="155"/>
      <c r="K174" s="169" t="s">
        <v>25</v>
      </c>
      <c r="L174" s="170">
        <v>6.4240060930528999</v>
      </c>
      <c r="M174" s="170">
        <v>5.6485320319355754</v>
      </c>
      <c r="N174" s="170">
        <v>552.18680706183204</v>
      </c>
      <c r="O174" s="170">
        <v>293.4118306275858</v>
      </c>
      <c r="P174" s="170">
        <v>0</v>
      </c>
      <c r="Q174" s="170">
        <v>29.872202798744159</v>
      </c>
      <c r="R174" s="171">
        <v>0</v>
      </c>
      <c r="S174" s="172">
        <f t="shared" si="111"/>
        <v>887.54337861315048</v>
      </c>
      <c r="U174" s="217" t="s">
        <v>25</v>
      </c>
      <c r="V174" s="218">
        <v>6.0877556006464175</v>
      </c>
      <c r="W174" s="218">
        <v>0.14410735388849238</v>
      </c>
      <c r="X174" s="218">
        <v>29.872202798744159</v>
      </c>
      <c r="Y174" s="218">
        <v>5.6485320319355754</v>
      </c>
      <c r="Z174" s="218">
        <v>552.18680706183204</v>
      </c>
      <c r="AA174" s="218">
        <v>293.4118306275858</v>
      </c>
      <c r="AB174" s="218">
        <v>0</v>
      </c>
      <c r="AC174" s="219">
        <v>0.19214313851798986</v>
      </c>
      <c r="AD174" s="218">
        <v>0.19214313851798986</v>
      </c>
      <c r="AE174" s="218">
        <v>0</v>
      </c>
      <c r="AF174" s="218">
        <v>0</v>
      </c>
      <c r="AG174" s="218">
        <v>0</v>
      </c>
      <c r="AH174" s="218">
        <v>0</v>
      </c>
      <c r="AI174" s="220">
        <f t="shared" si="112"/>
        <v>887.54337861315048</v>
      </c>
      <c r="AJ174" s="147" t="str">
        <f t="shared" si="113"/>
        <v/>
      </c>
      <c r="BA174" s="147"/>
      <c r="BR174" s="147"/>
      <c r="CG174" s="147"/>
    </row>
    <row r="175" spans="1:85" ht="15">
      <c r="A175" s="173" t="s">
        <v>24</v>
      </c>
      <c r="B175" s="162">
        <v>0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110"/>
        <v>0</v>
      </c>
      <c r="J175" s="155"/>
      <c r="K175" s="175" t="s">
        <v>24</v>
      </c>
      <c r="L175" s="162">
        <v>0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111"/>
        <v>0</v>
      </c>
      <c r="U175" s="221" t="s">
        <v>24</v>
      </c>
      <c r="V175" s="213">
        <v>0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112"/>
        <v>0</v>
      </c>
      <c r="AJ175" s="147" t="str">
        <f t="shared" si="113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110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111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112"/>
        <v>0</v>
      </c>
      <c r="AJ176" s="147" t="str">
        <f t="shared" si="113"/>
        <v/>
      </c>
      <c r="BA176" s="147"/>
      <c r="BR176" s="147"/>
      <c r="CG176" s="147"/>
    </row>
    <row r="177" spans="1:85" ht="15">
      <c r="A177" s="173" t="s">
        <v>22</v>
      </c>
      <c r="B177" s="162">
        <v>6.8923985481975217E-2</v>
      </c>
      <c r="C177" s="162">
        <v>0</v>
      </c>
      <c r="D177" s="162">
        <v>0</v>
      </c>
      <c r="E177" s="162">
        <v>0</v>
      </c>
      <c r="F177" s="322"/>
      <c r="G177" s="162">
        <v>0</v>
      </c>
      <c r="H177" s="174">
        <v>0</v>
      </c>
      <c r="I177" s="160">
        <f t="shared" si="110"/>
        <v>6.8923985481975217E-2</v>
      </c>
      <c r="J177" s="155"/>
      <c r="K177" s="175" t="s">
        <v>22</v>
      </c>
      <c r="L177" s="162">
        <v>6.8923985481975217E-2</v>
      </c>
      <c r="M177" s="162">
        <v>0</v>
      </c>
      <c r="N177" s="162">
        <v>0</v>
      </c>
      <c r="O177" s="162">
        <v>0</v>
      </c>
      <c r="P177" s="162">
        <v>0.92779380561006464</v>
      </c>
      <c r="Q177" s="162">
        <v>0</v>
      </c>
      <c r="R177" s="163">
        <v>0</v>
      </c>
      <c r="S177" s="164">
        <f t="shared" si="111"/>
        <v>0.99671779109203984</v>
      </c>
      <c r="U177" s="221" t="s">
        <v>22</v>
      </c>
      <c r="V177" s="213">
        <v>6.8923985481975217E-2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0.92779380561006464</v>
      </c>
      <c r="AC177" s="214">
        <v>0</v>
      </c>
      <c r="AD177" s="213">
        <v>0</v>
      </c>
      <c r="AE177" s="213">
        <v>0</v>
      </c>
      <c r="AF177" s="213">
        <v>0</v>
      </c>
      <c r="AG177" s="213">
        <v>0</v>
      </c>
      <c r="AH177" s="213">
        <v>0</v>
      </c>
      <c r="AI177" s="216">
        <f t="shared" si="112"/>
        <v>0.99671779109203984</v>
      </c>
      <c r="AJ177" s="147" t="str">
        <f t="shared" si="113"/>
        <v/>
      </c>
      <c r="BA177" s="147"/>
      <c r="BR177" s="147"/>
      <c r="CG177" s="147"/>
    </row>
    <row r="178" spans="1:85" ht="15">
      <c r="A178" s="165" t="s">
        <v>21</v>
      </c>
      <c r="B178" s="166">
        <v>0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110"/>
        <v>0</v>
      </c>
      <c r="J178" s="155"/>
      <c r="K178" s="169" t="s">
        <v>21</v>
      </c>
      <c r="L178" s="170">
        <v>0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111"/>
        <v>0</v>
      </c>
      <c r="U178" s="217" t="s">
        <v>57</v>
      </c>
      <c r="V178" s="218">
        <v>0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112"/>
        <v>0</v>
      </c>
      <c r="AJ178" s="147" t="str">
        <f t="shared" si="113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110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111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112"/>
        <v>0</v>
      </c>
      <c r="AJ179" s="147" t="str">
        <f t="shared" si="113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110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111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112"/>
        <v>0</v>
      </c>
      <c r="AJ180" s="147" t="str">
        <f t="shared" si="113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110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111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112"/>
        <v>0</v>
      </c>
      <c r="AJ181" s="147" t="str">
        <f t="shared" si="113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110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111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112"/>
        <v>0</v>
      </c>
      <c r="AJ182" s="147" t="str">
        <f t="shared" si="113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110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111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112"/>
        <v>0</v>
      </c>
      <c r="AJ183" s="147" t="str">
        <f t="shared" si="113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238.47209467420231</v>
      </c>
      <c r="C184" s="201">
        <f t="shared" ref="C184:I184" si="114">SUM(C163:C179)</f>
        <v>5.6485320319355754</v>
      </c>
      <c r="D184" s="201">
        <f t="shared" si="114"/>
        <v>1268.6595321616073</v>
      </c>
      <c r="E184" s="201">
        <f t="shared" si="114"/>
        <v>294.43749342916277</v>
      </c>
      <c r="F184" s="201">
        <f t="shared" si="114"/>
        <v>0</v>
      </c>
      <c r="G184" s="201">
        <f t="shared" si="114"/>
        <v>29.872202798744159</v>
      </c>
      <c r="H184" s="203">
        <f t="shared" si="114"/>
        <v>0</v>
      </c>
      <c r="I184" s="160">
        <f t="shared" si="114"/>
        <v>1837.089855095652</v>
      </c>
      <c r="J184" s="155"/>
      <c r="K184" s="202" t="s">
        <v>26</v>
      </c>
      <c r="L184" s="201">
        <f>SUM(L163:L179)</f>
        <v>238.47209467420231</v>
      </c>
      <c r="M184" s="201">
        <f t="shared" ref="M184:S184" si="115">SUM(M163:M179)</f>
        <v>5.6485320319355754</v>
      </c>
      <c r="N184" s="201">
        <f t="shared" si="115"/>
        <v>1268.6595321616073</v>
      </c>
      <c r="O184" s="201">
        <f t="shared" si="115"/>
        <v>294.43749342916277</v>
      </c>
      <c r="P184" s="201">
        <f t="shared" si="115"/>
        <v>17.976836409529891</v>
      </c>
      <c r="Q184" s="201">
        <f t="shared" si="115"/>
        <v>29.872202798744159</v>
      </c>
      <c r="R184" s="203">
        <f t="shared" si="115"/>
        <v>0</v>
      </c>
      <c r="S184" s="204">
        <f t="shared" si="115"/>
        <v>1855.066691505182</v>
      </c>
      <c r="T184" s="147" t="str">
        <f>IF(ABS(S184-AI184)&gt;0.01,S184-AI184,"")</f>
        <v/>
      </c>
      <c r="U184" s="230" t="s">
        <v>59</v>
      </c>
      <c r="V184" s="231">
        <f>SUM(V163:V179)</f>
        <v>238.13584418179582</v>
      </c>
      <c r="W184" s="231">
        <f t="shared" ref="W184:AH184" si="116">SUM(W163:W179)</f>
        <v>0.14410735388849238</v>
      </c>
      <c r="X184" s="231">
        <f t="shared" si="116"/>
        <v>29.872202798744159</v>
      </c>
      <c r="Y184" s="231">
        <f t="shared" si="116"/>
        <v>5.6485320319355754</v>
      </c>
      <c r="Z184" s="231">
        <f t="shared" si="116"/>
        <v>1268.6595321616073</v>
      </c>
      <c r="AA184" s="231">
        <f t="shared" si="116"/>
        <v>293.92466202837426</v>
      </c>
      <c r="AB184" s="231">
        <f t="shared" si="116"/>
        <v>17.976836409529891</v>
      </c>
      <c r="AC184" s="231">
        <f t="shared" si="116"/>
        <v>0.70497453930646903</v>
      </c>
      <c r="AD184" s="232">
        <f t="shared" si="116"/>
        <v>0.19214313851798986</v>
      </c>
      <c r="AE184" s="232">
        <f t="shared" si="116"/>
        <v>0</v>
      </c>
      <c r="AF184" s="232">
        <f t="shared" si="116"/>
        <v>0</v>
      </c>
      <c r="AG184" s="232">
        <f t="shared" si="116"/>
        <v>0</v>
      </c>
      <c r="AH184" s="232">
        <f t="shared" si="116"/>
        <v>0.51283140078847922</v>
      </c>
      <c r="AI184" s="233">
        <f>SUM(V184:AC184)</f>
        <v>1855.066691505182</v>
      </c>
      <c r="AJ184" s="147" t="str">
        <f t="shared" si="113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0.12980970637486089</v>
      </c>
      <c r="C185" s="49">
        <f t="shared" ref="C185:H185" si="117">IF($I184=0,"-",C184/$I184)</f>
        <v>3.074717339637953E-3</v>
      </c>
      <c r="D185" s="49">
        <f t="shared" si="117"/>
        <v>0.69058109958130054</v>
      </c>
      <c r="E185" s="49">
        <f t="shared" si="117"/>
        <v>0.16027386608905544</v>
      </c>
      <c r="F185" s="49">
        <f t="shared" si="117"/>
        <v>0</v>
      </c>
      <c r="G185" s="49">
        <f t="shared" si="117"/>
        <v>1.6260610615145332E-2</v>
      </c>
      <c r="H185" s="71">
        <f t="shared" si="117"/>
        <v>0</v>
      </c>
      <c r="I185" s="50">
        <f>SUM(B185:H185)</f>
        <v>1.0000000000000002</v>
      </c>
      <c r="J185" s="147"/>
      <c r="K185" s="82" t="s">
        <v>83</v>
      </c>
      <c r="L185" s="99">
        <f t="shared" ref="L185:R185" si="118">IF($S184=0,"-",L184/$S184)</f>
        <v>0.12855176353832784</v>
      </c>
      <c r="M185" s="99">
        <f t="shared" si="118"/>
        <v>3.0449212730742389E-3</v>
      </c>
      <c r="N185" s="99">
        <f t="shared" si="118"/>
        <v>0.6838889070517622</v>
      </c>
      <c r="O185" s="99">
        <f t="shared" si="118"/>
        <v>0.15872070517866893</v>
      </c>
      <c r="P185" s="99">
        <f t="shared" si="118"/>
        <v>9.6906685305980407E-3</v>
      </c>
      <c r="Q185" s="99">
        <f t="shared" si="118"/>
        <v>1.6103034427568833E-2</v>
      </c>
      <c r="R185" s="100">
        <f t="shared" si="118"/>
        <v>0</v>
      </c>
      <c r="S185" s="101">
        <f>SUM(L185:R185)</f>
        <v>1.0000000000000002</v>
      </c>
      <c r="U185" s="111" t="s">
        <v>83</v>
      </c>
      <c r="V185" s="133">
        <f>+V184/$AI184</f>
        <v>0.12837050294325258</v>
      </c>
      <c r="W185" s="133">
        <f t="shared" ref="W185:AH185" si="119">+W184/$AI184</f>
        <v>7.7683112175101993E-5</v>
      </c>
      <c r="X185" s="133">
        <f t="shared" si="119"/>
        <v>1.6103034427568833E-2</v>
      </c>
      <c r="Y185" s="133">
        <f t="shared" si="119"/>
        <v>3.0449212730742389E-3</v>
      </c>
      <c r="Z185" s="133">
        <f t="shared" si="119"/>
        <v>0.6838889070517622</v>
      </c>
      <c r="AA185" s="133">
        <f t="shared" si="119"/>
        <v>0.15844425614147964</v>
      </c>
      <c r="AB185" s="133">
        <f t="shared" si="119"/>
        <v>9.6906685305980407E-3</v>
      </c>
      <c r="AC185" s="133">
        <f t="shared" si="119"/>
        <v>3.8002652008939901E-4</v>
      </c>
      <c r="AD185" s="133">
        <f t="shared" si="119"/>
        <v>1.03577482900136E-4</v>
      </c>
      <c r="AE185" s="133">
        <f t="shared" si="119"/>
        <v>0</v>
      </c>
      <c r="AF185" s="133">
        <f t="shared" si="119"/>
        <v>0</v>
      </c>
      <c r="AG185" s="133">
        <f t="shared" si="119"/>
        <v>0</v>
      </c>
      <c r="AH185" s="133">
        <f t="shared" si="119"/>
        <v>2.7644903718926307E-4</v>
      </c>
      <c r="AI185" s="134">
        <f>SUM(V185:AC185)</f>
        <v>1</v>
      </c>
      <c r="AJ185" s="25" t="str">
        <f t="shared" si="113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2.4622880847890782E-2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2.4622880847890782E-2</v>
      </c>
      <c r="J189" s="155"/>
      <c r="K189" s="209" t="s">
        <v>7</v>
      </c>
      <c r="L189" s="158">
        <v>2.4622880847890782E-2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2.4622880847890782E-2</v>
      </c>
      <c r="U189" s="212" t="s">
        <v>7</v>
      </c>
      <c r="V189" s="213">
        <v>2.4622880847890782E-2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2.4622880847890782E-2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514.60209043325062</v>
      </c>
      <c r="E190" s="166">
        <v>0</v>
      </c>
      <c r="F190" s="322"/>
      <c r="G190" s="166">
        <v>0</v>
      </c>
      <c r="H190" s="167">
        <v>0</v>
      </c>
      <c r="I190" s="168">
        <f t="shared" ref="I190:I209" si="120">SUM(B190:H190)</f>
        <v>514.60209043325062</v>
      </c>
      <c r="J190" s="155"/>
      <c r="K190" s="169" t="s">
        <v>8</v>
      </c>
      <c r="L190" s="170">
        <v>0</v>
      </c>
      <c r="M190" s="170">
        <v>0</v>
      </c>
      <c r="N190" s="170">
        <v>514.60209043325062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121">SUM(L190:R190)</f>
        <v>514.60209043325062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514.60209043325062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122">SUM(V190:AC190)</f>
        <v>514.60209043325062</v>
      </c>
      <c r="AJ190" s="147" t="str">
        <f t="shared" ref="AJ190:AJ211" si="123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0</v>
      </c>
      <c r="E191" s="162">
        <v>0</v>
      </c>
      <c r="F191" s="322"/>
      <c r="G191" s="162">
        <v>0</v>
      </c>
      <c r="H191" s="174">
        <v>0</v>
      </c>
      <c r="I191" s="160">
        <f t="shared" si="120"/>
        <v>0</v>
      </c>
      <c r="J191" s="155"/>
      <c r="K191" s="175" t="s">
        <v>10</v>
      </c>
      <c r="L191" s="162">
        <v>0</v>
      </c>
      <c r="M191" s="162">
        <v>0</v>
      </c>
      <c r="N191" s="162">
        <v>0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121"/>
        <v>0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122"/>
        <v>0</v>
      </c>
      <c r="AJ191" s="147" t="str">
        <f t="shared" si="123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479.74576999999994</v>
      </c>
      <c r="E192" s="166">
        <v>0</v>
      </c>
      <c r="F192" s="322"/>
      <c r="G192" s="166">
        <v>0</v>
      </c>
      <c r="H192" s="167">
        <v>0</v>
      </c>
      <c r="I192" s="168">
        <f t="shared" si="120"/>
        <v>479.74576999999994</v>
      </c>
      <c r="J192" s="155"/>
      <c r="K192" s="169" t="s">
        <v>52</v>
      </c>
      <c r="L192" s="170">
        <v>0</v>
      </c>
      <c r="M192" s="170">
        <v>0</v>
      </c>
      <c r="N192" s="170">
        <v>479.74576999999994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121"/>
        <v>479.74576999999994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479.74576999999994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122"/>
        <v>479.74576999999994</v>
      </c>
      <c r="AJ192" s="147" t="str">
        <f t="shared" si="123"/>
        <v/>
      </c>
      <c r="BA192" s="147"/>
      <c r="BR192" s="147"/>
      <c r="CG192" s="147"/>
    </row>
    <row r="193" spans="1:85" ht="15">
      <c r="A193" s="173" t="s">
        <v>16</v>
      </c>
      <c r="B193" s="162">
        <v>3.1676411098153752</v>
      </c>
      <c r="C193" s="162">
        <v>0</v>
      </c>
      <c r="D193" s="162">
        <v>143.58322513536498</v>
      </c>
      <c r="E193" s="162">
        <v>0</v>
      </c>
      <c r="F193" s="322"/>
      <c r="G193" s="162">
        <v>0</v>
      </c>
      <c r="H193" s="174">
        <v>0</v>
      </c>
      <c r="I193" s="160">
        <f t="shared" si="120"/>
        <v>146.75086624518036</v>
      </c>
      <c r="J193" s="155"/>
      <c r="K193" s="175" t="s">
        <v>16</v>
      </c>
      <c r="L193" s="162">
        <v>3.1676411098153752</v>
      </c>
      <c r="M193" s="162">
        <v>0</v>
      </c>
      <c r="N193" s="162">
        <v>143.58322513536498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121"/>
        <v>146.75086624518036</v>
      </c>
      <c r="U193" s="221" t="s">
        <v>16</v>
      </c>
      <c r="V193" s="213">
        <v>3.1676411098153752</v>
      </c>
      <c r="W193" s="213">
        <v>0</v>
      </c>
      <c r="X193" s="213">
        <v>0</v>
      </c>
      <c r="Y193" s="213">
        <v>0</v>
      </c>
      <c r="Z193" s="213">
        <v>143.58322513536498</v>
      </c>
      <c r="AA193" s="213">
        <v>0</v>
      </c>
      <c r="AB193" s="213">
        <v>0</v>
      </c>
      <c r="AC193" s="214">
        <v>0</v>
      </c>
      <c r="AD193" s="215">
        <v>0</v>
      </c>
      <c r="AE193" s="215">
        <v>0</v>
      </c>
      <c r="AF193" s="215">
        <v>0</v>
      </c>
      <c r="AG193" s="215">
        <v>0</v>
      </c>
      <c r="AH193" s="215">
        <v>0</v>
      </c>
      <c r="AI193" s="216">
        <f t="shared" si="122"/>
        <v>146.75086624518036</v>
      </c>
      <c r="AJ193" s="147" t="str">
        <f t="shared" si="123"/>
        <v/>
      </c>
      <c r="BA193" s="147"/>
      <c r="BR193" s="147"/>
      <c r="CG193" s="147"/>
    </row>
    <row r="194" spans="1:85" ht="15">
      <c r="A194" s="165" t="s">
        <v>15</v>
      </c>
      <c r="B194" s="166">
        <v>26.943661769437622</v>
      </c>
      <c r="C194" s="166">
        <v>1.6401194366857379</v>
      </c>
      <c r="D194" s="166">
        <v>27.051119165537585</v>
      </c>
      <c r="E194" s="166">
        <v>6.3177309162870197</v>
      </c>
      <c r="F194" s="322"/>
      <c r="G194" s="166">
        <v>0</v>
      </c>
      <c r="H194" s="167">
        <v>0</v>
      </c>
      <c r="I194" s="168">
        <f t="shared" si="120"/>
        <v>61.952631287947966</v>
      </c>
      <c r="J194" s="155"/>
      <c r="K194" s="169" t="s">
        <v>15</v>
      </c>
      <c r="L194" s="170">
        <v>26.943661769437622</v>
      </c>
      <c r="M194" s="170">
        <v>1.6401194366857379</v>
      </c>
      <c r="N194" s="170">
        <v>27.051119165537585</v>
      </c>
      <c r="O194" s="170">
        <v>6.3177309162870197</v>
      </c>
      <c r="P194" s="170">
        <v>0</v>
      </c>
      <c r="Q194" s="170">
        <v>0</v>
      </c>
      <c r="R194" s="171">
        <v>0</v>
      </c>
      <c r="S194" s="172">
        <f t="shared" si="121"/>
        <v>61.952631287947966</v>
      </c>
      <c r="U194" s="217" t="s">
        <v>53</v>
      </c>
      <c r="V194" s="218">
        <v>18.783728048134115</v>
      </c>
      <c r="W194" s="218">
        <v>0</v>
      </c>
      <c r="X194" s="218">
        <v>0</v>
      </c>
      <c r="Y194" s="218">
        <v>1.6401194366857379</v>
      </c>
      <c r="Z194" s="218">
        <v>26.098404210830424</v>
      </c>
      <c r="AA194" s="218">
        <v>4.3190919628502167</v>
      </c>
      <c r="AB194" s="218">
        <v>0</v>
      </c>
      <c r="AC194" s="219">
        <v>11.111287629447471</v>
      </c>
      <c r="AD194" s="218">
        <v>8.1599337213035064</v>
      </c>
      <c r="AE194" s="218">
        <v>0</v>
      </c>
      <c r="AF194" s="218">
        <v>0</v>
      </c>
      <c r="AG194" s="218">
        <v>0.9527149547071625</v>
      </c>
      <c r="AH194" s="218">
        <v>1.998638953436803</v>
      </c>
      <c r="AI194" s="220">
        <f t="shared" si="122"/>
        <v>61.952631287947966</v>
      </c>
      <c r="AJ194" s="147" t="str">
        <f t="shared" si="123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4.4856042393049504</v>
      </c>
      <c r="F195" s="322"/>
      <c r="G195" s="162">
        <v>0</v>
      </c>
      <c r="H195" s="174">
        <v>0</v>
      </c>
      <c r="I195" s="160">
        <f t="shared" si="120"/>
        <v>4.4856042393049504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4.4856042393049504</v>
      </c>
      <c r="P195" s="162">
        <v>683.2124731951991</v>
      </c>
      <c r="Q195" s="162">
        <v>0</v>
      </c>
      <c r="R195" s="163">
        <v>0</v>
      </c>
      <c r="S195" s="164">
        <f t="shared" si="121"/>
        <v>687.69807743450406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0.6728406358957425</v>
      </c>
      <c r="AB195" s="213">
        <v>683.2124731951991</v>
      </c>
      <c r="AC195" s="214">
        <v>3.8127636034092078</v>
      </c>
      <c r="AD195" s="213">
        <v>0</v>
      </c>
      <c r="AE195" s="213">
        <v>0</v>
      </c>
      <c r="AF195" s="213">
        <v>0</v>
      </c>
      <c r="AG195" s="213">
        <v>0</v>
      </c>
      <c r="AH195" s="213">
        <v>3.8127636034092078</v>
      </c>
      <c r="AI195" s="216">
        <f t="shared" si="122"/>
        <v>687.69807743450406</v>
      </c>
      <c r="AJ195" s="147" t="str">
        <f t="shared" si="123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120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4.6566293802063106</v>
      </c>
      <c r="Q196" s="170">
        <v>0</v>
      </c>
      <c r="R196" s="171">
        <v>0</v>
      </c>
      <c r="S196" s="172">
        <f t="shared" si="121"/>
        <v>4.6566293802063106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4.6566293802063106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122"/>
        <v>4.6566293802063106</v>
      </c>
      <c r="AJ196" s="147" t="str">
        <f t="shared" si="123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0.49401391482739104</v>
      </c>
      <c r="E197" s="162">
        <v>0</v>
      </c>
      <c r="F197" s="322"/>
      <c r="G197" s="162">
        <v>0</v>
      </c>
      <c r="H197" s="174">
        <v>0</v>
      </c>
      <c r="I197" s="160">
        <f t="shared" si="120"/>
        <v>0.49401391482739104</v>
      </c>
      <c r="J197" s="155"/>
      <c r="K197" s="175" t="s">
        <v>55</v>
      </c>
      <c r="L197" s="162">
        <v>0</v>
      </c>
      <c r="M197" s="162">
        <v>0</v>
      </c>
      <c r="N197" s="162">
        <v>0.49401391482739104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121"/>
        <v>0.49401391482739104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0.49401391482739104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122"/>
        <v>0.49401391482739104</v>
      </c>
      <c r="AJ197" s="147" t="str">
        <f t="shared" si="123"/>
        <v/>
      </c>
      <c r="BA197" s="147"/>
      <c r="BR197" s="147"/>
      <c r="CG197" s="147"/>
    </row>
    <row r="198" spans="1:85" ht="15">
      <c r="A198" s="165" t="s">
        <v>17</v>
      </c>
      <c r="B198" s="166">
        <v>37.352695596299661</v>
      </c>
      <c r="C198" s="166">
        <v>0</v>
      </c>
      <c r="D198" s="166">
        <v>6.9256081358270292</v>
      </c>
      <c r="E198" s="166">
        <v>0.33700968084927951</v>
      </c>
      <c r="F198" s="322"/>
      <c r="G198" s="166">
        <v>0</v>
      </c>
      <c r="H198" s="167">
        <v>0</v>
      </c>
      <c r="I198" s="168">
        <f t="shared" si="120"/>
        <v>44.615313412975965</v>
      </c>
      <c r="J198" s="155"/>
      <c r="K198" s="169" t="s">
        <v>17</v>
      </c>
      <c r="L198" s="170">
        <v>37.352695596299661</v>
      </c>
      <c r="M198" s="170">
        <v>0</v>
      </c>
      <c r="N198" s="170">
        <v>6.9256081358270292</v>
      </c>
      <c r="O198" s="170">
        <v>0.33700968084927951</v>
      </c>
      <c r="P198" s="170">
        <v>9.1597958071278924E-3</v>
      </c>
      <c r="Q198" s="170">
        <v>0</v>
      </c>
      <c r="R198" s="171">
        <v>0</v>
      </c>
      <c r="S198" s="172">
        <f t="shared" si="121"/>
        <v>44.624473208783094</v>
      </c>
      <c r="U198" s="217" t="s">
        <v>17</v>
      </c>
      <c r="V198" s="218">
        <v>37.352695596299661</v>
      </c>
      <c r="W198" s="218">
        <v>0</v>
      </c>
      <c r="X198" s="218">
        <v>0</v>
      </c>
      <c r="Y198" s="218">
        <v>0</v>
      </c>
      <c r="Z198" s="218">
        <v>6.9256081358270292</v>
      </c>
      <c r="AA198" s="218">
        <v>5.7983160431278387E-2</v>
      </c>
      <c r="AB198" s="218">
        <v>9.1597958071278924E-3</v>
      </c>
      <c r="AC198" s="219">
        <v>0.27902652041800113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0.27902652041800113</v>
      </c>
      <c r="AI198" s="220">
        <f t="shared" si="122"/>
        <v>44.624473208783094</v>
      </c>
      <c r="AJ198" s="147" t="str">
        <f t="shared" si="123"/>
        <v/>
      </c>
      <c r="BA198" s="147"/>
      <c r="BR198" s="147"/>
      <c r="CG198" s="147"/>
    </row>
    <row r="199" spans="1:85" ht="15">
      <c r="A199" s="173" t="s">
        <v>139</v>
      </c>
      <c r="B199" s="162">
        <v>23.253529616160968</v>
      </c>
      <c r="C199" s="162">
        <v>17.800703947139656</v>
      </c>
      <c r="D199" s="162">
        <v>474.31578988239329</v>
      </c>
      <c r="E199" s="162">
        <v>0</v>
      </c>
      <c r="F199" s="322"/>
      <c r="G199" s="162">
        <v>0</v>
      </c>
      <c r="H199" s="174">
        <v>0</v>
      </c>
      <c r="I199" s="160">
        <f t="shared" si="120"/>
        <v>515.37002344569396</v>
      </c>
      <c r="J199" s="155"/>
      <c r="K199" s="175" t="s">
        <v>139</v>
      </c>
      <c r="L199" s="162">
        <v>23.253529616160968</v>
      </c>
      <c r="M199" s="162">
        <v>17.800703947139656</v>
      </c>
      <c r="N199" s="162">
        <v>474.31578988239329</v>
      </c>
      <c r="O199" s="162">
        <v>0</v>
      </c>
      <c r="P199" s="162">
        <v>7.6024502323733847</v>
      </c>
      <c r="Q199" s="162">
        <v>0</v>
      </c>
      <c r="R199" s="163">
        <v>0</v>
      </c>
      <c r="S199" s="164">
        <f t="shared" si="121"/>
        <v>522.97247367806733</v>
      </c>
      <c r="U199" s="221" t="s">
        <v>139</v>
      </c>
      <c r="V199" s="213">
        <v>22.972821626745706</v>
      </c>
      <c r="W199" s="213">
        <v>0</v>
      </c>
      <c r="X199" s="213">
        <v>0</v>
      </c>
      <c r="Y199" s="213">
        <v>17.800703947139656</v>
      </c>
      <c r="Z199" s="213">
        <v>382.39397809895246</v>
      </c>
      <c r="AA199" s="213">
        <v>0</v>
      </c>
      <c r="AB199" s="213">
        <v>7.6024502323733847</v>
      </c>
      <c r="AC199" s="214">
        <v>92.202519772856078</v>
      </c>
      <c r="AD199" s="213">
        <v>0.28070798941526115</v>
      </c>
      <c r="AE199" s="213">
        <v>0</v>
      </c>
      <c r="AF199" s="213">
        <v>0</v>
      </c>
      <c r="AG199" s="213">
        <v>91.921811783440816</v>
      </c>
      <c r="AH199" s="213">
        <v>0</v>
      </c>
      <c r="AI199" s="216">
        <f t="shared" si="122"/>
        <v>522.97247367806722</v>
      </c>
      <c r="AJ199" s="147" t="str">
        <f t="shared" si="123"/>
        <v/>
      </c>
      <c r="BA199" s="147"/>
      <c r="BR199" s="147"/>
      <c r="CG199" s="147"/>
    </row>
    <row r="200" spans="1:85" ht="15">
      <c r="A200" s="165" t="s">
        <v>25</v>
      </c>
      <c r="B200" s="166">
        <v>26.633930763743798</v>
      </c>
      <c r="C200" s="166">
        <v>14.527598598405708</v>
      </c>
      <c r="D200" s="166">
        <v>397.08769502308934</v>
      </c>
      <c r="E200" s="166">
        <v>763.90955963283352</v>
      </c>
      <c r="F200" s="322"/>
      <c r="G200" s="166">
        <v>8.4744325157366625</v>
      </c>
      <c r="H200" s="167">
        <v>0</v>
      </c>
      <c r="I200" s="168">
        <f t="shared" si="120"/>
        <v>1210.633216533809</v>
      </c>
      <c r="J200" s="155"/>
      <c r="K200" s="169" t="s">
        <v>25</v>
      </c>
      <c r="L200" s="170">
        <v>26.633930763743798</v>
      </c>
      <c r="M200" s="170">
        <v>14.527598598405708</v>
      </c>
      <c r="N200" s="170">
        <v>397.08769502308934</v>
      </c>
      <c r="O200" s="170">
        <v>763.90955963283352</v>
      </c>
      <c r="P200" s="170">
        <v>0</v>
      </c>
      <c r="Q200" s="170">
        <v>8.4744325157366625</v>
      </c>
      <c r="R200" s="171">
        <v>0</v>
      </c>
      <c r="S200" s="172">
        <f t="shared" si="121"/>
        <v>1210.633216533809</v>
      </c>
      <c r="U200" s="217" t="s">
        <v>25</v>
      </c>
      <c r="V200" s="218">
        <v>2.4212664330676179</v>
      </c>
      <c r="W200" s="218">
        <v>24.21266433067618</v>
      </c>
      <c r="X200" s="218">
        <v>8.4744325157366625</v>
      </c>
      <c r="Y200" s="218">
        <v>14.527598598405708</v>
      </c>
      <c r="Z200" s="218">
        <v>397.08769502308934</v>
      </c>
      <c r="AA200" s="218">
        <v>759.06702676669829</v>
      </c>
      <c r="AB200" s="218">
        <v>0</v>
      </c>
      <c r="AC200" s="219">
        <v>4.8425328661352358</v>
      </c>
      <c r="AD200" s="218">
        <v>0</v>
      </c>
      <c r="AE200" s="218">
        <v>3.6318996496014271</v>
      </c>
      <c r="AF200" s="218">
        <v>0</v>
      </c>
      <c r="AG200" s="218">
        <v>0</v>
      </c>
      <c r="AH200" s="218">
        <v>1.210633216533809</v>
      </c>
      <c r="AI200" s="220">
        <f t="shared" si="122"/>
        <v>1210.6332165338092</v>
      </c>
      <c r="AJ200" s="147" t="str">
        <f t="shared" si="123"/>
        <v/>
      </c>
      <c r="BA200" s="147"/>
      <c r="BR200" s="147"/>
      <c r="CG200" s="147"/>
    </row>
    <row r="201" spans="1:85" ht="15">
      <c r="A201" s="173" t="s">
        <v>24</v>
      </c>
      <c r="B201" s="162">
        <v>0.88748912505310329</v>
      </c>
      <c r="C201" s="162">
        <v>0</v>
      </c>
      <c r="D201" s="162">
        <v>9.6702938902290675E-2</v>
      </c>
      <c r="E201" s="162">
        <v>0</v>
      </c>
      <c r="F201" s="322"/>
      <c r="G201" s="162">
        <v>0</v>
      </c>
      <c r="H201" s="174">
        <v>0</v>
      </c>
      <c r="I201" s="160">
        <f t="shared" si="120"/>
        <v>0.98419206395539394</v>
      </c>
      <c r="J201" s="155"/>
      <c r="K201" s="175" t="s">
        <v>24</v>
      </c>
      <c r="L201" s="162">
        <v>0.88748912505310329</v>
      </c>
      <c r="M201" s="162">
        <v>0</v>
      </c>
      <c r="N201" s="162">
        <v>9.6702938902290675E-2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121"/>
        <v>0.98419206395539394</v>
      </c>
      <c r="U201" s="221" t="s">
        <v>24</v>
      </c>
      <c r="V201" s="213">
        <v>0.88748912505310329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9.6702938902290675E-2</v>
      </c>
      <c r="AD201" s="213">
        <v>0</v>
      </c>
      <c r="AE201" s="213">
        <v>0</v>
      </c>
      <c r="AF201" s="213">
        <v>0</v>
      </c>
      <c r="AG201" s="213">
        <v>9.6702938902290675E-2</v>
      </c>
      <c r="AH201" s="213">
        <v>0</v>
      </c>
      <c r="AI201" s="216">
        <f t="shared" si="122"/>
        <v>0.98419206395539394</v>
      </c>
      <c r="AJ201" s="147" t="str">
        <f t="shared" si="123"/>
        <v/>
      </c>
      <c r="BA201" s="147"/>
      <c r="BR201" s="147"/>
      <c r="CG201" s="147"/>
    </row>
    <row r="202" spans="1:85" ht="15">
      <c r="A202" s="165" t="s">
        <v>56</v>
      </c>
      <c r="B202" s="166">
        <v>1.158358441543892E-2</v>
      </c>
      <c r="C202" s="166">
        <v>1.9644326147831983E-2</v>
      </c>
      <c r="D202" s="166">
        <v>3.5825518810635837E-2</v>
      </c>
      <c r="E202" s="166">
        <v>0</v>
      </c>
      <c r="F202" s="322"/>
      <c r="G202" s="166">
        <v>0</v>
      </c>
      <c r="H202" s="167">
        <v>0</v>
      </c>
      <c r="I202" s="168">
        <f t="shared" si="120"/>
        <v>6.7053429373906737E-2</v>
      </c>
      <c r="J202" s="155"/>
      <c r="K202" s="169" t="s">
        <v>56</v>
      </c>
      <c r="L202" s="170">
        <v>1.158358441543892E-2</v>
      </c>
      <c r="M202" s="170">
        <v>1.9644326147831983E-2</v>
      </c>
      <c r="N202" s="170">
        <v>3.5825518810635837E-2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121"/>
        <v>6.7053429373906737E-2</v>
      </c>
      <c r="U202" s="217" t="s">
        <v>56</v>
      </c>
      <c r="V202" s="218">
        <v>1.158358441543892E-2</v>
      </c>
      <c r="W202" s="218">
        <v>0</v>
      </c>
      <c r="X202" s="218">
        <v>0</v>
      </c>
      <c r="Y202" s="218">
        <v>1.9644326147831983E-2</v>
      </c>
      <c r="Z202" s="218">
        <v>3.5825518810635837E-2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122"/>
        <v>6.7053429373906737E-2</v>
      </c>
      <c r="AJ202" s="147" t="str">
        <f t="shared" si="123"/>
        <v/>
      </c>
      <c r="BA202" s="147"/>
      <c r="BR202" s="147"/>
      <c r="CG202" s="147"/>
    </row>
    <row r="203" spans="1:85" ht="15">
      <c r="A203" s="173" t="s">
        <v>22</v>
      </c>
      <c r="B203" s="162">
        <v>12.208820248605672</v>
      </c>
      <c r="C203" s="162">
        <v>0</v>
      </c>
      <c r="D203" s="162">
        <v>162.3781550125461</v>
      </c>
      <c r="E203" s="162">
        <v>0</v>
      </c>
      <c r="F203" s="322"/>
      <c r="G203" s="162">
        <v>0</v>
      </c>
      <c r="H203" s="174">
        <v>0</v>
      </c>
      <c r="I203" s="160">
        <f t="shared" si="120"/>
        <v>174.58697526115176</v>
      </c>
      <c r="J203" s="155"/>
      <c r="K203" s="175" t="s">
        <v>22</v>
      </c>
      <c r="L203" s="162">
        <v>12.208820248605672</v>
      </c>
      <c r="M203" s="162">
        <v>0</v>
      </c>
      <c r="N203" s="162">
        <v>162.3781550125461</v>
      </c>
      <c r="O203" s="162">
        <v>0</v>
      </c>
      <c r="P203" s="162">
        <v>42.160494022394964</v>
      </c>
      <c r="Q203" s="162">
        <v>0</v>
      </c>
      <c r="R203" s="163">
        <v>0</v>
      </c>
      <c r="S203" s="164">
        <f t="shared" si="121"/>
        <v>216.74746928354674</v>
      </c>
      <c r="U203" s="221" t="s">
        <v>22</v>
      </c>
      <c r="V203" s="213">
        <v>12.208820248605672</v>
      </c>
      <c r="W203" s="213">
        <v>0</v>
      </c>
      <c r="X203" s="213">
        <v>0</v>
      </c>
      <c r="Y203" s="213">
        <v>0</v>
      </c>
      <c r="Z203" s="213">
        <v>162.3781550125461</v>
      </c>
      <c r="AA203" s="213">
        <v>0</v>
      </c>
      <c r="AB203" s="213">
        <v>42.160494022394964</v>
      </c>
      <c r="AC203" s="214">
        <v>0</v>
      </c>
      <c r="AD203" s="213">
        <v>0</v>
      </c>
      <c r="AE203" s="213">
        <v>0</v>
      </c>
      <c r="AF203" s="213">
        <v>0</v>
      </c>
      <c r="AG203" s="213">
        <v>0</v>
      </c>
      <c r="AH203" s="213">
        <v>0</v>
      </c>
      <c r="AI203" s="216">
        <f t="shared" si="122"/>
        <v>216.74746928354674</v>
      </c>
      <c r="AJ203" s="147" t="str">
        <f t="shared" si="123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277.07944695102026</v>
      </c>
      <c r="E204" s="166">
        <v>0</v>
      </c>
      <c r="F204" s="322"/>
      <c r="G204" s="166">
        <v>0</v>
      </c>
      <c r="H204" s="167">
        <v>0</v>
      </c>
      <c r="I204" s="168">
        <f t="shared" si="120"/>
        <v>277.07944695102026</v>
      </c>
      <c r="J204" s="155"/>
      <c r="K204" s="169" t="s">
        <v>21</v>
      </c>
      <c r="L204" s="170">
        <v>0</v>
      </c>
      <c r="M204" s="170">
        <v>0</v>
      </c>
      <c r="N204" s="170">
        <v>277.07944695102026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121"/>
        <v>277.07944695102026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277.07944695102026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122"/>
        <v>277.07944695102026</v>
      </c>
      <c r="AJ204" s="147" t="str">
        <f t="shared" si="123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120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121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122"/>
        <v>0</v>
      </c>
      <c r="AJ205" s="147" t="str">
        <f t="shared" si="123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120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121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122"/>
        <v>0</v>
      </c>
      <c r="AJ206" s="147" t="str">
        <f t="shared" si="123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120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121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122"/>
        <v>0</v>
      </c>
      <c r="AJ207" s="147" t="str">
        <f t="shared" si="123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120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121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122"/>
        <v>0</v>
      </c>
      <c r="AJ208" s="147" t="str">
        <f t="shared" si="123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120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121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122"/>
        <v>0</v>
      </c>
      <c r="AJ209" s="147" t="str">
        <f t="shared" si="123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130.48397469437953</v>
      </c>
      <c r="C210" s="201">
        <f t="shared" ref="C210:I210" si="124">SUM(C189:C205)</f>
        <v>33.988066308378933</v>
      </c>
      <c r="D210" s="201">
        <f t="shared" si="124"/>
        <v>2483.3954421115695</v>
      </c>
      <c r="E210" s="201">
        <f t="shared" si="124"/>
        <v>775.04990446927479</v>
      </c>
      <c r="F210" s="201">
        <f t="shared" si="124"/>
        <v>0</v>
      </c>
      <c r="G210" s="201">
        <f t="shared" si="124"/>
        <v>8.4744325157366625</v>
      </c>
      <c r="H210" s="203">
        <f t="shared" si="124"/>
        <v>0</v>
      </c>
      <c r="I210" s="160">
        <f t="shared" si="124"/>
        <v>3431.3918200993389</v>
      </c>
      <c r="J210" s="155"/>
      <c r="K210" s="202" t="s">
        <v>26</v>
      </c>
      <c r="L210" s="201">
        <f>SUM(L189:L205)</f>
        <v>130.48397469437953</v>
      </c>
      <c r="M210" s="201">
        <f t="shared" ref="M210:S210" si="125">SUM(M189:M205)</f>
        <v>33.988066308378933</v>
      </c>
      <c r="N210" s="201">
        <f t="shared" si="125"/>
        <v>2483.3954421115695</v>
      </c>
      <c r="O210" s="201">
        <f t="shared" si="125"/>
        <v>775.04990446927479</v>
      </c>
      <c r="P210" s="201">
        <f t="shared" si="125"/>
        <v>737.64120662598077</v>
      </c>
      <c r="Q210" s="201">
        <f t="shared" si="125"/>
        <v>8.4744325157366625</v>
      </c>
      <c r="R210" s="203">
        <f t="shared" si="125"/>
        <v>0</v>
      </c>
      <c r="S210" s="204">
        <f t="shared" si="125"/>
        <v>4169.0330267253203</v>
      </c>
      <c r="T210" s="147" t="str">
        <f>IF(ABS(S210-AI210)&gt;0.01,S210-AI210,"")</f>
        <v/>
      </c>
      <c r="U210" s="230" t="s">
        <v>59</v>
      </c>
      <c r="V210" s="231">
        <f>SUM(V189:V205)</f>
        <v>97.830668652984571</v>
      </c>
      <c r="W210" s="231">
        <f t="shared" ref="W210:AH210" si="126">SUM(W189:W205)</f>
        <v>24.21266433067618</v>
      </c>
      <c r="X210" s="231">
        <f t="shared" si="126"/>
        <v>8.4744325157366625</v>
      </c>
      <c r="Y210" s="231">
        <f t="shared" si="126"/>
        <v>33.988066308378933</v>
      </c>
      <c r="Z210" s="231">
        <f t="shared" si="126"/>
        <v>2390.4242124345192</v>
      </c>
      <c r="AA210" s="231">
        <f t="shared" si="126"/>
        <v>764.11694252587552</v>
      </c>
      <c r="AB210" s="231">
        <f t="shared" si="126"/>
        <v>737.64120662598077</v>
      </c>
      <c r="AC210" s="231">
        <f t="shared" si="126"/>
        <v>112.34483333116829</v>
      </c>
      <c r="AD210" s="232">
        <f t="shared" si="126"/>
        <v>8.4406417107187668</v>
      </c>
      <c r="AE210" s="232">
        <f t="shared" si="126"/>
        <v>3.6318996496014271</v>
      </c>
      <c r="AF210" s="232">
        <f t="shared" si="126"/>
        <v>0</v>
      </c>
      <c r="AG210" s="232">
        <f t="shared" si="126"/>
        <v>92.971229677050275</v>
      </c>
      <c r="AH210" s="232">
        <f t="shared" si="126"/>
        <v>7.3010622937978207</v>
      </c>
      <c r="AI210" s="233">
        <f>SUM(V210:AC210)</f>
        <v>4169.0330267253203</v>
      </c>
      <c r="AJ210" s="147" t="str">
        <f t="shared" si="123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3.8026544776982654E-2</v>
      </c>
      <c r="C211" s="49">
        <f t="shared" ref="C211:H211" si="127">IF($I210=0,"-",C210/$I210)</f>
        <v>9.9050379817583693E-3</v>
      </c>
      <c r="D211" s="49">
        <f t="shared" si="127"/>
        <v>0.7237283214248833</v>
      </c>
      <c r="E211" s="49">
        <f t="shared" si="127"/>
        <v>0.22587041792471169</v>
      </c>
      <c r="F211" s="49">
        <f t="shared" si="127"/>
        <v>0</v>
      </c>
      <c r="G211" s="49">
        <f t="shared" si="127"/>
        <v>2.4696778916641839E-3</v>
      </c>
      <c r="H211" s="71">
        <f t="shared" si="127"/>
        <v>0</v>
      </c>
      <c r="I211" s="50">
        <f>SUM(B211:H211)</f>
        <v>1.0000000000000002</v>
      </c>
      <c r="J211" s="147"/>
      <c r="K211" s="82" t="s">
        <v>83</v>
      </c>
      <c r="L211" s="99">
        <f t="shared" ref="L211:R211" si="128">IF($S210=0,"-",L210/$S210)</f>
        <v>3.1298378750640815E-2</v>
      </c>
      <c r="M211" s="99">
        <f t="shared" si="128"/>
        <v>8.1525058905747693E-3</v>
      </c>
      <c r="N211" s="99">
        <f t="shared" si="128"/>
        <v>0.5956766056281928</v>
      </c>
      <c r="O211" s="99">
        <f t="shared" si="128"/>
        <v>0.18590639591983724</v>
      </c>
      <c r="P211" s="99">
        <f t="shared" si="128"/>
        <v>0.17693340443632347</v>
      </c>
      <c r="Q211" s="99">
        <f t="shared" si="128"/>
        <v>2.0327093744309179E-3</v>
      </c>
      <c r="R211" s="100">
        <f t="shared" si="128"/>
        <v>0</v>
      </c>
      <c r="S211" s="101">
        <f>SUM(L211:R211)</f>
        <v>1</v>
      </c>
      <c r="U211" s="111" t="s">
        <v>83</v>
      </c>
      <c r="V211" s="133">
        <f>+V210/$AI210</f>
        <v>2.3466033496460044E-2</v>
      </c>
      <c r="W211" s="133">
        <f t="shared" ref="W211:AH211" si="129">+W210/$AI210</f>
        <v>5.8077410698026228E-3</v>
      </c>
      <c r="X211" s="133">
        <f t="shared" si="129"/>
        <v>2.0327093744309179E-3</v>
      </c>
      <c r="Y211" s="133">
        <f t="shared" si="129"/>
        <v>8.1525058905747693E-3</v>
      </c>
      <c r="Z211" s="133">
        <f t="shared" si="129"/>
        <v>0.57337617550901065</v>
      </c>
      <c r="AA211" s="133">
        <f t="shared" si="129"/>
        <v>0.18328397439587371</v>
      </c>
      <c r="AB211" s="133">
        <f t="shared" si="129"/>
        <v>0.17693340443632347</v>
      </c>
      <c r="AC211" s="133">
        <f t="shared" si="129"/>
        <v>2.694745582752377E-2</v>
      </c>
      <c r="AD211" s="133">
        <f t="shared" si="129"/>
        <v>2.0246041843781453E-3</v>
      </c>
      <c r="AE211" s="133">
        <f t="shared" si="129"/>
        <v>8.7116116047039355E-4</v>
      </c>
      <c r="AF211" s="133">
        <f t="shared" si="129"/>
        <v>0</v>
      </c>
      <c r="AG211" s="133">
        <f t="shared" si="129"/>
        <v>2.2300430119182108E-2</v>
      </c>
      <c r="AH211" s="133">
        <f t="shared" si="129"/>
        <v>1.7512603634931233E-3</v>
      </c>
      <c r="AI211" s="134">
        <f>SUM(V211:AC211)</f>
        <v>1</v>
      </c>
      <c r="AJ211" s="25" t="str">
        <f t="shared" si="123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130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131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132">SUM(V216:AC216)</f>
        <v>0</v>
      </c>
      <c r="AJ216" s="147" t="str">
        <f t="shared" ref="AJ216:AJ237" si="133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130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131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132"/>
        <v>0</v>
      </c>
      <c r="AJ217" s="147" t="str">
        <f t="shared" si="133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130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131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132"/>
        <v>0</v>
      </c>
      <c r="AJ218" s="147" t="str">
        <f t="shared" si="133"/>
        <v/>
      </c>
      <c r="BA218" s="147"/>
      <c r="BR218" s="147"/>
      <c r="CG218" s="147"/>
    </row>
    <row r="219" spans="1:85" ht="15">
      <c r="A219" s="173" t="s">
        <v>16</v>
      </c>
      <c r="B219" s="162">
        <v>9.5862730058156451</v>
      </c>
      <c r="C219" s="162">
        <v>0</v>
      </c>
      <c r="D219" s="162">
        <v>0</v>
      </c>
      <c r="E219" s="162">
        <v>0</v>
      </c>
      <c r="F219" s="322"/>
      <c r="G219" s="162">
        <v>0</v>
      </c>
      <c r="H219" s="174">
        <v>0</v>
      </c>
      <c r="I219" s="160">
        <f t="shared" si="130"/>
        <v>9.5862730058156451</v>
      </c>
      <c r="J219" s="155"/>
      <c r="K219" s="175" t="s">
        <v>16</v>
      </c>
      <c r="L219" s="162">
        <v>9.5862730058156451</v>
      </c>
      <c r="M219" s="162">
        <v>0</v>
      </c>
      <c r="N219" s="162">
        <v>0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131"/>
        <v>9.5862730058156451</v>
      </c>
      <c r="U219" s="221" t="s">
        <v>16</v>
      </c>
      <c r="V219" s="213">
        <v>9.5862730058156451</v>
      </c>
      <c r="W219" s="213">
        <v>0</v>
      </c>
      <c r="X219" s="213">
        <v>0</v>
      </c>
      <c r="Y219" s="213">
        <v>0</v>
      </c>
      <c r="Z219" s="213">
        <v>0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132"/>
        <v>9.5862730058156451</v>
      </c>
      <c r="AJ219" s="147" t="str">
        <f t="shared" si="133"/>
        <v/>
      </c>
      <c r="BA219" s="147"/>
      <c r="BR219" s="147"/>
      <c r="CG219" s="147"/>
    </row>
    <row r="220" spans="1:85" ht="15">
      <c r="A220" s="165" t="s">
        <v>15</v>
      </c>
      <c r="B220" s="166">
        <v>0</v>
      </c>
      <c r="C220" s="166">
        <v>0</v>
      </c>
      <c r="D220" s="166">
        <v>0</v>
      </c>
      <c r="E220" s="166">
        <v>0</v>
      </c>
      <c r="F220" s="322"/>
      <c r="G220" s="166">
        <v>0</v>
      </c>
      <c r="H220" s="167">
        <v>0</v>
      </c>
      <c r="I220" s="168">
        <f t="shared" si="130"/>
        <v>0</v>
      </c>
      <c r="J220" s="155"/>
      <c r="K220" s="169" t="s">
        <v>15</v>
      </c>
      <c r="L220" s="170">
        <v>0</v>
      </c>
      <c r="M220" s="170">
        <v>0</v>
      </c>
      <c r="N220" s="170">
        <v>0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131"/>
        <v>0</v>
      </c>
      <c r="U220" s="217" t="s">
        <v>53</v>
      </c>
      <c r="V220" s="218">
        <v>0</v>
      </c>
      <c r="W220" s="218">
        <v>0</v>
      </c>
      <c r="X220" s="218">
        <v>0</v>
      </c>
      <c r="Y220" s="218">
        <v>0</v>
      </c>
      <c r="Z220" s="218">
        <v>0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132"/>
        <v>0</v>
      </c>
      <c r="AJ220" s="147" t="str">
        <f t="shared" si="133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1.039823977375354E-2</v>
      </c>
      <c r="F221" s="322"/>
      <c r="G221" s="162">
        <v>0</v>
      </c>
      <c r="H221" s="174">
        <v>0</v>
      </c>
      <c r="I221" s="160">
        <f t="shared" si="130"/>
        <v>1.039823977375354E-2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1.039823977375354E-2</v>
      </c>
      <c r="P221" s="162">
        <v>15.545258116282351</v>
      </c>
      <c r="Q221" s="162">
        <v>0</v>
      </c>
      <c r="R221" s="163">
        <v>0</v>
      </c>
      <c r="S221" s="164">
        <f t="shared" si="131"/>
        <v>15.555656356056105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0</v>
      </c>
      <c r="AB221" s="213">
        <v>15.545258116282351</v>
      </c>
      <c r="AC221" s="214">
        <v>1.039823977375354E-2</v>
      </c>
      <c r="AD221" s="213">
        <v>0</v>
      </c>
      <c r="AE221" s="213">
        <v>0</v>
      </c>
      <c r="AF221" s="213">
        <v>0</v>
      </c>
      <c r="AG221" s="213">
        <v>0</v>
      </c>
      <c r="AH221" s="213">
        <v>1.039823977375354E-2</v>
      </c>
      <c r="AI221" s="216">
        <f t="shared" si="132"/>
        <v>15.555656356056105</v>
      </c>
      <c r="AJ221" s="147" t="str">
        <f t="shared" si="133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6.1841294615529852E-19</v>
      </c>
      <c r="F222" s="322"/>
      <c r="G222" s="166">
        <v>0</v>
      </c>
      <c r="H222" s="167">
        <v>0</v>
      </c>
      <c r="I222" s="168">
        <f t="shared" si="130"/>
        <v>6.1841294615529852E-19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6.1841294615529852E-19</v>
      </c>
      <c r="P222" s="170">
        <v>1.1440051591338563</v>
      </c>
      <c r="Q222" s="170">
        <v>0</v>
      </c>
      <c r="R222" s="171">
        <v>0</v>
      </c>
      <c r="S222" s="172">
        <f t="shared" si="131"/>
        <v>1.1440051591338563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</v>
      </c>
      <c r="AB222" s="218">
        <v>1.1440051591338563</v>
      </c>
      <c r="AC222" s="219">
        <v>6.1841294615529852E-19</v>
      </c>
      <c r="AD222" s="218">
        <v>0</v>
      </c>
      <c r="AE222" s="218">
        <v>0</v>
      </c>
      <c r="AF222" s="218">
        <v>0</v>
      </c>
      <c r="AG222" s="218">
        <v>0</v>
      </c>
      <c r="AH222" s="218">
        <v>6.1841294615529852E-19</v>
      </c>
      <c r="AI222" s="220">
        <f t="shared" si="132"/>
        <v>1.1440051591338563</v>
      </c>
      <c r="AJ222" s="147" t="str">
        <f t="shared" si="133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130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131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132"/>
        <v>0</v>
      </c>
      <c r="AJ223" s="147" t="str">
        <f t="shared" si="133"/>
        <v/>
      </c>
      <c r="BA223" s="147"/>
      <c r="BR223" s="147"/>
      <c r="CG223" s="147"/>
    </row>
    <row r="224" spans="1:85" ht="15">
      <c r="A224" s="165" t="s">
        <v>17</v>
      </c>
      <c r="B224" s="166">
        <v>0</v>
      </c>
      <c r="C224" s="166">
        <v>0</v>
      </c>
      <c r="D224" s="166">
        <v>0</v>
      </c>
      <c r="E224" s="166">
        <v>24.927352749150792</v>
      </c>
      <c r="F224" s="322"/>
      <c r="G224" s="166">
        <v>0</v>
      </c>
      <c r="H224" s="167">
        <v>0</v>
      </c>
      <c r="I224" s="168">
        <f t="shared" si="130"/>
        <v>24.927352749150792</v>
      </c>
      <c r="J224" s="155"/>
      <c r="K224" s="169" t="s">
        <v>17</v>
      </c>
      <c r="L224" s="170">
        <v>0</v>
      </c>
      <c r="M224" s="170">
        <v>0</v>
      </c>
      <c r="N224" s="170">
        <v>0</v>
      </c>
      <c r="O224" s="170">
        <v>24.927352749150792</v>
      </c>
      <c r="P224" s="170">
        <v>0</v>
      </c>
      <c r="Q224" s="170">
        <v>0</v>
      </c>
      <c r="R224" s="171">
        <v>0</v>
      </c>
      <c r="S224" s="172">
        <f t="shared" si="131"/>
        <v>24.927352749150792</v>
      </c>
      <c r="U224" s="217" t="s">
        <v>17</v>
      </c>
      <c r="V224" s="218">
        <v>0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24.927352749150792</v>
      </c>
      <c r="AD224" s="218">
        <v>0</v>
      </c>
      <c r="AE224" s="218">
        <v>0</v>
      </c>
      <c r="AF224" s="218">
        <v>0</v>
      </c>
      <c r="AG224" s="218">
        <v>0</v>
      </c>
      <c r="AH224" s="218">
        <v>24.927352749150792</v>
      </c>
      <c r="AI224" s="220">
        <f t="shared" si="132"/>
        <v>24.927352749150792</v>
      </c>
      <c r="AJ224" s="147" t="str">
        <f t="shared" si="133"/>
        <v/>
      </c>
      <c r="BA224" s="147"/>
      <c r="BR224" s="147"/>
      <c r="CG224" s="147"/>
    </row>
    <row r="225" spans="1:85" ht="15">
      <c r="A225" s="173" t="s">
        <v>139</v>
      </c>
      <c r="B225" s="162">
        <v>51.240336448727682</v>
      </c>
      <c r="C225" s="162">
        <v>0</v>
      </c>
      <c r="D225" s="162">
        <v>0.72442934746890564</v>
      </c>
      <c r="E225" s="162">
        <v>1.6882071555850557</v>
      </c>
      <c r="F225" s="322"/>
      <c r="G225" s="162">
        <v>0</v>
      </c>
      <c r="H225" s="174">
        <v>0</v>
      </c>
      <c r="I225" s="160">
        <f t="shared" si="130"/>
        <v>53.652972951781642</v>
      </c>
      <c r="J225" s="155"/>
      <c r="K225" s="175" t="s">
        <v>139</v>
      </c>
      <c r="L225" s="162">
        <v>51.240336448727682</v>
      </c>
      <c r="M225" s="162">
        <v>0</v>
      </c>
      <c r="N225" s="162">
        <v>0.72442934746890564</v>
      </c>
      <c r="O225" s="162">
        <v>1.6882071555850557</v>
      </c>
      <c r="P225" s="162">
        <v>0</v>
      </c>
      <c r="Q225" s="162">
        <v>0</v>
      </c>
      <c r="R225" s="163">
        <v>0</v>
      </c>
      <c r="S225" s="164">
        <f t="shared" si="131"/>
        <v>53.652972951781642</v>
      </c>
      <c r="U225" s="221" t="s">
        <v>139</v>
      </c>
      <c r="V225" s="213">
        <v>50.906200497666006</v>
      </c>
      <c r="W225" s="213">
        <v>0</v>
      </c>
      <c r="X225" s="213">
        <v>0</v>
      </c>
      <c r="Y225" s="213">
        <v>0</v>
      </c>
      <c r="Z225" s="213">
        <v>0.72442934746890564</v>
      </c>
      <c r="AA225" s="213">
        <v>0</v>
      </c>
      <c r="AB225" s="213">
        <v>0</v>
      </c>
      <c r="AC225" s="214">
        <v>2.0223431066467294</v>
      </c>
      <c r="AD225" s="213">
        <v>0.33413595106167399</v>
      </c>
      <c r="AE225" s="213">
        <v>0</v>
      </c>
      <c r="AF225" s="213">
        <v>0</v>
      </c>
      <c r="AG225" s="213">
        <v>0</v>
      </c>
      <c r="AH225" s="213">
        <v>1.6882071555850557</v>
      </c>
      <c r="AI225" s="216">
        <f t="shared" si="132"/>
        <v>53.652972951781642</v>
      </c>
      <c r="AJ225" s="147" t="str">
        <f t="shared" si="133"/>
        <v/>
      </c>
      <c r="BA225" s="147"/>
      <c r="BR225" s="147"/>
      <c r="CG225" s="147"/>
    </row>
    <row r="226" spans="1:85" ht="15">
      <c r="A226" s="165" t="s">
        <v>25</v>
      </c>
      <c r="B226" s="166">
        <v>3.902774672324405</v>
      </c>
      <c r="C226" s="166">
        <v>0</v>
      </c>
      <c r="D226" s="166">
        <v>12.139723803605246</v>
      </c>
      <c r="E226" s="166">
        <v>47.470735761578659</v>
      </c>
      <c r="F226" s="322"/>
      <c r="G226" s="166">
        <v>9.3206673417810766</v>
      </c>
      <c r="H226" s="167">
        <v>0</v>
      </c>
      <c r="I226" s="168">
        <f t="shared" si="130"/>
        <v>72.833901579289389</v>
      </c>
      <c r="J226" s="155"/>
      <c r="K226" s="169" t="s">
        <v>25</v>
      </c>
      <c r="L226" s="170">
        <v>3.902774672324405</v>
      </c>
      <c r="M226" s="170">
        <v>0</v>
      </c>
      <c r="N226" s="170">
        <v>12.139723803605246</v>
      </c>
      <c r="O226" s="170">
        <v>47.470735761578659</v>
      </c>
      <c r="P226" s="170">
        <v>0</v>
      </c>
      <c r="Q226" s="170">
        <v>9.3206673417810766</v>
      </c>
      <c r="R226" s="171">
        <v>0</v>
      </c>
      <c r="S226" s="172">
        <f t="shared" si="131"/>
        <v>72.833901579289389</v>
      </c>
      <c r="U226" s="217" t="s">
        <v>25</v>
      </c>
      <c r="V226" s="218">
        <v>1.0759821025747105</v>
      </c>
      <c r="W226" s="218">
        <v>2.8267925697496947</v>
      </c>
      <c r="X226" s="218">
        <v>9.3206673417810766</v>
      </c>
      <c r="Y226" s="218">
        <v>0</v>
      </c>
      <c r="Z226" s="218">
        <v>12.139723803605246</v>
      </c>
      <c r="AA226" s="218">
        <v>46.200473359737572</v>
      </c>
      <c r="AB226" s="218">
        <v>0</v>
      </c>
      <c r="AC226" s="219">
        <v>1.2702624018410877</v>
      </c>
      <c r="AD226" s="218">
        <v>0</v>
      </c>
      <c r="AE226" s="218">
        <v>0.52135153791375266</v>
      </c>
      <c r="AF226" s="218">
        <v>0</v>
      </c>
      <c r="AG226" s="218">
        <v>0</v>
      </c>
      <c r="AH226" s="218">
        <v>0.74891086392733497</v>
      </c>
      <c r="AI226" s="220">
        <f t="shared" si="132"/>
        <v>72.833901579289389</v>
      </c>
      <c r="AJ226" s="147" t="str">
        <f t="shared" si="133"/>
        <v/>
      </c>
      <c r="BA226" s="147"/>
      <c r="BR226" s="147"/>
      <c r="CG226" s="147"/>
    </row>
    <row r="227" spans="1:85" ht="15">
      <c r="A227" s="173" t="s">
        <v>24</v>
      </c>
      <c r="B227" s="162">
        <v>6.8925452559827391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130"/>
        <v>6.8925452559827391</v>
      </c>
      <c r="J227" s="155"/>
      <c r="K227" s="175" t="s">
        <v>24</v>
      </c>
      <c r="L227" s="162">
        <v>6.8925452559827391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131"/>
        <v>6.8925452559827391</v>
      </c>
      <c r="U227" s="221" t="s">
        <v>24</v>
      </c>
      <c r="V227" s="213">
        <v>6.7301335235221202</v>
      </c>
      <c r="W227" s="213">
        <v>0.16241173246061852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132"/>
        <v>6.8925452559827391</v>
      </c>
      <c r="AJ227" s="147" t="str">
        <f t="shared" si="133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130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131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132"/>
        <v>0</v>
      </c>
      <c r="AJ228" s="147" t="str">
        <f t="shared" si="133"/>
        <v/>
      </c>
      <c r="BA228" s="147"/>
      <c r="BR228" s="147"/>
      <c r="CG228" s="147"/>
    </row>
    <row r="229" spans="1:85" ht="15">
      <c r="A229" s="173" t="s">
        <v>22</v>
      </c>
      <c r="B229" s="162">
        <v>0.41367120372772564</v>
      </c>
      <c r="C229" s="162">
        <v>0</v>
      </c>
      <c r="D229" s="162">
        <v>0</v>
      </c>
      <c r="E229" s="162">
        <v>0</v>
      </c>
      <c r="F229" s="322"/>
      <c r="G229" s="162">
        <v>0</v>
      </c>
      <c r="H229" s="174">
        <v>0</v>
      </c>
      <c r="I229" s="160">
        <f t="shared" si="130"/>
        <v>0.41367120372772564</v>
      </c>
      <c r="J229" s="155"/>
      <c r="K229" s="175" t="s">
        <v>22</v>
      </c>
      <c r="L229" s="162">
        <v>0.41367120372772564</v>
      </c>
      <c r="M229" s="162">
        <v>0</v>
      </c>
      <c r="N229" s="162">
        <v>0</v>
      </c>
      <c r="O229" s="162">
        <v>0</v>
      </c>
      <c r="P229" s="162">
        <v>0.95967282611096705</v>
      </c>
      <c r="Q229" s="162">
        <v>0</v>
      </c>
      <c r="R229" s="163">
        <v>0</v>
      </c>
      <c r="S229" s="164">
        <f t="shared" si="131"/>
        <v>1.3733440298386927</v>
      </c>
      <c r="U229" s="221" t="s">
        <v>22</v>
      </c>
      <c r="V229" s="213">
        <v>0.41367120372772564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0.95967282611096705</v>
      </c>
      <c r="AC229" s="214">
        <v>0</v>
      </c>
      <c r="AD229" s="213">
        <v>0</v>
      </c>
      <c r="AE229" s="213">
        <v>0</v>
      </c>
      <c r="AF229" s="213">
        <v>0</v>
      </c>
      <c r="AG229" s="213">
        <v>0</v>
      </c>
      <c r="AH229" s="213">
        <v>0</v>
      </c>
      <c r="AI229" s="216">
        <f t="shared" si="132"/>
        <v>1.3733440298386927</v>
      </c>
      <c r="AJ229" s="147" t="str">
        <f t="shared" si="133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130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131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132"/>
        <v>0</v>
      </c>
      <c r="AJ230" s="147" t="str">
        <f t="shared" si="133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130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131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132"/>
        <v>0</v>
      </c>
      <c r="AJ231" s="147" t="str">
        <f t="shared" si="133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130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131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132"/>
        <v>0</v>
      </c>
      <c r="AJ232" s="147" t="str">
        <f t="shared" si="133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130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131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132"/>
        <v>0</v>
      </c>
      <c r="AJ233" s="147" t="str">
        <f t="shared" si="133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130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131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132"/>
        <v>0</v>
      </c>
      <c r="AJ234" s="147" t="str">
        <f t="shared" si="133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130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131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132"/>
        <v>0</v>
      </c>
      <c r="AJ235" s="147" t="str">
        <f t="shared" si="133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72.035600586578198</v>
      </c>
      <c r="C236" s="201">
        <f t="shared" ref="C236:I236" si="134">SUM(C215:C231)</f>
        <v>0</v>
      </c>
      <c r="D236" s="201">
        <f t="shared" si="134"/>
        <v>12.864153151074152</v>
      </c>
      <c r="E236" s="201">
        <f t="shared" si="134"/>
        <v>74.096693906088262</v>
      </c>
      <c r="F236" s="201">
        <f t="shared" si="134"/>
        <v>0</v>
      </c>
      <c r="G236" s="201">
        <f t="shared" si="134"/>
        <v>9.3206673417810766</v>
      </c>
      <c r="H236" s="203">
        <f t="shared" si="134"/>
        <v>0</v>
      </c>
      <c r="I236" s="160">
        <f t="shared" si="134"/>
        <v>168.31711498552167</v>
      </c>
      <c r="J236" s="155"/>
      <c r="K236" s="202" t="s">
        <v>26</v>
      </c>
      <c r="L236" s="201">
        <f>SUM(L215:L231)</f>
        <v>72.035600586578198</v>
      </c>
      <c r="M236" s="201">
        <f t="shared" ref="M236:S236" si="135">SUM(M215:M231)</f>
        <v>0</v>
      </c>
      <c r="N236" s="201">
        <f t="shared" si="135"/>
        <v>12.864153151074152</v>
      </c>
      <c r="O236" s="201">
        <f t="shared" si="135"/>
        <v>74.096693906088262</v>
      </c>
      <c r="P236" s="201">
        <f t="shared" si="135"/>
        <v>17.648936101527177</v>
      </c>
      <c r="Q236" s="201">
        <f t="shared" si="135"/>
        <v>9.3206673417810766</v>
      </c>
      <c r="R236" s="203">
        <f t="shared" si="135"/>
        <v>0</v>
      </c>
      <c r="S236" s="204">
        <f t="shared" si="135"/>
        <v>185.96605108704884</v>
      </c>
      <c r="T236" s="147" t="str">
        <f>IF(ABS(S236-AI236)&gt;0.01,S236-AI236,"")</f>
        <v/>
      </c>
      <c r="U236" s="230" t="s">
        <v>59</v>
      </c>
      <c r="V236" s="231">
        <f>SUM(V215:V231)</f>
        <v>68.712260333306219</v>
      </c>
      <c r="W236" s="231">
        <f t="shared" ref="W236:AH236" si="136">SUM(W215:W231)</f>
        <v>2.9892043022103132</v>
      </c>
      <c r="X236" s="231">
        <f t="shared" si="136"/>
        <v>9.3206673417810766</v>
      </c>
      <c r="Y236" s="231">
        <f t="shared" si="136"/>
        <v>0</v>
      </c>
      <c r="Z236" s="231">
        <f t="shared" si="136"/>
        <v>12.864153151074152</v>
      </c>
      <c r="AA236" s="231">
        <f t="shared" si="136"/>
        <v>46.200473359737572</v>
      </c>
      <c r="AB236" s="231">
        <f t="shared" si="136"/>
        <v>17.648936101527177</v>
      </c>
      <c r="AC236" s="231">
        <f t="shared" si="136"/>
        <v>28.230356497412362</v>
      </c>
      <c r="AD236" s="232">
        <f t="shared" si="136"/>
        <v>0.33413595106167399</v>
      </c>
      <c r="AE236" s="232">
        <f t="shared" si="136"/>
        <v>0.52135153791375266</v>
      </c>
      <c r="AF236" s="232">
        <f t="shared" si="136"/>
        <v>0</v>
      </c>
      <c r="AG236" s="232">
        <f t="shared" si="136"/>
        <v>0</v>
      </c>
      <c r="AH236" s="232">
        <f t="shared" si="136"/>
        <v>27.374869008436935</v>
      </c>
      <c r="AI236" s="233">
        <f>SUM(V236:AC236)</f>
        <v>185.96605108704887</v>
      </c>
      <c r="AJ236" s="147" t="str">
        <f t="shared" si="133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0.42797549490302617</v>
      </c>
      <c r="C237" s="49">
        <f t="shared" ref="C237:H237" si="137">IF($I236=0,"-",C236/$I236)</f>
        <v>0</v>
      </c>
      <c r="D237" s="49">
        <f t="shared" si="137"/>
        <v>7.6428075375345544E-2</v>
      </c>
      <c r="E237" s="49">
        <f t="shared" si="137"/>
        <v>0.44022079342592063</v>
      </c>
      <c r="F237" s="49">
        <f t="shared" si="137"/>
        <v>0</v>
      </c>
      <c r="G237" s="49">
        <f t="shared" si="137"/>
        <v>5.5375636295707797E-2</v>
      </c>
      <c r="H237" s="71">
        <f t="shared" si="137"/>
        <v>0</v>
      </c>
      <c r="I237" s="50">
        <f>SUM(B237:H237)</f>
        <v>1.0000000000000002</v>
      </c>
      <c r="J237" s="147"/>
      <c r="K237" s="82" t="s">
        <v>83</v>
      </c>
      <c r="L237" s="99">
        <f t="shared" ref="L237:R237" si="138">IF($S236=0,"-",L236/$S236)</f>
        <v>0.38735887634060184</v>
      </c>
      <c r="M237" s="99">
        <f t="shared" si="138"/>
        <v>0</v>
      </c>
      <c r="N237" s="99">
        <f t="shared" si="138"/>
        <v>6.9174739560676976E-2</v>
      </c>
      <c r="O237" s="99">
        <f t="shared" si="138"/>
        <v>0.39844204613133577</v>
      </c>
      <c r="P237" s="99">
        <f t="shared" si="138"/>
        <v>9.4904075224277823E-2</v>
      </c>
      <c r="Q237" s="99">
        <f t="shared" si="138"/>
        <v>5.0120262743107699E-2</v>
      </c>
      <c r="R237" s="100">
        <f t="shared" si="138"/>
        <v>0</v>
      </c>
      <c r="S237" s="101">
        <f>SUM(L237:R237)</f>
        <v>1</v>
      </c>
      <c r="U237" s="111" t="s">
        <v>83</v>
      </c>
      <c r="V237" s="133">
        <f>+V236/$AI236</f>
        <v>0.36948819384857878</v>
      </c>
      <c r="W237" s="133">
        <f t="shared" ref="W237:AH237" si="139">+W236/$AI236</f>
        <v>1.6073924701509611E-2</v>
      </c>
      <c r="X237" s="133">
        <f t="shared" si="139"/>
        <v>5.0120262743107692E-2</v>
      </c>
      <c r="Y237" s="133">
        <f t="shared" si="139"/>
        <v>0</v>
      </c>
      <c r="Z237" s="133">
        <f t="shared" si="139"/>
        <v>6.9174739560676962E-2</v>
      </c>
      <c r="AA237" s="133">
        <f t="shared" si="139"/>
        <v>0.24843498633044364</v>
      </c>
      <c r="AB237" s="133">
        <f t="shared" si="139"/>
        <v>9.4904075224277809E-2</v>
      </c>
      <c r="AC237" s="133">
        <f t="shared" si="139"/>
        <v>0.15180381759140549</v>
      </c>
      <c r="AD237" s="133">
        <f t="shared" si="139"/>
        <v>1.7967577905134322E-3</v>
      </c>
      <c r="AE237" s="133">
        <f t="shared" si="139"/>
        <v>2.8034769511221871E-3</v>
      </c>
      <c r="AF237" s="133">
        <f t="shared" si="139"/>
        <v>0</v>
      </c>
      <c r="AG237" s="133">
        <f t="shared" si="139"/>
        <v>0</v>
      </c>
      <c r="AH237" s="133">
        <f t="shared" si="139"/>
        <v>0.14720358284976987</v>
      </c>
      <c r="AI237" s="134">
        <f>SUM(V237:AC237)</f>
        <v>0.99999999999999989</v>
      </c>
      <c r="AJ237" s="25" t="str">
        <f t="shared" si="133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40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41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42">SUM(V242:AC242)</f>
        <v>0</v>
      </c>
      <c r="AJ242" s="147" t="str">
        <f t="shared" ref="AJ242:AJ263" si="143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0.39688531479704825</v>
      </c>
      <c r="E243" s="162">
        <v>0</v>
      </c>
      <c r="F243" s="322"/>
      <c r="G243" s="162">
        <v>0</v>
      </c>
      <c r="H243" s="174">
        <v>0</v>
      </c>
      <c r="I243" s="160">
        <f t="shared" si="140"/>
        <v>0.39688531479704825</v>
      </c>
      <c r="J243" s="155"/>
      <c r="K243" s="175" t="s">
        <v>10</v>
      </c>
      <c r="L243" s="162">
        <v>0</v>
      </c>
      <c r="M243" s="162">
        <v>0</v>
      </c>
      <c r="N243" s="162">
        <v>0.39688531479704825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41"/>
        <v>0.39688531479704825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0.39688531479704825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42"/>
        <v>0.39688531479704825</v>
      </c>
      <c r="AJ243" s="147" t="str">
        <f t="shared" si="143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40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41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42"/>
        <v>0</v>
      </c>
      <c r="AJ244" s="147" t="str">
        <f t="shared" si="143"/>
        <v/>
      </c>
      <c r="BA244" s="147"/>
      <c r="BR244" s="147"/>
      <c r="CG244" s="147"/>
    </row>
    <row r="245" spans="1:85" ht="15">
      <c r="A245" s="173" t="s">
        <v>16</v>
      </c>
      <c r="B245" s="162">
        <v>77.171653466558425</v>
      </c>
      <c r="C245" s="162">
        <v>0</v>
      </c>
      <c r="D245" s="162">
        <v>12.119348599177217</v>
      </c>
      <c r="E245" s="162">
        <v>0</v>
      </c>
      <c r="F245" s="322"/>
      <c r="G245" s="162">
        <v>0</v>
      </c>
      <c r="H245" s="174">
        <v>0</v>
      </c>
      <c r="I245" s="160">
        <f t="shared" si="140"/>
        <v>89.29100206573564</v>
      </c>
      <c r="J245" s="155"/>
      <c r="K245" s="175" t="s">
        <v>16</v>
      </c>
      <c r="L245" s="162">
        <v>77.171653466558425</v>
      </c>
      <c r="M245" s="162">
        <v>0</v>
      </c>
      <c r="N245" s="162">
        <v>12.119348599177217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41"/>
        <v>89.29100206573564</v>
      </c>
      <c r="U245" s="221" t="s">
        <v>16</v>
      </c>
      <c r="V245" s="213">
        <v>77.171653466558425</v>
      </c>
      <c r="W245" s="213">
        <v>0</v>
      </c>
      <c r="X245" s="213">
        <v>0</v>
      </c>
      <c r="Y245" s="213">
        <v>0</v>
      </c>
      <c r="Z245" s="213">
        <v>12.119348599177217</v>
      </c>
      <c r="AA245" s="213">
        <v>0</v>
      </c>
      <c r="AB245" s="213">
        <v>0</v>
      </c>
      <c r="AC245" s="214">
        <v>0</v>
      </c>
      <c r="AD245" s="215">
        <v>0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42"/>
        <v>89.29100206573564</v>
      </c>
      <c r="AJ245" s="147" t="str">
        <f t="shared" si="143"/>
        <v/>
      </c>
      <c r="BA245" s="147"/>
      <c r="BR245" s="147"/>
      <c r="CG245" s="147"/>
    </row>
    <row r="246" spans="1:85" ht="15">
      <c r="A246" s="165" t="s">
        <v>15</v>
      </c>
      <c r="B246" s="166">
        <v>62.497796329472138</v>
      </c>
      <c r="C246" s="166">
        <v>0.78419572513575853</v>
      </c>
      <c r="D246" s="166">
        <v>15.578560008396193</v>
      </c>
      <c r="E246" s="166">
        <v>0.58807145893157153</v>
      </c>
      <c r="F246" s="322"/>
      <c r="G246" s="166">
        <v>0</v>
      </c>
      <c r="H246" s="167">
        <v>0</v>
      </c>
      <c r="I246" s="168">
        <f t="shared" si="140"/>
        <v>79.448623521935659</v>
      </c>
      <c r="J246" s="155"/>
      <c r="K246" s="169" t="s">
        <v>15</v>
      </c>
      <c r="L246" s="170">
        <v>62.497796329472138</v>
      </c>
      <c r="M246" s="170">
        <v>0.78419572513575853</v>
      </c>
      <c r="N246" s="170">
        <v>15.578560008396193</v>
      </c>
      <c r="O246" s="170">
        <v>0.58807145893157153</v>
      </c>
      <c r="P246" s="170">
        <v>0</v>
      </c>
      <c r="Q246" s="170">
        <v>0</v>
      </c>
      <c r="R246" s="171">
        <v>0</v>
      </c>
      <c r="S246" s="172">
        <f t="shared" si="141"/>
        <v>79.448623521935659</v>
      </c>
      <c r="U246" s="217" t="s">
        <v>53</v>
      </c>
      <c r="V246" s="218">
        <v>61.300628038573336</v>
      </c>
      <c r="W246" s="218">
        <v>0</v>
      </c>
      <c r="X246" s="218">
        <v>0</v>
      </c>
      <c r="Y246" s="218">
        <v>0.78419572513575853</v>
      </c>
      <c r="Z246" s="218">
        <v>15.578560008396193</v>
      </c>
      <c r="AA246" s="218">
        <v>0.5040612505127755</v>
      </c>
      <c r="AB246" s="218">
        <v>0</v>
      </c>
      <c r="AC246" s="219">
        <v>1.2811784993175956</v>
      </c>
      <c r="AD246" s="218">
        <v>1.1971682908987997</v>
      </c>
      <c r="AE246" s="218">
        <v>0</v>
      </c>
      <c r="AF246" s="218">
        <v>0</v>
      </c>
      <c r="AG246" s="218">
        <v>0</v>
      </c>
      <c r="AH246" s="218">
        <v>8.4010208418796015E-2</v>
      </c>
      <c r="AI246" s="220">
        <f t="shared" si="142"/>
        <v>79.448623521935659</v>
      </c>
      <c r="AJ246" s="147" t="str">
        <f t="shared" si="143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1.0504246819175589</v>
      </c>
      <c r="F247" s="322"/>
      <c r="G247" s="162">
        <v>0</v>
      </c>
      <c r="H247" s="174">
        <v>0</v>
      </c>
      <c r="I247" s="160">
        <f t="shared" si="140"/>
        <v>1.0504246819175589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1.0504246819175589</v>
      </c>
      <c r="P247" s="162">
        <v>195.78709467523177</v>
      </c>
      <c r="Q247" s="162">
        <v>0</v>
      </c>
      <c r="R247" s="163">
        <v>0</v>
      </c>
      <c r="S247" s="164">
        <f t="shared" si="141"/>
        <v>196.83751935714932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7.3529727734229125E-2</v>
      </c>
      <c r="AB247" s="213">
        <v>195.78709467523177</v>
      </c>
      <c r="AC247" s="214">
        <v>0.97689495418332983</v>
      </c>
      <c r="AD247" s="213">
        <v>0</v>
      </c>
      <c r="AE247" s="213">
        <v>0</v>
      </c>
      <c r="AF247" s="213">
        <v>0</v>
      </c>
      <c r="AG247" s="213">
        <v>0</v>
      </c>
      <c r="AH247" s="213">
        <v>0.97689495418332983</v>
      </c>
      <c r="AI247" s="216">
        <f t="shared" si="142"/>
        <v>196.83751935714935</v>
      </c>
      <c r="AJ247" s="147" t="str">
        <f t="shared" si="143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0.15324838900254817</v>
      </c>
      <c r="F248" s="322"/>
      <c r="G248" s="166">
        <v>0</v>
      </c>
      <c r="H248" s="167">
        <v>0</v>
      </c>
      <c r="I248" s="168">
        <f t="shared" si="140"/>
        <v>0.15324838900254817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0.15324838900254817</v>
      </c>
      <c r="P248" s="170">
        <v>13.649121633159497</v>
      </c>
      <c r="Q248" s="170">
        <v>0</v>
      </c>
      <c r="R248" s="171">
        <v>0</v>
      </c>
      <c r="S248" s="172">
        <f t="shared" si="141"/>
        <v>13.802370022162046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0.1517159051125227</v>
      </c>
      <c r="AB248" s="218">
        <v>13.649121633159497</v>
      </c>
      <c r="AC248" s="219">
        <v>1.5324838900254818E-3</v>
      </c>
      <c r="AD248" s="218">
        <v>0</v>
      </c>
      <c r="AE248" s="218">
        <v>0</v>
      </c>
      <c r="AF248" s="218">
        <v>0</v>
      </c>
      <c r="AG248" s="218">
        <v>0</v>
      </c>
      <c r="AH248" s="218">
        <v>1.5324838900254818E-3</v>
      </c>
      <c r="AI248" s="220">
        <f t="shared" si="142"/>
        <v>13.802370022162046</v>
      </c>
      <c r="AJ248" s="147" t="str">
        <f t="shared" si="143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6.7539526859357627E-3</v>
      </c>
      <c r="E249" s="162">
        <v>0</v>
      </c>
      <c r="F249" s="322"/>
      <c r="G249" s="162">
        <v>0</v>
      </c>
      <c r="H249" s="174">
        <v>0</v>
      </c>
      <c r="I249" s="160">
        <f t="shared" si="140"/>
        <v>6.7539526859357627E-3</v>
      </c>
      <c r="J249" s="155"/>
      <c r="K249" s="175" t="s">
        <v>55</v>
      </c>
      <c r="L249" s="162">
        <v>0</v>
      </c>
      <c r="M249" s="162">
        <v>0</v>
      </c>
      <c r="N249" s="162">
        <v>6.7539526859357627E-3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41"/>
        <v>6.7539526859357627E-3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6.7539526859357627E-3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42"/>
        <v>6.7539526859357627E-3</v>
      </c>
      <c r="AJ249" s="147" t="str">
        <f t="shared" si="143"/>
        <v/>
      </c>
      <c r="BA249" s="147"/>
      <c r="BR249" s="147"/>
      <c r="CG249" s="147"/>
    </row>
    <row r="250" spans="1:85" ht="15">
      <c r="A250" s="165" t="s">
        <v>17</v>
      </c>
      <c r="B250" s="166">
        <v>19.808672847446893</v>
      </c>
      <c r="C250" s="166">
        <v>0</v>
      </c>
      <c r="D250" s="166">
        <v>28.090004332259298</v>
      </c>
      <c r="E250" s="166">
        <v>55.562414367571449</v>
      </c>
      <c r="F250" s="322"/>
      <c r="G250" s="166">
        <v>0</v>
      </c>
      <c r="H250" s="167">
        <v>0</v>
      </c>
      <c r="I250" s="168">
        <f t="shared" si="140"/>
        <v>103.46109154727765</v>
      </c>
      <c r="J250" s="155"/>
      <c r="K250" s="169" t="s">
        <v>17</v>
      </c>
      <c r="L250" s="170">
        <v>19.808672847446893</v>
      </c>
      <c r="M250" s="170">
        <v>0</v>
      </c>
      <c r="N250" s="170">
        <v>28.090004332259298</v>
      </c>
      <c r="O250" s="170">
        <v>55.562414367571449</v>
      </c>
      <c r="P250" s="170">
        <v>3.7447574229847562E-2</v>
      </c>
      <c r="Q250" s="170">
        <v>0</v>
      </c>
      <c r="R250" s="171">
        <v>0</v>
      </c>
      <c r="S250" s="172">
        <f t="shared" si="141"/>
        <v>103.49853912150749</v>
      </c>
      <c r="U250" s="217" t="s">
        <v>17</v>
      </c>
      <c r="V250" s="218">
        <v>19.808672847446893</v>
      </c>
      <c r="W250" s="218">
        <v>0</v>
      </c>
      <c r="X250" s="218">
        <v>0</v>
      </c>
      <c r="Y250" s="218">
        <v>0</v>
      </c>
      <c r="Z250" s="218">
        <v>28.090004332259298</v>
      </c>
      <c r="AA250" s="218">
        <v>0.28099004821791879</v>
      </c>
      <c r="AB250" s="218">
        <v>3.7447574229847562E-2</v>
      </c>
      <c r="AC250" s="219">
        <v>55.281424319353533</v>
      </c>
      <c r="AD250" s="218">
        <v>0</v>
      </c>
      <c r="AE250" s="218">
        <v>0</v>
      </c>
      <c r="AF250" s="218">
        <v>0</v>
      </c>
      <c r="AG250" s="218">
        <v>0</v>
      </c>
      <c r="AH250" s="218">
        <v>55.281424319353533</v>
      </c>
      <c r="AI250" s="220">
        <f t="shared" si="142"/>
        <v>103.49853912150749</v>
      </c>
      <c r="AJ250" s="147" t="str">
        <f t="shared" si="143"/>
        <v/>
      </c>
      <c r="BA250" s="147"/>
      <c r="BR250" s="147"/>
      <c r="CG250" s="147"/>
    </row>
    <row r="251" spans="1:85" ht="15">
      <c r="A251" s="173" t="s">
        <v>139</v>
      </c>
      <c r="B251" s="162">
        <v>638.46001298571889</v>
      </c>
      <c r="C251" s="162">
        <v>21.308894684060082</v>
      </c>
      <c r="D251" s="162">
        <v>274.65643112626367</v>
      </c>
      <c r="E251" s="162">
        <v>58.680501409453484</v>
      </c>
      <c r="F251" s="322"/>
      <c r="G251" s="162">
        <v>0</v>
      </c>
      <c r="H251" s="174">
        <v>0</v>
      </c>
      <c r="I251" s="160">
        <f t="shared" si="140"/>
        <v>993.10584020549618</v>
      </c>
      <c r="J251" s="155"/>
      <c r="K251" s="175" t="s">
        <v>139</v>
      </c>
      <c r="L251" s="162">
        <v>638.46001298571889</v>
      </c>
      <c r="M251" s="162">
        <v>21.308894684060082</v>
      </c>
      <c r="N251" s="162">
        <v>274.65643112626367</v>
      </c>
      <c r="O251" s="162">
        <v>58.680501409453484</v>
      </c>
      <c r="P251" s="162">
        <v>6.6630950100797143E-2</v>
      </c>
      <c r="Q251" s="162">
        <v>0</v>
      </c>
      <c r="R251" s="163">
        <v>0</v>
      </c>
      <c r="S251" s="164">
        <f t="shared" si="141"/>
        <v>993.17247115559701</v>
      </c>
      <c r="U251" s="221" t="s">
        <v>139</v>
      </c>
      <c r="V251" s="213">
        <v>629.99269885673039</v>
      </c>
      <c r="W251" s="213">
        <v>0</v>
      </c>
      <c r="X251" s="213">
        <v>0</v>
      </c>
      <c r="Y251" s="213">
        <v>21.308894684060082</v>
      </c>
      <c r="Z251" s="213">
        <v>274.65643112626367</v>
      </c>
      <c r="AA251" s="213">
        <v>6.8353990627898034</v>
      </c>
      <c r="AB251" s="213">
        <v>6.6630950100797143E-2</v>
      </c>
      <c r="AC251" s="214">
        <v>60.312416475652221</v>
      </c>
      <c r="AD251" s="213">
        <v>8.4673141289885336</v>
      </c>
      <c r="AE251" s="213">
        <v>20.968490232336563</v>
      </c>
      <c r="AF251" s="213">
        <v>0</v>
      </c>
      <c r="AG251" s="213">
        <v>0</v>
      </c>
      <c r="AH251" s="213">
        <v>30.87661211432712</v>
      </c>
      <c r="AI251" s="216">
        <f t="shared" si="142"/>
        <v>993.1724711555969</v>
      </c>
      <c r="AJ251" s="147" t="str">
        <f t="shared" si="143"/>
        <v/>
      </c>
      <c r="BA251" s="147"/>
      <c r="BR251" s="147"/>
      <c r="CG251" s="147"/>
    </row>
    <row r="252" spans="1:85" ht="15">
      <c r="A252" s="165" t="s">
        <v>25</v>
      </c>
      <c r="B252" s="166">
        <v>39.396455900358298</v>
      </c>
      <c r="C252" s="166">
        <v>0.36036349849032712</v>
      </c>
      <c r="D252" s="166">
        <v>263.47430499030594</v>
      </c>
      <c r="E252" s="166">
        <v>480.24131106781078</v>
      </c>
      <c r="F252" s="322"/>
      <c r="G252" s="166">
        <v>95.230441028006396</v>
      </c>
      <c r="H252" s="167">
        <v>24.626096495090714</v>
      </c>
      <c r="I252" s="168">
        <f t="shared" si="140"/>
        <v>903.32897298006242</v>
      </c>
      <c r="J252" s="155"/>
      <c r="K252" s="169" t="s">
        <v>25</v>
      </c>
      <c r="L252" s="170">
        <v>39.396455900358298</v>
      </c>
      <c r="M252" s="170">
        <v>0.36036349849032712</v>
      </c>
      <c r="N252" s="170">
        <v>263.47430499030594</v>
      </c>
      <c r="O252" s="170">
        <v>480.24131106781078</v>
      </c>
      <c r="P252" s="170">
        <v>0.8723625910291708</v>
      </c>
      <c r="Q252" s="170">
        <v>95.230441028006396</v>
      </c>
      <c r="R252" s="171">
        <v>24.626096495090714</v>
      </c>
      <c r="S252" s="172">
        <f t="shared" si="141"/>
        <v>904.20133557109148</v>
      </c>
      <c r="U252" s="217" t="s">
        <v>25</v>
      </c>
      <c r="V252" s="218">
        <v>8.0913904430691854</v>
      </c>
      <c r="W252" s="218">
        <v>30.816086617371376</v>
      </c>
      <c r="X252" s="218">
        <v>95.230441028006396</v>
      </c>
      <c r="Y252" s="218">
        <v>0.36036349849032712</v>
      </c>
      <c r="Z252" s="218">
        <v>263.47430499030594</v>
      </c>
      <c r="AA252" s="218">
        <v>472.73881786201696</v>
      </c>
      <c r="AB252" s="218">
        <v>0.8723625910291708</v>
      </c>
      <c r="AC252" s="219">
        <v>32.617568540802274</v>
      </c>
      <c r="AD252" s="218">
        <v>0.48897883991773322</v>
      </c>
      <c r="AE252" s="218">
        <v>1.1770818142139512</v>
      </c>
      <c r="AF252" s="218">
        <v>24.626096495090714</v>
      </c>
      <c r="AG252" s="218">
        <v>0</v>
      </c>
      <c r="AH252" s="218">
        <v>6.3254113915798671</v>
      </c>
      <c r="AI252" s="220">
        <f t="shared" si="142"/>
        <v>904.20133557109159</v>
      </c>
      <c r="AJ252" s="147" t="str">
        <f t="shared" si="143"/>
        <v/>
      </c>
      <c r="BA252" s="147"/>
      <c r="BR252" s="147"/>
      <c r="CG252" s="147"/>
    </row>
    <row r="253" spans="1:85" ht="15">
      <c r="A253" s="173" t="s">
        <v>24</v>
      </c>
      <c r="B253" s="162">
        <v>77.938056394449021</v>
      </c>
      <c r="C253" s="162">
        <v>0</v>
      </c>
      <c r="D253" s="162">
        <v>1.1334346529752517</v>
      </c>
      <c r="E253" s="162">
        <v>0</v>
      </c>
      <c r="F253" s="322"/>
      <c r="G253" s="162">
        <v>0</v>
      </c>
      <c r="H253" s="174">
        <v>0</v>
      </c>
      <c r="I253" s="160">
        <f t="shared" si="140"/>
        <v>79.071491047424274</v>
      </c>
      <c r="J253" s="155"/>
      <c r="K253" s="175" t="s">
        <v>24</v>
      </c>
      <c r="L253" s="162">
        <v>77.938056394449021</v>
      </c>
      <c r="M253" s="162">
        <v>0</v>
      </c>
      <c r="N253" s="162">
        <v>1.1334346529752517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41"/>
        <v>79.071491047424274</v>
      </c>
      <c r="U253" s="221" t="s">
        <v>24</v>
      </c>
      <c r="V253" s="213">
        <v>77.905128596756526</v>
      </c>
      <c r="W253" s="213">
        <v>0</v>
      </c>
      <c r="X253" s="213">
        <v>0</v>
      </c>
      <c r="Y253" s="213">
        <v>0</v>
      </c>
      <c r="Z253" s="213">
        <v>1.1334346529752517</v>
      </c>
      <c r="AA253" s="213">
        <v>0</v>
      </c>
      <c r="AB253" s="213">
        <v>0</v>
      </c>
      <c r="AC253" s="214">
        <v>3.2927797692493245E-2</v>
      </c>
      <c r="AD253" s="213">
        <v>3.2927797692493245E-2</v>
      </c>
      <c r="AE253" s="213">
        <v>0</v>
      </c>
      <c r="AF253" s="213">
        <v>0</v>
      </c>
      <c r="AG253" s="213">
        <v>0</v>
      </c>
      <c r="AH253" s="213">
        <v>0</v>
      </c>
      <c r="AI253" s="216">
        <f t="shared" si="142"/>
        <v>79.071491047424274</v>
      </c>
      <c r="AJ253" s="147" t="str">
        <f t="shared" si="143"/>
        <v/>
      </c>
      <c r="BA253" s="147"/>
      <c r="BR253" s="147"/>
      <c r="CG253" s="147"/>
    </row>
    <row r="254" spans="1:85" ht="15">
      <c r="A254" s="165" t="s">
        <v>56</v>
      </c>
      <c r="B254" s="166">
        <v>3.1621318270706706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40"/>
        <v>3.1621318270706706</v>
      </c>
      <c r="J254" s="155"/>
      <c r="K254" s="169" t="s">
        <v>56</v>
      </c>
      <c r="L254" s="170">
        <v>3.1621318270706706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41"/>
        <v>3.1621318270706706</v>
      </c>
      <c r="U254" s="217" t="s">
        <v>56</v>
      </c>
      <c r="V254" s="218">
        <v>3.1621318270706706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42"/>
        <v>3.1621318270706706</v>
      </c>
      <c r="AJ254" s="147" t="str">
        <f t="shared" si="143"/>
        <v/>
      </c>
      <c r="BA254" s="147"/>
      <c r="BR254" s="147"/>
      <c r="CG254" s="147"/>
    </row>
    <row r="255" spans="1:85" ht="15">
      <c r="A255" s="173" t="s">
        <v>22</v>
      </c>
      <c r="B255" s="162">
        <v>131.06793018650237</v>
      </c>
      <c r="C255" s="162">
        <v>0</v>
      </c>
      <c r="D255" s="162">
        <v>0</v>
      </c>
      <c r="E255" s="162">
        <v>3.3607161586282666</v>
      </c>
      <c r="F255" s="322"/>
      <c r="G255" s="162">
        <v>0</v>
      </c>
      <c r="H255" s="174">
        <v>0</v>
      </c>
      <c r="I255" s="160">
        <f t="shared" si="140"/>
        <v>134.42864634513063</v>
      </c>
      <c r="J255" s="155"/>
      <c r="K255" s="175" t="s">
        <v>22</v>
      </c>
      <c r="L255" s="162">
        <v>131.06793018650237</v>
      </c>
      <c r="M255" s="162">
        <v>0</v>
      </c>
      <c r="N255" s="162">
        <v>0</v>
      </c>
      <c r="O255" s="162">
        <v>3.3607161586282666</v>
      </c>
      <c r="P255" s="162">
        <v>12.082857903189614</v>
      </c>
      <c r="Q255" s="162">
        <v>0</v>
      </c>
      <c r="R255" s="163">
        <v>0</v>
      </c>
      <c r="S255" s="164">
        <f t="shared" si="141"/>
        <v>146.51150424832025</v>
      </c>
      <c r="U255" s="221" t="s">
        <v>22</v>
      </c>
      <c r="V255" s="213">
        <v>130.39578695477672</v>
      </c>
      <c r="W255" s="213">
        <v>0</v>
      </c>
      <c r="X255" s="213">
        <v>0</v>
      </c>
      <c r="Y255" s="213">
        <v>0</v>
      </c>
      <c r="Z255" s="213">
        <v>0</v>
      </c>
      <c r="AA255" s="213">
        <v>0</v>
      </c>
      <c r="AB255" s="213">
        <v>12.082857903189614</v>
      </c>
      <c r="AC255" s="214">
        <v>4.03285939035392</v>
      </c>
      <c r="AD255" s="213">
        <v>0.67214323172565327</v>
      </c>
      <c r="AE255" s="213">
        <v>0</v>
      </c>
      <c r="AF255" s="213">
        <v>0</v>
      </c>
      <c r="AG255" s="213">
        <v>0</v>
      </c>
      <c r="AH255" s="213">
        <v>3.3607161586282666</v>
      </c>
      <c r="AI255" s="216">
        <f t="shared" si="142"/>
        <v>146.51150424832025</v>
      </c>
      <c r="AJ255" s="147" t="str">
        <f t="shared" si="143"/>
        <v/>
      </c>
      <c r="BA255" s="147"/>
      <c r="BR255" s="147"/>
      <c r="CG255" s="147"/>
    </row>
    <row r="256" spans="1:85" ht="15">
      <c r="A256" s="165" t="s">
        <v>21</v>
      </c>
      <c r="B256" s="166">
        <v>4.299632286677591E-4</v>
      </c>
      <c r="C256" s="166">
        <v>0</v>
      </c>
      <c r="D256" s="166">
        <v>1.0749080716693978E-4</v>
      </c>
      <c r="E256" s="166">
        <v>0</v>
      </c>
      <c r="F256" s="322"/>
      <c r="G256" s="166">
        <v>0</v>
      </c>
      <c r="H256" s="167">
        <v>0</v>
      </c>
      <c r="I256" s="168">
        <f t="shared" si="140"/>
        <v>5.3745403583469885E-4</v>
      </c>
      <c r="J256" s="155"/>
      <c r="K256" s="169" t="s">
        <v>21</v>
      </c>
      <c r="L256" s="170">
        <v>4.299632286677591E-4</v>
      </c>
      <c r="M256" s="170">
        <v>0</v>
      </c>
      <c r="N256" s="170">
        <v>1.0749080716693978E-4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41"/>
        <v>5.3745403583469885E-4</v>
      </c>
      <c r="U256" s="217" t="s">
        <v>57</v>
      </c>
      <c r="V256" s="218">
        <v>4.299632286677591E-4</v>
      </c>
      <c r="W256" s="218">
        <v>0</v>
      </c>
      <c r="X256" s="218">
        <v>0</v>
      </c>
      <c r="Y256" s="218">
        <v>0</v>
      </c>
      <c r="Z256" s="218">
        <v>1.0749080716693978E-4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42"/>
        <v>5.3745403583469885E-4</v>
      </c>
      <c r="AJ256" s="147" t="str">
        <f t="shared" si="143"/>
        <v/>
      </c>
      <c r="BA256" s="147"/>
      <c r="BR256" s="147"/>
      <c r="CG256" s="147"/>
    </row>
    <row r="257" spans="1:85" ht="15">
      <c r="A257" s="176" t="s">
        <v>60</v>
      </c>
      <c r="B257" s="162">
        <v>10.0548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40"/>
        <v>10.0548</v>
      </c>
      <c r="J257" s="155"/>
      <c r="K257" s="177" t="s">
        <v>60</v>
      </c>
      <c r="L257" s="162">
        <v>10.0548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41"/>
        <v>10.0548</v>
      </c>
      <c r="U257" s="222" t="s">
        <v>58</v>
      </c>
      <c r="V257" s="213">
        <v>10.0548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0</v>
      </c>
      <c r="AD257" s="215">
        <v>0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42"/>
        <v>10.0548</v>
      </c>
      <c r="AJ257" s="147" t="str">
        <f t="shared" si="143"/>
        <v/>
      </c>
      <c r="BA257" s="147"/>
      <c r="BR257" s="147"/>
      <c r="CG257" s="147"/>
    </row>
    <row r="258" spans="1:85">
      <c r="A258" s="178" t="s">
        <v>23</v>
      </c>
      <c r="B258" s="179">
        <v>10.0548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40"/>
        <v>10.0548</v>
      </c>
      <c r="J258" s="155"/>
      <c r="K258" s="182" t="s">
        <v>23</v>
      </c>
      <c r="L258" s="183">
        <v>10.0548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41"/>
        <v>10.0548</v>
      </c>
      <c r="U258" s="223" t="s">
        <v>61</v>
      </c>
      <c r="V258" s="224">
        <v>10.0548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0</v>
      </c>
      <c r="AD258" s="224">
        <v>0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42"/>
        <v>10.0548</v>
      </c>
      <c r="AJ258" s="147" t="str">
        <f t="shared" si="143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40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41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42"/>
        <v>0</v>
      </c>
      <c r="AJ259" s="147" t="str">
        <f t="shared" si="143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40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41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42"/>
        <v>0</v>
      </c>
      <c r="AJ260" s="147" t="str">
        <f t="shared" si="143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40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41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42"/>
        <v>0</v>
      </c>
      <c r="AJ261" s="147" t="str">
        <f t="shared" si="143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1059.5579399008056</v>
      </c>
      <c r="C262" s="201">
        <f t="shared" ref="C262:I262" si="144">SUM(C241:C257)</f>
        <v>22.453453907686168</v>
      </c>
      <c r="D262" s="201">
        <f t="shared" si="144"/>
        <v>595.45583046766762</v>
      </c>
      <c r="E262" s="201">
        <f t="shared" si="144"/>
        <v>599.63668753331569</v>
      </c>
      <c r="F262" s="201">
        <f t="shared" si="144"/>
        <v>0</v>
      </c>
      <c r="G262" s="201">
        <f t="shared" si="144"/>
        <v>95.230441028006396</v>
      </c>
      <c r="H262" s="203">
        <f t="shared" si="144"/>
        <v>24.626096495090714</v>
      </c>
      <c r="I262" s="160">
        <f t="shared" si="144"/>
        <v>2396.9604493325724</v>
      </c>
      <c r="J262" s="155"/>
      <c r="K262" s="202" t="s">
        <v>26</v>
      </c>
      <c r="L262" s="201">
        <f>SUM(L241:L257)</f>
        <v>1059.5579399008056</v>
      </c>
      <c r="M262" s="201">
        <f t="shared" ref="M262:S262" si="145">SUM(M241:M257)</f>
        <v>22.453453907686168</v>
      </c>
      <c r="N262" s="201">
        <f t="shared" si="145"/>
        <v>595.45583046766762</v>
      </c>
      <c r="O262" s="201">
        <f t="shared" si="145"/>
        <v>599.63668753331569</v>
      </c>
      <c r="P262" s="201">
        <f t="shared" si="145"/>
        <v>222.4955153269407</v>
      </c>
      <c r="Q262" s="201">
        <f t="shared" si="145"/>
        <v>95.230441028006396</v>
      </c>
      <c r="R262" s="203">
        <f t="shared" si="145"/>
        <v>24.626096495090714</v>
      </c>
      <c r="S262" s="204">
        <f t="shared" si="145"/>
        <v>2619.455964659513</v>
      </c>
      <c r="T262" s="147" t="str">
        <f>IF(ABS(S262-AI262)&gt;0.01,S262-AI262,"")</f>
        <v/>
      </c>
      <c r="U262" s="230" t="s">
        <v>59</v>
      </c>
      <c r="V262" s="231">
        <f>SUM(V241:V257)</f>
        <v>1017.8833209942106</v>
      </c>
      <c r="W262" s="231">
        <f t="shared" ref="W262:AH262" si="146">SUM(W241:W257)</f>
        <v>30.816086617371376</v>
      </c>
      <c r="X262" s="231">
        <f t="shared" si="146"/>
        <v>95.230441028006396</v>
      </c>
      <c r="Y262" s="231">
        <f t="shared" si="146"/>
        <v>22.453453907686168</v>
      </c>
      <c r="Z262" s="231">
        <f t="shared" si="146"/>
        <v>595.45583046766762</v>
      </c>
      <c r="AA262" s="231">
        <f t="shared" si="146"/>
        <v>480.58451385638421</v>
      </c>
      <c r="AB262" s="231">
        <f t="shared" si="146"/>
        <v>222.4955153269407</v>
      </c>
      <c r="AC262" s="231">
        <f t="shared" si="146"/>
        <v>154.53680246124537</v>
      </c>
      <c r="AD262" s="232">
        <f t="shared" si="146"/>
        <v>10.858532289223213</v>
      </c>
      <c r="AE262" s="232">
        <f t="shared" si="146"/>
        <v>22.145572046550516</v>
      </c>
      <c r="AF262" s="232">
        <f t="shared" si="146"/>
        <v>24.626096495090714</v>
      </c>
      <c r="AG262" s="232">
        <f t="shared" si="146"/>
        <v>0</v>
      </c>
      <c r="AH262" s="232">
        <f t="shared" si="146"/>
        <v>96.906601630380933</v>
      </c>
      <c r="AI262" s="233">
        <f>SUM(V262:AC262)</f>
        <v>2619.4559646595126</v>
      </c>
      <c r="AJ262" s="147" t="str">
        <f t="shared" si="143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0.44204231246111586</v>
      </c>
      <c r="C263" s="49">
        <f t="shared" ref="C263:H263" si="147">IF($I262=0,"-",C262/$I262)</f>
        <v>9.3674695024435119E-3</v>
      </c>
      <c r="D263" s="49">
        <f t="shared" si="147"/>
        <v>0.24842121639239848</v>
      </c>
      <c r="E263" s="49">
        <f t="shared" si="147"/>
        <v>0.25016544920475559</v>
      </c>
      <c r="F263" s="49">
        <f t="shared" si="147"/>
        <v>0</v>
      </c>
      <c r="G263" s="49">
        <f t="shared" si="147"/>
        <v>3.9729667235236639E-2</v>
      </c>
      <c r="H263" s="71">
        <f t="shared" si="147"/>
        <v>1.02738852040499E-2</v>
      </c>
      <c r="I263" s="50">
        <f>SUM(B263:H263)</f>
        <v>1</v>
      </c>
      <c r="J263" s="147"/>
      <c r="K263" s="82" t="s">
        <v>83</v>
      </c>
      <c r="L263" s="99">
        <f t="shared" ref="L263:R263" si="148">IF($S262=0,"-",L262/$S262)</f>
        <v>0.40449541973442987</v>
      </c>
      <c r="M263" s="99">
        <f t="shared" si="148"/>
        <v>8.5718004847639244E-3</v>
      </c>
      <c r="N263" s="99">
        <f t="shared" si="148"/>
        <v>0.22732042015643017</v>
      </c>
      <c r="O263" s="99">
        <f t="shared" si="148"/>
        <v>0.22891649854906371</v>
      </c>
      <c r="P263" s="99">
        <f t="shared" si="148"/>
        <v>8.4939589872380816E-2</v>
      </c>
      <c r="Q263" s="99">
        <f t="shared" si="148"/>
        <v>3.6355045594509472E-2</v>
      </c>
      <c r="R263" s="100">
        <f t="shared" si="148"/>
        <v>9.4012256084219804E-3</v>
      </c>
      <c r="S263" s="101">
        <f>SUM(L263:R263)</f>
        <v>0.99999999999999978</v>
      </c>
      <c r="U263" s="111" t="s">
        <v>83</v>
      </c>
      <c r="V263" s="133">
        <f>+V262/$AI262</f>
        <v>0.38858577304868691</v>
      </c>
      <c r="W263" s="133">
        <f t="shared" ref="W263:AH263" si="149">+W262/$AI262</f>
        <v>1.1764307945286255E-2</v>
      </c>
      <c r="X263" s="133">
        <f t="shared" si="149"/>
        <v>3.6355045594509479E-2</v>
      </c>
      <c r="Y263" s="133">
        <f t="shared" si="149"/>
        <v>8.5718004847639261E-3</v>
      </c>
      <c r="Z263" s="133">
        <f t="shared" si="149"/>
        <v>0.22732042015643023</v>
      </c>
      <c r="AA263" s="133">
        <f t="shared" si="149"/>
        <v>0.18346730021050478</v>
      </c>
      <c r="AB263" s="133">
        <f t="shared" si="149"/>
        <v>8.493958987238083E-2</v>
      </c>
      <c r="AC263" s="133">
        <f t="shared" si="149"/>
        <v>5.8995762687437538E-2</v>
      </c>
      <c r="AD263" s="133">
        <f t="shared" si="149"/>
        <v>4.1453387404566076E-3</v>
      </c>
      <c r="AE263" s="133">
        <f t="shared" si="149"/>
        <v>8.454263917900634E-3</v>
      </c>
      <c r="AF263" s="133">
        <f t="shared" si="149"/>
        <v>9.4012256084219804E-3</v>
      </c>
      <c r="AG263" s="133">
        <f t="shared" si="149"/>
        <v>0</v>
      </c>
      <c r="AH263" s="133">
        <f t="shared" si="149"/>
        <v>3.6994934420658314E-2</v>
      </c>
      <c r="AI263" s="134">
        <f>SUM(V263:AC263)</f>
        <v>1</v>
      </c>
      <c r="AJ263" s="25" t="str">
        <f t="shared" si="143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7.9565406443741007E-3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7.9565406443741007E-3</v>
      </c>
      <c r="J267" s="155"/>
      <c r="K267" s="209" t="s">
        <v>7</v>
      </c>
      <c r="L267" s="158">
        <v>7.9565406443741007E-3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7.9565406443741007E-3</v>
      </c>
      <c r="U267" s="212" t="s">
        <v>7</v>
      </c>
      <c r="V267" s="213">
        <v>7.9565406443741007E-3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7.9565406443741007E-3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50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51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52">SUM(V268:AC268)</f>
        <v>0</v>
      </c>
      <c r="AJ268" s="147" t="str">
        <f t="shared" ref="AJ268:AJ289" si="153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50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51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52"/>
        <v>0</v>
      </c>
      <c r="AJ269" s="147" t="str">
        <f t="shared" si="153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50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51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52"/>
        <v>0</v>
      </c>
      <c r="AJ270" s="147" t="str">
        <f t="shared" si="153"/>
        <v/>
      </c>
      <c r="BA270" s="147"/>
      <c r="BR270" s="147"/>
      <c r="CG270" s="147"/>
    </row>
    <row r="271" spans="1:85" ht="15">
      <c r="A271" s="173" t="s">
        <v>16</v>
      </c>
      <c r="B271" s="162">
        <v>0</v>
      </c>
      <c r="C271" s="162">
        <v>0</v>
      </c>
      <c r="D271" s="162">
        <v>0</v>
      </c>
      <c r="E271" s="162">
        <v>7.8707689090262649</v>
      </c>
      <c r="F271" s="322"/>
      <c r="G271" s="162">
        <v>0</v>
      </c>
      <c r="H271" s="174">
        <v>0</v>
      </c>
      <c r="I271" s="160">
        <f t="shared" si="150"/>
        <v>7.8707689090262649</v>
      </c>
      <c r="J271" s="155"/>
      <c r="K271" s="175" t="s">
        <v>16</v>
      </c>
      <c r="L271" s="162">
        <v>0</v>
      </c>
      <c r="M271" s="162">
        <v>0</v>
      </c>
      <c r="N271" s="162">
        <v>0</v>
      </c>
      <c r="O271" s="162">
        <v>7.8707689090262649</v>
      </c>
      <c r="P271" s="162">
        <v>0</v>
      </c>
      <c r="Q271" s="162">
        <v>0</v>
      </c>
      <c r="R271" s="163">
        <v>0</v>
      </c>
      <c r="S271" s="164">
        <f t="shared" si="151"/>
        <v>7.8707689090262649</v>
      </c>
      <c r="U271" s="221" t="s">
        <v>16</v>
      </c>
      <c r="V271" s="213">
        <v>0</v>
      </c>
      <c r="W271" s="213">
        <v>0</v>
      </c>
      <c r="X271" s="213">
        <v>0</v>
      </c>
      <c r="Y271" s="213">
        <v>0</v>
      </c>
      <c r="Z271" s="213">
        <v>0</v>
      </c>
      <c r="AA271" s="213">
        <v>7.8707689090262649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52"/>
        <v>7.8707689090262649</v>
      </c>
      <c r="AJ271" s="147" t="str">
        <f t="shared" si="153"/>
        <v/>
      </c>
      <c r="BA271" s="147"/>
      <c r="BR271" s="147"/>
      <c r="CG271" s="147"/>
    </row>
    <row r="272" spans="1:85" ht="15">
      <c r="A272" s="165" t="s">
        <v>15</v>
      </c>
      <c r="B272" s="166">
        <v>4.1952074664641614</v>
      </c>
      <c r="C272" s="166">
        <v>0.11163193785859059</v>
      </c>
      <c r="D272" s="166">
        <v>2.8412154525545521</v>
      </c>
      <c r="E272" s="166">
        <v>1.6231503104378426</v>
      </c>
      <c r="F272" s="322"/>
      <c r="G272" s="166">
        <v>0</v>
      </c>
      <c r="H272" s="167">
        <v>0</v>
      </c>
      <c r="I272" s="168">
        <f t="shared" si="150"/>
        <v>8.7712051673151468</v>
      </c>
      <c r="J272" s="155"/>
      <c r="K272" s="169" t="s">
        <v>15</v>
      </c>
      <c r="L272" s="170">
        <v>4.1952074664641614</v>
      </c>
      <c r="M272" s="170">
        <v>0.11163193785859059</v>
      </c>
      <c r="N272" s="170">
        <v>2.8412154525545521</v>
      </c>
      <c r="O272" s="170">
        <v>1.6231503104378426</v>
      </c>
      <c r="P272" s="170">
        <v>0</v>
      </c>
      <c r="Q272" s="170">
        <v>0</v>
      </c>
      <c r="R272" s="171">
        <v>0</v>
      </c>
      <c r="S272" s="172">
        <f t="shared" si="151"/>
        <v>8.7712051673151468</v>
      </c>
      <c r="U272" s="217" t="s">
        <v>53</v>
      </c>
      <c r="V272" s="218">
        <v>4.0431653119451214</v>
      </c>
      <c r="W272" s="218">
        <v>0</v>
      </c>
      <c r="X272" s="218">
        <v>0</v>
      </c>
      <c r="Y272" s="218">
        <v>0.11163193785859059</v>
      </c>
      <c r="Z272" s="218">
        <v>2.1397005405072909</v>
      </c>
      <c r="AA272" s="218">
        <v>1.6231503104378426</v>
      </c>
      <c r="AB272" s="218">
        <v>0</v>
      </c>
      <c r="AC272" s="219">
        <v>0.85355706656630148</v>
      </c>
      <c r="AD272" s="218">
        <v>0.1520421545190401</v>
      </c>
      <c r="AE272" s="218">
        <v>0</v>
      </c>
      <c r="AF272" s="218">
        <v>0</v>
      </c>
      <c r="AG272" s="218">
        <v>0.70151491204726135</v>
      </c>
      <c r="AH272" s="218">
        <v>0</v>
      </c>
      <c r="AI272" s="220">
        <f t="shared" si="152"/>
        <v>8.7712051673151468</v>
      </c>
      <c r="AJ272" s="147" t="str">
        <f t="shared" si="153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15.831019634854375</v>
      </c>
      <c r="F273" s="322"/>
      <c r="G273" s="162">
        <v>0</v>
      </c>
      <c r="H273" s="174">
        <v>0</v>
      </c>
      <c r="I273" s="160">
        <f t="shared" si="150"/>
        <v>15.831019634854375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15.831019634854375</v>
      </c>
      <c r="P273" s="162">
        <v>216.98905123967398</v>
      </c>
      <c r="Q273" s="162">
        <v>0</v>
      </c>
      <c r="R273" s="163">
        <v>0</v>
      </c>
      <c r="S273" s="164">
        <f t="shared" si="151"/>
        <v>232.82007087452837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2.374652945228156</v>
      </c>
      <c r="AB273" s="213">
        <v>216.98905123967398</v>
      </c>
      <c r="AC273" s="214">
        <v>13.456366689626218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13.456366689626218</v>
      </c>
      <c r="AI273" s="216">
        <f t="shared" si="152"/>
        <v>232.82007087452834</v>
      </c>
      <c r="AJ273" s="147" t="str">
        <f t="shared" si="153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4.4719626261425383E-3</v>
      </c>
      <c r="F274" s="322"/>
      <c r="G274" s="166">
        <v>0</v>
      </c>
      <c r="H274" s="167">
        <v>0</v>
      </c>
      <c r="I274" s="168">
        <f t="shared" si="150"/>
        <v>4.4719626261425383E-3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4.4719626261425383E-3</v>
      </c>
      <c r="P274" s="170">
        <v>0.35600749053184544</v>
      </c>
      <c r="Q274" s="170">
        <v>0</v>
      </c>
      <c r="R274" s="171">
        <v>0</v>
      </c>
      <c r="S274" s="172">
        <f t="shared" si="151"/>
        <v>0.36047945315798796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0.35600749053184544</v>
      </c>
      <c r="AC274" s="219">
        <v>4.4719626261425383E-3</v>
      </c>
      <c r="AD274" s="218">
        <v>0</v>
      </c>
      <c r="AE274" s="218">
        <v>0</v>
      </c>
      <c r="AF274" s="218">
        <v>0</v>
      </c>
      <c r="AG274" s="218">
        <v>0</v>
      </c>
      <c r="AH274" s="218">
        <v>4.4719626261425383E-3</v>
      </c>
      <c r="AI274" s="220">
        <f t="shared" si="152"/>
        <v>0.36047945315798796</v>
      </c>
      <c r="AJ274" s="147" t="str">
        <f t="shared" si="153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50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51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52"/>
        <v>0</v>
      </c>
      <c r="AJ275" s="147" t="str">
        <f t="shared" si="153"/>
        <v/>
      </c>
      <c r="BA275" s="147"/>
      <c r="BR275" s="147"/>
      <c r="CG275" s="147"/>
    </row>
    <row r="276" spans="1:85" ht="15">
      <c r="A276" s="165" t="s">
        <v>17</v>
      </c>
      <c r="B276" s="166">
        <v>0</v>
      </c>
      <c r="C276" s="166">
        <v>0</v>
      </c>
      <c r="D276" s="166">
        <v>0.38682719775408697</v>
      </c>
      <c r="E276" s="166">
        <v>3.501076831560513E-2</v>
      </c>
      <c r="F276" s="322"/>
      <c r="G276" s="166">
        <v>0</v>
      </c>
      <c r="H276" s="167">
        <v>0</v>
      </c>
      <c r="I276" s="168">
        <f t="shared" si="150"/>
        <v>0.42183796606969209</v>
      </c>
      <c r="J276" s="155"/>
      <c r="K276" s="169" t="s">
        <v>17</v>
      </c>
      <c r="L276" s="170">
        <v>0</v>
      </c>
      <c r="M276" s="170">
        <v>0</v>
      </c>
      <c r="N276" s="170">
        <v>0.38682719775408697</v>
      </c>
      <c r="O276" s="170">
        <v>3.501076831560513E-2</v>
      </c>
      <c r="P276" s="170">
        <v>0.58848882352940923</v>
      </c>
      <c r="Q276" s="170">
        <v>0</v>
      </c>
      <c r="R276" s="171">
        <v>0</v>
      </c>
      <c r="S276" s="172">
        <f t="shared" si="151"/>
        <v>1.0103267895991013</v>
      </c>
      <c r="U276" s="217" t="s">
        <v>17</v>
      </c>
      <c r="V276" s="218">
        <v>0</v>
      </c>
      <c r="W276" s="218">
        <v>0</v>
      </c>
      <c r="X276" s="218">
        <v>0</v>
      </c>
      <c r="Y276" s="218">
        <v>0</v>
      </c>
      <c r="Z276" s="218">
        <v>0.38682719775408697</v>
      </c>
      <c r="AA276" s="218">
        <v>0</v>
      </c>
      <c r="AB276" s="218">
        <v>0.58848882352940923</v>
      </c>
      <c r="AC276" s="219">
        <v>3.501076831560513E-2</v>
      </c>
      <c r="AD276" s="218">
        <v>0</v>
      </c>
      <c r="AE276" s="218">
        <v>0</v>
      </c>
      <c r="AF276" s="218">
        <v>0</v>
      </c>
      <c r="AG276" s="218">
        <v>0</v>
      </c>
      <c r="AH276" s="218">
        <v>3.501076831560513E-2</v>
      </c>
      <c r="AI276" s="220">
        <f t="shared" si="152"/>
        <v>1.0103267895991013</v>
      </c>
      <c r="AJ276" s="147" t="str">
        <f t="shared" si="153"/>
        <v/>
      </c>
      <c r="BA276" s="147"/>
      <c r="BR276" s="147"/>
      <c r="CG276" s="147"/>
    </row>
    <row r="277" spans="1:85" ht="15">
      <c r="A277" s="173" t="s">
        <v>139</v>
      </c>
      <c r="B277" s="162">
        <v>7.6376197143540145E-2</v>
      </c>
      <c r="C277" s="162">
        <v>2.6787753874557443</v>
      </c>
      <c r="D277" s="162">
        <v>0.16466111235554901</v>
      </c>
      <c r="E277" s="162">
        <v>0.20535205520159172</v>
      </c>
      <c r="F277" s="322"/>
      <c r="G277" s="162">
        <v>0</v>
      </c>
      <c r="H277" s="174">
        <v>0</v>
      </c>
      <c r="I277" s="160">
        <f t="shared" si="150"/>
        <v>3.125164752156425</v>
      </c>
      <c r="J277" s="155"/>
      <c r="K277" s="175" t="s">
        <v>139</v>
      </c>
      <c r="L277" s="162">
        <v>7.6376197143540145E-2</v>
      </c>
      <c r="M277" s="162">
        <v>2.6787753874557443</v>
      </c>
      <c r="N277" s="162">
        <v>0.16466111235554901</v>
      </c>
      <c r="O277" s="162">
        <v>0.20535205520159172</v>
      </c>
      <c r="P277" s="162">
        <v>0</v>
      </c>
      <c r="Q277" s="162">
        <v>0</v>
      </c>
      <c r="R277" s="163">
        <v>0</v>
      </c>
      <c r="S277" s="164">
        <f t="shared" si="151"/>
        <v>3.125164752156425</v>
      </c>
      <c r="U277" s="221" t="s">
        <v>139</v>
      </c>
      <c r="V277" s="213">
        <v>7.6376197143540145E-2</v>
      </c>
      <c r="W277" s="213">
        <v>0</v>
      </c>
      <c r="X277" s="213">
        <v>0</v>
      </c>
      <c r="Y277" s="213">
        <v>2.6787753874557443</v>
      </c>
      <c r="Z277" s="213">
        <v>0</v>
      </c>
      <c r="AA277" s="213">
        <v>0</v>
      </c>
      <c r="AB277" s="213">
        <v>0</v>
      </c>
      <c r="AC277" s="214">
        <v>0.37001316755714075</v>
      </c>
      <c r="AD277" s="213">
        <v>0</v>
      </c>
      <c r="AE277" s="213">
        <v>0</v>
      </c>
      <c r="AF277" s="213">
        <v>0</v>
      </c>
      <c r="AG277" s="213">
        <v>0.16466111235554901</v>
      </c>
      <c r="AH277" s="213">
        <v>0.20535205520159172</v>
      </c>
      <c r="AI277" s="216">
        <f t="shared" si="152"/>
        <v>3.125164752156425</v>
      </c>
      <c r="AJ277" s="147" t="str">
        <f t="shared" si="153"/>
        <v/>
      </c>
      <c r="BA277" s="147"/>
      <c r="BR277" s="147"/>
      <c r="CG277" s="147"/>
    </row>
    <row r="278" spans="1:85" ht="15">
      <c r="A278" s="165" t="s">
        <v>25</v>
      </c>
      <c r="B278" s="166">
        <v>1.3706367065415108</v>
      </c>
      <c r="C278" s="166">
        <v>4.7606762184257863E-2</v>
      </c>
      <c r="D278" s="166">
        <v>24.991337141784058</v>
      </c>
      <c r="E278" s="166">
        <v>84.991879191150019</v>
      </c>
      <c r="F278" s="322"/>
      <c r="G278" s="166">
        <v>1.3789465799234664</v>
      </c>
      <c r="H278" s="167">
        <v>0</v>
      </c>
      <c r="I278" s="168">
        <f t="shared" si="150"/>
        <v>112.78040638158332</v>
      </c>
      <c r="J278" s="155"/>
      <c r="K278" s="169" t="s">
        <v>25</v>
      </c>
      <c r="L278" s="170">
        <v>1.3706367065415108</v>
      </c>
      <c r="M278" s="170">
        <v>4.7606762184257863E-2</v>
      </c>
      <c r="N278" s="170">
        <v>24.991337141784058</v>
      </c>
      <c r="O278" s="170">
        <v>84.991879191150019</v>
      </c>
      <c r="P278" s="170">
        <v>0</v>
      </c>
      <c r="Q278" s="170">
        <v>1.3789465799234664</v>
      </c>
      <c r="R278" s="171">
        <v>0</v>
      </c>
      <c r="S278" s="172">
        <f t="shared" si="151"/>
        <v>112.78040638158332</v>
      </c>
      <c r="U278" s="217" t="s">
        <v>25</v>
      </c>
      <c r="V278" s="218">
        <v>0.75102111030987839</v>
      </c>
      <c r="W278" s="218">
        <v>0.61961559623163243</v>
      </c>
      <c r="X278" s="218">
        <v>1.3789465799234664</v>
      </c>
      <c r="Y278" s="218">
        <v>4.7606762184257863E-2</v>
      </c>
      <c r="Z278" s="218">
        <v>24.991337141784058</v>
      </c>
      <c r="AA278" s="218">
        <v>84.977120788717258</v>
      </c>
      <c r="AB278" s="218">
        <v>0</v>
      </c>
      <c r="AC278" s="219">
        <v>1.4758402432768413E-2</v>
      </c>
      <c r="AD278" s="218">
        <v>0</v>
      </c>
      <c r="AE278" s="218">
        <v>0</v>
      </c>
      <c r="AF278" s="218">
        <v>0</v>
      </c>
      <c r="AG278" s="218">
        <v>0</v>
      </c>
      <c r="AH278" s="218">
        <v>1.4758402432768413E-2</v>
      </c>
      <c r="AI278" s="220">
        <f t="shared" si="152"/>
        <v>112.7804063815833</v>
      </c>
      <c r="AJ278" s="147" t="str">
        <f t="shared" si="153"/>
        <v/>
      </c>
      <c r="BA278" s="147"/>
      <c r="BR278" s="147"/>
      <c r="CG278" s="147"/>
    </row>
    <row r="279" spans="1:85" ht="15">
      <c r="A279" s="173" t="s">
        <v>24</v>
      </c>
      <c r="B279" s="162">
        <v>0.21085410632149268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50"/>
        <v>0.21085410632149268</v>
      </c>
      <c r="J279" s="155"/>
      <c r="K279" s="175" t="s">
        <v>24</v>
      </c>
      <c r="L279" s="162">
        <v>0.21085410632149268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51"/>
        <v>0.21085410632149268</v>
      </c>
      <c r="U279" s="221" t="s">
        <v>24</v>
      </c>
      <c r="V279" s="213">
        <v>0.21085410632149268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52"/>
        <v>0.21085410632149268</v>
      </c>
      <c r="AJ279" s="147" t="str">
        <f t="shared" si="153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50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51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52"/>
        <v>0</v>
      </c>
      <c r="AJ280" s="147" t="str">
        <f t="shared" si="153"/>
        <v/>
      </c>
      <c r="BA280" s="147"/>
      <c r="BR280" s="147"/>
      <c r="CG280" s="147"/>
    </row>
    <row r="281" spans="1:85" ht="15">
      <c r="A281" s="173" t="s">
        <v>22</v>
      </c>
      <c r="B281" s="162">
        <v>3.7369465942083071</v>
      </c>
      <c r="C281" s="162">
        <v>0</v>
      </c>
      <c r="D281" s="162">
        <v>0</v>
      </c>
      <c r="E281" s="162">
        <v>0</v>
      </c>
      <c r="F281" s="322"/>
      <c r="G281" s="162">
        <v>0</v>
      </c>
      <c r="H281" s="174">
        <v>0</v>
      </c>
      <c r="I281" s="160">
        <f t="shared" si="150"/>
        <v>3.7369465942083071</v>
      </c>
      <c r="J281" s="155"/>
      <c r="K281" s="175" t="s">
        <v>22</v>
      </c>
      <c r="L281" s="162">
        <v>3.7369465942083071</v>
      </c>
      <c r="M281" s="162">
        <v>0</v>
      </c>
      <c r="N281" s="162">
        <v>0</v>
      </c>
      <c r="O281" s="162">
        <v>0</v>
      </c>
      <c r="P281" s="162">
        <v>13.32933279614808</v>
      </c>
      <c r="Q281" s="162">
        <v>0</v>
      </c>
      <c r="R281" s="163">
        <v>0</v>
      </c>
      <c r="S281" s="164">
        <f t="shared" si="151"/>
        <v>17.066279390356385</v>
      </c>
      <c r="U281" s="221" t="s">
        <v>22</v>
      </c>
      <c r="V281" s="213">
        <v>3.7369465942083071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13.32933279614808</v>
      </c>
      <c r="AC281" s="214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6">
        <f t="shared" si="152"/>
        <v>17.066279390356385</v>
      </c>
      <c r="AJ281" s="147" t="str">
        <f t="shared" si="153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50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51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52"/>
        <v>0</v>
      </c>
      <c r="AJ282" s="147" t="str">
        <f t="shared" si="153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50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51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52"/>
        <v>0</v>
      </c>
      <c r="AJ283" s="147" t="str">
        <f t="shared" si="153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50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51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52"/>
        <v>0</v>
      </c>
      <c r="AJ284" s="147" t="str">
        <f t="shared" si="153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50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51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52"/>
        <v>0</v>
      </c>
      <c r="AJ285" s="147" t="str">
        <f t="shared" si="153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50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51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52"/>
        <v>0</v>
      </c>
      <c r="AJ286" s="147" t="str">
        <f t="shared" si="153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50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51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52"/>
        <v>0</v>
      </c>
      <c r="AJ287" s="147" t="str">
        <f t="shared" si="153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9.5979776113233868</v>
      </c>
      <c r="C288" s="201">
        <f t="shared" ref="C288:I288" si="154">SUM(C267:C283)</f>
        <v>2.8380140874985926</v>
      </c>
      <c r="D288" s="201">
        <f t="shared" si="154"/>
        <v>28.384040904448245</v>
      </c>
      <c r="E288" s="201">
        <f t="shared" si="154"/>
        <v>110.56165283161184</v>
      </c>
      <c r="F288" s="201">
        <f t="shared" si="154"/>
        <v>0</v>
      </c>
      <c r="G288" s="201">
        <f t="shared" si="154"/>
        <v>1.3789465799234664</v>
      </c>
      <c r="H288" s="203">
        <f t="shared" si="154"/>
        <v>0</v>
      </c>
      <c r="I288" s="160">
        <f t="shared" si="154"/>
        <v>152.76063201480557</v>
      </c>
      <c r="J288" s="155"/>
      <c r="K288" s="202" t="s">
        <v>26</v>
      </c>
      <c r="L288" s="201">
        <f>SUM(L267:L283)</f>
        <v>9.5979776113233868</v>
      </c>
      <c r="M288" s="201">
        <f t="shared" ref="M288:S288" si="155">SUM(M267:M283)</f>
        <v>2.8380140874985926</v>
      </c>
      <c r="N288" s="201">
        <f t="shared" si="155"/>
        <v>28.384040904448245</v>
      </c>
      <c r="O288" s="201">
        <f t="shared" si="155"/>
        <v>110.56165283161184</v>
      </c>
      <c r="P288" s="201">
        <f t="shared" si="155"/>
        <v>231.26288034988335</v>
      </c>
      <c r="Q288" s="201">
        <f t="shared" si="155"/>
        <v>1.3789465799234664</v>
      </c>
      <c r="R288" s="203">
        <f t="shared" si="155"/>
        <v>0</v>
      </c>
      <c r="S288" s="204">
        <f t="shared" si="155"/>
        <v>384.02351236468888</v>
      </c>
      <c r="T288" s="147" t="str">
        <f>IF(ABS(S288-AI288)&gt;0.01,S288-AI288,"")</f>
        <v/>
      </c>
      <c r="U288" s="230" t="s">
        <v>59</v>
      </c>
      <c r="V288" s="231">
        <f>SUM(V267:V283)</f>
        <v>8.8263198605727133</v>
      </c>
      <c r="W288" s="231">
        <f t="shared" ref="W288:AH288" si="156">SUM(W267:W283)</f>
        <v>0.61961559623163243</v>
      </c>
      <c r="X288" s="231">
        <f t="shared" si="156"/>
        <v>1.3789465799234664</v>
      </c>
      <c r="Y288" s="231">
        <f t="shared" si="156"/>
        <v>2.8380140874985926</v>
      </c>
      <c r="Z288" s="231">
        <f t="shared" si="156"/>
        <v>27.517864880045437</v>
      </c>
      <c r="AA288" s="231">
        <f t="shared" si="156"/>
        <v>96.845692953409525</v>
      </c>
      <c r="AB288" s="231">
        <f t="shared" si="156"/>
        <v>231.26288034988335</v>
      </c>
      <c r="AC288" s="231">
        <f t="shared" si="156"/>
        <v>14.734178057124176</v>
      </c>
      <c r="AD288" s="232">
        <f t="shared" si="156"/>
        <v>0.1520421545190401</v>
      </c>
      <c r="AE288" s="232">
        <f t="shared" si="156"/>
        <v>0</v>
      </c>
      <c r="AF288" s="232">
        <f t="shared" si="156"/>
        <v>0</v>
      </c>
      <c r="AG288" s="232">
        <f t="shared" si="156"/>
        <v>0.86617602440281039</v>
      </c>
      <c r="AH288" s="232">
        <f t="shared" si="156"/>
        <v>13.715959878202327</v>
      </c>
      <c r="AI288" s="233">
        <f>SUM(V288:AC288)</f>
        <v>384.02351236468888</v>
      </c>
      <c r="AJ288" s="147" t="str">
        <f t="shared" si="153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6.2830177413727581E-2</v>
      </c>
      <c r="C289" s="49">
        <f t="shared" ref="C289:H289" si="157">IF($I288=0,"-",C288/$I288)</f>
        <v>1.8578177178682608E-2</v>
      </c>
      <c r="D289" s="49">
        <f t="shared" si="157"/>
        <v>0.18580730211758525</v>
      </c>
      <c r="E289" s="49">
        <f t="shared" si="157"/>
        <v>0.72375749807644285</v>
      </c>
      <c r="F289" s="49">
        <f t="shared" si="157"/>
        <v>0</v>
      </c>
      <c r="G289" s="49">
        <f t="shared" si="157"/>
        <v>9.0268452135614293E-3</v>
      </c>
      <c r="H289" s="71">
        <f t="shared" si="157"/>
        <v>0</v>
      </c>
      <c r="I289" s="50">
        <f>SUM(B289:H289)</f>
        <v>0.99999999999999978</v>
      </c>
      <c r="J289" s="147"/>
      <c r="K289" s="82" t="s">
        <v>83</v>
      </c>
      <c r="L289" s="99">
        <f t="shared" ref="L289:R289" si="158">IF($S288=0,"-",L288/$S288)</f>
        <v>2.4993203026091391E-2</v>
      </c>
      <c r="M289" s="99">
        <f t="shared" si="158"/>
        <v>7.390209182825935E-3</v>
      </c>
      <c r="N289" s="99">
        <f t="shared" si="158"/>
        <v>7.3912247533149136E-2</v>
      </c>
      <c r="O289" s="99">
        <f t="shared" si="158"/>
        <v>0.28790334256048544</v>
      </c>
      <c r="P289" s="99">
        <f t="shared" si="158"/>
        <v>0.60221021084319437</v>
      </c>
      <c r="Q289" s="99">
        <f t="shared" si="158"/>
        <v>3.5907868542537215E-3</v>
      </c>
      <c r="R289" s="100">
        <f t="shared" si="158"/>
        <v>0</v>
      </c>
      <c r="S289" s="101">
        <f>SUM(L289:R289)</f>
        <v>1</v>
      </c>
      <c r="U289" s="111" t="s">
        <v>83</v>
      </c>
      <c r="V289" s="133">
        <f>+V288/$AI288</f>
        <v>2.2983800669451659E-2</v>
      </c>
      <c r="W289" s="133">
        <f t="shared" ref="W289:AH289" si="159">+W288/$AI288</f>
        <v>1.6134834880714619E-3</v>
      </c>
      <c r="X289" s="133">
        <f t="shared" si="159"/>
        <v>3.5907868542537215E-3</v>
      </c>
      <c r="Y289" s="133">
        <f t="shared" si="159"/>
        <v>7.390209182825935E-3</v>
      </c>
      <c r="Z289" s="133">
        <f t="shared" si="159"/>
        <v>7.1656718909213629E-2</v>
      </c>
      <c r="AA289" s="133">
        <f t="shared" si="159"/>
        <v>0.25218688396724981</v>
      </c>
      <c r="AB289" s="133">
        <f t="shared" si="159"/>
        <v>0.60221021084319437</v>
      </c>
      <c r="AC289" s="133">
        <f t="shared" si="159"/>
        <v>3.8367906085739423E-2</v>
      </c>
      <c r="AD289" s="133">
        <f t="shared" si="159"/>
        <v>3.9591886856826851E-4</v>
      </c>
      <c r="AE289" s="133">
        <f t="shared" si="159"/>
        <v>0</v>
      </c>
      <c r="AF289" s="133">
        <f t="shared" si="159"/>
        <v>0</v>
      </c>
      <c r="AG289" s="133">
        <f t="shared" si="159"/>
        <v>2.2555286239355162E-3</v>
      </c>
      <c r="AH289" s="133">
        <f t="shared" si="159"/>
        <v>3.5716458593235641E-2</v>
      </c>
      <c r="AI289" s="134">
        <f>SUM(V289:AC289)</f>
        <v>1</v>
      </c>
      <c r="AJ289" s="25" t="str">
        <f t="shared" si="153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60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61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62">SUM(V294:AC294)</f>
        <v>0</v>
      </c>
      <c r="AJ294" s="147" t="str">
        <f t="shared" ref="AJ294:AJ315" si="163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60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61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62"/>
        <v>0</v>
      </c>
      <c r="AJ295" s="147" t="str">
        <f t="shared" si="163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60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61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62"/>
        <v>0</v>
      </c>
      <c r="AJ296" s="147" t="str">
        <f t="shared" si="163"/>
        <v/>
      </c>
      <c r="BA296" s="147"/>
      <c r="BR296" s="147"/>
      <c r="CG296" s="147"/>
    </row>
    <row r="297" spans="1:85" ht="15">
      <c r="A297" s="173" t="s">
        <v>16</v>
      </c>
      <c r="B297" s="162">
        <v>9.0595298385678831</v>
      </c>
      <c r="C297" s="162">
        <v>68.475847555531601</v>
      </c>
      <c r="D297" s="162">
        <v>11.341544664064978</v>
      </c>
      <c r="E297" s="162">
        <v>0.20639578769725625</v>
      </c>
      <c r="F297" s="322"/>
      <c r="G297" s="162">
        <v>0</v>
      </c>
      <c r="H297" s="174">
        <v>0</v>
      </c>
      <c r="I297" s="160">
        <f t="shared" si="160"/>
        <v>89.083317845861728</v>
      </c>
      <c r="J297" s="155"/>
      <c r="K297" s="175" t="s">
        <v>16</v>
      </c>
      <c r="L297" s="162">
        <v>9.0595298385678831</v>
      </c>
      <c r="M297" s="162">
        <v>68.475847555531601</v>
      </c>
      <c r="N297" s="162">
        <v>11.341544664064978</v>
      </c>
      <c r="O297" s="162">
        <v>0.20639578769725625</v>
      </c>
      <c r="P297" s="162">
        <v>0</v>
      </c>
      <c r="Q297" s="162">
        <v>0</v>
      </c>
      <c r="R297" s="163">
        <v>0</v>
      </c>
      <c r="S297" s="164">
        <f t="shared" si="161"/>
        <v>89.083317845861728</v>
      </c>
      <c r="U297" s="221" t="s">
        <v>16</v>
      </c>
      <c r="V297" s="213">
        <v>9.0595298385678831</v>
      </c>
      <c r="W297" s="213">
        <v>0</v>
      </c>
      <c r="X297" s="213">
        <v>0</v>
      </c>
      <c r="Y297" s="213">
        <v>68.475847555531601</v>
      </c>
      <c r="Z297" s="213">
        <v>11.341544664064978</v>
      </c>
      <c r="AA297" s="213">
        <v>0.20639578769725625</v>
      </c>
      <c r="AB297" s="213">
        <v>0</v>
      </c>
      <c r="AC297" s="214">
        <v>0</v>
      </c>
      <c r="AD297" s="215">
        <v>0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62"/>
        <v>89.083317845861728</v>
      </c>
      <c r="AJ297" s="147" t="str">
        <f t="shared" si="163"/>
        <v/>
      </c>
      <c r="BA297" s="147"/>
      <c r="BR297" s="147"/>
      <c r="CG297" s="147"/>
    </row>
    <row r="298" spans="1:85" ht="15">
      <c r="A298" s="165" t="s">
        <v>15</v>
      </c>
      <c r="B298" s="166">
        <v>23.883512927348239</v>
      </c>
      <c r="C298" s="166">
        <v>41.276218224650805</v>
      </c>
      <c r="D298" s="166">
        <v>17.00788508662685</v>
      </c>
      <c r="E298" s="166">
        <v>0.30430286463587319</v>
      </c>
      <c r="F298" s="322"/>
      <c r="G298" s="166">
        <v>0</v>
      </c>
      <c r="H298" s="167">
        <v>0</v>
      </c>
      <c r="I298" s="168">
        <f t="shared" si="160"/>
        <v>82.471919103261769</v>
      </c>
      <c r="J298" s="155"/>
      <c r="K298" s="169" t="s">
        <v>15</v>
      </c>
      <c r="L298" s="170">
        <v>23.883512927348239</v>
      </c>
      <c r="M298" s="170">
        <v>41.276218224650805</v>
      </c>
      <c r="N298" s="170">
        <v>17.00788508662685</v>
      </c>
      <c r="O298" s="170">
        <v>0.30430286463587319</v>
      </c>
      <c r="P298" s="170">
        <v>0</v>
      </c>
      <c r="Q298" s="170">
        <v>0</v>
      </c>
      <c r="R298" s="171">
        <v>0</v>
      </c>
      <c r="S298" s="172">
        <f t="shared" si="161"/>
        <v>82.471919103261769</v>
      </c>
      <c r="U298" s="217" t="s">
        <v>53</v>
      </c>
      <c r="V298" s="218">
        <v>20.508708993410888</v>
      </c>
      <c r="W298" s="218">
        <v>0</v>
      </c>
      <c r="X298" s="218">
        <v>0</v>
      </c>
      <c r="Y298" s="218">
        <v>41.276218224650805</v>
      </c>
      <c r="Z298" s="218">
        <v>17.00788508662685</v>
      </c>
      <c r="AA298" s="218">
        <v>0.30430286463587319</v>
      </c>
      <c r="AB298" s="218">
        <v>0</v>
      </c>
      <c r="AC298" s="219">
        <v>3.3748039339373501</v>
      </c>
      <c r="AD298" s="218">
        <v>3.3748039339373501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62"/>
        <v>82.471919103261754</v>
      </c>
      <c r="AJ298" s="147" t="str">
        <f t="shared" si="163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0.42731873162131162</v>
      </c>
      <c r="F299" s="322"/>
      <c r="G299" s="162">
        <v>0</v>
      </c>
      <c r="H299" s="174">
        <v>0</v>
      </c>
      <c r="I299" s="160">
        <f t="shared" si="160"/>
        <v>0.42731873162131162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0.42731873162131162</v>
      </c>
      <c r="P299" s="162">
        <v>159.75038549546525</v>
      </c>
      <c r="Q299" s="162">
        <v>0</v>
      </c>
      <c r="R299" s="163">
        <v>0</v>
      </c>
      <c r="S299" s="164">
        <f t="shared" si="161"/>
        <v>160.17770422708656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0.42731873162131162</v>
      </c>
      <c r="AB299" s="213">
        <v>159.75038549546525</v>
      </c>
      <c r="AC299" s="214">
        <v>0</v>
      </c>
      <c r="AD299" s="213">
        <v>0</v>
      </c>
      <c r="AE299" s="213">
        <v>0</v>
      </c>
      <c r="AF299" s="213">
        <v>0</v>
      </c>
      <c r="AG299" s="213">
        <v>0</v>
      </c>
      <c r="AH299" s="213">
        <v>0</v>
      </c>
      <c r="AI299" s="216">
        <f t="shared" si="162"/>
        <v>160.17770422708656</v>
      </c>
      <c r="AJ299" s="147" t="str">
        <f t="shared" si="163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60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2.576867056768037</v>
      </c>
      <c r="Q300" s="170">
        <v>0</v>
      </c>
      <c r="R300" s="171">
        <v>0</v>
      </c>
      <c r="S300" s="172">
        <f t="shared" si="161"/>
        <v>2.576867056768037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2.576867056768037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62"/>
        <v>2.576867056768037</v>
      </c>
      <c r="AJ300" s="147" t="str">
        <f t="shared" si="163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60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61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62"/>
        <v>0</v>
      </c>
      <c r="AJ301" s="147" t="str">
        <f t="shared" si="163"/>
        <v/>
      </c>
      <c r="BA301" s="147"/>
      <c r="BR301" s="147"/>
      <c r="CG301" s="147"/>
    </row>
    <row r="302" spans="1:85" ht="15">
      <c r="A302" s="165" t="s">
        <v>17</v>
      </c>
      <c r="B302" s="166">
        <v>0.11586479092736313</v>
      </c>
      <c r="C302" s="166">
        <v>0</v>
      </c>
      <c r="D302" s="166">
        <v>50.75915548315384</v>
      </c>
      <c r="E302" s="166">
        <v>0.71869646697053979</v>
      </c>
      <c r="F302" s="322"/>
      <c r="G302" s="166">
        <v>0</v>
      </c>
      <c r="H302" s="167">
        <v>0</v>
      </c>
      <c r="I302" s="168">
        <f t="shared" si="160"/>
        <v>51.593716741051743</v>
      </c>
      <c r="J302" s="155"/>
      <c r="K302" s="169" t="s">
        <v>17</v>
      </c>
      <c r="L302" s="170">
        <v>0.11586479092736313</v>
      </c>
      <c r="M302" s="170">
        <v>0</v>
      </c>
      <c r="N302" s="170">
        <v>50.75915548315384</v>
      </c>
      <c r="O302" s="170">
        <v>0.71869646697053979</v>
      </c>
      <c r="P302" s="170">
        <v>1.1975497158602051</v>
      </c>
      <c r="Q302" s="170">
        <v>0</v>
      </c>
      <c r="R302" s="171">
        <v>0</v>
      </c>
      <c r="S302" s="172">
        <f t="shared" si="161"/>
        <v>52.791266456911949</v>
      </c>
      <c r="U302" s="217" t="s">
        <v>17</v>
      </c>
      <c r="V302" s="218">
        <v>0</v>
      </c>
      <c r="W302" s="218">
        <v>0</v>
      </c>
      <c r="X302" s="218">
        <v>0</v>
      </c>
      <c r="Y302" s="218">
        <v>0</v>
      </c>
      <c r="Z302" s="218">
        <v>50.75915548315384</v>
      </c>
      <c r="AA302" s="218">
        <v>0.32979996219869445</v>
      </c>
      <c r="AB302" s="218">
        <v>1.1975497158602051</v>
      </c>
      <c r="AC302" s="219">
        <v>0.50476129569920847</v>
      </c>
      <c r="AD302" s="218">
        <v>0.11586479092736313</v>
      </c>
      <c r="AE302" s="218">
        <v>0</v>
      </c>
      <c r="AF302" s="218">
        <v>0</v>
      </c>
      <c r="AG302" s="218">
        <v>0</v>
      </c>
      <c r="AH302" s="218">
        <v>0.38889650477184529</v>
      </c>
      <c r="AI302" s="220">
        <f t="shared" si="162"/>
        <v>52.791266456911949</v>
      </c>
      <c r="AJ302" s="147" t="str">
        <f t="shared" si="163"/>
        <v/>
      </c>
      <c r="BA302" s="147"/>
      <c r="BR302" s="147"/>
      <c r="CG302" s="147"/>
    </row>
    <row r="303" spans="1:85" ht="15">
      <c r="A303" s="173" t="s">
        <v>139</v>
      </c>
      <c r="B303" s="162">
        <v>33.997454672714397</v>
      </c>
      <c r="C303" s="162">
        <v>199.59399080815686</v>
      </c>
      <c r="D303" s="162">
        <v>70.765597480911495</v>
      </c>
      <c r="E303" s="162">
        <v>11.522329217304222</v>
      </c>
      <c r="F303" s="322"/>
      <c r="G303" s="162">
        <v>0</v>
      </c>
      <c r="H303" s="174">
        <v>0</v>
      </c>
      <c r="I303" s="160">
        <f t="shared" si="160"/>
        <v>315.87937217908694</v>
      </c>
      <c r="J303" s="155"/>
      <c r="K303" s="175" t="s">
        <v>139</v>
      </c>
      <c r="L303" s="162">
        <v>33.997454672714397</v>
      </c>
      <c r="M303" s="162">
        <v>199.59399080815686</v>
      </c>
      <c r="N303" s="162">
        <v>70.765597480911495</v>
      </c>
      <c r="O303" s="162">
        <v>11.522329217304222</v>
      </c>
      <c r="P303" s="162">
        <v>0.54197083454964945</v>
      </c>
      <c r="Q303" s="162">
        <v>0</v>
      </c>
      <c r="R303" s="163">
        <v>0</v>
      </c>
      <c r="S303" s="164">
        <f t="shared" si="161"/>
        <v>316.4213430136366</v>
      </c>
      <c r="U303" s="221" t="s">
        <v>139</v>
      </c>
      <c r="V303" s="213">
        <v>28.025110320544581</v>
      </c>
      <c r="W303" s="213">
        <v>0</v>
      </c>
      <c r="X303" s="213">
        <v>0</v>
      </c>
      <c r="Y303" s="213">
        <v>199.59399080815686</v>
      </c>
      <c r="Z303" s="213">
        <v>70.765597480911495</v>
      </c>
      <c r="AA303" s="213">
        <v>10.504059336323726</v>
      </c>
      <c r="AB303" s="213">
        <v>0.54197083454964945</v>
      </c>
      <c r="AC303" s="214">
        <v>6.990614233150314</v>
      </c>
      <c r="AD303" s="213">
        <v>5.9723443521698192</v>
      </c>
      <c r="AE303" s="213">
        <v>0</v>
      </c>
      <c r="AF303" s="213">
        <v>0</v>
      </c>
      <c r="AG303" s="213">
        <v>0</v>
      </c>
      <c r="AH303" s="213">
        <v>1.0182698809804953</v>
      </c>
      <c r="AI303" s="216">
        <f t="shared" si="162"/>
        <v>316.42134301363666</v>
      </c>
      <c r="AJ303" s="147" t="str">
        <f t="shared" si="163"/>
        <v/>
      </c>
      <c r="BA303" s="147"/>
      <c r="BR303" s="147"/>
      <c r="CG303" s="147"/>
    </row>
    <row r="304" spans="1:85" ht="15">
      <c r="A304" s="165" t="s">
        <v>25</v>
      </c>
      <c r="B304" s="166">
        <v>32.205604077352689</v>
      </c>
      <c r="C304" s="166">
        <v>5.0269967317568476</v>
      </c>
      <c r="D304" s="166">
        <v>25.230860675276865</v>
      </c>
      <c r="E304" s="166">
        <v>413.1328661824237</v>
      </c>
      <c r="F304" s="322"/>
      <c r="G304" s="166">
        <v>40.449799473453311</v>
      </c>
      <c r="H304" s="167">
        <v>0</v>
      </c>
      <c r="I304" s="168">
        <f t="shared" si="160"/>
        <v>516.04612714026348</v>
      </c>
      <c r="J304" s="155"/>
      <c r="K304" s="169" t="s">
        <v>25</v>
      </c>
      <c r="L304" s="170">
        <v>32.205604077352689</v>
      </c>
      <c r="M304" s="170">
        <v>5.0269967317568476</v>
      </c>
      <c r="N304" s="170">
        <v>25.230860675276865</v>
      </c>
      <c r="O304" s="170">
        <v>413.1328661824237</v>
      </c>
      <c r="P304" s="170">
        <v>0.33446203166391014</v>
      </c>
      <c r="Q304" s="170">
        <v>40.449799473453311</v>
      </c>
      <c r="R304" s="171">
        <v>0</v>
      </c>
      <c r="S304" s="172">
        <f t="shared" si="161"/>
        <v>516.38058917192734</v>
      </c>
      <c r="U304" s="217" t="s">
        <v>25</v>
      </c>
      <c r="V304" s="218">
        <v>3.0302885326974365</v>
      </c>
      <c r="W304" s="218">
        <v>27.938372520769356</v>
      </c>
      <c r="X304" s="218">
        <v>40.449799473453311</v>
      </c>
      <c r="Y304" s="218">
        <v>5.0269967317568476</v>
      </c>
      <c r="Z304" s="218">
        <v>25.230860675276865</v>
      </c>
      <c r="AA304" s="218">
        <v>298.17038607386229</v>
      </c>
      <c r="AB304" s="218">
        <v>0.33446203166391014</v>
      </c>
      <c r="AC304" s="219">
        <v>116.19942313244727</v>
      </c>
      <c r="AD304" s="218">
        <v>1.2369430238858963</v>
      </c>
      <c r="AE304" s="218">
        <v>108.107091144938</v>
      </c>
      <c r="AF304" s="218">
        <v>0</v>
      </c>
      <c r="AG304" s="218">
        <v>0</v>
      </c>
      <c r="AH304" s="218">
        <v>6.8553889636233851</v>
      </c>
      <c r="AI304" s="220">
        <f t="shared" si="162"/>
        <v>516.38058917192734</v>
      </c>
      <c r="AJ304" s="147" t="str">
        <f t="shared" si="163"/>
        <v/>
      </c>
      <c r="BA304" s="147"/>
      <c r="BR304" s="147"/>
      <c r="CG304" s="147"/>
    </row>
    <row r="305" spans="1:85" ht="15">
      <c r="A305" s="173" t="s">
        <v>24</v>
      </c>
      <c r="B305" s="162">
        <v>1.9805286495439185</v>
      </c>
      <c r="C305" s="162">
        <v>0.20141513098240699</v>
      </c>
      <c r="D305" s="162">
        <v>12.829529243885267</v>
      </c>
      <c r="E305" s="162">
        <v>0</v>
      </c>
      <c r="F305" s="322"/>
      <c r="G305" s="162">
        <v>0</v>
      </c>
      <c r="H305" s="174">
        <v>0</v>
      </c>
      <c r="I305" s="160">
        <f t="shared" si="160"/>
        <v>15.011473024411591</v>
      </c>
      <c r="J305" s="155"/>
      <c r="K305" s="175" t="s">
        <v>24</v>
      </c>
      <c r="L305" s="162">
        <v>1.9805286495439185</v>
      </c>
      <c r="M305" s="162">
        <v>0.20141513098240699</v>
      </c>
      <c r="N305" s="162">
        <v>12.829529243885267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61"/>
        <v>15.011473024411591</v>
      </c>
      <c r="U305" s="221" t="s">
        <v>24</v>
      </c>
      <c r="V305" s="213">
        <v>1.8444778572189009</v>
      </c>
      <c r="W305" s="213">
        <v>3.1026609733189638E-2</v>
      </c>
      <c r="X305" s="213">
        <v>0</v>
      </c>
      <c r="Y305" s="213">
        <v>0.20141513098240699</v>
      </c>
      <c r="Z305" s="213">
        <v>12.829529243885267</v>
      </c>
      <c r="AA305" s="213">
        <v>0</v>
      </c>
      <c r="AB305" s="213">
        <v>0</v>
      </c>
      <c r="AC305" s="214">
        <v>0.10502418259182791</v>
      </c>
      <c r="AD305" s="213">
        <v>0.10502418259182791</v>
      </c>
      <c r="AE305" s="213">
        <v>0</v>
      </c>
      <c r="AF305" s="213">
        <v>0</v>
      </c>
      <c r="AG305" s="213">
        <v>0</v>
      </c>
      <c r="AH305" s="213">
        <v>0</v>
      </c>
      <c r="AI305" s="216">
        <f t="shared" si="162"/>
        <v>15.011473024411591</v>
      </c>
      <c r="AJ305" s="147" t="str">
        <f t="shared" si="163"/>
        <v/>
      </c>
      <c r="BA305" s="147"/>
      <c r="BR305" s="147"/>
      <c r="CG305" s="147"/>
    </row>
    <row r="306" spans="1:85" ht="15">
      <c r="A306" s="165" t="s">
        <v>56</v>
      </c>
      <c r="B306" s="166">
        <v>1.8787059168269937</v>
      </c>
      <c r="C306" s="166">
        <v>5.527270701685387E-2</v>
      </c>
      <c r="D306" s="166">
        <v>2.0412193773624407</v>
      </c>
      <c r="E306" s="166">
        <v>0</v>
      </c>
      <c r="F306" s="322"/>
      <c r="G306" s="166">
        <v>0</v>
      </c>
      <c r="H306" s="167">
        <v>0</v>
      </c>
      <c r="I306" s="168">
        <f t="shared" si="160"/>
        <v>3.9751980012062882</v>
      </c>
      <c r="J306" s="155"/>
      <c r="K306" s="169" t="s">
        <v>56</v>
      </c>
      <c r="L306" s="170">
        <v>1.8787059168269937</v>
      </c>
      <c r="M306" s="170">
        <v>5.527270701685387E-2</v>
      </c>
      <c r="N306" s="170">
        <v>2.0412193773624407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61"/>
        <v>3.9751980012062882</v>
      </c>
      <c r="U306" s="217" t="s">
        <v>56</v>
      </c>
      <c r="V306" s="218">
        <v>1.7673734437846698</v>
      </c>
      <c r="W306" s="218">
        <v>0</v>
      </c>
      <c r="X306" s="218">
        <v>0</v>
      </c>
      <c r="Y306" s="218">
        <v>5.527270701685387E-2</v>
      </c>
      <c r="Z306" s="218">
        <v>2.0412193773624407</v>
      </c>
      <c r="AA306" s="218">
        <v>0</v>
      </c>
      <c r="AB306" s="218">
        <v>0</v>
      </c>
      <c r="AC306" s="219">
        <v>0.11133247304232403</v>
      </c>
      <c r="AD306" s="218">
        <v>0.11133247304232403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62"/>
        <v>3.9751980012062886</v>
      </c>
      <c r="AJ306" s="147" t="str">
        <f t="shared" si="163"/>
        <v/>
      </c>
      <c r="BA306" s="147"/>
      <c r="BR306" s="147"/>
      <c r="CG306" s="147"/>
    </row>
    <row r="307" spans="1:85" ht="15">
      <c r="A307" s="173" t="s">
        <v>22</v>
      </c>
      <c r="B307" s="162">
        <v>59.149856857450146</v>
      </c>
      <c r="C307" s="162">
        <v>27.15075396735417</v>
      </c>
      <c r="D307" s="162">
        <v>10.666367630031994</v>
      </c>
      <c r="E307" s="162">
        <v>0</v>
      </c>
      <c r="F307" s="322"/>
      <c r="G307" s="162">
        <v>0</v>
      </c>
      <c r="H307" s="174">
        <v>0</v>
      </c>
      <c r="I307" s="160">
        <f t="shared" si="160"/>
        <v>96.966978454836322</v>
      </c>
      <c r="J307" s="155"/>
      <c r="K307" s="175" t="s">
        <v>22</v>
      </c>
      <c r="L307" s="162">
        <v>59.149856857450146</v>
      </c>
      <c r="M307" s="162">
        <v>27.15075396735417</v>
      </c>
      <c r="N307" s="162">
        <v>10.666367630031994</v>
      </c>
      <c r="O307" s="162">
        <v>0</v>
      </c>
      <c r="P307" s="162">
        <v>9.8606950197564966</v>
      </c>
      <c r="Q307" s="162">
        <v>0</v>
      </c>
      <c r="R307" s="163">
        <v>0</v>
      </c>
      <c r="S307" s="164">
        <f t="shared" si="161"/>
        <v>106.82767347459281</v>
      </c>
      <c r="U307" s="221" t="s">
        <v>22</v>
      </c>
      <c r="V307" s="213">
        <v>57.210517288353422</v>
      </c>
      <c r="W307" s="213">
        <v>0</v>
      </c>
      <c r="X307" s="213">
        <v>0</v>
      </c>
      <c r="Y307" s="213">
        <v>27.15075396735417</v>
      </c>
      <c r="Z307" s="213">
        <v>10.666367630031994</v>
      </c>
      <c r="AA307" s="213">
        <v>0</v>
      </c>
      <c r="AB307" s="213">
        <v>9.8606950197564966</v>
      </c>
      <c r="AC307" s="214">
        <v>1.9393395690967261</v>
      </c>
      <c r="AD307" s="213">
        <v>1.9393395690967261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62"/>
        <v>106.82767347459281</v>
      </c>
      <c r="AJ307" s="147" t="str">
        <f t="shared" si="163"/>
        <v/>
      </c>
      <c r="BA307" s="147"/>
      <c r="BR307" s="147"/>
      <c r="CG307" s="147"/>
    </row>
    <row r="308" spans="1:85" ht="15">
      <c r="A308" s="165" t="s">
        <v>21</v>
      </c>
      <c r="B308" s="166">
        <v>1.538597094415532E-2</v>
      </c>
      <c r="C308" s="166">
        <v>2.307895641623298E-2</v>
      </c>
      <c r="D308" s="166">
        <v>0</v>
      </c>
      <c r="E308" s="166">
        <v>0</v>
      </c>
      <c r="F308" s="322"/>
      <c r="G308" s="166">
        <v>0</v>
      </c>
      <c r="H308" s="167">
        <v>0</v>
      </c>
      <c r="I308" s="168">
        <f t="shared" si="160"/>
        <v>3.8464927360388299E-2</v>
      </c>
      <c r="J308" s="155"/>
      <c r="K308" s="169" t="s">
        <v>21</v>
      </c>
      <c r="L308" s="170">
        <v>1.538597094415532E-2</v>
      </c>
      <c r="M308" s="170">
        <v>2.307895641623298E-2</v>
      </c>
      <c r="N308" s="170">
        <v>0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61"/>
        <v>3.8464927360388299E-2</v>
      </c>
      <c r="U308" s="217" t="s">
        <v>57</v>
      </c>
      <c r="V308" s="218">
        <v>1.538597094415532E-2</v>
      </c>
      <c r="W308" s="218">
        <v>0</v>
      </c>
      <c r="X308" s="218">
        <v>0</v>
      </c>
      <c r="Y308" s="218">
        <v>2.307895641623298E-2</v>
      </c>
      <c r="Z308" s="218">
        <v>0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62"/>
        <v>3.8464927360388299E-2</v>
      </c>
      <c r="AJ308" s="147" t="str">
        <f t="shared" si="163"/>
        <v/>
      </c>
      <c r="BA308" s="147"/>
      <c r="BR308" s="147"/>
      <c r="CG308" s="147"/>
    </row>
    <row r="309" spans="1:85" ht="15">
      <c r="A309" s="176" t="s">
        <v>60</v>
      </c>
      <c r="B309" s="162">
        <v>0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60"/>
        <v>0</v>
      </c>
      <c r="J309" s="155"/>
      <c r="K309" s="177" t="s">
        <v>60</v>
      </c>
      <c r="L309" s="162">
        <v>0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61"/>
        <v>0</v>
      </c>
      <c r="U309" s="222" t="s">
        <v>58</v>
      </c>
      <c r="V309" s="213">
        <v>0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0</v>
      </c>
      <c r="AD309" s="215">
        <v>0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62"/>
        <v>0</v>
      </c>
      <c r="AJ309" s="147" t="str">
        <f t="shared" si="163"/>
        <v/>
      </c>
      <c r="BA309" s="147"/>
      <c r="BR309" s="147"/>
      <c r="CG309" s="147"/>
    </row>
    <row r="310" spans="1:85">
      <c r="A310" s="178" t="s">
        <v>23</v>
      </c>
      <c r="B310" s="179">
        <v>0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60"/>
        <v>0</v>
      </c>
      <c r="J310" s="155"/>
      <c r="K310" s="182" t="s">
        <v>23</v>
      </c>
      <c r="L310" s="183">
        <v>0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61"/>
        <v>0</v>
      </c>
      <c r="U310" s="223" t="s">
        <v>61</v>
      </c>
      <c r="V310" s="224">
        <v>0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0</v>
      </c>
      <c r="AD310" s="224">
        <v>0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62"/>
        <v>0</v>
      </c>
      <c r="AJ310" s="147" t="str">
        <f t="shared" si="163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60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61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62"/>
        <v>0</v>
      </c>
      <c r="AJ311" s="147" t="str">
        <f t="shared" si="163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60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61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62"/>
        <v>0</v>
      </c>
      <c r="AJ312" s="147" t="str">
        <f t="shared" si="163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60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61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62"/>
        <v>0</v>
      </c>
      <c r="AJ313" s="147" t="str">
        <f t="shared" si="163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162.28644370167578</v>
      </c>
      <c r="C314" s="201">
        <f t="shared" ref="C314:I314" si="164">SUM(C293:C309)</f>
        <v>341.80357408186575</v>
      </c>
      <c r="D314" s="201">
        <f t="shared" si="164"/>
        <v>200.64215964131375</v>
      </c>
      <c r="E314" s="201">
        <f t="shared" si="164"/>
        <v>426.31190925065289</v>
      </c>
      <c r="F314" s="201">
        <f t="shared" si="164"/>
        <v>0</v>
      </c>
      <c r="G314" s="201">
        <f t="shared" si="164"/>
        <v>40.449799473453311</v>
      </c>
      <c r="H314" s="203">
        <f t="shared" si="164"/>
        <v>0</v>
      </c>
      <c r="I314" s="160">
        <f t="shared" si="164"/>
        <v>1171.4938861489616</v>
      </c>
      <c r="J314" s="155"/>
      <c r="K314" s="202" t="s">
        <v>26</v>
      </c>
      <c r="L314" s="201">
        <f>SUM(L293:L309)</f>
        <v>162.28644370167578</v>
      </c>
      <c r="M314" s="201">
        <f t="shared" ref="M314:S314" si="165">SUM(M293:M309)</f>
        <v>341.80357408186575</v>
      </c>
      <c r="N314" s="201">
        <f t="shared" si="165"/>
        <v>200.64215964131375</v>
      </c>
      <c r="O314" s="201">
        <f t="shared" si="165"/>
        <v>426.31190925065289</v>
      </c>
      <c r="P314" s="201">
        <f t="shared" si="165"/>
        <v>174.26193015406355</v>
      </c>
      <c r="Q314" s="201">
        <f t="shared" si="165"/>
        <v>40.449799473453311</v>
      </c>
      <c r="R314" s="203">
        <f t="shared" si="165"/>
        <v>0</v>
      </c>
      <c r="S314" s="204">
        <f t="shared" si="165"/>
        <v>1345.7558163030249</v>
      </c>
      <c r="T314" s="147" t="str">
        <f>IF(ABS(S314-AI314)&gt;0.01,S314-AI314,"")</f>
        <v/>
      </c>
      <c r="U314" s="230" t="s">
        <v>59</v>
      </c>
      <c r="V314" s="231">
        <f>SUM(V293:V309)</f>
        <v>121.46139224552192</v>
      </c>
      <c r="W314" s="231">
        <f t="shared" ref="W314:AH314" si="166">SUM(W293:W309)</f>
        <v>27.969399130502545</v>
      </c>
      <c r="X314" s="231">
        <f t="shared" si="166"/>
        <v>40.449799473453311</v>
      </c>
      <c r="Y314" s="231">
        <f t="shared" si="166"/>
        <v>341.80357408186575</v>
      </c>
      <c r="Z314" s="231">
        <f t="shared" si="166"/>
        <v>200.64215964131375</v>
      </c>
      <c r="AA314" s="231">
        <f t="shared" si="166"/>
        <v>309.94226275633918</v>
      </c>
      <c r="AB314" s="231">
        <f t="shared" si="166"/>
        <v>174.26193015406355</v>
      </c>
      <c r="AC314" s="231">
        <f t="shared" si="166"/>
        <v>129.22529881996502</v>
      </c>
      <c r="AD314" s="232">
        <f t="shared" si="166"/>
        <v>12.855652325651306</v>
      </c>
      <c r="AE314" s="232">
        <f t="shared" si="166"/>
        <v>108.107091144938</v>
      </c>
      <c r="AF314" s="232">
        <f t="shared" si="166"/>
        <v>0</v>
      </c>
      <c r="AG314" s="232">
        <f t="shared" si="166"/>
        <v>0</v>
      </c>
      <c r="AH314" s="232">
        <f t="shared" si="166"/>
        <v>8.2625553493757256</v>
      </c>
      <c r="AI314" s="233">
        <f>SUM(V314:AC314)</f>
        <v>1345.7558163030251</v>
      </c>
      <c r="AJ314" s="147" t="str">
        <f t="shared" si="163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0.13852948412318067</v>
      </c>
      <c r="C315" s="49">
        <f t="shared" ref="C315:H315" si="167">IF($I314=0,"-",C314/$I314)</f>
        <v>0.29176727093768517</v>
      </c>
      <c r="D315" s="49">
        <f t="shared" si="167"/>
        <v>0.1712703429472282</v>
      </c>
      <c r="E315" s="49">
        <f t="shared" si="167"/>
        <v>0.36390451054940043</v>
      </c>
      <c r="F315" s="49">
        <f t="shared" si="167"/>
        <v>0</v>
      </c>
      <c r="G315" s="49">
        <f t="shared" si="167"/>
        <v>3.4528391442505496E-2</v>
      </c>
      <c r="H315" s="71">
        <f t="shared" si="167"/>
        <v>0</v>
      </c>
      <c r="I315" s="50">
        <f>SUM(B315:H315)</f>
        <v>1</v>
      </c>
      <c r="J315" s="147"/>
      <c r="K315" s="82" t="s">
        <v>83</v>
      </c>
      <c r="L315" s="99">
        <f t="shared" ref="L315:R315" si="168">IF($S314=0,"-",L314/$S314)</f>
        <v>0.12059130024605713</v>
      </c>
      <c r="M315" s="99">
        <f t="shared" si="168"/>
        <v>0.25398632496409851</v>
      </c>
      <c r="N315" s="99">
        <f t="shared" si="168"/>
        <v>0.14909254502982955</v>
      </c>
      <c r="O315" s="99">
        <f t="shared" si="168"/>
        <v>0.31678251290920661</v>
      </c>
      <c r="P315" s="99">
        <f t="shared" si="168"/>
        <v>0.12949000705996194</v>
      </c>
      <c r="Q315" s="99">
        <f t="shared" si="168"/>
        <v>3.0057309790846334E-2</v>
      </c>
      <c r="R315" s="100">
        <f t="shared" si="168"/>
        <v>0</v>
      </c>
      <c r="S315" s="101">
        <f>SUM(L315:R315)</f>
        <v>1.0000000000000002</v>
      </c>
      <c r="U315" s="111" t="s">
        <v>83</v>
      </c>
      <c r="V315" s="133">
        <f>+V314/$AI314</f>
        <v>9.0255149391955031E-2</v>
      </c>
      <c r="W315" s="133">
        <f t="shared" ref="W315:AH315" si="169">+W314/$AI314</f>
        <v>2.0783413150937218E-2</v>
      </c>
      <c r="X315" s="133">
        <f t="shared" si="169"/>
        <v>3.005730979084633E-2</v>
      </c>
      <c r="Y315" s="133">
        <f t="shared" si="169"/>
        <v>0.25398632496409845</v>
      </c>
      <c r="Z315" s="133">
        <f t="shared" si="169"/>
        <v>0.14909254502982952</v>
      </c>
      <c r="AA315" s="133">
        <f t="shared" si="169"/>
        <v>0.23031092193812164</v>
      </c>
      <c r="AB315" s="133">
        <f t="shared" si="169"/>
        <v>0.12949000705996194</v>
      </c>
      <c r="AC315" s="133">
        <f t="shared" si="169"/>
        <v>9.6024328674249801E-2</v>
      </c>
      <c r="AD315" s="133">
        <f t="shared" si="169"/>
        <v>9.5527377031648566E-3</v>
      </c>
      <c r="AE315" s="133">
        <f t="shared" si="169"/>
        <v>8.0331877325206691E-2</v>
      </c>
      <c r="AF315" s="133">
        <f t="shared" si="169"/>
        <v>0</v>
      </c>
      <c r="AG315" s="133">
        <f t="shared" si="169"/>
        <v>0</v>
      </c>
      <c r="AH315" s="133">
        <f t="shared" si="169"/>
        <v>6.1397136458782638E-3</v>
      </c>
      <c r="AI315" s="134">
        <f>SUM(V315:AC315)</f>
        <v>0.99999999999999989</v>
      </c>
      <c r="AJ315" s="25" t="str">
        <f t="shared" si="163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70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71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72">SUM(V320:AC320)</f>
        <v>0</v>
      </c>
      <c r="AJ320" s="147" t="str">
        <f t="shared" ref="AJ320:AJ341" si="173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70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71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72"/>
        <v>0</v>
      </c>
      <c r="AJ321" s="147" t="str">
        <f t="shared" si="173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70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71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72"/>
        <v>0</v>
      </c>
      <c r="AJ322" s="147" t="str">
        <f t="shared" si="173"/>
        <v/>
      </c>
      <c r="BA322" s="147"/>
      <c r="BR322" s="147"/>
      <c r="CG322" s="147"/>
    </row>
    <row r="323" spans="1:85" ht="15">
      <c r="A323" s="173" t="s">
        <v>16</v>
      </c>
      <c r="B323" s="162">
        <v>0.31381673804485449</v>
      </c>
      <c r="C323" s="162">
        <v>3.2281962029619096</v>
      </c>
      <c r="D323" s="162">
        <v>0</v>
      </c>
      <c r="E323" s="162">
        <v>0</v>
      </c>
      <c r="F323" s="322"/>
      <c r="G323" s="162">
        <v>0</v>
      </c>
      <c r="H323" s="174">
        <v>0</v>
      </c>
      <c r="I323" s="160">
        <f t="shared" si="170"/>
        <v>3.5420129410067642</v>
      </c>
      <c r="J323" s="155"/>
      <c r="K323" s="175" t="s">
        <v>16</v>
      </c>
      <c r="L323" s="162">
        <v>0.31381673804485449</v>
      </c>
      <c r="M323" s="162">
        <v>3.2281962029619096</v>
      </c>
      <c r="N323" s="162">
        <v>0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71"/>
        <v>3.5420129410067642</v>
      </c>
      <c r="U323" s="221" t="s">
        <v>16</v>
      </c>
      <c r="V323" s="213">
        <v>0.31381673804485449</v>
      </c>
      <c r="W323" s="213">
        <v>0</v>
      </c>
      <c r="X323" s="213">
        <v>0</v>
      </c>
      <c r="Y323" s="213">
        <v>3.2281962029619096</v>
      </c>
      <c r="Z323" s="213">
        <v>0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72"/>
        <v>3.5420129410067642</v>
      </c>
      <c r="AJ323" s="147" t="str">
        <f t="shared" si="173"/>
        <v/>
      </c>
      <c r="BA323" s="147"/>
      <c r="BR323" s="147"/>
      <c r="CG323" s="147"/>
    </row>
    <row r="324" spans="1:85" ht="15">
      <c r="A324" s="165" t="s">
        <v>15</v>
      </c>
      <c r="B324" s="166">
        <v>0.14710718386732646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70"/>
        <v>0.14710718386732646</v>
      </c>
      <c r="J324" s="155"/>
      <c r="K324" s="169" t="s">
        <v>15</v>
      </c>
      <c r="L324" s="170">
        <v>0.14710718386732646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71"/>
        <v>0.14710718386732646</v>
      </c>
      <c r="U324" s="217" t="s">
        <v>53</v>
      </c>
      <c r="V324" s="218">
        <v>0.14710718386732646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72"/>
        <v>0.14710718386732646</v>
      </c>
      <c r="AJ324" s="147" t="str">
        <f t="shared" si="173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0.95759039943413671</v>
      </c>
      <c r="F325" s="322"/>
      <c r="G325" s="162">
        <v>0</v>
      </c>
      <c r="H325" s="174">
        <v>0</v>
      </c>
      <c r="I325" s="160">
        <f t="shared" si="170"/>
        <v>0.95759039943413671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0.95759039943413671</v>
      </c>
      <c r="P325" s="162">
        <v>14.955997244882214</v>
      </c>
      <c r="Q325" s="162">
        <v>0</v>
      </c>
      <c r="R325" s="163">
        <v>0</v>
      </c>
      <c r="S325" s="164">
        <f t="shared" si="171"/>
        <v>15.913587644316351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0</v>
      </c>
      <c r="AB325" s="213">
        <v>14.955997244882214</v>
      </c>
      <c r="AC325" s="214">
        <v>0.95759039943413671</v>
      </c>
      <c r="AD325" s="213">
        <v>0</v>
      </c>
      <c r="AE325" s="213">
        <v>0</v>
      </c>
      <c r="AF325" s="213">
        <v>0</v>
      </c>
      <c r="AG325" s="213">
        <v>0</v>
      </c>
      <c r="AH325" s="213">
        <v>0.95759039943413671</v>
      </c>
      <c r="AI325" s="216">
        <f t="shared" si="172"/>
        <v>15.913587644316351</v>
      </c>
      <c r="AJ325" s="147" t="str">
        <f t="shared" si="173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70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2.647223423444824</v>
      </c>
      <c r="Q326" s="170">
        <v>0</v>
      </c>
      <c r="R326" s="171">
        <v>0</v>
      </c>
      <c r="S326" s="172">
        <f t="shared" si="171"/>
        <v>2.647223423444824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2.647223423444824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72"/>
        <v>2.647223423444824</v>
      </c>
      <c r="AJ326" s="147" t="str">
        <f t="shared" si="173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70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71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72"/>
        <v>0</v>
      </c>
      <c r="AJ327" s="147" t="str">
        <f t="shared" si="173"/>
        <v/>
      </c>
      <c r="BA327" s="147"/>
      <c r="BR327" s="147"/>
      <c r="CG327" s="147"/>
    </row>
    <row r="328" spans="1:85" ht="15">
      <c r="A328" s="165" t="s">
        <v>17</v>
      </c>
      <c r="B328" s="166">
        <v>0</v>
      </c>
      <c r="C328" s="166">
        <v>0</v>
      </c>
      <c r="D328" s="166">
        <v>0.98571436204689811</v>
      </c>
      <c r="E328" s="166">
        <v>2.7837701095797675E-2</v>
      </c>
      <c r="F328" s="322"/>
      <c r="G328" s="166">
        <v>0</v>
      </c>
      <c r="H328" s="167">
        <v>0</v>
      </c>
      <c r="I328" s="168">
        <f t="shared" si="170"/>
        <v>1.0135520631426957</v>
      </c>
      <c r="J328" s="155"/>
      <c r="K328" s="169" t="s">
        <v>17</v>
      </c>
      <c r="L328" s="170">
        <v>0</v>
      </c>
      <c r="M328" s="170">
        <v>0</v>
      </c>
      <c r="N328" s="170">
        <v>0.98571436204689811</v>
      </c>
      <c r="O328" s="170">
        <v>2.7837701095797675E-2</v>
      </c>
      <c r="P328" s="170">
        <v>0</v>
      </c>
      <c r="Q328" s="170">
        <v>0</v>
      </c>
      <c r="R328" s="171">
        <v>0</v>
      </c>
      <c r="S328" s="172">
        <f t="shared" si="171"/>
        <v>1.0135520631426957</v>
      </c>
      <c r="U328" s="217" t="s">
        <v>17</v>
      </c>
      <c r="V328" s="218">
        <v>0</v>
      </c>
      <c r="W328" s="218">
        <v>0</v>
      </c>
      <c r="X328" s="218">
        <v>0</v>
      </c>
      <c r="Y328" s="218">
        <v>0</v>
      </c>
      <c r="Z328" s="218">
        <v>0.98571436204689811</v>
      </c>
      <c r="AA328" s="218">
        <v>0</v>
      </c>
      <c r="AB328" s="218">
        <v>0</v>
      </c>
      <c r="AC328" s="219">
        <v>2.7837701095797675E-2</v>
      </c>
      <c r="AD328" s="218">
        <v>0</v>
      </c>
      <c r="AE328" s="218">
        <v>0</v>
      </c>
      <c r="AF328" s="218">
        <v>0</v>
      </c>
      <c r="AG328" s="218">
        <v>0</v>
      </c>
      <c r="AH328" s="218">
        <v>2.7837701095797675E-2</v>
      </c>
      <c r="AI328" s="220">
        <f t="shared" si="172"/>
        <v>1.0135520631426957</v>
      </c>
      <c r="AJ328" s="147" t="str">
        <f t="shared" si="173"/>
        <v/>
      </c>
      <c r="BA328" s="147"/>
      <c r="BR328" s="147"/>
      <c r="CG328" s="147"/>
    </row>
    <row r="329" spans="1:85" ht="15">
      <c r="A329" s="173" t="s">
        <v>139</v>
      </c>
      <c r="B329" s="162">
        <v>24.635559955792061</v>
      </c>
      <c r="C329" s="162">
        <v>868.07304296887924</v>
      </c>
      <c r="D329" s="162">
        <v>25.920844791940006</v>
      </c>
      <c r="E329" s="162">
        <v>0</v>
      </c>
      <c r="F329" s="322"/>
      <c r="G329" s="162">
        <v>0</v>
      </c>
      <c r="H329" s="174">
        <v>0</v>
      </c>
      <c r="I329" s="160">
        <f t="shared" si="170"/>
        <v>918.62944771661125</v>
      </c>
      <c r="J329" s="155"/>
      <c r="K329" s="175" t="s">
        <v>139</v>
      </c>
      <c r="L329" s="162">
        <v>24.635559955792061</v>
      </c>
      <c r="M329" s="162">
        <v>868.07304296887924</v>
      </c>
      <c r="N329" s="162">
        <v>25.920844791940006</v>
      </c>
      <c r="O329" s="162">
        <v>0</v>
      </c>
      <c r="P329" s="162">
        <v>0.12541160258481421</v>
      </c>
      <c r="Q329" s="162">
        <v>0</v>
      </c>
      <c r="R329" s="163">
        <v>0</v>
      </c>
      <c r="S329" s="164">
        <f t="shared" si="171"/>
        <v>918.75485931919604</v>
      </c>
      <c r="U329" s="221" t="s">
        <v>139</v>
      </c>
      <c r="V329" s="213">
        <v>24.627419991107541</v>
      </c>
      <c r="W329" s="213">
        <v>0</v>
      </c>
      <c r="X329" s="213">
        <v>0</v>
      </c>
      <c r="Y329" s="213">
        <v>868.07304296887924</v>
      </c>
      <c r="Z329" s="213">
        <v>15.804057380348507</v>
      </c>
      <c r="AA329" s="213">
        <v>0</v>
      </c>
      <c r="AB329" s="213">
        <v>0.12541160258481421</v>
      </c>
      <c r="AC329" s="214">
        <v>10.124927376276023</v>
      </c>
      <c r="AD329" s="213">
        <v>8.1399646845212309E-3</v>
      </c>
      <c r="AE329" s="213">
        <v>0</v>
      </c>
      <c r="AF329" s="213">
        <v>0</v>
      </c>
      <c r="AG329" s="213">
        <v>10.116787411591501</v>
      </c>
      <c r="AH329" s="213">
        <v>0</v>
      </c>
      <c r="AI329" s="216">
        <f t="shared" si="172"/>
        <v>918.75485931919604</v>
      </c>
      <c r="AJ329" s="147" t="str">
        <f t="shared" si="173"/>
        <v/>
      </c>
      <c r="BA329" s="147"/>
      <c r="BR329" s="147"/>
      <c r="CG329" s="147"/>
    </row>
    <row r="330" spans="1:85" ht="15">
      <c r="A330" s="165" t="s">
        <v>25</v>
      </c>
      <c r="B330" s="166">
        <v>2.7552433196990682</v>
      </c>
      <c r="C330" s="166">
        <v>5.5495631441200066</v>
      </c>
      <c r="D330" s="166">
        <v>2.1488645399520281</v>
      </c>
      <c r="E330" s="166">
        <v>375.83199804651179</v>
      </c>
      <c r="F330" s="322"/>
      <c r="G330" s="166">
        <v>33.117433423858344</v>
      </c>
      <c r="H330" s="167">
        <v>0</v>
      </c>
      <c r="I330" s="168">
        <f t="shared" si="170"/>
        <v>419.40310247414124</v>
      </c>
      <c r="J330" s="155"/>
      <c r="K330" s="169" t="s">
        <v>25</v>
      </c>
      <c r="L330" s="170">
        <v>2.7552433196990682</v>
      </c>
      <c r="M330" s="170">
        <v>5.5495631441200066</v>
      </c>
      <c r="N330" s="170">
        <v>2.1488645399520281</v>
      </c>
      <c r="O330" s="170">
        <v>375.83199804651179</v>
      </c>
      <c r="P330" s="170">
        <v>0</v>
      </c>
      <c r="Q330" s="170">
        <v>33.117433423858344</v>
      </c>
      <c r="R330" s="171">
        <v>0</v>
      </c>
      <c r="S330" s="172">
        <f t="shared" si="171"/>
        <v>419.40310247414124</v>
      </c>
      <c r="U330" s="217" t="s">
        <v>25</v>
      </c>
      <c r="V330" s="218">
        <v>0.29657944296129612</v>
      </c>
      <c r="W330" s="218">
        <v>2.4274539286461181</v>
      </c>
      <c r="X330" s="218">
        <v>33.117433423858344</v>
      </c>
      <c r="Y330" s="218">
        <v>5.5495631441200066</v>
      </c>
      <c r="Z330" s="218">
        <v>1.6643412123709358</v>
      </c>
      <c r="AA330" s="218">
        <v>375.68285652583955</v>
      </c>
      <c r="AB330" s="218">
        <v>0</v>
      </c>
      <c r="AC330" s="219">
        <v>0.66487479634495184</v>
      </c>
      <c r="AD330" s="218">
        <v>3.1209948091654116E-2</v>
      </c>
      <c r="AE330" s="218">
        <v>0.14914152067220554</v>
      </c>
      <c r="AF330" s="218">
        <v>0</v>
      </c>
      <c r="AG330" s="218">
        <v>0.48452332758109229</v>
      </c>
      <c r="AH330" s="218">
        <v>0</v>
      </c>
      <c r="AI330" s="220">
        <f t="shared" si="172"/>
        <v>419.40310247414124</v>
      </c>
      <c r="AJ330" s="147" t="str">
        <f t="shared" si="173"/>
        <v/>
      </c>
      <c r="BA330" s="147"/>
      <c r="BR330" s="147"/>
      <c r="CG330" s="147"/>
    </row>
    <row r="331" spans="1:85" ht="15">
      <c r="A331" s="173" t="s">
        <v>24</v>
      </c>
      <c r="B331" s="162">
        <v>12.057632581354509</v>
      </c>
      <c r="C331" s="162">
        <v>0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70"/>
        <v>12.057632581354509</v>
      </c>
      <c r="J331" s="155"/>
      <c r="K331" s="175" t="s">
        <v>24</v>
      </c>
      <c r="L331" s="162">
        <v>12.057632581354509</v>
      </c>
      <c r="M331" s="162">
        <v>0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71"/>
        <v>12.057632581354509</v>
      </c>
      <c r="U331" s="221" t="s">
        <v>24</v>
      </c>
      <c r="V331" s="213">
        <v>12.023581247072444</v>
      </c>
      <c r="W331" s="213">
        <v>0</v>
      </c>
      <c r="X331" s="213">
        <v>0</v>
      </c>
      <c r="Y331" s="213">
        <v>0</v>
      </c>
      <c r="Z331" s="213">
        <v>0</v>
      </c>
      <c r="AA331" s="213">
        <v>0</v>
      </c>
      <c r="AB331" s="213">
        <v>0</v>
      </c>
      <c r="AC331" s="214">
        <v>3.4051334282065762E-2</v>
      </c>
      <c r="AD331" s="213">
        <v>3.4051334282065762E-2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72"/>
        <v>12.057632581354509</v>
      </c>
      <c r="AJ331" s="147" t="str">
        <f t="shared" si="173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70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71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72"/>
        <v>0</v>
      </c>
      <c r="AJ332" s="147" t="str">
        <f t="shared" si="173"/>
        <v/>
      </c>
      <c r="BA332" s="147"/>
      <c r="BR332" s="147"/>
      <c r="CG332" s="147"/>
    </row>
    <row r="333" spans="1:85" ht="15">
      <c r="A333" s="173" t="s">
        <v>22</v>
      </c>
      <c r="B333" s="162">
        <v>0.37348184922612326</v>
      </c>
      <c r="C333" s="162">
        <v>1.7929214376268476</v>
      </c>
      <c r="D333" s="162">
        <v>0</v>
      </c>
      <c r="E333" s="162">
        <v>0.1244939497420411</v>
      </c>
      <c r="F333" s="322"/>
      <c r="G333" s="162">
        <v>0</v>
      </c>
      <c r="H333" s="174">
        <v>0</v>
      </c>
      <c r="I333" s="160">
        <f t="shared" si="170"/>
        <v>2.2908972365950122</v>
      </c>
      <c r="J333" s="155"/>
      <c r="K333" s="175" t="s">
        <v>22</v>
      </c>
      <c r="L333" s="162">
        <v>0.37348184922612326</v>
      </c>
      <c r="M333" s="162">
        <v>1.7929214376268476</v>
      </c>
      <c r="N333" s="162">
        <v>0</v>
      </c>
      <c r="O333" s="162">
        <v>0.1244939497420411</v>
      </c>
      <c r="P333" s="162">
        <v>0.91929041626884278</v>
      </c>
      <c r="Q333" s="162">
        <v>0</v>
      </c>
      <c r="R333" s="163">
        <v>0</v>
      </c>
      <c r="S333" s="164">
        <f t="shared" si="171"/>
        <v>3.2101876528638549</v>
      </c>
      <c r="U333" s="221" t="s">
        <v>22</v>
      </c>
      <c r="V333" s="213">
        <v>0.37348184922612326</v>
      </c>
      <c r="W333" s="213">
        <v>0</v>
      </c>
      <c r="X333" s="213">
        <v>0</v>
      </c>
      <c r="Y333" s="213">
        <v>1.7929214376268476</v>
      </c>
      <c r="Z333" s="213">
        <v>0</v>
      </c>
      <c r="AA333" s="213">
        <v>0</v>
      </c>
      <c r="AB333" s="213">
        <v>0.91929041626884278</v>
      </c>
      <c r="AC333" s="214">
        <v>0.1244939497420411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0.1244939497420411</v>
      </c>
      <c r="AI333" s="216">
        <f t="shared" si="172"/>
        <v>3.2101876528638549</v>
      </c>
      <c r="AJ333" s="147" t="str">
        <f t="shared" si="173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0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70"/>
        <v>0</v>
      </c>
      <c r="J334" s="155"/>
      <c r="K334" s="169" t="s">
        <v>21</v>
      </c>
      <c r="L334" s="170">
        <v>0</v>
      </c>
      <c r="M334" s="170">
        <v>0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71"/>
        <v>0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0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72"/>
        <v>0</v>
      </c>
      <c r="AJ334" s="147" t="str">
        <f t="shared" si="173"/>
        <v/>
      </c>
      <c r="BA334" s="147"/>
      <c r="BR334" s="147"/>
      <c r="CG334" s="147"/>
    </row>
    <row r="335" spans="1:85" ht="15">
      <c r="A335" s="176" t="s">
        <v>60</v>
      </c>
      <c r="B335" s="162">
        <v>1.8648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70"/>
        <v>1.8648</v>
      </c>
      <c r="J335" s="155"/>
      <c r="K335" s="177" t="s">
        <v>60</v>
      </c>
      <c r="L335" s="162">
        <v>1.8648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71"/>
        <v>1.8648</v>
      </c>
      <c r="U335" s="222" t="s">
        <v>58</v>
      </c>
      <c r="V335" s="213">
        <v>1.8648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72"/>
        <v>1.8648</v>
      </c>
      <c r="AJ335" s="147" t="str">
        <f t="shared" si="173"/>
        <v/>
      </c>
      <c r="BA335" s="147"/>
      <c r="BR335" s="147"/>
      <c r="CG335" s="147"/>
    </row>
    <row r="336" spans="1:85">
      <c r="A336" s="178" t="s">
        <v>23</v>
      </c>
      <c r="B336" s="179">
        <v>1.8648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70"/>
        <v>1.8648</v>
      </c>
      <c r="J336" s="155"/>
      <c r="K336" s="182" t="s">
        <v>23</v>
      </c>
      <c r="L336" s="183">
        <v>1.8648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71"/>
        <v>1.8648</v>
      </c>
      <c r="U336" s="223" t="s">
        <v>61</v>
      </c>
      <c r="V336" s="224">
        <v>1.8648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72"/>
        <v>1.8648</v>
      </c>
      <c r="AJ336" s="147" t="str">
        <f t="shared" si="173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70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71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72"/>
        <v>0</v>
      </c>
      <c r="AJ337" s="147" t="str">
        <f t="shared" si="173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70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71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72"/>
        <v>0</v>
      </c>
      <c r="AJ338" s="147" t="str">
        <f t="shared" si="173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70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71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72"/>
        <v>0</v>
      </c>
      <c r="AJ339" s="147" t="str">
        <f t="shared" si="173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42.147641627983944</v>
      </c>
      <c r="C340" s="201">
        <f t="shared" ref="C340:I340" si="174">SUM(C319:C335)</f>
        <v>878.64372375358812</v>
      </c>
      <c r="D340" s="201">
        <f t="shared" si="174"/>
        <v>29.055423693938934</v>
      </c>
      <c r="E340" s="201">
        <f t="shared" si="174"/>
        <v>376.94192009678375</v>
      </c>
      <c r="F340" s="201">
        <f t="shared" si="174"/>
        <v>0</v>
      </c>
      <c r="G340" s="201">
        <f t="shared" si="174"/>
        <v>33.117433423858344</v>
      </c>
      <c r="H340" s="203">
        <f t="shared" si="174"/>
        <v>0</v>
      </c>
      <c r="I340" s="160">
        <f t="shared" si="174"/>
        <v>1359.9061425961529</v>
      </c>
      <c r="J340" s="155"/>
      <c r="K340" s="202" t="s">
        <v>26</v>
      </c>
      <c r="L340" s="201">
        <f>SUM(L319:L335)</f>
        <v>42.147641627983944</v>
      </c>
      <c r="M340" s="201">
        <f t="shared" ref="M340:S340" si="175">SUM(M319:M335)</f>
        <v>878.64372375358812</v>
      </c>
      <c r="N340" s="201">
        <f t="shared" si="175"/>
        <v>29.055423693938934</v>
      </c>
      <c r="O340" s="201">
        <f t="shared" si="175"/>
        <v>376.94192009678375</v>
      </c>
      <c r="P340" s="201">
        <f t="shared" si="175"/>
        <v>18.647922687180696</v>
      </c>
      <c r="Q340" s="201">
        <f t="shared" si="175"/>
        <v>33.117433423858344</v>
      </c>
      <c r="R340" s="203">
        <f t="shared" si="175"/>
        <v>0</v>
      </c>
      <c r="S340" s="204">
        <f t="shared" si="175"/>
        <v>1378.5540652833336</v>
      </c>
      <c r="T340" s="147" t="str">
        <f>IF(ABS(S340-AI340)&gt;0.01,S340-AI340,"")</f>
        <v/>
      </c>
      <c r="U340" s="230" t="s">
        <v>59</v>
      </c>
      <c r="V340" s="231">
        <f>SUM(V319:V335)</f>
        <v>39.646786452279585</v>
      </c>
      <c r="W340" s="231">
        <f t="shared" ref="W340:AH340" si="176">SUM(W319:W335)</f>
        <v>2.4274539286461181</v>
      </c>
      <c r="X340" s="231">
        <f t="shared" si="176"/>
        <v>33.117433423858344</v>
      </c>
      <c r="Y340" s="231">
        <f t="shared" si="176"/>
        <v>878.64372375358812</v>
      </c>
      <c r="Z340" s="231">
        <f t="shared" si="176"/>
        <v>18.454112954766341</v>
      </c>
      <c r="AA340" s="231">
        <f t="shared" si="176"/>
        <v>375.68285652583955</v>
      </c>
      <c r="AB340" s="231">
        <f t="shared" si="176"/>
        <v>18.647922687180696</v>
      </c>
      <c r="AC340" s="231">
        <f t="shared" si="176"/>
        <v>11.933775557175014</v>
      </c>
      <c r="AD340" s="232">
        <f t="shared" si="176"/>
        <v>7.3401247058241109E-2</v>
      </c>
      <c r="AE340" s="232">
        <f t="shared" si="176"/>
        <v>0.14914152067220554</v>
      </c>
      <c r="AF340" s="232">
        <f t="shared" si="176"/>
        <v>0</v>
      </c>
      <c r="AG340" s="232">
        <f t="shared" si="176"/>
        <v>10.601310739172593</v>
      </c>
      <c r="AH340" s="232">
        <f t="shared" si="176"/>
        <v>1.1099220502719755</v>
      </c>
      <c r="AI340" s="233">
        <f>SUM(V340:AC340)</f>
        <v>1378.5540652833338</v>
      </c>
      <c r="AJ340" s="147" t="str">
        <f t="shared" si="173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3.099305187894897E-2</v>
      </c>
      <c r="C341" s="49">
        <f t="shared" ref="C341:H341" si="177">IF($I340=0,"-",C340/$I340)</f>
        <v>0.64610615117613757</v>
      </c>
      <c r="D341" s="49">
        <f t="shared" si="177"/>
        <v>2.1365756638520774E-2</v>
      </c>
      <c r="E341" s="49">
        <f t="shared" si="177"/>
        <v>0.27718230566793095</v>
      </c>
      <c r="F341" s="49">
        <f t="shared" si="177"/>
        <v>0</v>
      </c>
      <c r="G341" s="49">
        <f t="shared" si="177"/>
        <v>2.4352734638461829E-2</v>
      </c>
      <c r="H341" s="71">
        <f t="shared" si="177"/>
        <v>0</v>
      </c>
      <c r="I341" s="50">
        <f>SUM(B341:H341)</f>
        <v>1</v>
      </c>
      <c r="J341" s="147"/>
      <c r="K341" s="82" t="s">
        <v>83</v>
      </c>
      <c r="L341" s="99">
        <f t="shared" ref="L341:R341" si="178">IF($S340=0,"-",L340/$S340)</f>
        <v>3.0573803878574293E-2</v>
      </c>
      <c r="M341" s="99">
        <f t="shared" si="178"/>
        <v>0.637366169293477</v>
      </c>
      <c r="N341" s="99">
        <f t="shared" si="178"/>
        <v>2.1076738610151781E-2</v>
      </c>
      <c r="O341" s="99">
        <f t="shared" si="178"/>
        <v>0.27343281601313985</v>
      </c>
      <c r="P341" s="99">
        <f t="shared" si="178"/>
        <v>1.352716092665397E-2</v>
      </c>
      <c r="Q341" s="99">
        <f t="shared" si="178"/>
        <v>2.4023311278003258E-2</v>
      </c>
      <c r="R341" s="100">
        <f t="shared" si="178"/>
        <v>0</v>
      </c>
      <c r="S341" s="101">
        <f>SUM(L341:R341)</f>
        <v>1.0000000000000002</v>
      </c>
      <c r="U341" s="111" t="s">
        <v>83</v>
      </c>
      <c r="V341" s="133">
        <f>+V340/$AI340</f>
        <v>2.8759689192263193E-2</v>
      </c>
      <c r="W341" s="133">
        <f t="shared" ref="W341:AH341" si="179">+W340/$AI340</f>
        <v>1.7608695877641943E-3</v>
      </c>
      <c r="X341" s="133">
        <f t="shared" si="179"/>
        <v>2.4023311278003251E-2</v>
      </c>
      <c r="Y341" s="133">
        <f t="shared" si="179"/>
        <v>0.63736616929347689</v>
      </c>
      <c r="Z341" s="133">
        <f t="shared" si="179"/>
        <v>1.3386571785252016E-2</v>
      </c>
      <c r="AA341" s="133">
        <f t="shared" si="179"/>
        <v>0.27251949414738807</v>
      </c>
      <c r="AB341" s="133">
        <f t="shared" si="179"/>
        <v>1.3527160926653967E-2</v>
      </c>
      <c r="AC341" s="133">
        <f t="shared" si="179"/>
        <v>8.6567337891983731E-3</v>
      </c>
      <c r="AD341" s="133">
        <f t="shared" si="179"/>
        <v>5.3245098546900277E-5</v>
      </c>
      <c r="AE341" s="133">
        <f t="shared" si="179"/>
        <v>1.0818692166531207E-4</v>
      </c>
      <c r="AF341" s="133">
        <f t="shared" si="179"/>
        <v>0</v>
      </c>
      <c r="AG341" s="133">
        <f t="shared" si="179"/>
        <v>7.6901668248997614E-3</v>
      </c>
      <c r="AH341" s="133">
        <f t="shared" si="179"/>
        <v>8.0513494408639944E-4</v>
      </c>
      <c r="AI341" s="134">
        <f>SUM(V341:AC341)</f>
        <v>1</v>
      </c>
      <c r="AJ341" s="25" t="str">
        <f t="shared" si="173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80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81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82">SUM(V346:AC346)</f>
        <v>0</v>
      </c>
      <c r="AJ346" s="147" t="str">
        <f t="shared" ref="AJ346:AJ367" si="183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180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81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82"/>
        <v>0</v>
      </c>
      <c r="AJ347" s="147" t="str">
        <f t="shared" si="183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80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81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82"/>
        <v>0</v>
      </c>
      <c r="AJ348" s="147" t="str">
        <f t="shared" si="183"/>
        <v/>
      </c>
      <c r="BA348" s="147"/>
      <c r="BR348" s="147"/>
      <c r="CG348" s="147"/>
    </row>
    <row r="349" spans="1:85" ht="15">
      <c r="A349" s="173" t="s">
        <v>16</v>
      </c>
      <c r="B349" s="162">
        <v>11.008954558903842</v>
      </c>
      <c r="C349" s="162">
        <v>16.891687657644681</v>
      </c>
      <c r="D349" s="162">
        <v>0</v>
      </c>
      <c r="E349" s="162">
        <v>0</v>
      </c>
      <c r="F349" s="322"/>
      <c r="G349" s="162">
        <v>0</v>
      </c>
      <c r="H349" s="174">
        <v>0</v>
      </c>
      <c r="I349" s="160">
        <f t="shared" si="180"/>
        <v>27.900642216548523</v>
      </c>
      <c r="J349" s="155"/>
      <c r="K349" s="175" t="s">
        <v>16</v>
      </c>
      <c r="L349" s="162">
        <v>11.008954558903842</v>
      </c>
      <c r="M349" s="162">
        <v>16.891687657644681</v>
      </c>
      <c r="N349" s="162">
        <v>0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81"/>
        <v>27.900642216548523</v>
      </c>
      <c r="U349" s="221" t="s">
        <v>16</v>
      </c>
      <c r="V349" s="213">
        <v>11.008954558903842</v>
      </c>
      <c r="W349" s="213">
        <v>0</v>
      </c>
      <c r="X349" s="213">
        <v>0</v>
      </c>
      <c r="Y349" s="213">
        <v>16.891687657644681</v>
      </c>
      <c r="Z349" s="213">
        <v>0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182"/>
        <v>27.900642216548523</v>
      </c>
      <c r="AJ349" s="147" t="str">
        <f t="shared" si="183"/>
        <v/>
      </c>
      <c r="BA349" s="147"/>
      <c r="BR349" s="147"/>
      <c r="CG349" s="147"/>
    </row>
    <row r="350" spans="1:85" ht="15">
      <c r="A350" s="165" t="s">
        <v>15</v>
      </c>
      <c r="B350" s="166">
        <v>4.5683153235673588</v>
      </c>
      <c r="C350" s="166">
        <v>0</v>
      </c>
      <c r="D350" s="166">
        <v>21.920270870782126</v>
      </c>
      <c r="E350" s="166">
        <v>1.8641544216207095</v>
      </c>
      <c r="F350" s="322"/>
      <c r="G350" s="166">
        <v>0</v>
      </c>
      <c r="H350" s="167">
        <v>0</v>
      </c>
      <c r="I350" s="168">
        <f t="shared" si="180"/>
        <v>28.352740615970195</v>
      </c>
      <c r="J350" s="155"/>
      <c r="K350" s="169" t="s">
        <v>15</v>
      </c>
      <c r="L350" s="170">
        <v>4.5683153235673588</v>
      </c>
      <c r="M350" s="170">
        <v>0</v>
      </c>
      <c r="N350" s="170">
        <v>21.920270870782126</v>
      </c>
      <c r="O350" s="170">
        <v>1.8641544216207095</v>
      </c>
      <c r="P350" s="170">
        <v>0</v>
      </c>
      <c r="Q350" s="170">
        <v>0</v>
      </c>
      <c r="R350" s="171">
        <v>0</v>
      </c>
      <c r="S350" s="172">
        <f t="shared" si="181"/>
        <v>28.352740615970195</v>
      </c>
      <c r="U350" s="217" t="s">
        <v>53</v>
      </c>
      <c r="V350" s="218">
        <v>4.4647603810478333</v>
      </c>
      <c r="W350" s="218">
        <v>0</v>
      </c>
      <c r="X350" s="218">
        <v>0</v>
      </c>
      <c r="Y350" s="218">
        <v>0</v>
      </c>
      <c r="Z350" s="218">
        <v>0</v>
      </c>
      <c r="AA350" s="218">
        <v>1.7156781019986458</v>
      </c>
      <c r="AB350" s="218">
        <v>0</v>
      </c>
      <c r="AC350" s="219">
        <v>22.172302132923711</v>
      </c>
      <c r="AD350" s="218">
        <v>0.10355494251952527</v>
      </c>
      <c r="AE350" s="218">
        <v>0</v>
      </c>
      <c r="AF350" s="218">
        <v>0</v>
      </c>
      <c r="AG350" s="218">
        <v>21.920270870782126</v>
      </c>
      <c r="AH350" s="218">
        <v>0.14847631962206387</v>
      </c>
      <c r="AI350" s="220">
        <f t="shared" si="182"/>
        <v>28.352740615970191</v>
      </c>
      <c r="AJ350" s="147" t="str">
        <f t="shared" si="183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5.5412228898636879</v>
      </c>
      <c r="F351" s="322"/>
      <c r="G351" s="162">
        <v>0</v>
      </c>
      <c r="H351" s="174">
        <v>0</v>
      </c>
      <c r="I351" s="160">
        <f t="shared" si="180"/>
        <v>5.5412228898636879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5.5412228898636879</v>
      </c>
      <c r="P351" s="162">
        <v>322.10434745795396</v>
      </c>
      <c r="Q351" s="162">
        <v>0</v>
      </c>
      <c r="R351" s="163">
        <v>0</v>
      </c>
      <c r="S351" s="164">
        <f t="shared" si="181"/>
        <v>327.64557034781762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0</v>
      </c>
      <c r="AB351" s="213">
        <v>322.10434745795396</v>
      </c>
      <c r="AC351" s="214">
        <v>5.5412228898636879</v>
      </c>
      <c r="AD351" s="213">
        <v>0</v>
      </c>
      <c r="AE351" s="213">
        <v>0</v>
      </c>
      <c r="AF351" s="213">
        <v>0</v>
      </c>
      <c r="AG351" s="213">
        <v>0</v>
      </c>
      <c r="AH351" s="213">
        <v>5.5412228898636879</v>
      </c>
      <c r="AI351" s="216">
        <f t="shared" si="182"/>
        <v>327.64557034781762</v>
      </c>
      <c r="AJ351" s="147" t="str">
        <f t="shared" si="183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80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2.0603916686117518</v>
      </c>
      <c r="Q352" s="170">
        <v>0</v>
      </c>
      <c r="R352" s="171">
        <v>0</v>
      </c>
      <c r="S352" s="172">
        <f t="shared" si="181"/>
        <v>2.0603916686117518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2.0603916686117518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82"/>
        <v>2.0603916686117518</v>
      </c>
      <c r="AJ352" s="147" t="str">
        <f t="shared" si="183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80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81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82"/>
        <v>0</v>
      </c>
      <c r="AJ353" s="147" t="str">
        <f t="shared" si="183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17.84937584076766</v>
      </c>
      <c r="D354" s="166">
        <v>0</v>
      </c>
      <c r="E354" s="166">
        <v>0</v>
      </c>
      <c r="F354" s="322"/>
      <c r="G354" s="166">
        <v>0</v>
      </c>
      <c r="H354" s="167">
        <v>0</v>
      </c>
      <c r="I354" s="168">
        <f t="shared" si="180"/>
        <v>17.84937584076766</v>
      </c>
      <c r="J354" s="155"/>
      <c r="K354" s="169" t="s">
        <v>17</v>
      </c>
      <c r="L354" s="170">
        <v>0</v>
      </c>
      <c r="M354" s="170">
        <v>17.84937584076766</v>
      </c>
      <c r="N354" s="170">
        <v>0</v>
      </c>
      <c r="O354" s="170">
        <v>0</v>
      </c>
      <c r="P354" s="170">
        <v>6.3325426802378368</v>
      </c>
      <c r="Q354" s="170">
        <v>0</v>
      </c>
      <c r="R354" s="171">
        <v>0</v>
      </c>
      <c r="S354" s="172">
        <f t="shared" si="181"/>
        <v>24.181918521005496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17.84937584076766</v>
      </c>
      <c r="Z354" s="218">
        <v>0</v>
      </c>
      <c r="AA354" s="218">
        <v>0</v>
      </c>
      <c r="AB354" s="218">
        <v>6.3325426802378368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82"/>
        <v>24.181918521005496</v>
      </c>
      <c r="AJ354" s="147" t="str">
        <f t="shared" si="183"/>
        <v/>
      </c>
      <c r="BA354" s="147"/>
      <c r="BR354" s="147"/>
      <c r="CG354" s="147"/>
    </row>
    <row r="355" spans="1:85" ht="15">
      <c r="A355" s="173" t="s">
        <v>139</v>
      </c>
      <c r="B355" s="162">
        <v>30.024975117529067</v>
      </c>
      <c r="C355" s="162">
        <v>0</v>
      </c>
      <c r="D355" s="162">
        <v>586.77953099147248</v>
      </c>
      <c r="E355" s="162">
        <v>0</v>
      </c>
      <c r="F355" s="322"/>
      <c r="G355" s="162">
        <v>0</v>
      </c>
      <c r="H355" s="174">
        <v>0</v>
      </c>
      <c r="I355" s="160">
        <f t="shared" si="180"/>
        <v>616.80450610900152</v>
      </c>
      <c r="J355" s="155"/>
      <c r="K355" s="175" t="s">
        <v>139</v>
      </c>
      <c r="L355" s="162">
        <v>30.024975117529067</v>
      </c>
      <c r="M355" s="162">
        <v>0</v>
      </c>
      <c r="N355" s="162">
        <v>586.77953099147248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81"/>
        <v>616.80450610900152</v>
      </c>
      <c r="U355" s="221" t="s">
        <v>139</v>
      </c>
      <c r="V355" s="213">
        <v>30.024975117529067</v>
      </c>
      <c r="W355" s="213">
        <v>0</v>
      </c>
      <c r="X355" s="213">
        <v>0</v>
      </c>
      <c r="Y355" s="213">
        <v>0</v>
      </c>
      <c r="Z355" s="213">
        <v>586.77953099147248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82"/>
        <v>616.80450610900152</v>
      </c>
      <c r="AJ355" s="147" t="str">
        <f t="shared" si="183"/>
        <v/>
      </c>
      <c r="BA355" s="147"/>
      <c r="BR355" s="147"/>
      <c r="CG355" s="147"/>
    </row>
    <row r="356" spans="1:85" ht="15">
      <c r="A356" s="165" t="s">
        <v>25</v>
      </c>
      <c r="B356" s="166">
        <v>23.761138897064278</v>
      </c>
      <c r="C356" s="166">
        <v>11.792156742925819</v>
      </c>
      <c r="D356" s="166">
        <v>8.1571969672363682</v>
      </c>
      <c r="E356" s="166">
        <v>1046.8716278448599</v>
      </c>
      <c r="F356" s="322"/>
      <c r="G356" s="166">
        <v>36.278635614986428</v>
      </c>
      <c r="H356" s="167">
        <v>0</v>
      </c>
      <c r="I356" s="168">
        <f t="shared" si="180"/>
        <v>1126.8607560670728</v>
      </c>
      <c r="J356" s="155"/>
      <c r="K356" s="169" t="s">
        <v>25</v>
      </c>
      <c r="L356" s="170">
        <v>23.761138897064278</v>
      </c>
      <c r="M356" s="170">
        <v>11.792156742925819</v>
      </c>
      <c r="N356" s="170">
        <v>8.1571969672363682</v>
      </c>
      <c r="O356" s="170">
        <v>1046.8716278448599</v>
      </c>
      <c r="P356" s="170">
        <v>3.8952835502309324</v>
      </c>
      <c r="Q356" s="170">
        <v>36.278635614986428</v>
      </c>
      <c r="R356" s="171">
        <v>0</v>
      </c>
      <c r="S356" s="172">
        <f t="shared" si="181"/>
        <v>1130.7560396173037</v>
      </c>
      <c r="U356" s="217" t="s">
        <v>25</v>
      </c>
      <c r="V356" s="218">
        <v>5.7415898143513537</v>
      </c>
      <c r="W356" s="218">
        <v>17.979434919782712</v>
      </c>
      <c r="X356" s="218">
        <v>36.278635614986428</v>
      </c>
      <c r="Y356" s="218">
        <v>11.792156742925819</v>
      </c>
      <c r="Z356" s="218">
        <v>4.1341566101697271</v>
      </c>
      <c r="AA356" s="218">
        <v>1044.5618596145766</v>
      </c>
      <c r="AB356" s="218">
        <v>3.8952835502309324</v>
      </c>
      <c r="AC356" s="219">
        <v>6.372922750279959</v>
      </c>
      <c r="AD356" s="218">
        <v>4.0114162930213214E-2</v>
      </c>
      <c r="AE356" s="218">
        <v>1.2864083570483137E-2</v>
      </c>
      <c r="AF356" s="218">
        <v>0</v>
      </c>
      <c r="AG356" s="218">
        <v>4.0230403570666411</v>
      </c>
      <c r="AH356" s="218">
        <v>2.2969041467126217</v>
      </c>
      <c r="AI356" s="220">
        <f t="shared" si="182"/>
        <v>1130.7560396173035</v>
      </c>
      <c r="AJ356" s="147" t="str">
        <f t="shared" si="183"/>
        <v/>
      </c>
      <c r="BA356" s="147"/>
      <c r="BR356" s="147"/>
      <c r="CG356" s="147"/>
    </row>
    <row r="357" spans="1:85" ht="15">
      <c r="A357" s="173" t="s">
        <v>24</v>
      </c>
      <c r="B357" s="162">
        <v>1.3434800338554009</v>
      </c>
      <c r="C357" s="162">
        <v>0</v>
      </c>
      <c r="D357" s="162">
        <v>20.184177225191576</v>
      </c>
      <c r="E357" s="162">
        <v>0</v>
      </c>
      <c r="F357" s="322"/>
      <c r="G357" s="162">
        <v>0</v>
      </c>
      <c r="H357" s="174">
        <v>0</v>
      </c>
      <c r="I357" s="160">
        <f t="shared" si="180"/>
        <v>21.527657259046975</v>
      </c>
      <c r="J357" s="155"/>
      <c r="K357" s="175" t="s">
        <v>24</v>
      </c>
      <c r="L357" s="162">
        <v>1.3434800338554009</v>
      </c>
      <c r="M357" s="162">
        <v>0</v>
      </c>
      <c r="N357" s="162">
        <v>20.184177225191576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81"/>
        <v>21.527657259046975</v>
      </c>
      <c r="U357" s="221" t="s">
        <v>24</v>
      </c>
      <c r="V357" s="213">
        <v>1.3434800338554009</v>
      </c>
      <c r="W357" s="213">
        <v>0</v>
      </c>
      <c r="X357" s="213">
        <v>0</v>
      </c>
      <c r="Y357" s="213">
        <v>0</v>
      </c>
      <c r="Z357" s="213">
        <v>0.56202898590539985</v>
      </c>
      <c r="AA357" s="213">
        <v>0</v>
      </c>
      <c r="AB357" s="213">
        <v>0</v>
      </c>
      <c r="AC357" s="214">
        <v>19.622148239286176</v>
      </c>
      <c r="AD357" s="213">
        <v>0</v>
      </c>
      <c r="AE357" s="213">
        <v>0</v>
      </c>
      <c r="AF357" s="213">
        <v>0</v>
      </c>
      <c r="AG357" s="213">
        <v>19.622148239286176</v>
      </c>
      <c r="AH357" s="213">
        <v>0</v>
      </c>
      <c r="AI357" s="216">
        <f t="shared" si="182"/>
        <v>21.527657259046975</v>
      </c>
      <c r="AJ357" s="147" t="str">
        <f t="shared" si="183"/>
        <v/>
      </c>
      <c r="BA357" s="147"/>
      <c r="BR357" s="147"/>
      <c r="CG357" s="147"/>
    </row>
    <row r="358" spans="1:85" ht="15">
      <c r="A358" s="165" t="s">
        <v>56</v>
      </c>
      <c r="B358" s="166">
        <v>3.8329501702406161</v>
      </c>
      <c r="C358" s="166">
        <v>6.5002093093255811</v>
      </c>
      <c r="D358" s="166">
        <v>11.854485062599844</v>
      </c>
      <c r="E358" s="166">
        <v>0</v>
      </c>
      <c r="F358" s="322"/>
      <c r="G358" s="166">
        <v>0</v>
      </c>
      <c r="H358" s="167">
        <v>0</v>
      </c>
      <c r="I358" s="168">
        <f t="shared" si="180"/>
        <v>22.187644542166041</v>
      </c>
      <c r="J358" s="155"/>
      <c r="K358" s="169" t="s">
        <v>56</v>
      </c>
      <c r="L358" s="170">
        <v>3.8329501702406161</v>
      </c>
      <c r="M358" s="170">
        <v>6.5002093093255811</v>
      </c>
      <c r="N358" s="170">
        <v>11.854485062599844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81"/>
        <v>22.187644542166041</v>
      </c>
      <c r="U358" s="217" t="s">
        <v>56</v>
      </c>
      <c r="V358" s="218">
        <v>3.8329501702406161</v>
      </c>
      <c r="W358" s="218">
        <v>0</v>
      </c>
      <c r="X358" s="218">
        <v>0</v>
      </c>
      <c r="Y358" s="218">
        <v>6.5002093093255811</v>
      </c>
      <c r="Z358" s="218">
        <v>11.854485062599844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82"/>
        <v>22.187644542166041</v>
      </c>
      <c r="AJ358" s="147" t="str">
        <f t="shared" si="183"/>
        <v/>
      </c>
      <c r="BA358" s="147"/>
      <c r="BR358" s="147"/>
      <c r="CG358" s="147"/>
    </row>
    <row r="359" spans="1:85" ht="15">
      <c r="A359" s="173" t="s">
        <v>22</v>
      </c>
      <c r="B359" s="162">
        <v>190.64947341588629</v>
      </c>
      <c r="C359" s="162">
        <v>942.65918270105556</v>
      </c>
      <c r="D359" s="162">
        <v>537.49909877297637</v>
      </c>
      <c r="E359" s="162">
        <v>14.024149113651864</v>
      </c>
      <c r="F359" s="322"/>
      <c r="G359" s="162">
        <v>0</v>
      </c>
      <c r="H359" s="174">
        <v>0</v>
      </c>
      <c r="I359" s="160">
        <f t="shared" si="180"/>
        <v>1684.8319040035701</v>
      </c>
      <c r="J359" s="155"/>
      <c r="K359" s="175" t="s">
        <v>22</v>
      </c>
      <c r="L359" s="162">
        <v>190.64947341588629</v>
      </c>
      <c r="M359" s="162">
        <v>942.65918270105556</v>
      </c>
      <c r="N359" s="162">
        <v>537.49909877297637</v>
      </c>
      <c r="O359" s="162">
        <v>14.024149113651864</v>
      </c>
      <c r="P359" s="162">
        <v>19.862319369193141</v>
      </c>
      <c r="Q359" s="162">
        <v>0</v>
      </c>
      <c r="R359" s="163">
        <v>0</v>
      </c>
      <c r="S359" s="164">
        <f t="shared" si="181"/>
        <v>1704.6942233727632</v>
      </c>
      <c r="U359" s="221" t="s">
        <v>22</v>
      </c>
      <c r="V359" s="213">
        <v>190.64947341588629</v>
      </c>
      <c r="W359" s="213">
        <v>0</v>
      </c>
      <c r="X359" s="213">
        <v>0</v>
      </c>
      <c r="Y359" s="213">
        <v>942.65918270105556</v>
      </c>
      <c r="Z359" s="213">
        <v>389.32343357841398</v>
      </c>
      <c r="AA359" s="213">
        <v>0</v>
      </c>
      <c r="AB359" s="213">
        <v>19.862319369193141</v>
      </c>
      <c r="AC359" s="214">
        <v>162.19981430821429</v>
      </c>
      <c r="AD359" s="213">
        <v>0</v>
      </c>
      <c r="AE359" s="213">
        <v>0</v>
      </c>
      <c r="AF359" s="213">
        <v>0</v>
      </c>
      <c r="AG359" s="213">
        <v>148.17566519456241</v>
      </c>
      <c r="AH359" s="213">
        <v>14.024149113651864</v>
      </c>
      <c r="AI359" s="216">
        <f t="shared" si="182"/>
        <v>1704.6942233727632</v>
      </c>
      <c r="AJ359" s="147" t="str">
        <f t="shared" si="183"/>
        <v/>
      </c>
      <c r="BA359" s="147"/>
      <c r="BR359" s="147"/>
      <c r="CG359" s="147"/>
    </row>
    <row r="360" spans="1:85" ht="15">
      <c r="A360" s="165" t="s">
        <v>21</v>
      </c>
      <c r="B360" s="166">
        <v>0.10939426570092764</v>
      </c>
      <c r="C360" s="166">
        <v>5.8892193187077559</v>
      </c>
      <c r="D360" s="166">
        <v>1.8335640640491762</v>
      </c>
      <c r="E360" s="166">
        <v>0</v>
      </c>
      <c r="F360" s="322"/>
      <c r="G360" s="166">
        <v>0</v>
      </c>
      <c r="H360" s="167">
        <v>0</v>
      </c>
      <c r="I360" s="168">
        <f t="shared" si="180"/>
        <v>7.8321776484578596</v>
      </c>
      <c r="J360" s="155"/>
      <c r="K360" s="169" t="s">
        <v>21</v>
      </c>
      <c r="L360" s="170">
        <v>0.10939426570092764</v>
      </c>
      <c r="M360" s="170">
        <v>5.8892193187077559</v>
      </c>
      <c r="N360" s="170">
        <v>1.8335640640491762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81"/>
        <v>7.8321776484578596</v>
      </c>
      <c r="U360" s="217" t="s">
        <v>57</v>
      </c>
      <c r="V360" s="218">
        <v>0.10939426570092764</v>
      </c>
      <c r="W360" s="218">
        <v>0</v>
      </c>
      <c r="X360" s="218">
        <v>0</v>
      </c>
      <c r="Y360" s="218">
        <v>5.8892193187077559</v>
      </c>
      <c r="Z360" s="218">
        <v>1.8335640640491762</v>
      </c>
      <c r="AA360" s="218">
        <v>0</v>
      </c>
      <c r="AB360" s="218">
        <v>0</v>
      </c>
      <c r="AC360" s="219">
        <v>0</v>
      </c>
      <c r="AD360" s="218">
        <v>0</v>
      </c>
      <c r="AE360" s="218">
        <v>0</v>
      </c>
      <c r="AF360" s="218">
        <v>0</v>
      </c>
      <c r="AG360" s="218">
        <v>0</v>
      </c>
      <c r="AH360" s="218">
        <v>0</v>
      </c>
      <c r="AI360" s="220">
        <f t="shared" si="182"/>
        <v>7.8321776484578596</v>
      </c>
      <c r="AJ360" s="147" t="str">
        <f t="shared" si="183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80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81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82"/>
        <v>0</v>
      </c>
      <c r="AJ361" s="147" t="str">
        <f t="shared" si="183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80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81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82"/>
        <v>0</v>
      </c>
      <c r="AJ362" s="147" t="str">
        <f t="shared" si="183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80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81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82"/>
        <v>0</v>
      </c>
      <c r="AJ363" s="147" t="str">
        <f t="shared" si="183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80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81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82"/>
        <v>0</v>
      </c>
      <c r="AJ364" s="147" t="str">
        <f t="shared" si="183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80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81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82"/>
        <v>0</v>
      </c>
      <c r="AJ365" s="147" t="str">
        <f t="shared" si="183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265.29868178274779</v>
      </c>
      <c r="C366" s="201">
        <f t="shared" ref="C366:I366" si="184">SUM(C345:C361)</f>
        <v>1001.5818315704271</v>
      </c>
      <c r="D366" s="201">
        <f t="shared" si="184"/>
        <v>1188.2283239543078</v>
      </c>
      <c r="E366" s="201">
        <f t="shared" si="184"/>
        <v>1068.3011542699962</v>
      </c>
      <c r="F366" s="201">
        <f t="shared" si="184"/>
        <v>0</v>
      </c>
      <c r="G366" s="201">
        <f t="shared" si="184"/>
        <v>36.278635614986428</v>
      </c>
      <c r="H366" s="203">
        <f t="shared" si="184"/>
        <v>0</v>
      </c>
      <c r="I366" s="160">
        <f t="shared" si="184"/>
        <v>3559.688627192465</v>
      </c>
      <c r="J366" s="155"/>
      <c r="K366" s="202" t="s">
        <v>26</v>
      </c>
      <c r="L366" s="201">
        <f>SUM(L345:L361)</f>
        <v>265.29868178274779</v>
      </c>
      <c r="M366" s="201">
        <f t="shared" ref="M366:S366" si="185">SUM(M345:M361)</f>
        <v>1001.5818315704271</v>
      </c>
      <c r="N366" s="201">
        <f t="shared" si="185"/>
        <v>1188.2283239543078</v>
      </c>
      <c r="O366" s="201">
        <f t="shared" si="185"/>
        <v>1068.3011542699962</v>
      </c>
      <c r="P366" s="201">
        <f t="shared" si="185"/>
        <v>354.25488472622766</v>
      </c>
      <c r="Q366" s="201">
        <f t="shared" si="185"/>
        <v>36.278635614986428</v>
      </c>
      <c r="R366" s="203">
        <f t="shared" si="185"/>
        <v>0</v>
      </c>
      <c r="S366" s="204">
        <f t="shared" si="185"/>
        <v>3913.9435119186928</v>
      </c>
      <c r="T366" s="147" t="str">
        <f>IF(ABS(S366-AI366)&gt;0.01,S366-AI366,"")</f>
        <v/>
      </c>
      <c r="U366" s="230" t="s">
        <v>59</v>
      </c>
      <c r="V366" s="231">
        <f>SUM(V345:V361)</f>
        <v>247.17557775751533</v>
      </c>
      <c r="W366" s="231">
        <f t="shared" ref="W366:AH366" si="186">SUM(W345:W361)</f>
        <v>17.979434919782712</v>
      </c>
      <c r="X366" s="231">
        <f t="shared" si="186"/>
        <v>36.278635614986428</v>
      </c>
      <c r="Y366" s="231">
        <f t="shared" si="186"/>
        <v>1001.5818315704271</v>
      </c>
      <c r="Z366" s="231">
        <f t="shared" si="186"/>
        <v>994.48719929261051</v>
      </c>
      <c r="AA366" s="231">
        <f t="shared" si="186"/>
        <v>1046.2775377165754</v>
      </c>
      <c r="AB366" s="231">
        <f t="shared" si="186"/>
        <v>354.25488472622766</v>
      </c>
      <c r="AC366" s="231">
        <f t="shared" si="186"/>
        <v>215.90841032056784</v>
      </c>
      <c r="AD366" s="232">
        <f t="shared" si="186"/>
        <v>0.14366910544973849</v>
      </c>
      <c r="AE366" s="232">
        <f t="shared" si="186"/>
        <v>1.2864083570483137E-2</v>
      </c>
      <c r="AF366" s="232">
        <f t="shared" si="186"/>
        <v>0</v>
      </c>
      <c r="AG366" s="232">
        <f t="shared" si="186"/>
        <v>193.74112466169737</v>
      </c>
      <c r="AH366" s="232">
        <f t="shared" si="186"/>
        <v>22.010752469850239</v>
      </c>
      <c r="AI366" s="233">
        <f>SUM(V366:AC366)</f>
        <v>3913.9435119186928</v>
      </c>
      <c r="AJ366" s="147" t="str">
        <f t="shared" si="183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7.4528620215861263E-2</v>
      </c>
      <c r="C367" s="49">
        <f t="shared" ref="C367:H367" si="187">IF($I366=0,"-",C366/$I366)</f>
        <v>0.28136782074683231</v>
      </c>
      <c r="D367" s="49">
        <f t="shared" si="187"/>
        <v>0.33380119678935694</v>
      </c>
      <c r="E367" s="49">
        <f t="shared" si="187"/>
        <v>0.30011084287239131</v>
      </c>
      <c r="F367" s="49">
        <f t="shared" si="187"/>
        <v>0</v>
      </c>
      <c r="G367" s="49">
        <f t="shared" si="187"/>
        <v>1.019151937555827E-2</v>
      </c>
      <c r="H367" s="71">
        <f t="shared" si="187"/>
        <v>0</v>
      </c>
      <c r="I367" s="50">
        <f>SUM(B367:H367)</f>
        <v>1</v>
      </c>
      <c r="J367" s="147"/>
      <c r="K367" s="82" t="s">
        <v>83</v>
      </c>
      <c r="L367" s="99">
        <f t="shared" ref="L367:R367" si="188">IF($S366=0,"-",L366/$S366)</f>
        <v>6.7782961347005524E-2</v>
      </c>
      <c r="M367" s="99">
        <f t="shared" si="188"/>
        <v>0.25590094198355762</v>
      </c>
      <c r="N367" s="99">
        <f t="shared" si="188"/>
        <v>0.30358852148374893</v>
      </c>
      <c r="O367" s="99">
        <f t="shared" si="188"/>
        <v>0.27294751470398554</v>
      </c>
      <c r="P367" s="99">
        <f t="shared" si="188"/>
        <v>9.0510985569274324E-2</v>
      </c>
      <c r="Q367" s="99">
        <f t="shared" si="188"/>
        <v>9.2690749124281352E-3</v>
      </c>
      <c r="R367" s="100">
        <f t="shared" si="188"/>
        <v>0</v>
      </c>
      <c r="S367" s="101">
        <f>SUM(L367:R367)</f>
        <v>0.99999999999999989</v>
      </c>
      <c r="U367" s="111" t="s">
        <v>83</v>
      </c>
      <c r="V367" s="133">
        <f>+V366/$AI366</f>
        <v>6.3152566460098175E-2</v>
      </c>
      <c r="W367" s="133">
        <f t="shared" ref="W367:AH367" si="189">+W366/$AI366</f>
        <v>4.5936878917725707E-3</v>
      </c>
      <c r="X367" s="133">
        <f t="shared" si="189"/>
        <v>9.2690749124281352E-3</v>
      </c>
      <c r="Y367" s="133">
        <f t="shared" si="189"/>
        <v>0.25590094198355762</v>
      </c>
      <c r="Z367" s="133">
        <f t="shared" si="189"/>
        <v>0.25408828621675561</v>
      </c>
      <c r="AA367" s="133">
        <f t="shared" si="189"/>
        <v>0.2673205513902957</v>
      </c>
      <c r="AB367" s="133">
        <f t="shared" si="189"/>
        <v>9.0510985569274324E-2</v>
      </c>
      <c r="AC367" s="133">
        <f t="shared" si="189"/>
        <v>5.5163905575817893E-2</v>
      </c>
      <c r="AD367" s="133">
        <f t="shared" si="189"/>
        <v>3.6706995134763463E-5</v>
      </c>
      <c r="AE367" s="133">
        <f t="shared" si="189"/>
        <v>3.2867320469264789E-6</v>
      </c>
      <c r="AF367" s="133">
        <f t="shared" si="189"/>
        <v>0</v>
      </c>
      <c r="AG367" s="133">
        <f t="shared" si="189"/>
        <v>4.950023526699332E-2</v>
      </c>
      <c r="AH367" s="133">
        <f t="shared" si="189"/>
        <v>5.623676581642879E-3</v>
      </c>
      <c r="AI367" s="134">
        <f>SUM(V367:AC367)</f>
        <v>0.99999999999999989</v>
      </c>
      <c r="AJ367" s="25" t="str">
        <f t="shared" si="183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190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191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192">SUM(V372:AC372)</f>
        <v>0</v>
      </c>
      <c r="AJ372" s="147" t="str">
        <f t="shared" ref="AJ372:AJ393" si="193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190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191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192"/>
        <v>0</v>
      </c>
      <c r="AJ373" s="147" t="str">
        <f t="shared" si="193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190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191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192"/>
        <v>0</v>
      </c>
      <c r="AJ374" s="147" t="str">
        <f t="shared" si="193"/>
        <v/>
      </c>
      <c r="BA374" s="147"/>
      <c r="BR374" s="147"/>
      <c r="CG374" s="147"/>
    </row>
    <row r="375" spans="1:85" ht="15">
      <c r="A375" s="173" t="s">
        <v>16</v>
      </c>
      <c r="B375" s="162">
        <v>90.184313260452527</v>
      </c>
      <c r="C375" s="162">
        <v>0</v>
      </c>
      <c r="D375" s="162">
        <v>0</v>
      </c>
      <c r="E375" s="162">
        <v>0</v>
      </c>
      <c r="F375" s="322"/>
      <c r="G375" s="162">
        <v>0</v>
      </c>
      <c r="H375" s="174">
        <v>0</v>
      </c>
      <c r="I375" s="160">
        <f t="shared" si="190"/>
        <v>90.184313260452527</v>
      </c>
      <c r="J375" s="155"/>
      <c r="K375" s="175" t="s">
        <v>16</v>
      </c>
      <c r="L375" s="162">
        <v>90.184313260452527</v>
      </c>
      <c r="M375" s="162">
        <v>0</v>
      </c>
      <c r="N375" s="162">
        <v>0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191"/>
        <v>90.184313260452527</v>
      </c>
      <c r="U375" s="221" t="s">
        <v>16</v>
      </c>
      <c r="V375" s="213">
        <v>90.184313260452527</v>
      </c>
      <c r="W375" s="213">
        <v>0</v>
      </c>
      <c r="X375" s="213">
        <v>0</v>
      </c>
      <c r="Y375" s="213">
        <v>0</v>
      </c>
      <c r="Z375" s="213">
        <v>0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192"/>
        <v>90.184313260452527</v>
      </c>
      <c r="AJ375" s="147" t="str">
        <f t="shared" si="193"/>
        <v/>
      </c>
      <c r="BA375" s="147"/>
      <c r="BR375" s="147"/>
      <c r="CG375" s="147"/>
    </row>
    <row r="376" spans="1:85" ht="15">
      <c r="A376" s="165" t="s">
        <v>15</v>
      </c>
      <c r="B376" s="166">
        <v>89.197160893349647</v>
      </c>
      <c r="C376" s="166">
        <v>0</v>
      </c>
      <c r="D376" s="166">
        <v>4.5276642097693989</v>
      </c>
      <c r="E376" s="166">
        <v>2.677457381329083</v>
      </c>
      <c r="F376" s="322"/>
      <c r="G376" s="166">
        <v>0</v>
      </c>
      <c r="H376" s="167">
        <v>0</v>
      </c>
      <c r="I376" s="168">
        <f t="shared" si="190"/>
        <v>96.402282484448122</v>
      </c>
      <c r="J376" s="155"/>
      <c r="K376" s="169" t="s">
        <v>15</v>
      </c>
      <c r="L376" s="170">
        <v>89.197160893349647</v>
      </c>
      <c r="M376" s="170">
        <v>0</v>
      </c>
      <c r="N376" s="170">
        <v>4.5276642097693989</v>
      </c>
      <c r="O376" s="170">
        <v>2.677457381329083</v>
      </c>
      <c r="P376" s="170">
        <v>0</v>
      </c>
      <c r="Q376" s="170">
        <v>0</v>
      </c>
      <c r="R376" s="171">
        <v>0</v>
      </c>
      <c r="S376" s="172">
        <f t="shared" si="191"/>
        <v>96.402282484448122</v>
      </c>
      <c r="U376" s="217" t="s">
        <v>53</v>
      </c>
      <c r="V376" s="218">
        <v>88.938190266985629</v>
      </c>
      <c r="W376" s="218">
        <v>0</v>
      </c>
      <c r="X376" s="218">
        <v>0</v>
      </c>
      <c r="Y376" s="218">
        <v>0</v>
      </c>
      <c r="Z376" s="218">
        <v>4.5276642097693989</v>
      </c>
      <c r="AA376" s="218">
        <v>2.677457381329083</v>
      </c>
      <c r="AB376" s="218">
        <v>0</v>
      </c>
      <c r="AC376" s="219">
        <v>0.25897062636401591</v>
      </c>
      <c r="AD376" s="218">
        <v>0.25897062636401591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192"/>
        <v>96.402282484448122</v>
      </c>
      <c r="AJ376" s="147" t="str">
        <f t="shared" si="193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1157.7937251127767</v>
      </c>
      <c r="F377" s="322"/>
      <c r="G377" s="162">
        <v>0</v>
      </c>
      <c r="H377" s="174">
        <v>0</v>
      </c>
      <c r="I377" s="160">
        <f t="shared" si="190"/>
        <v>1157.7937251127767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1157.7937251127767</v>
      </c>
      <c r="P377" s="162">
        <v>731.33019808348013</v>
      </c>
      <c r="Q377" s="162">
        <v>0</v>
      </c>
      <c r="R377" s="163">
        <v>0</v>
      </c>
      <c r="S377" s="164">
        <f t="shared" si="191"/>
        <v>1889.1239231962568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578.89686255638833</v>
      </c>
      <c r="AB377" s="213">
        <v>731.33019808348013</v>
      </c>
      <c r="AC377" s="214">
        <v>578.89686255638833</v>
      </c>
      <c r="AD377" s="213">
        <v>0</v>
      </c>
      <c r="AE377" s="213">
        <v>0</v>
      </c>
      <c r="AF377" s="213">
        <v>0</v>
      </c>
      <c r="AG377" s="213">
        <v>0</v>
      </c>
      <c r="AH377" s="213">
        <v>578.89686255638833</v>
      </c>
      <c r="AI377" s="216">
        <f t="shared" si="192"/>
        <v>1889.1239231962568</v>
      </c>
      <c r="AJ377" s="147" t="str">
        <f t="shared" si="193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15.712024341024692</v>
      </c>
      <c r="F378" s="322"/>
      <c r="G378" s="166">
        <v>0</v>
      </c>
      <c r="H378" s="167">
        <v>0</v>
      </c>
      <c r="I378" s="168">
        <f t="shared" si="190"/>
        <v>15.712024341024692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15.712024341024692</v>
      </c>
      <c r="P378" s="170">
        <v>65.847345889007428</v>
      </c>
      <c r="Q378" s="170">
        <v>0</v>
      </c>
      <c r="R378" s="171">
        <v>0</v>
      </c>
      <c r="S378" s="172">
        <f t="shared" si="191"/>
        <v>81.559370230032116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12.569619472819754</v>
      </c>
      <c r="AB378" s="218">
        <v>65.847345889007428</v>
      </c>
      <c r="AC378" s="219">
        <v>3.1424048682049386</v>
      </c>
      <c r="AD378" s="218">
        <v>0</v>
      </c>
      <c r="AE378" s="218">
        <v>0</v>
      </c>
      <c r="AF378" s="218">
        <v>0</v>
      </c>
      <c r="AG378" s="218">
        <v>0</v>
      </c>
      <c r="AH378" s="218">
        <v>3.1424048682049386</v>
      </c>
      <c r="AI378" s="220">
        <f t="shared" si="192"/>
        <v>81.559370230032116</v>
      </c>
      <c r="AJ378" s="147" t="str">
        <f t="shared" si="193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190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191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192"/>
        <v>0</v>
      </c>
      <c r="AJ379" s="147" t="str">
        <f t="shared" si="193"/>
        <v/>
      </c>
      <c r="BA379" s="147"/>
      <c r="BR379" s="147"/>
      <c r="CG379" s="147"/>
    </row>
    <row r="380" spans="1:85" ht="15">
      <c r="A380" s="165" t="s">
        <v>17</v>
      </c>
      <c r="B380" s="166">
        <v>1.9263675664221205</v>
      </c>
      <c r="C380" s="166">
        <v>0</v>
      </c>
      <c r="D380" s="166">
        <v>52.748436468412443</v>
      </c>
      <c r="E380" s="166">
        <v>11.953305525396837</v>
      </c>
      <c r="F380" s="322"/>
      <c r="G380" s="166">
        <v>0</v>
      </c>
      <c r="H380" s="167">
        <v>0</v>
      </c>
      <c r="I380" s="168">
        <f t="shared" si="190"/>
        <v>66.628109560231408</v>
      </c>
      <c r="J380" s="155"/>
      <c r="K380" s="169" t="s">
        <v>17</v>
      </c>
      <c r="L380" s="170">
        <v>1.9263675664221205</v>
      </c>
      <c r="M380" s="170">
        <v>0</v>
      </c>
      <c r="N380" s="170">
        <v>52.748436468412443</v>
      </c>
      <c r="O380" s="170">
        <v>11.953305525396837</v>
      </c>
      <c r="P380" s="170">
        <v>2.2863153326413528</v>
      </c>
      <c r="Q380" s="170">
        <v>0</v>
      </c>
      <c r="R380" s="171">
        <v>0</v>
      </c>
      <c r="S380" s="172">
        <f t="shared" si="191"/>
        <v>68.914424892872759</v>
      </c>
      <c r="U380" s="217" t="s">
        <v>17</v>
      </c>
      <c r="V380" s="218">
        <v>1.9263675664221205</v>
      </c>
      <c r="W380" s="218">
        <v>0</v>
      </c>
      <c r="X380" s="218">
        <v>0</v>
      </c>
      <c r="Y380" s="218">
        <v>0</v>
      </c>
      <c r="Z380" s="218">
        <v>52.739657207362505</v>
      </c>
      <c r="AA380" s="218">
        <v>0</v>
      </c>
      <c r="AB380" s="218">
        <v>2.2863153326413528</v>
      </c>
      <c r="AC380" s="219">
        <v>11.962084786446773</v>
      </c>
      <c r="AD380" s="218">
        <v>0</v>
      </c>
      <c r="AE380" s="218">
        <v>0</v>
      </c>
      <c r="AF380" s="218">
        <v>0</v>
      </c>
      <c r="AG380" s="218">
        <v>8.7792610499375281E-3</v>
      </c>
      <c r="AH380" s="218">
        <v>11.953305525396837</v>
      </c>
      <c r="AI380" s="220">
        <f t="shared" si="192"/>
        <v>68.914424892872745</v>
      </c>
      <c r="AJ380" s="147" t="str">
        <f t="shared" si="193"/>
        <v/>
      </c>
      <c r="BA380" s="147"/>
      <c r="BR380" s="147"/>
      <c r="CG380" s="147"/>
    </row>
    <row r="381" spans="1:85" ht="15">
      <c r="A381" s="173" t="s">
        <v>139</v>
      </c>
      <c r="B381" s="162">
        <v>79.962887099213091</v>
      </c>
      <c r="C381" s="162">
        <v>2.2320894119683348</v>
      </c>
      <c r="D381" s="162">
        <v>65.019103157357975</v>
      </c>
      <c r="E381" s="162">
        <v>9.1011247846220653E-2</v>
      </c>
      <c r="F381" s="322"/>
      <c r="G381" s="162">
        <v>0</v>
      </c>
      <c r="H381" s="174">
        <v>0</v>
      </c>
      <c r="I381" s="160">
        <f t="shared" si="190"/>
        <v>147.30509091638561</v>
      </c>
      <c r="J381" s="155"/>
      <c r="K381" s="175" t="s">
        <v>139</v>
      </c>
      <c r="L381" s="162">
        <v>79.962887099213091</v>
      </c>
      <c r="M381" s="162">
        <v>2.2320894119683348</v>
      </c>
      <c r="N381" s="162">
        <v>65.019103157357975</v>
      </c>
      <c r="O381" s="162">
        <v>9.1011247846220653E-2</v>
      </c>
      <c r="P381" s="162">
        <v>0.14059351316957985</v>
      </c>
      <c r="Q381" s="162">
        <v>0</v>
      </c>
      <c r="R381" s="163">
        <v>0</v>
      </c>
      <c r="S381" s="164">
        <f t="shared" si="191"/>
        <v>147.4456844295552</v>
      </c>
      <c r="U381" s="221" t="s">
        <v>139</v>
      </c>
      <c r="V381" s="213">
        <v>79.455841493509496</v>
      </c>
      <c r="W381" s="213">
        <v>0</v>
      </c>
      <c r="X381" s="213">
        <v>0</v>
      </c>
      <c r="Y381" s="213">
        <v>2.2320894119683348</v>
      </c>
      <c r="Z381" s="213">
        <v>65.019103157357975</v>
      </c>
      <c r="AA381" s="213">
        <v>9.1011247846220653E-2</v>
      </c>
      <c r="AB381" s="213">
        <v>0.14059351316957985</v>
      </c>
      <c r="AC381" s="214">
        <v>0.50704560570359014</v>
      </c>
      <c r="AD381" s="213">
        <v>0.50704560570359014</v>
      </c>
      <c r="AE381" s="213">
        <v>0</v>
      </c>
      <c r="AF381" s="213">
        <v>0</v>
      </c>
      <c r="AG381" s="213">
        <v>0</v>
      </c>
      <c r="AH381" s="213">
        <v>0</v>
      </c>
      <c r="AI381" s="216">
        <f t="shared" si="192"/>
        <v>147.4456844295552</v>
      </c>
      <c r="AJ381" s="147" t="str">
        <f t="shared" si="193"/>
        <v/>
      </c>
      <c r="BA381" s="147"/>
      <c r="BR381" s="147"/>
      <c r="CG381" s="147"/>
    </row>
    <row r="382" spans="1:85" ht="15">
      <c r="A382" s="165" t="s">
        <v>25</v>
      </c>
      <c r="B382" s="166">
        <v>29.851241330933028</v>
      </c>
      <c r="C382" s="166">
        <v>2.4306884068706771</v>
      </c>
      <c r="D382" s="166">
        <v>17.80069237003292</v>
      </c>
      <c r="E382" s="166">
        <v>123.98531796270811</v>
      </c>
      <c r="F382" s="322"/>
      <c r="G382" s="166">
        <v>85.074174044760483</v>
      </c>
      <c r="H382" s="167">
        <v>0</v>
      </c>
      <c r="I382" s="168">
        <f t="shared" si="190"/>
        <v>259.14211411530522</v>
      </c>
      <c r="J382" s="155"/>
      <c r="K382" s="169" t="s">
        <v>25</v>
      </c>
      <c r="L382" s="170">
        <v>29.851241330933028</v>
      </c>
      <c r="M382" s="170">
        <v>2.4306884068706771</v>
      </c>
      <c r="N382" s="170">
        <v>17.80069237003292</v>
      </c>
      <c r="O382" s="170">
        <v>123.98531796270811</v>
      </c>
      <c r="P382" s="170">
        <v>0</v>
      </c>
      <c r="Q382" s="170">
        <v>85.074174044760483</v>
      </c>
      <c r="R382" s="171">
        <v>0</v>
      </c>
      <c r="S382" s="172">
        <f t="shared" si="191"/>
        <v>259.14211411530522</v>
      </c>
      <c r="U382" s="217" t="s">
        <v>25</v>
      </c>
      <c r="V382" s="218">
        <v>20.142511736704634</v>
      </c>
      <c r="W382" s="218">
        <v>7.8732278748157762</v>
      </c>
      <c r="X382" s="218">
        <v>85.074174044760483</v>
      </c>
      <c r="Y382" s="218">
        <v>2.4306884068706771</v>
      </c>
      <c r="Z382" s="218">
        <v>17.80069237003292</v>
      </c>
      <c r="AA382" s="218">
        <v>98.970329916516391</v>
      </c>
      <c r="AB382" s="218">
        <v>0</v>
      </c>
      <c r="AC382" s="219">
        <v>26.850489765604333</v>
      </c>
      <c r="AD382" s="218">
        <v>1.8355017194126191</v>
      </c>
      <c r="AE382" s="218">
        <v>1.4043303188614275E-2</v>
      </c>
      <c r="AF382" s="218">
        <v>0</v>
      </c>
      <c r="AG382" s="218">
        <v>0</v>
      </c>
      <c r="AH382" s="218">
        <v>25.000944743003103</v>
      </c>
      <c r="AI382" s="220">
        <f t="shared" si="192"/>
        <v>259.14211411530522</v>
      </c>
      <c r="AJ382" s="147" t="str">
        <f t="shared" si="193"/>
        <v/>
      </c>
      <c r="BA382" s="147"/>
      <c r="BR382" s="147"/>
      <c r="CG382" s="147"/>
    </row>
    <row r="383" spans="1:85" ht="15">
      <c r="A383" s="173" t="s">
        <v>24</v>
      </c>
      <c r="B383" s="162">
        <v>36.445892896938908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190"/>
        <v>36.445892896938908</v>
      </c>
      <c r="J383" s="155"/>
      <c r="K383" s="175" t="s">
        <v>24</v>
      </c>
      <c r="L383" s="162">
        <v>36.445892896938908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191"/>
        <v>36.445892896938908</v>
      </c>
      <c r="U383" s="221" t="s">
        <v>24</v>
      </c>
      <c r="V383" s="213">
        <v>36.445892896938908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0</v>
      </c>
      <c r="AD383" s="213">
        <v>0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192"/>
        <v>36.445892896938908</v>
      </c>
      <c r="AJ383" s="147" t="str">
        <f t="shared" si="193"/>
        <v/>
      </c>
      <c r="BA383" s="147"/>
      <c r="BR383" s="147"/>
      <c r="CG383" s="147"/>
    </row>
    <row r="384" spans="1:85" ht="15">
      <c r="A384" s="165" t="s">
        <v>56</v>
      </c>
      <c r="B384" s="166">
        <v>8.634398738883279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190"/>
        <v>8.634398738883279</v>
      </c>
      <c r="J384" s="155"/>
      <c r="K384" s="169" t="s">
        <v>56</v>
      </c>
      <c r="L384" s="170">
        <v>8.634398738883279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191"/>
        <v>8.634398738883279</v>
      </c>
      <c r="U384" s="217" t="s">
        <v>56</v>
      </c>
      <c r="V384" s="218">
        <v>8.634398738883279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192"/>
        <v>8.634398738883279</v>
      </c>
      <c r="AJ384" s="147" t="str">
        <f t="shared" si="193"/>
        <v/>
      </c>
      <c r="BA384" s="147"/>
      <c r="BR384" s="147"/>
      <c r="CG384" s="147"/>
    </row>
    <row r="385" spans="1:85" ht="15">
      <c r="A385" s="173" t="s">
        <v>22</v>
      </c>
      <c r="B385" s="162">
        <v>190.89817584910483</v>
      </c>
      <c r="C385" s="162">
        <v>0</v>
      </c>
      <c r="D385" s="162">
        <v>20.21966012827496</v>
      </c>
      <c r="E385" s="162">
        <v>0</v>
      </c>
      <c r="F385" s="322"/>
      <c r="G385" s="162">
        <v>0</v>
      </c>
      <c r="H385" s="174">
        <v>0</v>
      </c>
      <c r="I385" s="160">
        <f t="shared" si="190"/>
        <v>211.1178359773798</v>
      </c>
      <c r="J385" s="155"/>
      <c r="K385" s="175" t="s">
        <v>22</v>
      </c>
      <c r="L385" s="162">
        <v>190.89817584910483</v>
      </c>
      <c r="M385" s="162">
        <v>0</v>
      </c>
      <c r="N385" s="162">
        <v>20.21966012827496</v>
      </c>
      <c r="O385" s="162">
        <v>0</v>
      </c>
      <c r="P385" s="162">
        <v>115.68658529675059</v>
      </c>
      <c r="Q385" s="162">
        <v>0</v>
      </c>
      <c r="R385" s="163">
        <v>0</v>
      </c>
      <c r="S385" s="164">
        <f t="shared" si="191"/>
        <v>326.80442127413039</v>
      </c>
      <c r="U385" s="221" t="s">
        <v>22</v>
      </c>
      <c r="V385" s="213">
        <v>189.51789138636846</v>
      </c>
      <c r="W385" s="213">
        <v>0</v>
      </c>
      <c r="X385" s="213">
        <v>0</v>
      </c>
      <c r="Y385" s="213">
        <v>0</v>
      </c>
      <c r="Z385" s="213">
        <v>2.358367066837467</v>
      </c>
      <c r="AA385" s="213">
        <v>0</v>
      </c>
      <c r="AB385" s="213">
        <v>115.68658529675059</v>
      </c>
      <c r="AC385" s="214">
        <v>19.241577524173849</v>
      </c>
      <c r="AD385" s="213">
        <v>1.3802844627363577</v>
      </c>
      <c r="AE385" s="213">
        <v>0</v>
      </c>
      <c r="AF385" s="213">
        <v>0</v>
      </c>
      <c r="AG385" s="213">
        <v>17.861293061437493</v>
      </c>
      <c r="AH385" s="213">
        <v>0</v>
      </c>
      <c r="AI385" s="216">
        <f t="shared" si="192"/>
        <v>326.80442127413039</v>
      </c>
      <c r="AJ385" s="147" t="str">
        <f t="shared" si="193"/>
        <v/>
      </c>
      <c r="BA385" s="147"/>
      <c r="BR385" s="147"/>
      <c r="CG385" s="147"/>
    </row>
    <row r="386" spans="1:85" ht="15">
      <c r="A386" s="165" t="s">
        <v>21</v>
      </c>
      <c r="B386" s="166">
        <v>0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190"/>
        <v>0</v>
      </c>
      <c r="J386" s="155"/>
      <c r="K386" s="169" t="s">
        <v>21</v>
      </c>
      <c r="L386" s="170">
        <v>0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191"/>
        <v>0</v>
      </c>
      <c r="U386" s="217" t="s">
        <v>57</v>
      </c>
      <c r="V386" s="218">
        <v>0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192"/>
        <v>0</v>
      </c>
      <c r="AJ386" s="147" t="str">
        <f t="shared" si="193"/>
        <v/>
      </c>
      <c r="BA386" s="147"/>
      <c r="BR386" s="147"/>
      <c r="CG386" s="147"/>
    </row>
    <row r="387" spans="1:85" ht="15">
      <c r="A387" s="176" t="s">
        <v>60</v>
      </c>
      <c r="B387" s="162">
        <v>0.15479999999999999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190"/>
        <v>0.15479999999999999</v>
      </c>
      <c r="J387" s="155"/>
      <c r="K387" s="177" t="s">
        <v>60</v>
      </c>
      <c r="L387" s="162">
        <v>0.15479999999999999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191"/>
        <v>0.15479999999999999</v>
      </c>
      <c r="U387" s="222" t="s">
        <v>58</v>
      </c>
      <c r="V387" s="213">
        <v>0.15479999999999999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192"/>
        <v>0.15479999999999999</v>
      </c>
      <c r="AJ387" s="147" t="str">
        <f t="shared" si="193"/>
        <v/>
      </c>
      <c r="BA387" s="147"/>
      <c r="BR387" s="147"/>
      <c r="CG387" s="147"/>
    </row>
    <row r="388" spans="1:85">
      <c r="A388" s="178" t="s">
        <v>23</v>
      </c>
      <c r="B388" s="179">
        <v>0.15479999999999999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190"/>
        <v>0.15479999999999999</v>
      </c>
      <c r="J388" s="155"/>
      <c r="K388" s="182" t="s">
        <v>23</v>
      </c>
      <c r="L388" s="183">
        <v>0.15479999999999999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191"/>
        <v>0.15479999999999999</v>
      </c>
      <c r="U388" s="223" t="s">
        <v>61</v>
      </c>
      <c r="V388" s="224">
        <v>0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</v>
      </c>
      <c r="AD388" s="224">
        <v>0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192"/>
        <v>0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190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191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192"/>
        <v>0</v>
      </c>
      <c r="AJ389" s="147" t="str">
        <f t="shared" si="193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190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191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192"/>
        <v>0</v>
      </c>
      <c r="AJ390" s="147" t="str">
        <f t="shared" si="193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190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191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192"/>
        <v>0</v>
      </c>
      <c r="AJ391" s="147" t="str">
        <f t="shared" si="193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527.25523763529748</v>
      </c>
      <c r="C392" s="201">
        <f t="shared" ref="C392:I392" si="194">SUM(C371:C387)</f>
        <v>4.6627778188390119</v>
      </c>
      <c r="D392" s="201">
        <f t="shared" si="194"/>
        <v>160.3155563338477</v>
      </c>
      <c r="E392" s="201">
        <f t="shared" si="194"/>
        <v>1312.2128415710818</v>
      </c>
      <c r="F392" s="201">
        <f t="shared" si="194"/>
        <v>0</v>
      </c>
      <c r="G392" s="201">
        <f t="shared" si="194"/>
        <v>85.074174044760483</v>
      </c>
      <c r="H392" s="203">
        <f t="shared" si="194"/>
        <v>0</v>
      </c>
      <c r="I392" s="160">
        <f t="shared" si="194"/>
        <v>2089.5205874038261</v>
      </c>
      <c r="J392" s="155"/>
      <c r="K392" s="202" t="s">
        <v>26</v>
      </c>
      <c r="L392" s="201">
        <f>SUM(L371:L387)</f>
        <v>527.25523763529748</v>
      </c>
      <c r="M392" s="201">
        <f t="shared" ref="M392:S392" si="195">SUM(M371:M387)</f>
        <v>4.6627778188390119</v>
      </c>
      <c r="N392" s="201">
        <f t="shared" si="195"/>
        <v>160.3155563338477</v>
      </c>
      <c r="O392" s="201">
        <f t="shared" si="195"/>
        <v>1312.2128415710818</v>
      </c>
      <c r="P392" s="201">
        <f t="shared" si="195"/>
        <v>915.2910381150491</v>
      </c>
      <c r="Q392" s="201">
        <f t="shared" si="195"/>
        <v>85.074174044760483</v>
      </c>
      <c r="R392" s="203">
        <f t="shared" si="195"/>
        <v>0</v>
      </c>
      <c r="S392" s="204">
        <f t="shared" si="195"/>
        <v>3004.8116255188747</v>
      </c>
      <c r="T392" s="147" t="str">
        <f>IF(ABS(S392-AI392)&gt;0.01,S392-AI392,"")</f>
        <v/>
      </c>
      <c r="U392" s="230" t="s">
        <v>59</v>
      </c>
      <c r="V392" s="231">
        <f>SUM(V371:V387)</f>
        <v>515.40020734626512</v>
      </c>
      <c r="W392" s="231">
        <f t="shared" ref="W392:AH392" si="196">SUM(W371:W387)</f>
        <v>7.8732278748157762</v>
      </c>
      <c r="X392" s="231">
        <f t="shared" si="196"/>
        <v>85.074174044760483</v>
      </c>
      <c r="Y392" s="231">
        <f t="shared" si="196"/>
        <v>4.6627778188390119</v>
      </c>
      <c r="Z392" s="231">
        <f t="shared" si="196"/>
        <v>142.44548401136026</v>
      </c>
      <c r="AA392" s="231">
        <f t="shared" si="196"/>
        <v>693.20528057489992</v>
      </c>
      <c r="AB392" s="231">
        <f t="shared" si="196"/>
        <v>915.2910381150491</v>
      </c>
      <c r="AC392" s="231">
        <f t="shared" si="196"/>
        <v>640.85943573288591</v>
      </c>
      <c r="AD392" s="232">
        <f t="shared" si="196"/>
        <v>3.9818024142165829</v>
      </c>
      <c r="AE392" s="232">
        <f t="shared" si="196"/>
        <v>1.4043303188614275E-2</v>
      </c>
      <c r="AF392" s="232">
        <f t="shared" si="196"/>
        <v>0</v>
      </c>
      <c r="AG392" s="232">
        <f t="shared" si="196"/>
        <v>17.870072322487431</v>
      </c>
      <c r="AH392" s="232">
        <f t="shared" si="196"/>
        <v>618.99351769299312</v>
      </c>
      <c r="AI392" s="233">
        <f>SUM(V392:AC392)</f>
        <v>3004.8116255188752</v>
      </c>
      <c r="AJ392" s="147" t="str">
        <f t="shared" si="193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0.25233311450182844</v>
      </c>
      <c r="C393" s="49">
        <f t="shared" ref="C393:H393" si="197">IF($I392=0,"-",C392/$I392)</f>
        <v>2.2315060435142155E-3</v>
      </c>
      <c r="D393" s="49">
        <f t="shared" si="197"/>
        <v>7.6723606984430592E-2</v>
      </c>
      <c r="E393" s="49">
        <f t="shared" si="197"/>
        <v>0.62799708673915078</v>
      </c>
      <c r="F393" s="49">
        <f t="shared" si="197"/>
        <v>0</v>
      </c>
      <c r="G393" s="49">
        <f t="shared" si="197"/>
        <v>4.0714685731076186E-2</v>
      </c>
      <c r="H393" s="71">
        <f t="shared" si="197"/>
        <v>0</v>
      </c>
      <c r="I393" s="50">
        <f>SUM(B393:H393)</f>
        <v>1.0000000000000002</v>
      </c>
      <c r="J393" s="147"/>
      <c r="K393" s="82" t="s">
        <v>83</v>
      </c>
      <c r="L393" s="99">
        <f t="shared" ref="L393:R393" si="198">IF($S392=0,"-",L392/$S392)</f>
        <v>0.17547031339918034</v>
      </c>
      <c r="M393" s="99">
        <f t="shared" si="198"/>
        <v>1.5517704268845265E-3</v>
      </c>
      <c r="N393" s="99">
        <f t="shared" si="198"/>
        <v>5.3352947310354004E-2</v>
      </c>
      <c r="O393" s="99">
        <f t="shared" si="198"/>
        <v>0.43670386204143069</v>
      </c>
      <c r="P393" s="99">
        <f t="shared" si="198"/>
        <v>0.30460845876053727</v>
      </c>
      <c r="Q393" s="99">
        <f t="shared" si="198"/>
        <v>2.8312648061613436E-2</v>
      </c>
      <c r="R393" s="100">
        <f t="shared" si="198"/>
        <v>0</v>
      </c>
      <c r="S393" s="101">
        <f>SUM(L393:R393)</f>
        <v>1.0000000000000002</v>
      </c>
      <c r="U393" s="111" t="s">
        <v>83</v>
      </c>
      <c r="V393" s="133">
        <f>+V392/$AI392</f>
        <v>0.17152496448334431</v>
      </c>
      <c r="W393" s="133">
        <f t="shared" ref="W393:AH393" si="199">+W392/$AI392</f>
        <v>2.6202068069595599E-3</v>
      </c>
      <c r="X393" s="133">
        <f t="shared" si="199"/>
        <v>2.8312648061613429E-2</v>
      </c>
      <c r="Y393" s="133">
        <f t="shared" si="199"/>
        <v>1.5517704268845261E-3</v>
      </c>
      <c r="Z393" s="133">
        <f t="shared" si="199"/>
        <v>4.7405795026090054E-2</v>
      </c>
      <c r="AA393" s="133">
        <f t="shared" si="199"/>
        <v>0.23069841539740324</v>
      </c>
      <c r="AB393" s="133">
        <f t="shared" si="199"/>
        <v>0.30460845876053722</v>
      </c>
      <c r="AC393" s="133">
        <f t="shared" si="199"/>
        <v>0.21327774103716782</v>
      </c>
      <c r="AD393" s="133">
        <f t="shared" si="199"/>
        <v>1.3251421088764589E-3</v>
      </c>
      <c r="AE393" s="133">
        <f t="shared" si="199"/>
        <v>4.6736051835493206E-6</v>
      </c>
      <c r="AF393" s="133">
        <f t="shared" si="199"/>
        <v>0</v>
      </c>
      <c r="AG393" s="133">
        <f t="shared" si="199"/>
        <v>5.9471522842639429E-3</v>
      </c>
      <c r="AH393" s="133">
        <f t="shared" si="199"/>
        <v>0.20600077303884382</v>
      </c>
      <c r="AI393" s="134">
        <f>SUM(V393:AC393)</f>
        <v>1.0000000000000002</v>
      </c>
      <c r="AJ393" s="25" t="str">
        <f t="shared" si="193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200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201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202">SUM(V398:AC398)</f>
        <v>0</v>
      </c>
      <c r="AJ398" s="147" t="str">
        <f t="shared" ref="AJ398:AJ419" si="203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200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201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202"/>
        <v>0</v>
      </c>
      <c r="AJ399" s="147" t="str">
        <f t="shared" si="203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200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201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202"/>
        <v>0</v>
      </c>
      <c r="AJ400" s="147" t="str">
        <f t="shared" si="203"/>
        <v/>
      </c>
      <c r="BA400" s="147"/>
      <c r="BR400" s="147"/>
      <c r="CG400" s="147"/>
    </row>
    <row r="401" spans="1:85" ht="15">
      <c r="A401" s="173" t="s">
        <v>16</v>
      </c>
      <c r="B401" s="162">
        <v>9.9385035706250715</v>
      </c>
      <c r="C401" s="162">
        <v>0</v>
      </c>
      <c r="D401" s="162">
        <v>6.7386364046733593</v>
      </c>
      <c r="E401" s="162">
        <v>0</v>
      </c>
      <c r="F401" s="322"/>
      <c r="G401" s="162">
        <v>0</v>
      </c>
      <c r="H401" s="174">
        <v>0</v>
      </c>
      <c r="I401" s="160">
        <f t="shared" si="200"/>
        <v>16.677139975298431</v>
      </c>
      <c r="J401" s="155"/>
      <c r="K401" s="175" t="s">
        <v>16</v>
      </c>
      <c r="L401" s="162">
        <v>9.9385035706250715</v>
      </c>
      <c r="M401" s="162">
        <v>0</v>
      </c>
      <c r="N401" s="162">
        <v>6.7386364046733593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201"/>
        <v>16.677139975298431</v>
      </c>
      <c r="U401" s="221" t="s">
        <v>16</v>
      </c>
      <c r="V401" s="213">
        <v>9.9385035706250715</v>
      </c>
      <c r="W401" s="213">
        <v>0</v>
      </c>
      <c r="X401" s="213">
        <v>0</v>
      </c>
      <c r="Y401" s="213">
        <v>0</v>
      </c>
      <c r="Z401" s="213">
        <v>6.7386364046733593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202"/>
        <v>16.677139975298431</v>
      </c>
      <c r="AJ401" s="147" t="str">
        <f t="shared" si="203"/>
        <v/>
      </c>
      <c r="BA401" s="147"/>
      <c r="BR401" s="147"/>
      <c r="CG401" s="147"/>
    </row>
    <row r="402" spans="1:85" ht="15">
      <c r="A402" s="165" t="s">
        <v>15</v>
      </c>
      <c r="B402" s="166">
        <v>8.9984029906038678</v>
      </c>
      <c r="C402" s="166">
        <v>6.2797185867905601</v>
      </c>
      <c r="D402" s="166">
        <v>4.2058270802695273E-2</v>
      </c>
      <c r="E402" s="166">
        <v>0</v>
      </c>
      <c r="F402" s="322"/>
      <c r="G402" s="166">
        <v>0</v>
      </c>
      <c r="H402" s="167">
        <v>0</v>
      </c>
      <c r="I402" s="168">
        <f t="shared" si="200"/>
        <v>15.320179848197123</v>
      </c>
      <c r="J402" s="155"/>
      <c r="K402" s="169" t="s">
        <v>15</v>
      </c>
      <c r="L402" s="170">
        <v>8.9984029906038678</v>
      </c>
      <c r="M402" s="170">
        <v>6.2797185867905601</v>
      </c>
      <c r="N402" s="170">
        <v>4.2058270802695273E-2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201"/>
        <v>15.320179848197123</v>
      </c>
      <c r="U402" s="217" t="s">
        <v>53</v>
      </c>
      <c r="V402" s="218">
        <v>8.9984029906038678</v>
      </c>
      <c r="W402" s="218">
        <v>0</v>
      </c>
      <c r="X402" s="218">
        <v>0</v>
      </c>
      <c r="Y402" s="218">
        <v>6.2797185867905601</v>
      </c>
      <c r="Z402" s="218">
        <v>4.2058270802695273E-2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202"/>
        <v>15.320179848197123</v>
      </c>
      <c r="AJ402" s="147" t="str">
        <f t="shared" si="203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</v>
      </c>
      <c r="F403" s="322"/>
      <c r="G403" s="162">
        <v>0</v>
      </c>
      <c r="H403" s="174">
        <v>0</v>
      </c>
      <c r="I403" s="160">
        <f t="shared" si="200"/>
        <v>0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</v>
      </c>
      <c r="P403" s="162">
        <v>11.306353892503019</v>
      </c>
      <c r="Q403" s="162">
        <v>0</v>
      </c>
      <c r="R403" s="163">
        <v>0</v>
      </c>
      <c r="S403" s="164">
        <f t="shared" si="201"/>
        <v>11.306353892503019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</v>
      </c>
      <c r="AB403" s="213">
        <v>11.306353892503019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202"/>
        <v>11.306353892503019</v>
      </c>
      <c r="AJ403" s="147" t="str">
        <f t="shared" si="203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9.922196610865533E-2</v>
      </c>
      <c r="F404" s="322"/>
      <c r="G404" s="166">
        <v>0</v>
      </c>
      <c r="H404" s="167">
        <v>0</v>
      </c>
      <c r="I404" s="168">
        <f t="shared" si="200"/>
        <v>9.922196610865533E-2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9.922196610865533E-2</v>
      </c>
      <c r="P404" s="170">
        <v>2.3750945967962549</v>
      </c>
      <c r="Q404" s="170">
        <v>0</v>
      </c>
      <c r="R404" s="171">
        <v>0</v>
      </c>
      <c r="S404" s="172">
        <f t="shared" si="201"/>
        <v>2.4743165629049102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7.9377572886924264E-2</v>
      </c>
      <c r="AB404" s="218">
        <v>2.3750945967962549</v>
      </c>
      <c r="AC404" s="219">
        <v>1.9844393221731066E-2</v>
      </c>
      <c r="AD404" s="218">
        <v>0</v>
      </c>
      <c r="AE404" s="218">
        <v>0</v>
      </c>
      <c r="AF404" s="218">
        <v>0</v>
      </c>
      <c r="AG404" s="218">
        <v>0</v>
      </c>
      <c r="AH404" s="218">
        <v>1.9844393221731066E-2</v>
      </c>
      <c r="AI404" s="220">
        <f t="shared" si="202"/>
        <v>2.4743165629049102</v>
      </c>
      <c r="AJ404" s="147" t="str">
        <f t="shared" si="203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200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201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202"/>
        <v>0</v>
      </c>
      <c r="AJ405" s="147" t="str">
        <f t="shared" si="203"/>
        <v/>
      </c>
      <c r="BA405" s="147"/>
      <c r="BR405" s="147"/>
      <c r="CG405" s="147"/>
    </row>
    <row r="406" spans="1:85" ht="15">
      <c r="A406" s="165" t="s">
        <v>17</v>
      </c>
      <c r="B406" s="166">
        <v>6.2678581522047278E-2</v>
      </c>
      <c r="C406" s="166">
        <v>0.56410723369842541</v>
      </c>
      <c r="D406" s="166">
        <v>0</v>
      </c>
      <c r="E406" s="166">
        <v>0</v>
      </c>
      <c r="F406" s="322"/>
      <c r="G406" s="166">
        <v>0</v>
      </c>
      <c r="H406" s="167">
        <v>0</v>
      </c>
      <c r="I406" s="168">
        <f t="shared" si="200"/>
        <v>0.62678581522047272</v>
      </c>
      <c r="J406" s="155"/>
      <c r="K406" s="169" t="s">
        <v>17</v>
      </c>
      <c r="L406" s="170">
        <v>6.2678581522047278E-2</v>
      </c>
      <c r="M406" s="170">
        <v>0.56410723369842541</v>
      </c>
      <c r="N406" s="170">
        <v>0</v>
      </c>
      <c r="O406" s="170">
        <v>0</v>
      </c>
      <c r="P406" s="170">
        <v>3.981931777378829E-2</v>
      </c>
      <c r="Q406" s="170">
        <v>0</v>
      </c>
      <c r="R406" s="171">
        <v>0</v>
      </c>
      <c r="S406" s="172">
        <f t="shared" si="201"/>
        <v>0.66660513299426105</v>
      </c>
      <c r="U406" s="217" t="s">
        <v>17</v>
      </c>
      <c r="V406" s="218">
        <v>6.2678581522047278E-2</v>
      </c>
      <c r="W406" s="218">
        <v>0</v>
      </c>
      <c r="X406" s="218">
        <v>0</v>
      </c>
      <c r="Y406" s="218">
        <v>0.56410723369842541</v>
      </c>
      <c r="Z406" s="218">
        <v>0</v>
      </c>
      <c r="AA406" s="218">
        <v>0</v>
      </c>
      <c r="AB406" s="218">
        <v>3.981931777378829E-2</v>
      </c>
      <c r="AC406" s="219">
        <v>0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</v>
      </c>
      <c r="AI406" s="220">
        <f t="shared" si="202"/>
        <v>0.66660513299426105</v>
      </c>
      <c r="AJ406" s="147" t="str">
        <f t="shared" si="203"/>
        <v/>
      </c>
      <c r="BA406" s="147"/>
      <c r="BR406" s="147"/>
      <c r="CG406" s="147"/>
    </row>
    <row r="407" spans="1:85" ht="15">
      <c r="A407" s="173" t="s">
        <v>139</v>
      </c>
      <c r="B407" s="162">
        <v>4.2804327394948336</v>
      </c>
      <c r="C407" s="162">
        <v>19.23776584889313</v>
      </c>
      <c r="D407" s="162">
        <v>10.177441369584631</v>
      </c>
      <c r="E407" s="162">
        <v>1.5717489802516074</v>
      </c>
      <c r="F407" s="322"/>
      <c r="G407" s="162">
        <v>0</v>
      </c>
      <c r="H407" s="174">
        <v>0</v>
      </c>
      <c r="I407" s="160">
        <f t="shared" si="200"/>
        <v>35.267388938224201</v>
      </c>
      <c r="J407" s="155"/>
      <c r="K407" s="175" t="s">
        <v>139</v>
      </c>
      <c r="L407" s="162">
        <v>4.2804327394948336</v>
      </c>
      <c r="M407" s="162">
        <v>19.23776584889313</v>
      </c>
      <c r="N407" s="162">
        <v>10.177441369584631</v>
      </c>
      <c r="O407" s="162">
        <v>1.5717489802516074</v>
      </c>
      <c r="P407" s="162">
        <v>0</v>
      </c>
      <c r="Q407" s="162">
        <v>0</v>
      </c>
      <c r="R407" s="163">
        <v>0</v>
      </c>
      <c r="S407" s="164">
        <f t="shared" si="201"/>
        <v>35.267388938224201</v>
      </c>
      <c r="U407" s="221" t="s">
        <v>139</v>
      </c>
      <c r="V407" s="213">
        <v>4.2804327394948336</v>
      </c>
      <c r="W407" s="213">
        <v>0</v>
      </c>
      <c r="X407" s="213">
        <v>0</v>
      </c>
      <c r="Y407" s="213">
        <v>19.23776584889313</v>
      </c>
      <c r="Z407" s="213">
        <v>10.177441369584631</v>
      </c>
      <c r="AA407" s="213">
        <v>2.5156664001036767E-2</v>
      </c>
      <c r="AB407" s="213">
        <v>0</v>
      </c>
      <c r="AC407" s="214">
        <v>1.5465923162505706</v>
      </c>
      <c r="AD407" s="213">
        <v>0</v>
      </c>
      <c r="AE407" s="213">
        <v>0</v>
      </c>
      <c r="AF407" s="213">
        <v>0</v>
      </c>
      <c r="AG407" s="213">
        <v>0</v>
      </c>
      <c r="AH407" s="213">
        <v>1.5465923162505706</v>
      </c>
      <c r="AI407" s="216">
        <f t="shared" si="202"/>
        <v>35.267388938224201</v>
      </c>
      <c r="AJ407" s="147" t="str">
        <f t="shared" si="203"/>
        <v/>
      </c>
      <c r="BA407" s="147"/>
      <c r="BR407" s="147"/>
      <c r="CG407" s="147"/>
    </row>
    <row r="408" spans="1:85" ht="15">
      <c r="A408" s="165" t="s">
        <v>25</v>
      </c>
      <c r="B408" s="166">
        <v>4.862603138217203</v>
      </c>
      <c r="C408" s="166">
        <v>2.0573464938571835</v>
      </c>
      <c r="D408" s="166">
        <v>1.0688135450403944</v>
      </c>
      <c r="E408" s="166">
        <v>67.452691114822017</v>
      </c>
      <c r="F408" s="322"/>
      <c r="G408" s="166">
        <v>9.0668103476988247</v>
      </c>
      <c r="H408" s="167">
        <v>0</v>
      </c>
      <c r="I408" s="168">
        <f t="shared" si="200"/>
        <v>84.508264639635613</v>
      </c>
      <c r="J408" s="155"/>
      <c r="K408" s="169" t="s">
        <v>25</v>
      </c>
      <c r="L408" s="170">
        <v>4.862603138217203</v>
      </c>
      <c r="M408" s="170">
        <v>2.0573464938571835</v>
      </c>
      <c r="N408" s="170">
        <v>1.0688135450403944</v>
      </c>
      <c r="O408" s="170">
        <v>67.452691114822017</v>
      </c>
      <c r="P408" s="170">
        <v>0</v>
      </c>
      <c r="Q408" s="170">
        <v>9.0668103476988247</v>
      </c>
      <c r="R408" s="171">
        <v>0</v>
      </c>
      <c r="S408" s="172">
        <f t="shared" si="201"/>
        <v>84.508264639635613</v>
      </c>
      <c r="U408" s="217" t="s">
        <v>25</v>
      </c>
      <c r="V408" s="218">
        <v>1.3585444594568203</v>
      </c>
      <c r="W408" s="218">
        <v>3.247412932770668</v>
      </c>
      <c r="X408" s="218">
        <v>9.0668103476988247</v>
      </c>
      <c r="Y408" s="218">
        <v>2.0573464938571835</v>
      </c>
      <c r="Z408" s="218">
        <v>1.0688135450403944</v>
      </c>
      <c r="AA408" s="218">
        <v>66.85562887702801</v>
      </c>
      <c r="AB408" s="218">
        <v>0</v>
      </c>
      <c r="AC408" s="219">
        <v>0.85370798378372159</v>
      </c>
      <c r="AD408" s="218">
        <v>0.25664574598971535</v>
      </c>
      <c r="AE408" s="218">
        <v>0</v>
      </c>
      <c r="AF408" s="218">
        <v>0</v>
      </c>
      <c r="AG408" s="218">
        <v>0</v>
      </c>
      <c r="AH408" s="218">
        <v>0.59706223779400625</v>
      </c>
      <c r="AI408" s="220">
        <f t="shared" si="202"/>
        <v>84.508264639635627</v>
      </c>
      <c r="AJ408" s="147" t="str">
        <f t="shared" si="203"/>
        <v/>
      </c>
      <c r="BA408" s="147"/>
      <c r="BR408" s="147"/>
      <c r="CG408" s="147"/>
    </row>
    <row r="409" spans="1:85" ht="15">
      <c r="A409" s="173" t="s">
        <v>24</v>
      </c>
      <c r="B409" s="162">
        <v>3.7645183250658847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200"/>
        <v>3.7645183250658847</v>
      </c>
      <c r="J409" s="155"/>
      <c r="K409" s="175" t="s">
        <v>24</v>
      </c>
      <c r="L409" s="162">
        <v>3.7645183250658847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201"/>
        <v>3.7645183250658847</v>
      </c>
      <c r="U409" s="221" t="s">
        <v>24</v>
      </c>
      <c r="V409" s="213">
        <v>3.6138073593674691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0.15071096569841563</v>
      </c>
      <c r="AD409" s="213">
        <v>0.15071096569841563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202"/>
        <v>3.7645183250658847</v>
      </c>
      <c r="AJ409" s="147" t="str">
        <f t="shared" si="203"/>
        <v/>
      </c>
      <c r="BA409" s="147"/>
      <c r="BR409" s="147"/>
      <c r="CG409" s="147"/>
    </row>
    <row r="410" spans="1:85" ht="15">
      <c r="A410" s="165" t="s">
        <v>56</v>
      </c>
      <c r="B410" s="166">
        <v>0.58267799695137523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200"/>
        <v>0.58267799695137523</v>
      </c>
      <c r="J410" s="155"/>
      <c r="K410" s="169" t="s">
        <v>56</v>
      </c>
      <c r="L410" s="170">
        <v>0.58267799695137523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201"/>
        <v>0.58267799695137523</v>
      </c>
      <c r="U410" s="217" t="s">
        <v>56</v>
      </c>
      <c r="V410" s="218">
        <v>0.58267799695137523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202"/>
        <v>0.58267799695137523</v>
      </c>
      <c r="AJ410" s="147" t="str">
        <f t="shared" si="203"/>
        <v/>
      </c>
      <c r="BA410" s="147"/>
      <c r="BR410" s="147"/>
      <c r="CG410" s="147"/>
    </row>
    <row r="411" spans="1:85" ht="15">
      <c r="A411" s="173" t="s">
        <v>22</v>
      </c>
      <c r="B411" s="162">
        <v>1.5257606793089418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200"/>
        <v>1.5257606793089418</v>
      </c>
      <c r="J411" s="155"/>
      <c r="K411" s="175" t="s">
        <v>22</v>
      </c>
      <c r="L411" s="162">
        <v>1.5257606793089418</v>
      </c>
      <c r="M411" s="162">
        <v>0</v>
      </c>
      <c r="N411" s="162">
        <v>0</v>
      </c>
      <c r="O411" s="162">
        <v>0</v>
      </c>
      <c r="P411" s="162">
        <v>0.69801976893924111</v>
      </c>
      <c r="Q411" s="162">
        <v>0</v>
      </c>
      <c r="R411" s="163">
        <v>0</v>
      </c>
      <c r="S411" s="164">
        <f t="shared" si="201"/>
        <v>2.2237804482481831</v>
      </c>
      <c r="U411" s="221" t="s">
        <v>22</v>
      </c>
      <c r="V411" s="213">
        <v>1.4494726453434947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0.69801976893924111</v>
      </c>
      <c r="AC411" s="214">
        <v>7.6288033965447102E-2</v>
      </c>
      <c r="AD411" s="213">
        <v>7.6288033965447102E-2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202"/>
        <v>2.2237804482481831</v>
      </c>
      <c r="AJ411" s="147" t="str">
        <f t="shared" si="203"/>
        <v/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200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201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202"/>
        <v>0</v>
      </c>
      <c r="AJ412" s="147" t="str">
        <f t="shared" si="203"/>
        <v/>
      </c>
      <c r="BA412" s="147"/>
      <c r="BR412" s="147"/>
      <c r="CG412" s="147"/>
    </row>
    <row r="413" spans="1:85" ht="15">
      <c r="A413" s="176" t="s">
        <v>60</v>
      </c>
      <c r="B413" s="162">
        <v>0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200"/>
        <v>0</v>
      </c>
      <c r="J413" s="155"/>
      <c r="K413" s="177" t="s">
        <v>60</v>
      </c>
      <c r="L413" s="162">
        <v>0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201"/>
        <v>0</v>
      </c>
      <c r="U413" s="222" t="s">
        <v>58</v>
      </c>
      <c r="V413" s="213">
        <v>0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202"/>
        <v>0</v>
      </c>
      <c r="AJ413" s="147" t="str">
        <f t="shared" si="203"/>
        <v/>
      </c>
      <c r="BA413" s="147"/>
      <c r="BR413" s="147"/>
      <c r="CG413" s="147"/>
    </row>
    <row r="414" spans="1:85">
      <c r="A414" s="178" t="s">
        <v>23</v>
      </c>
      <c r="B414" s="179">
        <v>0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200"/>
        <v>0</v>
      </c>
      <c r="J414" s="155"/>
      <c r="K414" s="182" t="s">
        <v>23</v>
      </c>
      <c r="L414" s="183">
        <v>0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201"/>
        <v>0</v>
      </c>
      <c r="U414" s="223" t="s">
        <v>61</v>
      </c>
      <c r="V414" s="224">
        <v>0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202"/>
        <v>0</v>
      </c>
      <c r="AJ414" s="147" t="str">
        <f t="shared" si="203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200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201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202"/>
        <v>0</v>
      </c>
      <c r="AJ415" s="147" t="str">
        <f t="shared" si="203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200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201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202"/>
        <v>0</v>
      </c>
      <c r="AJ416" s="147" t="str">
        <f t="shared" si="203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200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201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202"/>
        <v>0</v>
      </c>
      <c r="AJ417" s="147" t="str">
        <f t="shared" si="203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34.015578021789231</v>
      </c>
      <c r="C418" s="201">
        <f t="shared" ref="C418:I418" si="204">SUM(C397:C413)</f>
        <v>28.138938163239295</v>
      </c>
      <c r="D418" s="201">
        <f t="shared" si="204"/>
        <v>18.026949590101079</v>
      </c>
      <c r="E418" s="201">
        <f t="shared" si="204"/>
        <v>69.123662061182273</v>
      </c>
      <c r="F418" s="201">
        <f t="shared" si="204"/>
        <v>0</v>
      </c>
      <c r="G418" s="201">
        <f t="shared" si="204"/>
        <v>9.0668103476988247</v>
      </c>
      <c r="H418" s="203">
        <f t="shared" si="204"/>
        <v>0</v>
      </c>
      <c r="I418" s="160">
        <f t="shared" si="204"/>
        <v>158.3719381840107</v>
      </c>
      <c r="J418" s="155"/>
      <c r="K418" s="202" t="s">
        <v>26</v>
      </c>
      <c r="L418" s="201">
        <f>SUM(L397:L413)</f>
        <v>34.015578021789231</v>
      </c>
      <c r="M418" s="201">
        <f t="shared" ref="M418:S418" si="205">SUM(M397:M413)</f>
        <v>28.138938163239295</v>
      </c>
      <c r="N418" s="201">
        <f t="shared" si="205"/>
        <v>18.026949590101079</v>
      </c>
      <c r="O418" s="201">
        <f t="shared" si="205"/>
        <v>69.123662061182273</v>
      </c>
      <c r="P418" s="201">
        <f t="shared" si="205"/>
        <v>14.419287576012305</v>
      </c>
      <c r="Q418" s="201">
        <f t="shared" si="205"/>
        <v>9.0668103476988247</v>
      </c>
      <c r="R418" s="203">
        <f t="shared" si="205"/>
        <v>0</v>
      </c>
      <c r="S418" s="204">
        <f t="shared" si="205"/>
        <v>172.79122576002305</v>
      </c>
      <c r="T418" s="147" t="str">
        <f>IF(ABS(S418-AI418)&gt;0.01,S418-AI418,"")</f>
        <v/>
      </c>
      <c r="U418" s="230" t="s">
        <v>59</v>
      </c>
      <c r="V418" s="231">
        <f>SUM(V397:V413)</f>
        <v>30.284520343364978</v>
      </c>
      <c r="W418" s="231">
        <f t="shared" ref="W418:AH418" si="206">SUM(W397:W413)</f>
        <v>3.247412932770668</v>
      </c>
      <c r="X418" s="231">
        <f t="shared" si="206"/>
        <v>9.0668103476988247</v>
      </c>
      <c r="Y418" s="231">
        <f t="shared" si="206"/>
        <v>28.138938163239295</v>
      </c>
      <c r="Z418" s="231">
        <f t="shared" si="206"/>
        <v>18.026949590101079</v>
      </c>
      <c r="AA418" s="231">
        <f t="shared" si="206"/>
        <v>66.960163113915968</v>
      </c>
      <c r="AB418" s="231">
        <f t="shared" si="206"/>
        <v>14.419287576012305</v>
      </c>
      <c r="AC418" s="231">
        <f t="shared" si="206"/>
        <v>2.6471436929198862</v>
      </c>
      <c r="AD418" s="232">
        <f t="shared" si="206"/>
        <v>0.48364474565357807</v>
      </c>
      <c r="AE418" s="232">
        <f t="shared" si="206"/>
        <v>0</v>
      </c>
      <c r="AF418" s="232">
        <f t="shared" si="206"/>
        <v>0</v>
      </c>
      <c r="AG418" s="232">
        <f t="shared" si="206"/>
        <v>0</v>
      </c>
      <c r="AH418" s="232">
        <f t="shared" si="206"/>
        <v>2.1634989472663078</v>
      </c>
      <c r="AI418" s="233">
        <f>SUM(V418:AC418)</f>
        <v>172.791225760023</v>
      </c>
      <c r="AJ418" s="147" t="str">
        <f t="shared" si="203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0.2147828612305476</v>
      </c>
      <c r="C419" s="49">
        <f t="shared" ref="C419:H419" si="207">IF($I418=0,"-",C418/$I418)</f>
        <v>0.1776762883999371</v>
      </c>
      <c r="D419" s="49">
        <f t="shared" si="207"/>
        <v>0.11382666523381027</v>
      </c>
      <c r="E419" s="49">
        <f t="shared" si="207"/>
        <v>0.43646407850908669</v>
      </c>
      <c r="F419" s="49">
        <f t="shared" si="207"/>
        <v>0</v>
      </c>
      <c r="G419" s="49">
        <f t="shared" si="207"/>
        <v>5.7250106626618363E-2</v>
      </c>
      <c r="H419" s="71">
        <f t="shared" si="207"/>
        <v>0</v>
      </c>
      <c r="I419" s="50">
        <f>SUM(B419:H419)</f>
        <v>0.99999999999999989</v>
      </c>
      <c r="J419" s="147"/>
      <c r="K419" s="82" t="s">
        <v>83</v>
      </c>
      <c r="L419" s="99">
        <f t="shared" ref="L419:R419" si="208">IF($S418=0,"-",L418/$S418)</f>
        <v>0.19685940574917241</v>
      </c>
      <c r="M419" s="99">
        <f t="shared" si="208"/>
        <v>0.1628493463106708</v>
      </c>
      <c r="N419" s="99">
        <f t="shared" si="208"/>
        <v>0.10432792238615968</v>
      </c>
      <c r="O419" s="99">
        <f t="shared" si="208"/>
        <v>0.40004150533189115</v>
      </c>
      <c r="P419" s="99">
        <f t="shared" si="208"/>
        <v>8.3449188537143587E-2</v>
      </c>
      <c r="Q419" s="99">
        <f t="shared" si="208"/>
        <v>5.24726316849621E-2</v>
      </c>
      <c r="R419" s="100">
        <f t="shared" si="208"/>
        <v>0</v>
      </c>
      <c r="S419" s="101">
        <f>SUM(L419:R419)</f>
        <v>0.99999999999999967</v>
      </c>
      <c r="U419" s="111" t="s">
        <v>83</v>
      </c>
      <c r="V419" s="133">
        <f>+V418/$AI418</f>
        <v>0.17526654035908582</v>
      </c>
      <c r="W419" s="133">
        <f t="shared" ref="W419:AH419" si="209">+W418/$AI418</f>
        <v>1.879385320919455E-2</v>
      </c>
      <c r="X419" s="133">
        <f t="shared" si="209"/>
        <v>5.2472631684962114E-2</v>
      </c>
      <c r="Y419" s="133">
        <f t="shared" si="209"/>
        <v>0.16284934631067086</v>
      </c>
      <c r="Z419" s="133">
        <f t="shared" si="209"/>
        <v>0.1043279223861597</v>
      </c>
      <c r="AA419" s="133">
        <f t="shared" si="209"/>
        <v>0.38752062102338464</v>
      </c>
      <c r="AB419" s="133">
        <f t="shared" si="209"/>
        <v>8.3449188537143615E-2</v>
      </c>
      <c r="AC419" s="133">
        <f t="shared" si="209"/>
        <v>1.5319896489398768E-2</v>
      </c>
      <c r="AD419" s="133">
        <f t="shared" si="209"/>
        <v>2.7990121808920822E-3</v>
      </c>
      <c r="AE419" s="133">
        <f t="shared" si="209"/>
        <v>0</v>
      </c>
      <c r="AF419" s="133">
        <f t="shared" si="209"/>
        <v>0</v>
      </c>
      <c r="AG419" s="133">
        <f t="shared" si="209"/>
        <v>0</v>
      </c>
      <c r="AH419" s="133">
        <f t="shared" si="209"/>
        <v>1.2520884308506683E-2</v>
      </c>
      <c r="AI419" s="134">
        <f>SUM(V419:AC419)</f>
        <v>1</v>
      </c>
      <c r="AJ419" s="25" t="str">
        <f t="shared" si="203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210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211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212">SUM(V424:AC424)</f>
        <v>0</v>
      </c>
      <c r="AJ424" s="147" t="str">
        <f t="shared" ref="AJ424:AJ445" si="213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210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211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212"/>
        <v>0</v>
      </c>
      <c r="AJ425" s="147" t="str">
        <f t="shared" si="213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210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211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212"/>
        <v>0</v>
      </c>
      <c r="AJ426" s="147" t="str">
        <f t="shared" si="213"/>
        <v/>
      </c>
      <c r="BA426" s="147"/>
      <c r="BR426" s="147"/>
      <c r="CG426" s="147"/>
    </row>
    <row r="427" spans="1:85" ht="15">
      <c r="A427" s="173" t="s">
        <v>16</v>
      </c>
      <c r="B427" s="162">
        <v>52.573028929802298</v>
      </c>
      <c r="C427" s="162">
        <v>12.675236320617916</v>
      </c>
      <c r="D427" s="162">
        <v>0</v>
      </c>
      <c r="E427" s="162">
        <v>0</v>
      </c>
      <c r="F427" s="322"/>
      <c r="G427" s="162">
        <v>0</v>
      </c>
      <c r="H427" s="174">
        <v>0</v>
      </c>
      <c r="I427" s="160">
        <f t="shared" si="210"/>
        <v>65.248265250420218</v>
      </c>
      <c r="J427" s="155"/>
      <c r="K427" s="175" t="s">
        <v>16</v>
      </c>
      <c r="L427" s="162">
        <v>52.573028929802298</v>
      </c>
      <c r="M427" s="162">
        <v>12.675236320617916</v>
      </c>
      <c r="N427" s="162">
        <v>0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211"/>
        <v>65.248265250420218</v>
      </c>
      <c r="U427" s="221" t="s">
        <v>16</v>
      </c>
      <c r="V427" s="213">
        <v>52.368780486895972</v>
      </c>
      <c r="W427" s="213">
        <v>0</v>
      </c>
      <c r="X427" s="213">
        <v>0</v>
      </c>
      <c r="Y427" s="213">
        <v>12.675236320617916</v>
      </c>
      <c r="Z427" s="213">
        <v>0</v>
      </c>
      <c r="AA427" s="213">
        <v>0</v>
      </c>
      <c r="AB427" s="213">
        <v>0</v>
      </c>
      <c r="AC427" s="214">
        <v>0.20424844290632729</v>
      </c>
      <c r="AD427" s="215">
        <v>0.20424844290632729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212"/>
        <v>65.248265250420218</v>
      </c>
      <c r="AJ427" s="147" t="str">
        <f t="shared" si="213"/>
        <v/>
      </c>
      <c r="BA427" s="147"/>
      <c r="BR427" s="147"/>
      <c r="CG427" s="147"/>
    </row>
    <row r="428" spans="1:85" ht="15">
      <c r="A428" s="165" t="s">
        <v>15</v>
      </c>
      <c r="B428" s="166">
        <v>14.968730485081549</v>
      </c>
      <c r="C428" s="166">
        <v>0</v>
      </c>
      <c r="D428" s="166">
        <v>5.0483818786202006</v>
      </c>
      <c r="E428" s="166">
        <v>4.8185275665736391E-3</v>
      </c>
      <c r="F428" s="322"/>
      <c r="G428" s="166">
        <v>0</v>
      </c>
      <c r="H428" s="167">
        <v>0</v>
      </c>
      <c r="I428" s="168">
        <f t="shared" si="210"/>
        <v>20.021930891268322</v>
      </c>
      <c r="J428" s="155"/>
      <c r="K428" s="169" t="s">
        <v>15</v>
      </c>
      <c r="L428" s="170">
        <v>14.968730485081549</v>
      </c>
      <c r="M428" s="170">
        <v>0</v>
      </c>
      <c r="N428" s="170">
        <v>5.0483818786202006</v>
      </c>
      <c r="O428" s="170">
        <v>4.8185275665736391E-3</v>
      </c>
      <c r="P428" s="170">
        <v>0</v>
      </c>
      <c r="Q428" s="170">
        <v>0</v>
      </c>
      <c r="R428" s="171">
        <v>0</v>
      </c>
      <c r="S428" s="172">
        <f t="shared" si="211"/>
        <v>20.021930891268322</v>
      </c>
      <c r="U428" s="217" t="s">
        <v>53</v>
      </c>
      <c r="V428" s="218">
        <v>14.538669666751414</v>
      </c>
      <c r="W428" s="218">
        <v>0</v>
      </c>
      <c r="X428" s="218">
        <v>0</v>
      </c>
      <c r="Y428" s="218">
        <v>0</v>
      </c>
      <c r="Z428" s="218">
        <v>5.0483818786202006</v>
      </c>
      <c r="AA428" s="218">
        <v>4.8185275665736391E-3</v>
      </c>
      <c r="AB428" s="218">
        <v>0</v>
      </c>
      <c r="AC428" s="219">
        <v>0.43006081833013521</v>
      </c>
      <c r="AD428" s="218">
        <v>0.43006081833013521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212"/>
        <v>20.021930891268322</v>
      </c>
      <c r="AJ428" s="147" t="str">
        <f t="shared" si="213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9.105546782153702E-3</v>
      </c>
      <c r="F429" s="322"/>
      <c r="G429" s="162">
        <v>0</v>
      </c>
      <c r="H429" s="174">
        <v>0</v>
      </c>
      <c r="I429" s="160">
        <f t="shared" si="210"/>
        <v>9.105546782153702E-3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9.105546782153702E-3</v>
      </c>
      <c r="P429" s="162">
        <v>105.32248931593109</v>
      </c>
      <c r="Q429" s="162">
        <v>0</v>
      </c>
      <c r="R429" s="163">
        <v>0</v>
      </c>
      <c r="S429" s="164">
        <f t="shared" si="211"/>
        <v>105.33159486271325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9.0862351164064589E-3</v>
      </c>
      <c r="AB429" s="213">
        <v>105.32248931593109</v>
      </c>
      <c r="AC429" s="214">
        <v>1.9311665747243506E-5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1.9311665747243506E-5</v>
      </c>
      <c r="AI429" s="216">
        <f t="shared" si="212"/>
        <v>105.33159486271326</v>
      </c>
      <c r="AJ429" s="147" t="str">
        <f t="shared" si="213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210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9.4846446720772963</v>
      </c>
      <c r="Q430" s="170">
        <v>0</v>
      </c>
      <c r="R430" s="171">
        <v>0</v>
      </c>
      <c r="S430" s="172">
        <f t="shared" si="211"/>
        <v>9.4846446720772963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9.4846446720772963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212"/>
        <v>9.4846446720772963</v>
      </c>
      <c r="AJ430" s="147" t="str">
        <f t="shared" si="213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210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211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212"/>
        <v>0</v>
      </c>
      <c r="AJ431" s="147" t="str">
        <f t="shared" si="213"/>
        <v/>
      </c>
      <c r="BA431" s="147"/>
      <c r="BR431" s="147"/>
      <c r="CG431" s="147"/>
    </row>
    <row r="432" spans="1:85" ht="15">
      <c r="A432" s="165" t="s">
        <v>17</v>
      </c>
      <c r="B432" s="166">
        <v>2.5463113537069866</v>
      </c>
      <c r="C432" s="166">
        <v>0</v>
      </c>
      <c r="D432" s="166">
        <v>0.77851172906447885</v>
      </c>
      <c r="E432" s="166">
        <v>1.0437238443953427</v>
      </c>
      <c r="F432" s="322"/>
      <c r="G432" s="166">
        <v>0</v>
      </c>
      <c r="H432" s="167">
        <v>0</v>
      </c>
      <c r="I432" s="168">
        <f t="shared" si="210"/>
        <v>4.3685469271668085</v>
      </c>
      <c r="J432" s="155"/>
      <c r="K432" s="169" t="s">
        <v>17</v>
      </c>
      <c r="L432" s="170">
        <v>2.5463113537069866</v>
      </c>
      <c r="M432" s="170">
        <v>0</v>
      </c>
      <c r="N432" s="170">
        <v>0.77851172906447885</v>
      </c>
      <c r="O432" s="170">
        <v>1.0437238443953427</v>
      </c>
      <c r="P432" s="170">
        <v>0.12594274606091377</v>
      </c>
      <c r="Q432" s="170">
        <v>0</v>
      </c>
      <c r="R432" s="171">
        <v>0</v>
      </c>
      <c r="S432" s="172">
        <f t="shared" si="211"/>
        <v>4.4944896732277222</v>
      </c>
      <c r="U432" s="217" t="s">
        <v>17</v>
      </c>
      <c r="V432" s="218">
        <v>2.5463113537069866</v>
      </c>
      <c r="W432" s="218">
        <v>0</v>
      </c>
      <c r="X432" s="218">
        <v>0</v>
      </c>
      <c r="Y432" s="218">
        <v>0</v>
      </c>
      <c r="Z432" s="218">
        <v>0.77851172906447885</v>
      </c>
      <c r="AA432" s="218">
        <v>0</v>
      </c>
      <c r="AB432" s="218">
        <v>0.12594274606091377</v>
      </c>
      <c r="AC432" s="219">
        <v>1.0437238443953427</v>
      </c>
      <c r="AD432" s="218">
        <v>0</v>
      </c>
      <c r="AE432" s="218">
        <v>0</v>
      </c>
      <c r="AF432" s="218">
        <v>0</v>
      </c>
      <c r="AG432" s="218">
        <v>0</v>
      </c>
      <c r="AH432" s="218">
        <v>1.0437238443953427</v>
      </c>
      <c r="AI432" s="220">
        <f t="shared" si="212"/>
        <v>4.4944896732277222</v>
      </c>
      <c r="AJ432" s="147" t="str">
        <f t="shared" si="213"/>
        <v/>
      </c>
      <c r="BA432" s="147"/>
      <c r="BR432" s="147"/>
      <c r="CG432" s="147"/>
    </row>
    <row r="433" spans="1:85" ht="15">
      <c r="A433" s="173" t="s">
        <v>139</v>
      </c>
      <c r="B433" s="162">
        <v>70.801405171930568</v>
      </c>
      <c r="C433" s="162">
        <v>55.919920436854873</v>
      </c>
      <c r="D433" s="162">
        <v>22.021454231858062</v>
      </c>
      <c r="E433" s="162">
        <v>22.02877774393108</v>
      </c>
      <c r="F433" s="322"/>
      <c r="G433" s="162">
        <v>0</v>
      </c>
      <c r="H433" s="174">
        <v>0</v>
      </c>
      <c r="I433" s="160">
        <f t="shared" si="210"/>
        <v>170.77155758457457</v>
      </c>
      <c r="J433" s="155"/>
      <c r="K433" s="175" t="s">
        <v>139</v>
      </c>
      <c r="L433" s="162">
        <v>70.801405171930568</v>
      </c>
      <c r="M433" s="162">
        <v>55.919920436854873</v>
      </c>
      <c r="N433" s="162">
        <v>22.021454231858062</v>
      </c>
      <c r="O433" s="162">
        <v>22.02877774393108</v>
      </c>
      <c r="P433" s="162">
        <v>0</v>
      </c>
      <c r="Q433" s="162">
        <v>0</v>
      </c>
      <c r="R433" s="163">
        <v>0</v>
      </c>
      <c r="S433" s="164">
        <f t="shared" si="211"/>
        <v>170.77155758457457</v>
      </c>
      <c r="U433" s="221" t="s">
        <v>139</v>
      </c>
      <c r="V433" s="213">
        <v>70.778396468399066</v>
      </c>
      <c r="W433" s="213">
        <v>0</v>
      </c>
      <c r="X433" s="213">
        <v>0</v>
      </c>
      <c r="Y433" s="213">
        <v>55.919920436854873</v>
      </c>
      <c r="Z433" s="213">
        <v>22.021454231858062</v>
      </c>
      <c r="AA433" s="213">
        <v>0</v>
      </c>
      <c r="AB433" s="213">
        <v>0</v>
      </c>
      <c r="AC433" s="214">
        <v>22.051786447462582</v>
      </c>
      <c r="AD433" s="213">
        <v>2.3008703531502327E-2</v>
      </c>
      <c r="AE433" s="213">
        <v>0</v>
      </c>
      <c r="AF433" s="213">
        <v>0</v>
      </c>
      <c r="AG433" s="213">
        <v>0</v>
      </c>
      <c r="AH433" s="213">
        <v>22.02877774393108</v>
      </c>
      <c r="AI433" s="216">
        <f t="shared" si="212"/>
        <v>170.77155758457457</v>
      </c>
      <c r="AJ433" s="147" t="str">
        <f t="shared" si="213"/>
        <v/>
      </c>
      <c r="BA433" s="147"/>
      <c r="BR433" s="147"/>
      <c r="CG433" s="147"/>
    </row>
    <row r="434" spans="1:85" ht="15">
      <c r="A434" s="165" t="s">
        <v>25</v>
      </c>
      <c r="B434" s="166">
        <v>34.742710941982843</v>
      </c>
      <c r="C434" s="166">
        <v>9.148206728878483</v>
      </c>
      <c r="D434" s="166">
        <v>20.829843834218092</v>
      </c>
      <c r="E434" s="166">
        <v>379.38088507036184</v>
      </c>
      <c r="F434" s="322"/>
      <c r="G434" s="166">
        <v>49.897973359045302</v>
      </c>
      <c r="H434" s="167">
        <v>0</v>
      </c>
      <c r="I434" s="168">
        <f t="shared" si="210"/>
        <v>493.99961993448653</v>
      </c>
      <c r="J434" s="155"/>
      <c r="K434" s="169" t="s">
        <v>25</v>
      </c>
      <c r="L434" s="170">
        <v>34.742710941982843</v>
      </c>
      <c r="M434" s="170">
        <v>9.148206728878483</v>
      </c>
      <c r="N434" s="170">
        <v>20.829843834218092</v>
      </c>
      <c r="O434" s="170">
        <v>379.38088507036184</v>
      </c>
      <c r="P434" s="170">
        <v>0.89444824996682071</v>
      </c>
      <c r="Q434" s="170">
        <v>49.897973359045302</v>
      </c>
      <c r="R434" s="171">
        <v>0</v>
      </c>
      <c r="S434" s="172">
        <f t="shared" si="211"/>
        <v>494.89406818445337</v>
      </c>
      <c r="U434" s="217" t="s">
        <v>25</v>
      </c>
      <c r="V434" s="218">
        <v>8.4309972745179724</v>
      </c>
      <c r="W434" s="218">
        <v>25.651140513016237</v>
      </c>
      <c r="X434" s="218">
        <v>49.897973359045302</v>
      </c>
      <c r="Y434" s="218">
        <v>9.148206728878483</v>
      </c>
      <c r="Z434" s="218">
        <v>20.419746296225686</v>
      </c>
      <c r="AA434" s="218">
        <v>377.59500508051576</v>
      </c>
      <c r="AB434" s="218">
        <v>0.89444824996682071</v>
      </c>
      <c r="AC434" s="219">
        <v>2.8565506822871525</v>
      </c>
      <c r="AD434" s="218">
        <v>0.66057315444863574</v>
      </c>
      <c r="AE434" s="218">
        <v>0.97806940029676626</v>
      </c>
      <c r="AF434" s="218">
        <v>0</v>
      </c>
      <c r="AG434" s="218">
        <v>0.41009753799240695</v>
      </c>
      <c r="AH434" s="218">
        <v>0.80781058954934337</v>
      </c>
      <c r="AI434" s="220">
        <f t="shared" si="212"/>
        <v>494.89406818445343</v>
      </c>
      <c r="AJ434" s="147" t="str">
        <f t="shared" si="213"/>
        <v/>
      </c>
      <c r="BA434" s="147"/>
      <c r="BR434" s="147"/>
      <c r="CG434" s="147"/>
    </row>
    <row r="435" spans="1:85" ht="15">
      <c r="A435" s="173" t="s">
        <v>24</v>
      </c>
      <c r="B435" s="162">
        <v>10.088983641855341</v>
      </c>
      <c r="C435" s="162">
        <v>0</v>
      </c>
      <c r="D435" s="162">
        <v>0.95044819814149362</v>
      </c>
      <c r="E435" s="162">
        <v>0</v>
      </c>
      <c r="F435" s="322"/>
      <c r="G435" s="162">
        <v>0</v>
      </c>
      <c r="H435" s="174">
        <v>0</v>
      </c>
      <c r="I435" s="160">
        <f t="shared" si="210"/>
        <v>11.039431839996835</v>
      </c>
      <c r="J435" s="155"/>
      <c r="K435" s="175" t="s">
        <v>24</v>
      </c>
      <c r="L435" s="162">
        <v>10.088983641855341</v>
      </c>
      <c r="M435" s="162">
        <v>0</v>
      </c>
      <c r="N435" s="162">
        <v>0.95044819814149362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211"/>
        <v>11.039431839996835</v>
      </c>
      <c r="U435" s="221" t="s">
        <v>24</v>
      </c>
      <c r="V435" s="213">
        <v>9.4720877168133502</v>
      </c>
      <c r="W435" s="213">
        <v>0.5696329621852172</v>
      </c>
      <c r="X435" s="213">
        <v>0</v>
      </c>
      <c r="Y435" s="213">
        <v>0</v>
      </c>
      <c r="Z435" s="213">
        <v>0.95044819814149362</v>
      </c>
      <c r="AA435" s="213">
        <v>0</v>
      </c>
      <c r="AB435" s="213">
        <v>0</v>
      </c>
      <c r="AC435" s="214">
        <v>4.7262962856774358E-2</v>
      </c>
      <c r="AD435" s="213">
        <v>4.7262962856774358E-2</v>
      </c>
      <c r="AE435" s="213">
        <v>0</v>
      </c>
      <c r="AF435" s="213">
        <v>0</v>
      </c>
      <c r="AG435" s="213">
        <v>0</v>
      </c>
      <c r="AH435" s="213">
        <v>0</v>
      </c>
      <c r="AI435" s="216">
        <f t="shared" si="212"/>
        <v>11.039431839996835</v>
      </c>
      <c r="AJ435" s="147" t="str">
        <f t="shared" si="213"/>
        <v/>
      </c>
      <c r="BA435" s="147"/>
      <c r="BR435" s="147"/>
      <c r="CG435" s="147"/>
    </row>
    <row r="436" spans="1:85" ht="15">
      <c r="A436" s="165" t="s">
        <v>56</v>
      </c>
      <c r="B436" s="166">
        <v>2.4453265285594705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210"/>
        <v>2.4453265285594705</v>
      </c>
      <c r="J436" s="155"/>
      <c r="K436" s="169" t="s">
        <v>56</v>
      </c>
      <c r="L436" s="170">
        <v>2.4453265285594705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211"/>
        <v>2.4453265285594705</v>
      </c>
      <c r="U436" s="217" t="s">
        <v>56</v>
      </c>
      <c r="V436" s="218">
        <v>2.2720516150422179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0.17327491351725285</v>
      </c>
      <c r="AD436" s="218">
        <v>0.17327491351725285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212"/>
        <v>2.4453265285594705</v>
      </c>
      <c r="AJ436" s="147" t="str">
        <f t="shared" si="213"/>
        <v/>
      </c>
      <c r="BA436" s="147"/>
      <c r="BR436" s="147"/>
      <c r="CG436" s="147"/>
    </row>
    <row r="437" spans="1:85" ht="15">
      <c r="A437" s="173" t="s">
        <v>22</v>
      </c>
      <c r="B437" s="162">
        <v>155.63971490721303</v>
      </c>
      <c r="C437" s="162">
        <v>0</v>
      </c>
      <c r="D437" s="162">
        <v>9.8000263447179581</v>
      </c>
      <c r="E437" s="162">
        <v>0</v>
      </c>
      <c r="F437" s="322"/>
      <c r="G437" s="162">
        <v>0</v>
      </c>
      <c r="H437" s="174">
        <v>0</v>
      </c>
      <c r="I437" s="160">
        <f t="shared" si="210"/>
        <v>165.439741251931</v>
      </c>
      <c r="J437" s="155"/>
      <c r="K437" s="175" t="s">
        <v>22</v>
      </c>
      <c r="L437" s="162">
        <v>155.63971490721303</v>
      </c>
      <c r="M437" s="162">
        <v>0</v>
      </c>
      <c r="N437" s="162">
        <v>9.8000263447179581</v>
      </c>
      <c r="O437" s="162">
        <v>0</v>
      </c>
      <c r="P437" s="162">
        <v>6.5022504374093391</v>
      </c>
      <c r="Q437" s="162">
        <v>0</v>
      </c>
      <c r="R437" s="163">
        <v>0</v>
      </c>
      <c r="S437" s="164">
        <f t="shared" si="211"/>
        <v>171.94199168934034</v>
      </c>
      <c r="U437" s="221" t="s">
        <v>22</v>
      </c>
      <c r="V437" s="213">
        <v>154.93417462141161</v>
      </c>
      <c r="W437" s="213">
        <v>0</v>
      </c>
      <c r="X437" s="213">
        <v>0</v>
      </c>
      <c r="Y437" s="213">
        <v>0</v>
      </c>
      <c r="Z437" s="213">
        <v>0.17858441970571115</v>
      </c>
      <c r="AA437" s="213">
        <v>0</v>
      </c>
      <c r="AB437" s="213">
        <v>6.5022504374093391</v>
      </c>
      <c r="AC437" s="214">
        <v>10.326982210813654</v>
      </c>
      <c r="AD437" s="213">
        <v>0.70554028580140915</v>
      </c>
      <c r="AE437" s="213">
        <v>0</v>
      </c>
      <c r="AF437" s="213">
        <v>0</v>
      </c>
      <c r="AG437" s="213">
        <v>9.6214419250122472</v>
      </c>
      <c r="AH437" s="213">
        <v>0</v>
      </c>
      <c r="AI437" s="216">
        <f t="shared" si="212"/>
        <v>171.94199168934034</v>
      </c>
      <c r="AJ437" s="147" t="str">
        <f t="shared" si="213"/>
        <v/>
      </c>
      <c r="BA437" s="147"/>
      <c r="BR437" s="147"/>
      <c r="CG437" s="147"/>
    </row>
    <row r="438" spans="1:85" ht="15">
      <c r="A438" s="165" t="s">
        <v>21</v>
      </c>
      <c r="B438" s="166">
        <v>0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210"/>
        <v>0</v>
      </c>
      <c r="J438" s="155"/>
      <c r="K438" s="169" t="s">
        <v>21</v>
      </c>
      <c r="L438" s="170">
        <v>0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211"/>
        <v>0</v>
      </c>
      <c r="U438" s="217" t="s">
        <v>57</v>
      </c>
      <c r="V438" s="218">
        <v>0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212"/>
        <v>0</v>
      </c>
      <c r="AJ438" s="147" t="str">
        <f t="shared" si="213"/>
        <v/>
      </c>
      <c r="BA438" s="147"/>
      <c r="BR438" s="147"/>
      <c r="CG438" s="147"/>
    </row>
    <row r="439" spans="1:85" ht="15">
      <c r="A439" s="176" t="s">
        <v>60</v>
      </c>
      <c r="B439" s="162">
        <v>0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210"/>
        <v>0</v>
      </c>
      <c r="J439" s="155"/>
      <c r="K439" s="177" t="s">
        <v>60</v>
      </c>
      <c r="L439" s="162">
        <v>0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211"/>
        <v>0</v>
      </c>
      <c r="U439" s="222" t="s">
        <v>58</v>
      </c>
      <c r="V439" s="213">
        <v>0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212"/>
        <v>0</v>
      </c>
      <c r="AJ439" s="147" t="str">
        <f t="shared" si="213"/>
        <v/>
      </c>
      <c r="BA439" s="147"/>
      <c r="BR439" s="147"/>
      <c r="CG439" s="147"/>
    </row>
    <row r="440" spans="1:85">
      <c r="A440" s="178" t="s">
        <v>23</v>
      </c>
      <c r="B440" s="179">
        <v>0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210"/>
        <v>0</v>
      </c>
      <c r="J440" s="155"/>
      <c r="K440" s="182" t="s">
        <v>23</v>
      </c>
      <c r="L440" s="183">
        <v>0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211"/>
        <v>0</v>
      </c>
      <c r="U440" s="223" t="s">
        <v>61</v>
      </c>
      <c r="V440" s="224">
        <v>0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212"/>
        <v>0</v>
      </c>
      <c r="AJ440" s="147" t="str">
        <f t="shared" si="213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210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211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212"/>
        <v>0</v>
      </c>
      <c r="AJ441" s="147" t="str">
        <f t="shared" si="213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210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211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212"/>
        <v>0</v>
      </c>
      <c r="AJ442" s="147" t="str">
        <f t="shared" si="213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210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211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212"/>
        <v>0</v>
      </c>
      <c r="AJ443" s="156" t="str">
        <f t="shared" si="213"/>
        <v/>
      </c>
    </row>
    <row r="444" spans="1:85" ht="15">
      <c r="A444" s="200" t="s">
        <v>26</v>
      </c>
      <c r="B444" s="201">
        <f>SUM(B423:B439)</f>
        <v>343.80621196013203</v>
      </c>
      <c r="C444" s="201">
        <f t="shared" ref="C444:I444" si="214">SUM(C423:C439)</f>
        <v>77.743363486351271</v>
      </c>
      <c r="D444" s="201">
        <f t="shared" si="214"/>
        <v>59.428666216620286</v>
      </c>
      <c r="E444" s="201">
        <f t="shared" si="214"/>
        <v>402.46731073303698</v>
      </c>
      <c r="F444" s="201">
        <f t="shared" si="214"/>
        <v>0</v>
      </c>
      <c r="G444" s="201">
        <f t="shared" si="214"/>
        <v>49.897973359045302</v>
      </c>
      <c r="H444" s="203">
        <f t="shared" si="214"/>
        <v>0</v>
      </c>
      <c r="I444" s="160">
        <f t="shared" si="214"/>
        <v>933.34352575518585</v>
      </c>
      <c r="J444" s="155"/>
      <c r="K444" s="202" t="s">
        <v>26</v>
      </c>
      <c r="L444" s="201">
        <f>SUM(L423:L439)</f>
        <v>343.80621196013203</v>
      </c>
      <c r="M444" s="201">
        <f t="shared" ref="M444:S444" si="215">SUM(M423:M439)</f>
        <v>77.743363486351271</v>
      </c>
      <c r="N444" s="201">
        <f t="shared" si="215"/>
        <v>59.428666216620286</v>
      </c>
      <c r="O444" s="201">
        <f t="shared" si="215"/>
        <v>402.46731073303698</v>
      </c>
      <c r="P444" s="201">
        <f t="shared" si="215"/>
        <v>122.32977542144546</v>
      </c>
      <c r="Q444" s="201">
        <f t="shared" si="215"/>
        <v>49.897973359045302</v>
      </c>
      <c r="R444" s="203">
        <f t="shared" si="215"/>
        <v>0</v>
      </c>
      <c r="S444" s="204">
        <f t="shared" si="215"/>
        <v>1055.6733011766314</v>
      </c>
      <c r="T444" s="147" t="str">
        <f>IF(ABS(S444-AI444)&gt;0.01,S444-AI444,"")</f>
        <v/>
      </c>
      <c r="U444" s="230" t="s">
        <v>59</v>
      </c>
      <c r="V444" s="231">
        <f>SUM(V423:V439)</f>
        <v>315.34146920353862</v>
      </c>
      <c r="W444" s="231">
        <f t="shared" ref="W444:AH444" si="216">SUM(W423:W439)</f>
        <v>26.220773475201455</v>
      </c>
      <c r="X444" s="231">
        <f t="shared" si="216"/>
        <v>49.897973359045302</v>
      </c>
      <c r="Y444" s="231">
        <f t="shared" si="216"/>
        <v>77.743363486351271</v>
      </c>
      <c r="Z444" s="231">
        <f t="shared" si="216"/>
        <v>49.39712675361563</v>
      </c>
      <c r="AA444" s="231">
        <f t="shared" si="216"/>
        <v>377.60890984319872</v>
      </c>
      <c r="AB444" s="231">
        <f t="shared" si="216"/>
        <v>122.32977542144546</v>
      </c>
      <c r="AC444" s="231">
        <f t="shared" si="216"/>
        <v>37.133909634234968</v>
      </c>
      <c r="AD444" s="232">
        <f t="shared" si="216"/>
        <v>2.2439692813920371</v>
      </c>
      <c r="AE444" s="232">
        <f t="shared" si="216"/>
        <v>0.97806940029676626</v>
      </c>
      <c r="AF444" s="232">
        <f t="shared" si="216"/>
        <v>0</v>
      </c>
      <c r="AG444" s="232">
        <f t="shared" si="216"/>
        <v>10.031539463004654</v>
      </c>
      <c r="AH444" s="232">
        <f t="shared" si="216"/>
        <v>23.880331489541515</v>
      </c>
      <c r="AI444" s="233">
        <f>SUM(V444:AC444)</f>
        <v>1055.6733011766314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0.3683597758734673</v>
      </c>
      <c r="C445" s="49">
        <f t="shared" ref="C445:H445" si="217">IF($I444=0,"-",C444/$I444)</f>
        <v>8.3295551253165498E-2</v>
      </c>
      <c r="D445" s="49">
        <f t="shared" si="217"/>
        <v>6.3672875609798049E-2</v>
      </c>
      <c r="E445" s="49">
        <f t="shared" si="217"/>
        <v>0.43121026677438307</v>
      </c>
      <c r="F445" s="49">
        <f t="shared" si="217"/>
        <v>0</v>
      </c>
      <c r="G445" s="49">
        <f t="shared" si="217"/>
        <v>5.3461530489186081E-2</v>
      </c>
      <c r="H445" s="71">
        <f t="shared" si="217"/>
        <v>0</v>
      </c>
      <c r="I445" s="50">
        <f>SUM(B445:H445)</f>
        <v>1</v>
      </c>
      <c r="J445" s="147"/>
      <c r="K445" s="82" t="s">
        <v>83</v>
      </c>
      <c r="L445" s="99">
        <f t="shared" ref="L445:R445" si="218">IF($S444=0,"-",L444/$S444)</f>
        <v>0.32567481964063388</v>
      </c>
      <c r="M445" s="99">
        <f t="shared" si="218"/>
        <v>7.3643392704637073E-2</v>
      </c>
      <c r="N445" s="99">
        <f t="shared" si="218"/>
        <v>5.6294562105892357E-2</v>
      </c>
      <c r="O445" s="99">
        <f t="shared" si="218"/>
        <v>0.38124229369489154</v>
      </c>
      <c r="P445" s="99">
        <f t="shared" si="218"/>
        <v>0.11587844012451508</v>
      </c>
      <c r="Q445" s="99">
        <f t="shared" si="218"/>
        <v>4.7266491729429989E-2</v>
      </c>
      <c r="R445" s="100">
        <f t="shared" si="218"/>
        <v>0</v>
      </c>
      <c r="S445" s="101">
        <f>SUM(L445:R445)</f>
        <v>1</v>
      </c>
      <c r="U445" s="111" t="s">
        <v>83</v>
      </c>
      <c r="V445" s="133">
        <f>+V444/$AI444</f>
        <v>0.29871122898728764</v>
      </c>
      <c r="W445" s="133">
        <f t="shared" ref="W445:AH445" si="219">+W444/$AI444</f>
        <v>2.4837962128980935E-2</v>
      </c>
      <c r="X445" s="133">
        <f t="shared" si="219"/>
        <v>4.7266491729429989E-2</v>
      </c>
      <c r="Y445" s="133">
        <f t="shared" si="219"/>
        <v>7.3643392704637073E-2</v>
      </c>
      <c r="Z445" s="133">
        <f t="shared" si="219"/>
        <v>4.6792058393973421E-2</v>
      </c>
      <c r="AA445" s="133">
        <f t="shared" si="219"/>
        <v>0.35769485637490661</v>
      </c>
      <c r="AB445" s="133">
        <f t="shared" si="219"/>
        <v>0.11587844012451508</v>
      </c>
      <c r="AC445" s="133">
        <f t="shared" si="219"/>
        <v>3.5175569556269243E-2</v>
      </c>
      <c r="AD445" s="133">
        <f t="shared" si="219"/>
        <v>2.1256285243654036E-3</v>
      </c>
      <c r="AE445" s="133">
        <f t="shared" si="219"/>
        <v>9.2648871502824836E-4</v>
      </c>
      <c r="AF445" s="133">
        <f t="shared" si="219"/>
        <v>0</v>
      </c>
      <c r="AG445" s="133">
        <f t="shared" si="219"/>
        <v>9.5025037119189325E-3</v>
      </c>
      <c r="AH445" s="133">
        <f t="shared" si="219"/>
        <v>2.2620948604956663E-2</v>
      </c>
      <c r="AI445" s="134">
        <f>SUM(V445:AC445)</f>
        <v>0.99999999999999989</v>
      </c>
      <c r="AJ445" s="147" t="str">
        <f t="shared" si="213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1.6267693612090988</v>
      </c>
      <c r="G449" s="332"/>
      <c r="H449" s="334"/>
      <c r="I449" s="160">
        <f>SUM(B449:H449)</f>
        <v>1.6267693612090988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220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221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220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221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220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221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220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221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220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221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240.75421064804564</v>
      </c>
      <c r="G455" s="335"/>
      <c r="H455" s="337"/>
      <c r="I455" s="160">
        <f t="shared" si="220"/>
        <v>240.75421064804564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221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220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221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220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221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220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221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220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221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793.79958302013472</v>
      </c>
      <c r="G460" s="335"/>
      <c r="H460" s="337"/>
      <c r="I460" s="168">
        <f t="shared" si="220"/>
        <v>793.79958302013472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221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220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221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0.2322422752941177</v>
      </c>
      <c r="G462" s="335"/>
      <c r="H462" s="337"/>
      <c r="I462" s="168">
        <f t="shared" si="220"/>
        <v>0.2322422752941177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221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16.178552730894985</v>
      </c>
      <c r="G463" s="335"/>
      <c r="H463" s="337"/>
      <c r="I463" s="160">
        <f t="shared" si="220"/>
        <v>16.178552730894985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221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220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221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220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221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220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221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220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221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220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221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220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221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I470" si="222">SUM(C449:C465)</f>
        <v>0</v>
      </c>
      <c r="D470" s="201">
        <f t="shared" si="222"/>
        <v>0</v>
      </c>
      <c r="E470" s="201">
        <f t="shared" si="222"/>
        <v>0</v>
      </c>
      <c r="F470" s="201">
        <f t="shared" si="222"/>
        <v>1052.5913580355787</v>
      </c>
      <c r="G470" s="201">
        <f t="shared" si="222"/>
        <v>0</v>
      </c>
      <c r="H470" s="203">
        <f t="shared" si="222"/>
        <v>0</v>
      </c>
      <c r="I470" s="160">
        <f t="shared" si="222"/>
        <v>1052.5913580355787</v>
      </c>
      <c r="J470" s="155"/>
      <c r="K470" s="202" t="s">
        <v>26</v>
      </c>
      <c r="L470" s="201">
        <f>SUM(L449:L465)</f>
        <v>0</v>
      </c>
      <c r="M470" s="201">
        <f t="shared" ref="M470:S470" si="223">SUM(M449:M465)</f>
        <v>0</v>
      </c>
      <c r="N470" s="201">
        <f t="shared" si="223"/>
        <v>0</v>
      </c>
      <c r="O470" s="201">
        <f t="shared" si="223"/>
        <v>0</v>
      </c>
      <c r="P470" s="201">
        <f t="shared" si="223"/>
        <v>0</v>
      </c>
      <c r="Q470" s="201">
        <f t="shared" si="223"/>
        <v>0</v>
      </c>
      <c r="R470" s="203">
        <f t="shared" si="223"/>
        <v>0</v>
      </c>
      <c r="S470" s="204">
        <f t="shared" si="223"/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224">IF($I470=0,"-",C470/$I470)</f>
        <v>0</v>
      </c>
      <c r="D471" s="49">
        <f t="shared" si="224"/>
        <v>0</v>
      </c>
      <c r="E471" s="49">
        <f t="shared" si="224"/>
        <v>0</v>
      </c>
      <c r="F471" s="49">
        <f t="shared" si="224"/>
        <v>1</v>
      </c>
      <c r="G471" s="49">
        <f t="shared" si="224"/>
        <v>0</v>
      </c>
      <c r="H471" s="71">
        <f t="shared" si="224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225">IF($S470=0,"-",L470/$S470)</f>
        <v>-</v>
      </c>
      <c r="M471" s="99" t="str">
        <f t="shared" si="225"/>
        <v>-</v>
      </c>
      <c r="N471" s="99" t="str">
        <f t="shared" si="225"/>
        <v>-</v>
      </c>
      <c r="O471" s="99" t="str">
        <f t="shared" si="225"/>
        <v>-</v>
      </c>
      <c r="P471" s="99" t="str">
        <f t="shared" si="225"/>
        <v>-</v>
      </c>
      <c r="Q471" s="99" t="str">
        <f t="shared" si="225"/>
        <v>-</v>
      </c>
      <c r="R471" s="100" t="str">
        <f t="shared" si="225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226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227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226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227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226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227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226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227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226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227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18048.102372055462</v>
      </c>
      <c r="G481" s="335"/>
      <c r="H481" s="337"/>
      <c r="I481" s="160">
        <f t="shared" si="226"/>
        <v>18048.102372055462</v>
      </c>
      <c r="J481" s="155"/>
      <c r="K481" s="175" t="s">
        <v>54</v>
      </c>
      <c r="L481" s="335"/>
      <c r="M481" s="336"/>
      <c r="N481" s="336"/>
      <c r="O481" s="337"/>
      <c r="P481" s="162">
        <v>3858.2008852495483</v>
      </c>
      <c r="Q481" s="335"/>
      <c r="R481" s="342"/>
      <c r="S481" s="164">
        <f t="shared" si="227"/>
        <v>3858.2008852495483</v>
      </c>
    </row>
    <row r="482" spans="1:19" ht="15">
      <c r="A482" s="165" t="s">
        <v>12</v>
      </c>
      <c r="B482" s="335"/>
      <c r="C482" s="336"/>
      <c r="D482" s="336"/>
      <c r="E482" s="337"/>
      <c r="F482" s="166">
        <v>4953.3444353829873</v>
      </c>
      <c r="G482" s="335"/>
      <c r="H482" s="337"/>
      <c r="I482" s="168">
        <f t="shared" si="226"/>
        <v>4953.3444353829873</v>
      </c>
      <c r="J482" s="155"/>
      <c r="K482" s="169" t="s">
        <v>12</v>
      </c>
      <c r="L482" s="335"/>
      <c r="M482" s="336"/>
      <c r="N482" s="336"/>
      <c r="O482" s="337"/>
      <c r="P482" s="170">
        <v>1708.9131935606854</v>
      </c>
      <c r="Q482" s="335"/>
      <c r="R482" s="342"/>
      <c r="S482" s="172">
        <f t="shared" si="227"/>
        <v>1708.9131935606854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226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227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16.447198324217691</v>
      </c>
      <c r="G484" s="335"/>
      <c r="H484" s="337"/>
      <c r="I484" s="168">
        <f t="shared" si="226"/>
        <v>16.447198324217691</v>
      </c>
      <c r="J484" s="155"/>
      <c r="K484" s="169" t="s">
        <v>17</v>
      </c>
      <c r="L484" s="335"/>
      <c r="M484" s="336"/>
      <c r="N484" s="336"/>
      <c r="O484" s="337"/>
      <c r="P484" s="170">
        <v>5.5613865342062416</v>
      </c>
      <c r="Q484" s="335"/>
      <c r="R484" s="342"/>
      <c r="S484" s="172">
        <f t="shared" si="227"/>
        <v>5.5613865342062416</v>
      </c>
    </row>
    <row r="485" spans="1:19" ht="15">
      <c r="A485" s="173" t="s">
        <v>139</v>
      </c>
      <c r="B485" s="335"/>
      <c r="C485" s="336"/>
      <c r="D485" s="336"/>
      <c r="E485" s="337"/>
      <c r="F485" s="162">
        <v>44.655683894541056</v>
      </c>
      <c r="G485" s="335"/>
      <c r="H485" s="337"/>
      <c r="I485" s="160">
        <f t="shared" si="226"/>
        <v>44.655683894541056</v>
      </c>
      <c r="J485" s="155"/>
      <c r="K485" s="175" t="s">
        <v>139</v>
      </c>
      <c r="L485" s="335"/>
      <c r="M485" s="336"/>
      <c r="N485" s="336"/>
      <c r="O485" s="337"/>
      <c r="P485" s="162">
        <v>36.178626761762835</v>
      </c>
      <c r="Q485" s="335"/>
      <c r="R485" s="342"/>
      <c r="S485" s="164">
        <f t="shared" si="227"/>
        <v>36.178626761762835</v>
      </c>
    </row>
    <row r="486" spans="1:19" ht="15">
      <c r="A486" s="165" t="s">
        <v>25</v>
      </c>
      <c r="B486" s="335"/>
      <c r="C486" s="336"/>
      <c r="D486" s="336"/>
      <c r="E486" s="337"/>
      <c r="F486" s="166">
        <v>407.7505301718511</v>
      </c>
      <c r="G486" s="335"/>
      <c r="H486" s="337"/>
      <c r="I486" s="168">
        <f t="shared" si="226"/>
        <v>407.7505301718511</v>
      </c>
      <c r="J486" s="155"/>
      <c r="K486" s="169" t="s">
        <v>25</v>
      </c>
      <c r="L486" s="335"/>
      <c r="M486" s="336"/>
      <c r="N486" s="336"/>
      <c r="O486" s="337"/>
      <c r="P486" s="170">
        <v>-6.0201843510299113E-14</v>
      </c>
      <c r="Q486" s="335"/>
      <c r="R486" s="342"/>
      <c r="S486" s="172">
        <f t="shared" si="227"/>
        <v>-6.0201843510299113E-14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226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227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226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227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1686.727960109168</v>
      </c>
      <c r="G489" s="335"/>
      <c r="H489" s="337"/>
      <c r="I489" s="160">
        <f t="shared" si="226"/>
        <v>1686.727960109168</v>
      </c>
      <c r="J489" s="155"/>
      <c r="K489" s="175" t="s">
        <v>22</v>
      </c>
      <c r="L489" s="335"/>
      <c r="M489" s="336"/>
      <c r="N489" s="336"/>
      <c r="O489" s="337"/>
      <c r="P489" s="162">
        <v>526.63585434958031</v>
      </c>
      <c r="Q489" s="335"/>
      <c r="R489" s="342"/>
      <c r="S489" s="164">
        <f t="shared" si="227"/>
        <v>526.63585434958031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226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227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226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227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226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227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226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227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226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227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226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227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I496" si="228">SUM(C475:C491)</f>
        <v>0</v>
      </c>
      <c r="D496" s="201">
        <f t="shared" si="228"/>
        <v>0</v>
      </c>
      <c r="E496" s="201">
        <f t="shared" si="228"/>
        <v>0</v>
      </c>
      <c r="F496" s="201">
        <f t="shared" si="228"/>
        <v>25157.028179938228</v>
      </c>
      <c r="G496" s="201">
        <f t="shared" si="228"/>
        <v>0</v>
      </c>
      <c r="H496" s="203">
        <f t="shared" si="228"/>
        <v>0</v>
      </c>
      <c r="I496" s="160">
        <f t="shared" si="228"/>
        <v>25157.028179938228</v>
      </c>
      <c r="J496" s="155"/>
      <c r="K496" s="202" t="s">
        <v>26</v>
      </c>
      <c r="L496" s="201">
        <f>SUM(L475:L491)</f>
        <v>0</v>
      </c>
      <c r="M496" s="201">
        <f t="shared" ref="M496:S496" si="229">SUM(M475:M491)</f>
        <v>0</v>
      </c>
      <c r="N496" s="201">
        <f t="shared" si="229"/>
        <v>0</v>
      </c>
      <c r="O496" s="201">
        <f t="shared" si="229"/>
        <v>0</v>
      </c>
      <c r="P496" s="201">
        <f t="shared" si="229"/>
        <v>6135.4899464557839</v>
      </c>
      <c r="Q496" s="201">
        <f t="shared" si="229"/>
        <v>0</v>
      </c>
      <c r="R496" s="203">
        <f t="shared" si="229"/>
        <v>0</v>
      </c>
      <c r="S496" s="204">
        <f t="shared" si="229"/>
        <v>6135.4899464557839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230">IF($I496=0,"-",C496/$I496)</f>
        <v>0</v>
      </c>
      <c r="D497" s="49">
        <f t="shared" si="230"/>
        <v>0</v>
      </c>
      <c r="E497" s="49">
        <f t="shared" si="230"/>
        <v>0</v>
      </c>
      <c r="F497" s="49">
        <f t="shared" si="230"/>
        <v>1</v>
      </c>
      <c r="G497" s="49">
        <f t="shared" si="230"/>
        <v>0</v>
      </c>
      <c r="H497" s="71">
        <f t="shared" si="230"/>
        <v>0</v>
      </c>
      <c r="I497" s="50">
        <f>SUM(B497:H497)</f>
        <v>1</v>
      </c>
      <c r="J497" s="25"/>
      <c r="K497" s="82" t="s">
        <v>83</v>
      </c>
      <c r="L497" s="99">
        <f t="shared" ref="L497:R497" si="231">IF($S496=0,"-",L496/$S496)</f>
        <v>0</v>
      </c>
      <c r="M497" s="99">
        <f t="shared" si="231"/>
        <v>0</v>
      </c>
      <c r="N497" s="99">
        <f t="shared" si="231"/>
        <v>0</v>
      </c>
      <c r="O497" s="99">
        <f t="shared" si="231"/>
        <v>0</v>
      </c>
      <c r="P497" s="99">
        <f t="shared" si="231"/>
        <v>1</v>
      </c>
      <c r="Q497" s="99">
        <f t="shared" si="231"/>
        <v>0</v>
      </c>
      <c r="R497" s="100">
        <f t="shared" si="231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232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233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232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233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232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233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232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233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232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233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232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233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232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233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232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233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232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233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232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233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271.86119999999994</v>
      </c>
      <c r="G512" s="335"/>
      <c r="H512" s="337"/>
      <c r="I512" s="168">
        <f t="shared" si="232"/>
        <v>271.86119999999994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233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232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233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232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233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232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233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232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233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232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233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232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233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232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233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232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233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232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233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I522" si="234">SUM(C501:C517)</f>
        <v>0</v>
      </c>
      <c r="D522" s="201">
        <f t="shared" si="234"/>
        <v>0</v>
      </c>
      <c r="E522" s="201">
        <f t="shared" si="234"/>
        <v>0</v>
      </c>
      <c r="F522" s="201">
        <f t="shared" si="234"/>
        <v>271.86119999999994</v>
      </c>
      <c r="G522" s="201">
        <f t="shared" si="234"/>
        <v>0</v>
      </c>
      <c r="H522" s="203">
        <f t="shared" si="234"/>
        <v>0</v>
      </c>
      <c r="I522" s="160">
        <f t="shared" si="234"/>
        <v>271.86119999999994</v>
      </c>
      <c r="J522" s="155"/>
      <c r="K522" s="202" t="s">
        <v>26</v>
      </c>
      <c r="L522" s="201">
        <f>SUM(L501:L517)</f>
        <v>0</v>
      </c>
      <c r="M522" s="201">
        <f t="shared" ref="M522:S522" si="235">SUM(M501:M517)</f>
        <v>0</v>
      </c>
      <c r="N522" s="201">
        <f t="shared" si="235"/>
        <v>0</v>
      </c>
      <c r="O522" s="201">
        <f t="shared" si="235"/>
        <v>0</v>
      </c>
      <c r="P522" s="201">
        <f t="shared" si="235"/>
        <v>0</v>
      </c>
      <c r="Q522" s="201">
        <f t="shared" si="235"/>
        <v>0</v>
      </c>
      <c r="R522" s="203">
        <f t="shared" si="235"/>
        <v>0</v>
      </c>
      <c r="S522" s="204">
        <f t="shared" si="235"/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36">IF($I522=0,"-",C522/$I522)</f>
        <v>0</v>
      </c>
      <c r="D523" s="49">
        <f t="shared" si="236"/>
        <v>0</v>
      </c>
      <c r="E523" s="49">
        <f t="shared" si="236"/>
        <v>0</v>
      </c>
      <c r="F523" s="49">
        <f t="shared" si="236"/>
        <v>1</v>
      </c>
      <c r="G523" s="49">
        <f t="shared" si="236"/>
        <v>0</v>
      </c>
      <c r="H523" s="71">
        <f t="shared" si="236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37">IF($S522=0,"-",L522/$S522)</f>
        <v>-</v>
      </c>
      <c r="M523" s="99" t="str">
        <f t="shared" si="237"/>
        <v>-</v>
      </c>
      <c r="N523" s="99" t="str">
        <f t="shared" si="237"/>
        <v>-</v>
      </c>
      <c r="O523" s="99" t="str">
        <f t="shared" si="237"/>
        <v>-</v>
      </c>
      <c r="P523" s="99" t="str">
        <f t="shared" si="237"/>
        <v>-</v>
      </c>
      <c r="Q523" s="99" t="str">
        <f t="shared" si="237"/>
        <v>-</v>
      </c>
      <c r="R523" s="100" t="str">
        <f t="shared" si="237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38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39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38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39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38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39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38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39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38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39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7.5345175671231379</v>
      </c>
      <c r="G533" s="335"/>
      <c r="H533" s="337"/>
      <c r="I533" s="160">
        <f t="shared" si="238"/>
        <v>7.5345175671231379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39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0.80936474766974909</v>
      </c>
      <c r="G534" s="335"/>
      <c r="H534" s="337"/>
      <c r="I534" s="168">
        <f t="shared" si="238"/>
        <v>0.80936474766974909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39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38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39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38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39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38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39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38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39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38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39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38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39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38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39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38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39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38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39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38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39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38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39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38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39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38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39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I548" si="240">SUM(C527:C543)</f>
        <v>0</v>
      </c>
      <c r="D548" s="201">
        <f t="shared" si="240"/>
        <v>0</v>
      </c>
      <c r="E548" s="201">
        <f t="shared" si="240"/>
        <v>0</v>
      </c>
      <c r="F548" s="201">
        <f t="shared" si="240"/>
        <v>8.3438823147928876</v>
      </c>
      <c r="G548" s="201">
        <f t="shared" si="240"/>
        <v>0</v>
      </c>
      <c r="H548" s="203">
        <f t="shared" si="240"/>
        <v>0</v>
      </c>
      <c r="I548" s="160">
        <f t="shared" si="240"/>
        <v>8.3438823147928876</v>
      </c>
      <c r="J548" s="155"/>
      <c r="K548" s="202" t="s">
        <v>26</v>
      </c>
      <c r="L548" s="201">
        <f>SUM(L527:L543)</f>
        <v>0</v>
      </c>
      <c r="M548" s="201">
        <f t="shared" ref="M548:S548" si="241">SUM(M527:M543)</f>
        <v>0</v>
      </c>
      <c r="N548" s="201">
        <f t="shared" si="241"/>
        <v>0</v>
      </c>
      <c r="O548" s="201">
        <f t="shared" si="241"/>
        <v>0</v>
      </c>
      <c r="P548" s="201">
        <f t="shared" si="241"/>
        <v>0</v>
      </c>
      <c r="Q548" s="201">
        <f t="shared" si="241"/>
        <v>0</v>
      </c>
      <c r="R548" s="203">
        <f t="shared" si="241"/>
        <v>0</v>
      </c>
      <c r="S548" s="204">
        <f t="shared" si="241"/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42">IF($I548=0,"-",C548/$I548)</f>
        <v>0</v>
      </c>
      <c r="D549" s="49">
        <f t="shared" si="242"/>
        <v>0</v>
      </c>
      <c r="E549" s="49">
        <f t="shared" si="242"/>
        <v>0</v>
      </c>
      <c r="F549" s="49">
        <f t="shared" si="242"/>
        <v>1</v>
      </c>
      <c r="G549" s="49">
        <f t="shared" si="242"/>
        <v>0</v>
      </c>
      <c r="H549" s="71">
        <f t="shared" si="242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43">IF($S548=0,"-",L548/$S548)</f>
        <v>-</v>
      </c>
      <c r="M549" s="99" t="str">
        <f t="shared" si="243"/>
        <v>-</v>
      </c>
      <c r="N549" s="99" t="str">
        <f t="shared" si="243"/>
        <v>-</v>
      </c>
      <c r="O549" s="99" t="str">
        <f t="shared" si="243"/>
        <v>-</v>
      </c>
      <c r="P549" s="99" t="str">
        <f t="shared" si="243"/>
        <v>-</v>
      </c>
      <c r="Q549" s="99" t="str">
        <f t="shared" si="243"/>
        <v>-</v>
      </c>
      <c r="R549" s="100" t="str">
        <f t="shared" si="243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44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45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44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45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44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45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44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45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44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45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44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45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9.5585975161455181</v>
      </c>
      <c r="G560" s="335"/>
      <c r="H560" s="337"/>
      <c r="I560" s="168">
        <f t="shared" si="244"/>
        <v>9.5585975161455181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45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1218.6535464917627</v>
      </c>
      <c r="G561" s="335"/>
      <c r="H561" s="337"/>
      <c r="I561" s="160">
        <f t="shared" si="244"/>
        <v>1218.6535464917627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45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44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45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44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45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44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45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44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45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44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45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44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45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44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45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44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45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44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45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44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45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44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45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44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45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I574" si="246">SUM(C553:C569)</f>
        <v>0</v>
      </c>
      <c r="D574" s="201">
        <f t="shared" si="246"/>
        <v>0</v>
      </c>
      <c r="E574" s="201">
        <f t="shared" si="246"/>
        <v>0</v>
      </c>
      <c r="F574" s="201">
        <f t="shared" si="246"/>
        <v>1228.2121440079081</v>
      </c>
      <c r="G574" s="201">
        <f t="shared" si="246"/>
        <v>0</v>
      </c>
      <c r="H574" s="203">
        <f t="shared" si="246"/>
        <v>0</v>
      </c>
      <c r="I574" s="160">
        <f t="shared" si="246"/>
        <v>1228.2121440079081</v>
      </c>
      <c r="J574" s="155"/>
      <c r="K574" s="202" t="s">
        <v>26</v>
      </c>
      <c r="L574" s="201">
        <f>SUM(L553:L569)</f>
        <v>0</v>
      </c>
      <c r="M574" s="201">
        <f t="shared" ref="M574:S574" si="247">SUM(M553:M569)</f>
        <v>0</v>
      </c>
      <c r="N574" s="201">
        <f t="shared" si="247"/>
        <v>0</v>
      </c>
      <c r="O574" s="201">
        <f t="shared" si="247"/>
        <v>0</v>
      </c>
      <c r="P574" s="201">
        <f t="shared" si="247"/>
        <v>0</v>
      </c>
      <c r="Q574" s="201">
        <f t="shared" si="247"/>
        <v>0</v>
      </c>
      <c r="R574" s="203">
        <f t="shared" si="247"/>
        <v>0</v>
      </c>
      <c r="S574" s="204">
        <f t="shared" si="247"/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48">IF($I574=0,"-",C574/$I574)</f>
        <v>0</v>
      </c>
      <c r="D575" s="49">
        <f t="shared" si="248"/>
        <v>0</v>
      </c>
      <c r="E575" s="49">
        <f t="shared" si="248"/>
        <v>0</v>
      </c>
      <c r="F575" s="49">
        <f t="shared" si="248"/>
        <v>1</v>
      </c>
      <c r="G575" s="49">
        <f t="shared" si="248"/>
        <v>0</v>
      </c>
      <c r="H575" s="71">
        <f t="shared" si="248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49">IF($S574=0,"-",L574/$S574)</f>
        <v>-</v>
      </c>
      <c r="M575" s="99" t="str">
        <f t="shared" si="249"/>
        <v>-</v>
      </c>
      <c r="N575" s="99" t="str">
        <f t="shared" si="249"/>
        <v>-</v>
      </c>
      <c r="O575" s="99" t="str">
        <f t="shared" si="249"/>
        <v>-</v>
      </c>
      <c r="P575" s="99" t="str">
        <f t="shared" si="249"/>
        <v>-</v>
      </c>
      <c r="Q575" s="99" t="str">
        <f t="shared" si="249"/>
        <v>-</v>
      </c>
      <c r="R575" s="100" t="str">
        <f t="shared" si="249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0</v>
      </c>
      <c r="C579" s="158">
        <v>0</v>
      </c>
      <c r="D579" s="158">
        <v>0</v>
      </c>
      <c r="E579" s="158">
        <v>0</v>
      </c>
      <c r="F579" s="321"/>
      <c r="G579" s="158">
        <v>0</v>
      </c>
      <c r="H579" s="159">
        <v>0</v>
      </c>
      <c r="I579" s="160">
        <f>SUM(B579:H579)</f>
        <v>0</v>
      </c>
      <c r="J579" s="155"/>
      <c r="K579" s="209" t="s">
        <v>7</v>
      </c>
      <c r="L579" s="158">
        <v>0</v>
      </c>
      <c r="M579" s="158">
        <v>0</v>
      </c>
      <c r="N579" s="158">
        <v>0</v>
      </c>
      <c r="O579" s="158">
        <v>0</v>
      </c>
      <c r="P579" s="158">
        <v>1.6267693612090988</v>
      </c>
      <c r="Q579" s="158">
        <v>0</v>
      </c>
      <c r="R579" s="210">
        <v>0</v>
      </c>
      <c r="S579" s="211">
        <f>SUM(L579:R579)</f>
        <v>1.6267693612090988</v>
      </c>
    </row>
    <row r="580" spans="1:19" ht="15">
      <c r="A580" s="165" t="s">
        <v>8</v>
      </c>
      <c r="B580" s="166">
        <v>0</v>
      </c>
      <c r="C580" s="166">
        <v>0</v>
      </c>
      <c r="D580" s="166">
        <v>0</v>
      </c>
      <c r="E580" s="166">
        <v>0</v>
      </c>
      <c r="F580" s="322"/>
      <c r="G580" s="166">
        <v>0</v>
      </c>
      <c r="H580" s="167">
        <v>0</v>
      </c>
      <c r="I580" s="168">
        <f t="shared" ref="I580:I599" si="250">SUM(B580:H580)</f>
        <v>0</v>
      </c>
      <c r="J580" s="155"/>
      <c r="K580" s="169" t="s">
        <v>8</v>
      </c>
      <c r="L580" s="170">
        <v>0</v>
      </c>
      <c r="M580" s="170">
        <v>0</v>
      </c>
      <c r="N580" s="170">
        <v>0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51">SUM(L580:R580)</f>
        <v>0</v>
      </c>
    </row>
    <row r="581" spans="1:19" ht="15">
      <c r="A581" s="173" t="s">
        <v>10</v>
      </c>
      <c r="B581" s="162">
        <v>0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50"/>
        <v>0</v>
      </c>
      <c r="J581" s="155"/>
      <c r="K581" s="175" t="s">
        <v>10</v>
      </c>
      <c r="L581" s="162">
        <v>0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51"/>
        <v>0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50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51"/>
        <v>0</v>
      </c>
    </row>
    <row r="583" spans="1:19" ht="15">
      <c r="A583" s="173" t="s">
        <v>16</v>
      </c>
      <c r="B583" s="162">
        <v>67.465296458898521</v>
      </c>
      <c r="C583" s="162">
        <v>8.1717204735895841</v>
      </c>
      <c r="D583" s="162">
        <v>1.762002060665232</v>
      </c>
      <c r="E583" s="162">
        <v>3.929764909360995</v>
      </c>
      <c r="F583" s="322"/>
      <c r="G583" s="162">
        <v>0</v>
      </c>
      <c r="H583" s="174">
        <v>0</v>
      </c>
      <c r="I583" s="160">
        <f t="shared" si="250"/>
        <v>81.328783902514346</v>
      </c>
      <c r="J583" s="155"/>
      <c r="K583" s="175" t="s">
        <v>16</v>
      </c>
      <c r="L583" s="162">
        <v>67.465296458898521</v>
      </c>
      <c r="M583" s="162">
        <v>8.1717204735895841</v>
      </c>
      <c r="N583" s="162">
        <v>1.762002060665232</v>
      </c>
      <c r="O583" s="162">
        <v>3.929764909360995</v>
      </c>
      <c r="P583" s="162">
        <v>0</v>
      </c>
      <c r="Q583" s="162">
        <v>0</v>
      </c>
      <c r="R583" s="163">
        <v>0</v>
      </c>
      <c r="S583" s="164">
        <f t="shared" si="251"/>
        <v>81.328783902514346</v>
      </c>
    </row>
    <row r="584" spans="1:19" ht="15">
      <c r="A584" s="165" t="s">
        <v>15</v>
      </c>
      <c r="B584" s="166">
        <v>831.73473806995457</v>
      </c>
      <c r="C584" s="166">
        <v>12.622277393285408</v>
      </c>
      <c r="D584" s="166">
        <v>14.924549834254998</v>
      </c>
      <c r="E584" s="166">
        <v>0</v>
      </c>
      <c r="F584" s="322"/>
      <c r="G584" s="166">
        <v>0</v>
      </c>
      <c r="H584" s="167">
        <v>0</v>
      </c>
      <c r="I584" s="168">
        <f t="shared" si="250"/>
        <v>859.28156529749504</v>
      </c>
      <c r="J584" s="155"/>
      <c r="K584" s="169" t="s">
        <v>15</v>
      </c>
      <c r="L584" s="170">
        <v>831.73473806995457</v>
      </c>
      <c r="M584" s="170">
        <v>12.622277393285408</v>
      </c>
      <c r="N584" s="170">
        <v>14.924549834254998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51"/>
        <v>859.28156529749504</v>
      </c>
    </row>
    <row r="585" spans="1:19" ht="15">
      <c r="A585" s="173" t="s">
        <v>54</v>
      </c>
      <c r="B585" s="162">
        <v>0</v>
      </c>
      <c r="C585" s="162">
        <v>0</v>
      </c>
      <c r="D585" s="162">
        <v>0.40524767564420688</v>
      </c>
      <c r="E585" s="162">
        <v>189.04182208768529</v>
      </c>
      <c r="F585" s="322"/>
      <c r="G585" s="162">
        <v>0</v>
      </c>
      <c r="H585" s="174">
        <v>0</v>
      </c>
      <c r="I585" s="160">
        <f t="shared" si="250"/>
        <v>189.44706976332949</v>
      </c>
      <c r="J585" s="155"/>
      <c r="K585" s="175" t="s">
        <v>54</v>
      </c>
      <c r="L585" s="162">
        <v>0</v>
      </c>
      <c r="M585" s="162">
        <v>0</v>
      </c>
      <c r="N585" s="162">
        <v>0.40524767564420688</v>
      </c>
      <c r="O585" s="162">
        <v>189.04182208768529</v>
      </c>
      <c r="P585" s="162">
        <v>5008.9529305747265</v>
      </c>
      <c r="Q585" s="162">
        <v>0</v>
      </c>
      <c r="R585" s="163">
        <v>0</v>
      </c>
      <c r="S585" s="164">
        <f t="shared" si="251"/>
        <v>5198.4000003380561</v>
      </c>
    </row>
    <row r="586" spans="1:19" ht="15">
      <c r="A586" s="165" t="s">
        <v>12</v>
      </c>
      <c r="B586" s="166">
        <v>0</v>
      </c>
      <c r="C586" s="166">
        <v>0</v>
      </c>
      <c r="D586" s="166">
        <v>0.23541216302520343</v>
      </c>
      <c r="E586" s="166">
        <v>6.8828652440453881</v>
      </c>
      <c r="F586" s="322"/>
      <c r="G586" s="166">
        <v>0</v>
      </c>
      <c r="H586" s="167">
        <v>0</v>
      </c>
      <c r="I586" s="168">
        <f t="shared" si="250"/>
        <v>7.1182774070705914</v>
      </c>
      <c r="J586" s="155"/>
      <c r="K586" s="169" t="s">
        <v>12</v>
      </c>
      <c r="L586" s="170">
        <v>0</v>
      </c>
      <c r="M586" s="170">
        <v>0</v>
      </c>
      <c r="N586" s="170">
        <v>0.23541216302520343</v>
      </c>
      <c r="O586" s="170">
        <v>6.8828652440453881</v>
      </c>
      <c r="P586" s="170">
        <v>124.29127331819359</v>
      </c>
      <c r="Q586" s="170">
        <v>0</v>
      </c>
      <c r="R586" s="171">
        <v>0</v>
      </c>
      <c r="S586" s="172">
        <f t="shared" si="251"/>
        <v>131.40955072526418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50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1218.6535464917627</v>
      </c>
      <c r="Q587" s="162">
        <v>0</v>
      </c>
      <c r="R587" s="163">
        <v>0</v>
      </c>
      <c r="S587" s="164">
        <f t="shared" si="251"/>
        <v>1218.6535464917627</v>
      </c>
    </row>
    <row r="588" spans="1:19" ht="15">
      <c r="A588" s="165" t="s">
        <v>17</v>
      </c>
      <c r="B588" s="166">
        <v>30.141366556251814</v>
      </c>
      <c r="C588" s="166">
        <v>0.16331480678378879</v>
      </c>
      <c r="D588" s="166">
        <v>3.8254340364709094</v>
      </c>
      <c r="E588" s="166">
        <v>0.52147292080590413</v>
      </c>
      <c r="F588" s="322"/>
      <c r="G588" s="166">
        <v>0</v>
      </c>
      <c r="H588" s="167">
        <v>0</v>
      </c>
      <c r="I588" s="168">
        <f t="shared" si="250"/>
        <v>34.651588320312413</v>
      </c>
      <c r="J588" s="155"/>
      <c r="K588" s="169" t="s">
        <v>17</v>
      </c>
      <c r="L588" s="170">
        <v>30.141366556251814</v>
      </c>
      <c r="M588" s="170">
        <v>0.16331480678378879</v>
      </c>
      <c r="N588" s="170">
        <v>3.8254340364709094</v>
      </c>
      <c r="O588" s="170">
        <v>0.52147292080590413</v>
      </c>
      <c r="P588" s="170">
        <v>0</v>
      </c>
      <c r="Q588" s="170">
        <v>0</v>
      </c>
      <c r="R588" s="171">
        <v>0</v>
      </c>
      <c r="S588" s="172">
        <f t="shared" si="251"/>
        <v>34.651588320312413</v>
      </c>
    </row>
    <row r="589" spans="1:19" ht="15">
      <c r="A589" s="173" t="s">
        <v>139</v>
      </c>
      <c r="B589" s="162">
        <v>1696.8132466983777</v>
      </c>
      <c r="C589" s="162">
        <v>267.39534189999853</v>
      </c>
      <c r="D589" s="162">
        <v>52.150433672712118</v>
      </c>
      <c r="E589" s="162">
        <v>41.064264619497905</v>
      </c>
      <c r="F589" s="322"/>
      <c r="G589" s="162">
        <v>0</v>
      </c>
      <c r="H589" s="174">
        <v>0</v>
      </c>
      <c r="I589" s="160">
        <f t="shared" si="250"/>
        <v>2057.4232868905865</v>
      </c>
      <c r="J589" s="155"/>
      <c r="K589" s="175" t="s">
        <v>139</v>
      </c>
      <c r="L589" s="162">
        <v>1696.8132466983777</v>
      </c>
      <c r="M589" s="162">
        <v>267.39534189999853</v>
      </c>
      <c r="N589" s="162">
        <v>52.150433672712118</v>
      </c>
      <c r="O589" s="162">
        <v>41.064264619497905</v>
      </c>
      <c r="P589" s="162">
        <v>0</v>
      </c>
      <c r="Q589" s="162">
        <v>0</v>
      </c>
      <c r="R589" s="163">
        <v>0</v>
      </c>
      <c r="S589" s="164">
        <f t="shared" si="251"/>
        <v>2057.4232868905865</v>
      </c>
    </row>
    <row r="590" spans="1:19" ht="15">
      <c r="A590" s="165" t="s">
        <v>25</v>
      </c>
      <c r="B590" s="166">
        <v>692.84924516345404</v>
      </c>
      <c r="C590" s="166">
        <v>0</v>
      </c>
      <c r="D590" s="166">
        <v>1528.0995007524484</v>
      </c>
      <c r="E590" s="166">
        <v>336.73722242473684</v>
      </c>
      <c r="F590" s="322"/>
      <c r="G590" s="166">
        <v>1046.9213151175215</v>
      </c>
      <c r="H590" s="167">
        <v>0.27254821700383264</v>
      </c>
      <c r="I590" s="168">
        <f t="shared" si="250"/>
        <v>3604.879831675165</v>
      </c>
      <c r="J590" s="155"/>
      <c r="K590" s="169" t="s">
        <v>25</v>
      </c>
      <c r="L590" s="170">
        <v>692.84924516345404</v>
      </c>
      <c r="M590" s="170">
        <v>0</v>
      </c>
      <c r="N590" s="170">
        <v>1528.0995007524484</v>
      </c>
      <c r="O590" s="170">
        <v>336.73722242473684</v>
      </c>
      <c r="P590" s="170">
        <v>1467.3205782980228</v>
      </c>
      <c r="Q590" s="170">
        <v>1046.9213151175215</v>
      </c>
      <c r="R590" s="171">
        <v>0.27254821700383264</v>
      </c>
      <c r="S590" s="172">
        <f t="shared" si="251"/>
        <v>5072.2004099731876</v>
      </c>
    </row>
    <row r="591" spans="1:19" ht="15">
      <c r="A591" s="173" t="s">
        <v>24</v>
      </c>
      <c r="B591" s="162">
        <v>1306.6451149183119</v>
      </c>
      <c r="C591" s="162">
        <v>8.2838968522718712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50"/>
        <v>1314.9290117705839</v>
      </c>
      <c r="J591" s="155"/>
      <c r="K591" s="175" t="s">
        <v>24</v>
      </c>
      <c r="L591" s="162">
        <v>1306.6451149183119</v>
      </c>
      <c r="M591" s="162">
        <v>8.2838968522718712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51"/>
        <v>1314.9290117705839</v>
      </c>
    </row>
    <row r="592" spans="1:19" ht="15">
      <c r="A592" s="165" t="s">
        <v>56</v>
      </c>
      <c r="B592" s="166">
        <v>14.562044567801776</v>
      </c>
      <c r="C592" s="166">
        <v>0</v>
      </c>
      <c r="D592" s="166">
        <v>2.5887027032104988</v>
      </c>
      <c r="E592" s="166">
        <v>0</v>
      </c>
      <c r="F592" s="322"/>
      <c r="G592" s="166">
        <v>0</v>
      </c>
      <c r="H592" s="167">
        <v>0</v>
      </c>
      <c r="I592" s="168">
        <f t="shared" si="250"/>
        <v>17.150747271012275</v>
      </c>
      <c r="J592" s="155"/>
      <c r="K592" s="169" t="s">
        <v>56</v>
      </c>
      <c r="L592" s="170">
        <v>14.562044567801776</v>
      </c>
      <c r="M592" s="170">
        <v>0</v>
      </c>
      <c r="N592" s="170">
        <v>2.5887027032104988</v>
      </c>
      <c r="O592" s="170">
        <v>0</v>
      </c>
      <c r="P592" s="170">
        <v>0.2322422752941177</v>
      </c>
      <c r="Q592" s="170">
        <v>0</v>
      </c>
      <c r="R592" s="171">
        <v>0</v>
      </c>
      <c r="S592" s="172">
        <f t="shared" si="251"/>
        <v>17.382989546306394</v>
      </c>
    </row>
    <row r="593" spans="1:85" ht="15">
      <c r="A593" s="173" t="s">
        <v>22</v>
      </c>
      <c r="B593" s="162">
        <v>307.60552188916677</v>
      </c>
      <c r="C593" s="162">
        <v>0</v>
      </c>
      <c r="D593" s="162">
        <v>18.97286809676736</v>
      </c>
      <c r="E593" s="162">
        <v>0</v>
      </c>
      <c r="F593" s="322"/>
      <c r="G593" s="162">
        <v>0</v>
      </c>
      <c r="H593" s="174">
        <v>0</v>
      </c>
      <c r="I593" s="160">
        <f t="shared" si="250"/>
        <v>326.57838998593411</v>
      </c>
      <c r="J593" s="155"/>
      <c r="K593" s="175" t="s">
        <v>22</v>
      </c>
      <c r="L593" s="162">
        <v>307.60552188916677</v>
      </c>
      <c r="M593" s="162">
        <v>0</v>
      </c>
      <c r="N593" s="162">
        <v>18.97286809676736</v>
      </c>
      <c r="O593" s="162">
        <v>0</v>
      </c>
      <c r="P593" s="162">
        <v>340.91673065268736</v>
      </c>
      <c r="Q593" s="162">
        <v>0</v>
      </c>
      <c r="R593" s="163">
        <v>0</v>
      </c>
      <c r="S593" s="164">
        <f t="shared" si="251"/>
        <v>667.49512063862153</v>
      </c>
    </row>
    <row r="594" spans="1:85" ht="15">
      <c r="A594" s="165" t="s">
        <v>21</v>
      </c>
      <c r="B594" s="166">
        <v>0</v>
      </c>
      <c r="C594" s="166">
        <v>0</v>
      </c>
      <c r="D594" s="166">
        <v>0</v>
      </c>
      <c r="E594" s="166">
        <v>0</v>
      </c>
      <c r="F594" s="322"/>
      <c r="G594" s="166">
        <v>0</v>
      </c>
      <c r="H594" s="167">
        <v>0</v>
      </c>
      <c r="I594" s="168">
        <f t="shared" si="250"/>
        <v>0</v>
      </c>
      <c r="J594" s="155"/>
      <c r="K594" s="169" t="s">
        <v>21</v>
      </c>
      <c r="L594" s="170">
        <v>0</v>
      </c>
      <c r="M594" s="170">
        <v>0</v>
      </c>
      <c r="N594" s="170">
        <v>0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51"/>
        <v>0</v>
      </c>
    </row>
    <row r="595" spans="1:85" ht="15">
      <c r="A595" s="176" t="s">
        <v>60</v>
      </c>
      <c r="B595" s="162">
        <v>439.66833477242994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50"/>
        <v>439.66833477242994</v>
      </c>
      <c r="J595" s="155"/>
      <c r="K595" s="177" t="s">
        <v>60</v>
      </c>
      <c r="L595" s="162">
        <v>439.66833477242994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51"/>
        <v>439.66833477242994</v>
      </c>
    </row>
    <row r="596" spans="1:85">
      <c r="A596" s="178" t="s">
        <v>23</v>
      </c>
      <c r="B596" s="179">
        <v>439.66833477242994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50"/>
        <v>439.66833477242994</v>
      </c>
      <c r="J596" s="155"/>
      <c r="K596" s="182" t="s">
        <v>23</v>
      </c>
      <c r="L596" s="183">
        <v>439.66833477242994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51"/>
        <v>439.66833477242994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50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51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50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51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50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51"/>
        <v>0</v>
      </c>
    </row>
    <row r="600" spans="1:85" ht="15">
      <c r="A600" s="200" t="s">
        <v>26</v>
      </c>
      <c r="B600" s="201">
        <f>SUM(B579:B595)</f>
        <v>5387.4849090946473</v>
      </c>
      <c r="C600" s="201">
        <f t="shared" ref="C600:I600" si="252">SUM(C579:C595)</f>
        <v>296.63655142592921</v>
      </c>
      <c r="D600" s="201">
        <f t="shared" si="252"/>
        <v>1622.9641509951989</v>
      </c>
      <c r="E600" s="201">
        <f t="shared" si="252"/>
        <v>578.17741220613232</v>
      </c>
      <c r="F600" s="201">
        <f t="shared" si="252"/>
        <v>0</v>
      </c>
      <c r="G600" s="201">
        <f t="shared" si="252"/>
        <v>1046.9213151175215</v>
      </c>
      <c r="H600" s="203">
        <f t="shared" si="252"/>
        <v>0.27254821700383264</v>
      </c>
      <c r="I600" s="160">
        <f t="shared" si="252"/>
        <v>8932.4568870564326</v>
      </c>
      <c r="J600" s="155"/>
      <c r="K600" s="202" t="s">
        <v>26</v>
      </c>
      <c r="L600" s="201">
        <f>SUM(L579:L595)</f>
        <v>5387.4849090946473</v>
      </c>
      <c r="M600" s="201">
        <f t="shared" ref="M600:S600" si="253">SUM(M579:M595)</f>
        <v>296.63655142592921</v>
      </c>
      <c r="N600" s="201">
        <f t="shared" si="253"/>
        <v>1622.9641509951989</v>
      </c>
      <c r="O600" s="201">
        <f t="shared" si="253"/>
        <v>578.17741220613232</v>
      </c>
      <c r="P600" s="201">
        <f t="shared" si="253"/>
        <v>8161.9940709718958</v>
      </c>
      <c r="Q600" s="201">
        <f t="shared" si="253"/>
        <v>1046.9213151175215</v>
      </c>
      <c r="R600" s="203">
        <f t="shared" si="253"/>
        <v>0.27254821700383264</v>
      </c>
      <c r="S600" s="204">
        <f t="shared" si="253"/>
        <v>17094.450958028327</v>
      </c>
    </row>
    <row r="601" spans="1:85" s="25" customFormat="1" ht="15" thickBot="1">
      <c r="A601" s="60" t="s">
        <v>83</v>
      </c>
      <c r="B601" s="49">
        <f>IF($I600=0,"-",B600/$I600)</f>
        <v>0.60313584237964546</v>
      </c>
      <c r="C601" s="49">
        <f t="shared" ref="C601:H601" si="254">IF($I600=0,"-",C600/$I600)</f>
        <v>3.3208842222991315E-2</v>
      </c>
      <c r="D601" s="49">
        <f t="shared" si="254"/>
        <v>0.18169291735927137</v>
      </c>
      <c r="E601" s="49">
        <f t="shared" si="254"/>
        <v>6.4727702525375713E-2</v>
      </c>
      <c r="F601" s="49">
        <f t="shared" si="254"/>
        <v>0</v>
      </c>
      <c r="G601" s="49">
        <f t="shared" si="254"/>
        <v>0.11720418339041321</v>
      </c>
      <c r="H601" s="71">
        <f t="shared" si="254"/>
        <v>3.0512122302965531E-5</v>
      </c>
      <c r="I601" s="50">
        <f>SUM(B601:H601)</f>
        <v>1</v>
      </c>
      <c r="K601" s="82" t="s">
        <v>83</v>
      </c>
      <c r="L601" s="99">
        <f t="shared" ref="L601:R601" si="255">IF($S600=0,"-",L600/$S600)</f>
        <v>0.31515986809535063</v>
      </c>
      <c r="M601" s="99">
        <f t="shared" si="255"/>
        <v>1.7352797826280304E-2</v>
      </c>
      <c r="N601" s="99">
        <f t="shared" si="255"/>
        <v>9.4940993131632678E-2</v>
      </c>
      <c r="O601" s="99">
        <f t="shared" si="255"/>
        <v>3.382252016316406E-2</v>
      </c>
      <c r="P601" s="99">
        <f t="shared" si="255"/>
        <v>0.47746453460318095</v>
      </c>
      <c r="Q601" s="99">
        <f t="shared" si="255"/>
        <v>6.1243342514363704E-2</v>
      </c>
      <c r="R601" s="100">
        <f t="shared" si="255"/>
        <v>1.5943666027824759E-5</v>
      </c>
      <c r="S601" s="101">
        <f>SUM(L601:R601)</f>
        <v>1.0000000000000002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47.148826385188372</v>
      </c>
      <c r="C605" s="158">
        <v>0</v>
      </c>
      <c r="D605" s="158">
        <v>0</v>
      </c>
      <c r="E605" s="158">
        <v>0</v>
      </c>
      <c r="F605" s="321"/>
      <c r="G605" s="158">
        <v>0</v>
      </c>
      <c r="H605" s="159">
        <v>0</v>
      </c>
      <c r="I605" s="160">
        <f>SUM(B605:H605)</f>
        <v>47.148826385188372</v>
      </c>
      <c r="J605" s="155"/>
      <c r="K605" s="209" t="s">
        <v>7</v>
      </c>
      <c r="L605" s="158">
        <v>47.148826385188372</v>
      </c>
      <c r="M605" s="158">
        <v>0</v>
      </c>
      <c r="N605" s="158">
        <v>0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47.148826385188372</v>
      </c>
      <c r="U605" s="104" t="s">
        <v>7</v>
      </c>
      <c r="V605" s="213">
        <v>47.148826385188372</v>
      </c>
      <c r="W605" s="213">
        <v>0</v>
      </c>
      <c r="X605" s="213">
        <v>0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56">+P605</f>
        <v>0</v>
      </c>
      <c r="AF605" s="216">
        <f t="shared" ref="AF605:AF625" si="257">SUM(V605:AE605)</f>
        <v>47.148826385188372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27.500971421566028</v>
      </c>
      <c r="C606" s="166">
        <v>0</v>
      </c>
      <c r="D606" s="166">
        <v>1.4733386409722165</v>
      </c>
      <c r="E606" s="166">
        <v>0</v>
      </c>
      <c r="F606" s="322"/>
      <c r="G606" s="166">
        <v>0</v>
      </c>
      <c r="H606" s="167">
        <v>0</v>
      </c>
      <c r="I606" s="168">
        <f t="shared" ref="I606:I625" si="258">SUM(B606:H606)</f>
        <v>28.974310062538244</v>
      </c>
      <c r="J606" s="155"/>
      <c r="K606" s="169" t="s">
        <v>8</v>
      </c>
      <c r="L606" s="170">
        <v>27.500971421566028</v>
      </c>
      <c r="M606" s="170">
        <v>0</v>
      </c>
      <c r="N606" s="170">
        <v>1.4733386409722165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59">SUM(L606:R606)</f>
        <v>28.974310062538244</v>
      </c>
      <c r="U606" s="105" t="s">
        <v>8</v>
      </c>
      <c r="V606" s="218">
        <v>27.500971421566028</v>
      </c>
      <c r="W606" s="218">
        <v>0</v>
      </c>
      <c r="X606" s="218">
        <v>1.4733386409722165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56"/>
        <v>0</v>
      </c>
      <c r="AF606" s="220">
        <f t="shared" si="257"/>
        <v>28.974310062538244</v>
      </c>
      <c r="AG606" s="249" t="str">
        <f t="shared" ref="AG606:AG626" si="260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2.9089145358123427</v>
      </c>
      <c r="C607" s="162">
        <v>0</v>
      </c>
      <c r="D607" s="162">
        <v>0</v>
      </c>
      <c r="E607" s="162">
        <v>0</v>
      </c>
      <c r="F607" s="322"/>
      <c r="G607" s="162">
        <v>0</v>
      </c>
      <c r="H607" s="174">
        <v>0</v>
      </c>
      <c r="I607" s="160">
        <f t="shared" si="258"/>
        <v>2.9089145358123427</v>
      </c>
      <c r="J607" s="155"/>
      <c r="K607" s="175" t="s">
        <v>10</v>
      </c>
      <c r="L607" s="162">
        <v>2.9089145358123427</v>
      </c>
      <c r="M607" s="162">
        <v>0</v>
      </c>
      <c r="N607" s="162">
        <v>0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59"/>
        <v>2.9089145358123427</v>
      </c>
      <c r="U607" s="281" t="s">
        <v>10</v>
      </c>
      <c r="V607" s="213">
        <v>2.9089145358123427</v>
      </c>
      <c r="W607" s="213">
        <v>0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56"/>
        <v>0</v>
      </c>
      <c r="AF607" s="216">
        <f t="shared" si="257"/>
        <v>2.9089145358123427</v>
      </c>
      <c r="AG607" s="249" t="str">
        <f t="shared" si="260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58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59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56"/>
        <v>0</v>
      </c>
      <c r="AF608" s="220">
        <f t="shared" si="257"/>
        <v>0</v>
      </c>
      <c r="AG608" s="249" t="str">
        <f t="shared" si="260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35.232207744237307</v>
      </c>
      <c r="C609" s="162">
        <v>0</v>
      </c>
      <c r="D609" s="162">
        <v>4.0039366859500296</v>
      </c>
      <c r="E609" s="162">
        <v>0</v>
      </c>
      <c r="F609" s="322"/>
      <c r="G609" s="162">
        <v>0</v>
      </c>
      <c r="H609" s="174">
        <v>0</v>
      </c>
      <c r="I609" s="160">
        <f t="shared" si="258"/>
        <v>39.236144430187338</v>
      </c>
      <c r="J609" s="155"/>
      <c r="K609" s="175" t="s">
        <v>16</v>
      </c>
      <c r="L609" s="162">
        <v>35.232207744237307</v>
      </c>
      <c r="M609" s="162">
        <v>0</v>
      </c>
      <c r="N609" s="162">
        <v>4.0039366859500296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59"/>
        <v>39.236144430187338</v>
      </c>
      <c r="U609" s="281" t="s">
        <v>16</v>
      </c>
      <c r="V609" s="213">
        <v>35.232207744237307</v>
      </c>
      <c r="W609" s="213">
        <v>4.0039366859500296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56"/>
        <v>0</v>
      </c>
      <c r="AF609" s="216">
        <f t="shared" si="257"/>
        <v>39.236144430187338</v>
      </c>
      <c r="AG609" s="249" t="str">
        <f t="shared" si="260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6281.7277936210548</v>
      </c>
      <c r="C610" s="166">
        <v>0</v>
      </c>
      <c r="D610" s="166">
        <v>713.88204073430973</v>
      </c>
      <c r="E610" s="166">
        <v>0</v>
      </c>
      <c r="F610" s="322"/>
      <c r="G610" s="166">
        <v>0</v>
      </c>
      <c r="H610" s="167">
        <v>0</v>
      </c>
      <c r="I610" s="168">
        <f t="shared" si="258"/>
        <v>6995.6098343553649</v>
      </c>
      <c r="J610" s="155"/>
      <c r="K610" s="169" t="s">
        <v>15</v>
      </c>
      <c r="L610" s="170">
        <v>6281.7277936210548</v>
      </c>
      <c r="M610" s="170">
        <v>0</v>
      </c>
      <c r="N610" s="170">
        <v>713.88204073430973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59"/>
        <v>6995.6098343553649</v>
      </c>
      <c r="U610" s="105" t="s">
        <v>15</v>
      </c>
      <c r="V610" s="218">
        <v>6281.7277936210548</v>
      </c>
      <c r="W610" s="218">
        <v>713.88204073430973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56"/>
        <v>0</v>
      </c>
      <c r="AF610" s="220">
        <f t="shared" si="257"/>
        <v>6995.6098343553649</v>
      </c>
      <c r="AG610" s="249" t="str">
        <f t="shared" si="260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58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6859.1083050622965</v>
      </c>
      <c r="Q611" s="162">
        <v>0</v>
      </c>
      <c r="R611" s="163">
        <v>0</v>
      </c>
      <c r="S611" s="164">
        <f t="shared" si="259"/>
        <v>6859.1083050622965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6859.1083050622965</v>
      </c>
      <c r="AF611" s="252">
        <f t="shared" si="257"/>
        <v>6859.1083050622965</v>
      </c>
      <c r="AG611" s="249" t="str">
        <f t="shared" si="260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58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3021.3884206316366</v>
      </c>
      <c r="Q612" s="170">
        <v>0</v>
      </c>
      <c r="R612" s="171">
        <v>0</v>
      </c>
      <c r="S612" s="172">
        <f t="shared" si="259"/>
        <v>3021.3884206316366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61">+P612</f>
        <v>3021.3884206316366</v>
      </c>
      <c r="AF612" s="220">
        <f t="shared" si="257"/>
        <v>3021.3884206316366</v>
      </c>
      <c r="AG612" s="249" t="str">
        <f t="shared" si="260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58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59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61"/>
        <v>0</v>
      </c>
      <c r="AF613" s="252">
        <f t="shared" si="257"/>
        <v>0</v>
      </c>
      <c r="AG613" s="249" t="str">
        <f t="shared" si="260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61.095871731106435</v>
      </c>
      <c r="C614" s="166">
        <v>0</v>
      </c>
      <c r="D614" s="166">
        <v>6.0045072669891892</v>
      </c>
      <c r="E614" s="166">
        <v>0</v>
      </c>
      <c r="F614" s="322"/>
      <c r="G614" s="166">
        <v>0</v>
      </c>
      <c r="H614" s="167">
        <v>0</v>
      </c>
      <c r="I614" s="168">
        <f t="shared" si="258"/>
        <v>67.100378998095621</v>
      </c>
      <c r="J614" s="155"/>
      <c r="K614" s="169" t="s">
        <v>17</v>
      </c>
      <c r="L614" s="170">
        <v>61.095871731106435</v>
      </c>
      <c r="M614" s="170">
        <v>0</v>
      </c>
      <c r="N614" s="170">
        <v>6.0045072669891892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59"/>
        <v>67.100378998095621</v>
      </c>
      <c r="U614" s="105" t="s">
        <v>17</v>
      </c>
      <c r="V614" s="218">
        <v>61.095871731106435</v>
      </c>
      <c r="W614" s="218">
        <v>5.6446898525051763</v>
      </c>
      <c r="X614" s="218">
        <v>0.35981741448401267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61"/>
        <v>0</v>
      </c>
      <c r="AF614" s="220">
        <f t="shared" si="257"/>
        <v>67.100378998095621</v>
      </c>
      <c r="AG614" s="249" t="str">
        <f t="shared" si="260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2058.7959514103377</v>
      </c>
      <c r="C615" s="162">
        <v>0</v>
      </c>
      <c r="D615" s="162">
        <v>324.69927558966168</v>
      </c>
      <c r="E615" s="162">
        <v>0</v>
      </c>
      <c r="F615" s="322"/>
      <c r="G615" s="162">
        <v>0</v>
      </c>
      <c r="H615" s="174">
        <v>0</v>
      </c>
      <c r="I615" s="160">
        <f t="shared" si="258"/>
        <v>2383.4952269999994</v>
      </c>
      <c r="J615" s="155"/>
      <c r="K615" s="175" t="s">
        <v>139</v>
      </c>
      <c r="L615" s="162">
        <v>2058.7959514103377</v>
      </c>
      <c r="M615" s="162">
        <v>0</v>
      </c>
      <c r="N615" s="162">
        <v>324.69927558966168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59"/>
        <v>2383.4952269999994</v>
      </c>
      <c r="U615" s="106" t="s">
        <v>139</v>
      </c>
      <c r="V615" s="213">
        <v>2058.7959514103377</v>
      </c>
      <c r="W615" s="213">
        <v>322.19195396869344</v>
      </c>
      <c r="X615" s="213">
        <v>2.5073216209682228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61"/>
        <v>0</v>
      </c>
      <c r="AF615" s="252">
        <f t="shared" si="257"/>
        <v>2383.495226999999</v>
      </c>
      <c r="AG615" s="249" t="str">
        <f t="shared" si="260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925.12299473767644</v>
      </c>
      <c r="C616" s="166">
        <v>0</v>
      </c>
      <c r="D616" s="166">
        <v>1762.4450242227931</v>
      </c>
      <c r="E616" s="166">
        <v>2010.5323112894266</v>
      </c>
      <c r="F616" s="322"/>
      <c r="G616" s="166">
        <v>1021.9915916310913</v>
      </c>
      <c r="H616" s="167">
        <v>0</v>
      </c>
      <c r="I616" s="168">
        <f t="shared" si="258"/>
        <v>5720.0919218809868</v>
      </c>
      <c r="J616" s="155"/>
      <c r="K616" s="169" t="s">
        <v>25</v>
      </c>
      <c r="L616" s="170">
        <v>925.12299473767644</v>
      </c>
      <c r="M616" s="170">
        <v>0</v>
      </c>
      <c r="N616" s="170">
        <v>1762.4450242227931</v>
      </c>
      <c r="O616" s="170">
        <v>2010.5323112894266</v>
      </c>
      <c r="P616" s="170">
        <v>0</v>
      </c>
      <c r="Q616" s="170">
        <v>1021.9915916310913</v>
      </c>
      <c r="R616" s="171">
        <v>0</v>
      </c>
      <c r="S616" s="172">
        <f t="shared" si="259"/>
        <v>5720.0919218809868</v>
      </c>
      <c r="U616" s="105" t="s">
        <v>25</v>
      </c>
      <c r="V616" s="218">
        <v>925.12299473767644</v>
      </c>
      <c r="W616" s="218">
        <v>1240.2699602396665</v>
      </c>
      <c r="X616" s="218">
        <v>522.17506398312651</v>
      </c>
      <c r="Y616" s="218">
        <v>613.93203401042433</v>
      </c>
      <c r="Z616" s="218">
        <v>691.06744390661834</v>
      </c>
      <c r="AA616" s="218">
        <v>186.71377607562738</v>
      </c>
      <c r="AB616" s="218">
        <v>546.15142813904242</v>
      </c>
      <c r="AC616" s="218">
        <v>475.84016349204887</v>
      </c>
      <c r="AD616" s="218">
        <v>518.81905729675645</v>
      </c>
      <c r="AE616" s="250">
        <f t="shared" si="261"/>
        <v>0</v>
      </c>
      <c r="AF616" s="220">
        <f t="shared" si="257"/>
        <v>5720.0919218809886</v>
      </c>
      <c r="AG616" s="249" t="str">
        <f t="shared" si="260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1449.6097318549873</v>
      </c>
      <c r="C617" s="162">
        <v>0</v>
      </c>
      <c r="D617" s="162">
        <v>193.20672459440007</v>
      </c>
      <c r="E617" s="162">
        <v>0</v>
      </c>
      <c r="F617" s="322"/>
      <c r="G617" s="162">
        <v>0</v>
      </c>
      <c r="H617" s="174">
        <v>0</v>
      </c>
      <c r="I617" s="160">
        <f t="shared" si="258"/>
        <v>1642.8164564493875</v>
      </c>
      <c r="J617" s="155"/>
      <c r="K617" s="175" t="s">
        <v>24</v>
      </c>
      <c r="L617" s="162">
        <v>1449.6097318549873</v>
      </c>
      <c r="M617" s="162">
        <v>0</v>
      </c>
      <c r="N617" s="162">
        <v>193.20672459440007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59"/>
        <v>1642.8164564493875</v>
      </c>
      <c r="U617" s="283" t="s">
        <v>24</v>
      </c>
      <c r="V617" s="213">
        <v>1449.6097318549873</v>
      </c>
      <c r="W617" s="213">
        <v>193.20672459440007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61"/>
        <v>0</v>
      </c>
      <c r="AF617" s="252">
        <f t="shared" si="257"/>
        <v>1642.8164564493875</v>
      </c>
      <c r="AG617" s="249" t="str">
        <f t="shared" si="260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4447.0742773332013</v>
      </c>
      <c r="C618" s="166">
        <v>0</v>
      </c>
      <c r="D618" s="166">
        <v>328.34566379211304</v>
      </c>
      <c r="E618" s="166">
        <v>0</v>
      </c>
      <c r="F618" s="322"/>
      <c r="G618" s="166">
        <v>0</v>
      </c>
      <c r="H618" s="167">
        <v>0</v>
      </c>
      <c r="I618" s="168">
        <f t="shared" si="258"/>
        <v>4775.4199411253139</v>
      </c>
      <c r="J618" s="155"/>
      <c r="K618" s="169" t="s">
        <v>56</v>
      </c>
      <c r="L618" s="170">
        <v>4447.0742773332013</v>
      </c>
      <c r="M618" s="170">
        <v>0</v>
      </c>
      <c r="N618" s="170">
        <v>328.34566379211304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59"/>
        <v>4775.4199411253139</v>
      </c>
      <c r="U618" s="105" t="s">
        <v>56</v>
      </c>
      <c r="V618" s="218">
        <v>4447.0742773332013</v>
      </c>
      <c r="W618" s="218">
        <v>296.27285288663717</v>
      </c>
      <c r="X618" s="218">
        <v>32.072810905475897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61"/>
        <v>0</v>
      </c>
      <c r="AF618" s="220">
        <f t="shared" si="257"/>
        <v>4775.4199411253148</v>
      </c>
      <c r="AG618" s="249" t="str">
        <f t="shared" si="260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806.91665208015627</v>
      </c>
      <c r="C619" s="162">
        <v>0</v>
      </c>
      <c r="D619" s="162">
        <v>152.32352864144076</v>
      </c>
      <c r="E619" s="162">
        <v>0</v>
      </c>
      <c r="F619" s="322"/>
      <c r="G619" s="162">
        <v>0</v>
      </c>
      <c r="H619" s="174">
        <v>0</v>
      </c>
      <c r="I619" s="160">
        <f t="shared" si="258"/>
        <v>959.24018072159697</v>
      </c>
      <c r="J619" s="155"/>
      <c r="K619" s="175" t="s">
        <v>22</v>
      </c>
      <c r="L619" s="162">
        <v>806.91665208015627</v>
      </c>
      <c r="M619" s="162">
        <v>0</v>
      </c>
      <c r="N619" s="162">
        <v>152.32352864144076</v>
      </c>
      <c r="O619" s="162">
        <v>0</v>
      </c>
      <c r="P619" s="162">
        <v>606.25465593994659</v>
      </c>
      <c r="Q619" s="162">
        <v>0</v>
      </c>
      <c r="R619" s="163">
        <v>0</v>
      </c>
      <c r="S619" s="164">
        <f t="shared" si="259"/>
        <v>1565.4948366615436</v>
      </c>
      <c r="U619" s="283" t="s">
        <v>22</v>
      </c>
      <c r="V619" s="213">
        <v>806.91665208015627</v>
      </c>
      <c r="W619" s="213">
        <v>149.98868671440479</v>
      </c>
      <c r="X619" s="213">
        <v>2.3348419270359781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61"/>
        <v>606.25465593994659</v>
      </c>
      <c r="AF619" s="252">
        <f t="shared" si="257"/>
        <v>1565.4948366615436</v>
      </c>
      <c r="AG619" s="249" t="str">
        <f t="shared" si="260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58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59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61"/>
        <v>0</v>
      </c>
      <c r="AF620" s="220">
        <f t="shared" si="257"/>
        <v>0</v>
      </c>
      <c r="AG620" s="249" t="str">
        <f t="shared" si="260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293.48966499340298</v>
      </c>
      <c r="C621" s="162">
        <v>0</v>
      </c>
      <c r="D621" s="162">
        <v>328.19299929847455</v>
      </c>
      <c r="E621" s="162">
        <v>0</v>
      </c>
      <c r="F621" s="322"/>
      <c r="G621" s="162">
        <v>0</v>
      </c>
      <c r="H621" s="174">
        <v>0</v>
      </c>
      <c r="I621" s="160">
        <f t="shared" si="258"/>
        <v>621.68266429187747</v>
      </c>
      <c r="J621" s="155"/>
      <c r="K621" s="177" t="s">
        <v>60</v>
      </c>
      <c r="L621" s="162">
        <v>293.48966499340298</v>
      </c>
      <c r="M621" s="162">
        <v>0</v>
      </c>
      <c r="N621" s="162">
        <v>328.19299929847455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59"/>
        <v>621.68266429187747</v>
      </c>
      <c r="U621" s="284" t="s">
        <v>60</v>
      </c>
      <c r="V621" s="213">
        <v>293.48966499340298</v>
      </c>
      <c r="W621" s="213">
        <v>328.19299929847455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61"/>
        <v>0</v>
      </c>
      <c r="AF621" s="216">
        <f t="shared" si="257"/>
        <v>621.68266429187747</v>
      </c>
      <c r="AG621" s="249" t="str">
        <f t="shared" si="260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293.48966499340298</v>
      </c>
      <c r="C622" s="179">
        <v>0</v>
      </c>
      <c r="D622" s="179">
        <v>328.19299929847455</v>
      </c>
      <c r="E622" s="179">
        <v>0</v>
      </c>
      <c r="F622" s="322"/>
      <c r="G622" s="179">
        <v>0</v>
      </c>
      <c r="H622" s="180">
        <v>0</v>
      </c>
      <c r="I622" s="181">
        <f t="shared" si="258"/>
        <v>621.68266429187747</v>
      </c>
      <c r="J622" s="155"/>
      <c r="K622" s="182" t="s">
        <v>23</v>
      </c>
      <c r="L622" s="183">
        <v>293.48966499340298</v>
      </c>
      <c r="M622" s="183">
        <v>0</v>
      </c>
      <c r="N622" s="183">
        <v>328.19299929847455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59"/>
        <v>621.68266429187747</v>
      </c>
      <c r="U622" s="285" t="s">
        <v>134</v>
      </c>
      <c r="V622" s="218">
        <v>293.48966499340298</v>
      </c>
      <c r="W622" s="218">
        <v>328.19299929847455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61"/>
        <v>0</v>
      </c>
      <c r="AF622" s="220">
        <f t="shared" si="257"/>
        <v>621.68266429187747</v>
      </c>
      <c r="AG622" s="253" t="str">
        <f t="shared" si="260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58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59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61"/>
        <v>0</v>
      </c>
      <c r="AF623" s="252">
        <f t="shared" si="257"/>
        <v>0</v>
      </c>
      <c r="AG623" s="253" t="str">
        <f t="shared" si="260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58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59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61"/>
        <v>0</v>
      </c>
      <c r="AF624" s="220">
        <f t="shared" si="257"/>
        <v>0</v>
      </c>
      <c r="AG624" s="253" t="str">
        <f t="shared" si="260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58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59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57"/>
        <v>0</v>
      </c>
      <c r="AG625" s="253" t="str">
        <f t="shared" si="260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16436.623857848725</v>
      </c>
      <c r="C626" s="201">
        <f t="shared" ref="C626:I626" si="262">SUM(C605:C621)</f>
        <v>0</v>
      </c>
      <c r="D626" s="201">
        <f t="shared" si="262"/>
        <v>3814.577039467104</v>
      </c>
      <c r="E626" s="201">
        <f t="shared" si="262"/>
        <v>2010.5323112894266</v>
      </c>
      <c r="F626" s="201">
        <f t="shared" si="262"/>
        <v>0</v>
      </c>
      <c r="G626" s="201">
        <f t="shared" si="262"/>
        <v>1021.9915916310913</v>
      </c>
      <c r="H626" s="203">
        <f t="shared" si="262"/>
        <v>0</v>
      </c>
      <c r="I626" s="160">
        <f t="shared" si="262"/>
        <v>23283.724800236352</v>
      </c>
      <c r="J626" s="155"/>
      <c r="K626" s="202" t="s">
        <v>26</v>
      </c>
      <c r="L626" s="201">
        <f>SUM(L605:L621)</f>
        <v>16436.623857848725</v>
      </c>
      <c r="M626" s="201">
        <f t="shared" ref="M626:S626" si="263">SUM(M605:M621)</f>
        <v>0</v>
      </c>
      <c r="N626" s="201">
        <f t="shared" si="263"/>
        <v>3814.577039467104</v>
      </c>
      <c r="O626" s="201">
        <f t="shared" si="263"/>
        <v>2010.5323112894266</v>
      </c>
      <c r="P626" s="201">
        <f t="shared" si="263"/>
        <v>10486.75138163388</v>
      </c>
      <c r="Q626" s="201">
        <f t="shared" si="263"/>
        <v>1021.9915916310913</v>
      </c>
      <c r="R626" s="203">
        <f t="shared" si="263"/>
        <v>0</v>
      </c>
      <c r="S626" s="204">
        <f t="shared" si="263"/>
        <v>33770.476181870232</v>
      </c>
      <c r="U626" s="230" t="s">
        <v>59</v>
      </c>
      <c r="V626" s="231">
        <f>SUM(V605:V621)</f>
        <v>16436.623857848725</v>
      </c>
      <c r="W626" s="231">
        <f t="shared" ref="W626:AE626" si="264">SUM(W605:W621)</f>
        <v>3253.6538449750415</v>
      </c>
      <c r="X626" s="231">
        <f t="shared" si="264"/>
        <v>560.92319449206286</v>
      </c>
      <c r="Y626" s="231">
        <f t="shared" si="264"/>
        <v>613.93203401042433</v>
      </c>
      <c r="Z626" s="231">
        <f t="shared" si="264"/>
        <v>691.06744390661834</v>
      </c>
      <c r="AA626" s="231">
        <f t="shared" si="264"/>
        <v>186.71377607562738</v>
      </c>
      <c r="AB626" s="231">
        <f t="shared" si="264"/>
        <v>546.15142813904242</v>
      </c>
      <c r="AC626" s="231">
        <f t="shared" si="264"/>
        <v>475.84016349204887</v>
      </c>
      <c r="AD626" s="231">
        <f t="shared" si="264"/>
        <v>518.81905729675645</v>
      </c>
      <c r="AE626" s="254">
        <f t="shared" si="264"/>
        <v>10486.75138163388</v>
      </c>
      <c r="AF626" s="255">
        <f>SUM(AF605:AF621)</f>
        <v>33770.476181870232</v>
      </c>
      <c r="AG626" s="256" t="str">
        <f t="shared" si="260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0.70592759529960936</v>
      </c>
      <c r="C627" s="49">
        <f t="shared" ref="C627:H627" si="265">IF($I626=0,"-",C626/$I626)</f>
        <v>0</v>
      </c>
      <c r="D627" s="49">
        <f t="shared" si="265"/>
        <v>0.16383018920702852</v>
      </c>
      <c r="E627" s="49">
        <f t="shared" si="265"/>
        <v>8.6349255908960823E-2</v>
      </c>
      <c r="F627" s="49">
        <f t="shared" si="265"/>
        <v>0</v>
      </c>
      <c r="G627" s="49">
        <f t="shared" si="265"/>
        <v>4.3892959584401078E-2</v>
      </c>
      <c r="H627" s="71">
        <f t="shared" si="265"/>
        <v>0</v>
      </c>
      <c r="I627" s="50">
        <f>SUM(B627:H627)</f>
        <v>0.99999999999999978</v>
      </c>
      <c r="K627" s="82" t="s">
        <v>83</v>
      </c>
      <c r="L627" s="99">
        <f t="shared" ref="L627:R627" si="266">IF($S626=0,"-",L626/$S626)</f>
        <v>0.48671578598209903</v>
      </c>
      <c r="M627" s="99">
        <f t="shared" si="266"/>
        <v>0</v>
      </c>
      <c r="N627" s="99">
        <f t="shared" si="266"/>
        <v>0.11295597429315994</v>
      </c>
      <c r="O627" s="99">
        <f t="shared" si="266"/>
        <v>5.9535207631119698E-2</v>
      </c>
      <c r="P627" s="99">
        <f t="shared" si="266"/>
        <v>0.31053016028431718</v>
      </c>
      <c r="Q627" s="99">
        <f t="shared" si="266"/>
        <v>3.0262871809303954E-2</v>
      </c>
      <c r="R627" s="100">
        <f t="shared" si="266"/>
        <v>0</v>
      </c>
      <c r="S627" s="101">
        <f>SUM(L627:R627)</f>
        <v>0.99999999999999989</v>
      </c>
      <c r="U627" s="111" t="s">
        <v>83</v>
      </c>
      <c r="V627" s="133">
        <f>V626/$AF626</f>
        <v>0.48671578598209903</v>
      </c>
      <c r="W627" s="133">
        <f t="shared" ref="W627:AF627" si="267">W626/$AF626</f>
        <v>9.6346105025364559E-2</v>
      </c>
      <c r="X627" s="133">
        <f t="shared" si="267"/>
        <v>1.66098692677954E-2</v>
      </c>
      <c r="Y627" s="133">
        <f t="shared" si="267"/>
        <v>1.8179549222347519E-2</v>
      </c>
      <c r="Z627" s="133">
        <f t="shared" si="267"/>
        <v>2.0463657076817285E-2</v>
      </c>
      <c r="AA627" s="133">
        <f t="shared" si="267"/>
        <v>5.5289056355049314E-3</v>
      </c>
      <c r="AB627" s="133">
        <f t="shared" si="267"/>
        <v>1.6172452683158943E-2</v>
      </c>
      <c r="AC627" s="133">
        <f t="shared" si="267"/>
        <v>1.4090419126145011E-2</v>
      </c>
      <c r="AD627" s="257">
        <f t="shared" si="267"/>
        <v>1.536309569644996E-2</v>
      </c>
      <c r="AE627" s="257">
        <f t="shared" si="267"/>
        <v>0.31053016028431718</v>
      </c>
      <c r="AF627" s="258">
        <f t="shared" si="267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0.3340261725921212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0.3340261725921212</v>
      </c>
      <c r="J631" s="155"/>
      <c r="K631" s="209" t="s">
        <v>7</v>
      </c>
      <c r="L631" s="158">
        <v>0.3340261725921212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0.3340261725921212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1.27378565825305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268">SUM(B632:H632)</f>
        <v>1.27378565825305</v>
      </c>
      <c r="J632" s="155"/>
      <c r="K632" s="169" t="s">
        <v>8</v>
      </c>
      <c r="L632" s="170">
        <v>1.27378565825305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269">SUM(L632:R632)</f>
        <v>1.27378565825305</v>
      </c>
    </row>
    <row r="633" spans="1:85" ht="15">
      <c r="A633" s="173" t="s">
        <v>10</v>
      </c>
      <c r="B633" s="162">
        <v>6.698412581620411E-2</v>
      </c>
      <c r="C633" s="162">
        <v>0</v>
      </c>
      <c r="D633" s="162">
        <v>2.1457999234775899E-4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268"/>
        <v>6.7198705808551862E-2</v>
      </c>
      <c r="J633" s="155"/>
      <c r="K633" s="175" t="s">
        <v>10</v>
      </c>
      <c r="L633" s="162">
        <v>6.698412581620411E-2</v>
      </c>
      <c r="M633" s="162">
        <v>0</v>
      </c>
      <c r="N633" s="162">
        <v>2.1457999234775899E-4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269"/>
        <v>6.7198705808551862E-2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268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269"/>
        <v>0</v>
      </c>
    </row>
    <row r="635" spans="1:85" ht="15">
      <c r="A635" s="173" t="s">
        <v>16</v>
      </c>
      <c r="B635" s="162">
        <v>35.850897948655202</v>
      </c>
      <c r="C635" s="162">
        <v>0.15494982798858153</v>
      </c>
      <c r="D635" s="162">
        <v>2.8888556705827257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268"/>
        <v>38.894703447226512</v>
      </c>
      <c r="J635" s="155"/>
      <c r="K635" s="175" t="s">
        <v>16</v>
      </c>
      <c r="L635" s="162">
        <v>35.850897948655202</v>
      </c>
      <c r="M635" s="162">
        <v>0.15494982798858153</v>
      </c>
      <c r="N635" s="162">
        <v>2.8888556705827257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269"/>
        <v>38.894703447226512</v>
      </c>
    </row>
    <row r="636" spans="1:85" ht="15">
      <c r="A636" s="165" t="s">
        <v>15</v>
      </c>
      <c r="B636" s="166">
        <v>6.5786606356364663</v>
      </c>
      <c r="C636" s="166">
        <v>0.14846593947476622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268"/>
        <v>6.7271265751112326</v>
      </c>
      <c r="J636" s="155"/>
      <c r="K636" s="169" t="s">
        <v>15</v>
      </c>
      <c r="L636" s="170">
        <v>6.5786606356364663</v>
      </c>
      <c r="M636" s="170">
        <v>0.14846593947476622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269"/>
        <v>6.7271265751112326</v>
      </c>
    </row>
    <row r="637" spans="1:85" ht="15">
      <c r="A637" s="173" t="s">
        <v>54</v>
      </c>
      <c r="B637" s="162">
        <v>0</v>
      </c>
      <c r="C637" s="162">
        <v>0.28797236007718213</v>
      </c>
      <c r="D637" s="162">
        <v>0</v>
      </c>
      <c r="E637" s="162">
        <v>13.9769287661814</v>
      </c>
      <c r="F637" s="162">
        <v>551.9877679459097</v>
      </c>
      <c r="G637" s="162">
        <v>0</v>
      </c>
      <c r="H637" s="174">
        <v>0</v>
      </c>
      <c r="I637" s="160">
        <f t="shared" si="268"/>
        <v>566.25266907216826</v>
      </c>
      <c r="J637" s="155"/>
      <c r="K637" s="175" t="s">
        <v>54</v>
      </c>
      <c r="L637" s="162">
        <v>0</v>
      </c>
      <c r="M637" s="162">
        <v>0.28797236007718213</v>
      </c>
      <c r="N637" s="162">
        <v>0</v>
      </c>
      <c r="O637" s="162">
        <v>13.9769287661814</v>
      </c>
      <c r="P637" s="162">
        <v>551.9877679459097</v>
      </c>
      <c r="Q637" s="162">
        <v>0</v>
      </c>
      <c r="R637" s="163">
        <v>0</v>
      </c>
      <c r="S637" s="164">
        <f t="shared" si="269"/>
        <v>566.25266907216826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24.089515497071158</v>
      </c>
      <c r="F638" s="166">
        <v>0</v>
      </c>
      <c r="G638" s="166">
        <v>0</v>
      </c>
      <c r="H638" s="167">
        <v>0</v>
      </c>
      <c r="I638" s="168">
        <f t="shared" si="268"/>
        <v>24.089515497071158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24.089515497071158</v>
      </c>
      <c r="P638" s="170">
        <v>0</v>
      </c>
      <c r="Q638" s="170">
        <v>0</v>
      </c>
      <c r="R638" s="171">
        <v>0</v>
      </c>
      <c r="S638" s="172">
        <f t="shared" si="269"/>
        <v>24.089515497071158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268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269"/>
        <v>0</v>
      </c>
    </row>
    <row r="640" spans="1:85" ht="15">
      <c r="A640" s="165" t="s">
        <v>17</v>
      </c>
      <c r="B640" s="166">
        <v>6.6379352710107806</v>
      </c>
      <c r="C640" s="166">
        <v>0</v>
      </c>
      <c r="D640" s="166">
        <v>3.2135783326287325E-2</v>
      </c>
      <c r="E640" s="166">
        <v>0.19553702596986788</v>
      </c>
      <c r="F640" s="166">
        <v>0</v>
      </c>
      <c r="G640" s="166">
        <v>0</v>
      </c>
      <c r="H640" s="167">
        <v>0</v>
      </c>
      <c r="I640" s="168">
        <f t="shared" si="268"/>
        <v>6.8656080803069361</v>
      </c>
      <c r="J640" s="155"/>
      <c r="K640" s="169" t="s">
        <v>17</v>
      </c>
      <c r="L640" s="170">
        <v>6.6379352710107806</v>
      </c>
      <c r="M640" s="170">
        <v>0</v>
      </c>
      <c r="N640" s="170">
        <v>3.2135783326287325E-2</v>
      </c>
      <c r="O640" s="170">
        <v>0.19553702596986788</v>
      </c>
      <c r="P640" s="170">
        <v>0</v>
      </c>
      <c r="Q640" s="170">
        <v>0</v>
      </c>
      <c r="R640" s="171">
        <v>0</v>
      </c>
      <c r="S640" s="172">
        <f t="shared" si="269"/>
        <v>6.8656080803069361</v>
      </c>
    </row>
    <row r="641" spans="1:70" ht="15">
      <c r="A641" s="173" t="s">
        <v>139</v>
      </c>
      <c r="B641" s="162">
        <v>12.942573960274736</v>
      </c>
      <c r="C641" s="162">
        <v>0</v>
      </c>
      <c r="D641" s="162">
        <v>3.3450902563752862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268"/>
        <v>16.287664216650022</v>
      </c>
      <c r="J641" s="155"/>
      <c r="K641" s="175" t="s">
        <v>139</v>
      </c>
      <c r="L641" s="162">
        <v>12.942573960274736</v>
      </c>
      <c r="M641" s="162">
        <v>0</v>
      </c>
      <c r="N641" s="162">
        <v>3.3450902563752862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269"/>
        <v>16.287664216650022</v>
      </c>
    </row>
    <row r="642" spans="1:70" ht="15">
      <c r="A642" s="165" t="s">
        <v>25</v>
      </c>
      <c r="B642" s="166">
        <v>79.826524262290107</v>
      </c>
      <c r="C642" s="166">
        <v>0.10372047631998062</v>
      </c>
      <c r="D642" s="166">
        <v>1.6511558729498799</v>
      </c>
      <c r="E642" s="166">
        <v>132.6466875298371</v>
      </c>
      <c r="F642" s="166">
        <v>0</v>
      </c>
      <c r="G642" s="166">
        <v>44.731149586100422</v>
      </c>
      <c r="H642" s="167">
        <v>0.62757763400171118</v>
      </c>
      <c r="I642" s="168">
        <f t="shared" si="268"/>
        <v>259.58681536149919</v>
      </c>
      <c r="J642" s="155"/>
      <c r="K642" s="169" t="s">
        <v>25</v>
      </c>
      <c r="L642" s="170">
        <v>79.826524262290107</v>
      </c>
      <c r="M642" s="170">
        <v>0.10372047631998062</v>
      </c>
      <c r="N642" s="170">
        <v>1.6511558729498799</v>
      </c>
      <c r="O642" s="170">
        <v>132.6466875298371</v>
      </c>
      <c r="P642" s="170">
        <v>0</v>
      </c>
      <c r="Q642" s="170">
        <v>44.731149586100422</v>
      </c>
      <c r="R642" s="171">
        <v>0.62757763400171118</v>
      </c>
      <c r="S642" s="172">
        <f t="shared" si="269"/>
        <v>259.58681536149919</v>
      </c>
    </row>
    <row r="643" spans="1:70" ht="15">
      <c r="A643" s="173" t="s">
        <v>24</v>
      </c>
      <c r="B643" s="162">
        <v>23.223089866226022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268"/>
        <v>23.223089866226022</v>
      </c>
      <c r="J643" s="155"/>
      <c r="K643" s="175" t="s">
        <v>24</v>
      </c>
      <c r="L643" s="162">
        <v>23.223089866226022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269"/>
        <v>23.223089866226022</v>
      </c>
    </row>
    <row r="644" spans="1:70" ht="15">
      <c r="A644" s="165" t="s">
        <v>56</v>
      </c>
      <c r="B644" s="166">
        <v>186.43712286116866</v>
      </c>
      <c r="C644" s="166">
        <v>8.4449689033639022</v>
      </c>
      <c r="D644" s="166">
        <v>106.1587141034188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268"/>
        <v>301.04080586795135</v>
      </c>
      <c r="J644" s="155"/>
      <c r="K644" s="169" t="s">
        <v>56</v>
      </c>
      <c r="L644" s="170">
        <v>186.43712286116866</v>
      </c>
      <c r="M644" s="170">
        <v>8.4449689033639022</v>
      </c>
      <c r="N644" s="170">
        <v>106.1587141034188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269"/>
        <v>301.04080586795135</v>
      </c>
    </row>
    <row r="645" spans="1:70" ht="15">
      <c r="A645" s="173" t="s">
        <v>22</v>
      </c>
      <c r="B645" s="162">
        <v>71.856400601917116</v>
      </c>
      <c r="C645" s="162">
        <v>0</v>
      </c>
      <c r="D645" s="162">
        <v>0</v>
      </c>
      <c r="E645" s="162">
        <v>0.93971995508524886</v>
      </c>
      <c r="F645" s="162">
        <v>38.546911208832142</v>
      </c>
      <c r="G645" s="162">
        <v>0</v>
      </c>
      <c r="H645" s="174">
        <v>0</v>
      </c>
      <c r="I645" s="160">
        <f t="shared" si="268"/>
        <v>111.34303176583451</v>
      </c>
      <c r="J645" s="155"/>
      <c r="K645" s="175" t="s">
        <v>22</v>
      </c>
      <c r="L645" s="162">
        <v>71.856400601917116</v>
      </c>
      <c r="M645" s="162">
        <v>0</v>
      </c>
      <c r="N645" s="162">
        <v>0</v>
      </c>
      <c r="O645" s="162">
        <v>0.93971995508524886</v>
      </c>
      <c r="P645" s="162">
        <v>38.546911208832142</v>
      </c>
      <c r="Q645" s="162">
        <v>0</v>
      </c>
      <c r="R645" s="163">
        <v>0</v>
      </c>
      <c r="S645" s="164">
        <f t="shared" si="269"/>
        <v>111.34303176583451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268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269"/>
        <v>0</v>
      </c>
    </row>
    <row r="647" spans="1:70" ht="15">
      <c r="A647" s="176" t="s">
        <v>60</v>
      </c>
      <c r="B647" s="162">
        <v>8.3944492219436064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268"/>
        <v>8.3944492219436064</v>
      </c>
      <c r="J647" s="155"/>
      <c r="K647" s="177" t="s">
        <v>60</v>
      </c>
      <c r="L647" s="162">
        <v>8.3944492219436064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269"/>
        <v>8.3944492219436064</v>
      </c>
    </row>
    <row r="648" spans="1:70">
      <c r="A648" s="178" t="s">
        <v>23</v>
      </c>
      <c r="B648" s="179">
        <v>8.3944492219436064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268"/>
        <v>8.3944492219436064</v>
      </c>
      <c r="J648" s="155"/>
      <c r="K648" s="182" t="s">
        <v>23</v>
      </c>
      <c r="L648" s="183">
        <v>8.3944492219436064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269"/>
        <v>8.3944492219436064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268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269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268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269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268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269"/>
        <v>0</v>
      </c>
    </row>
    <row r="652" spans="1:70" ht="15">
      <c r="A652" s="200" t="s">
        <v>26</v>
      </c>
      <c r="B652" s="201">
        <f>SUM(B631:B647)</f>
        <v>433.42245058578408</v>
      </c>
      <c r="C652" s="201">
        <f t="shared" ref="C652:I652" si="270">SUM(C631:C647)</f>
        <v>9.1400775072244134</v>
      </c>
      <c r="D652" s="201">
        <f t="shared" si="270"/>
        <v>114.07616626664533</v>
      </c>
      <c r="E652" s="201">
        <f t="shared" si="270"/>
        <v>171.84838877414478</v>
      </c>
      <c r="F652" s="201">
        <f t="shared" si="270"/>
        <v>590.53467915474187</v>
      </c>
      <c r="G652" s="201">
        <f t="shared" si="270"/>
        <v>44.731149586100422</v>
      </c>
      <c r="H652" s="203">
        <f t="shared" si="270"/>
        <v>0.62757763400171118</v>
      </c>
      <c r="I652" s="160">
        <f t="shared" si="270"/>
        <v>1364.3804895086425</v>
      </c>
      <c r="J652" s="155"/>
      <c r="K652" s="202" t="s">
        <v>26</v>
      </c>
      <c r="L652" s="201">
        <f>SUM(L631:L647)</f>
        <v>433.42245058578408</v>
      </c>
      <c r="M652" s="201">
        <f t="shared" ref="M652:S652" si="271">SUM(M631:M647)</f>
        <v>9.1400775072244134</v>
      </c>
      <c r="N652" s="201">
        <f t="shared" si="271"/>
        <v>114.07616626664533</v>
      </c>
      <c r="O652" s="201">
        <f t="shared" si="271"/>
        <v>171.84838877414478</v>
      </c>
      <c r="P652" s="201">
        <f t="shared" si="271"/>
        <v>590.53467915474187</v>
      </c>
      <c r="Q652" s="201">
        <f t="shared" si="271"/>
        <v>44.731149586100422</v>
      </c>
      <c r="R652" s="203">
        <f t="shared" si="271"/>
        <v>0.62757763400171118</v>
      </c>
      <c r="S652" s="204">
        <f t="shared" si="271"/>
        <v>1364.3804895086425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0.31766978047441408</v>
      </c>
      <c r="C653" s="49">
        <f t="shared" ref="C653:H653" si="272">IF($I652=0,"-",C652/$I652)</f>
        <v>6.699067875498608E-3</v>
      </c>
      <c r="D653" s="49">
        <f t="shared" si="272"/>
        <v>8.3610229803071895E-2</v>
      </c>
      <c r="E653" s="49">
        <f t="shared" si="272"/>
        <v>0.12595341995547951</v>
      </c>
      <c r="F653" s="49">
        <f t="shared" si="272"/>
        <v>0.4328225767633283</v>
      </c>
      <c r="G653" s="49">
        <f t="shared" si="272"/>
        <v>3.2784952533445821E-2</v>
      </c>
      <c r="H653" s="71">
        <f t="shared" si="272"/>
        <v>4.5997259476183376E-4</v>
      </c>
      <c r="I653" s="50">
        <f>SUM(B653:H653)</f>
        <v>1</v>
      </c>
      <c r="K653" s="82" t="s">
        <v>83</v>
      </c>
      <c r="L653" s="99">
        <f t="shared" ref="L653:R653" si="273">IF($S652=0,"-",L652/$S652)</f>
        <v>0.31766978047441408</v>
      </c>
      <c r="M653" s="99">
        <f t="shared" si="273"/>
        <v>6.699067875498608E-3</v>
      </c>
      <c r="N653" s="99">
        <f t="shared" si="273"/>
        <v>8.3610229803071895E-2</v>
      </c>
      <c r="O653" s="99">
        <f t="shared" si="273"/>
        <v>0.12595341995547951</v>
      </c>
      <c r="P653" s="99">
        <f t="shared" si="273"/>
        <v>0.4328225767633283</v>
      </c>
      <c r="Q653" s="99">
        <f t="shared" si="273"/>
        <v>3.2784952533445821E-2</v>
      </c>
      <c r="R653" s="100">
        <f t="shared" si="273"/>
        <v>4.5997259476183376E-4</v>
      </c>
      <c r="S653" s="101">
        <f>SUM(L653:R653)</f>
        <v>1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119</v>
      </c>
      <c r="B1" s="357"/>
      <c r="C1" s="357"/>
      <c r="D1" s="357"/>
      <c r="E1" s="357"/>
      <c r="F1" s="357"/>
      <c r="G1" s="357"/>
      <c r="H1" s="357"/>
      <c r="I1" s="358"/>
      <c r="K1" s="365" t="s">
        <v>120</v>
      </c>
      <c r="L1" s="366"/>
      <c r="M1" s="366"/>
      <c r="N1" s="366"/>
      <c r="O1" s="366"/>
      <c r="P1" s="366"/>
      <c r="Q1" s="366"/>
      <c r="R1" s="366"/>
      <c r="S1" s="367"/>
      <c r="U1" s="374" t="s">
        <v>121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41.462251808929857</v>
      </c>
      <c r="C7" s="38">
        <f t="shared" ref="C7:E7" si="0">C33+C85</f>
        <v>0</v>
      </c>
      <c r="D7" s="38">
        <f t="shared" si="0"/>
        <v>0.8153719030175004</v>
      </c>
      <c r="E7" s="38">
        <f t="shared" si="0"/>
        <v>0</v>
      </c>
      <c r="F7" s="158">
        <f>F59+F85</f>
        <v>1.5511959130478166</v>
      </c>
      <c r="G7" s="38">
        <f t="shared" ref="G7:H7" si="1">G33+G85</f>
        <v>0</v>
      </c>
      <c r="H7" s="38">
        <f t="shared" si="1"/>
        <v>0</v>
      </c>
      <c r="I7" s="160">
        <f>SUM(B7:H7)</f>
        <v>43.82881962499517</v>
      </c>
      <c r="J7" s="155"/>
      <c r="K7" s="161" t="s">
        <v>7</v>
      </c>
      <c r="L7" s="38">
        <f>L33+L85</f>
        <v>41.462251808929857</v>
      </c>
      <c r="M7" s="38">
        <f t="shared" ref="M7:O7" si="2">M33+M85</f>
        <v>0</v>
      </c>
      <c r="N7" s="38">
        <f t="shared" si="2"/>
        <v>0.8153719030175004</v>
      </c>
      <c r="O7" s="38">
        <f t="shared" si="2"/>
        <v>0</v>
      </c>
      <c r="P7" s="44">
        <f>P59+P85+P33</f>
        <v>1.5511959130478166</v>
      </c>
      <c r="Q7" s="38">
        <f t="shared" ref="Q7:R7" si="3">Q33+Q85</f>
        <v>0</v>
      </c>
      <c r="R7" s="38">
        <f t="shared" si="3"/>
        <v>0</v>
      </c>
      <c r="S7" s="164">
        <f>SUM(L7:R7)</f>
        <v>43.82881962499517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7" si="4">B34+B86</f>
        <v>32.889279230987725</v>
      </c>
      <c r="C8" s="41">
        <f t="shared" si="4"/>
        <v>0</v>
      </c>
      <c r="D8" s="41">
        <f t="shared" si="4"/>
        <v>430.58574606173602</v>
      </c>
      <c r="E8" s="41">
        <f t="shared" si="4"/>
        <v>0</v>
      </c>
      <c r="F8" s="166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168">
        <f t="shared" ref="I8:I27" si="7">SUM(B8:H8)</f>
        <v>463.47502529272373</v>
      </c>
      <c r="J8" s="155"/>
      <c r="K8" s="169" t="s">
        <v>8</v>
      </c>
      <c r="L8" s="88">
        <f t="shared" ref="L8:O27" si="8">L34+L86</f>
        <v>32.889279230987725</v>
      </c>
      <c r="M8" s="88">
        <f t="shared" si="8"/>
        <v>0</v>
      </c>
      <c r="N8" s="88">
        <f t="shared" si="8"/>
        <v>430.58574606173602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172">
        <f t="shared" ref="S8:S27" si="11">SUM(L8:R8)</f>
        <v>463.47502529272373</v>
      </c>
      <c r="T8" s="155" t="str">
        <f t="shared" ref="T8:T24" si="12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7.2802068947505338</v>
      </c>
      <c r="C9" s="44">
        <f t="shared" si="4"/>
        <v>0</v>
      </c>
      <c r="D9" s="44">
        <f t="shared" si="4"/>
        <v>262.16053508443844</v>
      </c>
      <c r="E9" s="44">
        <f t="shared" si="4"/>
        <v>0</v>
      </c>
      <c r="F9" s="162">
        <f t="shared" si="5"/>
        <v>0</v>
      </c>
      <c r="G9" s="44">
        <f t="shared" ref="G9:H9" si="13">G35+G87</f>
        <v>0</v>
      </c>
      <c r="H9" s="44">
        <f t="shared" si="13"/>
        <v>0</v>
      </c>
      <c r="I9" s="160">
        <f t="shared" si="7"/>
        <v>269.44074197918894</v>
      </c>
      <c r="J9" s="155"/>
      <c r="K9" s="161" t="s">
        <v>10</v>
      </c>
      <c r="L9" s="44">
        <f t="shared" si="8"/>
        <v>7.2802068947505338</v>
      </c>
      <c r="M9" s="44">
        <f t="shared" si="8"/>
        <v>0</v>
      </c>
      <c r="N9" s="44">
        <f t="shared" si="8"/>
        <v>262.16053508443844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164">
        <f t="shared" si="11"/>
        <v>269.44074197918894</v>
      </c>
      <c r="T9" s="155" t="str">
        <f t="shared" si="12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561.57227711999997</v>
      </c>
      <c r="E10" s="41">
        <f t="shared" si="4"/>
        <v>0</v>
      </c>
      <c r="F10" s="166">
        <f t="shared" si="5"/>
        <v>0</v>
      </c>
      <c r="G10" s="41">
        <f t="shared" ref="G10:H10" si="15">G36+G88</f>
        <v>0</v>
      </c>
      <c r="H10" s="41">
        <f t="shared" si="15"/>
        <v>0</v>
      </c>
      <c r="I10" s="168">
        <f t="shared" si="7"/>
        <v>561.57227711999997</v>
      </c>
      <c r="J10" s="155"/>
      <c r="K10" s="169" t="s">
        <v>52</v>
      </c>
      <c r="L10" s="88">
        <f t="shared" si="8"/>
        <v>0</v>
      </c>
      <c r="M10" s="88">
        <f t="shared" si="8"/>
        <v>0</v>
      </c>
      <c r="N10" s="88">
        <f t="shared" si="8"/>
        <v>561.57227711999997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172">
        <f t="shared" si="11"/>
        <v>561.57227711999997</v>
      </c>
      <c r="T10" s="155" t="str">
        <f t="shared" si="12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444.74919634573678</v>
      </c>
      <c r="C11" s="44">
        <f t="shared" si="4"/>
        <v>138.13735499246067</v>
      </c>
      <c r="D11" s="44">
        <f t="shared" si="4"/>
        <v>243.29670402617555</v>
      </c>
      <c r="E11" s="44">
        <f t="shared" si="4"/>
        <v>11.547427592605468</v>
      </c>
      <c r="F11" s="162">
        <f t="shared" si="5"/>
        <v>0</v>
      </c>
      <c r="G11" s="44">
        <f t="shared" ref="G11:H11" si="17">G37+G89</f>
        <v>0</v>
      </c>
      <c r="H11" s="44">
        <f t="shared" si="17"/>
        <v>0</v>
      </c>
      <c r="I11" s="160">
        <f t="shared" si="7"/>
        <v>837.73068295697851</v>
      </c>
      <c r="J11" s="155"/>
      <c r="K11" s="161" t="s">
        <v>16</v>
      </c>
      <c r="L11" s="44">
        <f t="shared" si="8"/>
        <v>444.74919634573678</v>
      </c>
      <c r="M11" s="44">
        <f t="shared" si="8"/>
        <v>138.13735499246067</v>
      </c>
      <c r="N11" s="44">
        <f t="shared" si="8"/>
        <v>243.29670402617555</v>
      </c>
      <c r="O11" s="44">
        <f t="shared" si="8"/>
        <v>11.547427592605468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164">
        <f t="shared" si="11"/>
        <v>837.73068295697851</v>
      </c>
      <c r="T11" s="155" t="str">
        <f t="shared" si="12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6998.0161979020504</v>
      </c>
      <c r="C12" s="41">
        <f t="shared" si="4"/>
        <v>69.80956355979113</v>
      </c>
      <c r="D12" s="41">
        <f t="shared" si="4"/>
        <v>885.24975480532191</v>
      </c>
      <c r="E12" s="41">
        <f t="shared" si="4"/>
        <v>6.8522964165296809</v>
      </c>
      <c r="F12" s="166">
        <f t="shared" si="5"/>
        <v>0</v>
      </c>
      <c r="G12" s="41">
        <f t="shared" ref="G12:H12" si="19">G38+G90</f>
        <v>0</v>
      </c>
      <c r="H12" s="41">
        <f t="shared" si="19"/>
        <v>0</v>
      </c>
      <c r="I12" s="168">
        <f t="shared" si="7"/>
        <v>7959.9278126836925</v>
      </c>
      <c r="J12" s="155"/>
      <c r="K12" s="169" t="s">
        <v>15</v>
      </c>
      <c r="L12" s="88">
        <f t="shared" si="8"/>
        <v>6998.0161979020504</v>
      </c>
      <c r="M12" s="88">
        <f t="shared" si="8"/>
        <v>69.80956355979113</v>
      </c>
      <c r="N12" s="88">
        <f t="shared" si="8"/>
        <v>885.24975480532191</v>
      </c>
      <c r="O12" s="88">
        <f t="shared" si="8"/>
        <v>6.8522964165296809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172">
        <f t="shared" si="11"/>
        <v>7959.9278126836925</v>
      </c>
      <c r="T12" s="155" t="str">
        <f t="shared" si="12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0.28418760065338433</v>
      </c>
      <c r="D13" s="44">
        <f t="shared" si="4"/>
        <v>0.29902583196640031</v>
      </c>
      <c r="E13" s="44">
        <f t="shared" si="4"/>
        <v>1361.3482298735648</v>
      </c>
      <c r="F13" s="162">
        <f t="shared" si="5"/>
        <v>18681.469779042403</v>
      </c>
      <c r="G13" s="44">
        <f t="shared" ref="G13:H13" si="21">G39+G91</f>
        <v>0</v>
      </c>
      <c r="H13" s="44">
        <f t="shared" si="21"/>
        <v>0</v>
      </c>
      <c r="I13" s="160">
        <f t="shared" si="7"/>
        <v>20043.401222348588</v>
      </c>
      <c r="J13" s="155"/>
      <c r="K13" s="175" t="s">
        <v>54</v>
      </c>
      <c r="L13" s="44">
        <f t="shared" si="8"/>
        <v>0</v>
      </c>
      <c r="M13" s="44">
        <f t="shared" si="8"/>
        <v>0.28418760065338433</v>
      </c>
      <c r="N13" s="44">
        <f t="shared" si="8"/>
        <v>0.29902583196640031</v>
      </c>
      <c r="O13" s="44">
        <f t="shared" si="8"/>
        <v>1361.3482298735648</v>
      </c>
      <c r="P13" s="44">
        <f t="shared" si="9"/>
        <v>18681.469779042403</v>
      </c>
      <c r="Q13" s="44">
        <f t="shared" ref="Q13:R13" si="22">Q39+Q91</f>
        <v>0</v>
      </c>
      <c r="R13" s="44">
        <f t="shared" si="22"/>
        <v>0</v>
      </c>
      <c r="S13" s="164">
        <f t="shared" si="11"/>
        <v>20043.401222348588</v>
      </c>
      <c r="T13" s="155" t="str">
        <f>IF(ABS(S13-I13)&gt;0.1,S13-I13,"")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0.10075894990493024</v>
      </c>
      <c r="E14" s="41">
        <f t="shared" si="4"/>
        <v>43.104276700319119</v>
      </c>
      <c r="F14" s="166">
        <f t="shared" si="5"/>
        <v>5081.5983790437695</v>
      </c>
      <c r="G14" s="41">
        <f t="shared" ref="G14:H14" si="23">G40+G92</f>
        <v>0</v>
      </c>
      <c r="H14" s="41">
        <f t="shared" si="23"/>
        <v>0</v>
      </c>
      <c r="I14" s="168">
        <f t="shared" si="7"/>
        <v>5124.8034146939935</v>
      </c>
      <c r="J14" s="155"/>
      <c r="K14" s="169" t="s">
        <v>12</v>
      </c>
      <c r="L14" s="88">
        <f t="shared" si="8"/>
        <v>0</v>
      </c>
      <c r="M14" s="88">
        <f t="shared" si="8"/>
        <v>0</v>
      </c>
      <c r="N14" s="88">
        <f t="shared" si="8"/>
        <v>0.10075894990493024</v>
      </c>
      <c r="O14" s="88">
        <f t="shared" si="8"/>
        <v>43.104276700319119</v>
      </c>
      <c r="P14" s="88">
        <f t="shared" si="9"/>
        <v>5081.5983790437685</v>
      </c>
      <c r="Q14" s="88">
        <f t="shared" ref="Q14:R14" si="24">Q40+Q92</f>
        <v>0</v>
      </c>
      <c r="R14" s="88">
        <f t="shared" si="24"/>
        <v>0</v>
      </c>
      <c r="S14" s="172">
        <f t="shared" si="11"/>
        <v>5124.8034146939926</v>
      </c>
      <c r="T14" s="155" t="str">
        <f t="shared" si="12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0.61745151231643169</v>
      </c>
      <c r="E15" s="44">
        <f t="shared" si="4"/>
        <v>0</v>
      </c>
      <c r="F15" s="162">
        <f t="shared" si="5"/>
        <v>1527.7909285145436</v>
      </c>
      <c r="G15" s="44">
        <f t="shared" ref="G15:H15" si="25">G41+G93</f>
        <v>0</v>
      </c>
      <c r="H15" s="44">
        <f t="shared" si="25"/>
        <v>0</v>
      </c>
      <c r="I15" s="160">
        <f t="shared" si="7"/>
        <v>1528.40838002686</v>
      </c>
      <c r="J15" s="155"/>
      <c r="K15" s="175" t="s">
        <v>55</v>
      </c>
      <c r="L15" s="44">
        <f t="shared" si="8"/>
        <v>0</v>
      </c>
      <c r="M15" s="44">
        <f t="shared" si="8"/>
        <v>0</v>
      </c>
      <c r="N15" s="44">
        <f t="shared" si="8"/>
        <v>0.61745151231643169</v>
      </c>
      <c r="O15" s="44">
        <f t="shared" si="8"/>
        <v>0</v>
      </c>
      <c r="P15" s="44">
        <f t="shared" si="9"/>
        <v>1527.7909285145436</v>
      </c>
      <c r="Q15" s="44">
        <f t="shared" ref="Q15:R15" si="26">Q41+Q93</f>
        <v>0</v>
      </c>
      <c r="R15" s="44">
        <f t="shared" si="26"/>
        <v>0</v>
      </c>
      <c r="S15" s="164">
        <f t="shared" si="11"/>
        <v>1528.40838002686</v>
      </c>
      <c r="T15" s="155" t="str">
        <f t="shared" si="12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265.7531291525296</v>
      </c>
      <c r="C16" s="41">
        <f t="shared" si="4"/>
        <v>19.969936089809046</v>
      </c>
      <c r="D16" s="41">
        <f t="shared" si="4"/>
        <v>161.66991586713155</v>
      </c>
      <c r="E16" s="41">
        <f t="shared" si="4"/>
        <v>89.056259154486099</v>
      </c>
      <c r="F16" s="166">
        <f t="shared" si="5"/>
        <v>10.776157479751109</v>
      </c>
      <c r="G16" s="41">
        <f t="shared" ref="G16:H16" si="27">G42+G94</f>
        <v>0</v>
      </c>
      <c r="H16" s="41">
        <f t="shared" si="27"/>
        <v>0</v>
      </c>
      <c r="I16" s="168">
        <f t="shared" si="7"/>
        <v>547.22539774370728</v>
      </c>
      <c r="J16" s="155"/>
      <c r="K16" s="169" t="s">
        <v>17</v>
      </c>
      <c r="L16" s="88">
        <f t="shared" si="8"/>
        <v>265.7531291525296</v>
      </c>
      <c r="M16" s="88">
        <f t="shared" si="8"/>
        <v>19.969936089809046</v>
      </c>
      <c r="N16" s="88">
        <f t="shared" si="8"/>
        <v>161.66991586713155</v>
      </c>
      <c r="O16" s="88">
        <f t="shared" si="8"/>
        <v>89.056259154486099</v>
      </c>
      <c r="P16" s="88">
        <f t="shared" si="9"/>
        <v>10.776157479751109</v>
      </c>
      <c r="Q16" s="88">
        <f t="shared" ref="Q16:R16" si="28">Q42+Q94</f>
        <v>0</v>
      </c>
      <c r="R16" s="88">
        <f t="shared" si="28"/>
        <v>0</v>
      </c>
      <c r="S16" s="172">
        <f t="shared" si="11"/>
        <v>547.22539774370728</v>
      </c>
      <c r="T16" s="155" t="str">
        <f t="shared" si="12"/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3054.5355502632774</v>
      </c>
      <c r="C17" s="44">
        <f t="shared" si="4"/>
        <v>1655.7267042848703</v>
      </c>
      <c r="D17" s="44">
        <f t="shared" si="4"/>
        <v>3649.9029657253054</v>
      </c>
      <c r="E17" s="44">
        <f t="shared" si="4"/>
        <v>129.03691117107911</v>
      </c>
      <c r="F17" s="162">
        <f t="shared" si="5"/>
        <v>40.578125453382498</v>
      </c>
      <c r="G17" s="44">
        <f t="shared" ref="G17:H17" si="29">G43+G95</f>
        <v>0</v>
      </c>
      <c r="H17" s="44">
        <f t="shared" si="29"/>
        <v>0</v>
      </c>
      <c r="I17" s="160">
        <f t="shared" si="7"/>
        <v>8529.780256897915</v>
      </c>
      <c r="J17" s="155"/>
      <c r="K17" s="175" t="s">
        <v>139</v>
      </c>
      <c r="L17" s="44">
        <f t="shared" si="8"/>
        <v>3054.5355502632774</v>
      </c>
      <c r="M17" s="44">
        <f t="shared" si="8"/>
        <v>1655.7267042848703</v>
      </c>
      <c r="N17" s="44">
        <f t="shared" si="8"/>
        <v>3649.9029657253054</v>
      </c>
      <c r="O17" s="44">
        <f t="shared" si="8"/>
        <v>129.03691117107911</v>
      </c>
      <c r="P17" s="44">
        <f t="shared" si="9"/>
        <v>40.578125453382498</v>
      </c>
      <c r="Q17" s="44">
        <f t="shared" ref="Q17:R17" si="30">Q43+Q95</f>
        <v>0</v>
      </c>
      <c r="R17" s="44">
        <f t="shared" si="30"/>
        <v>0</v>
      </c>
      <c r="S17" s="164">
        <f t="shared" si="11"/>
        <v>8529.780256897915</v>
      </c>
      <c r="T17" s="155" t="str">
        <f t="shared" si="12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1894.6871578844148</v>
      </c>
      <c r="C18" s="41">
        <f t="shared" si="4"/>
        <v>86.381508349641194</v>
      </c>
      <c r="D18" s="41">
        <f t="shared" si="4"/>
        <v>4648.5984049754297</v>
      </c>
      <c r="E18" s="41">
        <f t="shared" si="4"/>
        <v>8024.6892622109808</v>
      </c>
      <c r="F18" s="166">
        <f t="shared" si="5"/>
        <v>1518.7869982293846</v>
      </c>
      <c r="G18" s="41">
        <f t="shared" ref="G18:H18" si="31">G44+G96</f>
        <v>2581.2675058141563</v>
      </c>
      <c r="H18" s="41">
        <f t="shared" si="31"/>
        <v>25.175602946165011</v>
      </c>
      <c r="I18" s="168">
        <f t="shared" si="7"/>
        <v>18779.586440410174</v>
      </c>
      <c r="J18" s="155"/>
      <c r="K18" s="169" t="s">
        <v>25</v>
      </c>
      <c r="L18" s="88">
        <f t="shared" si="8"/>
        <v>1894.6871578844148</v>
      </c>
      <c r="M18" s="88">
        <f t="shared" si="8"/>
        <v>86.381508349641194</v>
      </c>
      <c r="N18" s="88">
        <f t="shared" si="8"/>
        <v>4648.5984049754297</v>
      </c>
      <c r="O18" s="88">
        <f t="shared" si="8"/>
        <v>8024.6892622109808</v>
      </c>
      <c r="P18" s="88">
        <f t="shared" si="9"/>
        <v>1518.7869982293846</v>
      </c>
      <c r="Q18" s="88">
        <f t="shared" ref="Q18:R18" si="32">Q44+Q96</f>
        <v>2581.2675058141563</v>
      </c>
      <c r="R18" s="88">
        <f t="shared" si="32"/>
        <v>25.175602946165011</v>
      </c>
      <c r="S18" s="172">
        <f t="shared" si="11"/>
        <v>18779.586440410174</v>
      </c>
      <c r="T18" s="155" t="str">
        <f t="shared" si="12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2033.2384181285724</v>
      </c>
      <c r="C19" s="44">
        <f t="shared" si="4"/>
        <v>208.88917833763594</v>
      </c>
      <c r="D19" s="44">
        <f t="shared" si="4"/>
        <v>179.30087939239237</v>
      </c>
      <c r="E19" s="44">
        <f t="shared" si="4"/>
        <v>0</v>
      </c>
      <c r="F19" s="162">
        <f t="shared" si="5"/>
        <v>0</v>
      </c>
      <c r="G19" s="44">
        <f t="shared" ref="G19:H19" si="33">G45+G97</f>
        <v>0</v>
      </c>
      <c r="H19" s="44">
        <f t="shared" si="33"/>
        <v>0</v>
      </c>
      <c r="I19" s="160">
        <f t="shared" si="7"/>
        <v>2421.4284758586005</v>
      </c>
      <c r="J19" s="155"/>
      <c r="K19" s="175" t="s">
        <v>24</v>
      </c>
      <c r="L19" s="44">
        <f t="shared" si="8"/>
        <v>2033.2384181285724</v>
      </c>
      <c r="M19" s="44">
        <f t="shared" si="8"/>
        <v>208.88917833763594</v>
      </c>
      <c r="N19" s="44">
        <f t="shared" si="8"/>
        <v>179.30087939239237</v>
      </c>
      <c r="O19" s="44">
        <f t="shared" si="8"/>
        <v>0</v>
      </c>
      <c r="P19" s="44">
        <f t="shared" si="9"/>
        <v>0</v>
      </c>
      <c r="Q19" s="44">
        <f t="shared" ref="Q19:R19" si="34">Q45+Q97</f>
        <v>0</v>
      </c>
      <c r="R19" s="44">
        <f t="shared" si="34"/>
        <v>0</v>
      </c>
      <c r="S19" s="164">
        <f t="shared" si="11"/>
        <v>2421.4284758586005</v>
      </c>
      <c r="T19" s="155" t="str">
        <f t="shared" si="12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4237.4526585882686</v>
      </c>
      <c r="C20" s="41">
        <f t="shared" si="4"/>
        <v>13.562883860988656</v>
      </c>
      <c r="D20" s="41">
        <f t="shared" si="4"/>
        <v>495.33594702708058</v>
      </c>
      <c r="E20" s="41">
        <f t="shared" si="4"/>
        <v>0</v>
      </c>
      <c r="F20" s="166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168">
        <f t="shared" si="7"/>
        <v>4746.5828520460436</v>
      </c>
      <c r="J20" s="155"/>
      <c r="K20" s="169" t="s">
        <v>56</v>
      </c>
      <c r="L20" s="88">
        <f t="shared" si="8"/>
        <v>4237.4526585882686</v>
      </c>
      <c r="M20" s="88">
        <f t="shared" si="8"/>
        <v>13.562883860988656</v>
      </c>
      <c r="N20" s="88">
        <f t="shared" si="8"/>
        <v>495.33594702708058</v>
      </c>
      <c r="O20" s="88">
        <f t="shared" si="8"/>
        <v>0</v>
      </c>
      <c r="P20" s="88">
        <f t="shared" si="9"/>
        <v>0.23136256970588234</v>
      </c>
      <c r="Q20" s="88">
        <f t="shared" ref="Q20:R20" si="36">Q46+Q98</f>
        <v>0</v>
      </c>
      <c r="R20" s="88">
        <f t="shared" si="36"/>
        <v>0</v>
      </c>
      <c r="S20" s="172">
        <f t="shared" si="11"/>
        <v>4746.5828520460436</v>
      </c>
      <c r="T20" s="155" t="str">
        <f t="shared" si="12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1732.9865181912719</v>
      </c>
      <c r="C21" s="44">
        <f t="shared" si="4"/>
        <v>1281.7052533473257</v>
      </c>
      <c r="D21" s="44">
        <f t="shared" si="4"/>
        <v>1080.3685625430401</v>
      </c>
      <c r="E21" s="44">
        <f t="shared" si="4"/>
        <v>22.654656371177161</v>
      </c>
      <c r="F21" s="162">
        <f t="shared" si="5"/>
        <v>1893.6194978490548</v>
      </c>
      <c r="G21" s="44">
        <f t="shared" ref="G21:H21" si="37">G47+G99</f>
        <v>0</v>
      </c>
      <c r="H21" s="44">
        <f t="shared" si="37"/>
        <v>0</v>
      </c>
      <c r="I21" s="160">
        <f t="shared" si="7"/>
        <v>6011.3344883018699</v>
      </c>
      <c r="J21" s="155"/>
      <c r="K21" s="175" t="s">
        <v>22</v>
      </c>
      <c r="L21" s="44">
        <f t="shared" si="8"/>
        <v>1732.9865181912719</v>
      </c>
      <c r="M21" s="44">
        <f t="shared" si="8"/>
        <v>1281.7052533473257</v>
      </c>
      <c r="N21" s="44">
        <f t="shared" si="8"/>
        <v>1080.3685625430401</v>
      </c>
      <c r="O21" s="44">
        <f t="shared" si="8"/>
        <v>22.654656371177161</v>
      </c>
      <c r="P21" s="44">
        <f t="shared" si="9"/>
        <v>1893.6194978490546</v>
      </c>
      <c r="Q21" s="44">
        <f t="shared" ref="Q21:R21" si="38">Q47+Q99</f>
        <v>0</v>
      </c>
      <c r="R21" s="44">
        <f t="shared" si="38"/>
        <v>0</v>
      </c>
      <c r="S21" s="164">
        <f t="shared" si="11"/>
        <v>6011.3344883018699</v>
      </c>
      <c r="T21" s="155" t="str">
        <f t="shared" si="12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3.7289129718241667</v>
      </c>
      <c r="C22" s="41">
        <f t="shared" si="4"/>
        <v>5.4292644380418364</v>
      </c>
      <c r="D22" s="41">
        <f t="shared" si="4"/>
        <v>240.29460314562351</v>
      </c>
      <c r="E22" s="41">
        <f t="shared" si="4"/>
        <v>0</v>
      </c>
      <c r="F22" s="166">
        <f t="shared" si="5"/>
        <v>0</v>
      </c>
      <c r="G22" s="41">
        <f t="shared" ref="G22:H22" si="39">G48+G100</f>
        <v>0</v>
      </c>
      <c r="H22" s="41">
        <f t="shared" si="39"/>
        <v>0</v>
      </c>
      <c r="I22" s="168">
        <f t="shared" si="7"/>
        <v>249.45278055548951</v>
      </c>
      <c r="J22" s="155"/>
      <c r="K22" s="169" t="s">
        <v>21</v>
      </c>
      <c r="L22" s="88">
        <f t="shared" si="8"/>
        <v>3.7289129718241667</v>
      </c>
      <c r="M22" s="88">
        <f t="shared" si="8"/>
        <v>5.4292644380418364</v>
      </c>
      <c r="N22" s="88">
        <f t="shared" si="8"/>
        <v>240.29460314562351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172">
        <f t="shared" si="11"/>
        <v>249.45278055548951</v>
      </c>
      <c r="T22" s="155" t="str">
        <f t="shared" si="12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718.71498556477252</v>
      </c>
      <c r="C23" s="44">
        <f t="shared" si="4"/>
        <v>0</v>
      </c>
      <c r="D23" s="44">
        <f t="shared" si="4"/>
        <v>384.41784404046655</v>
      </c>
      <c r="E23" s="44">
        <f t="shared" si="4"/>
        <v>0</v>
      </c>
      <c r="F23" s="162">
        <f t="shared" si="5"/>
        <v>0</v>
      </c>
      <c r="G23" s="44">
        <f t="shared" ref="G23:H23" si="41">G49+G101</f>
        <v>0</v>
      </c>
      <c r="H23" s="44">
        <f t="shared" si="41"/>
        <v>0</v>
      </c>
      <c r="I23" s="160">
        <f t="shared" si="7"/>
        <v>1103.1328296052391</v>
      </c>
      <c r="J23" s="155"/>
      <c r="K23" s="177" t="s">
        <v>60</v>
      </c>
      <c r="L23" s="44">
        <f t="shared" si="8"/>
        <v>718.71498556477252</v>
      </c>
      <c r="M23" s="44">
        <f t="shared" si="8"/>
        <v>0</v>
      </c>
      <c r="N23" s="44">
        <f t="shared" si="8"/>
        <v>384.41784404046655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164">
        <f t="shared" si="11"/>
        <v>1103.1328296052391</v>
      </c>
      <c r="T23" s="155" t="str">
        <f t="shared" si="12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si="4"/>
        <v>718.71498556477252</v>
      </c>
      <c r="C24" s="61">
        <f t="shared" si="4"/>
        <v>0</v>
      </c>
      <c r="D24" s="61">
        <f t="shared" si="4"/>
        <v>384.41784404046655</v>
      </c>
      <c r="E24" s="61">
        <f t="shared" si="4"/>
        <v>0</v>
      </c>
      <c r="F24" s="179">
        <f t="shared" si="5"/>
        <v>0</v>
      </c>
      <c r="G24" s="61">
        <f t="shared" ref="G24:H24" si="43">G50+G102</f>
        <v>0</v>
      </c>
      <c r="H24" s="61">
        <f t="shared" si="43"/>
        <v>0</v>
      </c>
      <c r="I24" s="181">
        <f t="shared" si="7"/>
        <v>1103.1328296052391</v>
      </c>
      <c r="J24" s="155"/>
      <c r="K24" s="182" t="s">
        <v>23</v>
      </c>
      <c r="L24" s="91">
        <f t="shared" si="8"/>
        <v>718.71498556477252</v>
      </c>
      <c r="M24" s="91">
        <f t="shared" si="8"/>
        <v>0</v>
      </c>
      <c r="N24" s="91">
        <f t="shared" si="8"/>
        <v>384.41784404046655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185">
        <f t="shared" si="11"/>
        <v>1103.1328296052391</v>
      </c>
      <c r="T24" s="155" t="str">
        <f t="shared" si="12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187">
        <f t="shared" si="5"/>
        <v>0</v>
      </c>
      <c r="G25" s="64">
        <f t="shared" ref="G25:H25" si="45">G51+G103</f>
        <v>0</v>
      </c>
      <c r="H25" s="64">
        <f t="shared" si="45"/>
        <v>0</v>
      </c>
      <c r="I25" s="189">
        <f t="shared" si="7"/>
        <v>0</v>
      </c>
      <c r="J25" s="155"/>
      <c r="K25" s="190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192">
        <f t="shared" si="11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179">
        <f t="shared" si="5"/>
        <v>0</v>
      </c>
      <c r="G26" s="61">
        <f t="shared" ref="G26:H26" si="47">G52+G104</f>
        <v>0</v>
      </c>
      <c r="H26" s="61">
        <f t="shared" si="47"/>
        <v>0</v>
      </c>
      <c r="I26" s="181">
        <f t="shared" si="7"/>
        <v>0</v>
      </c>
      <c r="J26" s="155"/>
      <c r="K26" s="182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185">
        <f t="shared" si="11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194">
        <f t="shared" si="5"/>
        <v>0</v>
      </c>
      <c r="G27" s="54">
        <f t="shared" ref="G27:H27" si="49">G53+G105</f>
        <v>0</v>
      </c>
      <c r="H27" s="54">
        <f t="shared" si="49"/>
        <v>0</v>
      </c>
      <c r="I27" s="196">
        <f t="shared" si="7"/>
        <v>0</v>
      </c>
      <c r="J27" s="155"/>
      <c r="K27" s="197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199">
        <f t="shared" si="11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21465.494462927385</v>
      </c>
      <c r="C28" s="201">
        <f t="shared" ref="C28:H28" si="51">SUM(C7:C23)</f>
        <v>3479.8958348612173</v>
      </c>
      <c r="D28" s="201">
        <f t="shared" si="51"/>
        <v>13224.586748011348</v>
      </c>
      <c r="E28" s="201">
        <f t="shared" si="51"/>
        <v>9688.289319490741</v>
      </c>
      <c r="F28" s="201">
        <f t="shared" si="51"/>
        <v>28756.402424095046</v>
      </c>
      <c r="G28" s="201">
        <f t="shared" si="51"/>
        <v>2581.2675058141563</v>
      </c>
      <c r="H28" s="201">
        <f t="shared" si="51"/>
        <v>25.175602946165011</v>
      </c>
      <c r="I28" s="201">
        <f t="shared" ref="I28" si="52">SUM(I7:I23)</f>
        <v>79221.11189814606</v>
      </c>
      <c r="J28" s="465"/>
      <c r="K28" s="202" t="s">
        <v>26</v>
      </c>
      <c r="L28" s="201">
        <f>SUM(L7:L23)</f>
        <v>21465.494462927385</v>
      </c>
      <c r="M28" s="201">
        <f t="shared" ref="M28:R28" si="53">SUM(M7:M23)</f>
        <v>3479.8958348612173</v>
      </c>
      <c r="N28" s="201">
        <f t="shared" si="53"/>
        <v>13224.586748011348</v>
      </c>
      <c r="O28" s="201">
        <f t="shared" si="53"/>
        <v>9688.289319490741</v>
      </c>
      <c r="P28" s="201">
        <f t="shared" si="53"/>
        <v>28756.402424095042</v>
      </c>
      <c r="Q28" s="201">
        <f t="shared" si="53"/>
        <v>2581.2675058141563</v>
      </c>
      <c r="R28" s="201">
        <f t="shared" si="53"/>
        <v>25.175602946165011</v>
      </c>
      <c r="S28" s="201">
        <f t="shared" ref="S28" si="54">SUM(S7:S23)</f>
        <v>79221.11189814606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0.27095674307784767</v>
      </c>
      <c r="C29" s="55">
        <f t="shared" ref="C29:H29" si="55">IF($I28=0,"-",C28/$I28)</f>
        <v>4.3926369517954901E-2</v>
      </c>
      <c r="D29" s="55">
        <f t="shared" si="55"/>
        <v>0.16693260711884594</v>
      </c>
      <c r="E29" s="55">
        <f t="shared" si="55"/>
        <v>0.12229428604772546</v>
      </c>
      <c r="F29" s="55">
        <f t="shared" si="55"/>
        <v>0.36298912922437793</v>
      </c>
      <c r="G29" s="55">
        <f t="shared" si="55"/>
        <v>3.258307594991687E-2</v>
      </c>
      <c r="H29" s="55">
        <f t="shared" si="55"/>
        <v>3.17789063331162E-4</v>
      </c>
      <c r="I29" s="56">
        <f>SUM(B29:H29)</f>
        <v>0.99999999999999989</v>
      </c>
      <c r="K29" s="82" t="s">
        <v>83</v>
      </c>
      <c r="L29" s="99">
        <f>IF($I28=0,"-",L28/$I28)</f>
        <v>0.27095674307784767</v>
      </c>
      <c r="M29" s="99">
        <f t="shared" ref="M29:R29" si="56">IF($I28=0,"-",M28/$I28)</f>
        <v>4.3926369517954901E-2</v>
      </c>
      <c r="N29" s="99">
        <f t="shared" si="56"/>
        <v>0.16693260711884594</v>
      </c>
      <c r="O29" s="99">
        <f t="shared" si="56"/>
        <v>0.12229428604772546</v>
      </c>
      <c r="P29" s="99">
        <f t="shared" si="56"/>
        <v>0.36298912922437793</v>
      </c>
      <c r="Q29" s="99">
        <f t="shared" si="56"/>
        <v>3.258307594991687E-2</v>
      </c>
      <c r="R29" s="100">
        <f t="shared" si="56"/>
        <v>3.17789063331162E-4</v>
      </c>
      <c r="S29" s="101">
        <f>SUM(L29:R29)</f>
        <v>0.99999999999999989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2.8890336691881003E-2</v>
      </c>
      <c r="C33" s="38">
        <f t="shared" ref="C33:E33" si="57">C111+C137+C163+C189+C215+C241+C267+C293+C319+C345+C371+C397+C423</f>
        <v>0</v>
      </c>
      <c r="D33" s="38">
        <f t="shared" si="57"/>
        <v>0</v>
      </c>
      <c r="E33" s="38">
        <f t="shared" si="57"/>
        <v>0</v>
      </c>
      <c r="F33" s="321">
        <v>0</v>
      </c>
      <c r="G33" s="38">
        <f t="shared" ref="G33:H48" si="58">G111+G137+G163+G189+G215+G241+G267+G293+G319+G345+G371+G397+G423</f>
        <v>0</v>
      </c>
      <c r="H33" s="38">
        <f t="shared" si="58"/>
        <v>0</v>
      </c>
      <c r="I33" s="160">
        <f>SUM(B33:H33)</f>
        <v>2.8890336691881003E-2</v>
      </c>
      <c r="J33" s="155"/>
      <c r="K33" s="209" t="s">
        <v>7</v>
      </c>
      <c r="L33" s="38">
        <f t="shared" ref="L33:R48" si="59">L111+L137+L163+L189+L215+L241+L267+L293+L319+L345+L371+L397+L423</f>
        <v>2.8890336691881003E-2</v>
      </c>
      <c r="M33" s="38">
        <f t="shared" si="59"/>
        <v>0</v>
      </c>
      <c r="N33" s="38">
        <f t="shared" si="59"/>
        <v>0</v>
      </c>
      <c r="O33" s="38">
        <f t="shared" si="59"/>
        <v>0</v>
      </c>
      <c r="P33" s="38">
        <f t="shared" si="59"/>
        <v>0</v>
      </c>
      <c r="Q33" s="38">
        <f t="shared" si="59"/>
        <v>0</v>
      </c>
      <c r="R33" s="38">
        <f t="shared" si="59"/>
        <v>0</v>
      </c>
      <c r="S33" s="211">
        <f>SUM(L33:R33)</f>
        <v>2.8890336691881003E-2</v>
      </c>
      <c r="T33" s="155"/>
      <c r="U33" s="212" t="s">
        <v>7</v>
      </c>
      <c r="V33" s="117">
        <f t="shared" ref="V33:AH48" si="60">V111+V137+V163+V189+V215+V241+V267+V293+V319+V345+V371+V397+V423</f>
        <v>2.8890336691881003E-2</v>
      </c>
      <c r="W33" s="117">
        <f t="shared" si="60"/>
        <v>0</v>
      </c>
      <c r="X33" s="117">
        <f t="shared" si="60"/>
        <v>0</v>
      </c>
      <c r="Y33" s="117">
        <f t="shared" si="60"/>
        <v>0</v>
      </c>
      <c r="Z33" s="117">
        <f t="shared" si="60"/>
        <v>0</v>
      </c>
      <c r="AA33" s="117">
        <f t="shared" si="60"/>
        <v>0</v>
      </c>
      <c r="AB33" s="117">
        <f t="shared" si="60"/>
        <v>0</v>
      </c>
      <c r="AC33" s="118">
        <f t="shared" si="60"/>
        <v>0</v>
      </c>
      <c r="AD33" s="117">
        <f t="shared" si="60"/>
        <v>0</v>
      </c>
      <c r="AE33" s="117">
        <f t="shared" si="60"/>
        <v>0</v>
      </c>
      <c r="AF33" s="117">
        <f t="shared" si="60"/>
        <v>0</v>
      </c>
      <c r="AG33" s="117">
        <f t="shared" si="60"/>
        <v>0</v>
      </c>
      <c r="AH33" s="117">
        <f t="shared" si="60"/>
        <v>0</v>
      </c>
      <c r="AI33" s="216">
        <f>SUM(V33:AC33)</f>
        <v>2.8890336691881003E-2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61">B112+B138+B164+B190+B216+B242+B268+B294+B320+B346+B372+B398+B424</f>
        <v>0</v>
      </c>
      <c r="C34" s="41">
        <f t="shared" si="61"/>
        <v>0</v>
      </c>
      <c r="D34" s="41">
        <f t="shared" si="61"/>
        <v>427.34524405317626</v>
      </c>
      <c r="E34" s="41">
        <f t="shared" si="61"/>
        <v>0</v>
      </c>
      <c r="F34" s="322">
        <v>0</v>
      </c>
      <c r="G34" s="41">
        <f t="shared" si="58"/>
        <v>0</v>
      </c>
      <c r="H34" s="41">
        <f t="shared" si="58"/>
        <v>0</v>
      </c>
      <c r="I34" s="168">
        <f t="shared" ref="I34:I53" si="62">SUM(B34:H34)</f>
        <v>427.34524405317626</v>
      </c>
      <c r="J34" s="155"/>
      <c r="K34" s="169" t="s">
        <v>8</v>
      </c>
      <c r="L34" s="88">
        <f t="shared" si="59"/>
        <v>0</v>
      </c>
      <c r="M34" s="88">
        <f t="shared" si="59"/>
        <v>0</v>
      </c>
      <c r="N34" s="88">
        <f t="shared" si="59"/>
        <v>427.34524405317626</v>
      </c>
      <c r="O34" s="88">
        <f t="shared" si="59"/>
        <v>0</v>
      </c>
      <c r="P34" s="88">
        <f t="shared" si="59"/>
        <v>0</v>
      </c>
      <c r="Q34" s="88">
        <f t="shared" si="59"/>
        <v>0</v>
      </c>
      <c r="R34" s="88">
        <f t="shared" si="59"/>
        <v>0</v>
      </c>
      <c r="S34" s="172">
        <f t="shared" ref="S34:S53" si="63">SUM(L34:R34)</f>
        <v>427.34524405317626</v>
      </c>
      <c r="T34" s="155"/>
      <c r="U34" s="217" t="s">
        <v>8</v>
      </c>
      <c r="V34" s="121">
        <f t="shared" si="60"/>
        <v>0</v>
      </c>
      <c r="W34" s="121">
        <f t="shared" si="60"/>
        <v>0</v>
      </c>
      <c r="X34" s="121">
        <f t="shared" si="60"/>
        <v>0</v>
      </c>
      <c r="Y34" s="121">
        <f t="shared" si="60"/>
        <v>0</v>
      </c>
      <c r="Z34" s="121">
        <f t="shared" si="60"/>
        <v>427.34524405317626</v>
      </c>
      <c r="AA34" s="121">
        <f t="shared" si="60"/>
        <v>0</v>
      </c>
      <c r="AB34" s="121">
        <f t="shared" si="60"/>
        <v>0</v>
      </c>
      <c r="AC34" s="122">
        <f t="shared" si="60"/>
        <v>0</v>
      </c>
      <c r="AD34" s="121">
        <f t="shared" si="60"/>
        <v>0</v>
      </c>
      <c r="AE34" s="121">
        <f t="shared" si="60"/>
        <v>0</v>
      </c>
      <c r="AF34" s="121">
        <f t="shared" si="60"/>
        <v>0</v>
      </c>
      <c r="AG34" s="121">
        <f t="shared" si="60"/>
        <v>0</v>
      </c>
      <c r="AH34" s="121">
        <f t="shared" si="60"/>
        <v>0</v>
      </c>
      <c r="AI34" s="220">
        <f t="shared" ref="AI34:AI53" si="64">SUM(V34:AC34)</f>
        <v>427.34524405317626</v>
      </c>
      <c r="AJ34" s="147" t="str">
        <f t="shared" ref="AJ34:AJ55" si="65">IF(ABS(S34-AI34)&gt;0.001,S34-AI34,"")</f>
        <v/>
      </c>
    </row>
    <row r="35" spans="1:36" ht="15">
      <c r="A35" s="173" t="s">
        <v>10</v>
      </c>
      <c r="B35" s="44">
        <f t="shared" si="61"/>
        <v>0</v>
      </c>
      <c r="C35" s="44">
        <f t="shared" si="61"/>
        <v>0</v>
      </c>
      <c r="D35" s="44">
        <f t="shared" si="61"/>
        <v>262.16034441320198</v>
      </c>
      <c r="E35" s="44">
        <f t="shared" si="61"/>
        <v>0</v>
      </c>
      <c r="F35" s="322">
        <v>0</v>
      </c>
      <c r="G35" s="44">
        <f t="shared" si="58"/>
        <v>0</v>
      </c>
      <c r="H35" s="44">
        <f t="shared" si="58"/>
        <v>0</v>
      </c>
      <c r="I35" s="160">
        <f t="shared" si="62"/>
        <v>262.16034441320198</v>
      </c>
      <c r="J35" s="155"/>
      <c r="K35" s="175" t="s">
        <v>10</v>
      </c>
      <c r="L35" s="44">
        <f t="shared" si="59"/>
        <v>0</v>
      </c>
      <c r="M35" s="44">
        <f t="shared" si="59"/>
        <v>0</v>
      </c>
      <c r="N35" s="44">
        <f t="shared" si="59"/>
        <v>262.16034441320198</v>
      </c>
      <c r="O35" s="44">
        <f t="shared" si="59"/>
        <v>0</v>
      </c>
      <c r="P35" s="44">
        <f t="shared" si="59"/>
        <v>0</v>
      </c>
      <c r="Q35" s="44">
        <f t="shared" si="59"/>
        <v>0</v>
      </c>
      <c r="R35" s="44">
        <f t="shared" si="59"/>
        <v>0</v>
      </c>
      <c r="S35" s="164">
        <f t="shared" si="63"/>
        <v>262.16034441320198</v>
      </c>
      <c r="T35" s="155"/>
      <c r="U35" s="221" t="s">
        <v>10</v>
      </c>
      <c r="V35" s="117">
        <f t="shared" si="60"/>
        <v>0</v>
      </c>
      <c r="W35" s="117">
        <f t="shared" si="60"/>
        <v>0</v>
      </c>
      <c r="X35" s="117">
        <f t="shared" si="60"/>
        <v>0</v>
      </c>
      <c r="Y35" s="117">
        <f t="shared" si="60"/>
        <v>0</v>
      </c>
      <c r="Z35" s="117">
        <f t="shared" si="60"/>
        <v>262.16034441320198</v>
      </c>
      <c r="AA35" s="117">
        <f t="shared" si="60"/>
        <v>0</v>
      </c>
      <c r="AB35" s="117">
        <f t="shared" si="60"/>
        <v>0</v>
      </c>
      <c r="AC35" s="118">
        <f t="shared" si="60"/>
        <v>0</v>
      </c>
      <c r="AD35" s="117">
        <f t="shared" si="60"/>
        <v>0</v>
      </c>
      <c r="AE35" s="117">
        <f t="shared" si="60"/>
        <v>0</v>
      </c>
      <c r="AF35" s="117">
        <f t="shared" si="60"/>
        <v>0</v>
      </c>
      <c r="AG35" s="117">
        <f t="shared" si="60"/>
        <v>0</v>
      </c>
      <c r="AH35" s="117">
        <f t="shared" si="60"/>
        <v>0</v>
      </c>
      <c r="AI35" s="216">
        <f t="shared" si="64"/>
        <v>262.16034441320198</v>
      </c>
      <c r="AJ35" s="147" t="str">
        <f t="shared" si="65"/>
        <v/>
      </c>
    </row>
    <row r="36" spans="1:36" ht="15">
      <c r="A36" s="165" t="s">
        <v>52</v>
      </c>
      <c r="B36" s="41">
        <f t="shared" si="61"/>
        <v>0</v>
      </c>
      <c r="C36" s="41">
        <f t="shared" si="61"/>
        <v>0</v>
      </c>
      <c r="D36" s="41">
        <f t="shared" si="61"/>
        <v>561.57227711999997</v>
      </c>
      <c r="E36" s="41">
        <f t="shared" si="61"/>
        <v>0</v>
      </c>
      <c r="F36" s="322">
        <v>0</v>
      </c>
      <c r="G36" s="41">
        <f t="shared" si="58"/>
        <v>0</v>
      </c>
      <c r="H36" s="41">
        <f t="shared" si="58"/>
        <v>0</v>
      </c>
      <c r="I36" s="168">
        <f t="shared" si="62"/>
        <v>561.57227711999997</v>
      </c>
      <c r="J36" s="155"/>
      <c r="K36" s="169" t="s">
        <v>52</v>
      </c>
      <c r="L36" s="88">
        <f t="shared" si="59"/>
        <v>0</v>
      </c>
      <c r="M36" s="88">
        <f t="shared" si="59"/>
        <v>0</v>
      </c>
      <c r="N36" s="88">
        <f t="shared" si="59"/>
        <v>561.57227711999997</v>
      </c>
      <c r="O36" s="88">
        <f t="shared" si="59"/>
        <v>0</v>
      </c>
      <c r="P36" s="88">
        <f t="shared" si="59"/>
        <v>0</v>
      </c>
      <c r="Q36" s="88">
        <f t="shared" si="59"/>
        <v>0</v>
      </c>
      <c r="R36" s="88">
        <f t="shared" si="59"/>
        <v>0</v>
      </c>
      <c r="S36" s="172">
        <f t="shared" si="63"/>
        <v>561.57227711999997</v>
      </c>
      <c r="T36" s="155"/>
      <c r="U36" s="217" t="s">
        <v>52</v>
      </c>
      <c r="V36" s="121">
        <f t="shared" si="60"/>
        <v>0</v>
      </c>
      <c r="W36" s="121">
        <f t="shared" si="60"/>
        <v>0</v>
      </c>
      <c r="X36" s="121">
        <f t="shared" si="60"/>
        <v>0</v>
      </c>
      <c r="Y36" s="121">
        <f t="shared" si="60"/>
        <v>0</v>
      </c>
      <c r="Z36" s="121">
        <f t="shared" si="60"/>
        <v>561.57227711999997</v>
      </c>
      <c r="AA36" s="121">
        <f t="shared" si="60"/>
        <v>0</v>
      </c>
      <c r="AB36" s="121">
        <f t="shared" si="60"/>
        <v>0</v>
      </c>
      <c r="AC36" s="122">
        <f t="shared" si="60"/>
        <v>0</v>
      </c>
      <c r="AD36" s="121">
        <f t="shared" si="60"/>
        <v>0</v>
      </c>
      <c r="AE36" s="121">
        <f t="shared" si="60"/>
        <v>0</v>
      </c>
      <c r="AF36" s="121">
        <f t="shared" si="60"/>
        <v>0</v>
      </c>
      <c r="AG36" s="121">
        <f t="shared" si="60"/>
        <v>0</v>
      </c>
      <c r="AH36" s="121">
        <f t="shared" si="60"/>
        <v>0</v>
      </c>
      <c r="AI36" s="220">
        <f t="shared" si="64"/>
        <v>561.57227711999997</v>
      </c>
      <c r="AJ36" s="147" t="str">
        <f t="shared" si="65"/>
        <v/>
      </c>
    </row>
    <row r="37" spans="1:36" ht="15">
      <c r="A37" s="173" t="s">
        <v>16</v>
      </c>
      <c r="B37" s="44">
        <f t="shared" si="61"/>
        <v>262.4554731261623</v>
      </c>
      <c r="C37" s="44">
        <f t="shared" si="61"/>
        <v>127.84351817840033</v>
      </c>
      <c r="D37" s="44">
        <f t="shared" si="61"/>
        <v>229.38103422165497</v>
      </c>
      <c r="E37" s="44">
        <f t="shared" si="61"/>
        <v>6.6695706869726505</v>
      </c>
      <c r="F37" s="322">
        <v>0</v>
      </c>
      <c r="G37" s="44">
        <f t="shared" si="58"/>
        <v>0</v>
      </c>
      <c r="H37" s="44">
        <f t="shared" si="58"/>
        <v>0</v>
      </c>
      <c r="I37" s="160">
        <f t="shared" si="62"/>
        <v>626.34959621319024</v>
      </c>
      <c r="J37" s="155"/>
      <c r="K37" s="175" t="s">
        <v>16</v>
      </c>
      <c r="L37" s="44">
        <f t="shared" si="59"/>
        <v>262.4554731261623</v>
      </c>
      <c r="M37" s="44">
        <f t="shared" si="59"/>
        <v>127.84351817840033</v>
      </c>
      <c r="N37" s="44">
        <f t="shared" si="59"/>
        <v>229.38103422165497</v>
      </c>
      <c r="O37" s="44">
        <f t="shared" si="59"/>
        <v>6.6695706869726505</v>
      </c>
      <c r="P37" s="44">
        <f t="shared" si="59"/>
        <v>0</v>
      </c>
      <c r="Q37" s="44">
        <f t="shared" si="59"/>
        <v>0</v>
      </c>
      <c r="R37" s="44">
        <f t="shared" si="59"/>
        <v>0</v>
      </c>
      <c r="S37" s="164">
        <f t="shared" si="63"/>
        <v>626.34959621319024</v>
      </c>
      <c r="T37" s="155"/>
      <c r="U37" s="221" t="s">
        <v>16</v>
      </c>
      <c r="V37" s="117">
        <f t="shared" si="60"/>
        <v>262.21495393849699</v>
      </c>
      <c r="W37" s="117">
        <f t="shared" si="60"/>
        <v>0</v>
      </c>
      <c r="X37" s="117">
        <f t="shared" si="60"/>
        <v>0</v>
      </c>
      <c r="Y37" s="117">
        <f t="shared" si="60"/>
        <v>127.84351817840033</v>
      </c>
      <c r="Z37" s="117">
        <f t="shared" si="60"/>
        <v>225.60976260745767</v>
      </c>
      <c r="AA37" s="117">
        <f t="shared" si="60"/>
        <v>6.6695706869726505</v>
      </c>
      <c r="AB37" s="117">
        <f t="shared" si="60"/>
        <v>0</v>
      </c>
      <c r="AC37" s="118">
        <f t="shared" si="60"/>
        <v>4.01179080186263</v>
      </c>
      <c r="AD37" s="117">
        <f t="shared" si="60"/>
        <v>0.24051918766533223</v>
      </c>
      <c r="AE37" s="117">
        <f t="shared" si="60"/>
        <v>0</v>
      </c>
      <c r="AF37" s="117">
        <f t="shared" si="60"/>
        <v>0</v>
      </c>
      <c r="AG37" s="117">
        <f t="shared" si="60"/>
        <v>3.7712716141972979</v>
      </c>
      <c r="AH37" s="117">
        <f t="shared" si="60"/>
        <v>0</v>
      </c>
      <c r="AI37" s="216">
        <f t="shared" si="64"/>
        <v>626.34959621319024</v>
      </c>
      <c r="AJ37" s="147" t="str">
        <f t="shared" si="65"/>
        <v/>
      </c>
    </row>
    <row r="38" spans="1:36" ht="15">
      <c r="A38" s="165" t="s">
        <v>15</v>
      </c>
      <c r="B38" s="41">
        <f t="shared" si="61"/>
        <v>181.49061425259094</v>
      </c>
      <c r="C38" s="41">
        <f t="shared" si="61"/>
        <v>54.938722121025698</v>
      </c>
      <c r="D38" s="41">
        <f t="shared" si="61"/>
        <v>50.099559053271371</v>
      </c>
      <c r="E38" s="41">
        <f t="shared" si="61"/>
        <v>6.8522964165296809</v>
      </c>
      <c r="F38" s="322">
        <v>0</v>
      </c>
      <c r="G38" s="41">
        <f t="shared" si="58"/>
        <v>0</v>
      </c>
      <c r="H38" s="41">
        <f t="shared" si="58"/>
        <v>0</v>
      </c>
      <c r="I38" s="168">
        <f t="shared" si="62"/>
        <v>293.3811918434177</v>
      </c>
      <c r="J38" s="155"/>
      <c r="K38" s="169" t="s">
        <v>15</v>
      </c>
      <c r="L38" s="88">
        <f t="shared" si="59"/>
        <v>181.49061425259094</v>
      </c>
      <c r="M38" s="88">
        <f t="shared" si="59"/>
        <v>54.938722121025698</v>
      </c>
      <c r="N38" s="88">
        <f t="shared" si="59"/>
        <v>50.099559053271371</v>
      </c>
      <c r="O38" s="88">
        <f t="shared" si="59"/>
        <v>6.8522964165296809</v>
      </c>
      <c r="P38" s="88">
        <f t="shared" si="59"/>
        <v>0</v>
      </c>
      <c r="Q38" s="88">
        <f t="shared" si="59"/>
        <v>0</v>
      </c>
      <c r="R38" s="88">
        <f t="shared" si="59"/>
        <v>0</v>
      </c>
      <c r="S38" s="172">
        <f t="shared" si="63"/>
        <v>293.3811918434177</v>
      </c>
      <c r="T38" s="155"/>
      <c r="U38" s="217" t="s">
        <v>53</v>
      </c>
      <c r="V38" s="121">
        <f t="shared" si="60"/>
        <v>173.73474455644373</v>
      </c>
      <c r="W38" s="121">
        <f t="shared" si="60"/>
        <v>0</v>
      </c>
      <c r="X38" s="121">
        <f t="shared" si="60"/>
        <v>0</v>
      </c>
      <c r="Y38" s="121">
        <f t="shared" si="60"/>
        <v>54.938722121025698</v>
      </c>
      <c r="Z38" s="121">
        <f t="shared" si="60"/>
        <v>44.700960892340383</v>
      </c>
      <c r="AA38" s="121">
        <f t="shared" si="60"/>
        <v>5.890685623668543</v>
      </c>
      <c r="AB38" s="121">
        <f t="shared" si="60"/>
        <v>0</v>
      </c>
      <c r="AC38" s="122">
        <f t="shared" si="60"/>
        <v>14.116078649939356</v>
      </c>
      <c r="AD38" s="121">
        <f t="shared" si="60"/>
        <v>7.7558696961472329</v>
      </c>
      <c r="AE38" s="121">
        <f t="shared" si="60"/>
        <v>0</v>
      </c>
      <c r="AF38" s="121">
        <f t="shared" si="60"/>
        <v>0</v>
      </c>
      <c r="AG38" s="121">
        <f t="shared" si="60"/>
        <v>5.3985981609309857</v>
      </c>
      <c r="AH38" s="121">
        <f t="shared" si="60"/>
        <v>0.96161079286113893</v>
      </c>
      <c r="AI38" s="220">
        <f t="shared" si="64"/>
        <v>293.38119184341775</v>
      </c>
      <c r="AJ38" s="147" t="str">
        <f t="shared" si="65"/>
        <v/>
      </c>
    </row>
    <row r="39" spans="1:36" ht="15">
      <c r="A39" s="173" t="s">
        <v>54</v>
      </c>
      <c r="B39" s="44">
        <f t="shared" si="61"/>
        <v>0</v>
      </c>
      <c r="C39" s="44">
        <f t="shared" si="61"/>
        <v>0</v>
      </c>
      <c r="D39" s="44">
        <f t="shared" si="61"/>
        <v>0</v>
      </c>
      <c r="E39" s="44">
        <f t="shared" si="61"/>
        <v>1208.0640349009193</v>
      </c>
      <c r="F39" s="322">
        <v>0</v>
      </c>
      <c r="G39" s="44">
        <f t="shared" si="58"/>
        <v>0</v>
      </c>
      <c r="H39" s="44">
        <f t="shared" si="58"/>
        <v>0</v>
      </c>
      <c r="I39" s="160">
        <f t="shared" si="62"/>
        <v>1208.0640349009193</v>
      </c>
      <c r="J39" s="155"/>
      <c r="K39" s="175" t="s">
        <v>54</v>
      </c>
      <c r="L39" s="44">
        <f t="shared" si="59"/>
        <v>0</v>
      </c>
      <c r="M39" s="44">
        <f t="shared" si="59"/>
        <v>0</v>
      </c>
      <c r="N39" s="44">
        <f t="shared" si="59"/>
        <v>0</v>
      </c>
      <c r="O39" s="44">
        <f t="shared" si="59"/>
        <v>1208.0640349009193</v>
      </c>
      <c r="P39" s="44">
        <f t="shared" si="59"/>
        <v>2588.8372200536396</v>
      </c>
      <c r="Q39" s="44">
        <f t="shared" si="59"/>
        <v>0</v>
      </c>
      <c r="R39" s="44">
        <f t="shared" si="59"/>
        <v>0</v>
      </c>
      <c r="S39" s="164">
        <f t="shared" si="63"/>
        <v>3796.9012549545587</v>
      </c>
      <c r="T39" s="155"/>
      <c r="U39" s="221" t="s">
        <v>54</v>
      </c>
      <c r="V39" s="117">
        <f t="shared" si="60"/>
        <v>0</v>
      </c>
      <c r="W39" s="117">
        <f t="shared" si="60"/>
        <v>0</v>
      </c>
      <c r="X39" s="117">
        <f t="shared" si="60"/>
        <v>0</v>
      </c>
      <c r="Y39" s="117">
        <f t="shared" si="60"/>
        <v>0</v>
      </c>
      <c r="Z39" s="117">
        <f t="shared" si="60"/>
        <v>0</v>
      </c>
      <c r="AA39" s="117">
        <f t="shared" si="60"/>
        <v>593.34419532582774</v>
      </c>
      <c r="AB39" s="117">
        <f t="shared" si="60"/>
        <v>2588.8372200536396</v>
      </c>
      <c r="AC39" s="118">
        <f t="shared" si="60"/>
        <v>614.71983957509156</v>
      </c>
      <c r="AD39" s="117">
        <f t="shared" si="60"/>
        <v>0</v>
      </c>
      <c r="AE39" s="117">
        <f t="shared" si="60"/>
        <v>0</v>
      </c>
      <c r="AF39" s="117">
        <f t="shared" si="60"/>
        <v>0</v>
      </c>
      <c r="AG39" s="117">
        <f t="shared" si="60"/>
        <v>0</v>
      </c>
      <c r="AH39" s="117">
        <f t="shared" si="60"/>
        <v>614.71983957509156</v>
      </c>
      <c r="AI39" s="216">
        <f t="shared" si="64"/>
        <v>3796.9012549545591</v>
      </c>
      <c r="AJ39" s="147" t="str">
        <f t="shared" si="65"/>
        <v/>
      </c>
    </row>
    <row r="40" spans="1:36" ht="15">
      <c r="A40" s="165" t="s">
        <v>12</v>
      </c>
      <c r="B40" s="41">
        <f t="shared" si="61"/>
        <v>0</v>
      </c>
      <c r="C40" s="41">
        <f t="shared" si="61"/>
        <v>0</v>
      </c>
      <c r="D40" s="41">
        <f t="shared" si="61"/>
        <v>0</v>
      </c>
      <c r="E40" s="41">
        <f t="shared" si="61"/>
        <v>15.859621202510477</v>
      </c>
      <c r="F40" s="322">
        <v>0</v>
      </c>
      <c r="G40" s="41">
        <f t="shared" si="58"/>
        <v>0</v>
      </c>
      <c r="H40" s="41">
        <f t="shared" si="58"/>
        <v>0</v>
      </c>
      <c r="I40" s="168">
        <f t="shared" si="62"/>
        <v>15.859621202510477</v>
      </c>
      <c r="J40" s="155"/>
      <c r="K40" s="169" t="s">
        <v>12</v>
      </c>
      <c r="L40" s="88">
        <f t="shared" si="59"/>
        <v>0</v>
      </c>
      <c r="M40" s="88">
        <f t="shared" si="59"/>
        <v>0</v>
      </c>
      <c r="N40" s="88">
        <f t="shared" si="59"/>
        <v>0</v>
      </c>
      <c r="O40" s="88">
        <f t="shared" si="59"/>
        <v>15.859621202510477</v>
      </c>
      <c r="P40" s="88">
        <f t="shared" si="59"/>
        <v>114.74367503864185</v>
      </c>
      <c r="Q40" s="88">
        <f t="shared" si="59"/>
        <v>0</v>
      </c>
      <c r="R40" s="88">
        <f t="shared" si="59"/>
        <v>0</v>
      </c>
      <c r="S40" s="172">
        <f t="shared" si="63"/>
        <v>130.60329624115232</v>
      </c>
      <c r="T40" s="155"/>
      <c r="U40" s="217" t="s">
        <v>12</v>
      </c>
      <c r="V40" s="121">
        <f t="shared" si="60"/>
        <v>0</v>
      </c>
      <c r="W40" s="121">
        <f t="shared" si="60"/>
        <v>0</v>
      </c>
      <c r="X40" s="121">
        <f t="shared" si="60"/>
        <v>0</v>
      </c>
      <c r="Y40" s="121">
        <f t="shared" si="60"/>
        <v>0</v>
      </c>
      <c r="Z40" s="121">
        <f t="shared" si="60"/>
        <v>0</v>
      </c>
      <c r="AA40" s="121">
        <f t="shared" si="60"/>
        <v>12.711801443120571</v>
      </c>
      <c r="AB40" s="121">
        <f t="shared" si="60"/>
        <v>114.74367503864185</v>
      </c>
      <c r="AC40" s="122">
        <f t="shared" si="60"/>
        <v>3.1478197593899049</v>
      </c>
      <c r="AD40" s="121">
        <f t="shared" si="60"/>
        <v>0</v>
      </c>
      <c r="AE40" s="121">
        <f t="shared" si="60"/>
        <v>0</v>
      </c>
      <c r="AF40" s="121">
        <f t="shared" si="60"/>
        <v>0</v>
      </c>
      <c r="AG40" s="121">
        <f t="shared" si="60"/>
        <v>0</v>
      </c>
      <c r="AH40" s="121">
        <f t="shared" si="60"/>
        <v>3.1478197593899049</v>
      </c>
      <c r="AI40" s="220">
        <f t="shared" si="64"/>
        <v>130.60329624115232</v>
      </c>
      <c r="AJ40" s="147" t="str">
        <f t="shared" si="65"/>
        <v/>
      </c>
    </row>
    <row r="41" spans="1:36" ht="15">
      <c r="A41" s="173" t="s">
        <v>55</v>
      </c>
      <c r="B41" s="44">
        <f t="shared" si="61"/>
        <v>0</v>
      </c>
      <c r="C41" s="44">
        <f t="shared" si="61"/>
        <v>0</v>
      </c>
      <c r="D41" s="44">
        <f t="shared" si="61"/>
        <v>0.61745151231643169</v>
      </c>
      <c r="E41" s="44">
        <f t="shared" si="61"/>
        <v>0</v>
      </c>
      <c r="F41" s="322">
        <v>0</v>
      </c>
      <c r="G41" s="44">
        <f t="shared" si="58"/>
        <v>0</v>
      </c>
      <c r="H41" s="44">
        <f t="shared" si="58"/>
        <v>0</v>
      </c>
      <c r="I41" s="160">
        <f t="shared" si="62"/>
        <v>0.61745151231643169</v>
      </c>
      <c r="J41" s="155"/>
      <c r="K41" s="175" t="s">
        <v>55</v>
      </c>
      <c r="L41" s="44">
        <f t="shared" si="59"/>
        <v>0</v>
      </c>
      <c r="M41" s="44">
        <f t="shared" si="59"/>
        <v>0</v>
      </c>
      <c r="N41" s="44">
        <f t="shared" si="59"/>
        <v>0.61745151231643169</v>
      </c>
      <c r="O41" s="44">
        <f t="shared" si="59"/>
        <v>0</v>
      </c>
      <c r="P41" s="44">
        <f t="shared" si="59"/>
        <v>0</v>
      </c>
      <c r="Q41" s="44">
        <f t="shared" si="59"/>
        <v>0</v>
      </c>
      <c r="R41" s="44">
        <f t="shared" si="59"/>
        <v>0</v>
      </c>
      <c r="S41" s="164">
        <f t="shared" si="63"/>
        <v>0.61745151231643169</v>
      </c>
      <c r="T41" s="155"/>
      <c r="U41" s="221" t="s">
        <v>55</v>
      </c>
      <c r="V41" s="117">
        <f t="shared" si="60"/>
        <v>0</v>
      </c>
      <c r="W41" s="117">
        <f t="shared" si="60"/>
        <v>0</v>
      </c>
      <c r="X41" s="117">
        <f t="shared" si="60"/>
        <v>0</v>
      </c>
      <c r="Y41" s="117">
        <f t="shared" si="60"/>
        <v>0</v>
      </c>
      <c r="Z41" s="117">
        <f t="shared" si="60"/>
        <v>0.61745151231643169</v>
      </c>
      <c r="AA41" s="117">
        <f t="shared" si="60"/>
        <v>0</v>
      </c>
      <c r="AB41" s="117">
        <f t="shared" si="60"/>
        <v>0</v>
      </c>
      <c r="AC41" s="118">
        <f t="shared" si="60"/>
        <v>0</v>
      </c>
      <c r="AD41" s="117">
        <f t="shared" si="60"/>
        <v>0</v>
      </c>
      <c r="AE41" s="117">
        <f t="shared" si="60"/>
        <v>0</v>
      </c>
      <c r="AF41" s="117">
        <f t="shared" si="60"/>
        <v>0</v>
      </c>
      <c r="AG41" s="117">
        <f t="shared" si="60"/>
        <v>0</v>
      </c>
      <c r="AH41" s="117">
        <f t="shared" si="60"/>
        <v>0</v>
      </c>
      <c r="AI41" s="216">
        <f t="shared" si="64"/>
        <v>0.61745151231643169</v>
      </c>
      <c r="AJ41" s="147" t="str">
        <f t="shared" si="65"/>
        <v/>
      </c>
    </row>
    <row r="42" spans="1:36" ht="15">
      <c r="A42" s="165" t="s">
        <v>17</v>
      </c>
      <c r="B42" s="41">
        <f t="shared" si="61"/>
        <v>51.210317705211082</v>
      </c>
      <c r="C42" s="41">
        <f t="shared" si="61"/>
        <v>19.143697427079953</v>
      </c>
      <c r="D42" s="41">
        <f t="shared" si="61"/>
        <v>128.71882085688435</v>
      </c>
      <c r="E42" s="41">
        <f t="shared" si="61"/>
        <v>86.217516364031951</v>
      </c>
      <c r="F42" s="322">
        <v>0</v>
      </c>
      <c r="G42" s="41">
        <f t="shared" si="58"/>
        <v>0</v>
      </c>
      <c r="H42" s="41">
        <f t="shared" si="58"/>
        <v>0</v>
      </c>
      <c r="I42" s="168">
        <f t="shared" si="62"/>
        <v>285.29035235320737</v>
      </c>
      <c r="J42" s="155"/>
      <c r="K42" s="169" t="s">
        <v>17</v>
      </c>
      <c r="L42" s="88">
        <f t="shared" si="59"/>
        <v>51.210317705211082</v>
      </c>
      <c r="M42" s="88">
        <f t="shared" si="59"/>
        <v>19.143697427079953</v>
      </c>
      <c r="N42" s="88">
        <f t="shared" si="59"/>
        <v>128.71882085688435</v>
      </c>
      <c r="O42" s="88">
        <f t="shared" si="59"/>
        <v>86.217516364031951</v>
      </c>
      <c r="P42" s="88">
        <f t="shared" si="59"/>
        <v>10.817950322062217</v>
      </c>
      <c r="Q42" s="88">
        <f t="shared" si="59"/>
        <v>0</v>
      </c>
      <c r="R42" s="88">
        <f t="shared" si="59"/>
        <v>0</v>
      </c>
      <c r="S42" s="172">
        <f t="shared" si="63"/>
        <v>296.10830267526956</v>
      </c>
      <c r="T42" s="155"/>
      <c r="U42" s="217" t="s">
        <v>17</v>
      </c>
      <c r="V42" s="121">
        <f t="shared" si="60"/>
        <v>51.096841336818628</v>
      </c>
      <c r="W42" s="121">
        <f t="shared" si="60"/>
        <v>0</v>
      </c>
      <c r="X42" s="121">
        <f t="shared" si="60"/>
        <v>0</v>
      </c>
      <c r="Y42" s="121">
        <f t="shared" si="60"/>
        <v>19.143697427079953</v>
      </c>
      <c r="Z42" s="121">
        <f t="shared" si="60"/>
        <v>128.71139886426684</v>
      </c>
      <c r="AA42" s="121">
        <f t="shared" si="60"/>
        <v>0.60639385143176305</v>
      </c>
      <c r="AB42" s="121">
        <f t="shared" si="60"/>
        <v>10.817950322062217</v>
      </c>
      <c r="AC42" s="122">
        <f t="shared" si="60"/>
        <v>85.732020873610139</v>
      </c>
      <c r="AD42" s="121">
        <f t="shared" si="60"/>
        <v>0.11347636839245533</v>
      </c>
      <c r="AE42" s="121">
        <f t="shared" si="60"/>
        <v>0</v>
      </c>
      <c r="AF42" s="121">
        <f t="shared" si="60"/>
        <v>0</v>
      </c>
      <c r="AG42" s="121">
        <f t="shared" si="60"/>
        <v>7.4219926175012512E-3</v>
      </c>
      <c r="AH42" s="121">
        <f t="shared" si="60"/>
        <v>85.61112251260019</v>
      </c>
      <c r="AI42" s="220">
        <f t="shared" si="64"/>
        <v>296.10830267526956</v>
      </c>
      <c r="AJ42" s="147" t="str">
        <f t="shared" si="65"/>
        <v/>
      </c>
    </row>
    <row r="43" spans="1:36" ht="15">
      <c r="A43" s="173" t="s">
        <v>139</v>
      </c>
      <c r="B43" s="44">
        <f t="shared" si="61"/>
        <v>1318.084868124185</v>
      </c>
      <c r="C43" s="44">
        <f t="shared" si="61"/>
        <v>1647.3025243946872</v>
      </c>
      <c r="D43" s="44">
        <f t="shared" si="61"/>
        <v>3390.3959981613502</v>
      </c>
      <c r="E43" s="44">
        <f t="shared" si="61"/>
        <v>127.74319846181994</v>
      </c>
      <c r="F43" s="322">
        <v>0</v>
      </c>
      <c r="G43" s="44">
        <f t="shared" si="58"/>
        <v>0</v>
      </c>
      <c r="H43" s="44">
        <f t="shared" si="58"/>
        <v>0</v>
      </c>
      <c r="I43" s="160">
        <f t="shared" si="62"/>
        <v>6483.5265891420422</v>
      </c>
      <c r="J43" s="155"/>
      <c r="K43" s="175" t="s">
        <v>139</v>
      </c>
      <c r="L43" s="44">
        <f t="shared" si="59"/>
        <v>1318.084868124185</v>
      </c>
      <c r="M43" s="44">
        <f t="shared" si="59"/>
        <v>1647.3025243946872</v>
      </c>
      <c r="N43" s="44">
        <f t="shared" si="59"/>
        <v>3390.3959981613502</v>
      </c>
      <c r="O43" s="44">
        <f t="shared" si="59"/>
        <v>127.74319846181994</v>
      </c>
      <c r="P43" s="44">
        <f t="shared" si="59"/>
        <v>8.4884303864589334</v>
      </c>
      <c r="Q43" s="44">
        <f t="shared" si="59"/>
        <v>0</v>
      </c>
      <c r="R43" s="44">
        <f t="shared" si="59"/>
        <v>0</v>
      </c>
      <c r="S43" s="164">
        <f t="shared" si="63"/>
        <v>6492.0150195285014</v>
      </c>
      <c r="T43" s="155"/>
      <c r="U43" s="221" t="s">
        <v>139</v>
      </c>
      <c r="V43" s="117">
        <f t="shared" si="60"/>
        <v>1299.8488725325124</v>
      </c>
      <c r="W43" s="117">
        <f t="shared" si="60"/>
        <v>0</v>
      </c>
      <c r="X43" s="117">
        <f t="shared" si="60"/>
        <v>0</v>
      </c>
      <c r="Y43" s="117">
        <f t="shared" si="60"/>
        <v>1647.3025243946872</v>
      </c>
      <c r="Z43" s="117">
        <f t="shared" si="60"/>
        <v>3233.4161303549213</v>
      </c>
      <c r="AA43" s="117">
        <f t="shared" si="60"/>
        <v>36.502485377535727</v>
      </c>
      <c r="AB43" s="117">
        <f t="shared" si="60"/>
        <v>8.4884303864589334</v>
      </c>
      <c r="AC43" s="118">
        <f t="shared" si="60"/>
        <v>266.45657648238506</v>
      </c>
      <c r="AD43" s="117">
        <f t="shared" si="60"/>
        <v>18.235995591672275</v>
      </c>
      <c r="AE43" s="117">
        <f t="shared" si="60"/>
        <v>23.715523011319693</v>
      </c>
      <c r="AF43" s="117">
        <f t="shared" si="60"/>
        <v>0</v>
      </c>
      <c r="AG43" s="117">
        <f t="shared" si="60"/>
        <v>156.97986780642853</v>
      </c>
      <c r="AH43" s="117">
        <f t="shared" si="60"/>
        <v>67.525190072964548</v>
      </c>
      <c r="AI43" s="216">
        <f t="shared" si="64"/>
        <v>6492.0150195285005</v>
      </c>
      <c r="AJ43" s="147" t="str">
        <f t="shared" si="65"/>
        <v/>
      </c>
    </row>
    <row r="44" spans="1:36" ht="15">
      <c r="A44" s="165" t="s">
        <v>25</v>
      </c>
      <c r="B44" s="41">
        <f t="shared" si="61"/>
        <v>257.94654541656257</v>
      </c>
      <c r="C44" s="41">
        <f t="shared" si="61"/>
        <v>86.279606928881975</v>
      </c>
      <c r="D44" s="41">
        <f t="shared" si="61"/>
        <v>1287.9829475593797</v>
      </c>
      <c r="E44" s="41">
        <f t="shared" si="61"/>
        <v>5634.9122443598835</v>
      </c>
      <c r="F44" s="322">
        <v>0</v>
      </c>
      <c r="G44" s="41">
        <f t="shared" si="58"/>
        <v>431.49818435706777</v>
      </c>
      <c r="H44" s="41">
        <f t="shared" si="58"/>
        <v>24.273067144014323</v>
      </c>
      <c r="I44" s="168">
        <f t="shared" si="62"/>
        <v>7722.8925957657893</v>
      </c>
      <c r="J44" s="155"/>
      <c r="K44" s="169" t="s">
        <v>25</v>
      </c>
      <c r="L44" s="88">
        <f t="shared" si="59"/>
        <v>257.94654541656257</v>
      </c>
      <c r="M44" s="88">
        <f t="shared" si="59"/>
        <v>86.279606928881975</v>
      </c>
      <c r="N44" s="88">
        <f t="shared" si="59"/>
        <v>1287.9829475593797</v>
      </c>
      <c r="O44" s="88">
        <f t="shared" si="59"/>
        <v>5634.9122443598835</v>
      </c>
      <c r="P44" s="88">
        <f t="shared" si="59"/>
        <v>6.2565125736635352</v>
      </c>
      <c r="Q44" s="88">
        <f t="shared" si="59"/>
        <v>431.49818435706777</v>
      </c>
      <c r="R44" s="88">
        <f t="shared" si="59"/>
        <v>24.273067144014323</v>
      </c>
      <c r="S44" s="172">
        <f t="shared" si="63"/>
        <v>7729.1491083394531</v>
      </c>
      <c r="T44" s="155"/>
      <c r="U44" s="217" t="s">
        <v>25</v>
      </c>
      <c r="V44" s="121">
        <f t="shared" si="60"/>
        <v>73.808472095279896</v>
      </c>
      <c r="W44" s="121">
        <f t="shared" si="60"/>
        <v>179.3512885416115</v>
      </c>
      <c r="X44" s="121">
        <f t="shared" si="60"/>
        <v>431.49818435706777</v>
      </c>
      <c r="Y44" s="121">
        <f t="shared" si="60"/>
        <v>86.279606928881975</v>
      </c>
      <c r="Z44" s="121">
        <f t="shared" si="60"/>
        <v>1283.1948180831373</v>
      </c>
      <c r="AA44" s="121">
        <f t="shared" si="60"/>
        <v>5468.5893668823046</v>
      </c>
      <c r="AB44" s="121">
        <f t="shared" si="60"/>
        <v>6.2565125736635352</v>
      </c>
      <c r="AC44" s="122">
        <f t="shared" si="60"/>
        <v>200.17085887750594</v>
      </c>
      <c r="AD44" s="121">
        <f t="shared" si="60"/>
        <v>4.7867847796711702</v>
      </c>
      <c r="AE44" s="121">
        <f t="shared" si="60"/>
        <v>112.00056502275243</v>
      </c>
      <c r="AF44" s="121">
        <f t="shared" si="60"/>
        <v>24.273067144014323</v>
      </c>
      <c r="AG44" s="121">
        <f t="shared" si="60"/>
        <v>4.7881294762423305</v>
      </c>
      <c r="AH44" s="121">
        <f t="shared" si="60"/>
        <v>54.322312454825656</v>
      </c>
      <c r="AI44" s="220">
        <f t="shared" si="64"/>
        <v>7729.1491083394531</v>
      </c>
      <c r="AJ44" s="147" t="str">
        <f t="shared" si="65"/>
        <v/>
      </c>
    </row>
    <row r="45" spans="1:36" ht="15">
      <c r="A45" s="173" t="s">
        <v>24</v>
      </c>
      <c r="B45" s="44">
        <f t="shared" si="61"/>
        <v>137.9814431023139</v>
      </c>
      <c r="C45" s="44">
        <f t="shared" si="61"/>
        <v>203.81365349349974</v>
      </c>
      <c r="D45" s="44">
        <f t="shared" si="61"/>
        <v>32.506150062052576</v>
      </c>
      <c r="E45" s="44">
        <f t="shared" si="61"/>
        <v>0</v>
      </c>
      <c r="F45" s="322">
        <v>0</v>
      </c>
      <c r="G45" s="44">
        <f t="shared" si="58"/>
        <v>0</v>
      </c>
      <c r="H45" s="44">
        <f t="shared" si="58"/>
        <v>0</v>
      </c>
      <c r="I45" s="160">
        <f t="shared" si="62"/>
        <v>374.30124665786627</v>
      </c>
      <c r="J45" s="155"/>
      <c r="K45" s="175" t="s">
        <v>24</v>
      </c>
      <c r="L45" s="44">
        <f t="shared" si="59"/>
        <v>137.9814431023139</v>
      </c>
      <c r="M45" s="44">
        <f t="shared" si="59"/>
        <v>203.81365349349974</v>
      </c>
      <c r="N45" s="44">
        <f t="shared" si="59"/>
        <v>32.506150062052576</v>
      </c>
      <c r="O45" s="44">
        <f t="shared" si="59"/>
        <v>0</v>
      </c>
      <c r="P45" s="44">
        <f t="shared" si="59"/>
        <v>0</v>
      </c>
      <c r="Q45" s="44">
        <f t="shared" si="59"/>
        <v>0</v>
      </c>
      <c r="R45" s="44">
        <f t="shared" si="59"/>
        <v>0</v>
      </c>
      <c r="S45" s="164">
        <f t="shared" si="63"/>
        <v>374.30124665786627</v>
      </c>
      <c r="T45" s="155"/>
      <c r="U45" s="221" t="s">
        <v>24</v>
      </c>
      <c r="V45" s="117">
        <f t="shared" si="60"/>
        <v>134.94081290718503</v>
      </c>
      <c r="W45" s="117">
        <f t="shared" si="60"/>
        <v>2.1882241788801569</v>
      </c>
      <c r="X45" s="117">
        <f t="shared" si="60"/>
        <v>0</v>
      </c>
      <c r="Y45" s="117">
        <f t="shared" si="60"/>
        <v>203.81365349349974</v>
      </c>
      <c r="Z45" s="117">
        <f t="shared" si="60"/>
        <v>22.767432964244009</v>
      </c>
      <c r="AA45" s="117">
        <f t="shared" si="60"/>
        <v>0</v>
      </c>
      <c r="AB45" s="117">
        <f t="shared" si="60"/>
        <v>0</v>
      </c>
      <c r="AC45" s="118">
        <f t="shared" si="60"/>
        <v>10.591123114057281</v>
      </c>
      <c r="AD45" s="117">
        <f t="shared" si="60"/>
        <v>0.85240601624871393</v>
      </c>
      <c r="AE45" s="117">
        <f t="shared" si="60"/>
        <v>0</v>
      </c>
      <c r="AF45" s="117">
        <f t="shared" si="60"/>
        <v>0</v>
      </c>
      <c r="AG45" s="117">
        <f t="shared" si="60"/>
        <v>9.738717097808566</v>
      </c>
      <c r="AH45" s="117">
        <f t="shared" si="60"/>
        <v>0</v>
      </c>
      <c r="AI45" s="216">
        <f t="shared" si="64"/>
        <v>374.30124665786616</v>
      </c>
      <c r="AJ45" s="147" t="str">
        <f t="shared" si="65"/>
        <v/>
      </c>
    </row>
    <row r="46" spans="1:36" ht="15">
      <c r="A46" s="165" t="s">
        <v>56</v>
      </c>
      <c r="B46" s="41">
        <f t="shared" si="61"/>
        <v>18.240394476634286</v>
      </c>
      <c r="C46" s="41">
        <f t="shared" si="61"/>
        <v>5.8795321075301565</v>
      </c>
      <c r="D46" s="41">
        <f t="shared" si="61"/>
        <v>12.457688785429587</v>
      </c>
      <c r="E46" s="41">
        <f t="shared" si="61"/>
        <v>0</v>
      </c>
      <c r="F46" s="322">
        <v>0</v>
      </c>
      <c r="G46" s="41">
        <f t="shared" si="58"/>
        <v>0</v>
      </c>
      <c r="H46" s="41">
        <f t="shared" si="58"/>
        <v>0</v>
      </c>
      <c r="I46" s="168">
        <f t="shared" si="62"/>
        <v>36.577615369594028</v>
      </c>
      <c r="J46" s="155"/>
      <c r="K46" s="169" t="s">
        <v>56</v>
      </c>
      <c r="L46" s="88">
        <f t="shared" si="59"/>
        <v>18.240394476634286</v>
      </c>
      <c r="M46" s="88">
        <f t="shared" si="59"/>
        <v>5.8795321075301565</v>
      </c>
      <c r="N46" s="88">
        <f t="shared" si="59"/>
        <v>12.457688785429587</v>
      </c>
      <c r="O46" s="88">
        <f t="shared" si="59"/>
        <v>0</v>
      </c>
      <c r="P46" s="88">
        <f t="shared" si="59"/>
        <v>0</v>
      </c>
      <c r="Q46" s="88">
        <f t="shared" si="59"/>
        <v>0</v>
      </c>
      <c r="R46" s="88">
        <f t="shared" si="59"/>
        <v>0</v>
      </c>
      <c r="S46" s="172">
        <f t="shared" si="63"/>
        <v>36.577615369594028</v>
      </c>
      <c r="T46" s="155"/>
      <c r="U46" s="217" t="s">
        <v>56</v>
      </c>
      <c r="V46" s="121">
        <f t="shared" si="60"/>
        <v>17.985896208440778</v>
      </c>
      <c r="W46" s="121">
        <f t="shared" si="60"/>
        <v>0</v>
      </c>
      <c r="X46" s="121">
        <f t="shared" si="60"/>
        <v>0</v>
      </c>
      <c r="Y46" s="121">
        <f t="shared" si="60"/>
        <v>5.8795321075301565</v>
      </c>
      <c r="Z46" s="121">
        <f t="shared" si="60"/>
        <v>12.457688785429587</v>
      </c>
      <c r="AA46" s="121">
        <f t="shared" si="60"/>
        <v>0</v>
      </c>
      <c r="AB46" s="121">
        <f t="shared" si="60"/>
        <v>0</v>
      </c>
      <c r="AC46" s="122">
        <f t="shared" si="60"/>
        <v>0.25449826819350674</v>
      </c>
      <c r="AD46" s="121">
        <f t="shared" si="60"/>
        <v>0.25449826819350674</v>
      </c>
      <c r="AE46" s="121">
        <f t="shared" si="60"/>
        <v>0</v>
      </c>
      <c r="AF46" s="121">
        <f t="shared" si="60"/>
        <v>0</v>
      </c>
      <c r="AG46" s="121">
        <f t="shared" si="60"/>
        <v>0</v>
      </c>
      <c r="AH46" s="121">
        <f t="shared" si="60"/>
        <v>0</v>
      </c>
      <c r="AI46" s="220">
        <f t="shared" si="64"/>
        <v>36.577615369594028</v>
      </c>
      <c r="AJ46" s="147" t="str">
        <f t="shared" si="65"/>
        <v/>
      </c>
    </row>
    <row r="47" spans="1:36" ht="15">
      <c r="A47" s="173" t="s">
        <v>22</v>
      </c>
      <c r="B47" s="44">
        <f t="shared" si="61"/>
        <v>757.09138220785326</v>
      </c>
      <c r="C47" s="44">
        <f t="shared" si="61"/>
        <v>1281.7052533473257</v>
      </c>
      <c r="D47" s="44">
        <f t="shared" si="61"/>
        <v>935.79461822537257</v>
      </c>
      <c r="E47" s="44">
        <f t="shared" si="61"/>
        <v>21.765603670637269</v>
      </c>
      <c r="F47" s="322">
        <v>0</v>
      </c>
      <c r="G47" s="44">
        <f t="shared" si="58"/>
        <v>0</v>
      </c>
      <c r="H47" s="44">
        <f t="shared" si="58"/>
        <v>0</v>
      </c>
      <c r="I47" s="160">
        <f t="shared" si="62"/>
        <v>2996.3568574511887</v>
      </c>
      <c r="J47" s="155"/>
      <c r="K47" s="175" t="s">
        <v>22</v>
      </c>
      <c r="L47" s="44">
        <f t="shared" si="59"/>
        <v>757.09138220785326</v>
      </c>
      <c r="M47" s="44">
        <f t="shared" si="59"/>
        <v>1281.7052533473257</v>
      </c>
      <c r="N47" s="44">
        <f t="shared" si="59"/>
        <v>935.79461822537257</v>
      </c>
      <c r="O47" s="44">
        <f t="shared" si="59"/>
        <v>21.765603670637269</v>
      </c>
      <c r="P47" s="44">
        <f t="shared" si="59"/>
        <v>222.51891053856949</v>
      </c>
      <c r="Q47" s="44">
        <f t="shared" si="59"/>
        <v>0</v>
      </c>
      <c r="R47" s="44">
        <f t="shared" si="59"/>
        <v>0</v>
      </c>
      <c r="S47" s="164">
        <f t="shared" si="63"/>
        <v>3218.8757679897581</v>
      </c>
      <c r="T47" s="155"/>
      <c r="U47" s="221" t="s">
        <v>22</v>
      </c>
      <c r="V47" s="117">
        <f t="shared" si="60"/>
        <v>752.5892456260043</v>
      </c>
      <c r="W47" s="117">
        <f t="shared" si="60"/>
        <v>0</v>
      </c>
      <c r="X47" s="117">
        <f t="shared" si="60"/>
        <v>0</v>
      </c>
      <c r="Y47" s="117">
        <f t="shared" si="60"/>
        <v>1281.7052533473257</v>
      </c>
      <c r="Z47" s="117">
        <f t="shared" si="60"/>
        <v>714.44654864525717</v>
      </c>
      <c r="AA47" s="117">
        <f t="shared" si="60"/>
        <v>0</v>
      </c>
      <c r="AB47" s="117">
        <f t="shared" si="60"/>
        <v>222.51891053856949</v>
      </c>
      <c r="AC47" s="118">
        <f t="shared" si="60"/>
        <v>247.61580983260171</v>
      </c>
      <c r="AD47" s="117">
        <f t="shared" si="60"/>
        <v>4.5021365818490384</v>
      </c>
      <c r="AE47" s="117">
        <f t="shared" si="60"/>
        <v>0</v>
      </c>
      <c r="AF47" s="117">
        <f t="shared" si="60"/>
        <v>0</v>
      </c>
      <c r="AG47" s="117">
        <f t="shared" si="60"/>
        <v>221.34806958011544</v>
      </c>
      <c r="AH47" s="117">
        <f t="shared" si="60"/>
        <v>21.765603670637269</v>
      </c>
      <c r="AI47" s="216">
        <f t="shared" si="64"/>
        <v>3218.8757679897585</v>
      </c>
      <c r="AJ47" s="147" t="str">
        <f t="shared" si="65"/>
        <v/>
      </c>
    </row>
    <row r="48" spans="1:36" ht="15">
      <c r="A48" s="165" t="s">
        <v>21</v>
      </c>
      <c r="B48" s="41">
        <f t="shared" si="61"/>
        <v>0.10811906140878566</v>
      </c>
      <c r="C48" s="41">
        <f t="shared" si="61"/>
        <v>5.4292644380418364</v>
      </c>
      <c r="D48" s="41">
        <f t="shared" si="61"/>
        <v>240.22770442482781</v>
      </c>
      <c r="E48" s="41">
        <f t="shared" si="61"/>
        <v>0</v>
      </c>
      <c r="F48" s="322">
        <v>0</v>
      </c>
      <c r="G48" s="41">
        <f t="shared" si="58"/>
        <v>0</v>
      </c>
      <c r="H48" s="41">
        <f t="shared" si="58"/>
        <v>0</v>
      </c>
      <c r="I48" s="168">
        <f t="shared" si="62"/>
        <v>245.76508792427842</v>
      </c>
      <c r="J48" s="155"/>
      <c r="K48" s="169" t="s">
        <v>21</v>
      </c>
      <c r="L48" s="88">
        <f t="shared" si="59"/>
        <v>0.10811906140878566</v>
      </c>
      <c r="M48" s="88">
        <f t="shared" si="59"/>
        <v>5.4292644380418364</v>
      </c>
      <c r="N48" s="88">
        <f t="shared" si="59"/>
        <v>240.22770442482781</v>
      </c>
      <c r="O48" s="88">
        <f t="shared" si="59"/>
        <v>0</v>
      </c>
      <c r="P48" s="88">
        <f t="shared" si="59"/>
        <v>0</v>
      </c>
      <c r="Q48" s="88">
        <f t="shared" si="59"/>
        <v>0</v>
      </c>
      <c r="R48" s="88">
        <f t="shared" si="59"/>
        <v>0</v>
      </c>
      <c r="S48" s="172">
        <f t="shared" si="63"/>
        <v>245.76508792427842</v>
      </c>
      <c r="T48" s="155"/>
      <c r="U48" s="217" t="s">
        <v>57</v>
      </c>
      <c r="V48" s="121">
        <f t="shared" si="60"/>
        <v>0.10811906140878566</v>
      </c>
      <c r="W48" s="121">
        <f t="shared" si="60"/>
        <v>0</v>
      </c>
      <c r="X48" s="121">
        <f t="shared" si="60"/>
        <v>0</v>
      </c>
      <c r="Y48" s="121">
        <f t="shared" si="60"/>
        <v>5.4292644380418364</v>
      </c>
      <c r="Z48" s="121">
        <f t="shared" si="60"/>
        <v>240.22770442482781</v>
      </c>
      <c r="AA48" s="121">
        <f t="shared" si="60"/>
        <v>0</v>
      </c>
      <c r="AB48" s="121">
        <f t="shared" si="60"/>
        <v>0</v>
      </c>
      <c r="AC48" s="122">
        <f t="shared" si="60"/>
        <v>0</v>
      </c>
      <c r="AD48" s="121">
        <f t="shared" si="60"/>
        <v>0</v>
      </c>
      <c r="AE48" s="121">
        <f t="shared" si="60"/>
        <v>0</v>
      </c>
      <c r="AF48" s="121">
        <f t="shared" si="60"/>
        <v>0</v>
      </c>
      <c r="AG48" s="121">
        <f t="shared" si="60"/>
        <v>0</v>
      </c>
      <c r="AH48" s="121">
        <f t="shared" si="60"/>
        <v>0</v>
      </c>
      <c r="AI48" s="220">
        <f t="shared" si="64"/>
        <v>245.76508792427842</v>
      </c>
      <c r="AJ48" s="147" t="str">
        <f t="shared" si="65"/>
        <v/>
      </c>
    </row>
    <row r="49" spans="1:36" ht="15">
      <c r="A49" s="176" t="s">
        <v>60</v>
      </c>
      <c r="B49" s="44">
        <f t="shared" si="61"/>
        <v>5.5825379999999996</v>
      </c>
      <c r="C49" s="44">
        <f t="shared" si="61"/>
        <v>0</v>
      </c>
      <c r="D49" s="44">
        <f t="shared" si="61"/>
        <v>0</v>
      </c>
      <c r="E49" s="44">
        <f t="shared" si="61"/>
        <v>0</v>
      </c>
      <c r="F49" s="322">
        <v>0</v>
      </c>
      <c r="G49" s="44">
        <f t="shared" ref="G49:H53" si="66">G127+G153+G179+G205+G231+G257+G283+G309+G335+G361+G387+G413+G439</f>
        <v>0</v>
      </c>
      <c r="H49" s="44">
        <f t="shared" si="66"/>
        <v>0</v>
      </c>
      <c r="I49" s="160">
        <f t="shared" si="62"/>
        <v>5.5825379999999996</v>
      </c>
      <c r="J49" s="155"/>
      <c r="K49" s="177" t="s">
        <v>60</v>
      </c>
      <c r="L49" s="44">
        <f t="shared" ref="L49:R53" si="67">L127+L153+L179+L205+L231+L257+L283+L309+L335+L361+L387+L413+L439</f>
        <v>5.5825379999999996</v>
      </c>
      <c r="M49" s="44">
        <f t="shared" si="67"/>
        <v>0</v>
      </c>
      <c r="N49" s="44">
        <f t="shared" si="67"/>
        <v>0</v>
      </c>
      <c r="O49" s="44">
        <f t="shared" si="67"/>
        <v>0</v>
      </c>
      <c r="P49" s="44">
        <f t="shared" si="67"/>
        <v>0</v>
      </c>
      <c r="Q49" s="44">
        <f t="shared" si="67"/>
        <v>0</v>
      </c>
      <c r="R49" s="44">
        <f t="shared" si="67"/>
        <v>0</v>
      </c>
      <c r="S49" s="164">
        <f t="shared" si="63"/>
        <v>5.5825379999999996</v>
      </c>
      <c r="T49" s="155"/>
      <c r="U49" s="222" t="s">
        <v>58</v>
      </c>
      <c r="V49" s="117">
        <f t="shared" ref="V49:AH53" si="68">V127+V153+V179+V205+V231+V257+V283+V309+V335+V361+V387+V413+V439</f>
        <v>5.5825379999999996</v>
      </c>
      <c r="W49" s="117">
        <f t="shared" si="68"/>
        <v>0</v>
      </c>
      <c r="X49" s="117">
        <f t="shared" si="68"/>
        <v>0</v>
      </c>
      <c r="Y49" s="117">
        <f t="shared" si="68"/>
        <v>0</v>
      </c>
      <c r="Z49" s="117">
        <f t="shared" si="68"/>
        <v>0</v>
      </c>
      <c r="AA49" s="117">
        <f t="shared" si="68"/>
        <v>0</v>
      </c>
      <c r="AB49" s="117">
        <f t="shared" si="68"/>
        <v>0</v>
      </c>
      <c r="AC49" s="118">
        <f t="shared" si="68"/>
        <v>0</v>
      </c>
      <c r="AD49" s="117">
        <f t="shared" si="68"/>
        <v>0</v>
      </c>
      <c r="AE49" s="117">
        <f t="shared" si="68"/>
        <v>0</v>
      </c>
      <c r="AF49" s="117">
        <f t="shared" si="68"/>
        <v>0</v>
      </c>
      <c r="AG49" s="117">
        <f t="shared" si="68"/>
        <v>0</v>
      </c>
      <c r="AH49" s="117">
        <f t="shared" si="68"/>
        <v>0</v>
      </c>
      <c r="AI49" s="216">
        <f t="shared" si="64"/>
        <v>5.5825379999999996</v>
      </c>
      <c r="AJ49" s="147" t="str">
        <f t="shared" si="65"/>
        <v/>
      </c>
    </row>
    <row r="50" spans="1:36">
      <c r="A50" s="178" t="s">
        <v>23</v>
      </c>
      <c r="B50" s="61">
        <f t="shared" ref="B50:E53" si="69">B128+B154+B180+B206+B232+B258+B284+B310+B336+B362+B388+B414+B440</f>
        <v>5.5825379999999996</v>
      </c>
      <c r="C50" s="61">
        <f t="shared" si="69"/>
        <v>0</v>
      </c>
      <c r="D50" s="61">
        <f t="shared" si="69"/>
        <v>0</v>
      </c>
      <c r="E50" s="61">
        <f t="shared" si="69"/>
        <v>0</v>
      </c>
      <c r="F50" s="322">
        <v>0</v>
      </c>
      <c r="G50" s="61">
        <f t="shared" si="66"/>
        <v>0</v>
      </c>
      <c r="H50" s="61">
        <f t="shared" si="66"/>
        <v>0</v>
      </c>
      <c r="I50" s="181">
        <f t="shared" si="62"/>
        <v>5.5825379999999996</v>
      </c>
      <c r="J50" s="155"/>
      <c r="K50" s="182" t="s">
        <v>23</v>
      </c>
      <c r="L50" s="91">
        <f t="shared" si="67"/>
        <v>5.5825379999999996</v>
      </c>
      <c r="M50" s="91">
        <f t="shared" si="67"/>
        <v>0</v>
      </c>
      <c r="N50" s="91">
        <f t="shared" si="67"/>
        <v>0</v>
      </c>
      <c r="O50" s="91">
        <f t="shared" si="67"/>
        <v>0</v>
      </c>
      <c r="P50" s="91">
        <f t="shared" si="67"/>
        <v>0</v>
      </c>
      <c r="Q50" s="91">
        <f t="shared" si="67"/>
        <v>0</v>
      </c>
      <c r="R50" s="91">
        <f t="shared" si="67"/>
        <v>0</v>
      </c>
      <c r="S50" s="185">
        <f t="shared" si="63"/>
        <v>5.5825379999999996</v>
      </c>
      <c r="T50" s="155"/>
      <c r="U50" s="223" t="s">
        <v>61</v>
      </c>
      <c r="V50" s="124">
        <f t="shared" si="68"/>
        <v>5.4277379999999997</v>
      </c>
      <c r="W50" s="124">
        <f t="shared" si="68"/>
        <v>0</v>
      </c>
      <c r="X50" s="124">
        <f t="shared" si="68"/>
        <v>0</v>
      </c>
      <c r="Y50" s="124">
        <f t="shared" si="68"/>
        <v>0</v>
      </c>
      <c r="Z50" s="124">
        <f t="shared" si="68"/>
        <v>0</v>
      </c>
      <c r="AA50" s="124">
        <f t="shared" si="68"/>
        <v>0</v>
      </c>
      <c r="AB50" s="124">
        <f t="shared" si="68"/>
        <v>0</v>
      </c>
      <c r="AC50" s="291">
        <f t="shared" si="68"/>
        <v>0</v>
      </c>
      <c r="AD50" s="124">
        <f t="shared" si="68"/>
        <v>0</v>
      </c>
      <c r="AE50" s="124">
        <f t="shared" si="68"/>
        <v>0</v>
      </c>
      <c r="AF50" s="124">
        <f t="shared" si="68"/>
        <v>0</v>
      </c>
      <c r="AG50" s="124">
        <f t="shared" si="68"/>
        <v>0</v>
      </c>
      <c r="AH50" s="124">
        <f t="shared" si="68"/>
        <v>0</v>
      </c>
      <c r="AI50" s="225">
        <f t="shared" si="64"/>
        <v>5.4277379999999997</v>
      </c>
      <c r="AJ50" s="147" t="str">
        <f>IF(ABS(S50-AI50)&gt;0.2,S50-AI50,"")</f>
        <v/>
      </c>
    </row>
    <row r="51" spans="1:36">
      <c r="A51" s="186" t="s">
        <v>19</v>
      </c>
      <c r="B51" s="64">
        <f t="shared" si="69"/>
        <v>0</v>
      </c>
      <c r="C51" s="64">
        <f t="shared" si="69"/>
        <v>0</v>
      </c>
      <c r="D51" s="64">
        <f t="shared" si="69"/>
        <v>0</v>
      </c>
      <c r="E51" s="64">
        <f t="shared" si="69"/>
        <v>0</v>
      </c>
      <c r="F51" s="322">
        <v>0</v>
      </c>
      <c r="G51" s="64">
        <f t="shared" si="66"/>
        <v>0</v>
      </c>
      <c r="H51" s="64">
        <f t="shared" si="66"/>
        <v>0</v>
      </c>
      <c r="I51" s="189">
        <f t="shared" si="62"/>
        <v>0</v>
      </c>
      <c r="J51" s="155"/>
      <c r="K51" s="190" t="s">
        <v>19</v>
      </c>
      <c r="L51" s="64">
        <f t="shared" si="67"/>
        <v>0</v>
      </c>
      <c r="M51" s="64">
        <f t="shared" si="67"/>
        <v>0</v>
      </c>
      <c r="N51" s="64">
        <f t="shared" si="67"/>
        <v>0</v>
      </c>
      <c r="O51" s="64">
        <f t="shared" si="67"/>
        <v>0</v>
      </c>
      <c r="P51" s="64">
        <f t="shared" si="67"/>
        <v>0</v>
      </c>
      <c r="Q51" s="64">
        <f t="shared" si="67"/>
        <v>0</v>
      </c>
      <c r="R51" s="64">
        <f t="shared" si="67"/>
        <v>0</v>
      </c>
      <c r="S51" s="192">
        <f t="shared" si="63"/>
        <v>0</v>
      </c>
      <c r="T51" s="155"/>
      <c r="U51" s="226" t="s">
        <v>19</v>
      </c>
      <c r="V51" s="127">
        <f t="shared" si="68"/>
        <v>0</v>
      </c>
      <c r="W51" s="127">
        <f t="shared" si="68"/>
        <v>0</v>
      </c>
      <c r="X51" s="127">
        <f t="shared" si="68"/>
        <v>0</v>
      </c>
      <c r="Y51" s="127">
        <f t="shared" si="68"/>
        <v>0</v>
      </c>
      <c r="Z51" s="127">
        <f t="shared" si="68"/>
        <v>0</v>
      </c>
      <c r="AA51" s="127">
        <f t="shared" si="68"/>
        <v>0</v>
      </c>
      <c r="AB51" s="127">
        <f t="shared" si="68"/>
        <v>0</v>
      </c>
      <c r="AC51" s="292">
        <f t="shared" si="68"/>
        <v>0</v>
      </c>
      <c r="AD51" s="127">
        <f t="shared" si="68"/>
        <v>0</v>
      </c>
      <c r="AE51" s="127">
        <f t="shared" si="68"/>
        <v>0</v>
      </c>
      <c r="AF51" s="127">
        <f t="shared" si="68"/>
        <v>0</v>
      </c>
      <c r="AG51" s="127">
        <f t="shared" si="68"/>
        <v>0</v>
      </c>
      <c r="AH51" s="127">
        <f t="shared" si="68"/>
        <v>0</v>
      </c>
      <c r="AI51" s="229">
        <f t="shared" si="64"/>
        <v>0</v>
      </c>
      <c r="AJ51" s="147" t="str">
        <f t="shared" si="65"/>
        <v/>
      </c>
    </row>
    <row r="52" spans="1:36">
      <c r="A52" s="178" t="s">
        <v>20</v>
      </c>
      <c r="B52" s="61">
        <f t="shared" si="69"/>
        <v>0</v>
      </c>
      <c r="C52" s="61">
        <f t="shared" si="69"/>
        <v>0</v>
      </c>
      <c r="D52" s="61">
        <f t="shared" si="69"/>
        <v>0</v>
      </c>
      <c r="E52" s="61">
        <f t="shared" si="69"/>
        <v>0</v>
      </c>
      <c r="F52" s="322">
        <v>0</v>
      </c>
      <c r="G52" s="61">
        <f t="shared" si="66"/>
        <v>0</v>
      </c>
      <c r="H52" s="61">
        <f t="shared" si="66"/>
        <v>0</v>
      </c>
      <c r="I52" s="181">
        <f t="shared" si="62"/>
        <v>0</v>
      </c>
      <c r="J52" s="155"/>
      <c r="K52" s="182" t="s">
        <v>20</v>
      </c>
      <c r="L52" s="91">
        <f t="shared" si="67"/>
        <v>0</v>
      </c>
      <c r="M52" s="91">
        <f t="shared" si="67"/>
        <v>0</v>
      </c>
      <c r="N52" s="91">
        <f t="shared" si="67"/>
        <v>0</v>
      </c>
      <c r="O52" s="91">
        <f t="shared" si="67"/>
        <v>0</v>
      </c>
      <c r="P52" s="91">
        <f t="shared" si="67"/>
        <v>0</v>
      </c>
      <c r="Q52" s="91">
        <f t="shared" si="67"/>
        <v>0</v>
      </c>
      <c r="R52" s="91">
        <f t="shared" si="67"/>
        <v>0</v>
      </c>
      <c r="S52" s="185">
        <f t="shared" si="63"/>
        <v>0</v>
      </c>
      <c r="T52" s="155"/>
      <c r="U52" s="223" t="s">
        <v>20</v>
      </c>
      <c r="V52" s="124">
        <f t="shared" si="68"/>
        <v>0</v>
      </c>
      <c r="W52" s="124">
        <f t="shared" si="68"/>
        <v>0</v>
      </c>
      <c r="X52" s="124">
        <f t="shared" si="68"/>
        <v>0</v>
      </c>
      <c r="Y52" s="124">
        <f t="shared" si="68"/>
        <v>0</v>
      </c>
      <c r="Z52" s="124">
        <f t="shared" si="68"/>
        <v>0</v>
      </c>
      <c r="AA52" s="124">
        <f t="shared" si="68"/>
        <v>0</v>
      </c>
      <c r="AB52" s="124">
        <f t="shared" si="68"/>
        <v>0</v>
      </c>
      <c r="AC52" s="291">
        <f t="shared" si="68"/>
        <v>0</v>
      </c>
      <c r="AD52" s="124">
        <f t="shared" si="68"/>
        <v>0</v>
      </c>
      <c r="AE52" s="124">
        <f t="shared" si="68"/>
        <v>0</v>
      </c>
      <c r="AF52" s="124">
        <f t="shared" si="68"/>
        <v>0</v>
      </c>
      <c r="AG52" s="124">
        <f t="shared" si="68"/>
        <v>0</v>
      </c>
      <c r="AH52" s="124">
        <f t="shared" si="68"/>
        <v>0</v>
      </c>
      <c r="AI52" s="225">
        <f t="shared" si="64"/>
        <v>0</v>
      </c>
      <c r="AJ52" s="147" t="str">
        <f t="shared" si="65"/>
        <v/>
      </c>
    </row>
    <row r="53" spans="1:36" ht="15" thickBot="1">
      <c r="A53" s="193" t="s">
        <v>11</v>
      </c>
      <c r="B53" s="54">
        <f t="shared" si="69"/>
        <v>0</v>
      </c>
      <c r="C53" s="54">
        <f t="shared" si="69"/>
        <v>0</v>
      </c>
      <c r="D53" s="54">
        <f t="shared" si="69"/>
        <v>0</v>
      </c>
      <c r="E53" s="54">
        <f t="shared" si="69"/>
        <v>0</v>
      </c>
      <c r="F53" s="323">
        <v>0</v>
      </c>
      <c r="G53" s="54">
        <f t="shared" si="66"/>
        <v>0</v>
      </c>
      <c r="H53" s="54">
        <f t="shared" si="66"/>
        <v>0</v>
      </c>
      <c r="I53" s="196">
        <f t="shared" si="62"/>
        <v>0</v>
      </c>
      <c r="J53" s="155"/>
      <c r="K53" s="197" t="s">
        <v>11</v>
      </c>
      <c r="L53" s="54">
        <f t="shared" si="67"/>
        <v>0</v>
      </c>
      <c r="M53" s="54">
        <f t="shared" si="67"/>
        <v>0</v>
      </c>
      <c r="N53" s="54">
        <f t="shared" si="67"/>
        <v>0</v>
      </c>
      <c r="O53" s="54">
        <f t="shared" si="67"/>
        <v>0</v>
      </c>
      <c r="P53" s="54">
        <f t="shared" si="67"/>
        <v>0</v>
      </c>
      <c r="Q53" s="54">
        <f t="shared" si="67"/>
        <v>0</v>
      </c>
      <c r="R53" s="54">
        <f t="shared" si="67"/>
        <v>0</v>
      </c>
      <c r="S53" s="199">
        <f t="shared" si="63"/>
        <v>0</v>
      </c>
      <c r="T53" s="155"/>
      <c r="U53" s="226" t="s">
        <v>11</v>
      </c>
      <c r="V53" s="127">
        <f t="shared" si="68"/>
        <v>0</v>
      </c>
      <c r="W53" s="127">
        <f t="shared" si="68"/>
        <v>0</v>
      </c>
      <c r="X53" s="127">
        <f t="shared" si="68"/>
        <v>0</v>
      </c>
      <c r="Y53" s="127">
        <f t="shared" si="68"/>
        <v>0</v>
      </c>
      <c r="Z53" s="127">
        <f t="shared" si="68"/>
        <v>0</v>
      </c>
      <c r="AA53" s="127">
        <f t="shared" si="68"/>
        <v>0</v>
      </c>
      <c r="AB53" s="127">
        <f t="shared" si="68"/>
        <v>0</v>
      </c>
      <c r="AC53" s="292">
        <f t="shared" si="68"/>
        <v>0</v>
      </c>
      <c r="AD53" s="127">
        <f t="shared" si="68"/>
        <v>0</v>
      </c>
      <c r="AE53" s="127">
        <f t="shared" si="68"/>
        <v>0</v>
      </c>
      <c r="AF53" s="127">
        <f t="shared" si="68"/>
        <v>0</v>
      </c>
      <c r="AG53" s="127">
        <f t="shared" si="68"/>
        <v>0</v>
      </c>
      <c r="AH53" s="127">
        <f t="shared" si="68"/>
        <v>0</v>
      </c>
      <c r="AI53" s="229">
        <f t="shared" si="64"/>
        <v>0</v>
      </c>
      <c r="AJ53" s="147" t="str">
        <f t="shared" si="65"/>
        <v/>
      </c>
    </row>
    <row r="54" spans="1:36" ht="15">
      <c r="A54" s="200" t="s">
        <v>26</v>
      </c>
      <c r="B54" s="201">
        <f>SUM(B33:B49)</f>
        <v>2990.2205858096136</v>
      </c>
      <c r="C54" s="201">
        <f t="shared" ref="C54:H54" si="70">SUM(C33:C49)</f>
        <v>3432.3357724364723</v>
      </c>
      <c r="D54" s="201">
        <f t="shared" si="70"/>
        <v>7559.2598384489183</v>
      </c>
      <c r="E54" s="201">
        <f t="shared" si="70"/>
        <v>7108.0840860633052</v>
      </c>
      <c r="F54" s="201">
        <f t="shared" si="70"/>
        <v>0</v>
      </c>
      <c r="G54" s="201">
        <f t="shared" si="70"/>
        <v>431.49818435706777</v>
      </c>
      <c r="H54" s="201">
        <f t="shared" si="70"/>
        <v>24.273067144014323</v>
      </c>
      <c r="I54" s="201">
        <f t="shared" ref="I54" si="71">SUM(I33:I49)</f>
        <v>21545.671534259389</v>
      </c>
      <c r="J54" s="155"/>
      <c r="K54" s="202" t="s">
        <v>26</v>
      </c>
      <c r="L54" s="201">
        <f>SUM(L33:L49)</f>
        <v>2990.2205858096136</v>
      </c>
      <c r="M54" s="201">
        <f t="shared" ref="M54:R54" si="72">SUM(M33:M49)</f>
        <v>3432.3357724364723</v>
      </c>
      <c r="N54" s="201">
        <f t="shared" si="72"/>
        <v>7559.2598384489183</v>
      </c>
      <c r="O54" s="201">
        <f t="shared" si="72"/>
        <v>7108.0840860633052</v>
      </c>
      <c r="P54" s="201">
        <f t="shared" si="72"/>
        <v>2951.6626989130355</v>
      </c>
      <c r="Q54" s="201">
        <f t="shared" si="72"/>
        <v>431.49818435706777</v>
      </c>
      <c r="R54" s="203">
        <f t="shared" si="72"/>
        <v>24.273067144014323</v>
      </c>
      <c r="S54" s="204">
        <f t="shared" ref="S54" si="73">SUM(S33:S49)</f>
        <v>24497.334233172427</v>
      </c>
      <c r="T54" s="155" t="str">
        <f>IF(ABS(S54-AI54)&gt;0.01,S54-AI54,"")</f>
        <v/>
      </c>
      <c r="U54" s="230" t="s">
        <v>59</v>
      </c>
      <c r="V54" s="231">
        <f>SUM(V33:V49)</f>
        <v>2771.9393865992824</v>
      </c>
      <c r="W54" s="231">
        <f t="shared" ref="W54:AH54" si="74">SUM(W33:W49)</f>
        <v>181.53951272049164</v>
      </c>
      <c r="X54" s="231">
        <f t="shared" si="74"/>
        <v>431.49818435706777</v>
      </c>
      <c r="Y54" s="231">
        <f t="shared" si="74"/>
        <v>3432.3357724364723</v>
      </c>
      <c r="Z54" s="231">
        <f t="shared" si="74"/>
        <v>7157.2277627205767</v>
      </c>
      <c r="AA54" s="231">
        <f t="shared" si="74"/>
        <v>6124.3144991908612</v>
      </c>
      <c r="AB54" s="231">
        <f t="shared" si="74"/>
        <v>2951.6626989130355</v>
      </c>
      <c r="AC54" s="231">
        <f t="shared" si="74"/>
        <v>1446.816416234637</v>
      </c>
      <c r="AD54" s="232">
        <f t="shared" si="74"/>
        <v>36.741686489839722</v>
      </c>
      <c r="AE54" s="232">
        <f t="shared" si="74"/>
        <v>135.71608803407213</v>
      </c>
      <c r="AF54" s="232">
        <f t="shared" si="74"/>
        <v>24.273067144014323</v>
      </c>
      <c r="AG54" s="232">
        <f t="shared" si="74"/>
        <v>402.03207572834066</v>
      </c>
      <c r="AH54" s="232">
        <f t="shared" si="74"/>
        <v>848.05349883837027</v>
      </c>
      <c r="AI54" s="233">
        <f>SUM(V54:AC54)</f>
        <v>24497.334233172423</v>
      </c>
      <c r="AJ54" s="147" t="str">
        <f t="shared" si="65"/>
        <v/>
      </c>
    </row>
    <row r="55" spans="1:36" ht="15" thickBot="1">
      <c r="A55" s="32" t="s">
        <v>83</v>
      </c>
      <c r="B55" s="49">
        <f>IF($I54=0,"-",B54/$I54)</f>
        <v>0.13878521173289574</v>
      </c>
      <c r="C55" s="49">
        <f t="shared" ref="C55:H55" si="75">IF($I54=0,"-",C54/$I54)</f>
        <v>0.15930511921982921</v>
      </c>
      <c r="D55" s="49">
        <f t="shared" si="75"/>
        <v>0.35084818899374171</v>
      </c>
      <c r="E55" s="49">
        <f t="shared" si="75"/>
        <v>0.32990775315407866</v>
      </c>
      <c r="F55" s="49">
        <f t="shared" si="75"/>
        <v>0</v>
      </c>
      <c r="G55" s="49">
        <f t="shared" si="75"/>
        <v>2.0027140192448872E-2</v>
      </c>
      <c r="H55" s="71">
        <f t="shared" si="75"/>
        <v>1.1265867070060058E-3</v>
      </c>
      <c r="I55" s="50">
        <f>SUM(B55:H55)</f>
        <v>1.0000000000000002</v>
      </c>
      <c r="K55" s="82" t="s">
        <v>83</v>
      </c>
      <c r="L55" s="99">
        <f>IF($S54=0,"-",L54/$S54)</f>
        <v>0.12206310112552918</v>
      </c>
      <c r="M55" s="99">
        <f t="shared" ref="M55:R55" si="76">IF($S54=0,"-",M54/$S54)</f>
        <v>0.14011058263591245</v>
      </c>
      <c r="N55" s="99">
        <f t="shared" si="76"/>
        <v>0.30857479293452034</v>
      </c>
      <c r="O55" s="99">
        <f t="shared" si="76"/>
        <v>0.29015745217037037</v>
      </c>
      <c r="P55" s="99">
        <f t="shared" si="76"/>
        <v>0.12048913856578396</v>
      </c>
      <c r="Q55" s="99">
        <f t="shared" si="76"/>
        <v>1.7614087322724518E-2</v>
      </c>
      <c r="R55" s="100">
        <f t="shared" si="76"/>
        <v>9.9084524515918892E-4</v>
      </c>
      <c r="S55" s="101">
        <f>SUM(L55:R55)</f>
        <v>1</v>
      </c>
      <c r="U55" s="111" t="s">
        <v>83</v>
      </c>
      <c r="V55" s="133">
        <f>+V54/$AI54</f>
        <v>0.11315269491019693</v>
      </c>
      <c r="W55" s="133">
        <f t="shared" ref="W55:AH55" si="77">+W54/$AI54</f>
        <v>7.4105823512284315E-3</v>
      </c>
      <c r="X55" s="133">
        <f t="shared" si="77"/>
        <v>1.7614087322724521E-2</v>
      </c>
      <c r="Y55" s="133">
        <f t="shared" si="77"/>
        <v>0.14011058263591247</v>
      </c>
      <c r="Z55" s="133">
        <f t="shared" si="77"/>
        <v>0.29216353479917845</v>
      </c>
      <c r="AA55" s="133">
        <f t="shared" si="77"/>
        <v>0.24999922199280691</v>
      </c>
      <c r="AB55" s="133">
        <f t="shared" si="77"/>
        <v>0.12048913856578397</v>
      </c>
      <c r="AC55" s="133">
        <f t="shared" si="77"/>
        <v>5.9060157422168344E-2</v>
      </c>
      <c r="AD55" s="133">
        <f t="shared" si="77"/>
        <v>1.499823864103831E-3</v>
      </c>
      <c r="AE55" s="133">
        <f t="shared" si="77"/>
        <v>5.5400349581831536E-3</v>
      </c>
      <c r="AF55" s="133">
        <f t="shared" si="77"/>
        <v>9.9084524515918892E-4</v>
      </c>
      <c r="AG55" s="133">
        <f t="shared" si="77"/>
        <v>1.6411258135341902E-2</v>
      </c>
      <c r="AH55" s="133">
        <f t="shared" si="77"/>
        <v>3.4618195219380275E-2</v>
      </c>
      <c r="AI55" s="134">
        <f>SUM(V55:AC55)</f>
        <v>1</v>
      </c>
      <c r="AJ55" s="147" t="str">
        <f t="shared" si="65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1.5511959130478166</v>
      </c>
      <c r="G59" s="332"/>
      <c r="H59" s="334"/>
      <c r="I59" s="160">
        <f>SUM(B59:H59)</f>
        <v>1.5511959130478166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78">F450+F476+F502+F528+F554</f>
        <v>0</v>
      </c>
      <c r="G60" s="335"/>
      <c r="H60" s="337"/>
      <c r="I60" s="168">
        <f t="shared" ref="I60:I79" si="7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80">P450+P476+P502+P528+P554</f>
        <v>0</v>
      </c>
      <c r="Q60" s="335"/>
      <c r="R60" s="342"/>
      <c r="S60" s="172">
        <f t="shared" ref="S60:S79" si="8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78"/>
        <v>0</v>
      </c>
      <c r="G61" s="335"/>
      <c r="H61" s="337"/>
      <c r="I61" s="160">
        <f t="shared" si="7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80"/>
        <v>0</v>
      </c>
      <c r="Q61" s="335"/>
      <c r="R61" s="342"/>
      <c r="S61" s="164">
        <f t="shared" si="8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78"/>
        <v>0</v>
      </c>
      <c r="G62" s="335"/>
      <c r="H62" s="337"/>
      <c r="I62" s="168">
        <f t="shared" si="7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80"/>
        <v>0</v>
      </c>
      <c r="Q62" s="335"/>
      <c r="R62" s="342"/>
      <c r="S62" s="172">
        <f t="shared" si="8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78"/>
        <v>0</v>
      </c>
      <c r="G63" s="335"/>
      <c r="H63" s="337"/>
      <c r="I63" s="160">
        <f t="shared" si="7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80"/>
        <v>0</v>
      </c>
      <c r="Q63" s="335"/>
      <c r="R63" s="342"/>
      <c r="S63" s="164">
        <f t="shared" si="8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78"/>
        <v>0</v>
      </c>
      <c r="G64" s="335"/>
      <c r="H64" s="337"/>
      <c r="I64" s="168">
        <f t="shared" si="7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80"/>
        <v>0</v>
      </c>
      <c r="Q64" s="335"/>
      <c r="R64" s="342"/>
      <c r="S64" s="172">
        <f t="shared" si="8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78"/>
        <v>18136.736668821264</v>
      </c>
      <c r="G65" s="335"/>
      <c r="H65" s="337"/>
      <c r="I65" s="160">
        <f t="shared" si="79"/>
        <v>18136.736668821264</v>
      </c>
      <c r="J65" s="155"/>
      <c r="K65" s="175" t="s">
        <v>54</v>
      </c>
      <c r="L65" s="335"/>
      <c r="M65" s="336"/>
      <c r="N65" s="336"/>
      <c r="O65" s="337"/>
      <c r="P65" s="44">
        <f t="shared" si="80"/>
        <v>1744.6658777599637</v>
      </c>
      <c r="Q65" s="335"/>
      <c r="R65" s="342"/>
      <c r="S65" s="164">
        <f t="shared" si="81"/>
        <v>1744.6658777599637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78"/>
        <v>5081.5983790437695</v>
      </c>
      <c r="G66" s="335"/>
      <c r="H66" s="337"/>
      <c r="I66" s="168">
        <f t="shared" si="79"/>
        <v>5081.5983790437695</v>
      </c>
      <c r="J66" s="155"/>
      <c r="K66" s="169" t="s">
        <v>12</v>
      </c>
      <c r="L66" s="335"/>
      <c r="M66" s="336"/>
      <c r="N66" s="336"/>
      <c r="O66" s="337"/>
      <c r="P66" s="88">
        <f t="shared" si="80"/>
        <v>1444.5315804612769</v>
      </c>
      <c r="Q66" s="335"/>
      <c r="R66" s="342"/>
      <c r="S66" s="172">
        <f t="shared" si="81"/>
        <v>1444.5315804612769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78"/>
        <v>1527.7909285145436</v>
      </c>
      <c r="G67" s="335"/>
      <c r="H67" s="337"/>
      <c r="I67" s="160">
        <f t="shared" si="79"/>
        <v>1527.7909285145436</v>
      </c>
      <c r="J67" s="155"/>
      <c r="K67" s="175" t="s">
        <v>55</v>
      </c>
      <c r="L67" s="335"/>
      <c r="M67" s="336"/>
      <c r="N67" s="336"/>
      <c r="O67" s="337"/>
      <c r="P67" s="44">
        <f t="shared" si="80"/>
        <v>0</v>
      </c>
      <c r="Q67" s="335"/>
      <c r="R67" s="342"/>
      <c r="S67" s="164">
        <f t="shared" si="8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78"/>
        <v>10.776157479751109</v>
      </c>
      <c r="G68" s="335"/>
      <c r="H68" s="337"/>
      <c r="I68" s="168">
        <f t="shared" si="79"/>
        <v>10.776157479751109</v>
      </c>
      <c r="J68" s="155"/>
      <c r="K68" s="169" t="s">
        <v>17</v>
      </c>
      <c r="L68" s="335"/>
      <c r="M68" s="336"/>
      <c r="N68" s="336"/>
      <c r="O68" s="337"/>
      <c r="P68" s="88">
        <f t="shared" si="80"/>
        <v>-4.1792842311107609E-2</v>
      </c>
      <c r="Q68" s="335"/>
      <c r="R68" s="342"/>
      <c r="S68" s="172">
        <f t="shared" si="81"/>
        <v>-4.1792842311107609E-2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78"/>
        <v>40.578125453382498</v>
      </c>
      <c r="G69" s="335"/>
      <c r="H69" s="337"/>
      <c r="I69" s="160">
        <f t="shared" si="79"/>
        <v>40.578125453382498</v>
      </c>
      <c r="J69" s="155"/>
      <c r="K69" s="175" t="s">
        <v>139</v>
      </c>
      <c r="L69" s="335"/>
      <c r="M69" s="336"/>
      <c r="N69" s="336"/>
      <c r="O69" s="337"/>
      <c r="P69" s="44">
        <f t="shared" si="80"/>
        <v>32.089695066923568</v>
      </c>
      <c r="Q69" s="335"/>
      <c r="R69" s="342"/>
      <c r="S69" s="164">
        <f t="shared" si="81"/>
        <v>32.089695066923568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78"/>
        <v>1518.7869982293846</v>
      </c>
      <c r="G70" s="335"/>
      <c r="H70" s="337"/>
      <c r="I70" s="168">
        <f t="shared" si="79"/>
        <v>1518.7869982293846</v>
      </c>
      <c r="J70" s="155"/>
      <c r="K70" s="169" t="s">
        <v>25</v>
      </c>
      <c r="L70" s="335"/>
      <c r="M70" s="336"/>
      <c r="N70" s="336"/>
      <c r="O70" s="337"/>
      <c r="P70" s="88">
        <f t="shared" si="80"/>
        <v>-2.7737534491478755E-13</v>
      </c>
      <c r="Q70" s="335"/>
      <c r="R70" s="342"/>
      <c r="S70" s="172">
        <f t="shared" si="81"/>
        <v>-2.7737534491478755E-13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78"/>
        <v>0</v>
      </c>
      <c r="G71" s="335"/>
      <c r="H71" s="337"/>
      <c r="I71" s="160">
        <f t="shared" si="7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80"/>
        <v>0</v>
      </c>
      <c r="Q71" s="335"/>
      <c r="R71" s="342"/>
      <c r="S71" s="164">
        <f t="shared" si="8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78"/>
        <v>0.23136256970588234</v>
      </c>
      <c r="G72" s="335"/>
      <c r="H72" s="337"/>
      <c r="I72" s="168">
        <f t="shared" si="79"/>
        <v>0.23136256970588234</v>
      </c>
      <c r="J72" s="155"/>
      <c r="K72" s="169" t="s">
        <v>56</v>
      </c>
      <c r="L72" s="335"/>
      <c r="M72" s="336"/>
      <c r="N72" s="336"/>
      <c r="O72" s="337"/>
      <c r="P72" s="88">
        <f t="shared" si="80"/>
        <v>0</v>
      </c>
      <c r="Q72" s="335"/>
      <c r="R72" s="342"/>
      <c r="S72" s="172">
        <f t="shared" si="8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78"/>
        <v>1855.9604530884035</v>
      </c>
      <c r="G73" s="335"/>
      <c r="H73" s="337"/>
      <c r="I73" s="160">
        <f t="shared" si="79"/>
        <v>1855.9604530884035</v>
      </c>
      <c r="J73" s="155"/>
      <c r="K73" s="175" t="s">
        <v>22</v>
      </c>
      <c r="L73" s="335"/>
      <c r="M73" s="336"/>
      <c r="N73" s="336"/>
      <c r="O73" s="337"/>
      <c r="P73" s="44">
        <f t="shared" si="80"/>
        <v>579.78758461119708</v>
      </c>
      <c r="Q73" s="335"/>
      <c r="R73" s="342"/>
      <c r="S73" s="164">
        <f t="shared" si="81"/>
        <v>579.78758461119708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78"/>
        <v>0</v>
      </c>
      <c r="G74" s="335"/>
      <c r="H74" s="337"/>
      <c r="I74" s="168">
        <f t="shared" si="7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80"/>
        <v>0</v>
      </c>
      <c r="Q74" s="335"/>
      <c r="R74" s="342"/>
      <c r="S74" s="172">
        <f t="shared" si="8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78"/>
        <v>0</v>
      </c>
      <c r="G75" s="335"/>
      <c r="H75" s="337"/>
      <c r="I75" s="160">
        <f t="shared" si="7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80"/>
        <v>0</v>
      </c>
      <c r="Q75" s="335"/>
      <c r="R75" s="342"/>
      <c r="S75" s="164">
        <f t="shared" si="8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78"/>
        <v>0</v>
      </c>
      <c r="G76" s="335"/>
      <c r="H76" s="337"/>
      <c r="I76" s="181">
        <f t="shared" si="7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80"/>
        <v>0</v>
      </c>
      <c r="Q76" s="335"/>
      <c r="R76" s="342"/>
      <c r="S76" s="185">
        <f t="shared" si="8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78"/>
        <v>0</v>
      </c>
      <c r="G77" s="335"/>
      <c r="H77" s="337"/>
      <c r="I77" s="189">
        <f t="shared" si="7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80"/>
        <v>0</v>
      </c>
      <c r="Q77" s="335"/>
      <c r="R77" s="342"/>
      <c r="S77" s="192">
        <f t="shared" si="8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78"/>
        <v>0</v>
      </c>
      <c r="G78" s="335"/>
      <c r="H78" s="337"/>
      <c r="I78" s="181">
        <f t="shared" si="7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80"/>
        <v>0</v>
      </c>
      <c r="Q78" s="335"/>
      <c r="R78" s="342"/>
      <c r="S78" s="185">
        <f t="shared" si="8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78"/>
        <v>0</v>
      </c>
      <c r="G79" s="338"/>
      <c r="H79" s="340"/>
      <c r="I79" s="196">
        <f t="shared" si="7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80"/>
        <v>0</v>
      </c>
      <c r="Q79" s="338"/>
      <c r="R79" s="343"/>
      <c r="S79" s="199">
        <f t="shared" si="8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H80" si="82">SUM(C59:C75)</f>
        <v>0</v>
      </c>
      <c r="D80" s="201">
        <f t="shared" si="82"/>
        <v>0</v>
      </c>
      <c r="E80" s="201">
        <f t="shared" si="82"/>
        <v>0</v>
      </c>
      <c r="F80" s="201">
        <f t="shared" si="82"/>
        <v>28174.010269113256</v>
      </c>
      <c r="G80" s="201">
        <f t="shared" si="82"/>
        <v>0</v>
      </c>
      <c r="H80" s="203">
        <f t="shared" si="82"/>
        <v>0</v>
      </c>
      <c r="I80" s="201">
        <f t="shared" ref="I80" si="83">SUM(I59:I75)</f>
        <v>28174.010269113256</v>
      </c>
      <c r="J80" s="155"/>
      <c r="K80" s="202" t="s">
        <v>26</v>
      </c>
      <c r="L80" s="201">
        <f>SUM(L59:L75)</f>
        <v>0</v>
      </c>
      <c r="M80" s="201">
        <f t="shared" ref="M80:R80" si="84">SUM(M59:M75)</f>
        <v>0</v>
      </c>
      <c r="N80" s="201">
        <f t="shared" si="84"/>
        <v>0</v>
      </c>
      <c r="O80" s="201">
        <f t="shared" si="84"/>
        <v>0</v>
      </c>
      <c r="P80" s="201">
        <f t="shared" si="84"/>
        <v>3801.0329450570493</v>
      </c>
      <c r="Q80" s="201">
        <f t="shared" si="84"/>
        <v>0</v>
      </c>
      <c r="R80" s="203">
        <f t="shared" si="84"/>
        <v>0</v>
      </c>
      <c r="S80" s="204">
        <f t="shared" ref="S80" si="85">SUM(S59:S75)</f>
        <v>3801.0329450570493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86">IF($I80=0,"-",C80/$I80)</f>
        <v>0</v>
      </c>
      <c r="D81" s="49">
        <f t="shared" si="86"/>
        <v>0</v>
      </c>
      <c r="E81" s="49">
        <f t="shared" si="86"/>
        <v>0</v>
      </c>
      <c r="F81" s="49">
        <f t="shared" si="86"/>
        <v>1</v>
      </c>
      <c r="G81" s="49">
        <f t="shared" si="86"/>
        <v>0</v>
      </c>
      <c r="H81" s="49">
        <f t="shared" si="86"/>
        <v>0</v>
      </c>
      <c r="I81" s="50">
        <f>SUM(B81:H81)</f>
        <v>1</v>
      </c>
      <c r="K81" s="82" t="s">
        <v>83</v>
      </c>
      <c r="L81" s="99">
        <f t="shared" ref="L81:R81" si="87">IF($S80=0,"-",L80/$S80)</f>
        <v>0</v>
      </c>
      <c r="M81" s="99">
        <f t="shared" si="87"/>
        <v>0</v>
      </c>
      <c r="N81" s="99">
        <f t="shared" si="87"/>
        <v>0</v>
      </c>
      <c r="O81" s="99">
        <f t="shared" si="87"/>
        <v>0</v>
      </c>
      <c r="P81" s="99">
        <f t="shared" si="87"/>
        <v>1</v>
      </c>
      <c r="Q81" s="99">
        <f t="shared" si="87"/>
        <v>0</v>
      </c>
      <c r="R81" s="100">
        <f t="shared" si="87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5" si="88">B579+B605+B631</f>
        <v>41.433361472237976</v>
      </c>
      <c r="C85" s="38">
        <f t="shared" si="88"/>
        <v>0</v>
      </c>
      <c r="D85" s="38">
        <f t="shared" si="88"/>
        <v>0.8153719030175004</v>
      </c>
      <c r="E85" s="38">
        <f t="shared" si="88"/>
        <v>0</v>
      </c>
      <c r="F85" s="38">
        <f t="shared" si="88"/>
        <v>0</v>
      </c>
      <c r="G85" s="38">
        <f t="shared" si="88"/>
        <v>0</v>
      </c>
      <c r="H85" s="38">
        <f t="shared" si="88"/>
        <v>0</v>
      </c>
      <c r="I85" s="160">
        <f>SUM(B85:H85)</f>
        <v>42.248733375255476</v>
      </c>
      <c r="J85" s="155"/>
      <c r="K85" s="209" t="s">
        <v>7</v>
      </c>
      <c r="L85" s="38">
        <f t="shared" ref="L85:R105" si="89">L579+L605+L631</f>
        <v>41.433361472237976</v>
      </c>
      <c r="M85" s="38">
        <f t="shared" si="89"/>
        <v>0</v>
      </c>
      <c r="N85" s="38">
        <f t="shared" si="89"/>
        <v>0.8153719030175004</v>
      </c>
      <c r="O85" s="38">
        <f t="shared" si="89"/>
        <v>0</v>
      </c>
      <c r="P85" s="38">
        <f t="shared" si="89"/>
        <v>1.5511959130478166</v>
      </c>
      <c r="Q85" s="38">
        <f t="shared" si="89"/>
        <v>0</v>
      </c>
      <c r="R85" s="38">
        <f t="shared" si="89"/>
        <v>0</v>
      </c>
      <c r="S85" s="211">
        <f>SUM(L85:R85)</f>
        <v>43.799929288303289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88"/>
        <v>32.889279230987725</v>
      </c>
      <c r="C86" s="41">
        <f t="shared" si="88"/>
        <v>0</v>
      </c>
      <c r="D86" s="41">
        <f t="shared" si="88"/>
        <v>3.2405020085597549</v>
      </c>
      <c r="E86" s="41">
        <f t="shared" si="88"/>
        <v>0</v>
      </c>
      <c r="F86" s="41">
        <f t="shared" si="88"/>
        <v>0</v>
      </c>
      <c r="G86" s="41">
        <f t="shared" si="88"/>
        <v>0</v>
      </c>
      <c r="H86" s="41">
        <f t="shared" si="88"/>
        <v>0</v>
      </c>
      <c r="I86" s="168">
        <f t="shared" ref="I86:I105" si="90">SUM(B86:H86)</f>
        <v>36.129781239547484</v>
      </c>
      <c r="J86" s="155"/>
      <c r="K86" s="169" t="s">
        <v>8</v>
      </c>
      <c r="L86" s="88">
        <f t="shared" si="89"/>
        <v>32.889279230987725</v>
      </c>
      <c r="M86" s="88">
        <f t="shared" si="89"/>
        <v>0</v>
      </c>
      <c r="N86" s="88">
        <f t="shared" si="89"/>
        <v>3.2405020085597549</v>
      </c>
      <c r="O86" s="88">
        <f t="shared" si="89"/>
        <v>0</v>
      </c>
      <c r="P86" s="88">
        <f t="shared" si="89"/>
        <v>0</v>
      </c>
      <c r="Q86" s="88">
        <f t="shared" si="89"/>
        <v>0</v>
      </c>
      <c r="R86" s="88">
        <f t="shared" si="89"/>
        <v>0</v>
      </c>
      <c r="S86" s="172">
        <f t="shared" ref="S86:S105" si="91">SUM(L86:R86)</f>
        <v>36.129781239547484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88"/>
        <v>7.2802068947505338</v>
      </c>
      <c r="C87" s="44">
        <f t="shared" si="88"/>
        <v>0</v>
      </c>
      <c r="D87" s="44">
        <f t="shared" si="88"/>
        <v>1.9067123645208318E-4</v>
      </c>
      <c r="E87" s="44">
        <f t="shared" si="88"/>
        <v>0</v>
      </c>
      <c r="F87" s="44">
        <f t="shared" si="88"/>
        <v>0</v>
      </c>
      <c r="G87" s="44">
        <f t="shared" si="88"/>
        <v>0</v>
      </c>
      <c r="H87" s="44">
        <f t="shared" si="88"/>
        <v>0</v>
      </c>
      <c r="I87" s="160">
        <f t="shared" si="90"/>
        <v>7.280397565986986</v>
      </c>
      <c r="J87" s="155"/>
      <c r="K87" s="175" t="s">
        <v>10</v>
      </c>
      <c r="L87" s="44">
        <f t="shared" si="89"/>
        <v>7.2802068947505338</v>
      </c>
      <c r="M87" s="44">
        <f t="shared" si="89"/>
        <v>0</v>
      </c>
      <c r="N87" s="44">
        <f t="shared" si="89"/>
        <v>1.9067123645208318E-4</v>
      </c>
      <c r="O87" s="44">
        <f t="shared" si="89"/>
        <v>0</v>
      </c>
      <c r="P87" s="44">
        <f t="shared" si="89"/>
        <v>0</v>
      </c>
      <c r="Q87" s="44">
        <f t="shared" si="89"/>
        <v>0</v>
      </c>
      <c r="R87" s="44">
        <f t="shared" si="89"/>
        <v>0</v>
      </c>
      <c r="S87" s="164">
        <f t="shared" si="91"/>
        <v>7.280397565986986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88"/>
        <v>0</v>
      </c>
      <c r="C88" s="41">
        <f t="shared" si="88"/>
        <v>0</v>
      </c>
      <c r="D88" s="41">
        <f t="shared" si="88"/>
        <v>0</v>
      </c>
      <c r="E88" s="41">
        <f t="shared" si="88"/>
        <v>0</v>
      </c>
      <c r="F88" s="41">
        <f t="shared" si="88"/>
        <v>0</v>
      </c>
      <c r="G88" s="41">
        <f t="shared" si="88"/>
        <v>0</v>
      </c>
      <c r="H88" s="41">
        <f t="shared" si="88"/>
        <v>0</v>
      </c>
      <c r="I88" s="168">
        <f t="shared" si="90"/>
        <v>0</v>
      </c>
      <c r="J88" s="155"/>
      <c r="K88" s="169" t="s">
        <v>52</v>
      </c>
      <c r="L88" s="88">
        <f t="shared" si="89"/>
        <v>0</v>
      </c>
      <c r="M88" s="88">
        <f t="shared" si="89"/>
        <v>0</v>
      </c>
      <c r="N88" s="88">
        <f t="shared" si="89"/>
        <v>0</v>
      </c>
      <c r="O88" s="88">
        <f t="shared" si="89"/>
        <v>0</v>
      </c>
      <c r="P88" s="88">
        <f t="shared" si="89"/>
        <v>0</v>
      </c>
      <c r="Q88" s="88">
        <f t="shared" si="89"/>
        <v>0</v>
      </c>
      <c r="R88" s="88">
        <f t="shared" si="89"/>
        <v>0</v>
      </c>
      <c r="S88" s="172">
        <f t="shared" si="91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88"/>
        <v>182.29372321957447</v>
      </c>
      <c r="C89" s="44">
        <f t="shared" si="88"/>
        <v>10.293836814060338</v>
      </c>
      <c r="D89" s="44">
        <f t="shared" si="88"/>
        <v>13.915669804520576</v>
      </c>
      <c r="E89" s="44">
        <f t="shared" si="88"/>
        <v>4.8778569056328172</v>
      </c>
      <c r="F89" s="44">
        <f t="shared" si="88"/>
        <v>0</v>
      </c>
      <c r="G89" s="44">
        <f t="shared" si="88"/>
        <v>0</v>
      </c>
      <c r="H89" s="44">
        <f t="shared" si="88"/>
        <v>0</v>
      </c>
      <c r="I89" s="160">
        <f t="shared" si="90"/>
        <v>211.38108674378822</v>
      </c>
      <c r="J89" s="155"/>
      <c r="K89" s="175" t="s">
        <v>16</v>
      </c>
      <c r="L89" s="44">
        <f t="shared" si="89"/>
        <v>182.29372321957447</v>
      </c>
      <c r="M89" s="44">
        <f t="shared" si="89"/>
        <v>10.293836814060338</v>
      </c>
      <c r="N89" s="44">
        <f t="shared" si="89"/>
        <v>13.915669804520576</v>
      </c>
      <c r="O89" s="44">
        <f t="shared" si="89"/>
        <v>4.8778569056328172</v>
      </c>
      <c r="P89" s="44">
        <f t="shared" si="89"/>
        <v>0</v>
      </c>
      <c r="Q89" s="44">
        <f t="shared" si="89"/>
        <v>0</v>
      </c>
      <c r="R89" s="44">
        <f t="shared" si="89"/>
        <v>0</v>
      </c>
      <c r="S89" s="164">
        <f t="shared" si="91"/>
        <v>211.38108674378822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88"/>
        <v>6816.5255836494598</v>
      </c>
      <c r="C90" s="41">
        <f t="shared" si="88"/>
        <v>14.870841438765437</v>
      </c>
      <c r="D90" s="41">
        <f t="shared" si="88"/>
        <v>835.15019575205054</v>
      </c>
      <c r="E90" s="41">
        <f t="shared" si="88"/>
        <v>0</v>
      </c>
      <c r="F90" s="41">
        <f t="shared" si="88"/>
        <v>0</v>
      </c>
      <c r="G90" s="41">
        <f t="shared" si="88"/>
        <v>0</v>
      </c>
      <c r="H90" s="41">
        <f t="shared" si="88"/>
        <v>0</v>
      </c>
      <c r="I90" s="168">
        <f t="shared" si="90"/>
        <v>7666.5466208402759</v>
      </c>
      <c r="J90" s="155"/>
      <c r="K90" s="169" t="s">
        <v>15</v>
      </c>
      <c r="L90" s="88">
        <f t="shared" si="89"/>
        <v>6816.5255836494598</v>
      </c>
      <c r="M90" s="88">
        <f t="shared" si="89"/>
        <v>14.870841438765437</v>
      </c>
      <c r="N90" s="88">
        <f t="shared" si="89"/>
        <v>835.15019575205054</v>
      </c>
      <c r="O90" s="88">
        <f t="shared" si="89"/>
        <v>0</v>
      </c>
      <c r="P90" s="88">
        <f t="shared" si="89"/>
        <v>0</v>
      </c>
      <c r="Q90" s="88">
        <f t="shared" si="89"/>
        <v>0</v>
      </c>
      <c r="R90" s="88">
        <f t="shared" si="89"/>
        <v>0</v>
      </c>
      <c r="S90" s="172">
        <f t="shared" si="91"/>
        <v>7666.5466208402759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88"/>
        <v>0</v>
      </c>
      <c r="C91" s="44">
        <f t="shared" si="88"/>
        <v>0.28418760065338433</v>
      </c>
      <c r="D91" s="44">
        <f t="shared" si="88"/>
        <v>0.29902583196640031</v>
      </c>
      <c r="E91" s="44">
        <f t="shared" si="88"/>
        <v>153.28419497264551</v>
      </c>
      <c r="F91" s="44">
        <f t="shared" si="88"/>
        <v>544.73311022113887</v>
      </c>
      <c r="G91" s="44">
        <f t="shared" si="88"/>
        <v>0</v>
      </c>
      <c r="H91" s="44">
        <f t="shared" si="88"/>
        <v>0</v>
      </c>
      <c r="I91" s="160">
        <f t="shared" si="90"/>
        <v>698.60051862640421</v>
      </c>
      <c r="J91" s="155"/>
      <c r="K91" s="175" t="s">
        <v>54</v>
      </c>
      <c r="L91" s="44">
        <f t="shared" si="89"/>
        <v>0</v>
      </c>
      <c r="M91" s="44">
        <f t="shared" si="89"/>
        <v>0.28418760065338433</v>
      </c>
      <c r="N91" s="44">
        <f t="shared" si="89"/>
        <v>0.29902583196640031</v>
      </c>
      <c r="O91" s="44">
        <f t="shared" si="89"/>
        <v>153.28419497264551</v>
      </c>
      <c r="P91" s="44">
        <f t="shared" si="89"/>
        <v>14347.966681228801</v>
      </c>
      <c r="Q91" s="44">
        <f t="shared" si="89"/>
        <v>0</v>
      </c>
      <c r="R91" s="44">
        <f t="shared" si="89"/>
        <v>0</v>
      </c>
      <c r="S91" s="164">
        <f t="shared" si="91"/>
        <v>14501.834089634067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88"/>
        <v>0</v>
      </c>
      <c r="C92" s="41">
        <f t="shared" si="88"/>
        <v>0</v>
      </c>
      <c r="D92" s="41">
        <f t="shared" si="88"/>
        <v>0.10075894990493024</v>
      </c>
      <c r="E92" s="41">
        <f t="shared" si="88"/>
        <v>27.24465549780864</v>
      </c>
      <c r="F92" s="41">
        <f t="shared" si="88"/>
        <v>0</v>
      </c>
      <c r="G92" s="41">
        <f t="shared" si="88"/>
        <v>0</v>
      </c>
      <c r="H92" s="41">
        <f t="shared" si="88"/>
        <v>0</v>
      </c>
      <c r="I92" s="168">
        <f t="shared" si="90"/>
        <v>27.345414447713569</v>
      </c>
      <c r="J92" s="155"/>
      <c r="K92" s="169" t="s">
        <v>12</v>
      </c>
      <c r="L92" s="88">
        <f t="shared" si="89"/>
        <v>0</v>
      </c>
      <c r="M92" s="88">
        <f t="shared" si="89"/>
        <v>0</v>
      </c>
      <c r="N92" s="88">
        <f t="shared" si="89"/>
        <v>0.10075894990493024</v>
      </c>
      <c r="O92" s="88">
        <f t="shared" si="89"/>
        <v>27.24465549780864</v>
      </c>
      <c r="P92" s="88">
        <f t="shared" si="89"/>
        <v>3522.3231235438507</v>
      </c>
      <c r="Q92" s="88">
        <f t="shared" si="89"/>
        <v>0</v>
      </c>
      <c r="R92" s="88">
        <f t="shared" si="89"/>
        <v>0</v>
      </c>
      <c r="S92" s="172">
        <f t="shared" si="91"/>
        <v>3549.6685379915643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88"/>
        <v>0</v>
      </c>
      <c r="C93" s="44">
        <f t="shared" si="88"/>
        <v>0</v>
      </c>
      <c r="D93" s="44">
        <f t="shared" si="88"/>
        <v>0</v>
      </c>
      <c r="E93" s="44">
        <f t="shared" si="88"/>
        <v>0</v>
      </c>
      <c r="F93" s="44">
        <f t="shared" si="88"/>
        <v>0</v>
      </c>
      <c r="G93" s="44">
        <f t="shared" si="88"/>
        <v>0</v>
      </c>
      <c r="H93" s="44">
        <f t="shared" si="88"/>
        <v>0</v>
      </c>
      <c r="I93" s="160">
        <f t="shared" si="90"/>
        <v>0</v>
      </c>
      <c r="J93" s="155"/>
      <c r="K93" s="175" t="s">
        <v>55</v>
      </c>
      <c r="L93" s="44">
        <f t="shared" si="89"/>
        <v>0</v>
      </c>
      <c r="M93" s="44">
        <f t="shared" si="89"/>
        <v>0</v>
      </c>
      <c r="N93" s="44">
        <f t="shared" si="89"/>
        <v>0</v>
      </c>
      <c r="O93" s="44">
        <f t="shared" si="89"/>
        <v>0</v>
      </c>
      <c r="P93" s="44">
        <f t="shared" si="89"/>
        <v>1527.7909285145436</v>
      </c>
      <c r="Q93" s="44">
        <f t="shared" si="89"/>
        <v>0</v>
      </c>
      <c r="R93" s="44">
        <f t="shared" si="89"/>
        <v>0</v>
      </c>
      <c r="S93" s="164">
        <f t="shared" si="91"/>
        <v>1527.7909285145436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88"/>
        <v>214.54281144731851</v>
      </c>
      <c r="C94" s="41">
        <f t="shared" si="88"/>
        <v>0.82623866272909241</v>
      </c>
      <c r="D94" s="41">
        <f t="shared" si="88"/>
        <v>32.951095010247208</v>
      </c>
      <c r="E94" s="41">
        <f t="shared" si="88"/>
        <v>2.8387427904541447</v>
      </c>
      <c r="F94" s="41">
        <f t="shared" si="88"/>
        <v>0</v>
      </c>
      <c r="G94" s="41">
        <f t="shared" si="88"/>
        <v>0</v>
      </c>
      <c r="H94" s="41">
        <f t="shared" si="88"/>
        <v>0</v>
      </c>
      <c r="I94" s="168">
        <f t="shared" si="90"/>
        <v>251.15888791074894</v>
      </c>
      <c r="J94" s="155"/>
      <c r="K94" s="169" t="s">
        <v>17</v>
      </c>
      <c r="L94" s="88">
        <f t="shared" si="89"/>
        <v>214.54281144731851</v>
      </c>
      <c r="M94" s="88">
        <f t="shared" si="89"/>
        <v>0.82623866272909241</v>
      </c>
      <c r="N94" s="88">
        <f t="shared" si="89"/>
        <v>32.951095010247208</v>
      </c>
      <c r="O94" s="88">
        <f t="shared" si="89"/>
        <v>2.8387427904541447</v>
      </c>
      <c r="P94" s="88">
        <f t="shared" si="89"/>
        <v>0</v>
      </c>
      <c r="Q94" s="88">
        <f t="shared" si="89"/>
        <v>0</v>
      </c>
      <c r="R94" s="88">
        <f t="shared" si="89"/>
        <v>0</v>
      </c>
      <c r="S94" s="172">
        <f t="shared" si="91"/>
        <v>251.15888791074894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88"/>
        <v>1736.4506821390921</v>
      </c>
      <c r="C95" s="44">
        <f t="shared" si="88"/>
        <v>8.4241798901830602</v>
      </c>
      <c r="D95" s="44">
        <f t="shared" si="88"/>
        <v>259.50696756395524</v>
      </c>
      <c r="E95" s="44">
        <f t="shared" si="88"/>
        <v>1.2937127092591734</v>
      </c>
      <c r="F95" s="44">
        <f t="shared" si="88"/>
        <v>0</v>
      </c>
      <c r="G95" s="44">
        <f t="shared" si="88"/>
        <v>0</v>
      </c>
      <c r="H95" s="44">
        <f t="shared" si="88"/>
        <v>0</v>
      </c>
      <c r="I95" s="160">
        <f t="shared" si="90"/>
        <v>2005.6755423024895</v>
      </c>
      <c r="J95" s="155"/>
      <c r="K95" s="175" t="s">
        <v>139</v>
      </c>
      <c r="L95" s="44">
        <f t="shared" si="89"/>
        <v>1736.4506821390921</v>
      </c>
      <c r="M95" s="44">
        <f t="shared" si="89"/>
        <v>8.4241798901830602</v>
      </c>
      <c r="N95" s="44">
        <f t="shared" si="89"/>
        <v>259.50696756395524</v>
      </c>
      <c r="O95" s="44">
        <f t="shared" si="89"/>
        <v>1.2937127092591734</v>
      </c>
      <c r="P95" s="44">
        <f t="shared" si="89"/>
        <v>0</v>
      </c>
      <c r="Q95" s="44">
        <f t="shared" si="89"/>
        <v>0</v>
      </c>
      <c r="R95" s="44">
        <f t="shared" si="89"/>
        <v>0</v>
      </c>
      <c r="S95" s="164">
        <f t="shared" si="91"/>
        <v>2005.6755423024895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88"/>
        <v>1636.7406124678521</v>
      </c>
      <c r="C96" s="41">
        <f t="shared" si="88"/>
        <v>0.10190142075921703</v>
      </c>
      <c r="D96" s="41">
        <f t="shared" si="88"/>
        <v>3360.6154574160505</v>
      </c>
      <c r="E96" s="41">
        <f t="shared" si="88"/>
        <v>2389.7770178510968</v>
      </c>
      <c r="F96" s="41">
        <f t="shared" si="88"/>
        <v>0</v>
      </c>
      <c r="G96" s="41">
        <f t="shared" si="88"/>
        <v>2149.7693214570886</v>
      </c>
      <c r="H96" s="41">
        <f t="shared" si="88"/>
        <v>0.90253580215068752</v>
      </c>
      <c r="I96" s="168">
        <f t="shared" si="90"/>
        <v>9537.9068464149968</v>
      </c>
      <c r="J96" s="155"/>
      <c r="K96" s="169" t="s">
        <v>25</v>
      </c>
      <c r="L96" s="88">
        <f t="shared" si="89"/>
        <v>1636.7406124678521</v>
      </c>
      <c r="M96" s="88">
        <f t="shared" si="89"/>
        <v>0.10190142075921703</v>
      </c>
      <c r="N96" s="88">
        <f t="shared" si="89"/>
        <v>3360.6154574160505</v>
      </c>
      <c r="O96" s="88">
        <f t="shared" si="89"/>
        <v>2389.7770178510968</v>
      </c>
      <c r="P96" s="88">
        <f t="shared" si="89"/>
        <v>1512.5304856557213</v>
      </c>
      <c r="Q96" s="88">
        <f t="shared" si="89"/>
        <v>2149.7693214570886</v>
      </c>
      <c r="R96" s="88">
        <f t="shared" si="89"/>
        <v>0.90253580215068752</v>
      </c>
      <c r="S96" s="172">
        <f t="shared" si="91"/>
        <v>11050.437332070718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88"/>
        <v>1895.2569750262585</v>
      </c>
      <c r="C97" s="44">
        <f t="shared" si="88"/>
        <v>5.0755248441362086</v>
      </c>
      <c r="D97" s="44">
        <f t="shared" si="88"/>
        <v>146.79472933033981</v>
      </c>
      <c r="E97" s="44">
        <f t="shared" si="88"/>
        <v>0</v>
      </c>
      <c r="F97" s="44">
        <f t="shared" si="88"/>
        <v>0</v>
      </c>
      <c r="G97" s="44">
        <f t="shared" si="88"/>
        <v>0</v>
      </c>
      <c r="H97" s="44">
        <f t="shared" si="88"/>
        <v>0</v>
      </c>
      <c r="I97" s="160">
        <f t="shared" si="90"/>
        <v>2047.1272292007345</v>
      </c>
      <c r="J97" s="155"/>
      <c r="K97" s="175" t="s">
        <v>24</v>
      </c>
      <c r="L97" s="44">
        <f t="shared" si="89"/>
        <v>1895.2569750262585</v>
      </c>
      <c r="M97" s="44">
        <f t="shared" si="89"/>
        <v>5.0755248441362086</v>
      </c>
      <c r="N97" s="44">
        <f t="shared" si="89"/>
        <v>146.79472933033981</v>
      </c>
      <c r="O97" s="44">
        <f t="shared" si="89"/>
        <v>0</v>
      </c>
      <c r="P97" s="44">
        <f t="shared" si="89"/>
        <v>0</v>
      </c>
      <c r="Q97" s="44">
        <f t="shared" si="89"/>
        <v>0</v>
      </c>
      <c r="R97" s="44">
        <f t="shared" si="89"/>
        <v>0</v>
      </c>
      <c r="S97" s="164">
        <f t="shared" si="91"/>
        <v>2047.1272292007345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88"/>
        <v>4219.2122641116339</v>
      </c>
      <c r="C98" s="41">
        <f t="shared" si="88"/>
        <v>7.6833517534584992</v>
      </c>
      <c r="D98" s="41">
        <f t="shared" si="88"/>
        <v>482.878258241651</v>
      </c>
      <c r="E98" s="41">
        <f t="shared" si="88"/>
        <v>0</v>
      </c>
      <c r="F98" s="41">
        <f t="shared" si="88"/>
        <v>0</v>
      </c>
      <c r="G98" s="41">
        <f t="shared" si="88"/>
        <v>0</v>
      </c>
      <c r="H98" s="41">
        <f t="shared" si="88"/>
        <v>0</v>
      </c>
      <c r="I98" s="168">
        <f t="shared" si="90"/>
        <v>4709.7738741067433</v>
      </c>
      <c r="J98" s="155"/>
      <c r="K98" s="169" t="s">
        <v>56</v>
      </c>
      <c r="L98" s="88">
        <f t="shared" si="89"/>
        <v>4219.2122641116339</v>
      </c>
      <c r="M98" s="88">
        <f t="shared" si="89"/>
        <v>7.6833517534584992</v>
      </c>
      <c r="N98" s="88">
        <f t="shared" si="89"/>
        <v>482.878258241651</v>
      </c>
      <c r="O98" s="88">
        <f t="shared" si="89"/>
        <v>0</v>
      </c>
      <c r="P98" s="88">
        <f t="shared" si="89"/>
        <v>0.23136256970588234</v>
      </c>
      <c r="Q98" s="88">
        <f t="shared" si="89"/>
        <v>0</v>
      </c>
      <c r="R98" s="88">
        <f t="shared" si="89"/>
        <v>0</v>
      </c>
      <c r="S98" s="172">
        <f t="shared" si="91"/>
        <v>4710.0052366764494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88"/>
        <v>975.89513598341875</v>
      </c>
      <c r="C99" s="44">
        <f t="shared" si="88"/>
        <v>0</v>
      </c>
      <c r="D99" s="44">
        <f t="shared" si="88"/>
        <v>144.57394431766741</v>
      </c>
      <c r="E99" s="44">
        <f t="shared" si="88"/>
        <v>0.88905270053989405</v>
      </c>
      <c r="F99" s="44">
        <f t="shared" si="88"/>
        <v>37.659044760651433</v>
      </c>
      <c r="G99" s="44">
        <f t="shared" si="88"/>
        <v>0</v>
      </c>
      <c r="H99" s="44">
        <f t="shared" si="88"/>
        <v>0</v>
      </c>
      <c r="I99" s="160">
        <f t="shared" si="90"/>
        <v>1159.0171777622775</v>
      </c>
      <c r="J99" s="155"/>
      <c r="K99" s="175" t="s">
        <v>22</v>
      </c>
      <c r="L99" s="44">
        <f t="shared" si="89"/>
        <v>975.89513598341875</v>
      </c>
      <c r="M99" s="44">
        <f t="shared" si="89"/>
        <v>0</v>
      </c>
      <c r="N99" s="44">
        <f t="shared" si="89"/>
        <v>144.57394431766741</v>
      </c>
      <c r="O99" s="44">
        <f t="shared" si="89"/>
        <v>0.88905270053989405</v>
      </c>
      <c r="P99" s="44">
        <f t="shared" si="89"/>
        <v>1091.3130026992881</v>
      </c>
      <c r="Q99" s="44">
        <f t="shared" si="89"/>
        <v>0</v>
      </c>
      <c r="R99" s="44">
        <f t="shared" si="89"/>
        <v>0</v>
      </c>
      <c r="S99" s="164">
        <f t="shared" si="91"/>
        <v>2212.6711357009144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88"/>
        <v>3.6207939104153812</v>
      </c>
      <c r="C100" s="41">
        <f t="shared" si="88"/>
        <v>0</v>
      </c>
      <c r="D100" s="41">
        <f t="shared" si="88"/>
        <v>6.6898720795706537E-2</v>
      </c>
      <c r="E100" s="41">
        <f t="shared" si="88"/>
        <v>0</v>
      </c>
      <c r="F100" s="41">
        <f t="shared" si="88"/>
        <v>0</v>
      </c>
      <c r="G100" s="41">
        <f t="shared" si="88"/>
        <v>0</v>
      </c>
      <c r="H100" s="41">
        <f t="shared" si="88"/>
        <v>0</v>
      </c>
      <c r="I100" s="168">
        <f t="shared" si="90"/>
        <v>3.6876926312110876</v>
      </c>
      <c r="J100" s="155"/>
      <c r="K100" s="169" t="s">
        <v>21</v>
      </c>
      <c r="L100" s="88">
        <f t="shared" si="89"/>
        <v>3.6207939104153812</v>
      </c>
      <c r="M100" s="88">
        <f t="shared" si="89"/>
        <v>0</v>
      </c>
      <c r="N100" s="88">
        <f t="shared" si="89"/>
        <v>6.6898720795706537E-2</v>
      </c>
      <c r="O100" s="88">
        <f t="shared" si="89"/>
        <v>0</v>
      </c>
      <c r="P100" s="88">
        <f t="shared" si="89"/>
        <v>0</v>
      </c>
      <c r="Q100" s="88">
        <f t="shared" si="89"/>
        <v>0</v>
      </c>
      <c r="R100" s="88">
        <f t="shared" si="89"/>
        <v>0</v>
      </c>
      <c r="S100" s="172">
        <f t="shared" si="91"/>
        <v>3.6876926312110876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si="88"/>
        <v>713.13244756477252</v>
      </c>
      <c r="C101" s="44">
        <f t="shared" si="88"/>
        <v>0</v>
      </c>
      <c r="D101" s="44">
        <f t="shared" si="88"/>
        <v>384.41784404046655</v>
      </c>
      <c r="E101" s="44">
        <f t="shared" si="88"/>
        <v>0</v>
      </c>
      <c r="F101" s="44">
        <f t="shared" si="88"/>
        <v>0</v>
      </c>
      <c r="G101" s="44">
        <f t="shared" si="88"/>
        <v>0</v>
      </c>
      <c r="H101" s="44">
        <f t="shared" si="88"/>
        <v>0</v>
      </c>
      <c r="I101" s="160">
        <f t="shared" si="90"/>
        <v>1097.5502916052392</v>
      </c>
      <c r="J101" s="155"/>
      <c r="K101" s="177" t="s">
        <v>60</v>
      </c>
      <c r="L101" s="44">
        <f t="shared" si="89"/>
        <v>713.13244756477252</v>
      </c>
      <c r="M101" s="44">
        <f t="shared" si="89"/>
        <v>0</v>
      </c>
      <c r="N101" s="44">
        <f t="shared" si="89"/>
        <v>384.41784404046655</v>
      </c>
      <c r="O101" s="44">
        <f t="shared" si="89"/>
        <v>0</v>
      </c>
      <c r="P101" s="44">
        <f t="shared" si="89"/>
        <v>0</v>
      </c>
      <c r="Q101" s="44">
        <f t="shared" si="89"/>
        <v>0</v>
      </c>
      <c r="R101" s="44">
        <f t="shared" si="89"/>
        <v>0</v>
      </c>
      <c r="S101" s="164">
        <f t="shared" si="91"/>
        <v>1097.5502916052392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88"/>
        <v>713.13244756477252</v>
      </c>
      <c r="C102" s="61">
        <f t="shared" si="88"/>
        <v>0</v>
      </c>
      <c r="D102" s="61">
        <f t="shared" si="88"/>
        <v>384.41784404046655</v>
      </c>
      <c r="E102" s="61">
        <f t="shared" si="88"/>
        <v>0</v>
      </c>
      <c r="F102" s="61">
        <f t="shared" si="88"/>
        <v>0</v>
      </c>
      <c r="G102" s="61">
        <f t="shared" si="88"/>
        <v>0</v>
      </c>
      <c r="H102" s="61">
        <f t="shared" si="88"/>
        <v>0</v>
      </c>
      <c r="I102" s="181">
        <f t="shared" si="90"/>
        <v>1097.5502916052392</v>
      </c>
      <c r="J102" s="155"/>
      <c r="K102" s="182" t="s">
        <v>23</v>
      </c>
      <c r="L102" s="91">
        <f t="shared" si="89"/>
        <v>713.13244756477252</v>
      </c>
      <c r="M102" s="91">
        <f t="shared" si="89"/>
        <v>0</v>
      </c>
      <c r="N102" s="91">
        <f t="shared" si="89"/>
        <v>384.41784404046655</v>
      </c>
      <c r="O102" s="91">
        <f t="shared" si="89"/>
        <v>0</v>
      </c>
      <c r="P102" s="91">
        <f t="shared" si="89"/>
        <v>0</v>
      </c>
      <c r="Q102" s="91">
        <f t="shared" si="89"/>
        <v>0</v>
      </c>
      <c r="R102" s="91">
        <f t="shared" si="89"/>
        <v>0</v>
      </c>
      <c r="S102" s="185">
        <f t="shared" si="91"/>
        <v>1097.5502916052392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88"/>
        <v>0</v>
      </c>
      <c r="C103" s="64">
        <f t="shared" si="88"/>
        <v>0</v>
      </c>
      <c r="D103" s="64">
        <f t="shared" si="88"/>
        <v>0</v>
      </c>
      <c r="E103" s="64">
        <f t="shared" si="88"/>
        <v>0</v>
      </c>
      <c r="F103" s="64">
        <f t="shared" si="88"/>
        <v>0</v>
      </c>
      <c r="G103" s="64">
        <f t="shared" si="88"/>
        <v>0</v>
      </c>
      <c r="H103" s="64">
        <f t="shared" si="88"/>
        <v>0</v>
      </c>
      <c r="I103" s="189">
        <f t="shared" si="90"/>
        <v>0</v>
      </c>
      <c r="J103" s="155"/>
      <c r="K103" s="190" t="s">
        <v>19</v>
      </c>
      <c r="L103" s="64">
        <f t="shared" si="89"/>
        <v>0</v>
      </c>
      <c r="M103" s="64">
        <f t="shared" si="89"/>
        <v>0</v>
      </c>
      <c r="N103" s="64">
        <f t="shared" si="89"/>
        <v>0</v>
      </c>
      <c r="O103" s="64">
        <f t="shared" si="89"/>
        <v>0</v>
      </c>
      <c r="P103" s="64">
        <f t="shared" si="89"/>
        <v>0</v>
      </c>
      <c r="Q103" s="64">
        <f t="shared" si="89"/>
        <v>0</v>
      </c>
      <c r="R103" s="64">
        <f t="shared" si="89"/>
        <v>0</v>
      </c>
      <c r="S103" s="192">
        <f t="shared" si="91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88"/>
        <v>0</v>
      </c>
      <c r="C104" s="61">
        <f t="shared" si="88"/>
        <v>0</v>
      </c>
      <c r="D104" s="61">
        <f t="shared" si="88"/>
        <v>0</v>
      </c>
      <c r="E104" s="61">
        <f t="shared" si="88"/>
        <v>0</v>
      </c>
      <c r="F104" s="61">
        <f t="shared" si="88"/>
        <v>0</v>
      </c>
      <c r="G104" s="61">
        <f t="shared" si="88"/>
        <v>0</v>
      </c>
      <c r="H104" s="61">
        <f t="shared" si="88"/>
        <v>0</v>
      </c>
      <c r="I104" s="181">
        <f t="shared" si="90"/>
        <v>0</v>
      </c>
      <c r="J104" s="155"/>
      <c r="K104" s="182" t="s">
        <v>20</v>
      </c>
      <c r="L104" s="91">
        <f t="shared" si="89"/>
        <v>0</v>
      </c>
      <c r="M104" s="91">
        <f t="shared" si="89"/>
        <v>0</v>
      </c>
      <c r="N104" s="91">
        <f t="shared" si="89"/>
        <v>0</v>
      </c>
      <c r="O104" s="91">
        <f t="shared" si="89"/>
        <v>0</v>
      </c>
      <c r="P104" s="91">
        <f t="shared" si="89"/>
        <v>0</v>
      </c>
      <c r="Q104" s="91">
        <f t="shared" si="89"/>
        <v>0</v>
      </c>
      <c r="R104" s="91">
        <f t="shared" si="89"/>
        <v>0</v>
      </c>
      <c r="S104" s="185">
        <f t="shared" si="91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88"/>
        <v>0</v>
      </c>
      <c r="C105" s="54">
        <f t="shared" si="88"/>
        <v>0</v>
      </c>
      <c r="D105" s="54">
        <f t="shared" si="88"/>
        <v>0</v>
      </c>
      <c r="E105" s="54">
        <f t="shared" si="88"/>
        <v>0</v>
      </c>
      <c r="F105" s="54">
        <f t="shared" si="88"/>
        <v>0</v>
      </c>
      <c r="G105" s="54">
        <f t="shared" si="88"/>
        <v>0</v>
      </c>
      <c r="H105" s="54">
        <f t="shared" si="88"/>
        <v>0</v>
      </c>
      <c r="I105" s="196">
        <f t="shared" si="90"/>
        <v>0</v>
      </c>
      <c r="J105" s="155"/>
      <c r="K105" s="197" t="s">
        <v>11</v>
      </c>
      <c r="L105" s="54">
        <f t="shared" si="89"/>
        <v>0</v>
      </c>
      <c r="M105" s="54">
        <f t="shared" si="89"/>
        <v>0</v>
      </c>
      <c r="N105" s="54">
        <f t="shared" si="89"/>
        <v>0</v>
      </c>
      <c r="O105" s="54">
        <f t="shared" si="89"/>
        <v>0</v>
      </c>
      <c r="P105" s="54">
        <f t="shared" si="89"/>
        <v>0</v>
      </c>
      <c r="Q105" s="54">
        <f t="shared" si="89"/>
        <v>0</v>
      </c>
      <c r="R105" s="54">
        <f t="shared" si="89"/>
        <v>0</v>
      </c>
      <c r="S105" s="199">
        <f t="shared" si="91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18475.273877117776</v>
      </c>
      <c r="C106" s="201">
        <f t="shared" ref="C106:H106" si="92">SUM(C85:C101)</f>
        <v>47.56006242474524</v>
      </c>
      <c r="D106" s="201">
        <f t="shared" si="92"/>
        <v>5665.3269095624282</v>
      </c>
      <c r="E106" s="201">
        <f t="shared" si="92"/>
        <v>2580.2052334274372</v>
      </c>
      <c r="F106" s="201">
        <f t="shared" si="92"/>
        <v>582.39215498179033</v>
      </c>
      <c r="G106" s="201">
        <f t="shared" si="92"/>
        <v>2149.7693214570886</v>
      </c>
      <c r="H106" s="201">
        <f t="shared" si="92"/>
        <v>0.90253580215068752</v>
      </c>
      <c r="I106" s="201">
        <f t="shared" ref="I106" si="93">SUM(I85:I101)</f>
        <v>29501.430094773415</v>
      </c>
      <c r="J106" s="155"/>
      <c r="K106" s="202" t="s">
        <v>26</v>
      </c>
      <c r="L106" s="201">
        <f>SUM(L85:L101)</f>
        <v>18475.273877117776</v>
      </c>
      <c r="M106" s="201">
        <f t="shared" ref="M106:R106" si="94">SUM(M85:M101)</f>
        <v>47.56006242474524</v>
      </c>
      <c r="N106" s="201">
        <f t="shared" si="94"/>
        <v>5665.3269095624282</v>
      </c>
      <c r="O106" s="201">
        <f t="shared" si="94"/>
        <v>2580.2052334274372</v>
      </c>
      <c r="P106" s="201">
        <f t="shared" si="94"/>
        <v>22003.706780124958</v>
      </c>
      <c r="Q106" s="201">
        <f t="shared" si="94"/>
        <v>2149.7693214570886</v>
      </c>
      <c r="R106" s="203">
        <f t="shared" si="94"/>
        <v>0.90253580215068752</v>
      </c>
      <c r="S106" s="204">
        <f t="shared" ref="S106" si="95">SUM(S85:S101)</f>
        <v>50922.744719916576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0.6262501111900648</v>
      </c>
      <c r="C107" s="49">
        <f t="shared" ref="C107:H107" si="96">IF($I106=0,"-",C106/$I106)</f>
        <v>1.6121273535539948E-3</v>
      </c>
      <c r="D107" s="49">
        <f t="shared" si="96"/>
        <v>0.19203567052046466</v>
      </c>
      <c r="E107" s="49">
        <f t="shared" si="96"/>
        <v>8.7460344299870263E-2</v>
      </c>
      <c r="F107" s="49">
        <f t="shared" si="96"/>
        <v>1.974114994123519E-2</v>
      </c>
      <c r="G107" s="49">
        <f t="shared" si="96"/>
        <v>7.2870003743918499E-2</v>
      </c>
      <c r="H107" s="71">
        <f t="shared" si="96"/>
        <v>3.059295089259365E-5</v>
      </c>
      <c r="I107" s="50">
        <f>SUM(B107:H107)</f>
        <v>1</v>
      </c>
      <c r="K107" s="82" t="s">
        <v>83</v>
      </c>
      <c r="L107" s="99">
        <f t="shared" ref="L107:R107" si="97">IF($S106=0,"-",L106/$S106)</f>
        <v>0.36280985989138653</v>
      </c>
      <c r="M107" s="99">
        <f t="shared" si="97"/>
        <v>9.3396502263052314E-4</v>
      </c>
      <c r="N107" s="99">
        <f t="shared" si="97"/>
        <v>0.11125336901462506</v>
      </c>
      <c r="O107" s="99">
        <f t="shared" si="97"/>
        <v>5.0669013377401158E-2</v>
      </c>
      <c r="P107" s="99">
        <f t="shared" si="97"/>
        <v>0.4320997797968068</v>
      </c>
      <c r="Q107" s="99">
        <f t="shared" si="97"/>
        <v>4.2216289268796711E-2</v>
      </c>
      <c r="R107" s="100">
        <f t="shared" si="97"/>
        <v>1.7723628353396543E-5</v>
      </c>
      <c r="S107" s="101">
        <f>SUM(L107:R107)</f>
        <v>1.0000000000000002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0</v>
      </c>
      <c r="E111" s="158">
        <v>0</v>
      </c>
      <c r="F111" s="321"/>
      <c r="G111" s="158">
        <v>0</v>
      </c>
      <c r="H111" s="159">
        <v>0</v>
      </c>
      <c r="I111" s="160">
        <f>SUM(B111:H111)</f>
        <v>0</v>
      </c>
      <c r="J111" s="155"/>
      <c r="K111" s="209" t="s">
        <v>7</v>
      </c>
      <c r="L111" s="158">
        <v>0</v>
      </c>
      <c r="M111" s="158">
        <v>0</v>
      </c>
      <c r="N111" s="158">
        <v>0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0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0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0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98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99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100">SUM(V112:AC112)</f>
        <v>0</v>
      </c>
      <c r="AJ112" s="147" t="str">
        <f t="shared" ref="AJ112:AJ133" si="101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139.02969830209645</v>
      </c>
      <c r="E113" s="162">
        <v>0</v>
      </c>
      <c r="F113" s="322"/>
      <c r="G113" s="162">
        <v>0</v>
      </c>
      <c r="H113" s="174">
        <v>0</v>
      </c>
      <c r="I113" s="160">
        <f t="shared" si="98"/>
        <v>139.02969830209645</v>
      </c>
      <c r="J113" s="155"/>
      <c r="K113" s="175" t="s">
        <v>10</v>
      </c>
      <c r="L113" s="162">
        <v>0</v>
      </c>
      <c r="M113" s="162">
        <v>0</v>
      </c>
      <c r="N113" s="162">
        <v>139.02969830209645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99"/>
        <v>139.02969830209645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139.02969830209645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100"/>
        <v>139.02969830209645</v>
      </c>
      <c r="AJ113" s="147" t="str">
        <f t="shared" si="101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98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99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100"/>
        <v>0</v>
      </c>
      <c r="AJ114" s="147" t="str">
        <f t="shared" si="101"/>
        <v/>
      </c>
      <c r="BA114" s="147"/>
      <c r="BR114" s="147"/>
      <c r="CG114" s="147"/>
    </row>
    <row r="115" spans="1:85" ht="15">
      <c r="A115" s="173" t="s">
        <v>16</v>
      </c>
      <c r="B115" s="162">
        <v>0</v>
      </c>
      <c r="C115" s="162">
        <v>0</v>
      </c>
      <c r="D115" s="162">
        <v>3.7712716141972979</v>
      </c>
      <c r="E115" s="162">
        <v>0</v>
      </c>
      <c r="F115" s="322"/>
      <c r="G115" s="162">
        <v>0</v>
      </c>
      <c r="H115" s="174">
        <v>0</v>
      </c>
      <c r="I115" s="160">
        <f t="shared" si="98"/>
        <v>3.7712716141972979</v>
      </c>
      <c r="J115" s="155"/>
      <c r="K115" s="175" t="s">
        <v>16</v>
      </c>
      <c r="L115" s="162">
        <v>0</v>
      </c>
      <c r="M115" s="162">
        <v>0</v>
      </c>
      <c r="N115" s="162">
        <v>3.7712716141972979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99"/>
        <v>3.7712716141972979</v>
      </c>
      <c r="U115" s="221" t="s">
        <v>16</v>
      </c>
      <c r="V115" s="213">
        <v>0</v>
      </c>
      <c r="W115" s="213">
        <v>0</v>
      </c>
      <c r="X115" s="213">
        <v>0</v>
      </c>
      <c r="Y115" s="213">
        <v>0</v>
      </c>
      <c r="Z115" s="213">
        <v>0</v>
      </c>
      <c r="AA115" s="213">
        <v>0</v>
      </c>
      <c r="AB115" s="213">
        <v>0</v>
      </c>
      <c r="AC115" s="214">
        <v>3.7712716141972979</v>
      </c>
      <c r="AD115" s="215">
        <v>0</v>
      </c>
      <c r="AE115" s="215">
        <v>0</v>
      </c>
      <c r="AF115" s="215">
        <v>0</v>
      </c>
      <c r="AG115" s="215">
        <v>3.7712716141972979</v>
      </c>
      <c r="AH115" s="215">
        <v>0</v>
      </c>
      <c r="AI115" s="216">
        <f t="shared" si="100"/>
        <v>3.7712716141972979</v>
      </c>
      <c r="AJ115" s="147" t="str">
        <f t="shared" si="101"/>
        <v/>
      </c>
      <c r="BA115" s="147"/>
      <c r="BR115" s="147"/>
      <c r="CG115" s="147"/>
    </row>
    <row r="116" spans="1:85" ht="15">
      <c r="A116" s="165" t="s">
        <v>15</v>
      </c>
      <c r="B116" s="166">
        <v>4.9972103580564156E-2</v>
      </c>
      <c r="C116" s="166">
        <v>0</v>
      </c>
      <c r="D116" s="166">
        <v>0</v>
      </c>
      <c r="E116" s="166">
        <v>2.5030208412730516E-3</v>
      </c>
      <c r="F116" s="322"/>
      <c r="G116" s="166">
        <v>0</v>
      </c>
      <c r="H116" s="167">
        <v>0</v>
      </c>
      <c r="I116" s="168">
        <f t="shared" si="98"/>
        <v>5.2475124421837209E-2</v>
      </c>
      <c r="J116" s="155"/>
      <c r="K116" s="169" t="s">
        <v>15</v>
      </c>
      <c r="L116" s="170">
        <v>4.9972103580564156E-2</v>
      </c>
      <c r="M116" s="170">
        <v>0</v>
      </c>
      <c r="N116" s="170">
        <v>0</v>
      </c>
      <c r="O116" s="170">
        <v>2.5030208412730516E-3</v>
      </c>
      <c r="P116" s="170">
        <v>0</v>
      </c>
      <c r="Q116" s="170">
        <v>0</v>
      </c>
      <c r="R116" s="171">
        <v>0</v>
      </c>
      <c r="S116" s="172">
        <f t="shared" si="99"/>
        <v>5.2475124421837209E-2</v>
      </c>
      <c r="U116" s="217" t="s">
        <v>53</v>
      </c>
      <c r="V116" s="218">
        <v>3.8085295722427082E-2</v>
      </c>
      <c r="W116" s="218">
        <v>0</v>
      </c>
      <c r="X116" s="218">
        <v>0</v>
      </c>
      <c r="Y116" s="218">
        <v>0</v>
      </c>
      <c r="Z116" s="218">
        <v>0</v>
      </c>
      <c r="AA116" s="218">
        <v>2.5030208412730516E-3</v>
      </c>
      <c r="AB116" s="218">
        <v>0</v>
      </c>
      <c r="AC116" s="219">
        <v>1.1886807858137073E-2</v>
      </c>
      <c r="AD116" s="218">
        <v>1.1886807858137073E-2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100"/>
        <v>5.2475124421837209E-2</v>
      </c>
      <c r="AJ116" s="147" t="str">
        <f t="shared" si="101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0.29310674347667465</v>
      </c>
      <c r="F117" s="322"/>
      <c r="G117" s="162">
        <v>0</v>
      </c>
      <c r="H117" s="174">
        <v>0</v>
      </c>
      <c r="I117" s="160">
        <f t="shared" si="98"/>
        <v>0.29310674347667465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0.29310674347667465</v>
      </c>
      <c r="P117" s="162">
        <v>23.535532971045487</v>
      </c>
      <c r="Q117" s="162">
        <v>0</v>
      </c>
      <c r="R117" s="163">
        <v>0</v>
      </c>
      <c r="S117" s="164">
        <f t="shared" si="99"/>
        <v>23.828639714522161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1.4655337173833737E-2</v>
      </c>
      <c r="AB117" s="213">
        <v>23.535532971045487</v>
      </c>
      <c r="AC117" s="214">
        <v>0.27845140630284093</v>
      </c>
      <c r="AD117" s="213">
        <v>0</v>
      </c>
      <c r="AE117" s="213">
        <v>0</v>
      </c>
      <c r="AF117" s="213">
        <v>0</v>
      </c>
      <c r="AG117" s="213">
        <v>0</v>
      </c>
      <c r="AH117" s="213">
        <v>0.27845140630284093</v>
      </c>
      <c r="AI117" s="216">
        <f t="shared" si="100"/>
        <v>23.828639714522165</v>
      </c>
      <c r="AJ117" s="147" t="str">
        <f t="shared" si="101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98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5.2719857083657784E-2</v>
      </c>
      <c r="Q118" s="170">
        <v>0</v>
      </c>
      <c r="R118" s="171">
        <v>0</v>
      </c>
      <c r="S118" s="172">
        <f t="shared" si="99"/>
        <v>5.2719857083657784E-2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5.2719857083657784E-2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100"/>
        <v>5.2719857083657784E-2</v>
      </c>
      <c r="AJ118" s="147" t="str">
        <f t="shared" si="101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98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99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100"/>
        <v>0</v>
      </c>
      <c r="AJ119" s="147" t="str">
        <f t="shared" si="101"/>
        <v/>
      </c>
      <c r="BA119" s="147"/>
      <c r="BR119" s="147"/>
      <c r="CG119" s="147"/>
    </row>
    <row r="120" spans="1:85" ht="15">
      <c r="A120" s="165" t="s">
        <v>17</v>
      </c>
      <c r="B120" s="166">
        <v>0</v>
      </c>
      <c r="C120" s="166">
        <v>0</v>
      </c>
      <c r="D120" s="166">
        <v>0</v>
      </c>
      <c r="E120" s="166">
        <v>0</v>
      </c>
      <c r="F120" s="322"/>
      <c r="G120" s="166">
        <v>0</v>
      </c>
      <c r="H120" s="167">
        <v>0</v>
      </c>
      <c r="I120" s="168">
        <f t="shared" si="98"/>
        <v>0</v>
      </c>
      <c r="J120" s="155"/>
      <c r="K120" s="169" t="s">
        <v>17</v>
      </c>
      <c r="L120" s="170">
        <v>0</v>
      </c>
      <c r="M120" s="170">
        <v>0</v>
      </c>
      <c r="N120" s="170">
        <v>0</v>
      </c>
      <c r="O120" s="170">
        <v>0</v>
      </c>
      <c r="P120" s="170">
        <v>0.26702631999999998</v>
      </c>
      <c r="Q120" s="170">
        <v>0</v>
      </c>
      <c r="R120" s="171">
        <v>0</v>
      </c>
      <c r="S120" s="172">
        <f t="shared" si="99"/>
        <v>0.26702631999999998</v>
      </c>
      <c r="U120" s="217" t="s">
        <v>17</v>
      </c>
      <c r="V120" s="218">
        <v>0</v>
      </c>
      <c r="W120" s="218">
        <v>0</v>
      </c>
      <c r="X120" s="218">
        <v>0</v>
      </c>
      <c r="Y120" s="218">
        <v>0</v>
      </c>
      <c r="Z120" s="218">
        <v>0</v>
      </c>
      <c r="AA120" s="218">
        <v>0</v>
      </c>
      <c r="AB120" s="218">
        <v>0.26702631999999998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100"/>
        <v>0.26702631999999998</v>
      </c>
      <c r="AJ120" s="147" t="str">
        <f t="shared" si="101"/>
        <v/>
      </c>
      <c r="BA120" s="147"/>
      <c r="BR120" s="147"/>
      <c r="CG120" s="147"/>
    </row>
    <row r="121" spans="1:85" ht="15">
      <c r="A121" s="173" t="s">
        <v>139</v>
      </c>
      <c r="B121" s="162">
        <v>35.874875272009831</v>
      </c>
      <c r="C121" s="162">
        <v>9.3333279106110858</v>
      </c>
      <c r="D121" s="162">
        <v>47.156783470370129</v>
      </c>
      <c r="E121" s="162">
        <v>19.519598442634866</v>
      </c>
      <c r="F121" s="322"/>
      <c r="G121" s="162">
        <v>0</v>
      </c>
      <c r="H121" s="174">
        <v>0</v>
      </c>
      <c r="I121" s="160">
        <f t="shared" si="98"/>
        <v>111.88458509562591</v>
      </c>
      <c r="J121" s="155"/>
      <c r="K121" s="175" t="s">
        <v>139</v>
      </c>
      <c r="L121" s="162">
        <v>35.874875272009831</v>
      </c>
      <c r="M121" s="162">
        <v>9.3333279106110858</v>
      </c>
      <c r="N121" s="162">
        <v>47.156783470370129</v>
      </c>
      <c r="O121" s="162">
        <v>19.519598442634866</v>
      </c>
      <c r="P121" s="162">
        <v>0</v>
      </c>
      <c r="Q121" s="162">
        <v>0</v>
      </c>
      <c r="R121" s="163">
        <v>0</v>
      </c>
      <c r="S121" s="164">
        <f t="shared" si="99"/>
        <v>111.88458509562591</v>
      </c>
      <c r="U121" s="221" t="s">
        <v>139</v>
      </c>
      <c r="V121" s="213">
        <v>34.024340883561003</v>
      </c>
      <c r="W121" s="213">
        <v>0</v>
      </c>
      <c r="X121" s="213">
        <v>0</v>
      </c>
      <c r="Y121" s="213">
        <v>9.3333279106110858</v>
      </c>
      <c r="Z121" s="213">
        <v>47.156783470370129</v>
      </c>
      <c r="AA121" s="213">
        <v>19.240446753625353</v>
      </c>
      <c r="AB121" s="213">
        <v>0</v>
      </c>
      <c r="AC121" s="214">
        <v>2.1296860774583442</v>
      </c>
      <c r="AD121" s="213">
        <v>1.8505343884488294</v>
      </c>
      <c r="AE121" s="213">
        <v>0</v>
      </c>
      <c r="AF121" s="213">
        <v>0</v>
      </c>
      <c r="AG121" s="213">
        <v>0</v>
      </c>
      <c r="AH121" s="213">
        <v>0.27915168900951481</v>
      </c>
      <c r="AI121" s="216">
        <f t="shared" si="100"/>
        <v>111.88458509562591</v>
      </c>
      <c r="AJ121" s="147" t="str">
        <f t="shared" si="101"/>
        <v/>
      </c>
      <c r="BA121" s="147"/>
      <c r="BR121" s="147"/>
      <c r="CG121" s="147"/>
    </row>
    <row r="122" spans="1:85" ht="15">
      <c r="A122" s="165" t="s">
        <v>25</v>
      </c>
      <c r="B122" s="166">
        <v>10.326285418694415</v>
      </c>
      <c r="C122" s="166">
        <v>0.11968240311985033</v>
      </c>
      <c r="D122" s="166">
        <v>15.174540662902615</v>
      </c>
      <c r="E122" s="166">
        <v>68.981282385377327</v>
      </c>
      <c r="F122" s="322"/>
      <c r="G122" s="166">
        <v>6.6667667968365869</v>
      </c>
      <c r="H122" s="167">
        <v>0</v>
      </c>
      <c r="I122" s="168">
        <f t="shared" si="98"/>
        <v>101.26855766693079</v>
      </c>
      <c r="J122" s="155"/>
      <c r="K122" s="169" t="s">
        <v>25</v>
      </c>
      <c r="L122" s="170">
        <v>10.326285418694415</v>
      </c>
      <c r="M122" s="170">
        <v>0.11968240311985033</v>
      </c>
      <c r="N122" s="170">
        <v>15.174540662902615</v>
      </c>
      <c r="O122" s="170">
        <v>68.981282385377327</v>
      </c>
      <c r="P122" s="170">
        <v>9.8521302523762996E-2</v>
      </c>
      <c r="Q122" s="170">
        <v>6.6667667968365869</v>
      </c>
      <c r="R122" s="171">
        <v>0</v>
      </c>
      <c r="S122" s="172">
        <f t="shared" si="99"/>
        <v>101.36707896945455</v>
      </c>
      <c r="U122" s="217" t="s">
        <v>25</v>
      </c>
      <c r="V122" s="218">
        <v>9.2484177755676971</v>
      </c>
      <c r="W122" s="218">
        <v>0.98028450714181137</v>
      </c>
      <c r="X122" s="218">
        <v>6.6667667968365869</v>
      </c>
      <c r="Y122" s="218">
        <v>0.11968240311985033</v>
      </c>
      <c r="Z122" s="218">
        <v>15.174540662902615</v>
      </c>
      <c r="AA122" s="218">
        <v>68.032101827384565</v>
      </c>
      <c r="AB122" s="218">
        <v>9.8521302523762996E-2</v>
      </c>
      <c r="AC122" s="219">
        <v>1.0467636939776634</v>
      </c>
      <c r="AD122" s="218">
        <v>9.7583135984905117E-2</v>
      </c>
      <c r="AE122" s="218">
        <v>0</v>
      </c>
      <c r="AF122" s="218">
        <v>0</v>
      </c>
      <c r="AG122" s="218">
        <v>0</v>
      </c>
      <c r="AH122" s="218">
        <v>0.94918055799275836</v>
      </c>
      <c r="AI122" s="220">
        <f t="shared" si="100"/>
        <v>101.36707896945455</v>
      </c>
      <c r="AJ122" s="147" t="str">
        <f t="shared" si="101"/>
        <v/>
      </c>
      <c r="BA122" s="147"/>
      <c r="BR122" s="147"/>
      <c r="CG122" s="147"/>
    </row>
    <row r="123" spans="1:85" ht="15">
      <c r="A123" s="173" t="s">
        <v>24</v>
      </c>
      <c r="B123" s="162">
        <v>0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98"/>
        <v>0</v>
      </c>
      <c r="J123" s="155"/>
      <c r="K123" s="175" t="s">
        <v>24</v>
      </c>
      <c r="L123" s="162">
        <v>0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99"/>
        <v>0</v>
      </c>
      <c r="U123" s="221" t="s">
        <v>24</v>
      </c>
      <c r="V123" s="213">
        <v>0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100"/>
        <v>0</v>
      </c>
      <c r="AJ123" s="147" t="str">
        <f t="shared" si="101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98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99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100"/>
        <v>0</v>
      </c>
      <c r="AJ124" s="147" t="str">
        <f t="shared" si="101"/>
        <v/>
      </c>
      <c r="BA124" s="147"/>
      <c r="BR124" s="147"/>
      <c r="CG124" s="147"/>
    </row>
    <row r="125" spans="1:85" ht="15">
      <c r="A125" s="173" t="s">
        <v>22</v>
      </c>
      <c r="B125" s="162">
        <v>0</v>
      </c>
      <c r="C125" s="162">
        <v>6.0870325028146072E-2</v>
      </c>
      <c r="D125" s="162">
        <v>0</v>
      </c>
      <c r="E125" s="162">
        <v>0</v>
      </c>
      <c r="F125" s="322"/>
      <c r="G125" s="162">
        <v>0</v>
      </c>
      <c r="H125" s="174">
        <v>0</v>
      </c>
      <c r="I125" s="160">
        <f t="shared" si="98"/>
        <v>6.0870325028146072E-2</v>
      </c>
      <c r="J125" s="155"/>
      <c r="K125" s="175" t="s">
        <v>22</v>
      </c>
      <c r="L125" s="162">
        <v>0</v>
      </c>
      <c r="M125" s="162">
        <v>6.0870325028146072E-2</v>
      </c>
      <c r="N125" s="162">
        <v>0</v>
      </c>
      <c r="O125" s="162">
        <v>0</v>
      </c>
      <c r="P125" s="162">
        <v>1.4134833773538293</v>
      </c>
      <c r="Q125" s="162">
        <v>0</v>
      </c>
      <c r="R125" s="163">
        <v>0</v>
      </c>
      <c r="S125" s="164">
        <f t="shared" si="99"/>
        <v>1.4743537023819755</v>
      </c>
      <c r="U125" s="221" t="s">
        <v>22</v>
      </c>
      <c r="V125" s="213">
        <v>0</v>
      </c>
      <c r="W125" s="213">
        <v>0</v>
      </c>
      <c r="X125" s="213">
        <v>0</v>
      </c>
      <c r="Y125" s="213">
        <v>6.0870325028146072E-2</v>
      </c>
      <c r="Z125" s="213">
        <v>0</v>
      </c>
      <c r="AA125" s="213">
        <v>0</v>
      </c>
      <c r="AB125" s="213">
        <v>1.4134833773538293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100"/>
        <v>1.4743537023819755</v>
      </c>
      <c r="AJ125" s="147" t="str">
        <f t="shared" si="101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98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99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100"/>
        <v>0</v>
      </c>
      <c r="AJ126" s="147" t="str">
        <f t="shared" si="101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98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99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100"/>
        <v>0</v>
      </c>
      <c r="AJ127" s="147" t="str">
        <f t="shared" si="101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98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99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100"/>
        <v>0</v>
      </c>
      <c r="AJ128" s="147" t="str">
        <f t="shared" si="101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98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99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100"/>
        <v>0</v>
      </c>
      <c r="AJ129" s="147" t="str">
        <f t="shared" si="101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98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99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100"/>
        <v>0</v>
      </c>
      <c r="AJ130" s="147" t="str">
        <f t="shared" si="101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98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99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100"/>
        <v>0</v>
      </c>
      <c r="AJ131" s="147" t="str">
        <f t="shared" si="101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46.251132794284814</v>
      </c>
      <c r="C132" s="201">
        <f t="shared" ref="C132:H132" si="102">SUM(C111:C127)</f>
        <v>9.5138806387590815</v>
      </c>
      <c r="D132" s="201">
        <f t="shared" si="102"/>
        <v>205.1322940495665</v>
      </c>
      <c r="E132" s="201">
        <f t="shared" si="102"/>
        <v>88.796490592330144</v>
      </c>
      <c r="F132" s="201">
        <f t="shared" si="102"/>
        <v>0</v>
      </c>
      <c r="G132" s="201">
        <f t="shared" si="102"/>
        <v>6.6667667968365869</v>
      </c>
      <c r="H132" s="203">
        <f t="shared" si="102"/>
        <v>0</v>
      </c>
      <c r="I132" s="160">
        <f t="shared" ref="I132" si="103">SUM(I111:I127)</f>
        <v>356.36056487177711</v>
      </c>
      <c r="J132" s="155"/>
      <c r="K132" s="202" t="s">
        <v>26</v>
      </c>
      <c r="L132" s="201">
        <f>SUM(L111:L127)</f>
        <v>46.251132794284814</v>
      </c>
      <c r="M132" s="201">
        <f t="shared" ref="M132:R132" si="104">SUM(M111:M127)</f>
        <v>9.5138806387590815</v>
      </c>
      <c r="N132" s="201">
        <f t="shared" si="104"/>
        <v>205.1322940495665</v>
      </c>
      <c r="O132" s="201">
        <f t="shared" si="104"/>
        <v>88.796490592330144</v>
      </c>
      <c r="P132" s="201">
        <f t="shared" si="104"/>
        <v>25.367283828006741</v>
      </c>
      <c r="Q132" s="201">
        <f t="shared" si="104"/>
        <v>6.6667667968365869</v>
      </c>
      <c r="R132" s="203">
        <f t="shared" si="104"/>
        <v>0</v>
      </c>
      <c r="S132" s="204">
        <f t="shared" ref="S132" si="105">SUM(S111:S127)</f>
        <v>381.72784869978386</v>
      </c>
      <c r="T132" s="147" t="str">
        <f>IF(ABS(S132-AI132)&gt;0.01,S132-AI132,"")</f>
        <v/>
      </c>
      <c r="U132" s="230" t="s">
        <v>59</v>
      </c>
      <c r="V132" s="231">
        <f>SUM(V111:V127)</f>
        <v>43.310843954851123</v>
      </c>
      <c r="W132" s="231">
        <f t="shared" ref="W132:AH132" si="106">SUM(W111:W127)</f>
        <v>0.98028450714181137</v>
      </c>
      <c r="X132" s="231">
        <f t="shared" si="106"/>
        <v>6.6667667968365869</v>
      </c>
      <c r="Y132" s="231">
        <f t="shared" si="106"/>
        <v>9.5138806387590815</v>
      </c>
      <c r="Z132" s="231">
        <f t="shared" si="106"/>
        <v>201.36102243536919</v>
      </c>
      <c r="AA132" s="231">
        <f t="shared" si="106"/>
        <v>87.289706939025024</v>
      </c>
      <c r="AB132" s="231">
        <f t="shared" si="106"/>
        <v>25.367283828006741</v>
      </c>
      <c r="AC132" s="231">
        <f t="shared" si="106"/>
        <v>7.2380595997942834</v>
      </c>
      <c r="AD132" s="232">
        <f t="shared" si="106"/>
        <v>1.9600043322918717</v>
      </c>
      <c r="AE132" s="232">
        <f t="shared" si="106"/>
        <v>0</v>
      </c>
      <c r="AF132" s="232">
        <f t="shared" si="106"/>
        <v>0</v>
      </c>
      <c r="AG132" s="232">
        <f t="shared" si="106"/>
        <v>3.7712716141972979</v>
      </c>
      <c r="AH132" s="232">
        <f t="shared" si="106"/>
        <v>1.506783653305114</v>
      </c>
      <c r="AI132" s="233">
        <f>SUM(V132:AC132)</f>
        <v>381.72784869978386</v>
      </c>
      <c r="AJ132" s="147" t="str">
        <f t="shared" si="101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0.12978746066059957</v>
      </c>
      <c r="C133" s="49">
        <f t="shared" ref="C133:H133" si="107">IF($I132=0,"-",C132/$I132)</f>
        <v>2.669734414126965E-2</v>
      </c>
      <c r="D133" s="49">
        <f t="shared" si="107"/>
        <v>0.57563129669910473</v>
      </c>
      <c r="E133" s="49">
        <f t="shared" si="107"/>
        <v>0.24917597328503563</v>
      </c>
      <c r="F133" s="49">
        <f t="shared" si="107"/>
        <v>0</v>
      </c>
      <c r="G133" s="49">
        <f t="shared" si="107"/>
        <v>1.8707925213990416E-2</v>
      </c>
      <c r="H133" s="71">
        <f t="shared" si="107"/>
        <v>0</v>
      </c>
      <c r="I133" s="50">
        <f>SUM(B133:H133)</f>
        <v>1</v>
      </c>
      <c r="J133" s="147"/>
      <c r="K133" s="82" t="s">
        <v>83</v>
      </c>
      <c r="L133" s="99">
        <f t="shared" ref="L133:R133" si="108">IF($S132=0,"-",L132/$S132)</f>
        <v>0.12116258468388504</v>
      </c>
      <c r="M133" s="99">
        <f t="shared" si="108"/>
        <v>2.4923202934144396E-2</v>
      </c>
      <c r="N133" s="99">
        <f t="shared" si="108"/>
        <v>0.53737838291933515</v>
      </c>
      <c r="O133" s="99">
        <f t="shared" si="108"/>
        <v>0.23261727142722982</v>
      </c>
      <c r="P133" s="99">
        <f t="shared" si="108"/>
        <v>6.6453846410239922E-2</v>
      </c>
      <c r="Q133" s="99">
        <f t="shared" si="108"/>
        <v>1.7464711625165642E-2</v>
      </c>
      <c r="R133" s="100">
        <f t="shared" si="108"/>
        <v>0</v>
      </c>
      <c r="S133" s="101">
        <f>SUM(L133:R133)</f>
        <v>0.99999999999999989</v>
      </c>
      <c r="U133" s="111" t="s">
        <v>83</v>
      </c>
      <c r="V133" s="133">
        <f>+V132/$AI$132</f>
        <v>0.11346000587165346</v>
      </c>
      <c r="W133" s="133">
        <f t="shared" ref="W133:AI133" si="109">+W132/$AI$132</f>
        <v>2.5680193637451173E-3</v>
      </c>
      <c r="X133" s="133">
        <f t="shared" si="109"/>
        <v>1.7464711625165642E-2</v>
      </c>
      <c r="Y133" s="133">
        <f t="shared" si="109"/>
        <v>2.4923202934144396E-2</v>
      </c>
      <c r="Z133" s="133">
        <f t="shared" si="109"/>
        <v>0.52749890562407686</v>
      </c>
      <c r="AA133" s="133">
        <f t="shared" si="109"/>
        <v>0.2286699994154093</v>
      </c>
      <c r="AB133" s="133">
        <f t="shared" si="109"/>
        <v>6.6453846410239922E-2</v>
      </c>
      <c r="AC133" s="133">
        <f t="shared" si="109"/>
        <v>1.8961308755565211E-2</v>
      </c>
      <c r="AD133" s="133">
        <f t="shared" si="109"/>
        <v>5.1345594484864246E-3</v>
      </c>
      <c r="AE133" s="133">
        <f t="shared" si="109"/>
        <v>0</v>
      </c>
      <c r="AF133" s="133">
        <f t="shared" si="109"/>
        <v>0</v>
      </c>
      <c r="AG133" s="133">
        <f t="shared" si="109"/>
        <v>9.8794772952582686E-3</v>
      </c>
      <c r="AH133" s="133">
        <f t="shared" si="109"/>
        <v>3.9472720118205176E-3</v>
      </c>
      <c r="AI133" s="134">
        <f t="shared" si="109"/>
        <v>1</v>
      </c>
      <c r="AJ133" s="25" t="str">
        <f t="shared" si="101"/>
        <v/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110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111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112">SUM(V138:AC138)</f>
        <v>0</v>
      </c>
      <c r="AJ138" s="147" t="str">
        <f t="shared" ref="AJ138:AJ159" si="113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110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111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112"/>
        <v>0</v>
      </c>
      <c r="AJ139" s="147" t="str">
        <f t="shared" si="113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110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111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112"/>
        <v>0</v>
      </c>
      <c r="AJ140" s="147" t="str">
        <f t="shared" si="113"/>
        <v/>
      </c>
      <c r="BA140" s="147"/>
      <c r="BR140" s="147"/>
      <c r="CG140" s="147"/>
    </row>
    <row r="141" spans="1:85" ht="15">
      <c r="A141" s="173" t="s">
        <v>16</v>
      </c>
      <c r="B141" s="162">
        <v>41.56052141564583</v>
      </c>
      <c r="C141" s="162">
        <v>7.1227887516480113</v>
      </c>
      <c r="D141" s="162">
        <v>0</v>
      </c>
      <c r="E141" s="162">
        <v>0</v>
      </c>
      <c r="F141" s="322"/>
      <c r="G141" s="162">
        <v>0</v>
      </c>
      <c r="H141" s="174">
        <v>0</v>
      </c>
      <c r="I141" s="160">
        <f t="shared" si="110"/>
        <v>48.68331016729384</v>
      </c>
      <c r="J141" s="155"/>
      <c r="K141" s="175" t="s">
        <v>16</v>
      </c>
      <c r="L141" s="162">
        <v>41.56052141564583</v>
      </c>
      <c r="M141" s="162">
        <v>7.1227887516480113</v>
      </c>
      <c r="N141" s="162">
        <v>0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111"/>
        <v>48.68331016729384</v>
      </c>
      <c r="U141" s="221" t="s">
        <v>16</v>
      </c>
      <c r="V141" s="213">
        <v>41.56052141564583</v>
      </c>
      <c r="W141" s="213">
        <v>0</v>
      </c>
      <c r="X141" s="213">
        <v>0</v>
      </c>
      <c r="Y141" s="213">
        <v>7.1227887516480113</v>
      </c>
      <c r="Z141" s="213">
        <v>0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112"/>
        <v>48.68331016729384</v>
      </c>
      <c r="AJ141" s="147" t="str">
        <f t="shared" si="113"/>
        <v/>
      </c>
      <c r="BA141" s="147"/>
      <c r="BR141" s="147"/>
      <c r="CG141" s="147"/>
    </row>
    <row r="142" spans="1:85" ht="15">
      <c r="A142" s="165" t="s">
        <v>15</v>
      </c>
      <c r="B142" s="166">
        <v>1.6584121362291058</v>
      </c>
      <c r="C142" s="166">
        <v>8.8984185523862163</v>
      </c>
      <c r="D142" s="166">
        <v>0.28217165508638709</v>
      </c>
      <c r="E142" s="166">
        <v>0.16698252501686248</v>
      </c>
      <c r="F142" s="322"/>
      <c r="G142" s="166">
        <v>0</v>
      </c>
      <c r="H142" s="167">
        <v>0</v>
      </c>
      <c r="I142" s="168">
        <f t="shared" si="110"/>
        <v>11.005984868718572</v>
      </c>
      <c r="J142" s="155"/>
      <c r="K142" s="169" t="s">
        <v>15</v>
      </c>
      <c r="L142" s="170">
        <v>1.6584121362291058</v>
      </c>
      <c r="M142" s="170">
        <v>8.8984185523862163</v>
      </c>
      <c r="N142" s="170">
        <v>0.28217165508638709</v>
      </c>
      <c r="O142" s="170">
        <v>0.16698252501686248</v>
      </c>
      <c r="P142" s="170">
        <v>0</v>
      </c>
      <c r="Q142" s="170">
        <v>0</v>
      </c>
      <c r="R142" s="171">
        <v>0</v>
      </c>
      <c r="S142" s="172">
        <f t="shared" si="111"/>
        <v>11.005984868718572</v>
      </c>
      <c r="U142" s="217" t="s">
        <v>53</v>
      </c>
      <c r="V142" s="218">
        <v>1.6584121362291058</v>
      </c>
      <c r="W142" s="218">
        <v>0</v>
      </c>
      <c r="X142" s="218">
        <v>0</v>
      </c>
      <c r="Y142" s="218">
        <v>8.8984185523862163</v>
      </c>
      <c r="Z142" s="218">
        <v>0.28217165508638709</v>
      </c>
      <c r="AA142" s="218">
        <v>0</v>
      </c>
      <c r="AB142" s="218">
        <v>0</v>
      </c>
      <c r="AC142" s="219">
        <v>0.16698252501686248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0.16698252501686248</v>
      </c>
      <c r="AI142" s="220">
        <f t="shared" si="112"/>
        <v>11.005984868718572</v>
      </c>
      <c r="AJ142" s="147" t="str">
        <f t="shared" si="113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</v>
      </c>
      <c r="F143" s="322"/>
      <c r="G143" s="162">
        <v>0</v>
      </c>
      <c r="H143" s="174">
        <v>0</v>
      </c>
      <c r="I143" s="160">
        <f t="shared" si="110"/>
        <v>0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</v>
      </c>
      <c r="P143" s="162">
        <v>84.648020950821561</v>
      </c>
      <c r="Q143" s="162">
        <v>0</v>
      </c>
      <c r="R143" s="163">
        <v>0</v>
      </c>
      <c r="S143" s="164">
        <f t="shared" si="111"/>
        <v>84.648020950821561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</v>
      </c>
      <c r="AB143" s="213">
        <v>84.648020950821561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112"/>
        <v>84.648020950821561</v>
      </c>
      <c r="AJ143" s="147" t="str">
        <f t="shared" si="113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110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2.2079272186490235</v>
      </c>
      <c r="Q144" s="170">
        <v>0</v>
      </c>
      <c r="R144" s="171">
        <v>0</v>
      </c>
      <c r="S144" s="172">
        <f t="shared" si="111"/>
        <v>2.2079272186490235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2.2079272186490235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112"/>
        <v>2.2079272186490235</v>
      </c>
      <c r="AJ144" s="147" t="str">
        <f t="shared" si="113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110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111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112"/>
        <v>0</v>
      </c>
      <c r="AJ145" s="147" t="str">
        <f t="shared" si="113"/>
        <v/>
      </c>
      <c r="BA145" s="147"/>
      <c r="BR145" s="147"/>
      <c r="CG145" s="147"/>
    </row>
    <row r="146" spans="1:85" ht="15">
      <c r="A146" s="165" t="s">
        <v>17</v>
      </c>
      <c r="B146" s="166">
        <v>1.9698859883816854E-5</v>
      </c>
      <c r="C146" s="166">
        <v>0.10590561970161476</v>
      </c>
      <c r="D146" s="166">
        <v>0.10608290944056911</v>
      </c>
      <c r="E146" s="166">
        <v>0</v>
      </c>
      <c r="F146" s="322"/>
      <c r="G146" s="166">
        <v>0</v>
      </c>
      <c r="H146" s="167">
        <v>0</v>
      </c>
      <c r="I146" s="168">
        <f t="shared" si="110"/>
        <v>0.2120082280020677</v>
      </c>
      <c r="J146" s="155"/>
      <c r="K146" s="169" t="s">
        <v>17</v>
      </c>
      <c r="L146" s="170">
        <v>1.9698859883816854E-5</v>
      </c>
      <c r="M146" s="170">
        <v>0.10590561970161476</v>
      </c>
      <c r="N146" s="170">
        <v>0.10608290944056911</v>
      </c>
      <c r="O146" s="170">
        <v>0</v>
      </c>
      <c r="P146" s="170">
        <v>0</v>
      </c>
      <c r="Q146" s="170">
        <v>0</v>
      </c>
      <c r="R146" s="171">
        <v>0</v>
      </c>
      <c r="S146" s="172">
        <f t="shared" si="111"/>
        <v>0.2120082280020677</v>
      </c>
      <c r="U146" s="217" t="s">
        <v>17</v>
      </c>
      <c r="V146" s="218">
        <v>1.9698859883816854E-5</v>
      </c>
      <c r="W146" s="218">
        <v>0</v>
      </c>
      <c r="X146" s="218">
        <v>0</v>
      </c>
      <c r="Y146" s="218">
        <v>0.10590561970161476</v>
      </c>
      <c r="Z146" s="218">
        <v>0.10608290944056911</v>
      </c>
      <c r="AA146" s="218">
        <v>0</v>
      </c>
      <c r="AB146" s="218">
        <v>0</v>
      </c>
      <c r="AC146" s="219">
        <v>0</v>
      </c>
      <c r="AD146" s="218">
        <v>0</v>
      </c>
      <c r="AE146" s="218">
        <v>0</v>
      </c>
      <c r="AF146" s="218">
        <v>0</v>
      </c>
      <c r="AG146" s="218">
        <v>0</v>
      </c>
      <c r="AH146" s="218">
        <v>0</v>
      </c>
      <c r="AI146" s="220">
        <f t="shared" si="112"/>
        <v>0.2120082280020677</v>
      </c>
      <c r="AJ146" s="147" t="str">
        <f t="shared" si="113"/>
        <v/>
      </c>
      <c r="BA146" s="147"/>
      <c r="BR146" s="147"/>
      <c r="CG146" s="147"/>
    </row>
    <row r="147" spans="1:85" ht="15">
      <c r="A147" s="173" t="s">
        <v>139</v>
      </c>
      <c r="B147" s="162">
        <v>29.80990737723296</v>
      </c>
      <c r="C147" s="162">
        <v>363.75161428571403</v>
      </c>
      <c r="D147" s="162">
        <v>956.75624960965024</v>
      </c>
      <c r="E147" s="162">
        <v>7.2011162425007962</v>
      </c>
      <c r="F147" s="322"/>
      <c r="G147" s="162">
        <v>0</v>
      </c>
      <c r="H147" s="174">
        <v>0</v>
      </c>
      <c r="I147" s="160">
        <f t="shared" si="110"/>
        <v>1357.518887515098</v>
      </c>
      <c r="J147" s="155"/>
      <c r="K147" s="175" t="s">
        <v>139</v>
      </c>
      <c r="L147" s="162">
        <v>29.80990737723296</v>
      </c>
      <c r="M147" s="162">
        <v>363.75161428571403</v>
      </c>
      <c r="N147" s="162">
        <v>956.75624960965024</v>
      </c>
      <c r="O147" s="162">
        <v>7.2011162425007962</v>
      </c>
      <c r="P147" s="162">
        <v>0</v>
      </c>
      <c r="Q147" s="162">
        <v>0</v>
      </c>
      <c r="R147" s="163">
        <v>0</v>
      </c>
      <c r="S147" s="164">
        <f t="shared" si="111"/>
        <v>1357.518887515098</v>
      </c>
      <c r="U147" s="221" t="s">
        <v>139</v>
      </c>
      <c r="V147" s="213">
        <v>29.585725695496922</v>
      </c>
      <c r="W147" s="213">
        <v>0</v>
      </c>
      <c r="X147" s="213">
        <v>0</v>
      </c>
      <c r="Y147" s="213">
        <v>363.75161428571403</v>
      </c>
      <c r="Z147" s="213">
        <v>955.43190250565283</v>
      </c>
      <c r="AA147" s="213">
        <v>0</v>
      </c>
      <c r="AB147" s="213">
        <v>0</v>
      </c>
      <c r="AC147" s="214">
        <v>8.7496450282342302</v>
      </c>
      <c r="AD147" s="213">
        <v>0.22418168173603925</v>
      </c>
      <c r="AE147" s="213">
        <v>0</v>
      </c>
      <c r="AF147" s="213">
        <v>0</v>
      </c>
      <c r="AG147" s="213">
        <v>1.3243471039973949</v>
      </c>
      <c r="AH147" s="213">
        <v>7.2011162425007962</v>
      </c>
      <c r="AI147" s="216">
        <f t="shared" si="112"/>
        <v>1357.518887515098</v>
      </c>
      <c r="AJ147" s="147" t="str">
        <f t="shared" si="113"/>
        <v/>
      </c>
      <c r="BA147" s="147"/>
      <c r="BR147" s="147"/>
      <c r="CG147" s="147"/>
    </row>
    <row r="148" spans="1:85" ht="15">
      <c r="A148" s="165" t="s">
        <v>25</v>
      </c>
      <c r="B148" s="166">
        <v>42.871779542460274</v>
      </c>
      <c r="C148" s="166">
        <v>31.714456591832793</v>
      </c>
      <c r="D148" s="166">
        <v>12.629459813032796</v>
      </c>
      <c r="E148" s="166">
        <v>1653.6967674659934</v>
      </c>
      <c r="F148" s="322"/>
      <c r="G148" s="166">
        <v>46.306349138495833</v>
      </c>
      <c r="H148" s="167">
        <v>0</v>
      </c>
      <c r="I148" s="168">
        <f t="shared" si="110"/>
        <v>1787.2188125518151</v>
      </c>
      <c r="J148" s="155"/>
      <c r="K148" s="169" t="s">
        <v>25</v>
      </c>
      <c r="L148" s="170">
        <v>42.871779542460274</v>
      </c>
      <c r="M148" s="170">
        <v>31.714456591832793</v>
      </c>
      <c r="N148" s="170">
        <v>12.629459813032796</v>
      </c>
      <c r="O148" s="170">
        <v>1653.6967674659934</v>
      </c>
      <c r="P148" s="170">
        <v>3.2049518961284766E-2</v>
      </c>
      <c r="Q148" s="170">
        <v>46.306349138495833</v>
      </c>
      <c r="R148" s="171">
        <v>0</v>
      </c>
      <c r="S148" s="172">
        <f t="shared" si="111"/>
        <v>1787.2508620707763</v>
      </c>
      <c r="U148" s="217" t="s">
        <v>25</v>
      </c>
      <c r="V148" s="218">
        <v>8.0961797307328407</v>
      </c>
      <c r="W148" s="218">
        <v>34.775599811727432</v>
      </c>
      <c r="X148" s="218">
        <v>46.306349138495833</v>
      </c>
      <c r="Y148" s="218">
        <v>31.714456591832793</v>
      </c>
      <c r="Z148" s="218">
        <v>12.629459813032796</v>
      </c>
      <c r="AA148" s="218">
        <v>1643.3959774490206</v>
      </c>
      <c r="AB148" s="218">
        <v>3.2049518961284766E-2</v>
      </c>
      <c r="AC148" s="219">
        <v>10.300790016972933</v>
      </c>
      <c r="AD148" s="218">
        <v>0</v>
      </c>
      <c r="AE148" s="218">
        <v>0.12348323938710072</v>
      </c>
      <c r="AF148" s="218">
        <v>0</v>
      </c>
      <c r="AG148" s="218">
        <v>0</v>
      </c>
      <c r="AH148" s="218">
        <v>10.17730677758583</v>
      </c>
      <c r="AI148" s="220">
        <f t="shared" si="112"/>
        <v>1787.2508620707765</v>
      </c>
      <c r="AJ148" s="147" t="str">
        <f t="shared" si="113"/>
        <v/>
      </c>
      <c r="BA148" s="147"/>
      <c r="BR148" s="147"/>
      <c r="CG148" s="147"/>
    </row>
    <row r="149" spans="1:85" ht="15">
      <c r="A149" s="173" t="s">
        <v>24</v>
      </c>
      <c r="B149" s="162">
        <v>20.58319090286599</v>
      </c>
      <c r="C149" s="162">
        <v>203.65881340739767</v>
      </c>
      <c r="D149" s="162">
        <v>11.119003130892388</v>
      </c>
      <c r="E149" s="162">
        <v>0</v>
      </c>
      <c r="F149" s="322"/>
      <c r="G149" s="162">
        <v>0</v>
      </c>
      <c r="H149" s="174">
        <v>0</v>
      </c>
      <c r="I149" s="160">
        <f t="shared" si="110"/>
        <v>235.36100744115606</v>
      </c>
      <c r="J149" s="155"/>
      <c r="K149" s="175" t="s">
        <v>24</v>
      </c>
      <c r="L149" s="162">
        <v>20.58319090286599</v>
      </c>
      <c r="M149" s="162">
        <v>203.65881340739767</v>
      </c>
      <c r="N149" s="162">
        <v>11.119003130892388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111"/>
        <v>235.36100744115606</v>
      </c>
      <c r="U149" s="221" t="s">
        <v>24</v>
      </c>
      <c r="V149" s="213">
        <v>18.400034954032822</v>
      </c>
      <c r="W149" s="213">
        <v>1.6176502229405803</v>
      </c>
      <c r="X149" s="213">
        <v>0</v>
      </c>
      <c r="Y149" s="213">
        <v>203.65881340739767</v>
      </c>
      <c r="Z149" s="213">
        <v>11.119003130892388</v>
      </c>
      <c r="AA149" s="213">
        <v>0</v>
      </c>
      <c r="AB149" s="213">
        <v>0</v>
      </c>
      <c r="AC149" s="214">
        <v>0.56550572589258774</v>
      </c>
      <c r="AD149" s="213">
        <v>0.56550572589258774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112"/>
        <v>235.36100744115606</v>
      </c>
      <c r="AJ149" s="147" t="str">
        <f t="shared" si="113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110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111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112"/>
        <v>0</v>
      </c>
      <c r="AJ150" s="147" t="str">
        <f t="shared" si="113"/>
        <v/>
      </c>
      <c r="BA150" s="147"/>
      <c r="BR150" s="147"/>
      <c r="CG150" s="147"/>
    </row>
    <row r="151" spans="1:85" ht="15">
      <c r="A151" s="173" t="s">
        <v>22</v>
      </c>
      <c r="B151" s="162">
        <v>3.3212285805340823E-2</v>
      </c>
      <c r="C151" s="162">
        <v>0.63103343030147552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110"/>
        <v>0.66424571610681638</v>
      </c>
      <c r="J151" s="155"/>
      <c r="K151" s="175" t="s">
        <v>22</v>
      </c>
      <c r="L151" s="162">
        <v>3.3212285805340823E-2</v>
      </c>
      <c r="M151" s="162">
        <v>0.63103343030147552</v>
      </c>
      <c r="N151" s="162">
        <v>0</v>
      </c>
      <c r="O151" s="162">
        <v>0</v>
      </c>
      <c r="P151" s="162">
        <v>5.0284643238039495</v>
      </c>
      <c r="Q151" s="162">
        <v>0</v>
      </c>
      <c r="R151" s="163">
        <v>0</v>
      </c>
      <c r="S151" s="164">
        <f t="shared" si="111"/>
        <v>5.6927100399107662</v>
      </c>
      <c r="U151" s="221" t="s">
        <v>22</v>
      </c>
      <c r="V151" s="213">
        <v>3.3212285805340823E-2</v>
      </c>
      <c r="W151" s="213">
        <v>0</v>
      </c>
      <c r="X151" s="213">
        <v>0</v>
      </c>
      <c r="Y151" s="213">
        <v>0.63103343030147552</v>
      </c>
      <c r="Z151" s="213">
        <v>0</v>
      </c>
      <c r="AA151" s="213">
        <v>0</v>
      </c>
      <c r="AB151" s="213">
        <v>5.0284643238039495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112"/>
        <v>5.6927100399107662</v>
      </c>
      <c r="AJ151" s="147" t="str">
        <f t="shared" si="113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0.35172429673026351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110"/>
        <v>0.35172429673026351</v>
      </c>
      <c r="J152" s="155"/>
      <c r="K152" s="169" t="s">
        <v>21</v>
      </c>
      <c r="L152" s="170">
        <v>0</v>
      </c>
      <c r="M152" s="170">
        <v>0.35172429673026351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111"/>
        <v>0.35172429673026351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0.35172429673026351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112"/>
        <v>0.35172429673026351</v>
      </c>
      <c r="AJ152" s="147" t="str">
        <f t="shared" si="113"/>
        <v/>
      </c>
      <c r="BA152" s="147"/>
      <c r="BR152" s="147"/>
      <c r="CG152" s="147"/>
    </row>
    <row r="153" spans="1:85" ht="15">
      <c r="A153" s="176" t="s">
        <v>60</v>
      </c>
      <c r="B153" s="162">
        <v>0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110"/>
        <v>0</v>
      </c>
      <c r="J153" s="155"/>
      <c r="K153" s="177" t="s">
        <v>60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111"/>
        <v>0</v>
      </c>
      <c r="U153" s="222" t="s">
        <v>58</v>
      </c>
      <c r="V153" s="213">
        <v>0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112"/>
        <v>0</v>
      </c>
      <c r="AJ153" s="147" t="str">
        <f t="shared" si="113"/>
        <v/>
      </c>
      <c r="BA153" s="147"/>
      <c r="BR153" s="147"/>
      <c r="CG153" s="147"/>
    </row>
    <row r="154" spans="1:85">
      <c r="A154" s="178" t="s">
        <v>23</v>
      </c>
      <c r="B154" s="179">
        <v>0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110"/>
        <v>0</v>
      </c>
      <c r="J154" s="155"/>
      <c r="K154" s="182" t="s">
        <v>23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111"/>
        <v>0</v>
      </c>
      <c r="U154" s="223" t="s">
        <v>61</v>
      </c>
      <c r="V154" s="224">
        <v>0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112"/>
        <v>0</v>
      </c>
      <c r="AJ154" s="147" t="str">
        <f t="shared" si="113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110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111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112"/>
        <v>0</v>
      </c>
      <c r="AJ155" s="147" t="str">
        <f t="shared" si="113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110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111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112"/>
        <v>0</v>
      </c>
      <c r="AJ156" s="147" t="str">
        <f t="shared" si="113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110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111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112"/>
        <v>0</v>
      </c>
      <c r="AJ157" s="147" t="str">
        <f t="shared" si="113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136.5170433590994</v>
      </c>
      <c r="C158" s="201">
        <f t="shared" ref="C158:H158" si="114">SUM(C137:C153)</f>
        <v>616.23475493571209</v>
      </c>
      <c r="D158" s="201">
        <f t="shared" si="114"/>
        <v>980.89296711810232</v>
      </c>
      <c r="E158" s="201">
        <f t="shared" si="114"/>
        <v>1661.0648662335111</v>
      </c>
      <c r="F158" s="201">
        <f t="shared" si="114"/>
        <v>0</v>
      </c>
      <c r="G158" s="201">
        <f t="shared" si="114"/>
        <v>46.306349138495833</v>
      </c>
      <c r="H158" s="203">
        <f t="shared" si="114"/>
        <v>0</v>
      </c>
      <c r="I158" s="160">
        <f t="shared" ref="I158" si="115">SUM(I137:I153)</f>
        <v>3441.0159807849209</v>
      </c>
      <c r="J158" s="155"/>
      <c r="K158" s="202" t="s">
        <v>26</v>
      </c>
      <c r="L158" s="201">
        <f>SUM(L137:L153)</f>
        <v>136.5170433590994</v>
      </c>
      <c r="M158" s="201">
        <f t="shared" ref="M158:R158" si="116">SUM(M137:M153)</f>
        <v>616.23475493571209</v>
      </c>
      <c r="N158" s="201">
        <f t="shared" si="116"/>
        <v>980.89296711810232</v>
      </c>
      <c r="O158" s="201">
        <f t="shared" si="116"/>
        <v>1661.0648662335111</v>
      </c>
      <c r="P158" s="201">
        <f t="shared" si="116"/>
        <v>91.916462012235812</v>
      </c>
      <c r="Q158" s="201">
        <f t="shared" si="116"/>
        <v>46.306349138495833</v>
      </c>
      <c r="R158" s="203">
        <f t="shared" si="116"/>
        <v>0</v>
      </c>
      <c r="S158" s="204">
        <f t="shared" ref="S158" si="117">SUM(S137:S153)</f>
        <v>3532.9324427971565</v>
      </c>
      <c r="T158" s="147" t="str">
        <f>IF(ABS(S158-AI158)&gt;0.01,S158-AI158,"")</f>
        <v/>
      </c>
      <c r="U158" s="230" t="s">
        <v>59</v>
      </c>
      <c r="V158" s="231">
        <f>SUM(V137:V153)</f>
        <v>99.334105916802741</v>
      </c>
      <c r="W158" s="231">
        <f t="shared" ref="W158:AH158" si="118">SUM(W137:W153)</f>
        <v>36.393250034668014</v>
      </c>
      <c r="X158" s="231">
        <f t="shared" si="118"/>
        <v>46.306349138495833</v>
      </c>
      <c r="Y158" s="231">
        <f t="shared" si="118"/>
        <v>616.23475493571209</v>
      </c>
      <c r="Z158" s="231">
        <f t="shared" si="118"/>
        <v>979.56862001410491</v>
      </c>
      <c r="AA158" s="231">
        <f t="shared" si="118"/>
        <v>1643.3959774490206</v>
      </c>
      <c r="AB158" s="231">
        <f t="shared" si="118"/>
        <v>91.916462012235812</v>
      </c>
      <c r="AC158" s="231">
        <f t="shared" si="118"/>
        <v>19.782923296116614</v>
      </c>
      <c r="AD158" s="232">
        <f t="shared" si="118"/>
        <v>0.78968740762862699</v>
      </c>
      <c r="AE158" s="232">
        <f t="shared" si="118"/>
        <v>0.12348323938710072</v>
      </c>
      <c r="AF158" s="232">
        <f t="shared" si="118"/>
        <v>0</v>
      </c>
      <c r="AG158" s="232">
        <f t="shared" si="118"/>
        <v>1.3243471039973949</v>
      </c>
      <c r="AH158" s="232">
        <f t="shared" si="118"/>
        <v>17.545405545103488</v>
      </c>
      <c r="AI158" s="233">
        <f>SUM(V158:AC158)</f>
        <v>3532.9324427971569</v>
      </c>
      <c r="AJ158" s="147" t="str">
        <f t="shared" si="113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3.9673469731447995E-2</v>
      </c>
      <c r="C159" s="49">
        <f t="shared" ref="C159:H159" si="119">IF($I158=0,"-",C158/$I158)</f>
        <v>0.17908511857452764</v>
      </c>
      <c r="D159" s="49">
        <f t="shared" si="119"/>
        <v>0.28505911410918627</v>
      </c>
      <c r="E159" s="49">
        <f t="shared" si="119"/>
        <v>0.4827251240648438</v>
      </c>
      <c r="F159" s="49">
        <f t="shared" si="119"/>
        <v>0</v>
      </c>
      <c r="G159" s="49">
        <f t="shared" si="119"/>
        <v>1.3457173519994236E-2</v>
      </c>
      <c r="H159" s="71">
        <f t="shared" si="119"/>
        <v>0</v>
      </c>
      <c r="I159" s="50">
        <f>SUM(B159:H159)</f>
        <v>0.99999999999999989</v>
      </c>
      <c r="J159" s="147"/>
      <c r="K159" s="82" t="s">
        <v>83</v>
      </c>
      <c r="L159" s="99">
        <f t="shared" ref="L159:R159" si="120">IF($S158=0,"-",L158/$S158)</f>
        <v>3.8641283287889218E-2</v>
      </c>
      <c r="M159" s="99">
        <f t="shared" si="120"/>
        <v>0.17442585300267324</v>
      </c>
      <c r="N159" s="99">
        <f t="shared" si="120"/>
        <v>0.2776427183366949</v>
      </c>
      <c r="O159" s="99">
        <f t="shared" si="120"/>
        <v>0.47016604283505153</v>
      </c>
      <c r="P159" s="99">
        <f t="shared" si="120"/>
        <v>2.6017044905467274E-2</v>
      </c>
      <c r="Q159" s="99">
        <f t="shared" si="120"/>
        <v>1.3107057632223883E-2</v>
      </c>
      <c r="R159" s="100">
        <f t="shared" si="120"/>
        <v>0</v>
      </c>
      <c r="S159" s="101">
        <f>SUM(L159:R159)</f>
        <v>1</v>
      </c>
      <c r="U159" s="111" t="s">
        <v>83</v>
      </c>
      <c r="V159" s="133">
        <f>+V158/$AI158</f>
        <v>2.8116616302505958E-2</v>
      </c>
      <c r="W159" s="133">
        <f t="shared" ref="W159:AH159" si="121">+W158/$AI158</f>
        <v>1.0301145188571479E-2</v>
      </c>
      <c r="X159" s="133">
        <f t="shared" si="121"/>
        <v>1.3107057632223881E-2</v>
      </c>
      <c r="Y159" s="133">
        <f t="shared" si="121"/>
        <v>0.17442585300267321</v>
      </c>
      <c r="Z159" s="133">
        <f t="shared" si="121"/>
        <v>0.27726786058737746</v>
      </c>
      <c r="AA159" s="133">
        <f t="shared" si="121"/>
        <v>0.46516484650011636</v>
      </c>
      <c r="AB159" s="133">
        <f t="shared" si="121"/>
        <v>2.601704490546727E-2</v>
      </c>
      <c r="AC159" s="133">
        <f t="shared" si="121"/>
        <v>5.5995758810643212E-3</v>
      </c>
      <c r="AD159" s="133">
        <f t="shared" si="121"/>
        <v>2.2352179681177302E-4</v>
      </c>
      <c r="AE159" s="133">
        <f t="shared" si="121"/>
        <v>3.4952052264360408E-5</v>
      </c>
      <c r="AF159" s="133">
        <f t="shared" si="121"/>
        <v>0</v>
      </c>
      <c r="AG159" s="133">
        <f t="shared" si="121"/>
        <v>3.7485774931740807E-4</v>
      </c>
      <c r="AH159" s="133">
        <f t="shared" si="121"/>
        <v>4.966244282670779E-3</v>
      </c>
      <c r="AI159" s="134">
        <f>SUM(V159:AC159)</f>
        <v>1</v>
      </c>
      <c r="AJ159" s="25" t="str">
        <f t="shared" si="113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0</v>
      </c>
      <c r="E163" s="158">
        <v>0</v>
      </c>
      <c r="F163" s="321"/>
      <c r="G163" s="158">
        <v>0</v>
      </c>
      <c r="H163" s="159">
        <v>0</v>
      </c>
      <c r="I163" s="160">
        <f>SUM(B163:H163)</f>
        <v>0</v>
      </c>
      <c r="J163" s="155"/>
      <c r="K163" s="209" t="s">
        <v>7</v>
      </c>
      <c r="L163" s="158">
        <v>0</v>
      </c>
      <c r="M163" s="158">
        <v>0</v>
      </c>
      <c r="N163" s="158">
        <v>0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0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0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0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122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123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124">SUM(V164:AC164)</f>
        <v>0</v>
      </c>
      <c r="AJ164" s="147" t="str">
        <f t="shared" ref="AJ164:AJ185" si="125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122.77798222630409</v>
      </c>
      <c r="E165" s="162">
        <v>0</v>
      </c>
      <c r="F165" s="322"/>
      <c r="G165" s="162">
        <v>0</v>
      </c>
      <c r="H165" s="174">
        <v>0</v>
      </c>
      <c r="I165" s="160">
        <f t="shared" si="122"/>
        <v>122.77798222630409</v>
      </c>
      <c r="J165" s="155"/>
      <c r="K165" s="175" t="s">
        <v>10</v>
      </c>
      <c r="L165" s="162">
        <v>0</v>
      </c>
      <c r="M165" s="162">
        <v>0</v>
      </c>
      <c r="N165" s="162">
        <v>122.77798222630409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123"/>
        <v>122.77798222630409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122.77798222630409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124"/>
        <v>122.77798222630409</v>
      </c>
      <c r="AJ165" s="147" t="str">
        <f t="shared" si="125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122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123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124"/>
        <v>0</v>
      </c>
      <c r="AJ166" s="147" t="str">
        <f t="shared" si="125"/>
        <v/>
      </c>
      <c r="BA166" s="147"/>
      <c r="BR166" s="147"/>
      <c r="CG166" s="147"/>
    </row>
    <row r="167" spans="1:85" ht="15">
      <c r="A167" s="173" t="s">
        <v>16</v>
      </c>
      <c r="B167" s="162">
        <v>1.3885686618874009</v>
      </c>
      <c r="C167" s="162">
        <v>0</v>
      </c>
      <c r="D167" s="162">
        <v>0</v>
      </c>
      <c r="E167" s="162">
        <v>0</v>
      </c>
      <c r="F167" s="322"/>
      <c r="G167" s="162">
        <v>0</v>
      </c>
      <c r="H167" s="174">
        <v>0</v>
      </c>
      <c r="I167" s="160">
        <f t="shared" si="122"/>
        <v>1.3885686618874009</v>
      </c>
      <c r="J167" s="155"/>
      <c r="K167" s="175" t="s">
        <v>16</v>
      </c>
      <c r="L167" s="162">
        <v>1.3885686618874009</v>
      </c>
      <c r="M167" s="162">
        <v>0</v>
      </c>
      <c r="N167" s="162">
        <v>0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123"/>
        <v>1.3885686618874009</v>
      </c>
      <c r="U167" s="221" t="s">
        <v>16</v>
      </c>
      <c r="V167" s="213">
        <v>1.3885686618874009</v>
      </c>
      <c r="W167" s="213">
        <v>0</v>
      </c>
      <c r="X167" s="213">
        <v>0</v>
      </c>
      <c r="Y167" s="213">
        <v>0</v>
      </c>
      <c r="Z167" s="213">
        <v>0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124"/>
        <v>1.3885686618874009</v>
      </c>
      <c r="AJ167" s="147" t="str">
        <f t="shared" si="125"/>
        <v/>
      </c>
      <c r="BA167" s="147"/>
      <c r="BR167" s="147"/>
      <c r="CG167" s="147"/>
    </row>
    <row r="168" spans="1:85" ht="15">
      <c r="A168" s="165" t="s">
        <v>15</v>
      </c>
      <c r="B168" s="166">
        <v>1.6231186898283849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122"/>
        <v>1.6231186898283849</v>
      </c>
      <c r="J168" s="155"/>
      <c r="K168" s="169" t="s">
        <v>15</v>
      </c>
      <c r="L168" s="170">
        <v>1.6231186898283849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123"/>
        <v>1.6231186898283849</v>
      </c>
      <c r="U168" s="217" t="s">
        <v>53</v>
      </c>
      <c r="V168" s="218">
        <v>1.6231186898283849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124"/>
        <v>1.6231186898283849</v>
      </c>
      <c r="AJ168" s="147" t="str">
        <f t="shared" si="125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1.0815324100222798</v>
      </c>
      <c r="F169" s="322"/>
      <c r="G169" s="162">
        <v>0</v>
      </c>
      <c r="H169" s="174">
        <v>0</v>
      </c>
      <c r="I169" s="160">
        <f t="shared" si="122"/>
        <v>1.0815324100222798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1.0815324100222798</v>
      </c>
      <c r="P169" s="162">
        <v>15.937333939510328</v>
      </c>
      <c r="Q169" s="162">
        <v>0</v>
      </c>
      <c r="R169" s="163">
        <v>0</v>
      </c>
      <c r="S169" s="164">
        <f t="shared" si="123"/>
        <v>17.018866349532608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0.54076620501113992</v>
      </c>
      <c r="AB169" s="213">
        <v>15.937333939510328</v>
      </c>
      <c r="AC169" s="214">
        <v>0.54076620501113992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0.54076620501113992</v>
      </c>
      <c r="AI169" s="216">
        <f t="shared" si="124"/>
        <v>17.018866349532605</v>
      </c>
      <c r="AJ169" s="147" t="str">
        <f t="shared" si="125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122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2.461735598284541</v>
      </c>
      <c r="Q170" s="170">
        <v>0</v>
      </c>
      <c r="R170" s="171">
        <v>0</v>
      </c>
      <c r="S170" s="172">
        <f t="shared" si="123"/>
        <v>2.461735598284541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2.461735598284541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124"/>
        <v>2.461735598284541</v>
      </c>
      <c r="AJ170" s="147" t="str">
        <f t="shared" si="125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122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123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124"/>
        <v>0</v>
      </c>
      <c r="AJ171" s="147" t="str">
        <f t="shared" si="125"/>
        <v/>
      </c>
      <c r="BA171" s="147"/>
      <c r="BR171" s="147"/>
      <c r="CG171" s="147"/>
    </row>
    <row r="172" spans="1:85" ht="15">
      <c r="A172" s="165" t="s">
        <v>17</v>
      </c>
      <c r="B172" s="166">
        <v>2.1599123412861831</v>
      </c>
      <c r="C172" s="166">
        <v>0</v>
      </c>
      <c r="D172" s="166">
        <v>2.9826822778326494</v>
      </c>
      <c r="E172" s="166">
        <v>0</v>
      </c>
      <c r="F172" s="322"/>
      <c r="G172" s="166">
        <v>0</v>
      </c>
      <c r="H172" s="167">
        <v>0</v>
      </c>
      <c r="I172" s="168">
        <f t="shared" si="122"/>
        <v>5.1425946191188325</v>
      </c>
      <c r="J172" s="155"/>
      <c r="K172" s="169" t="s">
        <v>17</v>
      </c>
      <c r="L172" s="170">
        <v>2.1599123412861831</v>
      </c>
      <c r="M172" s="170">
        <v>0</v>
      </c>
      <c r="N172" s="170">
        <v>2.9826822778326494</v>
      </c>
      <c r="O172" s="170">
        <v>0</v>
      </c>
      <c r="P172" s="170">
        <v>1.5194838709677468E-3</v>
      </c>
      <c r="Q172" s="170">
        <v>0</v>
      </c>
      <c r="R172" s="171">
        <v>0</v>
      </c>
      <c r="S172" s="172">
        <f t="shared" si="123"/>
        <v>5.1441141029897999</v>
      </c>
      <c r="U172" s="217" t="s">
        <v>17</v>
      </c>
      <c r="V172" s="218">
        <v>2.1599123412861831</v>
      </c>
      <c r="W172" s="218">
        <v>0</v>
      </c>
      <c r="X172" s="218">
        <v>0</v>
      </c>
      <c r="Y172" s="218">
        <v>0</v>
      </c>
      <c r="Z172" s="218">
        <v>2.9826822778326494</v>
      </c>
      <c r="AA172" s="218">
        <v>0</v>
      </c>
      <c r="AB172" s="218">
        <v>1.5194838709677468E-3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124"/>
        <v>5.1441141029897999</v>
      </c>
      <c r="AJ172" s="147" t="str">
        <f t="shared" si="125"/>
        <v/>
      </c>
      <c r="BA172" s="147"/>
      <c r="BR172" s="147"/>
      <c r="CG172" s="147"/>
    </row>
    <row r="173" spans="1:85" ht="15">
      <c r="A173" s="173" t="s">
        <v>139</v>
      </c>
      <c r="B173" s="162">
        <v>216.55369617985116</v>
      </c>
      <c r="C173" s="162">
        <v>0</v>
      </c>
      <c r="D173" s="162">
        <v>583.41380096448711</v>
      </c>
      <c r="E173" s="162">
        <v>0</v>
      </c>
      <c r="F173" s="322"/>
      <c r="G173" s="162">
        <v>0</v>
      </c>
      <c r="H173" s="174">
        <v>0</v>
      </c>
      <c r="I173" s="160">
        <f t="shared" si="122"/>
        <v>799.96749714433827</v>
      </c>
      <c r="J173" s="155"/>
      <c r="K173" s="175" t="s">
        <v>139</v>
      </c>
      <c r="L173" s="162">
        <v>216.55369617985116</v>
      </c>
      <c r="M173" s="162">
        <v>0</v>
      </c>
      <c r="N173" s="162">
        <v>583.41380096448711</v>
      </c>
      <c r="O173" s="162">
        <v>0</v>
      </c>
      <c r="P173" s="162">
        <v>0</v>
      </c>
      <c r="Q173" s="162">
        <v>0</v>
      </c>
      <c r="R173" s="163">
        <v>0</v>
      </c>
      <c r="S173" s="164">
        <f t="shared" si="123"/>
        <v>799.96749714433827</v>
      </c>
      <c r="U173" s="221" t="s">
        <v>139</v>
      </c>
      <c r="V173" s="213">
        <v>216.55369617985116</v>
      </c>
      <c r="W173" s="213">
        <v>0</v>
      </c>
      <c r="X173" s="213">
        <v>0</v>
      </c>
      <c r="Y173" s="213">
        <v>0</v>
      </c>
      <c r="Z173" s="213">
        <v>583.41380096448711</v>
      </c>
      <c r="AA173" s="213">
        <v>0</v>
      </c>
      <c r="AB173" s="213">
        <v>0</v>
      </c>
      <c r="AC173" s="214">
        <v>0</v>
      </c>
      <c r="AD173" s="213">
        <v>0</v>
      </c>
      <c r="AE173" s="213">
        <v>0</v>
      </c>
      <c r="AF173" s="213">
        <v>0</v>
      </c>
      <c r="AG173" s="213">
        <v>0</v>
      </c>
      <c r="AH173" s="213">
        <v>0</v>
      </c>
      <c r="AI173" s="216">
        <f t="shared" si="124"/>
        <v>799.96749714433827</v>
      </c>
      <c r="AJ173" s="147" t="str">
        <f t="shared" si="125"/>
        <v/>
      </c>
      <c r="BA173" s="147"/>
      <c r="BR173" s="147"/>
      <c r="CG173" s="147"/>
    </row>
    <row r="174" spans="1:85" ht="15">
      <c r="A174" s="165" t="s">
        <v>25</v>
      </c>
      <c r="B174" s="166">
        <v>5.5898684013668429</v>
      </c>
      <c r="C174" s="166">
        <v>4.9150872932033369</v>
      </c>
      <c r="D174" s="166">
        <v>480.48702627859831</v>
      </c>
      <c r="E174" s="166">
        <v>255.31319504600538</v>
      </c>
      <c r="F174" s="322"/>
      <c r="G174" s="166">
        <v>25.993387939731377</v>
      </c>
      <c r="H174" s="167">
        <v>0</v>
      </c>
      <c r="I174" s="168">
        <f t="shared" si="122"/>
        <v>772.29856495890533</v>
      </c>
      <c r="J174" s="155"/>
      <c r="K174" s="169" t="s">
        <v>25</v>
      </c>
      <c r="L174" s="170">
        <v>5.5898684013668429</v>
      </c>
      <c r="M174" s="170">
        <v>4.9150872932033369</v>
      </c>
      <c r="N174" s="170">
        <v>480.48702627859831</v>
      </c>
      <c r="O174" s="170">
        <v>255.31319504600538</v>
      </c>
      <c r="P174" s="170">
        <v>0</v>
      </c>
      <c r="Q174" s="170">
        <v>25.993387939731377</v>
      </c>
      <c r="R174" s="171">
        <v>0</v>
      </c>
      <c r="S174" s="172">
        <f t="shared" si="123"/>
        <v>772.29856495890533</v>
      </c>
      <c r="U174" s="217" t="s">
        <v>25</v>
      </c>
      <c r="V174" s="218">
        <v>5.2972790147409983</v>
      </c>
      <c r="W174" s="218">
        <v>0.12539545141107628</v>
      </c>
      <c r="X174" s="218">
        <v>25.993387939731377</v>
      </c>
      <c r="Y174" s="218">
        <v>4.9150872932033369</v>
      </c>
      <c r="Z174" s="218">
        <v>480.48702627859831</v>
      </c>
      <c r="AA174" s="218">
        <v>255.31319504600538</v>
      </c>
      <c r="AB174" s="218">
        <v>0</v>
      </c>
      <c r="AC174" s="219">
        <v>0.16719393521476839</v>
      </c>
      <c r="AD174" s="218">
        <v>0.16719393521476839</v>
      </c>
      <c r="AE174" s="218">
        <v>0</v>
      </c>
      <c r="AF174" s="218">
        <v>0</v>
      </c>
      <c r="AG174" s="218">
        <v>0</v>
      </c>
      <c r="AH174" s="218">
        <v>0</v>
      </c>
      <c r="AI174" s="220">
        <f t="shared" si="124"/>
        <v>772.29856495890522</v>
      </c>
      <c r="AJ174" s="147" t="str">
        <f t="shared" si="125"/>
        <v/>
      </c>
      <c r="BA174" s="147"/>
      <c r="BR174" s="147"/>
      <c r="CG174" s="147"/>
    </row>
    <row r="175" spans="1:85" ht="15">
      <c r="A175" s="173" t="s">
        <v>24</v>
      </c>
      <c r="B175" s="162">
        <v>0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122"/>
        <v>0</v>
      </c>
      <c r="J175" s="155"/>
      <c r="K175" s="175" t="s">
        <v>24</v>
      </c>
      <c r="L175" s="162">
        <v>0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123"/>
        <v>0</v>
      </c>
      <c r="U175" s="221" t="s">
        <v>24</v>
      </c>
      <c r="V175" s="213">
        <v>0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124"/>
        <v>0</v>
      </c>
      <c r="AJ175" s="147" t="str">
        <f t="shared" si="125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122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123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124"/>
        <v>0</v>
      </c>
      <c r="AJ176" s="147" t="str">
        <f t="shared" si="125"/>
        <v/>
      </c>
      <c r="BA176" s="147"/>
      <c r="BR176" s="147"/>
      <c r="CG176" s="147"/>
    </row>
    <row r="177" spans="1:85" ht="15">
      <c r="A177" s="173" t="s">
        <v>22</v>
      </c>
      <c r="B177" s="162">
        <v>6.9675493308339428E-2</v>
      </c>
      <c r="C177" s="162">
        <v>0</v>
      </c>
      <c r="D177" s="162">
        <v>0</v>
      </c>
      <c r="E177" s="162">
        <v>0</v>
      </c>
      <c r="F177" s="322"/>
      <c r="G177" s="162">
        <v>0</v>
      </c>
      <c r="H177" s="174">
        <v>0</v>
      </c>
      <c r="I177" s="160">
        <f t="shared" si="122"/>
        <v>6.9675493308339428E-2</v>
      </c>
      <c r="J177" s="155"/>
      <c r="K177" s="175" t="s">
        <v>22</v>
      </c>
      <c r="L177" s="162">
        <v>6.9675493308339428E-2</v>
      </c>
      <c r="M177" s="162">
        <v>0</v>
      </c>
      <c r="N177" s="162">
        <v>0</v>
      </c>
      <c r="O177" s="162">
        <v>0</v>
      </c>
      <c r="P177" s="162">
        <v>0.94242341104040706</v>
      </c>
      <c r="Q177" s="162">
        <v>0</v>
      </c>
      <c r="R177" s="163">
        <v>0</v>
      </c>
      <c r="S177" s="164">
        <f t="shared" si="123"/>
        <v>1.0120989043487465</v>
      </c>
      <c r="U177" s="221" t="s">
        <v>22</v>
      </c>
      <c r="V177" s="213">
        <v>6.9675493308339428E-2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0.94242341104040706</v>
      </c>
      <c r="AC177" s="214">
        <v>0</v>
      </c>
      <c r="AD177" s="213">
        <v>0</v>
      </c>
      <c r="AE177" s="213">
        <v>0</v>
      </c>
      <c r="AF177" s="213">
        <v>0</v>
      </c>
      <c r="AG177" s="213">
        <v>0</v>
      </c>
      <c r="AH177" s="213">
        <v>0</v>
      </c>
      <c r="AI177" s="216">
        <f t="shared" si="124"/>
        <v>1.0120989043487465</v>
      </c>
      <c r="AJ177" s="147" t="str">
        <f t="shared" si="125"/>
        <v/>
      </c>
      <c r="BA177" s="147"/>
      <c r="BR177" s="147"/>
      <c r="CG177" s="147"/>
    </row>
    <row r="178" spans="1:85" ht="15">
      <c r="A178" s="165" t="s">
        <v>21</v>
      </c>
      <c r="B178" s="166">
        <v>0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122"/>
        <v>0</v>
      </c>
      <c r="J178" s="155"/>
      <c r="K178" s="169" t="s">
        <v>21</v>
      </c>
      <c r="L178" s="170">
        <v>0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123"/>
        <v>0</v>
      </c>
      <c r="U178" s="217" t="s">
        <v>57</v>
      </c>
      <c r="V178" s="218">
        <v>0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124"/>
        <v>0</v>
      </c>
      <c r="AJ178" s="147" t="str">
        <f t="shared" si="125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122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123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124"/>
        <v>0</v>
      </c>
      <c r="AJ179" s="147" t="str">
        <f t="shared" si="125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122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123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124"/>
        <v>0</v>
      </c>
      <c r="AJ180" s="147" t="str">
        <f t="shared" si="125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122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123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124"/>
        <v>0</v>
      </c>
      <c r="AJ181" s="147" t="str">
        <f t="shared" si="125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122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123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124"/>
        <v>0</v>
      </c>
      <c r="AJ182" s="147" t="str">
        <f t="shared" si="125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122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123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124"/>
        <v>0</v>
      </c>
      <c r="AJ183" s="147" t="str">
        <f t="shared" si="125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227.38483976752832</v>
      </c>
      <c r="C184" s="201">
        <f t="shared" ref="C184:H184" si="126">SUM(C163:C179)</f>
        <v>4.9150872932033369</v>
      </c>
      <c r="D184" s="201">
        <f t="shared" si="126"/>
        <v>1189.661491747222</v>
      </c>
      <c r="E184" s="201">
        <f t="shared" si="126"/>
        <v>256.39472745602768</v>
      </c>
      <c r="F184" s="201">
        <f t="shared" si="126"/>
        <v>0</v>
      </c>
      <c r="G184" s="201">
        <f t="shared" si="126"/>
        <v>25.993387939731377</v>
      </c>
      <c r="H184" s="203">
        <f t="shared" si="126"/>
        <v>0</v>
      </c>
      <c r="I184" s="160">
        <f t="shared" ref="I184" si="127">SUM(I163:I179)</f>
        <v>1704.3495342037129</v>
      </c>
      <c r="J184" s="155"/>
      <c r="K184" s="202" t="s">
        <v>26</v>
      </c>
      <c r="L184" s="201">
        <f>SUM(L163:L179)</f>
        <v>227.38483976752832</v>
      </c>
      <c r="M184" s="201">
        <f t="shared" ref="M184:R184" si="128">SUM(M163:M179)</f>
        <v>4.9150872932033369</v>
      </c>
      <c r="N184" s="201">
        <f t="shared" si="128"/>
        <v>1189.661491747222</v>
      </c>
      <c r="O184" s="201">
        <f t="shared" si="128"/>
        <v>256.39472745602768</v>
      </c>
      <c r="P184" s="201">
        <f t="shared" si="128"/>
        <v>19.343012432706246</v>
      </c>
      <c r="Q184" s="201">
        <f t="shared" si="128"/>
        <v>25.993387939731377</v>
      </c>
      <c r="R184" s="203">
        <f t="shared" si="128"/>
        <v>0</v>
      </c>
      <c r="S184" s="204">
        <f t="shared" ref="S184" si="129">SUM(S163:S179)</f>
        <v>1723.6925466364191</v>
      </c>
      <c r="T184" s="147" t="str">
        <f>IF(ABS(S184-AI184)&gt;0.01,S184-AI184,"")</f>
        <v/>
      </c>
      <c r="U184" s="230" t="s">
        <v>59</v>
      </c>
      <c r="V184" s="231">
        <f>SUM(V163:V179)</f>
        <v>227.0922503809025</v>
      </c>
      <c r="W184" s="231">
        <f t="shared" ref="W184:AH184" si="130">SUM(W163:W179)</f>
        <v>0.12539545141107628</v>
      </c>
      <c r="X184" s="231">
        <f t="shared" si="130"/>
        <v>25.993387939731377</v>
      </c>
      <c r="Y184" s="231">
        <f t="shared" si="130"/>
        <v>4.9150872932033369</v>
      </c>
      <c r="Z184" s="231">
        <f t="shared" si="130"/>
        <v>1189.661491747222</v>
      </c>
      <c r="AA184" s="231">
        <f t="shared" si="130"/>
        <v>255.85396125101653</v>
      </c>
      <c r="AB184" s="231">
        <f t="shared" si="130"/>
        <v>19.343012432706246</v>
      </c>
      <c r="AC184" s="231">
        <f t="shared" si="130"/>
        <v>0.70796014022590836</v>
      </c>
      <c r="AD184" s="232">
        <f t="shared" si="130"/>
        <v>0.16719393521476839</v>
      </c>
      <c r="AE184" s="232">
        <f t="shared" si="130"/>
        <v>0</v>
      </c>
      <c r="AF184" s="232">
        <f t="shared" si="130"/>
        <v>0</v>
      </c>
      <c r="AG184" s="232">
        <f t="shared" si="130"/>
        <v>0</v>
      </c>
      <c r="AH184" s="232">
        <f t="shared" si="130"/>
        <v>0.54076620501113992</v>
      </c>
      <c r="AI184" s="233">
        <f>SUM(V184:AC184)</f>
        <v>1723.6925466364189</v>
      </c>
      <c r="AJ184" s="147" t="str">
        <f t="shared" si="125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0.13341444064392843</v>
      </c>
      <c r="C185" s="49">
        <f t="shared" ref="C185:H185" si="131">IF($I184=0,"-",C184/$I184)</f>
        <v>2.8838493481325171E-3</v>
      </c>
      <c r="D185" s="49">
        <f t="shared" si="131"/>
        <v>0.69801497161968151</v>
      </c>
      <c r="E185" s="49">
        <f t="shared" si="131"/>
        <v>0.15043553115753192</v>
      </c>
      <c r="F185" s="49">
        <f t="shared" si="131"/>
        <v>0</v>
      </c>
      <c r="G185" s="49">
        <f t="shared" si="131"/>
        <v>1.5251207230725544E-2</v>
      </c>
      <c r="H185" s="71">
        <f t="shared" si="131"/>
        <v>0</v>
      </c>
      <c r="I185" s="50">
        <f>SUM(B185:H185)</f>
        <v>1</v>
      </c>
      <c r="J185" s="147"/>
      <c r="K185" s="82" t="s">
        <v>83</v>
      </c>
      <c r="L185" s="99">
        <f t="shared" ref="L185:R185" si="132">IF($S184=0,"-",L184/$S184)</f>
        <v>0.13191728432732552</v>
      </c>
      <c r="M185" s="99">
        <f t="shared" si="132"/>
        <v>2.8514872346547793E-3</v>
      </c>
      <c r="N185" s="99">
        <f t="shared" si="132"/>
        <v>0.69018195505266</v>
      </c>
      <c r="O185" s="99">
        <f t="shared" si="132"/>
        <v>0.14874736678321868</v>
      </c>
      <c r="P185" s="99">
        <f t="shared" si="132"/>
        <v>1.1221846071361063E-2</v>
      </c>
      <c r="Q185" s="99">
        <f t="shared" si="132"/>
        <v>1.5080060530779912E-2</v>
      </c>
      <c r="R185" s="100">
        <f t="shared" si="132"/>
        <v>0</v>
      </c>
      <c r="S185" s="101">
        <f>SUM(L185:R185)</f>
        <v>1</v>
      </c>
      <c r="U185" s="111" t="s">
        <v>83</v>
      </c>
      <c r="V185" s="133">
        <f>+V184/$AI184</f>
        <v>0.13174753863387414</v>
      </c>
      <c r="W185" s="133">
        <f t="shared" ref="W185:AH185" si="133">+W184/$AI184</f>
        <v>7.2748154336323251E-5</v>
      </c>
      <c r="X185" s="133">
        <f t="shared" si="133"/>
        <v>1.5080060530779914E-2</v>
      </c>
      <c r="Y185" s="133">
        <f t="shared" si="133"/>
        <v>2.8514872346547798E-3</v>
      </c>
      <c r="Z185" s="133">
        <f t="shared" si="133"/>
        <v>0.69018195505266011</v>
      </c>
      <c r="AA185" s="133">
        <f t="shared" si="133"/>
        <v>0.14843364134183043</v>
      </c>
      <c r="AB185" s="133">
        <f t="shared" si="133"/>
        <v>1.1221846071361065E-2</v>
      </c>
      <c r="AC185" s="133">
        <f t="shared" si="133"/>
        <v>4.1072298050334348E-4</v>
      </c>
      <c r="AD185" s="133">
        <f t="shared" si="133"/>
        <v>9.6997539115097691E-5</v>
      </c>
      <c r="AE185" s="133">
        <f t="shared" si="133"/>
        <v>0</v>
      </c>
      <c r="AF185" s="133">
        <f t="shared" si="133"/>
        <v>0</v>
      </c>
      <c r="AG185" s="133">
        <f t="shared" si="133"/>
        <v>0</v>
      </c>
      <c r="AH185" s="133">
        <f t="shared" si="133"/>
        <v>3.1372544138824577E-4</v>
      </c>
      <c r="AI185" s="134">
        <f>SUM(V185:AC185)</f>
        <v>1.0000000000000002</v>
      </c>
      <c r="AJ185" s="25" t="str">
        <f t="shared" si="125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2.1834743695142881E-2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2.1834743695142881E-2</v>
      </c>
      <c r="J189" s="155"/>
      <c r="K189" s="209" t="s">
        <v>7</v>
      </c>
      <c r="L189" s="158">
        <v>2.1834743695142881E-2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2.1834743695142881E-2</v>
      </c>
      <c r="U189" s="212" t="s">
        <v>7</v>
      </c>
      <c r="V189" s="213">
        <v>2.1834743695142881E-2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2.1834743695142881E-2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427.34524405317626</v>
      </c>
      <c r="E190" s="166">
        <v>0</v>
      </c>
      <c r="F190" s="322"/>
      <c r="G190" s="166">
        <v>0</v>
      </c>
      <c r="H190" s="167">
        <v>0</v>
      </c>
      <c r="I190" s="168">
        <f t="shared" ref="I190:I209" si="134">SUM(B190:H190)</f>
        <v>427.34524405317626</v>
      </c>
      <c r="J190" s="155"/>
      <c r="K190" s="169" t="s">
        <v>8</v>
      </c>
      <c r="L190" s="170">
        <v>0</v>
      </c>
      <c r="M190" s="170">
        <v>0</v>
      </c>
      <c r="N190" s="170">
        <v>427.34524405317626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135">SUM(L190:R190)</f>
        <v>427.34524405317626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427.34524405317626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136">SUM(V190:AC190)</f>
        <v>427.34524405317626</v>
      </c>
      <c r="AJ190" s="147" t="str">
        <f t="shared" ref="AJ190:AJ211" si="137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0</v>
      </c>
      <c r="E191" s="162">
        <v>0</v>
      </c>
      <c r="F191" s="322"/>
      <c r="G191" s="162">
        <v>0</v>
      </c>
      <c r="H191" s="174">
        <v>0</v>
      </c>
      <c r="I191" s="160">
        <f t="shared" si="134"/>
        <v>0</v>
      </c>
      <c r="J191" s="155"/>
      <c r="K191" s="175" t="s">
        <v>10</v>
      </c>
      <c r="L191" s="162">
        <v>0</v>
      </c>
      <c r="M191" s="162">
        <v>0</v>
      </c>
      <c r="N191" s="162">
        <v>0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135"/>
        <v>0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136"/>
        <v>0</v>
      </c>
      <c r="AJ191" s="147" t="str">
        <f t="shared" si="137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561.57227711999997</v>
      </c>
      <c r="E192" s="166">
        <v>0</v>
      </c>
      <c r="F192" s="322"/>
      <c r="G192" s="166">
        <v>0</v>
      </c>
      <c r="H192" s="167">
        <v>0</v>
      </c>
      <c r="I192" s="168">
        <f t="shared" si="134"/>
        <v>561.57227711999997</v>
      </c>
      <c r="J192" s="155"/>
      <c r="K192" s="169" t="s">
        <v>52</v>
      </c>
      <c r="L192" s="170">
        <v>0</v>
      </c>
      <c r="M192" s="170">
        <v>0</v>
      </c>
      <c r="N192" s="170">
        <v>561.57227711999997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135"/>
        <v>561.57227711999997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561.57227711999997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136"/>
        <v>561.57227711999997</v>
      </c>
      <c r="AJ192" s="147" t="str">
        <f t="shared" si="137"/>
        <v/>
      </c>
      <c r="BA192" s="147"/>
      <c r="BR192" s="147"/>
      <c r="CG192" s="147"/>
    </row>
    <row r="193" spans="1:85" ht="15">
      <c r="A193" s="173" t="s">
        <v>16</v>
      </c>
      <c r="B193" s="162">
        <v>3.9924059361580602</v>
      </c>
      <c r="C193" s="162">
        <v>0</v>
      </c>
      <c r="D193" s="162">
        <v>180.96826644498296</v>
      </c>
      <c r="E193" s="162">
        <v>0</v>
      </c>
      <c r="F193" s="322"/>
      <c r="G193" s="162">
        <v>0</v>
      </c>
      <c r="H193" s="174">
        <v>0</v>
      </c>
      <c r="I193" s="160">
        <f t="shared" si="134"/>
        <v>184.96067238114102</v>
      </c>
      <c r="J193" s="155"/>
      <c r="K193" s="175" t="s">
        <v>16</v>
      </c>
      <c r="L193" s="162">
        <v>3.9924059361580602</v>
      </c>
      <c r="M193" s="162">
        <v>0</v>
      </c>
      <c r="N193" s="162">
        <v>180.96826644498296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135"/>
        <v>184.96067238114102</v>
      </c>
      <c r="U193" s="221" t="s">
        <v>16</v>
      </c>
      <c r="V193" s="213">
        <v>3.9924059361580602</v>
      </c>
      <c r="W193" s="213">
        <v>0</v>
      </c>
      <c r="X193" s="213">
        <v>0</v>
      </c>
      <c r="Y193" s="213">
        <v>0</v>
      </c>
      <c r="Z193" s="213">
        <v>180.96826644498296</v>
      </c>
      <c r="AA193" s="213">
        <v>0</v>
      </c>
      <c r="AB193" s="213">
        <v>0</v>
      </c>
      <c r="AC193" s="214">
        <v>0</v>
      </c>
      <c r="AD193" s="215">
        <v>0</v>
      </c>
      <c r="AE193" s="215">
        <v>0</v>
      </c>
      <c r="AF193" s="215">
        <v>0</v>
      </c>
      <c r="AG193" s="215">
        <v>0</v>
      </c>
      <c r="AH193" s="215">
        <v>0</v>
      </c>
      <c r="AI193" s="216">
        <f t="shared" si="136"/>
        <v>184.96067238114102</v>
      </c>
      <c r="AJ193" s="147" t="str">
        <f t="shared" si="137"/>
        <v/>
      </c>
      <c r="BA193" s="147"/>
      <c r="BR193" s="147"/>
      <c r="CG193" s="147"/>
    </row>
    <row r="194" spans="1:85" ht="15">
      <c r="A194" s="165" t="s">
        <v>15</v>
      </c>
      <c r="B194" s="166">
        <v>9.8093772413737206</v>
      </c>
      <c r="C194" s="166">
        <v>0.59711817989079408</v>
      </c>
      <c r="D194" s="166">
        <v>9.8484992487957381</v>
      </c>
      <c r="E194" s="166">
        <v>2.3000958963063232</v>
      </c>
      <c r="F194" s="322"/>
      <c r="G194" s="166">
        <v>0</v>
      </c>
      <c r="H194" s="167">
        <v>0</v>
      </c>
      <c r="I194" s="168">
        <f t="shared" si="134"/>
        <v>22.555090566366577</v>
      </c>
      <c r="J194" s="155"/>
      <c r="K194" s="169" t="s">
        <v>15</v>
      </c>
      <c r="L194" s="170">
        <v>9.8093772413737206</v>
      </c>
      <c r="M194" s="170">
        <v>0.59711817989079408</v>
      </c>
      <c r="N194" s="170">
        <v>9.8484992487957381</v>
      </c>
      <c r="O194" s="170">
        <v>2.3000958963063232</v>
      </c>
      <c r="P194" s="170">
        <v>0</v>
      </c>
      <c r="Q194" s="170">
        <v>0</v>
      </c>
      <c r="R194" s="171">
        <v>0</v>
      </c>
      <c r="S194" s="172">
        <f t="shared" si="135"/>
        <v>22.555090566366577</v>
      </c>
      <c r="U194" s="217" t="s">
        <v>53</v>
      </c>
      <c r="V194" s="218">
        <v>6.8385906860114911</v>
      </c>
      <c r="W194" s="218">
        <v>0</v>
      </c>
      <c r="X194" s="218">
        <v>0</v>
      </c>
      <c r="Y194" s="218">
        <v>0.59711817989079408</v>
      </c>
      <c r="Z194" s="218">
        <v>9.5016443753122264</v>
      </c>
      <c r="AA194" s="218">
        <v>1.5724515385596523</v>
      </c>
      <c r="AB194" s="218">
        <v>0</v>
      </c>
      <c r="AC194" s="219">
        <v>4.0452857865924132</v>
      </c>
      <c r="AD194" s="218">
        <v>2.9707865553622295</v>
      </c>
      <c r="AE194" s="218">
        <v>0</v>
      </c>
      <c r="AF194" s="218">
        <v>0</v>
      </c>
      <c r="AG194" s="218">
        <v>0.3468548734835124</v>
      </c>
      <c r="AH194" s="218">
        <v>0.72764435774667091</v>
      </c>
      <c r="AI194" s="220">
        <f t="shared" si="136"/>
        <v>22.555090566366573</v>
      </c>
      <c r="AJ194" s="147" t="str">
        <f t="shared" si="137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4.2325905357344853</v>
      </c>
      <c r="F195" s="322"/>
      <c r="G195" s="162">
        <v>0</v>
      </c>
      <c r="H195" s="174">
        <v>0</v>
      </c>
      <c r="I195" s="160">
        <f t="shared" si="134"/>
        <v>4.2325905357344853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4.2325905357344853</v>
      </c>
      <c r="P195" s="162">
        <v>645.39238148759409</v>
      </c>
      <c r="Q195" s="162">
        <v>0</v>
      </c>
      <c r="R195" s="163">
        <v>0</v>
      </c>
      <c r="S195" s="164">
        <f t="shared" si="135"/>
        <v>649.62497202332861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0.63488858036017282</v>
      </c>
      <c r="AB195" s="213">
        <v>645.39238148759409</v>
      </c>
      <c r="AC195" s="214">
        <v>3.5977019553743124</v>
      </c>
      <c r="AD195" s="213">
        <v>0</v>
      </c>
      <c r="AE195" s="213">
        <v>0</v>
      </c>
      <c r="AF195" s="213">
        <v>0</v>
      </c>
      <c r="AG195" s="213">
        <v>0</v>
      </c>
      <c r="AH195" s="213">
        <v>3.5977019553743124</v>
      </c>
      <c r="AI195" s="216">
        <f t="shared" si="136"/>
        <v>649.62497202332861</v>
      </c>
      <c r="AJ195" s="147" t="str">
        <f t="shared" si="137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134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3.1169570596317966</v>
      </c>
      <c r="Q196" s="170">
        <v>0</v>
      </c>
      <c r="R196" s="171">
        <v>0</v>
      </c>
      <c r="S196" s="172">
        <f t="shared" si="135"/>
        <v>3.1169570596317966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3.1169570596317966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136"/>
        <v>3.1169570596317966</v>
      </c>
      <c r="AJ196" s="147" t="str">
        <f t="shared" si="137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0.61109809847198671</v>
      </c>
      <c r="E197" s="162">
        <v>0</v>
      </c>
      <c r="F197" s="322"/>
      <c r="G197" s="162">
        <v>0</v>
      </c>
      <c r="H197" s="174">
        <v>0</v>
      </c>
      <c r="I197" s="160">
        <f t="shared" si="134"/>
        <v>0.61109809847198671</v>
      </c>
      <c r="J197" s="155"/>
      <c r="K197" s="175" t="s">
        <v>55</v>
      </c>
      <c r="L197" s="162">
        <v>0</v>
      </c>
      <c r="M197" s="162">
        <v>0</v>
      </c>
      <c r="N197" s="162">
        <v>0.61109809847198671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135"/>
        <v>0.61109809847198671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0.61109809847198671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136"/>
        <v>0.61109809847198671</v>
      </c>
      <c r="AJ197" s="147" t="str">
        <f t="shared" si="137"/>
        <v/>
      </c>
      <c r="BA197" s="147"/>
      <c r="BR197" s="147"/>
      <c r="CG197" s="147"/>
    </row>
    <row r="198" spans="1:85" ht="15">
      <c r="A198" s="165" t="s">
        <v>17</v>
      </c>
      <c r="B198" s="166">
        <v>27.140789880241261</v>
      </c>
      <c r="C198" s="166">
        <v>0</v>
      </c>
      <c r="D198" s="166">
        <v>5.0322064366886456</v>
      </c>
      <c r="E198" s="166">
        <v>0.2448741326300311</v>
      </c>
      <c r="F198" s="322"/>
      <c r="G198" s="166">
        <v>0</v>
      </c>
      <c r="H198" s="167">
        <v>0</v>
      </c>
      <c r="I198" s="168">
        <f t="shared" si="134"/>
        <v>32.417870449559935</v>
      </c>
      <c r="J198" s="155"/>
      <c r="K198" s="169" t="s">
        <v>17</v>
      </c>
      <c r="L198" s="170">
        <v>27.140789880241261</v>
      </c>
      <c r="M198" s="170">
        <v>0</v>
      </c>
      <c r="N198" s="170">
        <v>5.0322064366886456</v>
      </c>
      <c r="O198" s="170">
        <v>0.2448741326300311</v>
      </c>
      <c r="P198" s="170">
        <v>9.1597958071278924E-3</v>
      </c>
      <c r="Q198" s="170">
        <v>0</v>
      </c>
      <c r="R198" s="171">
        <v>0</v>
      </c>
      <c r="S198" s="172">
        <f t="shared" si="135"/>
        <v>32.427030245367064</v>
      </c>
      <c r="U198" s="217" t="s">
        <v>17</v>
      </c>
      <c r="V198" s="218">
        <v>27.140789880241261</v>
      </c>
      <c r="W198" s="218">
        <v>0</v>
      </c>
      <c r="X198" s="218">
        <v>0</v>
      </c>
      <c r="Y198" s="218">
        <v>0</v>
      </c>
      <c r="Z198" s="218">
        <v>5.0322064366886456</v>
      </c>
      <c r="AA198" s="218">
        <v>4.2131063066129695E-2</v>
      </c>
      <c r="AB198" s="218">
        <v>9.1597958071278924E-3</v>
      </c>
      <c r="AC198" s="219">
        <v>0.20274306956390142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0.20274306956390142</v>
      </c>
      <c r="AI198" s="220">
        <f t="shared" si="136"/>
        <v>32.427030245367064</v>
      </c>
      <c r="AJ198" s="147" t="str">
        <f t="shared" si="137"/>
        <v/>
      </c>
      <c r="BA198" s="147"/>
      <c r="BR198" s="147"/>
      <c r="CG198" s="147"/>
    </row>
    <row r="199" spans="1:85" ht="15">
      <c r="A199" s="173" t="s">
        <v>139</v>
      </c>
      <c r="B199" s="162">
        <v>36.486321596128789</v>
      </c>
      <c r="C199" s="162">
        <v>27.930478493958748</v>
      </c>
      <c r="D199" s="162">
        <v>744.23275663679601</v>
      </c>
      <c r="E199" s="162">
        <v>0</v>
      </c>
      <c r="F199" s="322"/>
      <c r="G199" s="162">
        <v>0</v>
      </c>
      <c r="H199" s="174">
        <v>0</v>
      </c>
      <c r="I199" s="160">
        <f t="shared" si="134"/>
        <v>808.64955672688359</v>
      </c>
      <c r="J199" s="155"/>
      <c r="K199" s="175" t="s">
        <v>139</v>
      </c>
      <c r="L199" s="162">
        <v>36.486321596128789</v>
      </c>
      <c r="M199" s="162">
        <v>27.930478493958748</v>
      </c>
      <c r="N199" s="162">
        <v>744.23275663679601</v>
      </c>
      <c r="O199" s="162">
        <v>0</v>
      </c>
      <c r="P199" s="162">
        <v>7.6024502323733847</v>
      </c>
      <c r="Q199" s="162">
        <v>0</v>
      </c>
      <c r="R199" s="163">
        <v>0</v>
      </c>
      <c r="S199" s="164">
        <f t="shared" si="135"/>
        <v>816.25200695925696</v>
      </c>
      <c r="U199" s="221" t="s">
        <v>139</v>
      </c>
      <c r="V199" s="213">
        <v>36.045872247343056</v>
      </c>
      <c r="W199" s="213">
        <v>0</v>
      </c>
      <c r="X199" s="213">
        <v>0</v>
      </c>
      <c r="Y199" s="213">
        <v>27.930478493958748</v>
      </c>
      <c r="Z199" s="213">
        <v>600.00137147544297</v>
      </c>
      <c r="AA199" s="213">
        <v>0</v>
      </c>
      <c r="AB199" s="213">
        <v>7.6024502323733847</v>
      </c>
      <c r="AC199" s="214">
        <v>144.67183451013881</v>
      </c>
      <c r="AD199" s="213">
        <v>0.44044934878573649</v>
      </c>
      <c r="AE199" s="213">
        <v>0</v>
      </c>
      <c r="AF199" s="213">
        <v>0</v>
      </c>
      <c r="AG199" s="213">
        <v>144.23138516135307</v>
      </c>
      <c r="AH199" s="213">
        <v>0</v>
      </c>
      <c r="AI199" s="216">
        <f t="shared" si="136"/>
        <v>816.25200695925696</v>
      </c>
      <c r="AJ199" s="147" t="str">
        <f t="shared" si="137"/>
        <v/>
      </c>
      <c r="BA199" s="147"/>
      <c r="BR199" s="147"/>
      <c r="CG199" s="147"/>
    </row>
    <row r="200" spans="1:85" ht="15">
      <c r="A200" s="165" t="s">
        <v>25</v>
      </c>
      <c r="B200" s="166">
        <v>27.445037836349091</v>
      </c>
      <c r="C200" s="166">
        <v>14.970020638008593</v>
      </c>
      <c r="D200" s="166">
        <v>409.18056410556824</v>
      </c>
      <c r="E200" s="166">
        <v>787.17358521528524</v>
      </c>
      <c r="F200" s="322"/>
      <c r="G200" s="166">
        <v>8.7325120388383457</v>
      </c>
      <c r="H200" s="167">
        <v>0</v>
      </c>
      <c r="I200" s="168">
        <f t="shared" si="134"/>
        <v>1247.5017198340495</v>
      </c>
      <c r="J200" s="155"/>
      <c r="K200" s="169" t="s">
        <v>25</v>
      </c>
      <c r="L200" s="170">
        <v>27.445037836349091</v>
      </c>
      <c r="M200" s="170">
        <v>14.970020638008593</v>
      </c>
      <c r="N200" s="170">
        <v>409.18056410556824</v>
      </c>
      <c r="O200" s="170">
        <v>787.17358521528524</v>
      </c>
      <c r="P200" s="170">
        <v>0</v>
      </c>
      <c r="Q200" s="170">
        <v>8.7325120388383457</v>
      </c>
      <c r="R200" s="171">
        <v>0</v>
      </c>
      <c r="S200" s="172">
        <f t="shared" si="135"/>
        <v>1247.5017198340495</v>
      </c>
      <c r="U200" s="217" t="s">
        <v>25</v>
      </c>
      <c r="V200" s="218">
        <v>2.4950034396680989</v>
      </c>
      <c r="W200" s="218">
        <v>24.950034396680991</v>
      </c>
      <c r="X200" s="218">
        <v>8.7325120388383457</v>
      </c>
      <c r="Y200" s="218">
        <v>14.970020638008593</v>
      </c>
      <c r="Z200" s="218">
        <v>409.18056410556824</v>
      </c>
      <c r="AA200" s="218">
        <v>782.18357833594905</v>
      </c>
      <c r="AB200" s="218">
        <v>0</v>
      </c>
      <c r="AC200" s="219">
        <v>4.9900068793361978</v>
      </c>
      <c r="AD200" s="218">
        <v>0</v>
      </c>
      <c r="AE200" s="218">
        <v>3.7425051595021483</v>
      </c>
      <c r="AF200" s="218">
        <v>0</v>
      </c>
      <c r="AG200" s="218">
        <v>0</v>
      </c>
      <c r="AH200" s="218">
        <v>1.2475017198340494</v>
      </c>
      <c r="AI200" s="220">
        <f t="shared" si="136"/>
        <v>1247.5017198340497</v>
      </c>
      <c r="AJ200" s="147" t="str">
        <f t="shared" si="137"/>
        <v/>
      </c>
      <c r="BA200" s="147"/>
      <c r="BR200" s="147"/>
      <c r="CG200" s="147"/>
    </row>
    <row r="201" spans="1:85" ht="15">
      <c r="A201" s="173" t="s">
        <v>24</v>
      </c>
      <c r="B201" s="162">
        <v>0.66281437903235618</v>
      </c>
      <c r="C201" s="162">
        <v>0</v>
      </c>
      <c r="D201" s="162">
        <v>7.2221840910208848E-2</v>
      </c>
      <c r="E201" s="162">
        <v>0</v>
      </c>
      <c r="F201" s="322"/>
      <c r="G201" s="162">
        <v>0</v>
      </c>
      <c r="H201" s="174">
        <v>0</v>
      </c>
      <c r="I201" s="160">
        <f t="shared" si="134"/>
        <v>0.73503621994256507</v>
      </c>
      <c r="J201" s="155"/>
      <c r="K201" s="175" t="s">
        <v>24</v>
      </c>
      <c r="L201" s="162">
        <v>0.66281437903235618</v>
      </c>
      <c r="M201" s="162">
        <v>0</v>
      </c>
      <c r="N201" s="162">
        <v>7.2221840910208848E-2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135"/>
        <v>0.73503621994256507</v>
      </c>
      <c r="U201" s="221" t="s">
        <v>24</v>
      </c>
      <c r="V201" s="213">
        <v>0.66281437903235618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7.2221840910208848E-2</v>
      </c>
      <c r="AD201" s="213">
        <v>0</v>
      </c>
      <c r="AE201" s="213">
        <v>0</v>
      </c>
      <c r="AF201" s="213">
        <v>0</v>
      </c>
      <c r="AG201" s="213">
        <v>7.2221840910208848E-2</v>
      </c>
      <c r="AH201" s="213">
        <v>0</v>
      </c>
      <c r="AI201" s="216">
        <f t="shared" si="136"/>
        <v>0.73503621994256507</v>
      </c>
      <c r="AJ201" s="147" t="str">
        <f t="shared" si="137"/>
        <v/>
      </c>
      <c r="BA201" s="147"/>
      <c r="BR201" s="147"/>
      <c r="CG201" s="147"/>
    </row>
    <row r="202" spans="1:85" ht="15">
      <c r="A202" s="165" t="s">
        <v>56</v>
      </c>
      <c r="B202" s="166">
        <v>1.0358136550280271E-2</v>
      </c>
      <c r="C202" s="166">
        <v>1.7566118170320666E-2</v>
      </c>
      <c r="D202" s="166">
        <v>3.2035473866846201E-2</v>
      </c>
      <c r="E202" s="166">
        <v>0</v>
      </c>
      <c r="F202" s="322"/>
      <c r="G202" s="166">
        <v>0</v>
      </c>
      <c r="H202" s="167">
        <v>0</v>
      </c>
      <c r="I202" s="168">
        <f t="shared" si="134"/>
        <v>5.9959728587447136E-2</v>
      </c>
      <c r="J202" s="155"/>
      <c r="K202" s="169" t="s">
        <v>56</v>
      </c>
      <c r="L202" s="170">
        <v>1.0358136550280271E-2</v>
      </c>
      <c r="M202" s="170">
        <v>1.7566118170320666E-2</v>
      </c>
      <c r="N202" s="170">
        <v>3.2035473866846201E-2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135"/>
        <v>5.9959728587447136E-2</v>
      </c>
      <c r="U202" s="217" t="s">
        <v>56</v>
      </c>
      <c r="V202" s="218">
        <v>1.0358136550280271E-2</v>
      </c>
      <c r="W202" s="218">
        <v>0</v>
      </c>
      <c r="X202" s="218">
        <v>0</v>
      </c>
      <c r="Y202" s="218">
        <v>1.7566118170320666E-2</v>
      </c>
      <c r="Z202" s="218">
        <v>3.2035473866846201E-2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136"/>
        <v>5.9959728587447136E-2</v>
      </c>
      <c r="AJ202" s="147" t="str">
        <f t="shared" si="137"/>
        <v/>
      </c>
      <c r="BA202" s="147"/>
      <c r="BR202" s="147"/>
      <c r="CG202" s="147"/>
    </row>
    <row r="203" spans="1:85" ht="15">
      <c r="A203" s="173" t="s">
        <v>22</v>
      </c>
      <c r="B203" s="162">
        <v>13.850846694866737</v>
      </c>
      <c r="C203" s="162">
        <v>0</v>
      </c>
      <c r="D203" s="162">
        <v>184.21722049113976</v>
      </c>
      <c r="E203" s="162">
        <v>0</v>
      </c>
      <c r="F203" s="322"/>
      <c r="G203" s="162">
        <v>0</v>
      </c>
      <c r="H203" s="174">
        <v>0</v>
      </c>
      <c r="I203" s="160">
        <f t="shared" si="134"/>
        <v>198.06806718600649</v>
      </c>
      <c r="J203" s="155"/>
      <c r="K203" s="175" t="s">
        <v>22</v>
      </c>
      <c r="L203" s="162">
        <v>13.850846694866737</v>
      </c>
      <c r="M203" s="162">
        <v>0</v>
      </c>
      <c r="N203" s="162">
        <v>184.21722049113976</v>
      </c>
      <c r="O203" s="162">
        <v>0</v>
      </c>
      <c r="P203" s="162">
        <v>38.322219852854616</v>
      </c>
      <c r="Q203" s="162">
        <v>0</v>
      </c>
      <c r="R203" s="163">
        <v>0</v>
      </c>
      <c r="S203" s="164">
        <f t="shared" si="135"/>
        <v>236.39028703886112</v>
      </c>
      <c r="U203" s="221" t="s">
        <v>22</v>
      </c>
      <c r="V203" s="213">
        <v>13.850846694866737</v>
      </c>
      <c r="W203" s="213">
        <v>0</v>
      </c>
      <c r="X203" s="213">
        <v>0</v>
      </c>
      <c r="Y203" s="213">
        <v>0</v>
      </c>
      <c r="Z203" s="213">
        <v>184.21722049113976</v>
      </c>
      <c r="AA203" s="213">
        <v>0</v>
      </c>
      <c r="AB203" s="213">
        <v>38.322219852854616</v>
      </c>
      <c r="AC203" s="214">
        <v>0</v>
      </c>
      <c r="AD203" s="213">
        <v>0</v>
      </c>
      <c r="AE203" s="213">
        <v>0</v>
      </c>
      <c r="AF203" s="213">
        <v>0</v>
      </c>
      <c r="AG203" s="213">
        <v>0</v>
      </c>
      <c r="AH203" s="213">
        <v>0</v>
      </c>
      <c r="AI203" s="216">
        <f t="shared" si="136"/>
        <v>236.39028703886112</v>
      </c>
      <c r="AJ203" s="147" t="str">
        <f t="shared" si="137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238.65319934078096</v>
      </c>
      <c r="E204" s="166">
        <v>0</v>
      </c>
      <c r="F204" s="322"/>
      <c r="G204" s="166">
        <v>0</v>
      </c>
      <c r="H204" s="167">
        <v>0</v>
      </c>
      <c r="I204" s="168">
        <f t="shared" si="134"/>
        <v>238.65319934078096</v>
      </c>
      <c r="J204" s="155"/>
      <c r="K204" s="169" t="s">
        <v>21</v>
      </c>
      <c r="L204" s="170">
        <v>0</v>
      </c>
      <c r="M204" s="170">
        <v>0</v>
      </c>
      <c r="N204" s="170">
        <v>238.65319934078096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135"/>
        <v>238.65319934078096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238.65319934078096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136"/>
        <v>238.65319934078096</v>
      </c>
      <c r="AJ204" s="147" t="str">
        <f t="shared" si="137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134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135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136"/>
        <v>0</v>
      </c>
      <c r="AJ205" s="147" t="str">
        <f t="shared" si="137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134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135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136"/>
        <v>0</v>
      </c>
      <c r="AJ206" s="147" t="str">
        <f t="shared" si="137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134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135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136"/>
        <v>0</v>
      </c>
      <c r="AJ207" s="147" t="str">
        <f t="shared" si="137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134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135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136"/>
        <v>0</v>
      </c>
      <c r="AJ208" s="147" t="str">
        <f t="shared" si="137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134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135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136"/>
        <v>0</v>
      </c>
      <c r="AJ209" s="147" t="str">
        <f t="shared" si="137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119.41978644439543</v>
      </c>
      <c r="C210" s="201">
        <f t="shared" ref="C210:H210" si="138">SUM(C189:C205)</f>
        <v>43.515183430028458</v>
      </c>
      <c r="D210" s="201">
        <f t="shared" si="138"/>
        <v>2761.765589291178</v>
      </c>
      <c r="E210" s="201">
        <f t="shared" si="138"/>
        <v>793.95114577995605</v>
      </c>
      <c r="F210" s="201">
        <f t="shared" si="138"/>
        <v>0</v>
      </c>
      <c r="G210" s="201">
        <f t="shared" si="138"/>
        <v>8.7325120388383457</v>
      </c>
      <c r="H210" s="203">
        <f t="shared" si="138"/>
        <v>0</v>
      </c>
      <c r="I210" s="160">
        <f t="shared" ref="I210" si="139">SUM(I189:I205)</f>
        <v>3727.3842169843956</v>
      </c>
      <c r="J210" s="155"/>
      <c r="K210" s="202" t="s">
        <v>26</v>
      </c>
      <c r="L210" s="201">
        <f>SUM(L189:L205)</f>
        <v>119.41978644439543</v>
      </c>
      <c r="M210" s="201">
        <f t="shared" ref="M210:R210" si="140">SUM(M189:M205)</f>
        <v>43.515183430028458</v>
      </c>
      <c r="N210" s="201">
        <f t="shared" si="140"/>
        <v>2761.765589291178</v>
      </c>
      <c r="O210" s="201">
        <f t="shared" si="140"/>
        <v>793.95114577995605</v>
      </c>
      <c r="P210" s="201">
        <f t="shared" si="140"/>
        <v>694.44316842826095</v>
      </c>
      <c r="Q210" s="201">
        <f t="shared" si="140"/>
        <v>8.7325120388383457</v>
      </c>
      <c r="R210" s="203">
        <f t="shared" si="140"/>
        <v>0</v>
      </c>
      <c r="S210" s="204">
        <f t="shared" ref="S210" si="141">SUM(S189:S205)</f>
        <v>4421.8273854126573</v>
      </c>
      <c r="T210" s="147" t="str">
        <f>IF(ABS(S210-AI210)&gt;0.01,S210-AI210,"")</f>
        <v/>
      </c>
      <c r="U210" s="230" t="s">
        <v>59</v>
      </c>
      <c r="V210" s="231">
        <f>SUM(V189:V205)</f>
        <v>91.058516143566479</v>
      </c>
      <c r="W210" s="231">
        <f t="shared" ref="W210:AH210" si="142">SUM(W189:W205)</f>
        <v>24.950034396680991</v>
      </c>
      <c r="X210" s="231">
        <f t="shared" si="142"/>
        <v>8.7325120388383457</v>
      </c>
      <c r="Y210" s="231">
        <f t="shared" si="142"/>
        <v>43.515183430028458</v>
      </c>
      <c r="Z210" s="231">
        <f t="shared" si="142"/>
        <v>2617.1151274154313</v>
      </c>
      <c r="AA210" s="231">
        <f t="shared" si="142"/>
        <v>784.43304951793505</v>
      </c>
      <c r="AB210" s="231">
        <f t="shared" si="142"/>
        <v>694.44316842826095</v>
      </c>
      <c r="AC210" s="231">
        <f t="shared" si="142"/>
        <v>157.57979404191582</v>
      </c>
      <c r="AD210" s="232">
        <f t="shared" si="142"/>
        <v>3.4112359041479658</v>
      </c>
      <c r="AE210" s="232">
        <f t="shared" si="142"/>
        <v>3.7425051595021483</v>
      </c>
      <c r="AF210" s="232">
        <f t="shared" si="142"/>
        <v>0</v>
      </c>
      <c r="AG210" s="232">
        <f t="shared" si="142"/>
        <v>144.6504618757468</v>
      </c>
      <c r="AH210" s="232">
        <f t="shared" si="142"/>
        <v>5.7755911025189342</v>
      </c>
      <c r="AI210" s="233">
        <f>SUM(V210:AC210)</f>
        <v>4421.8273854126583</v>
      </c>
      <c r="AJ210" s="147" t="str">
        <f t="shared" si="137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3.2038496568247761E-2</v>
      </c>
      <c r="C211" s="49">
        <f t="shared" ref="C211:H211" si="143">IF($I210=0,"-",C210/$I210)</f>
        <v>1.1674456105636997E-2</v>
      </c>
      <c r="D211" s="49">
        <f t="shared" si="143"/>
        <v>0.74093933668194745</v>
      </c>
      <c r="E211" s="49">
        <f t="shared" si="143"/>
        <v>0.2130049116380856</v>
      </c>
      <c r="F211" s="49">
        <f t="shared" si="143"/>
        <v>0</v>
      </c>
      <c r="G211" s="49">
        <f t="shared" si="143"/>
        <v>2.342799006082421E-3</v>
      </c>
      <c r="H211" s="71">
        <f t="shared" si="143"/>
        <v>0</v>
      </c>
      <c r="I211" s="50">
        <f>SUM(B211:H211)</f>
        <v>1.0000000000000002</v>
      </c>
      <c r="J211" s="147"/>
      <c r="K211" s="82" t="s">
        <v>83</v>
      </c>
      <c r="L211" s="99">
        <f t="shared" ref="L211:R211" si="144">IF($S210=0,"-",L210/$S210)</f>
        <v>2.700688562343119E-2</v>
      </c>
      <c r="M211" s="99">
        <f t="shared" si="144"/>
        <v>9.8409955064239808E-3</v>
      </c>
      <c r="N211" s="99">
        <f t="shared" si="144"/>
        <v>0.62457562192546834</v>
      </c>
      <c r="O211" s="99">
        <f t="shared" si="144"/>
        <v>0.17955272256876267</v>
      </c>
      <c r="P211" s="99">
        <f t="shared" si="144"/>
        <v>0.15704890939867694</v>
      </c>
      <c r="Q211" s="99">
        <f t="shared" si="144"/>
        <v>1.9748649772368724E-3</v>
      </c>
      <c r="R211" s="100">
        <f t="shared" si="144"/>
        <v>0</v>
      </c>
      <c r="S211" s="101">
        <f>SUM(L211:R211)</f>
        <v>1</v>
      </c>
      <c r="U211" s="111" t="s">
        <v>83</v>
      </c>
      <c r="V211" s="133">
        <f>+V210/$AI210</f>
        <v>2.0592960377413878E-2</v>
      </c>
      <c r="W211" s="133">
        <f t="shared" ref="W211:AH211" si="145">+W210/$AI210</f>
        <v>5.6424713635339204E-3</v>
      </c>
      <c r="X211" s="133">
        <f t="shared" si="145"/>
        <v>1.9748649772368719E-3</v>
      </c>
      <c r="Y211" s="133">
        <f t="shared" si="145"/>
        <v>9.8409955064239774E-3</v>
      </c>
      <c r="Z211" s="133">
        <f t="shared" si="145"/>
        <v>0.59186279773134887</v>
      </c>
      <c r="AA211" s="133">
        <f t="shared" si="145"/>
        <v>0.17740019705557308</v>
      </c>
      <c r="AB211" s="133">
        <f t="shared" si="145"/>
        <v>0.15704890939867691</v>
      </c>
      <c r="AC211" s="133">
        <f t="shared" si="145"/>
        <v>3.5636803589792321E-2</v>
      </c>
      <c r="AD211" s="133">
        <f t="shared" si="145"/>
        <v>7.7145388248338852E-4</v>
      </c>
      <c r="AE211" s="133">
        <f t="shared" si="145"/>
        <v>8.4637070453008796E-4</v>
      </c>
      <c r="AF211" s="133">
        <f t="shared" si="145"/>
        <v>0</v>
      </c>
      <c r="AG211" s="133">
        <f t="shared" si="145"/>
        <v>3.2712824194119368E-2</v>
      </c>
      <c r="AH211" s="133">
        <f t="shared" si="145"/>
        <v>1.3061548086594833E-3</v>
      </c>
      <c r="AI211" s="134">
        <f>SUM(V211:AC211)</f>
        <v>0.99999999999999978</v>
      </c>
      <c r="AJ211" s="25" t="str">
        <f t="shared" si="137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146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147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148">SUM(V216:AC216)</f>
        <v>0</v>
      </c>
      <c r="AJ216" s="147" t="str">
        <f t="shared" ref="AJ216:AJ237" si="149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146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147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148"/>
        <v>0</v>
      </c>
      <c r="AJ217" s="147" t="str">
        <f t="shared" si="149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146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147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148"/>
        <v>0</v>
      </c>
      <c r="AJ218" s="147" t="str">
        <f t="shared" si="149"/>
        <v/>
      </c>
      <c r="BA218" s="147"/>
      <c r="BR218" s="147"/>
      <c r="CG218" s="147"/>
    </row>
    <row r="219" spans="1:85" ht="15">
      <c r="A219" s="173" t="s">
        <v>16</v>
      </c>
      <c r="B219" s="162">
        <v>9.6499981482418509</v>
      </c>
      <c r="C219" s="162">
        <v>0</v>
      </c>
      <c r="D219" s="162">
        <v>0</v>
      </c>
      <c r="E219" s="162">
        <v>0</v>
      </c>
      <c r="F219" s="322"/>
      <c r="G219" s="162">
        <v>0</v>
      </c>
      <c r="H219" s="174">
        <v>0</v>
      </c>
      <c r="I219" s="160">
        <f t="shared" si="146"/>
        <v>9.6499981482418509</v>
      </c>
      <c r="J219" s="155"/>
      <c r="K219" s="175" t="s">
        <v>16</v>
      </c>
      <c r="L219" s="162">
        <v>9.6499981482418509</v>
      </c>
      <c r="M219" s="162">
        <v>0</v>
      </c>
      <c r="N219" s="162">
        <v>0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147"/>
        <v>9.6499981482418509</v>
      </c>
      <c r="U219" s="221" t="s">
        <v>16</v>
      </c>
      <c r="V219" s="213">
        <v>9.6499981482418509</v>
      </c>
      <c r="W219" s="213">
        <v>0</v>
      </c>
      <c r="X219" s="213">
        <v>0</v>
      </c>
      <c r="Y219" s="213">
        <v>0</v>
      </c>
      <c r="Z219" s="213">
        <v>0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148"/>
        <v>9.6499981482418509</v>
      </c>
      <c r="AJ219" s="147" t="str">
        <f t="shared" si="149"/>
        <v/>
      </c>
      <c r="BA219" s="147"/>
      <c r="BR219" s="147"/>
      <c r="CG219" s="147"/>
    </row>
    <row r="220" spans="1:85" ht="15">
      <c r="A220" s="165" t="s">
        <v>15</v>
      </c>
      <c r="B220" s="166">
        <v>3.5865237926059503</v>
      </c>
      <c r="C220" s="166">
        <v>0</v>
      </c>
      <c r="D220" s="166">
        <v>0</v>
      </c>
      <c r="E220" s="166">
        <v>0</v>
      </c>
      <c r="F220" s="322"/>
      <c r="G220" s="166">
        <v>0</v>
      </c>
      <c r="H220" s="167">
        <v>0</v>
      </c>
      <c r="I220" s="168">
        <f t="shared" si="146"/>
        <v>3.5865237926059503</v>
      </c>
      <c r="J220" s="155"/>
      <c r="K220" s="169" t="s">
        <v>15</v>
      </c>
      <c r="L220" s="170">
        <v>3.5865237926059503</v>
      </c>
      <c r="M220" s="170">
        <v>0</v>
      </c>
      <c r="N220" s="170">
        <v>0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147"/>
        <v>3.5865237926059503</v>
      </c>
      <c r="U220" s="217" t="s">
        <v>53</v>
      </c>
      <c r="V220" s="218">
        <v>3.5865237926059503</v>
      </c>
      <c r="W220" s="218">
        <v>0</v>
      </c>
      <c r="X220" s="218">
        <v>0</v>
      </c>
      <c r="Y220" s="218">
        <v>0</v>
      </c>
      <c r="Z220" s="218">
        <v>0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148"/>
        <v>3.5865237926059503</v>
      </c>
      <c r="AJ220" s="147" t="str">
        <f t="shared" si="149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9.7056817244725816E-3</v>
      </c>
      <c r="F221" s="322"/>
      <c r="G221" s="162">
        <v>0</v>
      </c>
      <c r="H221" s="174">
        <v>0</v>
      </c>
      <c r="I221" s="160">
        <f t="shared" si="146"/>
        <v>9.7056817244725816E-3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9.7056817244725816E-3</v>
      </c>
      <c r="P221" s="162">
        <v>14.526133995419663</v>
      </c>
      <c r="Q221" s="162">
        <v>0</v>
      </c>
      <c r="R221" s="163">
        <v>0</v>
      </c>
      <c r="S221" s="164">
        <f t="shared" si="147"/>
        <v>14.535839677144136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0</v>
      </c>
      <c r="AB221" s="213">
        <v>14.526133995419663</v>
      </c>
      <c r="AC221" s="214">
        <v>9.7056817244725816E-3</v>
      </c>
      <c r="AD221" s="213">
        <v>0</v>
      </c>
      <c r="AE221" s="213">
        <v>0</v>
      </c>
      <c r="AF221" s="213">
        <v>0</v>
      </c>
      <c r="AG221" s="213">
        <v>0</v>
      </c>
      <c r="AH221" s="213">
        <v>9.7056817244725816E-3</v>
      </c>
      <c r="AI221" s="216">
        <f t="shared" si="148"/>
        <v>14.535839677144136</v>
      </c>
      <c r="AJ221" s="147" t="str">
        <f t="shared" si="149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4.7010315193331043E-19</v>
      </c>
      <c r="F222" s="322"/>
      <c r="G222" s="166">
        <v>0</v>
      </c>
      <c r="H222" s="167">
        <v>0</v>
      </c>
      <c r="I222" s="168">
        <f t="shared" si="146"/>
        <v>4.7010315193331043E-19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4.7010315193331043E-19</v>
      </c>
      <c r="P222" s="170">
        <v>1.0020915094065239</v>
      </c>
      <c r="Q222" s="170">
        <v>0</v>
      </c>
      <c r="R222" s="171">
        <v>0</v>
      </c>
      <c r="S222" s="172">
        <f t="shared" si="147"/>
        <v>1.0020915094065239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</v>
      </c>
      <c r="AB222" s="218">
        <v>1.0020915094065239</v>
      </c>
      <c r="AC222" s="219">
        <v>4.7010315193331043E-19</v>
      </c>
      <c r="AD222" s="218">
        <v>0</v>
      </c>
      <c r="AE222" s="218">
        <v>0</v>
      </c>
      <c r="AF222" s="218">
        <v>0</v>
      </c>
      <c r="AG222" s="218">
        <v>0</v>
      </c>
      <c r="AH222" s="218">
        <v>4.7010315193331043E-19</v>
      </c>
      <c r="AI222" s="220">
        <f t="shared" si="148"/>
        <v>1.0020915094065239</v>
      </c>
      <c r="AJ222" s="147" t="str">
        <f t="shared" si="149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146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147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148"/>
        <v>0</v>
      </c>
      <c r="AJ223" s="147" t="str">
        <f t="shared" si="149"/>
        <v/>
      </c>
      <c r="BA223" s="147"/>
      <c r="BR223" s="147"/>
      <c r="CG223" s="147"/>
    </row>
    <row r="224" spans="1:85" ht="15">
      <c r="A224" s="165" t="s">
        <v>17</v>
      </c>
      <c r="B224" s="166">
        <v>0</v>
      </c>
      <c r="C224" s="166">
        <v>0</v>
      </c>
      <c r="D224" s="166">
        <v>0</v>
      </c>
      <c r="E224" s="166">
        <v>26.128648696509906</v>
      </c>
      <c r="F224" s="322"/>
      <c r="G224" s="166">
        <v>0</v>
      </c>
      <c r="H224" s="167">
        <v>0</v>
      </c>
      <c r="I224" s="168">
        <f t="shared" si="146"/>
        <v>26.128648696509906</v>
      </c>
      <c r="J224" s="155"/>
      <c r="K224" s="169" t="s">
        <v>17</v>
      </c>
      <c r="L224" s="170">
        <v>0</v>
      </c>
      <c r="M224" s="170">
        <v>0</v>
      </c>
      <c r="N224" s="170">
        <v>0</v>
      </c>
      <c r="O224" s="170">
        <v>26.128648696509906</v>
      </c>
      <c r="P224" s="170">
        <v>0</v>
      </c>
      <c r="Q224" s="170">
        <v>0</v>
      </c>
      <c r="R224" s="171">
        <v>0</v>
      </c>
      <c r="S224" s="172">
        <f t="shared" si="147"/>
        <v>26.128648696509906</v>
      </c>
      <c r="U224" s="217" t="s">
        <v>17</v>
      </c>
      <c r="V224" s="218">
        <v>0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26.128648696509906</v>
      </c>
      <c r="AD224" s="218">
        <v>0</v>
      </c>
      <c r="AE224" s="218">
        <v>0</v>
      </c>
      <c r="AF224" s="218">
        <v>0</v>
      </c>
      <c r="AG224" s="218">
        <v>0</v>
      </c>
      <c r="AH224" s="218">
        <v>26.128648696509906</v>
      </c>
      <c r="AI224" s="220">
        <f t="shared" si="148"/>
        <v>26.128648696509906</v>
      </c>
      <c r="AJ224" s="147" t="str">
        <f t="shared" si="149"/>
        <v/>
      </c>
      <c r="BA224" s="147"/>
      <c r="BR224" s="147"/>
      <c r="CG224" s="147"/>
    </row>
    <row r="225" spans="1:85" ht="15">
      <c r="A225" s="173" t="s">
        <v>139</v>
      </c>
      <c r="B225" s="162">
        <v>40.336000914058587</v>
      </c>
      <c r="C225" s="162">
        <v>0</v>
      </c>
      <c r="D225" s="162">
        <v>0.57026524115265054</v>
      </c>
      <c r="E225" s="162">
        <v>1.3289437597455489</v>
      </c>
      <c r="F225" s="322"/>
      <c r="G225" s="162">
        <v>0</v>
      </c>
      <c r="H225" s="174">
        <v>0</v>
      </c>
      <c r="I225" s="160">
        <f t="shared" si="146"/>
        <v>42.235209914956783</v>
      </c>
      <c r="J225" s="155"/>
      <c r="K225" s="175" t="s">
        <v>139</v>
      </c>
      <c r="L225" s="162">
        <v>40.336000914058587</v>
      </c>
      <c r="M225" s="162">
        <v>0</v>
      </c>
      <c r="N225" s="162">
        <v>0.57026524115265054</v>
      </c>
      <c r="O225" s="162">
        <v>1.3289437597455489</v>
      </c>
      <c r="P225" s="162">
        <v>0</v>
      </c>
      <c r="Q225" s="162">
        <v>0</v>
      </c>
      <c r="R225" s="163">
        <v>0</v>
      </c>
      <c r="S225" s="164">
        <f t="shared" si="147"/>
        <v>42.235209914956783</v>
      </c>
      <c r="U225" s="221" t="s">
        <v>139</v>
      </c>
      <c r="V225" s="213">
        <v>40.072971649195551</v>
      </c>
      <c r="W225" s="213">
        <v>0</v>
      </c>
      <c r="X225" s="213">
        <v>0</v>
      </c>
      <c r="Y225" s="213">
        <v>0</v>
      </c>
      <c r="Z225" s="213">
        <v>0.57026524115265054</v>
      </c>
      <c r="AA225" s="213">
        <v>0</v>
      </c>
      <c r="AB225" s="213">
        <v>0</v>
      </c>
      <c r="AC225" s="214">
        <v>1.5919730246085857</v>
      </c>
      <c r="AD225" s="213">
        <v>0.2630292648630369</v>
      </c>
      <c r="AE225" s="213">
        <v>0</v>
      </c>
      <c r="AF225" s="213">
        <v>0</v>
      </c>
      <c r="AG225" s="213">
        <v>0</v>
      </c>
      <c r="AH225" s="213">
        <v>1.3289437597455489</v>
      </c>
      <c r="AI225" s="216">
        <f t="shared" si="148"/>
        <v>42.235209914956783</v>
      </c>
      <c r="AJ225" s="147" t="str">
        <f t="shared" si="149"/>
        <v/>
      </c>
      <c r="BA225" s="147"/>
      <c r="BR225" s="147"/>
      <c r="CG225" s="147"/>
    </row>
    <row r="226" spans="1:85" ht="15">
      <c r="A226" s="165" t="s">
        <v>25</v>
      </c>
      <c r="B226" s="166">
        <v>3.8536607354328325</v>
      </c>
      <c r="C226" s="166">
        <v>0</v>
      </c>
      <c r="D226" s="166">
        <v>11.986953101007577</v>
      </c>
      <c r="E226" s="166">
        <v>46.873346745778235</v>
      </c>
      <c r="F226" s="322"/>
      <c r="G226" s="166">
        <v>9.2033726716947477</v>
      </c>
      <c r="H226" s="167">
        <v>0</v>
      </c>
      <c r="I226" s="168">
        <f t="shared" si="146"/>
        <v>71.917333253913398</v>
      </c>
      <c r="J226" s="155"/>
      <c r="K226" s="169" t="s">
        <v>25</v>
      </c>
      <c r="L226" s="170">
        <v>3.8536607354328325</v>
      </c>
      <c r="M226" s="170">
        <v>0</v>
      </c>
      <c r="N226" s="170">
        <v>11.986953101007577</v>
      </c>
      <c r="O226" s="170">
        <v>46.873346745778235</v>
      </c>
      <c r="P226" s="170">
        <v>0</v>
      </c>
      <c r="Q226" s="170">
        <v>9.2033726716947477</v>
      </c>
      <c r="R226" s="171">
        <v>0</v>
      </c>
      <c r="S226" s="172">
        <f t="shared" si="147"/>
        <v>71.917333253913398</v>
      </c>
      <c r="U226" s="217" t="s">
        <v>25</v>
      </c>
      <c r="V226" s="218">
        <v>1.0624415521921688</v>
      </c>
      <c r="W226" s="218">
        <v>2.7912191832406639</v>
      </c>
      <c r="X226" s="218">
        <v>9.2033726716947477</v>
      </c>
      <c r="Y226" s="218">
        <v>0</v>
      </c>
      <c r="Z226" s="218">
        <v>11.986953101007577</v>
      </c>
      <c r="AA226" s="218">
        <v>45.619069788313986</v>
      </c>
      <c r="AB226" s="218">
        <v>0</v>
      </c>
      <c r="AC226" s="219">
        <v>1.2542769574642532</v>
      </c>
      <c r="AD226" s="218">
        <v>0</v>
      </c>
      <c r="AE226" s="218">
        <v>0.5147906604147271</v>
      </c>
      <c r="AF226" s="218">
        <v>0</v>
      </c>
      <c r="AG226" s="218">
        <v>0</v>
      </c>
      <c r="AH226" s="218">
        <v>0.73948629704952606</v>
      </c>
      <c r="AI226" s="220">
        <f t="shared" si="148"/>
        <v>71.917333253913398</v>
      </c>
      <c r="AJ226" s="147" t="str">
        <f t="shared" si="149"/>
        <v/>
      </c>
      <c r="BA226" s="147"/>
      <c r="BR226" s="147"/>
      <c r="CG226" s="147"/>
    </row>
    <row r="227" spans="1:85" ht="15">
      <c r="A227" s="173" t="s">
        <v>24</v>
      </c>
      <c r="B227" s="162">
        <v>5.14764403848132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146"/>
        <v>5.14764403848132</v>
      </c>
      <c r="J227" s="155"/>
      <c r="K227" s="175" t="s">
        <v>24</v>
      </c>
      <c r="L227" s="162">
        <v>5.14764403848132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147"/>
        <v>5.14764403848132</v>
      </c>
      <c r="U227" s="221" t="s">
        <v>24</v>
      </c>
      <c r="V227" s="213">
        <v>5.0263480940470568</v>
      </c>
      <c r="W227" s="213">
        <v>0.1212959444342631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148"/>
        <v>5.14764403848132</v>
      </c>
      <c r="AJ227" s="147" t="str">
        <f t="shared" si="149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146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147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148"/>
        <v>0</v>
      </c>
      <c r="AJ228" s="147" t="str">
        <f t="shared" si="149"/>
        <v/>
      </c>
      <c r="BA228" s="147"/>
      <c r="BR228" s="147"/>
      <c r="CG228" s="147"/>
    </row>
    <row r="229" spans="1:85" ht="15">
      <c r="A229" s="173" t="s">
        <v>22</v>
      </c>
      <c r="B229" s="162">
        <v>0.3606066679790399</v>
      </c>
      <c r="C229" s="162">
        <v>0</v>
      </c>
      <c r="D229" s="162">
        <v>0</v>
      </c>
      <c r="E229" s="162">
        <v>0</v>
      </c>
      <c r="F229" s="322"/>
      <c r="G229" s="162">
        <v>0</v>
      </c>
      <c r="H229" s="174">
        <v>0</v>
      </c>
      <c r="I229" s="160">
        <f t="shared" si="146"/>
        <v>0.3606066679790399</v>
      </c>
      <c r="J229" s="155"/>
      <c r="K229" s="175" t="s">
        <v>22</v>
      </c>
      <c r="L229" s="162">
        <v>0.3606066679790399</v>
      </c>
      <c r="M229" s="162">
        <v>0</v>
      </c>
      <c r="N229" s="162">
        <v>0</v>
      </c>
      <c r="O229" s="162">
        <v>0</v>
      </c>
      <c r="P229" s="162">
        <v>0.86287737038122403</v>
      </c>
      <c r="Q229" s="162">
        <v>0</v>
      </c>
      <c r="R229" s="163">
        <v>0</v>
      </c>
      <c r="S229" s="164">
        <f t="shared" si="147"/>
        <v>1.2234840383602639</v>
      </c>
      <c r="U229" s="221" t="s">
        <v>22</v>
      </c>
      <c r="V229" s="213">
        <v>0.3606066679790399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0.86287737038122403</v>
      </c>
      <c r="AC229" s="214">
        <v>0</v>
      </c>
      <c r="AD229" s="213">
        <v>0</v>
      </c>
      <c r="AE229" s="213">
        <v>0</v>
      </c>
      <c r="AF229" s="213">
        <v>0</v>
      </c>
      <c r="AG229" s="213">
        <v>0</v>
      </c>
      <c r="AH229" s="213">
        <v>0</v>
      </c>
      <c r="AI229" s="216">
        <f t="shared" si="148"/>
        <v>1.2234840383602639</v>
      </c>
      <c r="AJ229" s="147" t="str">
        <f t="shared" si="149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146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147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148"/>
        <v>0</v>
      </c>
      <c r="AJ230" s="147" t="str">
        <f t="shared" si="149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146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147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148"/>
        <v>0</v>
      </c>
      <c r="AJ231" s="147" t="str">
        <f t="shared" si="149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146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147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148"/>
        <v>0</v>
      </c>
      <c r="AJ232" s="147" t="str">
        <f t="shared" si="149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146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147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148"/>
        <v>0</v>
      </c>
      <c r="AJ233" s="147" t="str">
        <f t="shared" si="149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146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147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148"/>
        <v>0</v>
      </c>
      <c r="AJ234" s="147" t="str">
        <f t="shared" si="149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146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147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148"/>
        <v>0</v>
      </c>
      <c r="AJ235" s="147" t="str">
        <f t="shared" si="149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62.93443429679958</v>
      </c>
      <c r="C236" s="201">
        <f t="shared" ref="C236:H236" si="150">SUM(C215:C231)</f>
        <v>0</v>
      </c>
      <c r="D236" s="201">
        <f t="shared" si="150"/>
        <v>12.557218342160228</v>
      </c>
      <c r="E236" s="201">
        <f t="shared" si="150"/>
        <v>74.340644883758159</v>
      </c>
      <c r="F236" s="201">
        <f t="shared" si="150"/>
        <v>0</v>
      </c>
      <c r="G236" s="201">
        <f t="shared" si="150"/>
        <v>9.2033726716947477</v>
      </c>
      <c r="H236" s="203">
        <f t="shared" si="150"/>
        <v>0</v>
      </c>
      <c r="I236" s="160">
        <f t="shared" ref="I236" si="151">SUM(I215:I231)</f>
        <v>159.03567019441272</v>
      </c>
      <c r="J236" s="155"/>
      <c r="K236" s="202" t="s">
        <v>26</v>
      </c>
      <c r="L236" s="201">
        <f>SUM(L215:L231)</f>
        <v>62.93443429679958</v>
      </c>
      <c r="M236" s="201">
        <f t="shared" ref="M236:R236" si="152">SUM(M215:M231)</f>
        <v>0</v>
      </c>
      <c r="N236" s="201">
        <f t="shared" si="152"/>
        <v>12.557218342160228</v>
      </c>
      <c r="O236" s="201">
        <f t="shared" si="152"/>
        <v>74.340644883758159</v>
      </c>
      <c r="P236" s="201">
        <f t="shared" si="152"/>
        <v>16.391102875207412</v>
      </c>
      <c r="Q236" s="201">
        <f t="shared" si="152"/>
        <v>9.2033726716947477</v>
      </c>
      <c r="R236" s="203">
        <f t="shared" si="152"/>
        <v>0</v>
      </c>
      <c r="S236" s="204">
        <f t="shared" ref="S236" si="153">SUM(S215:S231)</f>
        <v>175.42677306962014</v>
      </c>
      <c r="T236" s="147" t="str">
        <f>IF(ABS(S236-AI236)&gt;0.01,S236-AI236,"")</f>
        <v/>
      </c>
      <c r="U236" s="230" t="s">
        <v>59</v>
      </c>
      <c r="V236" s="231">
        <f>SUM(V215:V231)</f>
        <v>59.758889904261622</v>
      </c>
      <c r="W236" s="231">
        <f t="shared" ref="W236:AH236" si="154">SUM(W215:W231)</f>
        <v>2.912515127674927</v>
      </c>
      <c r="X236" s="231">
        <f t="shared" si="154"/>
        <v>9.2033726716947477</v>
      </c>
      <c r="Y236" s="231">
        <f t="shared" si="154"/>
        <v>0</v>
      </c>
      <c r="Z236" s="231">
        <f t="shared" si="154"/>
        <v>12.557218342160228</v>
      </c>
      <c r="AA236" s="231">
        <f t="shared" si="154"/>
        <v>45.619069788313986</v>
      </c>
      <c r="AB236" s="231">
        <f t="shared" si="154"/>
        <v>16.391102875207412</v>
      </c>
      <c r="AC236" s="231">
        <f t="shared" si="154"/>
        <v>28.984604360307216</v>
      </c>
      <c r="AD236" s="232">
        <f t="shared" si="154"/>
        <v>0.2630292648630369</v>
      </c>
      <c r="AE236" s="232">
        <f t="shared" si="154"/>
        <v>0.5147906604147271</v>
      </c>
      <c r="AF236" s="232">
        <f t="shared" si="154"/>
        <v>0</v>
      </c>
      <c r="AG236" s="232">
        <f t="shared" si="154"/>
        <v>0</v>
      </c>
      <c r="AH236" s="232">
        <f t="shared" si="154"/>
        <v>28.206784435029455</v>
      </c>
      <c r="AI236" s="233">
        <f>SUM(V236:AC236)</f>
        <v>175.42677306962014</v>
      </c>
      <c r="AJ236" s="147" t="str">
        <f t="shared" si="149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0.39572527483844067</v>
      </c>
      <c r="C237" s="49">
        <f t="shared" ref="C237:H237" si="155">IF($I236=0,"-",C236/$I236)</f>
        <v>0</v>
      </c>
      <c r="D237" s="49">
        <f t="shared" si="155"/>
        <v>7.8958502371258538E-2</v>
      </c>
      <c r="E237" s="49">
        <f t="shared" si="155"/>
        <v>0.46744635837281434</v>
      </c>
      <c r="F237" s="49">
        <f t="shared" si="155"/>
        <v>0</v>
      </c>
      <c r="G237" s="49">
        <f t="shared" si="155"/>
        <v>5.7869864417486407E-2</v>
      </c>
      <c r="H237" s="71">
        <f t="shared" si="155"/>
        <v>0</v>
      </c>
      <c r="I237" s="50">
        <f>SUM(B237:H237)</f>
        <v>1</v>
      </c>
      <c r="J237" s="147"/>
      <c r="K237" s="82" t="s">
        <v>83</v>
      </c>
      <c r="L237" s="99">
        <f t="shared" ref="L237:R237" si="156">IF($S236=0,"-",L236/$S236)</f>
        <v>0.35875045294154345</v>
      </c>
      <c r="M237" s="99">
        <f t="shared" si="156"/>
        <v>0</v>
      </c>
      <c r="N237" s="99">
        <f t="shared" si="156"/>
        <v>7.1580968642550077E-2</v>
      </c>
      <c r="O237" s="99">
        <f t="shared" si="156"/>
        <v>0.42377023519810864</v>
      </c>
      <c r="P237" s="99">
        <f t="shared" si="156"/>
        <v>9.343558333996381E-2</v>
      </c>
      <c r="Q237" s="99">
        <f t="shared" si="156"/>
        <v>5.2462759877833942E-2</v>
      </c>
      <c r="R237" s="100">
        <f t="shared" si="156"/>
        <v>0</v>
      </c>
      <c r="S237" s="101">
        <f>SUM(L237:R237)</f>
        <v>1</v>
      </c>
      <c r="U237" s="111" t="s">
        <v>83</v>
      </c>
      <c r="V237" s="133">
        <f>+V236/$AI236</f>
        <v>0.34064862995881262</v>
      </c>
      <c r="W237" s="133">
        <f t="shared" ref="W237:AH237" si="157">+W236/$AI236</f>
        <v>1.6602455125359124E-2</v>
      </c>
      <c r="X237" s="133">
        <f t="shared" si="157"/>
        <v>5.2462759877833942E-2</v>
      </c>
      <c r="Y237" s="133">
        <f t="shared" si="157"/>
        <v>0</v>
      </c>
      <c r="Z237" s="133">
        <f t="shared" si="157"/>
        <v>7.1580968642550077E-2</v>
      </c>
      <c r="AA237" s="133">
        <f t="shared" si="157"/>
        <v>0.26004622321935733</v>
      </c>
      <c r="AB237" s="133">
        <f t="shared" si="157"/>
        <v>9.343558333996381E-2</v>
      </c>
      <c r="AC237" s="133">
        <f t="shared" si="157"/>
        <v>0.16522337983612309</v>
      </c>
      <c r="AD237" s="133">
        <f t="shared" si="157"/>
        <v>1.4993678573717519E-3</v>
      </c>
      <c r="AE237" s="133">
        <f t="shared" si="157"/>
        <v>2.9345045309043362E-3</v>
      </c>
      <c r="AF237" s="133">
        <f t="shared" si="157"/>
        <v>0</v>
      </c>
      <c r="AG237" s="133">
        <f t="shared" si="157"/>
        <v>0</v>
      </c>
      <c r="AH237" s="133">
        <f t="shared" si="157"/>
        <v>0.16078950744784701</v>
      </c>
      <c r="AI237" s="134">
        <f>SUM(V237:AC237)</f>
        <v>1</v>
      </c>
      <c r="AJ237" s="25" t="str">
        <f t="shared" si="149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58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59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60">SUM(V242:AC242)</f>
        <v>0</v>
      </c>
      <c r="AJ242" s="147" t="str">
        <f t="shared" ref="AJ242:AJ263" si="161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0.35266388480145805</v>
      </c>
      <c r="E243" s="162">
        <v>0</v>
      </c>
      <c r="F243" s="322"/>
      <c r="G243" s="162">
        <v>0</v>
      </c>
      <c r="H243" s="174">
        <v>0</v>
      </c>
      <c r="I243" s="160">
        <f t="shared" si="158"/>
        <v>0.35266388480145805</v>
      </c>
      <c r="J243" s="155"/>
      <c r="K243" s="175" t="s">
        <v>10</v>
      </c>
      <c r="L243" s="162">
        <v>0</v>
      </c>
      <c r="M243" s="162">
        <v>0</v>
      </c>
      <c r="N243" s="162">
        <v>0.35266388480145805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59"/>
        <v>0.35266388480145805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0.35266388480145805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60"/>
        <v>0.35266388480145805</v>
      </c>
      <c r="AJ243" s="147" t="str">
        <f t="shared" si="161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58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59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60"/>
        <v>0</v>
      </c>
      <c r="AJ244" s="147" t="str">
        <f t="shared" si="161"/>
        <v/>
      </c>
      <c r="BA244" s="147"/>
      <c r="BR244" s="147"/>
      <c r="CG244" s="147"/>
    </row>
    <row r="245" spans="1:85" ht="15">
      <c r="A245" s="173" t="s">
        <v>16</v>
      </c>
      <c r="B245" s="162">
        <v>73.011133115906375</v>
      </c>
      <c r="C245" s="162">
        <v>0</v>
      </c>
      <c r="D245" s="162">
        <v>11.465963655113869</v>
      </c>
      <c r="E245" s="162">
        <v>0</v>
      </c>
      <c r="F245" s="322"/>
      <c r="G245" s="162">
        <v>0</v>
      </c>
      <c r="H245" s="174">
        <v>0</v>
      </c>
      <c r="I245" s="160">
        <f t="shared" si="158"/>
        <v>84.477096771020243</v>
      </c>
      <c r="J245" s="155"/>
      <c r="K245" s="175" t="s">
        <v>16</v>
      </c>
      <c r="L245" s="162">
        <v>73.011133115906375</v>
      </c>
      <c r="M245" s="162">
        <v>0</v>
      </c>
      <c r="N245" s="162">
        <v>11.465963655113869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59"/>
        <v>84.477096771020243</v>
      </c>
      <c r="U245" s="221" t="s">
        <v>16</v>
      </c>
      <c r="V245" s="213">
        <v>73.011133115906375</v>
      </c>
      <c r="W245" s="213">
        <v>0</v>
      </c>
      <c r="X245" s="213">
        <v>0</v>
      </c>
      <c r="Y245" s="213">
        <v>0</v>
      </c>
      <c r="Z245" s="213">
        <v>11.465963655113869</v>
      </c>
      <c r="AA245" s="213">
        <v>0</v>
      </c>
      <c r="AB245" s="213">
        <v>0</v>
      </c>
      <c r="AC245" s="214">
        <v>0</v>
      </c>
      <c r="AD245" s="215">
        <v>0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60"/>
        <v>84.477096771020243</v>
      </c>
      <c r="AJ245" s="147" t="str">
        <f t="shared" si="161"/>
        <v/>
      </c>
      <c r="BA245" s="147"/>
      <c r="BR245" s="147"/>
      <c r="CG245" s="147"/>
    </row>
    <row r="246" spans="1:85" ht="15">
      <c r="A246" s="165" t="s">
        <v>15</v>
      </c>
      <c r="B246" s="166">
        <v>26.080367203903712</v>
      </c>
      <c r="C246" s="166">
        <v>0.32724533779485449</v>
      </c>
      <c r="D246" s="166">
        <v>6.5009422633902583</v>
      </c>
      <c r="E246" s="166">
        <v>0.24540256603956817</v>
      </c>
      <c r="F246" s="322"/>
      <c r="G246" s="166">
        <v>0</v>
      </c>
      <c r="H246" s="167">
        <v>0</v>
      </c>
      <c r="I246" s="168">
        <f t="shared" si="158"/>
        <v>33.153957371128392</v>
      </c>
      <c r="J246" s="155"/>
      <c r="K246" s="169" t="s">
        <v>15</v>
      </c>
      <c r="L246" s="170">
        <v>26.080367203903712</v>
      </c>
      <c r="M246" s="170">
        <v>0.32724533779485449</v>
      </c>
      <c r="N246" s="170">
        <v>6.5009422633902583</v>
      </c>
      <c r="O246" s="170">
        <v>0.24540256603956817</v>
      </c>
      <c r="P246" s="170">
        <v>0</v>
      </c>
      <c r="Q246" s="170">
        <v>0</v>
      </c>
      <c r="R246" s="171">
        <v>0</v>
      </c>
      <c r="S246" s="172">
        <f t="shared" si="159"/>
        <v>33.153957371128392</v>
      </c>
      <c r="U246" s="217" t="s">
        <v>53</v>
      </c>
      <c r="V246" s="218">
        <v>25.580788171278094</v>
      </c>
      <c r="W246" s="218">
        <v>0</v>
      </c>
      <c r="X246" s="218">
        <v>0</v>
      </c>
      <c r="Y246" s="218">
        <v>0.32724533779485449</v>
      </c>
      <c r="Z246" s="218">
        <v>6.5009422633902583</v>
      </c>
      <c r="AA246" s="218">
        <v>0.21034505660534411</v>
      </c>
      <c r="AB246" s="218">
        <v>0</v>
      </c>
      <c r="AC246" s="219">
        <v>0.53463654205984079</v>
      </c>
      <c r="AD246" s="218">
        <v>0.49957903262561676</v>
      </c>
      <c r="AE246" s="218">
        <v>0</v>
      </c>
      <c r="AF246" s="218">
        <v>0</v>
      </c>
      <c r="AG246" s="218">
        <v>0</v>
      </c>
      <c r="AH246" s="218">
        <v>3.505750943422406E-2</v>
      </c>
      <c r="AI246" s="220">
        <f t="shared" si="160"/>
        <v>33.153957371128392</v>
      </c>
      <c r="AJ246" s="147" t="str">
        <f t="shared" si="161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1.0120117498923911</v>
      </c>
      <c r="F247" s="322"/>
      <c r="G247" s="162">
        <v>0</v>
      </c>
      <c r="H247" s="174">
        <v>0</v>
      </c>
      <c r="I247" s="160">
        <f t="shared" si="158"/>
        <v>1.0120117498923911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1.0120117498923911</v>
      </c>
      <c r="P247" s="162">
        <v>188.83743128334521</v>
      </c>
      <c r="Q247" s="162">
        <v>0</v>
      </c>
      <c r="R247" s="163">
        <v>0</v>
      </c>
      <c r="S247" s="164">
        <f t="shared" si="159"/>
        <v>189.84944303323761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7.0840822492467384E-2</v>
      </c>
      <c r="AB247" s="213">
        <v>188.83743128334521</v>
      </c>
      <c r="AC247" s="214">
        <v>0.9411709273999237</v>
      </c>
      <c r="AD247" s="213">
        <v>0</v>
      </c>
      <c r="AE247" s="213">
        <v>0</v>
      </c>
      <c r="AF247" s="213">
        <v>0</v>
      </c>
      <c r="AG247" s="213">
        <v>0</v>
      </c>
      <c r="AH247" s="213">
        <v>0.9411709273999237</v>
      </c>
      <c r="AI247" s="216">
        <f t="shared" si="160"/>
        <v>189.84944303323761</v>
      </c>
      <c r="AJ247" s="147" t="str">
        <f t="shared" si="161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0.14268711730064332</v>
      </c>
      <c r="F248" s="322"/>
      <c r="G248" s="166">
        <v>0</v>
      </c>
      <c r="H248" s="167">
        <v>0</v>
      </c>
      <c r="I248" s="168">
        <f t="shared" si="158"/>
        <v>0.14268711730064332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0.14268711730064332</v>
      </c>
      <c r="P248" s="170">
        <v>13.440606184917529</v>
      </c>
      <c r="Q248" s="170">
        <v>0</v>
      </c>
      <c r="R248" s="171">
        <v>0</v>
      </c>
      <c r="S248" s="172">
        <f t="shared" si="159"/>
        <v>13.583293302218172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0.14126024612763688</v>
      </c>
      <c r="AB248" s="218">
        <v>13.440606184917529</v>
      </c>
      <c r="AC248" s="219">
        <v>1.4268711730064333E-3</v>
      </c>
      <c r="AD248" s="218">
        <v>0</v>
      </c>
      <c r="AE248" s="218">
        <v>0</v>
      </c>
      <c r="AF248" s="218">
        <v>0</v>
      </c>
      <c r="AG248" s="218">
        <v>0</v>
      </c>
      <c r="AH248" s="218">
        <v>1.4268711730064333E-3</v>
      </c>
      <c r="AI248" s="220">
        <f t="shared" si="160"/>
        <v>13.583293302218172</v>
      </c>
      <c r="AJ248" s="147" t="str">
        <f t="shared" si="161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6.3534138444449701E-3</v>
      </c>
      <c r="E249" s="162">
        <v>0</v>
      </c>
      <c r="F249" s="322"/>
      <c r="G249" s="162">
        <v>0</v>
      </c>
      <c r="H249" s="174">
        <v>0</v>
      </c>
      <c r="I249" s="160">
        <f t="shared" si="158"/>
        <v>6.3534138444449701E-3</v>
      </c>
      <c r="J249" s="155"/>
      <c r="K249" s="175" t="s">
        <v>55</v>
      </c>
      <c r="L249" s="162">
        <v>0</v>
      </c>
      <c r="M249" s="162">
        <v>0</v>
      </c>
      <c r="N249" s="162">
        <v>6.3534138444449701E-3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59"/>
        <v>6.3534138444449701E-3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6.3534138444449701E-3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60"/>
        <v>6.3534138444449701E-3</v>
      </c>
      <c r="AJ249" s="147" t="str">
        <f t="shared" si="161"/>
        <v/>
      </c>
      <c r="BA249" s="147"/>
      <c r="BR249" s="147"/>
      <c r="CG249" s="147"/>
    </row>
    <row r="250" spans="1:85" ht="15">
      <c r="A250" s="165" t="s">
        <v>17</v>
      </c>
      <c r="B250" s="166">
        <v>17.007953967983397</v>
      </c>
      <c r="C250" s="166">
        <v>0</v>
      </c>
      <c r="D250" s="166">
        <v>24.118400274609872</v>
      </c>
      <c r="E250" s="166">
        <v>47.706526994082516</v>
      </c>
      <c r="F250" s="322"/>
      <c r="G250" s="166">
        <v>0</v>
      </c>
      <c r="H250" s="167">
        <v>0</v>
      </c>
      <c r="I250" s="168">
        <f t="shared" si="158"/>
        <v>88.832881236675775</v>
      </c>
      <c r="J250" s="155"/>
      <c r="K250" s="169" t="s">
        <v>17</v>
      </c>
      <c r="L250" s="170">
        <v>17.007953967983397</v>
      </c>
      <c r="M250" s="170">
        <v>0</v>
      </c>
      <c r="N250" s="170">
        <v>24.118400274609872</v>
      </c>
      <c r="O250" s="170">
        <v>47.706526994082516</v>
      </c>
      <c r="P250" s="170">
        <v>3.7447574229847562E-2</v>
      </c>
      <c r="Q250" s="170">
        <v>0</v>
      </c>
      <c r="R250" s="171">
        <v>0</v>
      </c>
      <c r="S250" s="172">
        <f t="shared" si="159"/>
        <v>88.870328810905619</v>
      </c>
      <c r="U250" s="217" t="s">
        <v>17</v>
      </c>
      <c r="V250" s="218">
        <v>17.007953967983397</v>
      </c>
      <c r="W250" s="218">
        <v>0</v>
      </c>
      <c r="X250" s="218">
        <v>0</v>
      </c>
      <c r="Y250" s="218">
        <v>0</v>
      </c>
      <c r="Z250" s="218">
        <v>24.118400274609872</v>
      </c>
      <c r="AA250" s="218">
        <v>0.24126128198274341</v>
      </c>
      <c r="AB250" s="218">
        <v>3.7447574229847562E-2</v>
      </c>
      <c r="AC250" s="219">
        <v>47.465265712099772</v>
      </c>
      <c r="AD250" s="218">
        <v>0</v>
      </c>
      <c r="AE250" s="218">
        <v>0</v>
      </c>
      <c r="AF250" s="218">
        <v>0</v>
      </c>
      <c r="AG250" s="218">
        <v>0</v>
      </c>
      <c r="AH250" s="218">
        <v>47.465265712099772</v>
      </c>
      <c r="AI250" s="220">
        <f t="shared" si="160"/>
        <v>88.870328810905619</v>
      </c>
      <c r="AJ250" s="147" t="str">
        <f t="shared" si="161"/>
        <v/>
      </c>
      <c r="BA250" s="147"/>
      <c r="BR250" s="147"/>
      <c r="CG250" s="147"/>
    </row>
    <row r="251" spans="1:85" ht="15">
      <c r="A251" s="173" t="s">
        <v>139</v>
      </c>
      <c r="B251" s="162">
        <v>722.10316346095101</v>
      </c>
      <c r="C251" s="162">
        <v>24.100523052741615</v>
      </c>
      <c r="D251" s="162">
        <v>310.63852668500022</v>
      </c>
      <c r="E251" s="162">
        <v>66.368096418575504</v>
      </c>
      <c r="F251" s="322"/>
      <c r="G251" s="162">
        <v>0</v>
      </c>
      <c r="H251" s="174">
        <v>0</v>
      </c>
      <c r="I251" s="160">
        <f t="shared" si="158"/>
        <v>1123.2103096172684</v>
      </c>
      <c r="J251" s="155"/>
      <c r="K251" s="175" t="s">
        <v>139</v>
      </c>
      <c r="L251" s="162">
        <v>722.10316346095101</v>
      </c>
      <c r="M251" s="162">
        <v>24.100523052741615</v>
      </c>
      <c r="N251" s="162">
        <v>310.63852668500022</v>
      </c>
      <c r="O251" s="162">
        <v>66.368096418575504</v>
      </c>
      <c r="P251" s="162">
        <v>6.6630950100797143E-2</v>
      </c>
      <c r="Q251" s="162">
        <v>0</v>
      </c>
      <c r="R251" s="163">
        <v>0</v>
      </c>
      <c r="S251" s="164">
        <f t="shared" si="159"/>
        <v>1123.2769405673691</v>
      </c>
      <c r="U251" s="221" t="s">
        <v>139</v>
      </c>
      <c r="V251" s="213">
        <v>712.52656634570303</v>
      </c>
      <c r="W251" s="213">
        <v>0</v>
      </c>
      <c r="X251" s="213">
        <v>0</v>
      </c>
      <c r="Y251" s="213">
        <v>24.100523052741615</v>
      </c>
      <c r="Z251" s="213">
        <v>310.63852668500022</v>
      </c>
      <c r="AA251" s="213">
        <v>7.7308886795842966</v>
      </c>
      <c r="AB251" s="213">
        <v>6.6630950100797143E-2</v>
      </c>
      <c r="AC251" s="214">
        <v>68.2138048542392</v>
      </c>
      <c r="AD251" s="213">
        <v>9.5765971152479867</v>
      </c>
      <c r="AE251" s="213">
        <v>23.715523011319693</v>
      </c>
      <c r="AF251" s="213">
        <v>0</v>
      </c>
      <c r="AG251" s="213">
        <v>0</v>
      </c>
      <c r="AH251" s="213">
        <v>34.921684727671519</v>
      </c>
      <c r="AI251" s="216">
        <f t="shared" si="160"/>
        <v>1123.2769405673691</v>
      </c>
      <c r="AJ251" s="147" t="str">
        <f t="shared" si="161"/>
        <v/>
      </c>
      <c r="BA251" s="147"/>
      <c r="BR251" s="147"/>
      <c r="CG251" s="147"/>
    </row>
    <row r="252" spans="1:85" ht="15">
      <c r="A252" s="165" t="s">
        <v>25</v>
      </c>
      <c r="B252" s="166">
        <v>38.831684895583514</v>
      </c>
      <c r="C252" s="166">
        <v>0.35519747909910854</v>
      </c>
      <c r="D252" s="166">
        <v>259.69724828403605</v>
      </c>
      <c r="E252" s="166">
        <v>473.35677382740226</v>
      </c>
      <c r="F252" s="322"/>
      <c r="G252" s="166">
        <v>93.865257520115179</v>
      </c>
      <c r="H252" s="167">
        <v>24.273067144014323</v>
      </c>
      <c r="I252" s="168">
        <f t="shared" si="158"/>
        <v>890.37922915025047</v>
      </c>
      <c r="J252" s="155"/>
      <c r="K252" s="169" t="s">
        <v>25</v>
      </c>
      <c r="L252" s="170">
        <v>38.831684895583514</v>
      </c>
      <c r="M252" s="170">
        <v>0.35519747909910854</v>
      </c>
      <c r="N252" s="170">
        <v>259.69724828403605</v>
      </c>
      <c r="O252" s="170">
        <v>473.35677382740226</v>
      </c>
      <c r="P252" s="170">
        <v>0.86682345520060078</v>
      </c>
      <c r="Q252" s="170">
        <v>93.865257520115179</v>
      </c>
      <c r="R252" s="171">
        <v>24.273067144014323</v>
      </c>
      <c r="S252" s="172">
        <f t="shared" si="159"/>
        <v>891.24605260545104</v>
      </c>
      <c r="U252" s="217" t="s">
        <v>25</v>
      </c>
      <c r="V252" s="218">
        <v>7.9753956763796348</v>
      </c>
      <c r="W252" s="218">
        <v>30.374320174061399</v>
      </c>
      <c r="X252" s="218">
        <v>93.865257520115179</v>
      </c>
      <c r="Y252" s="218">
        <v>0.35519747909910854</v>
      </c>
      <c r="Z252" s="218">
        <v>259.69724828403605</v>
      </c>
      <c r="AA252" s="218">
        <v>465.96183320544668</v>
      </c>
      <c r="AB252" s="218">
        <v>0.86682345520060078</v>
      </c>
      <c r="AC252" s="219">
        <v>32.149976811112403</v>
      </c>
      <c r="AD252" s="218">
        <v>0.48196904514247696</v>
      </c>
      <c r="AE252" s="218">
        <v>1.1602076649098334</v>
      </c>
      <c r="AF252" s="218">
        <v>24.273067144014323</v>
      </c>
      <c r="AG252" s="218">
        <v>0</v>
      </c>
      <c r="AH252" s="218">
        <v>6.234732957045761</v>
      </c>
      <c r="AI252" s="220">
        <f t="shared" si="160"/>
        <v>891.24605260545104</v>
      </c>
      <c r="AJ252" s="147" t="str">
        <f t="shared" si="161"/>
        <v/>
      </c>
      <c r="BA252" s="147"/>
      <c r="BR252" s="147"/>
      <c r="CG252" s="147"/>
    </row>
    <row r="253" spans="1:85" ht="15">
      <c r="A253" s="173" t="s">
        <v>24</v>
      </c>
      <c r="B253" s="162">
        <v>54.933205867184931</v>
      </c>
      <c r="C253" s="162">
        <v>0</v>
      </c>
      <c r="D253" s="162">
        <v>0.79888057271755863</v>
      </c>
      <c r="E253" s="162">
        <v>0</v>
      </c>
      <c r="F253" s="322"/>
      <c r="G253" s="162">
        <v>0</v>
      </c>
      <c r="H253" s="174">
        <v>0</v>
      </c>
      <c r="I253" s="160">
        <f t="shared" si="158"/>
        <v>55.732086439902488</v>
      </c>
      <c r="J253" s="155"/>
      <c r="K253" s="175" t="s">
        <v>24</v>
      </c>
      <c r="L253" s="162">
        <v>54.933205867184931</v>
      </c>
      <c r="M253" s="162">
        <v>0</v>
      </c>
      <c r="N253" s="162">
        <v>0.79888057271755863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59"/>
        <v>55.732086439902488</v>
      </c>
      <c r="U253" s="221" t="s">
        <v>24</v>
      </c>
      <c r="V253" s="213">
        <v>54.909997314481998</v>
      </c>
      <c r="W253" s="213">
        <v>0</v>
      </c>
      <c r="X253" s="213">
        <v>0</v>
      </c>
      <c r="Y253" s="213">
        <v>0</v>
      </c>
      <c r="Z253" s="213">
        <v>0.79888057271755863</v>
      </c>
      <c r="AA253" s="213">
        <v>0</v>
      </c>
      <c r="AB253" s="213">
        <v>0</v>
      </c>
      <c r="AC253" s="214">
        <v>2.3208552702933184E-2</v>
      </c>
      <c r="AD253" s="213">
        <v>2.3208552702933184E-2</v>
      </c>
      <c r="AE253" s="213">
        <v>0</v>
      </c>
      <c r="AF253" s="213">
        <v>0</v>
      </c>
      <c r="AG253" s="213">
        <v>0</v>
      </c>
      <c r="AH253" s="213">
        <v>0</v>
      </c>
      <c r="AI253" s="216">
        <f t="shared" si="160"/>
        <v>55.732086439902488</v>
      </c>
      <c r="AJ253" s="147" t="str">
        <f t="shared" si="161"/>
        <v/>
      </c>
      <c r="BA253" s="147"/>
      <c r="BR253" s="147"/>
      <c r="CG253" s="147"/>
    </row>
    <row r="254" spans="1:85" ht="15">
      <c r="A254" s="165" t="s">
        <v>56</v>
      </c>
      <c r="B254" s="166">
        <v>2.8276043131459456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58"/>
        <v>2.8276043131459456</v>
      </c>
      <c r="J254" s="155"/>
      <c r="K254" s="169" t="s">
        <v>56</v>
      </c>
      <c r="L254" s="170">
        <v>2.8276043131459456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59"/>
        <v>2.8276043131459456</v>
      </c>
      <c r="U254" s="217" t="s">
        <v>56</v>
      </c>
      <c r="V254" s="218">
        <v>2.8276043131459456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60"/>
        <v>2.8276043131459456</v>
      </c>
      <c r="AJ254" s="147" t="str">
        <f t="shared" si="161"/>
        <v/>
      </c>
      <c r="BA254" s="147"/>
      <c r="BR254" s="147"/>
      <c r="CG254" s="147"/>
    </row>
    <row r="255" spans="1:85" ht="15">
      <c r="A255" s="173" t="s">
        <v>22</v>
      </c>
      <c r="B255" s="162">
        <v>118.39376579668215</v>
      </c>
      <c r="C255" s="162">
        <v>0</v>
      </c>
      <c r="D255" s="162">
        <v>0</v>
      </c>
      <c r="E255" s="162">
        <v>3.0357375845303114</v>
      </c>
      <c r="F255" s="322"/>
      <c r="G255" s="162">
        <v>0</v>
      </c>
      <c r="H255" s="174">
        <v>0</v>
      </c>
      <c r="I255" s="160">
        <f t="shared" si="158"/>
        <v>121.42950338121246</v>
      </c>
      <c r="J255" s="155"/>
      <c r="K255" s="175" t="s">
        <v>22</v>
      </c>
      <c r="L255" s="162">
        <v>118.39376579668215</v>
      </c>
      <c r="M255" s="162">
        <v>0</v>
      </c>
      <c r="N255" s="162">
        <v>0</v>
      </c>
      <c r="O255" s="162">
        <v>3.0357375845303114</v>
      </c>
      <c r="P255" s="162">
        <v>11.213726746680159</v>
      </c>
      <c r="Q255" s="162">
        <v>0</v>
      </c>
      <c r="R255" s="163">
        <v>0</v>
      </c>
      <c r="S255" s="164">
        <f t="shared" si="159"/>
        <v>132.64323012789262</v>
      </c>
      <c r="U255" s="221" t="s">
        <v>22</v>
      </c>
      <c r="V255" s="213">
        <v>117.78661827977608</v>
      </c>
      <c r="W255" s="213">
        <v>0</v>
      </c>
      <c r="X255" s="213">
        <v>0</v>
      </c>
      <c r="Y255" s="213">
        <v>0</v>
      </c>
      <c r="Z255" s="213">
        <v>0</v>
      </c>
      <c r="AA255" s="213">
        <v>0</v>
      </c>
      <c r="AB255" s="213">
        <v>11.213726746680159</v>
      </c>
      <c r="AC255" s="214">
        <v>3.6428851014363737</v>
      </c>
      <c r="AD255" s="213">
        <v>0.60714751690606228</v>
      </c>
      <c r="AE255" s="213">
        <v>0</v>
      </c>
      <c r="AF255" s="213">
        <v>0</v>
      </c>
      <c r="AG255" s="213">
        <v>0</v>
      </c>
      <c r="AH255" s="213">
        <v>3.0357375845303114</v>
      </c>
      <c r="AI255" s="216">
        <f t="shared" si="160"/>
        <v>132.64323012789262</v>
      </c>
      <c r="AJ255" s="147" t="str">
        <f t="shared" si="161"/>
        <v/>
      </c>
      <c r="BA255" s="147"/>
      <c r="BR255" s="147"/>
      <c r="CG255" s="147"/>
    </row>
    <row r="256" spans="1:85" ht="15">
      <c r="A256" s="165" t="s">
        <v>21</v>
      </c>
      <c r="B256" s="166">
        <v>3.8566765291214727E-4</v>
      </c>
      <c r="C256" s="166">
        <v>0</v>
      </c>
      <c r="D256" s="166">
        <v>9.6416913228036818E-5</v>
      </c>
      <c r="E256" s="166">
        <v>0</v>
      </c>
      <c r="F256" s="322"/>
      <c r="G256" s="166">
        <v>0</v>
      </c>
      <c r="H256" s="167">
        <v>0</v>
      </c>
      <c r="I256" s="168">
        <f t="shared" si="158"/>
        <v>4.8208456614018408E-4</v>
      </c>
      <c r="J256" s="155"/>
      <c r="K256" s="169" t="s">
        <v>21</v>
      </c>
      <c r="L256" s="170">
        <v>3.8566765291214727E-4</v>
      </c>
      <c r="M256" s="170">
        <v>0</v>
      </c>
      <c r="N256" s="170">
        <v>9.6416913228036818E-5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59"/>
        <v>4.8208456614018408E-4</v>
      </c>
      <c r="U256" s="217" t="s">
        <v>57</v>
      </c>
      <c r="V256" s="218">
        <v>3.8566765291214727E-4</v>
      </c>
      <c r="W256" s="218">
        <v>0</v>
      </c>
      <c r="X256" s="218">
        <v>0</v>
      </c>
      <c r="Y256" s="218">
        <v>0</v>
      </c>
      <c r="Z256" s="218">
        <v>9.6416913228036818E-5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60"/>
        <v>4.8208456614018408E-4</v>
      </c>
      <c r="AJ256" s="147" t="str">
        <f t="shared" si="161"/>
        <v/>
      </c>
      <c r="BA256" s="147"/>
      <c r="BR256" s="147"/>
      <c r="CG256" s="147"/>
    </row>
    <row r="257" spans="1:85" ht="15">
      <c r="A257" s="176" t="s">
        <v>60</v>
      </c>
      <c r="B257" s="162">
        <v>3.5676000000000001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58"/>
        <v>3.5676000000000001</v>
      </c>
      <c r="J257" s="155"/>
      <c r="K257" s="177" t="s">
        <v>60</v>
      </c>
      <c r="L257" s="162">
        <v>3.5676000000000001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59"/>
        <v>3.5676000000000001</v>
      </c>
      <c r="U257" s="222" t="s">
        <v>58</v>
      </c>
      <c r="V257" s="213">
        <v>3.5676000000000001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0</v>
      </c>
      <c r="AD257" s="215">
        <v>0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60"/>
        <v>3.5676000000000001</v>
      </c>
      <c r="AJ257" s="147" t="str">
        <f t="shared" si="161"/>
        <v/>
      </c>
      <c r="BA257" s="147"/>
      <c r="BR257" s="147"/>
      <c r="CG257" s="147"/>
    </row>
    <row r="258" spans="1:85">
      <c r="A258" s="178" t="s">
        <v>23</v>
      </c>
      <c r="B258" s="179">
        <v>3.5676000000000001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58"/>
        <v>3.5676000000000001</v>
      </c>
      <c r="J258" s="155"/>
      <c r="K258" s="182" t="s">
        <v>23</v>
      </c>
      <c r="L258" s="183">
        <v>3.5676000000000001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59"/>
        <v>3.5676000000000001</v>
      </c>
      <c r="U258" s="223" t="s">
        <v>61</v>
      </c>
      <c r="V258" s="224">
        <v>3.5676000000000001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0</v>
      </c>
      <c r="AD258" s="224">
        <v>0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60"/>
        <v>3.5676000000000001</v>
      </c>
      <c r="AJ258" s="147" t="str">
        <f t="shared" si="161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58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59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60"/>
        <v>0</v>
      </c>
      <c r="AJ259" s="147" t="str">
        <f t="shared" si="161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58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59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60"/>
        <v>0</v>
      </c>
      <c r="AJ260" s="147" t="str">
        <f t="shared" si="161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58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59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60"/>
        <v>0</v>
      </c>
      <c r="AJ261" s="147" t="str">
        <f t="shared" si="161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1056.7568642889939</v>
      </c>
      <c r="C262" s="201">
        <f t="shared" ref="C262:H262" si="162">SUM(C241:C257)</f>
        <v>24.782965869635575</v>
      </c>
      <c r="D262" s="201">
        <f t="shared" si="162"/>
        <v>613.5790754504269</v>
      </c>
      <c r="E262" s="201">
        <f t="shared" si="162"/>
        <v>591.86723625782327</v>
      </c>
      <c r="F262" s="201">
        <f t="shared" si="162"/>
        <v>0</v>
      </c>
      <c r="G262" s="201">
        <f t="shared" si="162"/>
        <v>93.865257520115179</v>
      </c>
      <c r="H262" s="203">
        <f t="shared" si="162"/>
        <v>24.273067144014323</v>
      </c>
      <c r="I262" s="160">
        <f t="shared" ref="I262" si="163">SUM(I241:I257)</f>
        <v>2405.1244665310087</v>
      </c>
      <c r="J262" s="155"/>
      <c r="K262" s="202" t="s">
        <v>26</v>
      </c>
      <c r="L262" s="201">
        <f>SUM(L241:L257)</f>
        <v>1056.7568642889939</v>
      </c>
      <c r="M262" s="201">
        <f t="shared" ref="M262:R262" si="164">SUM(M241:M257)</f>
        <v>24.782965869635575</v>
      </c>
      <c r="N262" s="201">
        <f t="shared" si="164"/>
        <v>613.5790754504269</v>
      </c>
      <c r="O262" s="201">
        <f t="shared" si="164"/>
        <v>591.86723625782327</v>
      </c>
      <c r="P262" s="201">
        <f t="shared" si="164"/>
        <v>214.46266619447414</v>
      </c>
      <c r="Q262" s="201">
        <f t="shared" si="164"/>
        <v>93.865257520115179</v>
      </c>
      <c r="R262" s="203">
        <f t="shared" si="164"/>
        <v>24.273067144014323</v>
      </c>
      <c r="S262" s="204">
        <f t="shared" ref="S262" si="165">SUM(S241:S257)</f>
        <v>2619.5871327254836</v>
      </c>
      <c r="T262" s="147" t="str">
        <f>IF(ABS(S262-AI262)&gt;0.01,S262-AI262,"")</f>
        <v/>
      </c>
      <c r="U262" s="230" t="s">
        <v>59</v>
      </c>
      <c r="V262" s="231">
        <f>SUM(V241:V257)</f>
        <v>1015.1940428523075</v>
      </c>
      <c r="W262" s="231">
        <f t="shared" ref="W262:AH262" si="166">SUM(W241:W257)</f>
        <v>30.374320174061399</v>
      </c>
      <c r="X262" s="231">
        <f t="shared" si="166"/>
        <v>93.865257520115179</v>
      </c>
      <c r="Y262" s="231">
        <f t="shared" si="166"/>
        <v>24.782965869635575</v>
      </c>
      <c r="Z262" s="231">
        <f t="shared" si="166"/>
        <v>613.5790754504269</v>
      </c>
      <c r="AA262" s="231">
        <f t="shared" si="166"/>
        <v>474.35642929223917</v>
      </c>
      <c r="AB262" s="231">
        <f t="shared" si="166"/>
        <v>214.46266619447414</v>
      </c>
      <c r="AC262" s="231">
        <f t="shared" si="166"/>
        <v>152.97237537222344</v>
      </c>
      <c r="AD262" s="232">
        <f t="shared" si="166"/>
        <v>11.188501262625076</v>
      </c>
      <c r="AE262" s="232">
        <f t="shared" si="166"/>
        <v>24.875730676229526</v>
      </c>
      <c r="AF262" s="232">
        <f t="shared" si="166"/>
        <v>24.273067144014323</v>
      </c>
      <c r="AG262" s="232">
        <f t="shared" si="166"/>
        <v>0</v>
      </c>
      <c r="AH262" s="232">
        <f t="shared" si="166"/>
        <v>92.635076289354515</v>
      </c>
      <c r="AI262" s="233">
        <f>SUM(V262:AC262)</f>
        <v>2619.5871327254827</v>
      </c>
      <c r="AJ262" s="147" t="str">
        <f t="shared" si="161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0.43937720437944305</v>
      </c>
      <c r="C263" s="49">
        <f t="shared" ref="C263:H263" si="167">IF($I262=0,"-",C262/$I262)</f>
        <v>1.0304234235902508E-2</v>
      </c>
      <c r="D263" s="49">
        <f t="shared" si="167"/>
        <v>0.25511323176359868</v>
      </c>
      <c r="E263" s="49">
        <f t="shared" si="167"/>
        <v>0.2460859071927754</v>
      </c>
      <c r="F263" s="49">
        <f t="shared" si="167"/>
        <v>0</v>
      </c>
      <c r="G263" s="49">
        <f t="shared" si="167"/>
        <v>3.9027193322556053E-2</v>
      </c>
      <c r="H263" s="71">
        <f t="shared" si="167"/>
        <v>1.0092229105724486E-2</v>
      </c>
      <c r="I263" s="50">
        <f>SUM(B263:H263)</f>
        <v>1.0000000000000002</v>
      </c>
      <c r="J263" s="147"/>
      <c r="K263" s="82" t="s">
        <v>83</v>
      </c>
      <c r="L263" s="99">
        <f t="shared" ref="L263:R263" si="168">IF($S262=0,"-",L262/$S262)</f>
        <v>0.40340588449505699</v>
      </c>
      <c r="M263" s="99">
        <f t="shared" si="168"/>
        <v>9.46063811355294E-3</v>
      </c>
      <c r="N263" s="99">
        <f t="shared" si="168"/>
        <v>0.23422739705246756</v>
      </c>
      <c r="O263" s="99">
        <f t="shared" si="168"/>
        <v>0.22593912943908451</v>
      </c>
      <c r="P263" s="99">
        <f t="shared" si="168"/>
        <v>8.1868880601555657E-2</v>
      </c>
      <c r="Q263" s="99">
        <f t="shared" si="168"/>
        <v>3.5832080692217876E-2</v>
      </c>
      <c r="R263" s="100">
        <f t="shared" si="168"/>
        <v>9.2659896060643798E-3</v>
      </c>
      <c r="S263" s="101">
        <f>SUM(L263:R263)</f>
        <v>1</v>
      </c>
      <c r="U263" s="111" t="s">
        <v>83</v>
      </c>
      <c r="V263" s="133">
        <f>+V262/$AI262</f>
        <v>0.38753971195303388</v>
      </c>
      <c r="W263" s="133">
        <f t="shared" ref="W263:AH263" si="169">+W262/$AI262</f>
        <v>1.1595079161371209E-2</v>
      </c>
      <c r="X263" s="133">
        <f t="shared" si="169"/>
        <v>3.5832080692217883E-2</v>
      </c>
      <c r="Y263" s="133">
        <f t="shared" si="169"/>
        <v>9.4606381135529435E-3</v>
      </c>
      <c r="Z263" s="133">
        <f t="shared" si="169"/>
        <v>0.23422739705246765</v>
      </c>
      <c r="AA263" s="133">
        <f t="shared" si="169"/>
        <v>0.18108060746149227</v>
      </c>
      <c r="AB263" s="133">
        <f t="shared" si="169"/>
        <v>8.1868880601555685E-2</v>
      </c>
      <c r="AC263" s="133">
        <f t="shared" si="169"/>
        <v>5.839560496430872E-2</v>
      </c>
      <c r="AD263" s="133">
        <f t="shared" si="169"/>
        <v>4.2710933806520439E-3</v>
      </c>
      <c r="AE263" s="133">
        <f t="shared" si="169"/>
        <v>9.4960501086093687E-3</v>
      </c>
      <c r="AF263" s="133">
        <f t="shared" si="169"/>
        <v>9.2659896060643832E-3</v>
      </c>
      <c r="AG263" s="133">
        <f t="shared" si="169"/>
        <v>0</v>
      </c>
      <c r="AH263" s="133">
        <f t="shared" si="169"/>
        <v>3.536247186898292E-2</v>
      </c>
      <c r="AI263" s="134">
        <f>SUM(V263:AC263)</f>
        <v>1.0000000000000002</v>
      </c>
      <c r="AJ263" s="25" t="str">
        <f t="shared" si="161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7.055592996738122E-3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7.055592996738122E-3</v>
      </c>
      <c r="J267" s="155"/>
      <c r="K267" s="209" t="s">
        <v>7</v>
      </c>
      <c r="L267" s="158">
        <v>7.055592996738122E-3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7.055592996738122E-3</v>
      </c>
      <c r="U267" s="212" t="s">
        <v>7</v>
      </c>
      <c r="V267" s="213">
        <v>7.055592996738122E-3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7.055592996738122E-3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70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71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72">SUM(V268:AC268)</f>
        <v>0</v>
      </c>
      <c r="AJ268" s="147" t="str">
        <f t="shared" ref="AJ268:AJ289" si="173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70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71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72"/>
        <v>0</v>
      </c>
      <c r="AJ269" s="147" t="str">
        <f t="shared" si="173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70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71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72"/>
        <v>0</v>
      </c>
      <c r="AJ270" s="147" t="str">
        <f t="shared" si="173"/>
        <v/>
      </c>
      <c r="BA270" s="147"/>
      <c r="BR270" s="147"/>
      <c r="CG270" s="147"/>
    </row>
    <row r="271" spans="1:85" ht="15">
      <c r="A271" s="173" t="s">
        <v>16</v>
      </c>
      <c r="B271" s="162">
        <v>0</v>
      </c>
      <c r="C271" s="162">
        <v>0</v>
      </c>
      <c r="D271" s="162">
        <v>0</v>
      </c>
      <c r="E271" s="162">
        <v>6.380534867896321</v>
      </c>
      <c r="F271" s="322"/>
      <c r="G271" s="162">
        <v>0</v>
      </c>
      <c r="H271" s="174">
        <v>0</v>
      </c>
      <c r="I271" s="160">
        <f t="shared" si="170"/>
        <v>6.380534867896321</v>
      </c>
      <c r="J271" s="155"/>
      <c r="K271" s="175" t="s">
        <v>16</v>
      </c>
      <c r="L271" s="162">
        <v>0</v>
      </c>
      <c r="M271" s="162">
        <v>0</v>
      </c>
      <c r="N271" s="162">
        <v>0</v>
      </c>
      <c r="O271" s="162">
        <v>6.380534867896321</v>
      </c>
      <c r="P271" s="162">
        <v>0</v>
      </c>
      <c r="Q271" s="162">
        <v>0</v>
      </c>
      <c r="R271" s="163">
        <v>0</v>
      </c>
      <c r="S271" s="164">
        <f t="shared" si="171"/>
        <v>6.380534867896321</v>
      </c>
      <c r="U271" s="221" t="s">
        <v>16</v>
      </c>
      <c r="V271" s="213">
        <v>0</v>
      </c>
      <c r="W271" s="213">
        <v>0</v>
      </c>
      <c r="X271" s="213">
        <v>0</v>
      </c>
      <c r="Y271" s="213">
        <v>0</v>
      </c>
      <c r="Z271" s="213">
        <v>0</v>
      </c>
      <c r="AA271" s="213">
        <v>6.380534867896321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72"/>
        <v>6.380534867896321</v>
      </c>
      <c r="AJ271" s="147" t="str">
        <f t="shared" si="173"/>
        <v/>
      </c>
      <c r="BA271" s="147"/>
      <c r="BR271" s="147"/>
      <c r="CG271" s="147"/>
    </row>
    <row r="272" spans="1:85" ht="15">
      <c r="A272" s="165" t="s">
        <v>15</v>
      </c>
      <c r="B272" s="166">
        <v>2.0230797997575003</v>
      </c>
      <c r="C272" s="166">
        <v>5.3832932052784443E-2</v>
      </c>
      <c r="D272" s="166">
        <v>1.370136193447081</v>
      </c>
      <c r="E272" s="166">
        <v>0.78274140939793901</v>
      </c>
      <c r="F272" s="322"/>
      <c r="G272" s="166">
        <v>0</v>
      </c>
      <c r="H272" s="167">
        <v>0</v>
      </c>
      <c r="I272" s="168">
        <f t="shared" si="170"/>
        <v>4.2297903346553047</v>
      </c>
      <c r="J272" s="155"/>
      <c r="K272" s="169" t="s">
        <v>15</v>
      </c>
      <c r="L272" s="170">
        <v>2.0230797997575003</v>
      </c>
      <c r="M272" s="170">
        <v>5.3832932052784443E-2</v>
      </c>
      <c r="N272" s="170">
        <v>1.370136193447081</v>
      </c>
      <c r="O272" s="170">
        <v>0.78274140939793901</v>
      </c>
      <c r="P272" s="170">
        <v>0</v>
      </c>
      <c r="Q272" s="170">
        <v>0</v>
      </c>
      <c r="R272" s="171">
        <v>0</v>
      </c>
      <c r="S272" s="172">
        <f t="shared" si="171"/>
        <v>4.2297903346553047</v>
      </c>
      <c r="U272" s="217" t="s">
        <v>53</v>
      </c>
      <c r="V272" s="218">
        <v>1.9497596090451379</v>
      </c>
      <c r="W272" s="218">
        <v>0</v>
      </c>
      <c r="X272" s="218">
        <v>0</v>
      </c>
      <c r="Y272" s="218">
        <v>5.3832932052784443E-2</v>
      </c>
      <c r="Z272" s="218">
        <v>1.031840493142268</v>
      </c>
      <c r="AA272" s="218">
        <v>0.78274140939793901</v>
      </c>
      <c r="AB272" s="218">
        <v>0</v>
      </c>
      <c r="AC272" s="219">
        <v>0.41161589101717533</v>
      </c>
      <c r="AD272" s="218">
        <v>7.3320190712362288E-2</v>
      </c>
      <c r="AE272" s="218">
        <v>0</v>
      </c>
      <c r="AF272" s="218">
        <v>0</v>
      </c>
      <c r="AG272" s="218">
        <v>0.33829570030481304</v>
      </c>
      <c r="AH272" s="218">
        <v>0</v>
      </c>
      <c r="AI272" s="220">
        <f t="shared" si="172"/>
        <v>4.2297903346553047</v>
      </c>
      <c r="AJ272" s="147" t="str">
        <f t="shared" si="173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15.869836294156382</v>
      </c>
      <c r="F273" s="322"/>
      <c r="G273" s="162">
        <v>0</v>
      </c>
      <c r="H273" s="174">
        <v>0</v>
      </c>
      <c r="I273" s="160">
        <f t="shared" si="170"/>
        <v>15.869836294156382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15.869836294156382</v>
      </c>
      <c r="P273" s="162">
        <v>217.74525822807294</v>
      </c>
      <c r="Q273" s="162">
        <v>0</v>
      </c>
      <c r="R273" s="163">
        <v>0</v>
      </c>
      <c r="S273" s="164">
        <f t="shared" si="171"/>
        <v>233.61509452222933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2.3804754441234572</v>
      </c>
      <c r="AB273" s="213">
        <v>217.74525822807294</v>
      </c>
      <c r="AC273" s="214">
        <v>13.489360850032925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13.489360850032925</v>
      </c>
      <c r="AI273" s="216">
        <f t="shared" si="172"/>
        <v>233.61509452222933</v>
      </c>
      <c r="AJ273" s="147" t="str">
        <f t="shared" si="173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3.7575889686646421E-3</v>
      </c>
      <c r="F274" s="322"/>
      <c r="G274" s="166">
        <v>0</v>
      </c>
      <c r="H274" s="167">
        <v>0</v>
      </c>
      <c r="I274" s="168">
        <f t="shared" si="170"/>
        <v>3.7575889686646421E-3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3.7575889686646421E-3</v>
      </c>
      <c r="P274" s="170">
        <v>0.36537759498815642</v>
      </c>
      <c r="Q274" s="170">
        <v>0</v>
      </c>
      <c r="R274" s="171">
        <v>0</v>
      </c>
      <c r="S274" s="172">
        <f t="shared" si="171"/>
        <v>0.36913518395682104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0.36537759498815642</v>
      </c>
      <c r="AC274" s="219">
        <v>3.7575889686646421E-3</v>
      </c>
      <c r="AD274" s="218">
        <v>0</v>
      </c>
      <c r="AE274" s="218">
        <v>0</v>
      </c>
      <c r="AF274" s="218">
        <v>0</v>
      </c>
      <c r="AG274" s="218">
        <v>0</v>
      </c>
      <c r="AH274" s="218">
        <v>3.7575889686646421E-3</v>
      </c>
      <c r="AI274" s="220">
        <f t="shared" si="172"/>
        <v>0.36913518395682104</v>
      </c>
      <c r="AJ274" s="147" t="str">
        <f t="shared" si="173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70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71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72"/>
        <v>0</v>
      </c>
      <c r="AJ275" s="147" t="str">
        <f t="shared" si="173"/>
        <v/>
      </c>
      <c r="BA275" s="147"/>
      <c r="BR275" s="147"/>
      <c r="CG275" s="147"/>
    </row>
    <row r="276" spans="1:85" ht="15">
      <c r="A276" s="165" t="s">
        <v>17</v>
      </c>
      <c r="B276" s="166">
        <v>0</v>
      </c>
      <c r="C276" s="166">
        <v>0</v>
      </c>
      <c r="D276" s="166">
        <v>0.34500405434817205</v>
      </c>
      <c r="E276" s="166">
        <v>3.1225459545910831E-2</v>
      </c>
      <c r="F276" s="322"/>
      <c r="G276" s="166">
        <v>0</v>
      </c>
      <c r="H276" s="167">
        <v>0</v>
      </c>
      <c r="I276" s="168">
        <f t="shared" si="170"/>
        <v>0.37622951389408288</v>
      </c>
      <c r="J276" s="155"/>
      <c r="K276" s="169" t="s">
        <v>17</v>
      </c>
      <c r="L276" s="170">
        <v>0</v>
      </c>
      <c r="M276" s="170">
        <v>0</v>
      </c>
      <c r="N276" s="170">
        <v>0.34500405434817205</v>
      </c>
      <c r="O276" s="170">
        <v>3.1225459545910831E-2</v>
      </c>
      <c r="P276" s="170">
        <v>0.58848882352940923</v>
      </c>
      <c r="Q276" s="170">
        <v>0</v>
      </c>
      <c r="R276" s="171">
        <v>0</v>
      </c>
      <c r="S276" s="172">
        <f t="shared" si="171"/>
        <v>0.96471833742349211</v>
      </c>
      <c r="U276" s="217" t="s">
        <v>17</v>
      </c>
      <c r="V276" s="218">
        <v>0</v>
      </c>
      <c r="W276" s="218">
        <v>0</v>
      </c>
      <c r="X276" s="218">
        <v>0</v>
      </c>
      <c r="Y276" s="218">
        <v>0</v>
      </c>
      <c r="Z276" s="218">
        <v>0.34500405434817205</v>
      </c>
      <c r="AA276" s="218">
        <v>0</v>
      </c>
      <c r="AB276" s="218">
        <v>0.58848882352940923</v>
      </c>
      <c r="AC276" s="219">
        <v>3.1225459545910831E-2</v>
      </c>
      <c r="AD276" s="218">
        <v>0</v>
      </c>
      <c r="AE276" s="218">
        <v>0</v>
      </c>
      <c r="AF276" s="218">
        <v>0</v>
      </c>
      <c r="AG276" s="218">
        <v>0</v>
      </c>
      <c r="AH276" s="218">
        <v>3.1225459545910831E-2</v>
      </c>
      <c r="AI276" s="220">
        <f t="shared" si="172"/>
        <v>0.96471833742349211</v>
      </c>
      <c r="AJ276" s="147" t="str">
        <f t="shared" si="173"/>
        <v/>
      </c>
      <c r="BA276" s="147"/>
      <c r="BR276" s="147"/>
      <c r="CG276" s="147"/>
    </row>
    <row r="277" spans="1:85" ht="15">
      <c r="A277" s="173" t="s">
        <v>139</v>
      </c>
      <c r="B277" s="162">
        <v>6.4644084960410117E-2</v>
      </c>
      <c r="C277" s="162">
        <v>2.2672899438957077</v>
      </c>
      <c r="D277" s="162">
        <v>0.13936759533579424</v>
      </c>
      <c r="E277" s="162">
        <v>0.17380802134332632</v>
      </c>
      <c r="F277" s="322"/>
      <c r="G277" s="162">
        <v>0</v>
      </c>
      <c r="H277" s="174">
        <v>0</v>
      </c>
      <c r="I277" s="160">
        <f t="shared" si="170"/>
        <v>2.6451096455352383</v>
      </c>
      <c r="J277" s="155"/>
      <c r="K277" s="175" t="s">
        <v>139</v>
      </c>
      <c r="L277" s="162">
        <v>6.4644084960410117E-2</v>
      </c>
      <c r="M277" s="162">
        <v>2.2672899438957077</v>
      </c>
      <c r="N277" s="162">
        <v>0.13936759533579424</v>
      </c>
      <c r="O277" s="162">
        <v>0.17380802134332632</v>
      </c>
      <c r="P277" s="162">
        <v>0</v>
      </c>
      <c r="Q277" s="162">
        <v>0</v>
      </c>
      <c r="R277" s="163">
        <v>0</v>
      </c>
      <c r="S277" s="164">
        <f t="shared" si="171"/>
        <v>2.6451096455352383</v>
      </c>
      <c r="U277" s="221" t="s">
        <v>139</v>
      </c>
      <c r="V277" s="213">
        <v>6.4644084960410117E-2</v>
      </c>
      <c r="W277" s="213">
        <v>0</v>
      </c>
      <c r="X277" s="213">
        <v>0</v>
      </c>
      <c r="Y277" s="213">
        <v>2.2672899438957077</v>
      </c>
      <c r="Z277" s="213">
        <v>0</v>
      </c>
      <c r="AA277" s="213">
        <v>0</v>
      </c>
      <c r="AB277" s="213">
        <v>0</v>
      </c>
      <c r="AC277" s="214">
        <v>0.31317561667912053</v>
      </c>
      <c r="AD277" s="213">
        <v>0</v>
      </c>
      <c r="AE277" s="213">
        <v>0</v>
      </c>
      <c r="AF277" s="213">
        <v>0</v>
      </c>
      <c r="AG277" s="213">
        <v>0.13936759533579424</v>
      </c>
      <c r="AH277" s="213">
        <v>0.17380802134332632</v>
      </c>
      <c r="AI277" s="216">
        <f t="shared" si="172"/>
        <v>2.6451096455352383</v>
      </c>
      <c r="AJ277" s="147" t="str">
        <f t="shared" si="173"/>
        <v/>
      </c>
      <c r="BA277" s="147"/>
      <c r="BR277" s="147"/>
      <c r="CG277" s="147"/>
    </row>
    <row r="278" spans="1:85" ht="15">
      <c r="A278" s="165" t="s">
        <v>25</v>
      </c>
      <c r="B278" s="166">
        <v>1.3596208568312818</v>
      </c>
      <c r="C278" s="166">
        <v>4.7224145160425432E-2</v>
      </c>
      <c r="D278" s="166">
        <v>24.790480990261443</v>
      </c>
      <c r="E278" s="166">
        <v>84.308796822721334</v>
      </c>
      <c r="F278" s="322"/>
      <c r="G278" s="166">
        <v>1.3678639435031998</v>
      </c>
      <c r="H278" s="167">
        <v>0</v>
      </c>
      <c r="I278" s="168">
        <f t="shared" si="170"/>
        <v>111.87398675847768</v>
      </c>
      <c r="J278" s="155"/>
      <c r="K278" s="169" t="s">
        <v>25</v>
      </c>
      <c r="L278" s="170">
        <v>1.3596208568312818</v>
      </c>
      <c r="M278" s="170">
        <v>4.7224145160425432E-2</v>
      </c>
      <c r="N278" s="170">
        <v>24.790480990261443</v>
      </c>
      <c r="O278" s="170">
        <v>84.308796822721334</v>
      </c>
      <c r="P278" s="170">
        <v>0</v>
      </c>
      <c r="Q278" s="170">
        <v>1.3678639435031998</v>
      </c>
      <c r="R278" s="171">
        <v>0</v>
      </c>
      <c r="S278" s="172">
        <f t="shared" si="171"/>
        <v>111.87398675847768</v>
      </c>
      <c r="U278" s="217" t="s">
        <v>25</v>
      </c>
      <c r="V278" s="218">
        <v>0.7449851303591748</v>
      </c>
      <c r="W278" s="218">
        <v>0.61463572647210696</v>
      </c>
      <c r="X278" s="218">
        <v>1.3678639435031998</v>
      </c>
      <c r="Y278" s="218">
        <v>4.7224145160425432E-2</v>
      </c>
      <c r="Z278" s="218">
        <v>24.790480990261443</v>
      </c>
      <c r="AA278" s="218">
        <v>84.29415703402654</v>
      </c>
      <c r="AB278" s="218">
        <v>0</v>
      </c>
      <c r="AC278" s="219">
        <v>1.463978869479792E-2</v>
      </c>
      <c r="AD278" s="218">
        <v>0</v>
      </c>
      <c r="AE278" s="218">
        <v>0</v>
      </c>
      <c r="AF278" s="218">
        <v>0</v>
      </c>
      <c r="AG278" s="218">
        <v>0</v>
      </c>
      <c r="AH278" s="218">
        <v>1.463978869479792E-2</v>
      </c>
      <c r="AI278" s="220">
        <f t="shared" si="172"/>
        <v>111.87398675847768</v>
      </c>
      <c r="AJ278" s="147" t="str">
        <f t="shared" si="173"/>
        <v/>
      </c>
      <c r="BA278" s="147"/>
      <c r="BR278" s="147"/>
      <c r="CG278" s="147"/>
    </row>
    <row r="279" spans="1:85" ht="15">
      <c r="A279" s="173" t="s">
        <v>24</v>
      </c>
      <c r="B279" s="162">
        <v>0.15747475614367679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70"/>
        <v>0.15747475614367679</v>
      </c>
      <c r="J279" s="155"/>
      <c r="K279" s="175" t="s">
        <v>24</v>
      </c>
      <c r="L279" s="162">
        <v>0.15747475614367679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71"/>
        <v>0.15747475614367679</v>
      </c>
      <c r="U279" s="221" t="s">
        <v>24</v>
      </c>
      <c r="V279" s="213">
        <v>0.15747475614367679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72"/>
        <v>0.15747475614367679</v>
      </c>
      <c r="AJ279" s="147" t="str">
        <f t="shared" si="173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70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71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72"/>
        <v>0</v>
      </c>
      <c r="AJ280" s="147" t="str">
        <f t="shared" si="173"/>
        <v/>
      </c>
      <c r="BA280" s="147"/>
      <c r="BR280" s="147"/>
      <c r="CG280" s="147"/>
    </row>
    <row r="281" spans="1:85" ht="15">
      <c r="A281" s="173" t="s">
        <v>22</v>
      </c>
      <c r="B281" s="162">
        <v>3.3937177903279458</v>
      </c>
      <c r="C281" s="162">
        <v>0</v>
      </c>
      <c r="D281" s="162">
        <v>0</v>
      </c>
      <c r="E281" s="162">
        <v>0</v>
      </c>
      <c r="F281" s="322"/>
      <c r="G281" s="162">
        <v>0</v>
      </c>
      <c r="H281" s="174">
        <v>0</v>
      </c>
      <c r="I281" s="160">
        <f t="shared" si="170"/>
        <v>3.3937177903279458</v>
      </c>
      <c r="J281" s="155"/>
      <c r="K281" s="175" t="s">
        <v>22</v>
      </c>
      <c r="L281" s="162">
        <v>3.3937177903279458</v>
      </c>
      <c r="M281" s="162">
        <v>0</v>
      </c>
      <c r="N281" s="162">
        <v>0</v>
      </c>
      <c r="O281" s="162">
        <v>0</v>
      </c>
      <c r="P281" s="162">
        <v>12.871573306280839</v>
      </c>
      <c r="Q281" s="162">
        <v>0</v>
      </c>
      <c r="R281" s="163">
        <v>0</v>
      </c>
      <c r="S281" s="164">
        <f t="shared" si="171"/>
        <v>16.265291096608784</v>
      </c>
      <c r="U281" s="221" t="s">
        <v>22</v>
      </c>
      <c r="V281" s="213">
        <v>3.3937177903279458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12.871573306280839</v>
      </c>
      <c r="AC281" s="214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6">
        <f t="shared" si="172"/>
        <v>16.265291096608784</v>
      </c>
      <c r="AJ281" s="147" t="str">
        <f t="shared" si="173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70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71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72"/>
        <v>0</v>
      </c>
      <c r="AJ282" s="147" t="str">
        <f t="shared" si="173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70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71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72"/>
        <v>0</v>
      </c>
      <c r="AJ283" s="147" t="str">
        <f t="shared" si="173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70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71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72"/>
        <v>0</v>
      </c>
      <c r="AJ284" s="147" t="str">
        <f t="shared" si="173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70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71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72"/>
        <v>0</v>
      </c>
      <c r="AJ285" s="147" t="str">
        <f t="shared" si="173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70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71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72"/>
        <v>0</v>
      </c>
      <c r="AJ286" s="147" t="str">
        <f t="shared" si="173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70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71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72"/>
        <v>0</v>
      </c>
      <c r="AJ287" s="147" t="str">
        <f t="shared" si="173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7.0055928810175523</v>
      </c>
      <c r="C288" s="201">
        <f t="shared" ref="C288:H288" si="174">SUM(C267:C283)</f>
        <v>2.3683470211089177</v>
      </c>
      <c r="D288" s="201">
        <f t="shared" si="174"/>
        <v>26.644988833392489</v>
      </c>
      <c r="E288" s="201">
        <f t="shared" si="174"/>
        <v>107.55070046402989</v>
      </c>
      <c r="F288" s="201">
        <f t="shared" si="174"/>
        <v>0</v>
      </c>
      <c r="G288" s="201">
        <f t="shared" si="174"/>
        <v>1.3678639435031998</v>
      </c>
      <c r="H288" s="203">
        <f t="shared" si="174"/>
        <v>0</v>
      </c>
      <c r="I288" s="160">
        <f t="shared" ref="I288" si="175">SUM(I267:I283)</f>
        <v>144.93749314305202</v>
      </c>
      <c r="J288" s="155"/>
      <c r="K288" s="202" t="s">
        <v>26</v>
      </c>
      <c r="L288" s="201">
        <f>SUM(L267:L283)</f>
        <v>7.0055928810175523</v>
      </c>
      <c r="M288" s="201">
        <f t="shared" ref="M288:R288" si="176">SUM(M267:M283)</f>
        <v>2.3683470211089177</v>
      </c>
      <c r="N288" s="201">
        <f t="shared" si="176"/>
        <v>26.644988833392489</v>
      </c>
      <c r="O288" s="201">
        <f t="shared" si="176"/>
        <v>107.55070046402989</v>
      </c>
      <c r="P288" s="201">
        <f t="shared" si="176"/>
        <v>231.57069795287137</v>
      </c>
      <c r="Q288" s="201">
        <f t="shared" si="176"/>
        <v>1.3678639435031998</v>
      </c>
      <c r="R288" s="203">
        <f t="shared" si="176"/>
        <v>0</v>
      </c>
      <c r="S288" s="204">
        <f t="shared" ref="S288" si="177">SUM(S267:S283)</f>
        <v>376.50819109592339</v>
      </c>
      <c r="T288" s="147" t="str">
        <f>IF(ABS(S288-AI288)&gt;0.01,S288-AI288,"")</f>
        <v/>
      </c>
      <c r="U288" s="230" t="s">
        <v>59</v>
      </c>
      <c r="V288" s="231">
        <f>SUM(V267:V283)</f>
        <v>6.3176369638330829</v>
      </c>
      <c r="W288" s="231">
        <f t="shared" ref="W288:AH288" si="178">SUM(W267:W283)</f>
        <v>0.61463572647210696</v>
      </c>
      <c r="X288" s="231">
        <f t="shared" si="178"/>
        <v>1.3678639435031998</v>
      </c>
      <c r="Y288" s="231">
        <f t="shared" si="178"/>
        <v>2.3683470211089177</v>
      </c>
      <c r="Z288" s="231">
        <f t="shared" si="178"/>
        <v>26.167325537751882</v>
      </c>
      <c r="AA288" s="231">
        <f t="shared" si="178"/>
        <v>93.837908755444261</v>
      </c>
      <c r="AB288" s="231">
        <f t="shared" si="178"/>
        <v>231.57069795287137</v>
      </c>
      <c r="AC288" s="231">
        <f t="shared" si="178"/>
        <v>14.263775194938596</v>
      </c>
      <c r="AD288" s="232">
        <f t="shared" si="178"/>
        <v>7.3320190712362288E-2</v>
      </c>
      <c r="AE288" s="232">
        <f t="shared" si="178"/>
        <v>0</v>
      </c>
      <c r="AF288" s="232">
        <f t="shared" si="178"/>
        <v>0</v>
      </c>
      <c r="AG288" s="232">
        <f t="shared" si="178"/>
        <v>0.47766329564060728</v>
      </c>
      <c r="AH288" s="232">
        <f t="shared" si="178"/>
        <v>13.712791708585625</v>
      </c>
      <c r="AI288" s="233">
        <f>SUM(V288:AC288)</f>
        <v>376.50819109592339</v>
      </c>
      <c r="AJ288" s="147" t="str">
        <f t="shared" si="173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4.8335270116084413E-2</v>
      </c>
      <c r="C289" s="49">
        <f t="shared" ref="C289:H289" si="179">IF($I288=0,"-",C288/$I288)</f>
        <v>1.6340471811330283E-2</v>
      </c>
      <c r="D289" s="49">
        <f t="shared" si="179"/>
        <v>0.18383779280005982</v>
      </c>
      <c r="E289" s="49">
        <f t="shared" si="179"/>
        <v>0.74204885245171381</v>
      </c>
      <c r="F289" s="49">
        <f t="shared" si="179"/>
        <v>0</v>
      </c>
      <c r="G289" s="49">
        <f t="shared" si="179"/>
        <v>9.4376128208118679E-3</v>
      </c>
      <c r="H289" s="71">
        <f t="shared" si="179"/>
        <v>0</v>
      </c>
      <c r="I289" s="50">
        <f>SUM(B289:H289)</f>
        <v>1.0000000000000002</v>
      </c>
      <c r="J289" s="147"/>
      <c r="K289" s="82" t="s">
        <v>83</v>
      </c>
      <c r="L289" s="99">
        <f t="shared" ref="L289:R289" si="180">IF($S288=0,"-",L288/$S288)</f>
        <v>1.8606747599902097E-2</v>
      </c>
      <c r="M289" s="99">
        <f t="shared" si="180"/>
        <v>6.2902934839617645E-3</v>
      </c>
      <c r="N289" s="99">
        <f t="shared" si="180"/>
        <v>7.0768683028742174E-2</v>
      </c>
      <c r="O289" s="99">
        <f t="shared" si="180"/>
        <v>0.2856530163420245</v>
      </c>
      <c r="P289" s="99">
        <f t="shared" si="180"/>
        <v>0.61504823382148899</v>
      </c>
      <c r="Q289" s="99">
        <f t="shared" si="180"/>
        <v>3.633025723880487E-3</v>
      </c>
      <c r="R289" s="100">
        <f t="shared" si="180"/>
        <v>0</v>
      </c>
      <c r="S289" s="101">
        <f>SUM(L289:R289)</f>
        <v>1</v>
      </c>
      <c r="U289" s="111" t="s">
        <v>83</v>
      </c>
      <c r="V289" s="133">
        <f>+V288/$AI288</f>
        <v>1.6779547200404817E-2</v>
      </c>
      <c r="W289" s="133">
        <f t="shared" ref="W289:AH289" si="181">+W288/$AI288</f>
        <v>1.6324630937856956E-3</v>
      </c>
      <c r="X289" s="133">
        <f t="shared" si="181"/>
        <v>3.633025723880487E-3</v>
      </c>
      <c r="Y289" s="133">
        <f t="shared" si="181"/>
        <v>6.2902934839617645E-3</v>
      </c>
      <c r="Z289" s="133">
        <f t="shared" si="181"/>
        <v>6.9500016617394661E-2</v>
      </c>
      <c r="AA289" s="133">
        <f t="shared" si="181"/>
        <v>0.24923205118673522</v>
      </c>
      <c r="AB289" s="133">
        <f t="shared" si="181"/>
        <v>0.61504823382148899</v>
      </c>
      <c r="AC289" s="133">
        <f t="shared" si="181"/>
        <v>3.7884368872348383E-2</v>
      </c>
      <c r="AD289" s="133">
        <f t="shared" si="181"/>
        <v>1.947373057115839E-4</v>
      </c>
      <c r="AE289" s="133">
        <f t="shared" si="181"/>
        <v>0</v>
      </c>
      <c r="AF289" s="133">
        <f t="shared" si="181"/>
        <v>0</v>
      </c>
      <c r="AG289" s="133">
        <f t="shared" si="181"/>
        <v>1.2686664113475091E-3</v>
      </c>
      <c r="AH289" s="133">
        <f t="shared" si="181"/>
        <v>3.6420965155289281E-2</v>
      </c>
      <c r="AI289" s="134">
        <f>SUM(V289:AC289)</f>
        <v>1</v>
      </c>
      <c r="AJ289" s="25" t="str">
        <f t="shared" si="173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82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83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84">SUM(V294:AC294)</f>
        <v>0</v>
      </c>
      <c r="AJ294" s="147" t="str">
        <f t="shared" ref="AJ294:AJ315" si="185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82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83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84"/>
        <v>0</v>
      </c>
      <c r="AJ295" s="147" t="str">
        <f t="shared" si="185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82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83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84"/>
        <v>0</v>
      </c>
      <c r="AJ296" s="147" t="str">
        <f t="shared" si="185"/>
        <v/>
      </c>
      <c r="BA296" s="147"/>
      <c r="BR296" s="147"/>
      <c r="CG296" s="147"/>
    </row>
    <row r="297" spans="1:85" ht="15">
      <c r="A297" s="173" t="s">
        <v>16</v>
      </c>
      <c r="B297" s="162">
        <v>12.686928626556085</v>
      </c>
      <c r="C297" s="162">
        <v>95.893297561818599</v>
      </c>
      <c r="D297" s="162">
        <v>15.882652878445201</v>
      </c>
      <c r="E297" s="162">
        <v>0.28903581907632919</v>
      </c>
      <c r="F297" s="322"/>
      <c r="G297" s="162">
        <v>0</v>
      </c>
      <c r="H297" s="174">
        <v>0</v>
      </c>
      <c r="I297" s="160">
        <f t="shared" si="182"/>
        <v>124.75191488589621</v>
      </c>
      <c r="J297" s="155"/>
      <c r="K297" s="175" t="s">
        <v>16</v>
      </c>
      <c r="L297" s="162">
        <v>12.686928626556085</v>
      </c>
      <c r="M297" s="162">
        <v>95.893297561818599</v>
      </c>
      <c r="N297" s="162">
        <v>15.882652878445201</v>
      </c>
      <c r="O297" s="162">
        <v>0.28903581907632919</v>
      </c>
      <c r="P297" s="162">
        <v>0</v>
      </c>
      <c r="Q297" s="162">
        <v>0</v>
      </c>
      <c r="R297" s="163">
        <v>0</v>
      </c>
      <c r="S297" s="164">
        <f t="shared" si="183"/>
        <v>124.75191488589621</v>
      </c>
      <c r="U297" s="221" t="s">
        <v>16</v>
      </c>
      <c r="V297" s="213">
        <v>12.686928626556085</v>
      </c>
      <c r="W297" s="213">
        <v>0</v>
      </c>
      <c r="X297" s="213">
        <v>0</v>
      </c>
      <c r="Y297" s="213">
        <v>95.893297561818599</v>
      </c>
      <c r="Z297" s="213">
        <v>15.882652878445201</v>
      </c>
      <c r="AA297" s="213">
        <v>0.28903581907632919</v>
      </c>
      <c r="AB297" s="213">
        <v>0</v>
      </c>
      <c r="AC297" s="214">
        <v>0</v>
      </c>
      <c r="AD297" s="215">
        <v>0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84"/>
        <v>124.75191488589621</v>
      </c>
      <c r="AJ297" s="147" t="str">
        <f t="shared" si="185"/>
        <v/>
      </c>
      <c r="BA297" s="147"/>
      <c r="BR297" s="147"/>
      <c r="CG297" s="147"/>
    </row>
    <row r="298" spans="1:85" ht="15">
      <c r="A298" s="165" t="s">
        <v>15</v>
      </c>
      <c r="B298" s="166">
        <v>24.450139635277225</v>
      </c>
      <c r="C298" s="166">
        <v>42.255479848329763</v>
      </c>
      <c r="D298" s="166">
        <v>17.411390298141807</v>
      </c>
      <c r="E298" s="166">
        <v>0.31152232732239221</v>
      </c>
      <c r="F298" s="322"/>
      <c r="G298" s="166">
        <v>0</v>
      </c>
      <c r="H298" s="167">
        <v>0</v>
      </c>
      <c r="I298" s="168">
        <f t="shared" si="182"/>
        <v>84.428532109071199</v>
      </c>
      <c r="J298" s="155"/>
      <c r="K298" s="169" t="s">
        <v>15</v>
      </c>
      <c r="L298" s="170">
        <v>24.450139635277225</v>
      </c>
      <c r="M298" s="170">
        <v>42.255479848329763</v>
      </c>
      <c r="N298" s="170">
        <v>17.411390298141807</v>
      </c>
      <c r="O298" s="170">
        <v>0.31152232732239221</v>
      </c>
      <c r="P298" s="170">
        <v>0</v>
      </c>
      <c r="Q298" s="170">
        <v>0</v>
      </c>
      <c r="R298" s="171">
        <v>0</v>
      </c>
      <c r="S298" s="172">
        <f t="shared" si="183"/>
        <v>84.428532109071199</v>
      </c>
      <c r="U298" s="217" t="s">
        <v>53</v>
      </c>
      <c r="V298" s="218">
        <v>20.995269839638137</v>
      </c>
      <c r="W298" s="218">
        <v>0</v>
      </c>
      <c r="X298" s="218">
        <v>0</v>
      </c>
      <c r="Y298" s="218">
        <v>42.255479848329763</v>
      </c>
      <c r="Z298" s="218">
        <v>17.411390298141807</v>
      </c>
      <c r="AA298" s="218">
        <v>0.31152232732239221</v>
      </c>
      <c r="AB298" s="218">
        <v>0</v>
      </c>
      <c r="AC298" s="219">
        <v>3.4548697956390875</v>
      </c>
      <c r="AD298" s="218">
        <v>3.4548697956390875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84"/>
        <v>84.428532109071185</v>
      </c>
      <c r="AJ298" s="147" t="str">
        <f t="shared" si="185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0.50108017734377552</v>
      </c>
      <c r="F299" s="322"/>
      <c r="G299" s="162">
        <v>0</v>
      </c>
      <c r="H299" s="174">
        <v>0</v>
      </c>
      <c r="I299" s="160">
        <f t="shared" si="182"/>
        <v>0.50108017734377552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0.50108017734377552</v>
      </c>
      <c r="P299" s="162">
        <v>187.53486798244458</v>
      </c>
      <c r="Q299" s="162">
        <v>0</v>
      </c>
      <c r="R299" s="163">
        <v>0</v>
      </c>
      <c r="S299" s="164">
        <f t="shared" si="183"/>
        <v>188.03594815978835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0.50108017734377552</v>
      </c>
      <c r="AB299" s="213">
        <v>187.53486798244458</v>
      </c>
      <c r="AC299" s="214">
        <v>0</v>
      </c>
      <c r="AD299" s="213">
        <v>0</v>
      </c>
      <c r="AE299" s="213">
        <v>0</v>
      </c>
      <c r="AF299" s="213">
        <v>0</v>
      </c>
      <c r="AG299" s="213">
        <v>0</v>
      </c>
      <c r="AH299" s="213">
        <v>0</v>
      </c>
      <c r="AI299" s="216">
        <f t="shared" si="184"/>
        <v>188.03594815978835</v>
      </c>
      <c r="AJ299" s="147" t="str">
        <f t="shared" si="185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82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2.6387420606063001</v>
      </c>
      <c r="Q300" s="170">
        <v>0</v>
      </c>
      <c r="R300" s="171">
        <v>0</v>
      </c>
      <c r="S300" s="172">
        <f t="shared" si="183"/>
        <v>2.6387420606063001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2.6387420606063001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84"/>
        <v>2.6387420606063001</v>
      </c>
      <c r="AJ300" s="147" t="str">
        <f t="shared" si="185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82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83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84"/>
        <v>0</v>
      </c>
      <c r="AJ301" s="147" t="str">
        <f t="shared" si="185"/>
        <v/>
      </c>
      <c r="BA301" s="147"/>
      <c r="BR301" s="147"/>
      <c r="CG301" s="147"/>
    </row>
    <row r="302" spans="1:85" ht="15">
      <c r="A302" s="165" t="s">
        <v>17</v>
      </c>
      <c r="B302" s="166">
        <v>0.11347636839245533</v>
      </c>
      <c r="C302" s="166">
        <v>0</v>
      </c>
      <c r="D302" s="166">
        <v>49.712812501489488</v>
      </c>
      <c r="E302" s="166">
        <v>0.70388134648629208</v>
      </c>
      <c r="F302" s="322"/>
      <c r="G302" s="166">
        <v>0</v>
      </c>
      <c r="H302" s="167">
        <v>0</v>
      </c>
      <c r="I302" s="168">
        <f t="shared" si="182"/>
        <v>50.530170216368234</v>
      </c>
      <c r="J302" s="155"/>
      <c r="K302" s="169" t="s">
        <v>17</v>
      </c>
      <c r="L302" s="170">
        <v>0.11347636839245533</v>
      </c>
      <c r="M302" s="170">
        <v>0</v>
      </c>
      <c r="N302" s="170">
        <v>49.712812501489488</v>
      </c>
      <c r="O302" s="170">
        <v>0.70388134648629208</v>
      </c>
      <c r="P302" s="170">
        <v>1.1998370368436226</v>
      </c>
      <c r="Q302" s="170">
        <v>0</v>
      </c>
      <c r="R302" s="171">
        <v>0</v>
      </c>
      <c r="S302" s="172">
        <f t="shared" si="183"/>
        <v>51.730007253211859</v>
      </c>
      <c r="U302" s="217" t="s">
        <v>17</v>
      </c>
      <c r="V302" s="218">
        <v>0</v>
      </c>
      <c r="W302" s="218">
        <v>0</v>
      </c>
      <c r="X302" s="218">
        <v>0</v>
      </c>
      <c r="Y302" s="218">
        <v>0</v>
      </c>
      <c r="Z302" s="218">
        <v>49.712812501489488</v>
      </c>
      <c r="AA302" s="218">
        <v>0.32300150638288999</v>
      </c>
      <c r="AB302" s="218">
        <v>1.1998370368436226</v>
      </c>
      <c r="AC302" s="219">
        <v>0.49435620849585737</v>
      </c>
      <c r="AD302" s="218">
        <v>0.11347636839245533</v>
      </c>
      <c r="AE302" s="218">
        <v>0</v>
      </c>
      <c r="AF302" s="218">
        <v>0</v>
      </c>
      <c r="AG302" s="218">
        <v>0</v>
      </c>
      <c r="AH302" s="218">
        <v>0.38087984010340209</v>
      </c>
      <c r="AI302" s="220">
        <f t="shared" si="184"/>
        <v>51.730007253211859</v>
      </c>
      <c r="AJ302" s="147" t="str">
        <f t="shared" si="185"/>
        <v/>
      </c>
      <c r="BA302" s="147"/>
      <c r="BR302" s="147"/>
      <c r="CG302" s="147"/>
    </row>
    <row r="303" spans="1:85" ht="15">
      <c r="A303" s="173" t="s">
        <v>139</v>
      </c>
      <c r="B303" s="162">
        <v>30.494221524971358</v>
      </c>
      <c r="C303" s="162">
        <v>179.02703097481862</v>
      </c>
      <c r="D303" s="162">
        <v>63.473628443772476</v>
      </c>
      <c r="E303" s="162">
        <v>10.335022519145298</v>
      </c>
      <c r="F303" s="322"/>
      <c r="G303" s="162">
        <v>0</v>
      </c>
      <c r="H303" s="174">
        <v>0</v>
      </c>
      <c r="I303" s="160">
        <f t="shared" si="182"/>
        <v>283.32990346270776</v>
      </c>
      <c r="J303" s="155"/>
      <c r="K303" s="175" t="s">
        <v>139</v>
      </c>
      <c r="L303" s="162">
        <v>30.494221524971358</v>
      </c>
      <c r="M303" s="162">
        <v>179.02703097481862</v>
      </c>
      <c r="N303" s="162">
        <v>63.473628443772476</v>
      </c>
      <c r="O303" s="162">
        <v>10.335022519145298</v>
      </c>
      <c r="P303" s="162">
        <v>0.54197083454964945</v>
      </c>
      <c r="Q303" s="162">
        <v>0</v>
      </c>
      <c r="R303" s="163">
        <v>0</v>
      </c>
      <c r="S303" s="164">
        <f t="shared" si="183"/>
        <v>283.87187429725742</v>
      </c>
      <c r="U303" s="221" t="s">
        <v>139</v>
      </c>
      <c r="V303" s="213">
        <v>25.137291323821771</v>
      </c>
      <c r="W303" s="213">
        <v>0</v>
      </c>
      <c r="X303" s="213">
        <v>0</v>
      </c>
      <c r="Y303" s="213">
        <v>179.02703097481862</v>
      </c>
      <c r="Z303" s="213">
        <v>63.473628443772476</v>
      </c>
      <c r="AA303" s="213">
        <v>9.421679222661794</v>
      </c>
      <c r="AB303" s="213">
        <v>0.54197083454964945</v>
      </c>
      <c r="AC303" s="214">
        <v>6.2702734976330934</v>
      </c>
      <c r="AD303" s="213">
        <v>5.3569302011495896</v>
      </c>
      <c r="AE303" s="213">
        <v>0</v>
      </c>
      <c r="AF303" s="213">
        <v>0</v>
      </c>
      <c r="AG303" s="213">
        <v>0</v>
      </c>
      <c r="AH303" s="213">
        <v>0.9133432964835031</v>
      </c>
      <c r="AI303" s="216">
        <f t="shared" si="184"/>
        <v>283.87187429725742</v>
      </c>
      <c r="AJ303" s="147" t="str">
        <f t="shared" si="185"/>
        <v/>
      </c>
      <c r="BA303" s="147"/>
      <c r="BR303" s="147"/>
      <c r="CG303" s="147"/>
    </row>
    <row r="304" spans="1:85" ht="15">
      <c r="A304" s="165" t="s">
        <v>25</v>
      </c>
      <c r="B304" s="166">
        <v>31.384784371408347</v>
      </c>
      <c r="C304" s="166">
        <v>4.8988743723925197</v>
      </c>
      <c r="D304" s="166">
        <v>24.587805274407458</v>
      </c>
      <c r="E304" s="166">
        <v>402.60340687089149</v>
      </c>
      <c r="F304" s="322"/>
      <c r="G304" s="166">
        <v>39.418861117831668</v>
      </c>
      <c r="H304" s="167">
        <v>0</v>
      </c>
      <c r="I304" s="168">
        <f t="shared" si="182"/>
        <v>502.89373200693149</v>
      </c>
      <c r="J304" s="155"/>
      <c r="K304" s="169" t="s">
        <v>25</v>
      </c>
      <c r="L304" s="170">
        <v>31.384784371408347</v>
      </c>
      <c r="M304" s="170">
        <v>4.8988743723925197</v>
      </c>
      <c r="N304" s="170">
        <v>24.587805274407458</v>
      </c>
      <c r="O304" s="170">
        <v>402.60340687089149</v>
      </c>
      <c r="P304" s="170">
        <v>0.32857843996815306</v>
      </c>
      <c r="Q304" s="170">
        <v>39.418861117831668</v>
      </c>
      <c r="R304" s="171">
        <v>0</v>
      </c>
      <c r="S304" s="172">
        <f t="shared" si="183"/>
        <v>503.22231044689966</v>
      </c>
      <c r="U304" s="217" t="s">
        <v>25</v>
      </c>
      <c r="V304" s="218">
        <v>2.9530559946471926</v>
      </c>
      <c r="W304" s="218">
        <v>27.226311145923489</v>
      </c>
      <c r="X304" s="218">
        <v>39.418861117831668</v>
      </c>
      <c r="Y304" s="218">
        <v>4.8988743723925197</v>
      </c>
      <c r="Z304" s="218">
        <v>24.587805274407458</v>
      </c>
      <c r="AA304" s="218">
        <v>290.5709593396013</v>
      </c>
      <c r="AB304" s="218">
        <v>0.32857843996815306</v>
      </c>
      <c r="AC304" s="219">
        <v>113.23786476212783</v>
      </c>
      <c r="AD304" s="218">
        <v>1.2054172308376638</v>
      </c>
      <c r="AE304" s="218">
        <v>105.35178090293924</v>
      </c>
      <c r="AF304" s="218">
        <v>0</v>
      </c>
      <c r="AG304" s="218">
        <v>0</v>
      </c>
      <c r="AH304" s="218">
        <v>6.6806666283509211</v>
      </c>
      <c r="AI304" s="220">
        <f t="shared" si="184"/>
        <v>503.22231044689966</v>
      </c>
      <c r="AJ304" s="147" t="str">
        <f t="shared" si="185"/>
        <v/>
      </c>
      <c r="BA304" s="147"/>
      <c r="BR304" s="147"/>
      <c r="CG304" s="147"/>
    </row>
    <row r="305" spans="1:85" ht="15">
      <c r="A305" s="173" t="s">
        <v>24</v>
      </c>
      <c r="B305" s="162">
        <v>1.5225530729853682</v>
      </c>
      <c r="C305" s="162">
        <v>0.15484008610207881</v>
      </c>
      <c r="D305" s="162">
        <v>9.8628410044618242</v>
      </c>
      <c r="E305" s="162">
        <v>0</v>
      </c>
      <c r="F305" s="322"/>
      <c r="G305" s="162">
        <v>0</v>
      </c>
      <c r="H305" s="174">
        <v>0</v>
      </c>
      <c r="I305" s="160">
        <f t="shared" si="182"/>
        <v>11.540234163549272</v>
      </c>
      <c r="J305" s="155"/>
      <c r="K305" s="175" t="s">
        <v>24</v>
      </c>
      <c r="L305" s="162">
        <v>1.5225530729853682</v>
      </c>
      <c r="M305" s="162">
        <v>0.15484008610207881</v>
      </c>
      <c r="N305" s="162">
        <v>9.8628410044618242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83"/>
        <v>11.540234163549272</v>
      </c>
      <c r="U305" s="221" t="s">
        <v>24</v>
      </c>
      <c r="V305" s="213">
        <v>1.4179625375319924</v>
      </c>
      <c r="W305" s="213">
        <v>2.3852045767913582E-2</v>
      </c>
      <c r="X305" s="213">
        <v>0</v>
      </c>
      <c r="Y305" s="213">
        <v>0.15484008610207881</v>
      </c>
      <c r="Z305" s="213">
        <v>9.8628410044618242</v>
      </c>
      <c r="AA305" s="213">
        <v>0</v>
      </c>
      <c r="AB305" s="213">
        <v>0</v>
      </c>
      <c r="AC305" s="214">
        <v>8.0738489685462198E-2</v>
      </c>
      <c r="AD305" s="213">
        <v>8.0738489685462198E-2</v>
      </c>
      <c r="AE305" s="213">
        <v>0</v>
      </c>
      <c r="AF305" s="213">
        <v>0</v>
      </c>
      <c r="AG305" s="213">
        <v>0</v>
      </c>
      <c r="AH305" s="213">
        <v>0</v>
      </c>
      <c r="AI305" s="216">
        <f t="shared" si="184"/>
        <v>11.540234163549272</v>
      </c>
      <c r="AJ305" s="147" t="str">
        <f t="shared" si="185"/>
        <v/>
      </c>
      <c r="BA305" s="147"/>
      <c r="BR305" s="147"/>
      <c r="CG305" s="147"/>
    </row>
    <row r="306" spans="1:85" ht="15">
      <c r="A306" s="165" t="s">
        <v>56</v>
      </c>
      <c r="B306" s="166">
        <v>1.6799542979439777</v>
      </c>
      <c r="C306" s="166">
        <v>4.9425309666767177E-2</v>
      </c>
      <c r="D306" s="166">
        <v>1.8252751723048659</v>
      </c>
      <c r="E306" s="166">
        <v>0</v>
      </c>
      <c r="F306" s="322"/>
      <c r="G306" s="166">
        <v>0</v>
      </c>
      <c r="H306" s="167">
        <v>0</v>
      </c>
      <c r="I306" s="168">
        <f t="shared" si="182"/>
        <v>3.5546547799156105</v>
      </c>
      <c r="J306" s="155"/>
      <c r="K306" s="169" t="s">
        <v>56</v>
      </c>
      <c r="L306" s="170">
        <v>1.6799542979439777</v>
      </c>
      <c r="M306" s="170">
        <v>4.9425309666767177E-2</v>
      </c>
      <c r="N306" s="170">
        <v>1.8252751723048659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83"/>
        <v>3.5546547799156105</v>
      </c>
      <c r="U306" s="217" t="s">
        <v>56</v>
      </c>
      <c r="V306" s="218">
        <v>1.5803998839651943</v>
      </c>
      <c r="W306" s="218">
        <v>0</v>
      </c>
      <c r="X306" s="218">
        <v>0</v>
      </c>
      <c r="Y306" s="218">
        <v>4.9425309666767177E-2</v>
      </c>
      <c r="Z306" s="218">
        <v>1.8252751723048659</v>
      </c>
      <c r="AA306" s="218">
        <v>0</v>
      </c>
      <c r="AB306" s="218">
        <v>0</v>
      </c>
      <c r="AC306" s="219">
        <v>9.9554413978783354E-2</v>
      </c>
      <c r="AD306" s="218">
        <v>9.9554413978783354E-2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84"/>
        <v>3.5546547799156105</v>
      </c>
      <c r="AJ306" s="147" t="str">
        <f t="shared" si="185"/>
        <v/>
      </c>
      <c r="BA306" s="147"/>
      <c r="BR306" s="147"/>
      <c r="CG306" s="147"/>
    </row>
    <row r="307" spans="1:85" ht="15">
      <c r="A307" s="173" t="s">
        <v>22</v>
      </c>
      <c r="B307" s="162">
        <v>59.944864640490053</v>
      </c>
      <c r="C307" s="162">
        <v>27.515675572683964</v>
      </c>
      <c r="D307" s="162">
        <v>10.8097296892687</v>
      </c>
      <c r="E307" s="162">
        <v>0</v>
      </c>
      <c r="F307" s="322"/>
      <c r="G307" s="162">
        <v>0</v>
      </c>
      <c r="H307" s="174">
        <v>0</v>
      </c>
      <c r="I307" s="160">
        <f t="shared" si="182"/>
        <v>98.27026990244272</v>
      </c>
      <c r="J307" s="155"/>
      <c r="K307" s="175" t="s">
        <v>22</v>
      </c>
      <c r="L307" s="162">
        <v>59.944864640490053</v>
      </c>
      <c r="M307" s="162">
        <v>27.515675572683964</v>
      </c>
      <c r="N307" s="162">
        <v>10.8097296892687</v>
      </c>
      <c r="O307" s="162">
        <v>0</v>
      </c>
      <c r="P307" s="162">
        <v>11.138391598457337</v>
      </c>
      <c r="Q307" s="162">
        <v>0</v>
      </c>
      <c r="R307" s="163">
        <v>0</v>
      </c>
      <c r="S307" s="164">
        <f t="shared" si="183"/>
        <v>109.40866150090005</v>
      </c>
      <c r="U307" s="221" t="s">
        <v>22</v>
      </c>
      <c r="V307" s="213">
        <v>57.979459242441202</v>
      </c>
      <c r="W307" s="213">
        <v>0</v>
      </c>
      <c r="X307" s="213">
        <v>0</v>
      </c>
      <c r="Y307" s="213">
        <v>27.515675572683964</v>
      </c>
      <c r="Z307" s="213">
        <v>10.8097296892687</v>
      </c>
      <c r="AA307" s="213">
        <v>0</v>
      </c>
      <c r="AB307" s="213">
        <v>11.138391598457337</v>
      </c>
      <c r="AC307" s="214">
        <v>1.9654053980488544</v>
      </c>
      <c r="AD307" s="213">
        <v>1.9654053980488544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84"/>
        <v>109.40866150090005</v>
      </c>
      <c r="AJ307" s="147" t="str">
        <f t="shared" si="185"/>
        <v/>
      </c>
      <c r="BA307" s="147"/>
      <c r="BR307" s="147"/>
      <c r="CG307" s="147"/>
    </row>
    <row r="308" spans="1:85" ht="15">
      <c r="A308" s="165" t="s">
        <v>21</v>
      </c>
      <c r="B308" s="166">
        <v>1.380088088042546E-2</v>
      </c>
      <c r="C308" s="166">
        <v>2.0701321320638188E-2</v>
      </c>
      <c r="D308" s="166">
        <v>0</v>
      </c>
      <c r="E308" s="166">
        <v>0</v>
      </c>
      <c r="F308" s="322"/>
      <c r="G308" s="166">
        <v>0</v>
      </c>
      <c r="H308" s="167">
        <v>0</v>
      </c>
      <c r="I308" s="168">
        <f t="shared" si="182"/>
        <v>3.4502202201063648E-2</v>
      </c>
      <c r="J308" s="155"/>
      <c r="K308" s="169" t="s">
        <v>21</v>
      </c>
      <c r="L308" s="170">
        <v>1.380088088042546E-2</v>
      </c>
      <c r="M308" s="170">
        <v>2.0701321320638188E-2</v>
      </c>
      <c r="N308" s="170">
        <v>0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83"/>
        <v>3.4502202201063648E-2</v>
      </c>
      <c r="U308" s="217" t="s">
        <v>57</v>
      </c>
      <c r="V308" s="218">
        <v>1.380088088042546E-2</v>
      </c>
      <c r="W308" s="218">
        <v>0</v>
      </c>
      <c r="X308" s="218">
        <v>0</v>
      </c>
      <c r="Y308" s="218">
        <v>2.0701321320638188E-2</v>
      </c>
      <c r="Z308" s="218">
        <v>0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84"/>
        <v>3.4502202201063648E-2</v>
      </c>
      <c r="AJ308" s="147" t="str">
        <f t="shared" si="185"/>
        <v/>
      </c>
      <c r="BA308" s="147"/>
      <c r="BR308" s="147"/>
      <c r="CG308" s="147"/>
    </row>
    <row r="309" spans="1:85" ht="15">
      <c r="A309" s="176" t="s">
        <v>60</v>
      </c>
      <c r="B309" s="162">
        <v>0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82"/>
        <v>0</v>
      </c>
      <c r="J309" s="155"/>
      <c r="K309" s="177" t="s">
        <v>60</v>
      </c>
      <c r="L309" s="162">
        <v>0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83"/>
        <v>0</v>
      </c>
      <c r="U309" s="222" t="s">
        <v>58</v>
      </c>
      <c r="V309" s="213">
        <v>0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0</v>
      </c>
      <c r="AD309" s="215">
        <v>0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84"/>
        <v>0</v>
      </c>
      <c r="AJ309" s="147" t="str">
        <f t="shared" si="185"/>
        <v/>
      </c>
      <c r="BA309" s="147"/>
      <c r="BR309" s="147"/>
      <c r="CG309" s="147"/>
    </row>
    <row r="310" spans="1:85">
      <c r="A310" s="178" t="s">
        <v>23</v>
      </c>
      <c r="B310" s="179">
        <v>0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82"/>
        <v>0</v>
      </c>
      <c r="J310" s="155"/>
      <c r="K310" s="182" t="s">
        <v>23</v>
      </c>
      <c r="L310" s="183">
        <v>0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83"/>
        <v>0</v>
      </c>
      <c r="U310" s="223" t="s">
        <v>61</v>
      </c>
      <c r="V310" s="224">
        <v>0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0</v>
      </c>
      <c r="AD310" s="224">
        <v>0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84"/>
        <v>0</v>
      </c>
      <c r="AJ310" s="147" t="str">
        <f t="shared" si="185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82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83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84"/>
        <v>0</v>
      </c>
      <c r="AJ311" s="147" t="str">
        <f t="shared" si="185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82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83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84"/>
        <v>0</v>
      </c>
      <c r="AJ312" s="147" t="str">
        <f t="shared" si="185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82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83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84"/>
        <v>0</v>
      </c>
      <c r="AJ313" s="147" t="str">
        <f t="shared" si="185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162.29072341890529</v>
      </c>
      <c r="C314" s="201">
        <f t="shared" ref="C314:H314" si="186">SUM(C293:C309)</f>
        <v>349.815325047133</v>
      </c>
      <c r="D314" s="201">
        <f t="shared" si="186"/>
        <v>193.56613526229179</v>
      </c>
      <c r="E314" s="201">
        <f t="shared" si="186"/>
        <v>414.74394906026555</v>
      </c>
      <c r="F314" s="201">
        <f t="shared" si="186"/>
        <v>0</v>
      </c>
      <c r="G314" s="201">
        <f t="shared" si="186"/>
        <v>39.418861117831668</v>
      </c>
      <c r="H314" s="203">
        <f t="shared" si="186"/>
        <v>0</v>
      </c>
      <c r="I314" s="160">
        <f t="shared" ref="I314" si="187">SUM(I293:I309)</f>
        <v>1159.8349939064274</v>
      </c>
      <c r="J314" s="155"/>
      <c r="K314" s="202" t="s">
        <v>26</v>
      </c>
      <c r="L314" s="201">
        <f>SUM(L293:L309)</f>
        <v>162.29072341890529</v>
      </c>
      <c r="M314" s="201">
        <f t="shared" ref="M314:R314" si="188">SUM(M293:M309)</f>
        <v>349.815325047133</v>
      </c>
      <c r="N314" s="201">
        <f t="shared" si="188"/>
        <v>193.56613526229179</v>
      </c>
      <c r="O314" s="201">
        <f t="shared" si="188"/>
        <v>414.74394906026555</v>
      </c>
      <c r="P314" s="201">
        <f t="shared" si="188"/>
        <v>203.38238795286964</v>
      </c>
      <c r="Q314" s="201">
        <f t="shared" si="188"/>
        <v>39.418861117831668</v>
      </c>
      <c r="R314" s="203">
        <f t="shared" si="188"/>
        <v>0</v>
      </c>
      <c r="S314" s="204">
        <f t="shared" ref="S314" si="189">SUM(S293:S309)</f>
        <v>1363.2173818592971</v>
      </c>
      <c r="T314" s="147" t="str">
        <f>IF(ABS(S314-AI314)&gt;0.01,S314-AI314,"")</f>
        <v/>
      </c>
      <c r="U314" s="230" t="s">
        <v>59</v>
      </c>
      <c r="V314" s="231">
        <f>SUM(V293:V309)</f>
        <v>122.76416832948199</v>
      </c>
      <c r="W314" s="231">
        <f t="shared" ref="W314:AH314" si="190">SUM(W293:W309)</f>
        <v>27.250163191691403</v>
      </c>
      <c r="X314" s="231">
        <f t="shared" si="190"/>
        <v>39.418861117831668</v>
      </c>
      <c r="Y314" s="231">
        <f t="shared" si="190"/>
        <v>349.815325047133</v>
      </c>
      <c r="Z314" s="231">
        <f t="shared" si="190"/>
        <v>193.56613526229179</v>
      </c>
      <c r="AA314" s="231">
        <f t="shared" si="190"/>
        <v>301.41727839238848</v>
      </c>
      <c r="AB314" s="231">
        <f t="shared" si="190"/>
        <v>203.38238795286964</v>
      </c>
      <c r="AC314" s="231">
        <f t="shared" si="190"/>
        <v>125.60306256560897</v>
      </c>
      <c r="AD314" s="232">
        <f t="shared" si="190"/>
        <v>12.276391897731896</v>
      </c>
      <c r="AE314" s="232">
        <f t="shared" si="190"/>
        <v>105.35178090293924</v>
      </c>
      <c r="AF314" s="232">
        <f t="shared" si="190"/>
        <v>0</v>
      </c>
      <c r="AG314" s="232">
        <f t="shared" si="190"/>
        <v>0</v>
      </c>
      <c r="AH314" s="232">
        <f t="shared" si="190"/>
        <v>7.9748897649378261</v>
      </c>
      <c r="AI314" s="233">
        <f>SUM(V314:AC314)</f>
        <v>1363.2173818592969</v>
      </c>
      <c r="AJ314" s="147" t="str">
        <f t="shared" si="185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0.13992570001039173</v>
      </c>
      <c r="C315" s="49">
        <f t="shared" ref="C315:H315" si="191">IF($I314=0,"-",C314/$I314)</f>
        <v>0.30160783808472952</v>
      </c>
      <c r="D315" s="49">
        <f t="shared" si="191"/>
        <v>0.16689109768135538</v>
      </c>
      <c r="E315" s="49">
        <f t="shared" si="191"/>
        <v>0.35758875291680159</v>
      </c>
      <c r="F315" s="49">
        <f t="shared" si="191"/>
        <v>0</v>
      </c>
      <c r="G315" s="49">
        <f t="shared" si="191"/>
        <v>3.398661130672169E-2</v>
      </c>
      <c r="H315" s="71">
        <f t="shared" si="191"/>
        <v>0</v>
      </c>
      <c r="I315" s="50">
        <f>SUM(B315:H315)</f>
        <v>0.99999999999999989</v>
      </c>
      <c r="J315" s="147"/>
      <c r="K315" s="82" t="s">
        <v>83</v>
      </c>
      <c r="L315" s="99">
        <f t="shared" ref="L315:R315" si="192">IF($S314=0,"-",L314/$S314)</f>
        <v>0.11904977561066334</v>
      </c>
      <c r="M315" s="99">
        <f t="shared" si="192"/>
        <v>0.25661008266342572</v>
      </c>
      <c r="N315" s="99">
        <f t="shared" si="192"/>
        <v>0.14199212674231473</v>
      </c>
      <c r="O315" s="99">
        <f t="shared" si="192"/>
        <v>0.30423904109452798</v>
      </c>
      <c r="P315" s="99">
        <f t="shared" si="192"/>
        <v>0.14919292451764052</v>
      </c>
      <c r="Q315" s="99">
        <f t="shared" si="192"/>
        <v>2.8916049371427572E-2</v>
      </c>
      <c r="R315" s="100">
        <f t="shared" si="192"/>
        <v>0</v>
      </c>
      <c r="S315" s="101">
        <f>SUM(L315:R315)</f>
        <v>0.99999999999999989</v>
      </c>
      <c r="U315" s="111" t="s">
        <v>83</v>
      </c>
      <c r="V315" s="133">
        <f>+V314/$AI314</f>
        <v>9.0054726387103073E-2</v>
      </c>
      <c r="W315" s="133">
        <f t="shared" ref="W315:AH315" si="193">+W314/$AI314</f>
        <v>1.9989594876295379E-2</v>
      </c>
      <c r="X315" s="133">
        <f t="shared" si="193"/>
        <v>2.8916049371427575E-2</v>
      </c>
      <c r="Y315" s="133">
        <f t="shared" si="193"/>
        <v>0.25661008266342578</v>
      </c>
      <c r="Z315" s="133">
        <f t="shared" si="193"/>
        <v>0.14199212674231476</v>
      </c>
      <c r="AA315" s="133">
        <f t="shared" si="193"/>
        <v>0.2211072734278699</v>
      </c>
      <c r="AB315" s="133">
        <f t="shared" si="193"/>
        <v>0.14919292451764055</v>
      </c>
      <c r="AC315" s="133">
        <f t="shared" si="193"/>
        <v>9.2137222013923062E-2</v>
      </c>
      <c r="AD315" s="133">
        <f t="shared" si="193"/>
        <v>9.0054543472649108E-3</v>
      </c>
      <c r="AE315" s="133">
        <f t="shared" si="193"/>
        <v>7.7281717725202106E-2</v>
      </c>
      <c r="AF315" s="133">
        <f t="shared" si="193"/>
        <v>0</v>
      </c>
      <c r="AG315" s="133">
        <f t="shared" si="193"/>
        <v>0</v>
      </c>
      <c r="AH315" s="133">
        <f t="shared" si="193"/>
        <v>5.8500499414560325E-3</v>
      </c>
      <c r="AI315" s="134">
        <f>SUM(V315:AC315)</f>
        <v>1</v>
      </c>
      <c r="AJ315" s="25" t="str">
        <f t="shared" si="185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94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95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96">SUM(V320:AC320)</f>
        <v>0</v>
      </c>
      <c r="AJ320" s="147" t="str">
        <f t="shared" ref="AJ320:AJ341" si="197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94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95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96"/>
        <v>0</v>
      </c>
      <c r="AJ321" s="147" t="str">
        <f t="shared" si="197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94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95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96"/>
        <v>0</v>
      </c>
      <c r="AJ322" s="147" t="str">
        <f t="shared" si="197"/>
        <v/>
      </c>
      <c r="BA322" s="147"/>
      <c r="BR322" s="147"/>
      <c r="CG322" s="147"/>
    </row>
    <row r="323" spans="1:85" ht="15">
      <c r="A323" s="173" t="s">
        <v>16</v>
      </c>
      <c r="B323" s="162">
        <v>0.30954733959832842</v>
      </c>
      <c r="C323" s="162">
        <v>3.1842773988220325</v>
      </c>
      <c r="D323" s="162">
        <v>0</v>
      </c>
      <c r="E323" s="162">
        <v>0</v>
      </c>
      <c r="F323" s="322"/>
      <c r="G323" s="162">
        <v>0</v>
      </c>
      <c r="H323" s="174">
        <v>0</v>
      </c>
      <c r="I323" s="160">
        <f t="shared" si="194"/>
        <v>3.4938247384203609</v>
      </c>
      <c r="J323" s="155"/>
      <c r="K323" s="175" t="s">
        <v>16</v>
      </c>
      <c r="L323" s="162">
        <v>0.30954733959832842</v>
      </c>
      <c r="M323" s="162">
        <v>3.1842773988220325</v>
      </c>
      <c r="N323" s="162">
        <v>0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95"/>
        <v>3.4938247384203609</v>
      </c>
      <c r="U323" s="221" t="s">
        <v>16</v>
      </c>
      <c r="V323" s="213">
        <v>0.30954733959832842</v>
      </c>
      <c r="W323" s="213">
        <v>0</v>
      </c>
      <c r="X323" s="213">
        <v>0</v>
      </c>
      <c r="Y323" s="213">
        <v>3.1842773988220325</v>
      </c>
      <c r="Z323" s="213">
        <v>0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96"/>
        <v>3.4938247384203609</v>
      </c>
      <c r="AJ323" s="147" t="str">
        <f t="shared" si="197"/>
        <v/>
      </c>
      <c r="BA323" s="147"/>
      <c r="BR323" s="147"/>
      <c r="CG323" s="147"/>
    </row>
    <row r="324" spans="1:85" ht="15">
      <c r="A324" s="165" t="s">
        <v>15</v>
      </c>
      <c r="B324" s="166">
        <v>3.0646126639720164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94"/>
        <v>3.0646126639720164</v>
      </c>
      <c r="J324" s="155"/>
      <c r="K324" s="169" t="s">
        <v>15</v>
      </c>
      <c r="L324" s="170">
        <v>3.0646126639720164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95"/>
        <v>3.0646126639720164</v>
      </c>
      <c r="U324" s="217" t="s">
        <v>53</v>
      </c>
      <c r="V324" s="218">
        <v>3.0646126639720164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96"/>
        <v>3.0646126639720164</v>
      </c>
      <c r="AJ324" s="147" t="str">
        <f t="shared" si="197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0.97675889772766833</v>
      </c>
      <c r="F325" s="322"/>
      <c r="G325" s="162">
        <v>0</v>
      </c>
      <c r="H325" s="174">
        <v>0</v>
      </c>
      <c r="I325" s="160">
        <f t="shared" si="194"/>
        <v>0.97675889772766833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0.97675889772766833</v>
      </c>
      <c r="P325" s="162">
        <v>15.271266629339051</v>
      </c>
      <c r="Q325" s="162">
        <v>0</v>
      </c>
      <c r="R325" s="163">
        <v>0</v>
      </c>
      <c r="S325" s="164">
        <f t="shared" si="195"/>
        <v>16.248025527066719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0</v>
      </c>
      <c r="AB325" s="213">
        <v>15.271266629339051</v>
      </c>
      <c r="AC325" s="214">
        <v>0.97675889772766833</v>
      </c>
      <c r="AD325" s="213">
        <v>0</v>
      </c>
      <c r="AE325" s="213">
        <v>0</v>
      </c>
      <c r="AF325" s="213">
        <v>0</v>
      </c>
      <c r="AG325" s="213">
        <v>0</v>
      </c>
      <c r="AH325" s="213">
        <v>0.97675889772766833</v>
      </c>
      <c r="AI325" s="216">
        <f t="shared" si="196"/>
        <v>16.248025527066719</v>
      </c>
      <c r="AJ325" s="147" t="str">
        <f t="shared" si="197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94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2.6684420098742865</v>
      </c>
      <c r="Q326" s="170">
        <v>0</v>
      </c>
      <c r="R326" s="171">
        <v>0</v>
      </c>
      <c r="S326" s="172">
        <f t="shared" si="195"/>
        <v>2.6684420098742865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2.6684420098742865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96"/>
        <v>2.6684420098742865</v>
      </c>
      <c r="AJ326" s="147" t="str">
        <f t="shared" si="197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94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95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96"/>
        <v>0</v>
      </c>
      <c r="AJ327" s="147" t="str">
        <f t="shared" si="197"/>
        <v/>
      </c>
      <c r="BA327" s="147"/>
      <c r="BR327" s="147"/>
      <c r="CG327" s="147"/>
    </row>
    <row r="328" spans="1:85" ht="15">
      <c r="A328" s="165" t="s">
        <v>17</v>
      </c>
      <c r="B328" s="166">
        <v>0</v>
      </c>
      <c r="C328" s="166">
        <v>0</v>
      </c>
      <c r="D328" s="166">
        <v>0.87914048781956089</v>
      </c>
      <c r="E328" s="166">
        <v>2.4827932982851589E-2</v>
      </c>
      <c r="F328" s="322"/>
      <c r="G328" s="166">
        <v>0</v>
      </c>
      <c r="H328" s="167">
        <v>0</v>
      </c>
      <c r="I328" s="168">
        <f t="shared" si="194"/>
        <v>0.90396842080241246</v>
      </c>
      <c r="J328" s="155"/>
      <c r="K328" s="169" t="s">
        <v>17</v>
      </c>
      <c r="L328" s="170">
        <v>0</v>
      </c>
      <c r="M328" s="170">
        <v>0</v>
      </c>
      <c r="N328" s="170">
        <v>0.87914048781956089</v>
      </c>
      <c r="O328" s="170">
        <v>2.4827932982851589E-2</v>
      </c>
      <c r="P328" s="170">
        <v>0</v>
      </c>
      <c r="Q328" s="170">
        <v>0</v>
      </c>
      <c r="R328" s="171">
        <v>0</v>
      </c>
      <c r="S328" s="172">
        <f t="shared" si="195"/>
        <v>0.90396842080241246</v>
      </c>
      <c r="U328" s="217" t="s">
        <v>17</v>
      </c>
      <c r="V328" s="218">
        <v>0</v>
      </c>
      <c r="W328" s="218">
        <v>0</v>
      </c>
      <c r="X328" s="218">
        <v>0</v>
      </c>
      <c r="Y328" s="218">
        <v>0</v>
      </c>
      <c r="Z328" s="218">
        <v>0.87914048781956089</v>
      </c>
      <c r="AA328" s="218">
        <v>0</v>
      </c>
      <c r="AB328" s="218">
        <v>0</v>
      </c>
      <c r="AC328" s="219">
        <v>2.4827932982851589E-2</v>
      </c>
      <c r="AD328" s="218">
        <v>0</v>
      </c>
      <c r="AE328" s="218">
        <v>0</v>
      </c>
      <c r="AF328" s="218">
        <v>0</v>
      </c>
      <c r="AG328" s="218">
        <v>0</v>
      </c>
      <c r="AH328" s="218">
        <v>2.4827932982851589E-2</v>
      </c>
      <c r="AI328" s="220">
        <f t="shared" si="196"/>
        <v>0.90396842080241246</v>
      </c>
      <c r="AJ328" s="147" t="str">
        <f t="shared" si="197"/>
        <v/>
      </c>
      <c r="BA328" s="147"/>
      <c r="BR328" s="147"/>
      <c r="CG328" s="147"/>
    </row>
    <row r="329" spans="1:85" ht="15">
      <c r="A329" s="173" t="s">
        <v>139</v>
      </c>
      <c r="B329" s="162">
        <v>27.479729088307515</v>
      </c>
      <c r="C329" s="162">
        <v>968.29185504424152</v>
      </c>
      <c r="D329" s="162">
        <v>28.913399731963878</v>
      </c>
      <c r="E329" s="162">
        <v>0</v>
      </c>
      <c r="F329" s="322"/>
      <c r="G329" s="162">
        <v>0</v>
      </c>
      <c r="H329" s="174">
        <v>0</v>
      </c>
      <c r="I329" s="160">
        <f t="shared" si="194"/>
        <v>1024.684983864513</v>
      </c>
      <c r="J329" s="155"/>
      <c r="K329" s="175" t="s">
        <v>139</v>
      </c>
      <c r="L329" s="162">
        <v>27.479729088307515</v>
      </c>
      <c r="M329" s="162">
        <v>968.29185504424152</v>
      </c>
      <c r="N329" s="162">
        <v>28.913399731963878</v>
      </c>
      <c r="O329" s="162">
        <v>0</v>
      </c>
      <c r="P329" s="162">
        <v>0.12541160258481421</v>
      </c>
      <c r="Q329" s="162">
        <v>0</v>
      </c>
      <c r="R329" s="163">
        <v>0</v>
      </c>
      <c r="S329" s="164">
        <f t="shared" si="195"/>
        <v>1024.8103954670978</v>
      </c>
      <c r="U329" s="221" t="s">
        <v>139</v>
      </c>
      <c r="V329" s="213">
        <v>27.470649366770012</v>
      </c>
      <c r="W329" s="213">
        <v>0</v>
      </c>
      <c r="X329" s="213">
        <v>0</v>
      </c>
      <c r="Y329" s="213">
        <v>968.29185504424152</v>
      </c>
      <c r="Z329" s="213">
        <v>17.6286317862216</v>
      </c>
      <c r="AA329" s="213">
        <v>0</v>
      </c>
      <c r="AB329" s="213">
        <v>0.12541160258481421</v>
      </c>
      <c r="AC329" s="214">
        <v>11.293847667279779</v>
      </c>
      <c r="AD329" s="213">
        <v>9.0797215375022812E-3</v>
      </c>
      <c r="AE329" s="213">
        <v>0</v>
      </c>
      <c r="AF329" s="213">
        <v>0</v>
      </c>
      <c r="AG329" s="213">
        <v>11.284767945742276</v>
      </c>
      <c r="AH329" s="213">
        <v>0</v>
      </c>
      <c r="AI329" s="216">
        <f t="shared" si="196"/>
        <v>1024.8103954670976</v>
      </c>
      <c r="AJ329" s="147" t="str">
        <f t="shared" si="197"/>
        <v/>
      </c>
      <c r="BA329" s="147"/>
      <c r="BR329" s="147"/>
      <c r="CG329" s="147"/>
    </row>
    <row r="330" spans="1:85" ht="15">
      <c r="A330" s="165" t="s">
        <v>25</v>
      </c>
      <c r="B330" s="166">
        <v>1.4907421233996918</v>
      </c>
      <c r="C330" s="166">
        <v>3.0026268410695991</v>
      </c>
      <c r="D330" s="166">
        <v>1.1626569836076288</v>
      </c>
      <c r="E330" s="166">
        <v>203.34632037891998</v>
      </c>
      <c r="F330" s="322"/>
      <c r="G330" s="166">
        <v>17.918400407998348</v>
      </c>
      <c r="H330" s="167">
        <v>0</v>
      </c>
      <c r="I330" s="168">
        <f t="shared" si="194"/>
        <v>226.92074673499525</v>
      </c>
      <c r="J330" s="155"/>
      <c r="K330" s="169" t="s">
        <v>25</v>
      </c>
      <c r="L330" s="170">
        <v>1.4907421233996918</v>
      </c>
      <c r="M330" s="170">
        <v>3.0026268410695991</v>
      </c>
      <c r="N330" s="170">
        <v>1.1626569836076288</v>
      </c>
      <c r="O330" s="170">
        <v>203.34632037891998</v>
      </c>
      <c r="P330" s="170">
        <v>0</v>
      </c>
      <c r="Q330" s="170">
        <v>17.918400407998348</v>
      </c>
      <c r="R330" s="171">
        <v>0</v>
      </c>
      <c r="S330" s="172">
        <f t="shared" si="195"/>
        <v>226.92074673499525</v>
      </c>
      <c r="U330" s="217" t="s">
        <v>25</v>
      </c>
      <c r="V330" s="218">
        <v>0.16046621559547405</v>
      </c>
      <c r="W330" s="218">
        <v>1.3133895646066127</v>
      </c>
      <c r="X330" s="218">
        <v>17.918400407998348</v>
      </c>
      <c r="Y330" s="218">
        <v>3.0026268410695991</v>
      </c>
      <c r="Z330" s="218">
        <v>0.9005025201412904</v>
      </c>
      <c r="AA330" s="218">
        <v>203.26562639968978</v>
      </c>
      <c r="AB330" s="218">
        <v>0</v>
      </c>
      <c r="AC330" s="219">
        <v>0.35973478589414265</v>
      </c>
      <c r="AD330" s="218">
        <v>1.6886343197604868E-2</v>
      </c>
      <c r="AE330" s="218">
        <v>8.0693979230199567E-2</v>
      </c>
      <c r="AF330" s="218">
        <v>0</v>
      </c>
      <c r="AG330" s="218">
        <v>0.26215446346633831</v>
      </c>
      <c r="AH330" s="218">
        <v>0</v>
      </c>
      <c r="AI330" s="220">
        <f t="shared" si="196"/>
        <v>226.92074673499525</v>
      </c>
      <c r="AJ330" s="147" t="str">
        <f t="shared" si="197"/>
        <v/>
      </c>
      <c r="BA330" s="147"/>
      <c r="BR330" s="147"/>
      <c r="CG330" s="147"/>
    </row>
    <row r="331" spans="1:85" ht="15">
      <c r="A331" s="173" t="s">
        <v>24</v>
      </c>
      <c r="B331" s="162">
        <v>12.734091458541773</v>
      </c>
      <c r="C331" s="162">
        <v>0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94"/>
        <v>12.734091458541773</v>
      </c>
      <c r="J331" s="155"/>
      <c r="K331" s="175" t="s">
        <v>24</v>
      </c>
      <c r="L331" s="162">
        <v>12.734091458541773</v>
      </c>
      <c r="M331" s="162">
        <v>0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95"/>
        <v>12.734091458541773</v>
      </c>
      <c r="U331" s="221" t="s">
        <v>24</v>
      </c>
      <c r="V331" s="213">
        <v>12.698129771858458</v>
      </c>
      <c r="W331" s="213">
        <v>0</v>
      </c>
      <c r="X331" s="213">
        <v>0</v>
      </c>
      <c r="Y331" s="213">
        <v>0</v>
      </c>
      <c r="Z331" s="213">
        <v>0</v>
      </c>
      <c r="AA331" s="213">
        <v>0</v>
      </c>
      <c r="AB331" s="213">
        <v>0</v>
      </c>
      <c r="AC331" s="214">
        <v>3.596168668331523E-2</v>
      </c>
      <c r="AD331" s="213">
        <v>3.596168668331523E-2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96"/>
        <v>12.734091458541773</v>
      </c>
      <c r="AJ331" s="147" t="str">
        <f t="shared" si="197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94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95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96"/>
        <v>0</v>
      </c>
      <c r="AJ332" s="147" t="str">
        <f t="shared" si="197"/>
        <v/>
      </c>
      <c r="BA332" s="147"/>
      <c r="BR332" s="147"/>
      <c r="CG332" s="147"/>
    </row>
    <row r="333" spans="1:85" ht="15">
      <c r="A333" s="173" t="s">
        <v>22</v>
      </c>
      <c r="B333" s="162">
        <v>0.31042207590554582</v>
      </c>
      <c r="C333" s="162">
        <v>1.490199311578092</v>
      </c>
      <c r="D333" s="162">
        <v>0</v>
      </c>
      <c r="E333" s="162">
        <v>0.10347402530184861</v>
      </c>
      <c r="F333" s="322"/>
      <c r="G333" s="162">
        <v>0</v>
      </c>
      <c r="H333" s="174">
        <v>0</v>
      </c>
      <c r="I333" s="160">
        <f t="shared" si="194"/>
        <v>1.9040954127854866</v>
      </c>
      <c r="J333" s="155"/>
      <c r="K333" s="175" t="s">
        <v>22</v>
      </c>
      <c r="L333" s="162">
        <v>0.31042207590554582</v>
      </c>
      <c r="M333" s="162">
        <v>1.490199311578092</v>
      </c>
      <c r="N333" s="162">
        <v>0</v>
      </c>
      <c r="O333" s="162">
        <v>0.10347402530184861</v>
      </c>
      <c r="P333" s="162">
        <v>0.90327499776076392</v>
      </c>
      <c r="Q333" s="162">
        <v>0</v>
      </c>
      <c r="R333" s="163">
        <v>0</v>
      </c>
      <c r="S333" s="164">
        <f t="shared" si="195"/>
        <v>2.8073704105462505</v>
      </c>
      <c r="U333" s="221" t="s">
        <v>22</v>
      </c>
      <c r="V333" s="213">
        <v>0.31042207590554582</v>
      </c>
      <c r="W333" s="213">
        <v>0</v>
      </c>
      <c r="X333" s="213">
        <v>0</v>
      </c>
      <c r="Y333" s="213">
        <v>1.490199311578092</v>
      </c>
      <c r="Z333" s="213">
        <v>0</v>
      </c>
      <c r="AA333" s="213">
        <v>0</v>
      </c>
      <c r="AB333" s="213">
        <v>0.90327499776076392</v>
      </c>
      <c r="AC333" s="214">
        <v>0.10347402530184861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0.10347402530184861</v>
      </c>
      <c r="AI333" s="216">
        <f t="shared" si="196"/>
        <v>2.8073704105462505</v>
      </c>
      <c r="AJ333" s="147" t="str">
        <f t="shared" si="197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0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94"/>
        <v>0</v>
      </c>
      <c r="J334" s="155"/>
      <c r="K334" s="169" t="s">
        <v>21</v>
      </c>
      <c r="L334" s="170">
        <v>0</v>
      </c>
      <c r="M334" s="170">
        <v>0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95"/>
        <v>0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0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96"/>
        <v>0</v>
      </c>
      <c r="AJ334" s="147" t="str">
        <f t="shared" si="197"/>
        <v/>
      </c>
      <c r="BA334" s="147"/>
      <c r="BR334" s="147"/>
      <c r="CG334" s="147"/>
    </row>
    <row r="335" spans="1:85" ht="15">
      <c r="A335" s="176" t="s">
        <v>60</v>
      </c>
      <c r="B335" s="162">
        <v>1.8601379999999996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94"/>
        <v>1.8601379999999996</v>
      </c>
      <c r="J335" s="155"/>
      <c r="K335" s="177" t="s">
        <v>60</v>
      </c>
      <c r="L335" s="162">
        <v>1.8601379999999996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95"/>
        <v>1.8601379999999996</v>
      </c>
      <c r="U335" s="222" t="s">
        <v>58</v>
      </c>
      <c r="V335" s="213">
        <v>1.8601379999999996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96"/>
        <v>1.8601379999999996</v>
      </c>
      <c r="AJ335" s="147" t="str">
        <f t="shared" si="197"/>
        <v/>
      </c>
      <c r="BA335" s="147"/>
      <c r="BR335" s="147"/>
      <c r="CG335" s="147"/>
    </row>
    <row r="336" spans="1:85">
      <c r="A336" s="178" t="s">
        <v>23</v>
      </c>
      <c r="B336" s="179">
        <v>1.8601379999999996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94"/>
        <v>1.8601379999999996</v>
      </c>
      <c r="J336" s="155"/>
      <c r="K336" s="182" t="s">
        <v>23</v>
      </c>
      <c r="L336" s="183">
        <v>1.8601379999999996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95"/>
        <v>1.8601379999999996</v>
      </c>
      <c r="U336" s="223" t="s">
        <v>61</v>
      </c>
      <c r="V336" s="224">
        <v>1.8601379999999996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96"/>
        <v>1.8601379999999996</v>
      </c>
      <c r="AJ336" s="147" t="str">
        <f t="shared" si="197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94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95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96"/>
        <v>0</v>
      </c>
      <c r="AJ337" s="147" t="str">
        <f t="shared" si="197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94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95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96"/>
        <v>0</v>
      </c>
      <c r="AJ338" s="147" t="str">
        <f t="shared" si="197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94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95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96"/>
        <v>0</v>
      </c>
      <c r="AJ339" s="147" t="str">
        <f t="shared" si="197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47.249282749724877</v>
      </c>
      <c r="C340" s="201">
        <f t="shared" ref="C340:H340" si="198">SUM(C319:C335)</f>
        <v>975.96895859571123</v>
      </c>
      <c r="D340" s="201">
        <f t="shared" si="198"/>
        <v>30.955197203391069</v>
      </c>
      <c r="E340" s="201">
        <f t="shared" si="198"/>
        <v>204.45138123493234</v>
      </c>
      <c r="F340" s="201">
        <f t="shared" si="198"/>
        <v>0</v>
      </c>
      <c r="G340" s="201">
        <f t="shared" si="198"/>
        <v>17.918400407998348</v>
      </c>
      <c r="H340" s="203">
        <f t="shared" si="198"/>
        <v>0</v>
      </c>
      <c r="I340" s="160">
        <f t="shared" ref="I340" si="199">SUM(I319:I335)</f>
        <v>1276.5432201917579</v>
      </c>
      <c r="J340" s="155"/>
      <c r="K340" s="202" t="s">
        <v>26</v>
      </c>
      <c r="L340" s="201">
        <f>SUM(L319:L335)</f>
        <v>47.249282749724877</v>
      </c>
      <c r="M340" s="201">
        <f t="shared" ref="M340:R340" si="200">SUM(M319:M335)</f>
        <v>975.96895859571123</v>
      </c>
      <c r="N340" s="201">
        <f t="shared" si="200"/>
        <v>30.955197203391069</v>
      </c>
      <c r="O340" s="201">
        <f t="shared" si="200"/>
        <v>204.45138123493234</v>
      </c>
      <c r="P340" s="201">
        <f t="shared" si="200"/>
        <v>18.968395239558916</v>
      </c>
      <c r="Q340" s="201">
        <f t="shared" si="200"/>
        <v>17.918400407998348</v>
      </c>
      <c r="R340" s="203">
        <f t="shared" si="200"/>
        <v>0</v>
      </c>
      <c r="S340" s="204">
        <f t="shared" ref="S340" si="201">SUM(S319:S335)</f>
        <v>1295.5116154313168</v>
      </c>
      <c r="T340" s="147" t="str">
        <f>IF(ABS(S340-AI340)&gt;0.01,S340-AI340,"")</f>
        <v/>
      </c>
      <c r="U340" s="230" t="s">
        <v>59</v>
      </c>
      <c r="V340" s="231">
        <f>SUM(V319:V335)</f>
        <v>45.87396543369983</v>
      </c>
      <c r="W340" s="231">
        <f t="shared" ref="W340:AH340" si="202">SUM(W319:W335)</f>
        <v>1.3133895646066127</v>
      </c>
      <c r="X340" s="231">
        <f t="shared" si="202"/>
        <v>17.918400407998348</v>
      </c>
      <c r="Y340" s="231">
        <f t="shared" si="202"/>
        <v>975.96895859571123</v>
      </c>
      <c r="Z340" s="231">
        <f t="shared" si="202"/>
        <v>19.408274794182454</v>
      </c>
      <c r="AA340" s="231">
        <f t="shared" si="202"/>
        <v>203.26562639968978</v>
      </c>
      <c r="AB340" s="231">
        <f t="shared" si="202"/>
        <v>18.968395239558916</v>
      </c>
      <c r="AC340" s="231">
        <f t="shared" si="202"/>
        <v>12.794604995869605</v>
      </c>
      <c r="AD340" s="232">
        <f t="shared" si="202"/>
        <v>6.1927751418422383E-2</v>
      </c>
      <c r="AE340" s="232">
        <f t="shared" si="202"/>
        <v>8.0693979230199567E-2</v>
      </c>
      <c r="AF340" s="232">
        <f t="shared" si="202"/>
        <v>0</v>
      </c>
      <c r="AG340" s="232">
        <f t="shared" si="202"/>
        <v>11.546922409208614</v>
      </c>
      <c r="AH340" s="232">
        <f t="shared" si="202"/>
        <v>1.1050608560123687</v>
      </c>
      <c r="AI340" s="233">
        <f>SUM(V340:AC340)</f>
        <v>1295.5116154313168</v>
      </c>
      <c r="AJ340" s="147" t="str">
        <f t="shared" si="197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3.7013461042570306E-2</v>
      </c>
      <c r="C341" s="49">
        <f t="shared" ref="C341:H341" si="203">IF($I340=0,"-",C340/$I340)</f>
        <v>0.76454047395990599</v>
      </c>
      <c r="D341" s="49">
        <f t="shared" si="203"/>
        <v>2.424923552431001E-2</v>
      </c>
      <c r="E341" s="49">
        <f t="shared" si="203"/>
        <v>0.16016017162679408</v>
      </c>
      <c r="F341" s="49">
        <f t="shared" si="203"/>
        <v>0</v>
      </c>
      <c r="G341" s="49">
        <f t="shared" si="203"/>
        <v>1.4036657846419574E-2</v>
      </c>
      <c r="H341" s="71">
        <f t="shared" si="203"/>
        <v>0</v>
      </c>
      <c r="I341" s="50">
        <f>SUM(B341:H341)</f>
        <v>1</v>
      </c>
      <c r="J341" s="147"/>
      <c r="K341" s="82" t="s">
        <v>83</v>
      </c>
      <c r="L341" s="99">
        <f t="shared" ref="L341:R341" si="204">IF($S340=0,"-",L340/$S340)</f>
        <v>3.6471523826510886E-2</v>
      </c>
      <c r="M341" s="99">
        <f t="shared" si="204"/>
        <v>0.75334635905273628</v>
      </c>
      <c r="N341" s="99">
        <f t="shared" si="204"/>
        <v>2.3894187311539545E-2</v>
      </c>
      <c r="O341" s="99">
        <f t="shared" si="204"/>
        <v>0.15781516645596727</v>
      </c>
      <c r="P341" s="99">
        <f t="shared" si="204"/>
        <v>1.464162498708569E-2</v>
      </c>
      <c r="Q341" s="99">
        <f t="shared" si="204"/>
        <v>1.3831138366160263E-2</v>
      </c>
      <c r="R341" s="100">
        <f t="shared" si="204"/>
        <v>0</v>
      </c>
      <c r="S341" s="101">
        <f>SUM(L341:R341)</f>
        <v>0.99999999999999989</v>
      </c>
      <c r="U341" s="111" t="s">
        <v>83</v>
      </c>
      <c r="V341" s="133">
        <f>+V340/$AI340</f>
        <v>3.5409922139854326E-2</v>
      </c>
      <c r="W341" s="133">
        <f t="shared" ref="W341:AH341" si="205">+W340/$AI340</f>
        <v>1.0137999142287456E-3</v>
      </c>
      <c r="X341" s="133">
        <f t="shared" si="205"/>
        <v>1.3831138366160263E-2</v>
      </c>
      <c r="Y341" s="133">
        <f t="shared" si="205"/>
        <v>0.75334635905273628</v>
      </c>
      <c r="Z341" s="133">
        <f t="shared" si="205"/>
        <v>1.4981166176361008E-2</v>
      </c>
      <c r="AA341" s="133">
        <f t="shared" si="205"/>
        <v>0.15689988725575124</v>
      </c>
      <c r="AB341" s="133">
        <f t="shared" si="205"/>
        <v>1.464162498708569E-2</v>
      </c>
      <c r="AC341" s="133">
        <f t="shared" si="205"/>
        <v>9.8761021078223807E-3</v>
      </c>
      <c r="AD341" s="133">
        <f t="shared" si="205"/>
        <v>4.7801772427802335E-5</v>
      </c>
      <c r="AE341" s="133">
        <f t="shared" si="205"/>
        <v>6.2287345222554396E-5</v>
      </c>
      <c r="AF341" s="133">
        <f t="shared" si="205"/>
        <v>0</v>
      </c>
      <c r="AG341" s="133">
        <f t="shared" si="205"/>
        <v>8.9130211351785352E-3</v>
      </c>
      <c r="AH341" s="133">
        <f t="shared" si="205"/>
        <v>8.5299185499348757E-4</v>
      </c>
      <c r="AI341" s="134">
        <f>SUM(V341:AC341)</f>
        <v>0.99999999999999989</v>
      </c>
      <c r="AJ341" s="25" t="str">
        <f t="shared" si="197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20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20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208">SUM(V346:AC346)</f>
        <v>0</v>
      </c>
      <c r="AJ346" s="147" t="str">
        <f t="shared" ref="AJ346:AJ367" si="209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206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207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208"/>
        <v>0</v>
      </c>
      <c r="AJ347" s="147" t="str">
        <f t="shared" si="209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20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20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208"/>
        <v>0</v>
      </c>
      <c r="AJ348" s="147" t="str">
        <f t="shared" si="209"/>
        <v/>
      </c>
      <c r="BA348" s="147"/>
      <c r="BR348" s="147"/>
      <c r="CG348" s="147"/>
    </row>
    <row r="349" spans="1:85" ht="15">
      <c r="A349" s="173" t="s">
        <v>16</v>
      </c>
      <c r="B349" s="162">
        <v>4.3777440686972096</v>
      </c>
      <c r="C349" s="162">
        <v>6.7170306733378675</v>
      </c>
      <c r="D349" s="162">
        <v>0</v>
      </c>
      <c r="E349" s="162">
        <v>0</v>
      </c>
      <c r="F349" s="322"/>
      <c r="G349" s="162">
        <v>0</v>
      </c>
      <c r="H349" s="174">
        <v>0</v>
      </c>
      <c r="I349" s="160">
        <f t="shared" si="206"/>
        <v>11.094774742035078</v>
      </c>
      <c r="J349" s="155"/>
      <c r="K349" s="175" t="s">
        <v>16</v>
      </c>
      <c r="L349" s="162">
        <v>4.3777440686972096</v>
      </c>
      <c r="M349" s="162">
        <v>6.7170306733378675</v>
      </c>
      <c r="N349" s="162">
        <v>0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207"/>
        <v>11.094774742035078</v>
      </c>
      <c r="U349" s="221" t="s">
        <v>16</v>
      </c>
      <c r="V349" s="213">
        <v>4.3777440686972096</v>
      </c>
      <c r="W349" s="213">
        <v>0</v>
      </c>
      <c r="X349" s="213">
        <v>0</v>
      </c>
      <c r="Y349" s="213">
        <v>6.7170306733378675</v>
      </c>
      <c r="Z349" s="213">
        <v>0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208"/>
        <v>11.094774742035078</v>
      </c>
      <c r="AJ349" s="147" t="str">
        <f t="shared" si="209"/>
        <v/>
      </c>
      <c r="BA349" s="147"/>
      <c r="BR349" s="147"/>
      <c r="CG349" s="147"/>
    </row>
    <row r="350" spans="1:85" ht="15">
      <c r="A350" s="165" t="s">
        <v>15</v>
      </c>
      <c r="B350" s="166">
        <v>0.98231061860993873</v>
      </c>
      <c r="C350" s="166">
        <v>0</v>
      </c>
      <c r="D350" s="166">
        <v>4.7134475871426602</v>
      </c>
      <c r="E350" s="166">
        <v>0.400843320433656</v>
      </c>
      <c r="F350" s="322"/>
      <c r="G350" s="166">
        <v>0</v>
      </c>
      <c r="H350" s="167">
        <v>0</v>
      </c>
      <c r="I350" s="168">
        <f t="shared" si="206"/>
        <v>6.0966015261862543</v>
      </c>
      <c r="J350" s="155"/>
      <c r="K350" s="169" t="s">
        <v>15</v>
      </c>
      <c r="L350" s="170">
        <v>0.98231061860993873</v>
      </c>
      <c r="M350" s="170">
        <v>0</v>
      </c>
      <c r="N350" s="170">
        <v>4.7134475871426602</v>
      </c>
      <c r="O350" s="170">
        <v>0.400843320433656</v>
      </c>
      <c r="P350" s="170">
        <v>0</v>
      </c>
      <c r="Q350" s="170">
        <v>0</v>
      </c>
      <c r="R350" s="171">
        <v>0</v>
      </c>
      <c r="S350" s="172">
        <f t="shared" si="207"/>
        <v>6.0966015261862543</v>
      </c>
      <c r="U350" s="217" t="s">
        <v>53</v>
      </c>
      <c r="V350" s="218">
        <v>0.96004352178286667</v>
      </c>
      <c r="W350" s="218">
        <v>0</v>
      </c>
      <c r="X350" s="218">
        <v>0</v>
      </c>
      <c r="Y350" s="218">
        <v>0</v>
      </c>
      <c r="Z350" s="218">
        <v>0</v>
      </c>
      <c r="AA350" s="218">
        <v>0.36891691977027458</v>
      </c>
      <c r="AB350" s="218">
        <v>0</v>
      </c>
      <c r="AC350" s="219">
        <v>4.7676410846331132</v>
      </c>
      <c r="AD350" s="218">
        <v>2.2267096827072081E-2</v>
      </c>
      <c r="AE350" s="218">
        <v>0</v>
      </c>
      <c r="AF350" s="218">
        <v>0</v>
      </c>
      <c r="AG350" s="218">
        <v>4.7134475871426602</v>
      </c>
      <c r="AH350" s="218">
        <v>3.1926400663381441E-2</v>
      </c>
      <c r="AI350" s="220">
        <f t="shared" si="208"/>
        <v>6.0966015261862543</v>
      </c>
      <c r="AJ350" s="147" t="str">
        <f t="shared" si="209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5.6935582929729716</v>
      </c>
      <c r="F351" s="322"/>
      <c r="G351" s="162">
        <v>0</v>
      </c>
      <c r="H351" s="174">
        <v>0</v>
      </c>
      <c r="I351" s="160">
        <f t="shared" si="206"/>
        <v>5.6935582929729716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5.6935582929729716</v>
      </c>
      <c r="P351" s="162">
        <v>331.32317058255131</v>
      </c>
      <c r="Q351" s="162">
        <v>0</v>
      </c>
      <c r="R351" s="163">
        <v>0</v>
      </c>
      <c r="S351" s="164">
        <f t="shared" si="207"/>
        <v>337.01672887552428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0</v>
      </c>
      <c r="AB351" s="213">
        <v>331.32317058255131</v>
      </c>
      <c r="AC351" s="214">
        <v>5.6935582929729716</v>
      </c>
      <c r="AD351" s="213">
        <v>0</v>
      </c>
      <c r="AE351" s="213">
        <v>0</v>
      </c>
      <c r="AF351" s="213">
        <v>0</v>
      </c>
      <c r="AG351" s="213">
        <v>0</v>
      </c>
      <c r="AH351" s="213">
        <v>5.6935582929729716</v>
      </c>
      <c r="AI351" s="216">
        <f t="shared" si="208"/>
        <v>337.01672887552428</v>
      </c>
      <c r="AJ351" s="147" t="str">
        <f t="shared" si="209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20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2.0675194167159141</v>
      </c>
      <c r="Q352" s="170">
        <v>0</v>
      </c>
      <c r="R352" s="171">
        <v>0</v>
      </c>
      <c r="S352" s="172">
        <f t="shared" si="207"/>
        <v>2.0675194167159141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2.0675194167159141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208"/>
        <v>2.0675194167159141</v>
      </c>
      <c r="AJ352" s="147" t="str">
        <f t="shared" si="209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20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20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208"/>
        <v>0</v>
      </c>
      <c r="AJ353" s="147" t="str">
        <f t="shared" si="209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18.534674953540122</v>
      </c>
      <c r="D354" s="166">
        <v>0</v>
      </c>
      <c r="E354" s="166">
        <v>0</v>
      </c>
      <c r="F354" s="322"/>
      <c r="G354" s="166">
        <v>0</v>
      </c>
      <c r="H354" s="167">
        <v>0</v>
      </c>
      <c r="I354" s="168">
        <f t="shared" si="206"/>
        <v>18.534674953540122</v>
      </c>
      <c r="J354" s="155"/>
      <c r="K354" s="169" t="s">
        <v>17</v>
      </c>
      <c r="L354" s="170">
        <v>0</v>
      </c>
      <c r="M354" s="170">
        <v>18.534674953540122</v>
      </c>
      <c r="N354" s="170">
        <v>0</v>
      </c>
      <c r="O354" s="170">
        <v>0</v>
      </c>
      <c r="P354" s="170">
        <v>6.3337115182623283</v>
      </c>
      <c r="Q354" s="170">
        <v>0</v>
      </c>
      <c r="R354" s="171">
        <v>0</v>
      </c>
      <c r="S354" s="172">
        <f t="shared" si="207"/>
        <v>24.868386471802452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18.534674953540122</v>
      </c>
      <c r="Z354" s="218">
        <v>0</v>
      </c>
      <c r="AA354" s="218">
        <v>0</v>
      </c>
      <c r="AB354" s="218">
        <v>6.3337115182623283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208"/>
        <v>24.868386471802452</v>
      </c>
      <c r="AJ354" s="147" t="str">
        <f t="shared" si="209"/>
        <v/>
      </c>
      <c r="BA354" s="147"/>
      <c r="BR354" s="147"/>
      <c r="CG354" s="147"/>
    </row>
    <row r="355" spans="1:85" ht="15">
      <c r="A355" s="173" t="s">
        <v>139</v>
      </c>
      <c r="B355" s="162">
        <v>28.75685966668329</v>
      </c>
      <c r="C355" s="162">
        <v>0</v>
      </c>
      <c r="D355" s="162">
        <v>561.9966898208263</v>
      </c>
      <c r="E355" s="162">
        <v>0</v>
      </c>
      <c r="F355" s="322"/>
      <c r="G355" s="162">
        <v>0</v>
      </c>
      <c r="H355" s="174">
        <v>0</v>
      </c>
      <c r="I355" s="160">
        <f t="shared" si="206"/>
        <v>590.75354948750964</v>
      </c>
      <c r="J355" s="155"/>
      <c r="K355" s="175" t="s">
        <v>139</v>
      </c>
      <c r="L355" s="162">
        <v>28.75685966668329</v>
      </c>
      <c r="M355" s="162">
        <v>0</v>
      </c>
      <c r="N355" s="162">
        <v>561.9966898208263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207"/>
        <v>590.75354948750964</v>
      </c>
      <c r="U355" s="221" t="s">
        <v>139</v>
      </c>
      <c r="V355" s="213">
        <v>28.75685966668329</v>
      </c>
      <c r="W355" s="213">
        <v>0</v>
      </c>
      <c r="X355" s="213">
        <v>0</v>
      </c>
      <c r="Y355" s="213">
        <v>0</v>
      </c>
      <c r="Z355" s="213">
        <v>561.9966898208263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208"/>
        <v>590.75354948750964</v>
      </c>
      <c r="AJ355" s="147" t="str">
        <f t="shared" si="209"/>
        <v/>
      </c>
      <c r="BA355" s="147"/>
      <c r="BR355" s="147"/>
      <c r="CG355" s="147"/>
    </row>
    <row r="356" spans="1:85" ht="15">
      <c r="A356" s="165" t="s">
        <v>25</v>
      </c>
      <c r="B356" s="166">
        <v>24.254467932886222</v>
      </c>
      <c r="C356" s="166">
        <v>12.036985635238198</v>
      </c>
      <c r="D356" s="166">
        <v>8.3265567833752137</v>
      </c>
      <c r="E356" s="166">
        <v>1068.6067884796835</v>
      </c>
      <c r="F356" s="322"/>
      <c r="G356" s="166">
        <v>37.031853059924977</v>
      </c>
      <c r="H356" s="167">
        <v>0</v>
      </c>
      <c r="I356" s="168">
        <f t="shared" si="206"/>
        <v>1150.256651891108</v>
      </c>
      <c r="J356" s="155"/>
      <c r="K356" s="169" t="s">
        <v>25</v>
      </c>
      <c r="L356" s="170">
        <v>24.254467932886222</v>
      </c>
      <c r="M356" s="170">
        <v>12.036985635238198</v>
      </c>
      <c r="N356" s="170">
        <v>8.3265567833752137</v>
      </c>
      <c r="O356" s="170">
        <v>1068.6067884796835</v>
      </c>
      <c r="P356" s="170">
        <v>4.0083728887658925</v>
      </c>
      <c r="Q356" s="170">
        <v>37.031853059924977</v>
      </c>
      <c r="R356" s="171">
        <v>0</v>
      </c>
      <c r="S356" s="172">
        <f t="shared" si="207"/>
        <v>1154.265024779874</v>
      </c>
      <c r="U356" s="217" t="s">
        <v>25</v>
      </c>
      <c r="V356" s="218">
        <v>5.8607967673290577</v>
      </c>
      <c r="W356" s="218">
        <v>18.352724151920302</v>
      </c>
      <c r="X356" s="218">
        <v>37.031853059924977</v>
      </c>
      <c r="Y356" s="218">
        <v>12.036985635238198</v>
      </c>
      <c r="Z356" s="218">
        <v>4.2199900166940214</v>
      </c>
      <c r="AA356" s="218">
        <v>1066.2490648151531</v>
      </c>
      <c r="AB356" s="218">
        <v>4.0083728887658925</v>
      </c>
      <c r="AC356" s="219">
        <v>6.5052374448483983</v>
      </c>
      <c r="AD356" s="218">
        <v>4.0947013636860589E-2</v>
      </c>
      <c r="AE356" s="218">
        <v>1.3131167819771517E-2</v>
      </c>
      <c r="AF356" s="218">
        <v>0</v>
      </c>
      <c r="AG356" s="218">
        <v>4.1065667666811922</v>
      </c>
      <c r="AH356" s="218">
        <v>2.344592496710574</v>
      </c>
      <c r="AI356" s="220">
        <f t="shared" si="208"/>
        <v>1154.2650247798742</v>
      </c>
      <c r="AJ356" s="147" t="str">
        <f t="shared" si="209"/>
        <v/>
      </c>
      <c r="BA356" s="147"/>
      <c r="BR356" s="147"/>
      <c r="CG356" s="147"/>
    </row>
    <row r="357" spans="1:85" ht="15">
      <c r="A357" s="173" t="s">
        <v>24</v>
      </c>
      <c r="B357" s="162">
        <v>0.66184105922712755</v>
      </c>
      <c r="C357" s="162">
        <v>0</v>
      </c>
      <c r="D357" s="162">
        <v>9.9433686379493</v>
      </c>
      <c r="E357" s="162">
        <v>0</v>
      </c>
      <c r="F357" s="322"/>
      <c r="G357" s="162">
        <v>0</v>
      </c>
      <c r="H357" s="174">
        <v>0</v>
      </c>
      <c r="I357" s="160">
        <f t="shared" si="206"/>
        <v>10.605209697176427</v>
      </c>
      <c r="J357" s="155"/>
      <c r="K357" s="175" t="s">
        <v>24</v>
      </c>
      <c r="L357" s="162">
        <v>0.66184105922712755</v>
      </c>
      <c r="M357" s="162">
        <v>0</v>
      </c>
      <c r="N357" s="162">
        <v>9.9433686379493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207"/>
        <v>10.605209697176427</v>
      </c>
      <c r="U357" s="221" t="s">
        <v>24</v>
      </c>
      <c r="V357" s="213">
        <v>0.66184105922712755</v>
      </c>
      <c r="W357" s="213">
        <v>0</v>
      </c>
      <c r="X357" s="213">
        <v>0</v>
      </c>
      <c r="Y357" s="213">
        <v>0</v>
      </c>
      <c r="Z357" s="213">
        <v>0.27687338105094145</v>
      </c>
      <c r="AA357" s="213">
        <v>0</v>
      </c>
      <c r="AB357" s="213">
        <v>0</v>
      </c>
      <c r="AC357" s="214">
        <v>9.666495256898358</v>
      </c>
      <c r="AD357" s="213">
        <v>0</v>
      </c>
      <c r="AE357" s="213">
        <v>0</v>
      </c>
      <c r="AF357" s="213">
        <v>0</v>
      </c>
      <c r="AG357" s="213">
        <v>9.666495256898358</v>
      </c>
      <c r="AH357" s="213">
        <v>0</v>
      </c>
      <c r="AI357" s="216">
        <f t="shared" si="208"/>
        <v>10.605209697176427</v>
      </c>
      <c r="AJ357" s="147" t="str">
        <f t="shared" si="209"/>
        <v/>
      </c>
      <c r="BA357" s="147"/>
      <c r="BR357" s="147"/>
      <c r="CG357" s="147"/>
    </row>
    <row r="358" spans="1:85" ht="15">
      <c r="A358" s="165" t="s">
        <v>56</v>
      </c>
      <c r="B358" s="166">
        <v>3.4274555983600465</v>
      </c>
      <c r="C358" s="166">
        <v>5.8125406796930683</v>
      </c>
      <c r="D358" s="166">
        <v>10.600378139257876</v>
      </c>
      <c r="E358" s="166">
        <v>0</v>
      </c>
      <c r="F358" s="322"/>
      <c r="G358" s="166">
        <v>0</v>
      </c>
      <c r="H358" s="167">
        <v>0</v>
      </c>
      <c r="I358" s="168">
        <f t="shared" si="206"/>
        <v>19.84037441731099</v>
      </c>
      <c r="J358" s="155"/>
      <c r="K358" s="169" t="s">
        <v>56</v>
      </c>
      <c r="L358" s="170">
        <v>3.4274555983600465</v>
      </c>
      <c r="M358" s="170">
        <v>5.8125406796930683</v>
      </c>
      <c r="N358" s="170">
        <v>10.600378139257876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207"/>
        <v>19.84037441731099</v>
      </c>
      <c r="U358" s="217" t="s">
        <v>56</v>
      </c>
      <c r="V358" s="218">
        <v>3.4274555983600465</v>
      </c>
      <c r="W358" s="218">
        <v>0</v>
      </c>
      <c r="X358" s="218">
        <v>0</v>
      </c>
      <c r="Y358" s="218">
        <v>5.8125406796930683</v>
      </c>
      <c r="Z358" s="218">
        <v>10.600378139257876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208"/>
        <v>19.84037441731099</v>
      </c>
      <c r="AJ358" s="147" t="str">
        <f t="shared" si="209"/>
        <v/>
      </c>
      <c r="BA358" s="147"/>
      <c r="BR358" s="147"/>
      <c r="CG358" s="147"/>
    </row>
    <row r="359" spans="1:85" ht="15">
      <c r="A359" s="173" t="s">
        <v>22</v>
      </c>
      <c r="B359" s="162">
        <v>253.21406733856637</v>
      </c>
      <c r="C359" s="162">
        <v>1252.007474707734</v>
      </c>
      <c r="D359" s="162">
        <v>713.88779917699037</v>
      </c>
      <c r="E359" s="162">
        <v>18.626392060805109</v>
      </c>
      <c r="F359" s="322"/>
      <c r="G359" s="162">
        <v>0</v>
      </c>
      <c r="H359" s="174">
        <v>0</v>
      </c>
      <c r="I359" s="160">
        <f t="shared" si="206"/>
        <v>2237.7357332840961</v>
      </c>
      <c r="J359" s="155"/>
      <c r="K359" s="175" t="s">
        <v>22</v>
      </c>
      <c r="L359" s="162">
        <v>253.21406733856637</v>
      </c>
      <c r="M359" s="162">
        <v>1252.007474707734</v>
      </c>
      <c r="N359" s="162">
        <v>713.88779917699037</v>
      </c>
      <c r="O359" s="162">
        <v>18.626392060805109</v>
      </c>
      <c r="P359" s="162">
        <v>19.659287622199958</v>
      </c>
      <c r="Q359" s="162">
        <v>0</v>
      </c>
      <c r="R359" s="163">
        <v>0</v>
      </c>
      <c r="S359" s="164">
        <f t="shared" si="207"/>
        <v>2257.3950209062959</v>
      </c>
      <c r="U359" s="221" t="s">
        <v>22</v>
      </c>
      <c r="V359" s="213">
        <v>253.21406733856637</v>
      </c>
      <c r="W359" s="213">
        <v>0</v>
      </c>
      <c r="X359" s="213">
        <v>0</v>
      </c>
      <c r="Y359" s="213">
        <v>1252.007474707734</v>
      </c>
      <c r="Z359" s="213">
        <v>517.08598172499239</v>
      </c>
      <c r="AA359" s="213">
        <v>0</v>
      </c>
      <c r="AB359" s="213">
        <v>19.659287622199958</v>
      </c>
      <c r="AC359" s="214">
        <v>215.42820951280308</v>
      </c>
      <c r="AD359" s="213">
        <v>0</v>
      </c>
      <c r="AE359" s="213">
        <v>0</v>
      </c>
      <c r="AF359" s="213">
        <v>0</v>
      </c>
      <c r="AG359" s="213">
        <v>196.80181745199798</v>
      </c>
      <c r="AH359" s="213">
        <v>18.626392060805109</v>
      </c>
      <c r="AI359" s="216">
        <f t="shared" si="208"/>
        <v>2257.3950209062959</v>
      </c>
      <c r="AJ359" s="147" t="str">
        <f t="shared" si="209"/>
        <v/>
      </c>
      <c r="BA359" s="147"/>
      <c r="BR359" s="147"/>
      <c r="CG359" s="147"/>
    </row>
    <row r="360" spans="1:85" ht="15">
      <c r="A360" s="165" t="s">
        <v>21</v>
      </c>
      <c r="B360" s="166">
        <v>9.3932512875448057E-2</v>
      </c>
      <c r="C360" s="166">
        <v>5.0568388199909347</v>
      </c>
      <c r="D360" s="166">
        <v>1.5744086671336157</v>
      </c>
      <c r="E360" s="166">
        <v>0</v>
      </c>
      <c r="F360" s="322"/>
      <c r="G360" s="166">
        <v>0</v>
      </c>
      <c r="H360" s="167">
        <v>0</v>
      </c>
      <c r="I360" s="168">
        <f t="shared" si="206"/>
        <v>6.725179999999999</v>
      </c>
      <c r="J360" s="155"/>
      <c r="K360" s="169" t="s">
        <v>21</v>
      </c>
      <c r="L360" s="170">
        <v>9.3932512875448057E-2</v>
      </c>
      <c r="M360" s="170">
        <v>5.0568388199909347</v>
      </c>
      <c r="N360" s="170">
        <v>1.5744086671336157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207"/>
        <v>6.725179999999999</v>
      </c>
      <c r="U360" s="217" t="s">
        <v>57</v>
      </c>
      <c r="V360" s="218">
        <v>9.3932512875448057E-2</v>
      </c>
      <c r="W360" s="218">
        <v>0</v>
      </c>
      <c r="X360" s="218">
        <v>0</v>
      </c>
      <c r="Y360" s="218">
        <v>5.0568388199909347</v>
      </c>
      <c r="Z360" s="218">
        <v>1.5744086671336157</v>
      </c>
      <c r="AA360" s="218">
        <v>0</v>
      </c>
      <c r="AB360" s="218">
        <v>0</v>
      </c>
      <c r="AC360" s="219">
        <v>0</v>
      </c>
      <c r="AD360" s="218">
        <v>0</v>
      </c>
      <c r="AE360" s="218">
        <v>0</v>
      </c>
      <c r="AF360" s="218">
        <v>0</v>
      </c>
      <c r="AG360" s="218">
        <v>0</v>
      </c>
      <c r="AH360" s="218">
        <v>0</v>
      </c>
      <c r="AI360" s="220">
        <f t="shared" si="208"/>
        <v>6.725179999999999</v>
      </c>
      <c r="AJ360" s="147" t="str">
        <f t="shared" si="209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20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20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208"/>
        <v>0</v>
      </c>
      <c r="AJ361" s="147" t="str">
        <f t="shared" si="209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20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20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208"/>
        <v>0</v>
      </c>
      <c r="AJ362" s="147" t="str">
        <f t="shared" si="209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20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20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208"/>
        <v>0</v>
      </c>
      <c r="AJ363" s="147" t="str">
        <f t="shared" si="209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20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20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208"/>
        <v>0</v>
      </c>
      <c r="AJ364" s="147" t="str">
        <f t="shared" si="209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20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20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208"/>
        <v>0</v>
      </c>
      <c r="AJ365" s="147" t="str">
        <f t="shared" si="209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315.76867879590566</v>
      </c>
      <c r="C366" s="201">
        <f t="shared" ref="C366:H366" si="210">SUM(C345:C361)</f>
        <v>1300.1655454695342</v>
      </c>
      <c r="D366" s="201">
        <f t="shared" si="210"/>
        <v>1311.0426488126752</v>
      </c>
      <c r="E366" s="201">
        <f t="shared" si="210"/>
        <v>1093.3275821538953</v>
      </c>
      <c r="F366" s="201">
        <f t="shared" si="210"/>
        <v>0</v>
      </c>
      <c r="G366" s="201">
        <f t="shared" si="210"/>
        <v>37.031853059924977</v>
      </c>
      <c r="H366" s="203">
        <f t="shared" si="210"/>
        <v>0</v>
      </c>
      <c r="I366" s="160">
        <f t="shared" ref="I366" si="211">SUM(I345:I361)</f>
        <v>4057.3363082919354</v>
      </c>
      <c r="J366" s="155"/>
      <c r="K366" s="202" t="s">
        <v>26</v>
      </c>
      <c r="L366" s="201">
        <f>SUM(L345:L361)</f>
        <v>315.76867879590566</v>
      </c>
      <c r="M366" s="201">
        <f t="shared" ref="M366:R366" si="212">SUM(M345:M361)</f>
        <v>1300.1655454695342</v>
      </c>
      <c r="N366" s="201">
        <f t="shared" si="212"/>
        <v>1311.0426488126752</v>
      </c>
      <c r="O366" s="201">
        <f t="shared" si="212"/>
        <v>1093.3275821538953</v>
      </c>
      <c r="P366" s="201">
        <f t="shared" si="212"/>
        <v>363.39206202849539</v>
      </c>
      <c r="Q366" s="201">
        <f t="shared" si="212"/>
        <v>37.031853059924977</v>
      </c>
      <c r="R366" s="203">
        <f t="shared" si="212"/>
        <v>0</v>
      </c>
      <c r="S366" s="204">
        <f t="shared" ref="S366" si="213">SUM(S345:S361)</f>
        <v>4420.7283703204312</v>
      </c>
      <c r="T366" s="147" t="str">
        <f>IF(ABS(S366-AI366)&gt;0.01,S366-AI366,"")</f>
        <v/>
      </c>
      <c r="U366" s="230" t="s">
        <v>59</v>
      </c>
      <c r="V366" s="231">
        <f>SUM(V345:V361)</f>
        <v>297.3527405335214</v>
      </c>
      <c r="W366" s="231">
        <f t="shared" ref="W366:AH366" si="214">SUM(W345:W361)</f>
        <v>18.352724151920302</v>
      </c>
      <c r="X366" s="231">
        <f t="shared" si="214"/>
        <v>37.031853059924977</v>
      </c>
      <c r="Y366" s="231">
        <f t="shared" si="214"/>
        <v>1300.1655454695342</v>
      </c>
      <c r="Z366" s="231">
        <f t="shared" si="214"/>
        <v>1095.7543217499551</v>
      </c>
      <c r="AA366" s="231">
        <f t="shared" si="214"/>
        <v>1066.6179817349234</v>
      </c>
      <c r="AB366" s="231">
        <f t="shared" si="214"/>
        <v>363.39206202849539</v>
      </c>
      <c r="AC366" s="231">
        <f t="shared" si="214"/>
        <v>242.06114159215593</v>
      </c>
      <c r="AD366" s="232">
        <f t="shared" si="214"/>
        <v>6.3214110463932674E-2</v>
      </c>
      <c r="AE366" s="232">
        <f t="shared" si="214"/>
        <v>1.3131167819771517E-2</v>
      </c>
      <c r="AF366" s="232">
        <f t="shared" si="214"/>
        <v>0</v>
      </c>
      <c r="AG366" s="232">
        <f t="shared" si="214"/>
        <v>215.28832706272019</v>
      </c>
      <c r="AH366" s="232">
        <f t="shared" si="214"/>
        <v>26.696469251152038</v>
      </c>
      <c r="AI366" s="233">
        <f>SUM(V366:AC366)</f>
        <v>4420.7283703204312</v>
      </c>
      <c r="AJ366" s="147" t="str">
        <f t="shared" si="209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7.7826597255586757E-2</v>
      </c>
      <c r="C367" s="49">
        <f t="shared" ref="C367:H367" si="215">IF($I366=0,"-",C366/$I366)</f>
        <v>0.3204480591890792</v>
      </c>
      <c r="D367" s="49">
        <f t="shared" si="215"/>
        <v>0.32312890753800988</v>
      </c>
      <c r="E367" s="49">
        <f t="shared" si="215"/>
        <v>0.2694693017977024</v>
      </c>
      <c r="F367" s="49">
        <f t="shared" si="215"/>
        <v>0</v>
      </c>
      <c r="G367" s="49">
        <f t="shared" si="215"/>
        <v>9.1271342196217187E-3</v>
      </c>
      <c r="H367" s="71">
        <f t="shared" si="215"/>
        <v>0</v>
      </c>
      <c r="I367" s="50">
        <f>SUM(B367:H367)</f>
        <v>1</v>
      </c>
      <c r="J367" s="147"/>
      <c r="K367" s="82" t="s">
        <v>83</v>
      </c>
      <c r="L367" s="99">
        <f t="shared" ref="L367:R367" si="216">IF($S366=0,"-",L366/$S366)</f>
        <v>7.1429106777039453E-2</v>
      </c>
      <c r="M367" s="99">
        <f t="shared" si="216"/>
        <v>0.29410663505102291</v>
      </c>
      <c r="N367" s="99">
        <f t="shared" si="216"/>
        <v>0.29656711269904285</v>
      </c>
      <c r="O367" s="99">
        <f t="shared" si="216"/>
        <v>0.24731842596215581</v>
      </c>
      <c r="P367" s="99">
        <f t="shared" si="216"/>
        <v>8.2201852633202011E-2</v>
      </c>
      <c r="Q367" s="99">
        <f t="shared" si="216"/>
        <v>8.3768668775369183E-3</v>
      </c>
      <c r="R367" s="100">
        <f t="shared" si="216"/>
        <v>0</v>
      </c>
      <c r="S367" s="101">
        <f>SUM(L367:R367)</f>
        <v>1</v>
      </c>
      <c r="U367" s="111" t="s">
        <v>83</v>
      </c>
      <c r="V367" s="133">
        <f>+V366/$AI366</f>
        <v>6.7263291391044713E-2</v>
      </c>
      <c r="W367" s="133">
        <f t="shared" ref="W367:AH367" si="217">+W366/$AI366</f>
        <v>4.1515159074544151E-3</v>
      </c>
      <c r="X367" s="133">
        <f t="shared" si="217"/>
        <v>8.3768668775369183E-3</v>
      </c>
      <c r="Y367" s="133">
        <f t="shared" si="217"/>
        <v>0.29410663505102291</v>
      </c>
      <c r="Z367" s="133">
        <f t="shared" si="217"/>
        <v>0.24786737160929223</v>
      </c>
      <c r="AA367" s="133">
        <f t="shared" si="217"/>
        <v>0.24127652558250506</v>
      </c>
      <c r="AB367" s="133">
        <f t="shared" si="217"/>
        <v>8.2201852633202011E-2</v>
      </c>
      <c r="AC367" s="133">
        <f t="shared" si="217"/>
        <v>5.4755940947941666E-2</v>
      </c>
      <c r="AD367" s="133">
        <f t="shared" si="217"/>
        <v>1.4299478540309111E-5</v>
      </c>
      <c r="AE367" s="133">
        <f t="shared" si="217"/>
        <v>2.9703629627937805E-6</v>
      </c>
      <c r="AF367" s="133">
        <f t="shared" si="217"/>
        <v>0</v>
      </c>
      <c r="AG367" s="133">
        <f t="shared" si="217"/>
        <v>4.8699741089750614E-2</v>
      </c>
      <c r="AH367" s="133">
        <f t="shared" si="217"/>
        <v>6.0389300166879458E-3</v>
      </c>
      <c r="AI367" s="134">
        <f>SUM(V367:AC367)</f>
        <v>1</v>
      </c>
      <c r="AJ367" s="25" t="str">
        <f t="shared" si="209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218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219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220">SUM(V372:AC372)</f>
        <v>0</v>
      </c>
      <c r="AJ372" s="147" t="str">
        <f t="shared" ref="AJ372:AJ393" si="221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218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219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220"/>
        <v>0</v>
      </c>
      <c r="AJ373" s="147" t="str">
        <f t="shared" si="221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218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219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220"/>
        <v>0</v>
      </c>
      <c r="AJ374" s="147" t="str">
        <f t="shared" si="221"/>
        <v/>
      </c>
      <c r="BA374" s="147"/>
      <c r="BR374" s="147"/>
      <c r="CG374" s="147"/>
    </row>
    <row r="375" spans="1:85" ht="15">
      <c r="A375" s="173" t="s">
        <v>16</v>
      </c>
      <c r="B375" s="162">
        <v>28.065130180073613</v>
      </c>
      <c r="C375" s="162">
        <v>0</v>
      </c>
      <c r="D375" s="162">
        <v>0</v>
      </c>
      <c r="E375" s="162">
        <v>0</v>
      </c>
      <c r="F375" s="322"/>
      <c r="G375" s="162">
        <v>0</v>
      </c>
      <c r="H375" s="174">
        <v>0</v>
      </c>
      <c r="I375" s="160">
        <f t="shared" si="218"/>
        <v>28.065130180073613</v>
      </c>
      <c r="J375" s="155"/>
      <c r="K375" s="175" t="s">
        <v>16</v>
      </c>
      <c r="L375" s="162">
        <v>28.065130180073613</v>
      </c>
      <c r="M375" s="162">
        <v>0</v>
      </c>
      <c r="N375" s="162">
        <v>0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219"/>
        <v>28.065130180073613</v>
      </c>
      <c r="U375" s="221" t="s">
        <v>16</v>
      </c>
      <c r="V375" s="213">
        <v>28.065130180073613</v>
      </c>
      <c r="W375" s="213">
        <v>0</v>
      </c>
      <c r="X375" s="213">
        <v>0</v>
      </c>
      <c r="Y375" s="213">
        <v>0</v>
      </c>
      <c r="Z375" s="213">
        <v>0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220"/>
        <v>28.065130180073613</v>
      </c>
      <c r="AJ375" s="147" t="str">
        <f t="shared" si="221"/>
        <v/>
      </c>
      <c r="BA375" s="147"/>
      <c r="BR375" s="147"/>
      <c r="CG375" s="147"/>
    </row>
    <row r="376" spans="1:85" ht="15">
      <c r="A376" s="165" t="s">
        <v>15</v>
      </c>
      <c r="B376" s="166">
        <v>87.84804416158552</v>
      </c>
      <c r="C376" s="166">
        <v>0</v>
      </c>
      <c r="D376" s="166">
        <v>4.4591827975805849</v>
      </c>
      <c r="E376" s="166">
        <v>2.6369605480716274</v>
      </c>
      <c r="F376" s="322"/>
      <c r="G376" s="166">
        <v>0</v>
      </c>
      <c r="H376" s="167">
        <v>0</v>
      </c>
      <c r="I376" s="168">
        <f t="shared" si="218"/>
        <v>94.944187507237729</v>
      </c>
      <c r="J376" s="155"/>
      <c r="K376" s="169" t="s">
        <v>15</v>
      </c>
      <c r="L376" s="170">
        <v>87.84804416158552</v>
      </c>
      <c r="M376" s="170">
        <v>0</v>
      </c>
      <c r="N376" s="170">
        <v>4.4591827975805849</v>
      </c>
      <c r="O376" s="170">
        <v>2.6369605480716274</v>
      </c>
      <c r="P376" s="170">
        <v>0</v>
      </c>
      <c r="Q376" s="170">
        <v>0</v>
      </c>
      <c r="R376" s="171">
        <v>0</v>
      </c>
      <c r="S376" s="172">
        <f t="shared" si="219"/>
        <v>94.944187507237729</v>
      </c>
      <c r="U376" s="217" t="s">
        <v>53</v>
      </c>
      <c r="V376" s="218">
        <v>87.592990494030104</v>
      </c>
      <c r="W376" s="218">
        <v>0</v>
      </c>
      <c r="X376" s="218">
        <v>0</v>
      </c>
      <c r="Y376" s="218">
        <v>0</v>
      </c>
      <c r="Z376" s="218">
        <v>4.4591827975805849</v>
      </c>
      <c r="AA376" s="218">
        <v>2.6369605480716274</v>
      </c>
      <c r="AB376" s="218">
        <v>0</v>
      </c>
      <c r="AC376" s="219">
        <v>0.25505366755541803</v>
      </c>
      <c r="AD376" s="218">
        <v>0.25505366755541803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220"/>
        <v>94.944187507237729</v>
      </c>
      <c r="AJ376" s="147" t="str">
        <f t="shared" si="221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1178.3846918531767</v>
      </c>
      <c r="F377" s="322"/>
      <c r="G377" s="162">
        <v>0</v>
      </c>
      <c r="H377" s="174">
        <v>0</v>
      </c>
      <c r="I377" s="160">
        <f t="shared" si="218"/>
        <v>1178.3846918531767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1178.3846918531767</v>
      </c>
      <c r="P377" s="162">
        <v>746.28334704210556</v>
      </c>
      <c r="Q377" s="162">
        <v>0</v>
      </c>
      <c r="R377" s="163">
        <v>0</v>
      </c>
      <c r="S377" s="164">
        <f t="shared" si="219"/>
        <v>1924.6680388952823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589.19234592658836</v>
      </c>
      <c r="AB377" s="213">
        <v>746.28334704210556</v>
      </c>
      <c r="AC377" s="214">
        <v>589.19234592658836</v>
      </c>
      <c r="AD377" s="213">
        <v>0</v>
      </c>
      <c r="AE377" s="213">
        <v>0</v>
      </c>
      <c r="AF377" s="213">
        <v>0</v>
      </c>
      <c r="AG377" s="213">
        <v>0</v>
      </c>
      <c r="AH377" s="213">
        <v>589.19234592658836</v>
      </c>
      <c r="AI377" s="216">
        <f t="shared" si="220"/>
        <v>1924.6680388952823</v>
      </c>
      <c r="AJ377" s="147" t="str">
        <f t="shared" si="221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15.612976226995929</v>
      </c>
      <c r="F378" s="322"/>
      <c r="G378" s="166">
        <v>0</v>
      </c>
      <c r="H378" s="167">
        <v>0</v>
      </c>
      <c r="I378" s="168">
        <f t="shared" si="218"/>
        <v>15.612976226995929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15.612976226995929</v>
      </c>
      <c r="P378" s="170">
        <v>67.73539138317696</v>
      </c>
      <c r="Q378" s="170">
        <v>0</v>
      </c>
      <c r="R378" s="171">
        <v>0</v>
      </c>
      <c r="S378" s="172">
        <f t="shared" si="219"/>
        <v>83.348367610172886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12.490380981596743</v>
      </c>
      <c r="AB378" s="218">
        <v>67.73539138317696</v>
      </c>
      <c r="AC378" s="219">
        <v>3.1225952453991859</v>
      </c>
      <c r="AD378" s="218">
        <v>0</v>
      </c>
      <c r="AE378" s="218">
        <v>0</v>
      </c>
      <c r="AF378" s="218">
        <v>0</v>
      </c>
      <c r="AG378" s="218">
        <v>0</v>
      </c>
      <c r="AH378" s="218">
        <v>3.1225952453991859</v>
      </c>
      <c r="AI378" s="220">
        <f t="shared" si="220"/>
        <v>83.348367610172886</v>
      </c>
      <c r="AJ378" s="147" t="str">
        <f t="shared" si="221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218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219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220"/>
        <v>0</v>
      </c>
      <c r="AJ379" s="147" t="str">
        <f t="shared" si="221"/>
        <v/>
      </c>
      <c r="BA379" s="147"/>
      <c r="BR379" s="147"/>
      <c r="CG379" s="147"/>
    </row>
    <row r="380" spans="1:85" ht="15">
      <c r="A380" s="165" t="s">
        <v>17</v>
      </c>
      <c r="B380" s="166">
        <v>1.6285523092721532</v>
      </c>
      <c r="C380" s="166">
        <v>0</v>
      </c>
      <c r="D380" s="166">
        <v>44.593560189906505</v>
      </c>
      <c r="E380" s="166">
        <v>10.105331742568874</v>
      </c>
      <c r="F380" s="322"/>
      <c r="G380" s="166">
        <v>0</v>
      </c>
      <c r="H380" s="167">
        <v>0</v>
      </c>
      <c r="I380" s="168">
        <f t="shared" si="218"/>
        <v>56.327444241747529</v>
      </c>
      <c r="J380" s="155"/>
      <c r="K380" s="169" t="s">
        <v>17</v>
      </c>
      <c r="L380" s="170">
        <v>1.6285523092721532</v>
      </c>
      <c r="M380" s="170">
        <v>0</v>
      </c>
      <c r="N380" s="170">
        <v>44.593560189906505</v>
      </c>
      <c r="O380" s="170">
        <v>10.105331742568874</v>
      </c>
      <c r="P380" s="170">
        <v>2.2009927513327616</v>
      </c>
      <c r="Q380" s="170">
        <v>0</v>
      </c>
      <c r="R380" s="171">
        <v>0</v>
      </c>
      <c r="S380" s="172">
        <f t="shared" si="219"/>
        <v>58.528436993080291</v>
      </c>
      <c r="U380" s="217" t="s">
        <v>17</v>
      </c>
      <c r="V380" s="218">
        <v>1.6285523092721532</v>
      </c>
      <c r="W380" s="218">
        <v>0</v>
      </c>
      <c r="X380" s="218">
        <v>0</v>
      </c>
      <c r="Y380" s="218">
        <v>0</v>
      </c>
      <c r="Z380" s="218">
        <v>44.586138197289003</v>
      </c>
      <c r="AA380" s="218">
        <v>0</v>
      </c>
      <c r="AB380" s="218">
        <v>2.2009927513327616</v>
      </c>
      <c r="AC380" s="219">
        <v>10.112753735186374</v>
      </c>
      <c r="AD380" s="218">
        <v>0</v>
      </c>
      <c r="AE380" s="218">
        <v>0</v>
      </c>
      <c r="AF380" s="218">
        <v>0</v>
      </c>
      <c r="AG380" s="218">
        <v>7.4219926175012512E-3</v>
      </c>
      <c r="AH380" s="218">
        <v>10.105331742568874</v>
      </c>
      <c r="AI380" s="220">
        <f t="shared" si="220"/>
        <v>58.528436993080291</v>
      </c>
      <c r="AJ380" s="147" t="str">
        <f t="shared" si="221"/>
        <v/>
      </c>
      <c r="BA380" s="147"/>
      <c r="BR380" s="147"/>
      <c r="CG380" s="147"/>
    </row>
    <row r="381" spans="1:85" ht="15">
      <c r="A381" s="173" t="s">
        <v>139</v>
      </c>
      <c r="B381" s="162">
        <v>77.720383252478868</v>
      </c>
      <c r="C381" s="162">
        <v>2.1694920086706868</v>
      </c>
      <c r="D381" s="162">
        <v>63.195687392483478</v>
      </c>
      <c r="E381" s="162">
        <v>8.8458900366095217E-2</v>
      </c>
      <c r="F381" s="322"/>
      <c r="G381" s="162">
        <v>0</v>
      </c>
      <c r="H381" s="174">
        <v>0</v>
      </c>
      <c r="I381" s="160">
        <f t="shared" si="218"/>
        <v>143.17402155399913</v>
      </c>
      <c r="J381" s="155"/>
      <c r="K381" s="175" t="s">
        <v>139</v>
      </c>
      <c r="L381" s="162">
        <v>77.720383252478868</v>
      </c>
      <c r="M381" s="162">
        <v>2.1694920086706868</v>
      </c>
      <c r="N381" s="162">
        <v>63.195687392483478</v>
      </c>
      <c r="O381" s="162">
        <v>8.8458900366095217E-2</v>
      </c>
      <c r="P381" s="162">
        <v>0.15196676685028732</v>
      </c>
      <c r="Q381" s="162">
        <v>0</v>
      </c>
      <c r="R381" s="163">
        <v>0</v>
      </c>
      <c r="S381" s="164">
        <f t="shared" si="219"/>
        <v>143.3259883208494</v>
      </c>
      <c r="U381" s="221" t="s">
        <v>139</v>
      </c>
      <c r="V381" s="213">
        <v>77.227557389990011</v>
      </c>
      <c r="W381" s="213">
        <v>0</v>
      </c>
      <c r="X381" s="213">
        <v>0</v>
      </c>
      <c r="Y381" s="213">
        <v>2.1694920086706868</v>
      </c>
      <c r="Z381" s="213">
        <v>63.195687392483478</v>
      </c>
      <c r="AA381" s="213">
        <v>8.8458900366095217E-2</v>
      </c>
      <c r="AB381" s="213">
        <v>0.15196676685028732</v>
      </c>
      <c r="AC381" s="214">
        <v>0.49282586248885107</v>
      </c>
      <c r="AD381" s="213">
        <v>0.49282586248885107</v>
      </c>
      <c r="AE381" s="213">
        <v>0</v>
      </c>
      <c r="AF381" s="213">
        <v>0</v>
      </c>
      <c r="AG381" s="213">
        <v>0</v>
      </c>
      <c r="AH381" s="213">
        <v>0</v>
      </c>
      <c r="AI381" s="216">
        <f t="shared" si="220"/>
        <v>143.3259883208494</v>
      </c>
      <c r="AJ381" s="147" t="str">
        <f t="shared" si="221"/>
        <v/>
      </c>
      <c r="BA381" s="147"/>
      <c r="BR381" s="147"/>
      <c r="CG381" s="147"/>
    </row>
    <row r="382" spans="1:85" ht="15">
      <c r="A382" s="165" t="s">
        <v>25</v>
      </c>
      <c r="B382" s="166">
        <v>29.115352928930086</v>
      </c>
      <c r="C382" s="166">
        <v>2.3707674344839909</v>
      </c>
      <c r="D382" s="166">
        <v>17.361872325080366</v>
      </c>
      <c r="E382" s="166">
        <v>120.92885017646371</v>
      </c>
      <c r="F382" s="322"/>
      <c r="G382" s="166">
        <v>82.976938043902948</v>
      </c>
      <c r="H382" s="167">
        <v>0</v>
      </c>
      <c r="I382" s="168">
        <f t="shared" si="218"/>
        <v>252.7537809088611</v>
      </c>
      <c r="J382" s="155"/>
      <c r="K382" s="169" t="s">
        <v>25</v>
      </c>
      <c r="L382" s="170">
        <v>29.115352928930086</v>
      </c>
      <c r="M382" s="170">
        <v>2.3707674344839909</v>
      </c>
      <c r="N382" s="170">
        <v>17.361872325080366</v>
      </c>
      <c r="O382" s="170">
        <v>120.92885017646371</v>
      </c>
      <c r="P382" s="170">
        <v>0</v>
      </c>
      <c r="Q382" s="170">
        <v>82.976938043902948</v>
      </c>
      <c r="R382" s="171">
        <v>0</v>
      </c>
      <c r="S382" s="172">
        <f t="shared" si="219"/>
        <v>252.7537809088611</v>
      </c>
      <c r="U382" s="217" t="s">
        <v>25</v>
      </c>
      <c r="V382" s="218">
        <v>19.645961505847424</v>
      </c>
      <c r="W382" s="218">
        <v>7.679138221552364</v>
      </c>
      <c r="X382" s="218">
        <v>82.976938043902948</v>
      </c>
      <c r="Y382" s="218">
        <v>2.3707674344839909</v>
      </c>
      <c r="Z382" s="218">
        <v>17.361872325080366</v>
      </c>
      <c r="AA382" s="218">
        <v>96.530527929035927</v>
      </c>
      <c r="AB382" s="218">
        <v>0</v>
      </c>
      <c r="AC382" s="219">
        <v>26.18857544895808</v>
      </c>
      <c r="AD382" s="218">
        <v>1.7902532015302979</v>
      </c>
      <c r="AE382" s="218">
        <v>1.3697109748021795E-2</v>
      </c>
      <c r="AF382" s="218">
        <v>0</v>
      </c>
      <c r="AG382" s="218">
        <v>0</v>
      </c>
      <c r="AH382" s="218">
        <v>24.384625137679762</v>
      </c>
      <c r="AI382" s="220">
        <f t="shared" si="220"/>
        <v>252.75378090886113</v>
      </c>
      <c r="AJ382" s="147" t="str">
        <f t="shared" si="221"/>
        <v/>
      </c>
      <c r="BA382" s="147"/>
      <c r="BR382" s="147"/>
      <c r="CG382" s="147"/>
    </row>
    <row r="383" spans="1:85" ht="15">
      <c r="A383" s="173" t="s">
        <v>24</v>
      </c>
      <c r="B383" s="162">
        <v>31.25382161277842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218"/>
        <v>31.25382161277842</v>
      </c>
      <c r="J383" s="155"/>
      <c r="K383" s="175" t="s">
        <v>24</v>
      </c>
      <c r="L383" s="162">
        <v>31.25382161277842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219"/>
        <v>31.25382161277842</v>
      </c>
      <c r="U383" s="221" t="s">
        <v>24</v>
      </c>
      <c r="V383" s="213">
        <v>31.25382161277842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0</v>
      </c>
      <c r="AD383" s="213">
        <v>0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220"/>
        <v>31.25382161277842</v>
      </c>
      <c r="AJ383" s="147" t="str">
        <f t="shared" si="221"/>
        <v/>
      </c>
      <c r="BA383" s="147"/>
      <c r="BR383" s="147"/>
      <c r="CG383" s="147"/>
    </row>
    <row r="384" spans="1:85" ht="15">
      <c r="A384" s="165" t="s">
        <v>56</v>
      </c>
      <c r="B384" s="166">
        <v>7.5873555547937874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218"/>
        <v>7.5873555547937874</v>
      </c>
      <c r="J384" s="155"/>
      <c r="K384" s="169" t="s">
        <v>56</v>
      </c>
      <c r="L384" s="170">
        <v>7.5873555547937874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219"/>
        <v>7.5873555547937874</v>
      </c>
      <c r="U384" s="217" t="s">
        <v>56</v>
      </c>
      <c r="V384" s="218">
        <v>7.5873555547937874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220"/>
        <v>7.5873555547937874</v>
      </c>
      <c r="AJ384" s="147" t="str">
        <f t="shared" si="221"/>
        <v/>
      </c>
      <c r="BA384" s="147"/>
      <c r="BR384" s="147"/>
      <c r="CG384" s="147"/>
    </row>
    <row r="385" spans="1:85" ht="15">
      <c r="A385" s="173" t="s">
        <v>22</v>
      </c>
      <c r="B385" s="162">
        <v>176.880577317459</v>
      </c>
      <c r="C385" s="162">
        <v>0</v>
      </c>
      <c r="D385" s="162">
        <v>18.734936259836729</v>
      </c>
      <c r="E385" s="162">
        <v>0</v>
      </c>
      <c r="F385" s="322"/>
      <c r="G385" s="162">
        <v>0</v>
      </c>
      <c r="H385" s="174">
        <v>0</v>
      </c>
      <c r="I385" s="160">
        <f t="shared" si="218"/>
        <v>195.61551357729573</v>
      </c>
      <c r="J385" s="155"/>
      <c r="K385" s="175" t="s">
        <v>22</v>
      </c>
      <c r="L385" s="162">
        <v>176.880577317459</v>
      </c>
      <c r="M385" s="162">
        <v>0</v>
      </c>
      <c r="N385" s="162">
        <v>18.734936259836729</v>
      </c>
      <c r="O385" s="162">
        <v>0</v>
      </c>
      <c r="P385" s="162">
        <v>113.16524001721554</v>
      </c>
      <c r="Q385" s="162">
        <v>0</v>
      </c>
      <c r="R385" s="163">
        <v>0</v>
      </c>
      <c r="S385" s="164">
        <f t="shared" si="219"/>
        <v>308.78075359451128</v>
      </c>
      <c r="U385" s="221" t="s">
        <v>22</v>
      </c>
      <c r="V385" s="213">
        <v>175.601646748609</v>
      </c>
      <c r="W385" s="213">
        <v>0</v>
      </c>
      <c r="X385" s="213">
        <v>0</v>
      </c>
      <c r="Y385" s="213">
        <v>0</v>
      </c>
      <c r="Z385" s="213">
        <v>2.1851928466745991</v>
      </c>
      <c r="AA385" s="213">
        <v>0</v>
      </c>
      <c r="AB385" s="213">
        <v>113.16524001721554</v>
      </c>
      <c r="AC385" s="214">
        <v>17.828673982012145</v>
      </c>
      <c r="AD385" s="213">
        <v>1.2789305688500143</v>
      </c>
      <c r="AE385" s="213">
        <v>0</v>
      </c>
      <c r="AF385" s="213">
        <v>0</v>
      </c>
      <c r="AG385" s="213">
        <v>16.54974341316213</v>
      </c>
      <c r="AH385" s="213">
        <v>0</v>
      </c>
      <c r="AI385" s="216">
        <f t="shared" si="220"/>
        <v>308.78075359451128</v>
      </c>
      <c r="AJ385" s="147" t="str">
        <f t="shared" si="221"/>
        <v/>
      </c>
      <c r="BA385" s="147"/>
      <c r="BR385" s="147"/>
      <c r="CG385" s="147"/>
    </row>
    <row r="386" spans="1:85" ht="15">
      <c r="A386" s="165" t="s">
        <v>21</v>
      </c>
      <c r="B386" s="166">
        <v>0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218"/>
        <v>0</v>
      </c>
      <c r="J386" s="155"/>
      <c r="K386" s="169" t="s">
        <v>21</v>
      </c>
      <c r="L386" s="170">
        <v>0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219"/>
        <v>0</v>
      </c>
      <c r="U386" s="217" t="s">
        <v>57</v>
      </c>
      <c r="V386" s="218">
        <v>0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220"/>
        <v>0</v>
      </c>
      <c r="AJ386" s="147" t="str">
        <f t="shared" si="221"/>
        <v/>
      </c>
      <c r="BA386" s="147"/>
      <c r="BR386" s="147"/>
      <c r="CG386" s="147"/>
    </row>
    <row r="387" spans="1:85" ht="15">
      <c r="A387" s="176" t="s">
        <v>60</v>
      </c>
      <c r="B387" s="162">
        <v>0.15479999999999999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218"/>
        <v>0.15479999999999999</v>
      </c>
      <c r="J387" s="155"/>
      <c r="K387" s="177" t="s">
        <v>60</v>
      </c>
      <c r="L387" s="162">
        <v>0.15479999999999999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219"/>
        <v>0.15479999999999999</v>
      </c>
      <c r="U387" s="222" t="s">
        <v>58</v>
      </c>
      <c r="V387" s="213">
        <v>0.15479999999999999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220"/>
        <v>0.15479999999999999</v>
      </c>
      <c r="AJ387" s="147" t="str">
        <f t="shared" si="221"/>
        <v/>
      </c>
      <c r="BA387" s="147"/>
      <c r="BR387" s="147"/>
      <c r="CG387" s="147"/>
    </row>
    <row r="388" spans="1:85">
      <c r="A388" s="178" t="s">
        <v>23</v>
      </c>
      <c r="B388" s="179">
        <v>0.15479999999999999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218"/>
        <v>0.15479999999999999</v>
      </c>
      <c r="J388" s="155"/>
      <c r="K388" s="182" t="s">
        <v>23</v>
      </c>
      <c r="L388" s="183">
        <v>0.15479999999999999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219"/>
        <v>0.15479999999999999</v>
      </c>
      <c r="U388" s="223" t="s">
        <v>61</v>
      </c>
      <c r="V388" s="224">
        <v>0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</v>
      </c>
      <c r="AD388" s="224">
        <v>0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220"/>
        <v>0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218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219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220"/>
        <v>0</v>
      </c>
      <c r="AJ389" s="147" t="str">
        <f t="shared" si="221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218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219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220"/>
        <v>0</v>
      </c>
      <c r="AJ390" s="147" t="str">
        <f t="shared" si="221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218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219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220"/>
        <v>0</v>
      </c>
      <c r="AJ391" s="147" t="str">
        <f t="shared" si="221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440.25401731737145</v>
      </c>
      <c r="C392" s="201">
        <f t="shared" ref="C392:H392" si="222">SUM(C371:C387)</f>
        <v>4.5402594431546781</v>
      </c>
      <c r="D392" s="201">
        <f t="shared" si="222"/>
        <v>148.34523896488767</v>
      </c>
      <c r="E392" s="201">
        <f t="shared" si="222"/>
        <v>1327.757269447643</v>
      </c>
      <c r="F392" s="201">
        <f t="shared" si="222"/>
        <v>0</v>
      </c>
      <c r="G392" s="201">
        <f t="shared" si="222"/>
        <v>82.976938043902948</v>
      </c>
      <c r="H392" s="203">
        <f t="shared" si="222"/>
        <v>0</v>
      </c>
      <c r="I392" s="160">
        <f t="shared" ref="I392" si="223">SUM(I371:I387)</f>
        <v>2003.8737232169597</v>
      </c>
      <c r="J392" s="155"/>
      <c r="K392" s="202" t="s">
        <v>26</v>
      </c>
      <c r="L392" s="201">
        <f>SUM(L371:L387)</f>
        <v>440.25401731737145</v>
      </c>
      <c r="M392" s="201">
        <f t="shared" ref="M392:R392" si="224">SUM(M371:M387)</f>
        <v>4.5402594431546781</v>
      </c>
      <c r="N392" s="201">
        <f t="shared" si="224"/>
        <v>148.34523896488767</v>
      </c>
      <c r="O392" s="201">
        <f t="shared" si="224"/>
        <v>1327.757269447643</v>
      </c>
      <c r="P392" s="201">
        <f t="shared" si="224"/>
        <v>929.53693796068103</v>
      </c>
      <c r="Q392" s="201">
        <f t="shared" si="224"/>
        <v>82.976938043902948</v>
      </c>
      <c r="R392" s="203">
        <f t="shared" si="224"/>
        <v>0</v>
      </c>
      <c r="S392" s="204">
        <f t="shared" ref="S392" si="225">SUM(S371:S387)</f>
        <v>2933.4106611776406</v>
      </c>
      <c r="T392" s="147" t="str">
        <f>IF(ABS(S392-AI392)&gt;0.01,S392-AI392,"")</f>
        <v/>
      </c>
      <c r="U392" s="230" t="s">
        <v>59</v>
      </c>
      <c r="V392" s="231">
        <f>SUM(V371:V387)</f>
        <v>428.75781579539455</v>
      </c>
      <c r="W392" s="231">
        <f t="shared" ref="W392:AH392" si="226">SUM(W371:W387)</f>
        <v>7.679138221552364</v>
      </c>
      <c r="X392" s="231">
        <f t="shared" si="226"/>
        <v>82.976938043902948</v>
      </c>
      <c r="Y392" s="231">
        <f t="shared" si="226"/>
        <v>4.5402594431546781</v>
      </c>
      <c r="Z392" s="231">
        <f t="shared" si="226"/>
        <v>131.78807355910803</v>
      </c>
      <c r="AA392" s="231">
        <f t="shared" si="226"/>
        <v>700.93867428565875</v>
      </c>
      <c r="AB392" s="231">
        <f t="shared" si="226"/>
        <v>929.53693796068103</v>
      </c>
      <c r="AC392" s="231">
        <f t="shared" si="226"/>
        <v>647.1928238681885</v>
      </c>
      <c r="AD392" s="232">
        <f t="shared" si="226"/>
        <v>3.8170633004245813</v>
      </c>
      <c r="AE392" s="232">
        <f t="shared" si="226"/>
        <v>1.3697109748021795E-2</v>
      </c>
      <c r="AF392" s="232">
        <f t="shared" si="226"/>
        <v>0</v>
      </c>
      <c r="AG392" s="232">
        <f t="shared" si="226"/>
        <v>16.557165405779632</v>
      </c>
      <c r="AH392" s="232">
        <f t="shared" si="226"/>
        <v>626.80489805223624</v>
      </c>
      <c r="AI392" s="233">
        <f>SUM(V392:AC392)</f>
        <v>2933.410661177641</v>
      </c>
      <c r="AJ392" s="147" t="str">
        <f t="shared" si="221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0.21970147730197323</v>
      </c>
      <c r="C393" s="49">
        <f t="shared" ref="C393:H393" si="227">IF($I392=0,"-",C392/$I392)</f>
        <v>2.2657412942497595E-3</v>
      </c>
      <c r="D393" s="49">
        <f t="shared" si="227"/>
        <v>7.4029235099075302E-2</v>
      </c>
      <c r="E393" s="49">
        <f t="shared" si="227"/>
        <v>0.66259527936525897</v>
      </c>
      <c r="F393" s="49">
        <f t="shared" si="227"/>
        <v>0</v>
      </c>
      <c r="G393" s="49">
        <f t="shared" si="227"/>
        <v>4.140826693944278E-2</v>
      </c>
      <c r="H393" s="71">
        <f t="shared" si="227"/>
        <v>0</v>
      </c>
      <c r="I393" s="50">
        <f>SUM(B393:H393)</f>
        <v>1</v>
      </c>
      <c r="J393" s="147"/>
      <c r="K393" s="82" t="s">
        <v>83</v>
      </c>
      <c r="L393" s="99">
        <f t="shared" ref="L393:R393" si="228">IF($S392=0,"-",L392/$S392)</f>
        <v>0.15008264036942856</v>
      </c>
      <c r="M393" s="99">
        <f t="shared" si="228"/>
        <v>1.5477749171784749E-3</v>
      </c>
      <c r="N393" s="99">
        <f t="shared" si="228"/>
        <v>5.0570907417829221E-2</v>
      </c>
      <c r="O393" s="99">
        <f t="shared" si="228"/>
        <v>0.45263259148127749</v>
      </c>
      <c r="P393" s="99">
        <f t="shared" si="228"/>
        <v>0.31687923899053094</v>
      </c>
      <c r="Q393" s="99">
        <f t="shared" si="228"/>
        <v>2.8286846823755391E-2</v>
      </c>
      <c r="R393" s="100">
        <f t="shared" si="228"/>
        <v>0</v>
      </c>
      <c r="S393" s="101">
        <f>SUM(L393:R393)</f>
        <v>1.0000000000000002</v>
      </c>
      <c r="U393" s="111" t="s">
        <v>83</v>
      </c>
      <c r="V393" s="133">
        <f>+V392/$AI392</f>
        <v>0.14616358407290519</v>
      </c>
      <c r="W393" s="133">
        <f t="shared" ref="W393:AH393" si="229">+W392/$AI392</f>
        <v>2.617819019744584E-3</v>
      </c>
      <c r="X393" s="133">
        <f t="shared" si="229"/>
        <v>2.8286846823755388E-2</v>
      </c>
      <c r="Y393" s="133">
        <f t="shared" si="229"/>
        <v>1.5477749171784747E-3</v>
      </c>
      <c r="Z393" s="133">
        <f t="shared" si="229"/>
        <v>4.4926568006063171E-2</v>
      </c>
      <c r="AA393" s="133">
        <f t="shared" si="229"/>
        <v>0.23895006708820693</v>
      </c>
      <c r="AB393" s="133">
        <f t="shared" si="229"/>
        <v>0.31687923899053094</v>
      </c>
      <c r="AC393" s="133">
        <f t="shared" si="229"/>
        <v>0.22062810108161529</v>
      </c>
      <c r="AD393" s="133">
        <f t="shared" si="229"/>
        <v>1.301237276778762E-3</v>
      </c>
      <c r="AE393" s="133">
        <f t="shared" si="229"/>
        <v>4.6693461400740192E-6</v>
      </c>
      <c r="AF393" s="133">
        <f t="shared" si="229"/>
        <v>0</v>
      </c>
      <c r="AG393" s="133">
        <f t="shared" si="229"/>
        <v>5.6443394117660379E-3</v>
      </c>
      <c r="AH393" s="133">
        <f t="shared" si="229"/>
        <v>0.2136778550469304</v>
      </c>
      <c r="AI393" s="134">
        <f>SUM(V393:AC393)</f>
        <v>1</v>
      </c>
      <c r="AJ393" s="25" t="str">
        <f t="shared" si="221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230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231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232">SUM(V398:AC398)</f>
        <v>0</v>
      </c>
      <c r="AJ398" s="147" t="str">
        <f t="shared" ref="AJ398:AJ419" si="233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230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231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232"/>
        <v>0</v>
      </c>
      <c r="AJ399" s="147" t="str">
        <f t="shared" si="233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230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231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232"/>
        <v>0</v>
      </c>
      <c r="AJ400" s="147" t="str">
        <f t="shared" si="233"/>
        <v/>
      </c>
      <c r="BA400" s="147"/>
      <c r="BR400" s="147"/>
      <c r="CG400" s="147"/>
    </row>
    <row r="401" spans="1:85" ht="15">
      <c r="A401" s="173" t="s">
        <v>16</v>
      </c>
      <c r="B401" s="162">
        <v>25.504469393715294</v>
      </c>
      <c r="C401" s="162">
        <v>0</v>
      </c>
      <c r="D401" s="162">
        <v>17.29287962891561</v>
      </c>
      <c r="E401" s="162">
        <v>0</v>
      </c>
      <c r="F401" s="322"/>
      <c r="G401" s="162">
        <v>0</v>
      </c>
      <c r="H401" s="174">
        <v>0</v>
      </c>
      <c r="I401" s="160">
        <f t="shared" si="230"/>
        <v>42.797349022630904</v>
      </c>
      <c r="J401" s="155"/>
      <c r="K401" s="175" t="s">
        <v>16</v>
      </c>
      <c r="L401" s="162">
        <v>25.504469393715294</v>
      </c>
      <c r="M401" s="162">
        <v>0</v>
      </c>
      <c r="N401" s="162">
        <v>17.29287962891561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231"/>
        <v>42.797349022630904</v>
      </c>
      <c r="U401" s="221" t="s">
        <v>16</v>
      </c>
      <c r="V401" s="213">
        <v>25.504469393715294</v>
      </c>
      <c r="W401" s="213">
        <v>0</v>
      </c>
      <c r="X401" s="213">
        <v>0</v>
      </c>
      <c r="Y401" s="213">
        <v>0</v>
      </c>
      <c r="Z401" s="213">
        <v>17.29287962891561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232"/>
        <v>42.797349022630904</v>
      </c>
      <c r="AJ401" s="147" t="str">
        <f t="shared" si="233"/>
        <v/>
      </c>
      <c r="BA401" s="147"/>
      <c r="BR401" s="147"/>
      <c r="CG401" s="147"/>
    </row>
    <row r="402" spans="1:85" ht="15">
      <c r="A402" s="165" t="s">
        <v>15</v>
      </c>
      <c r="B402" s="166">
        <v>4.0217030231487518</v>
      </c>
      <c r="C402" s="166">
        <v>2.8066272705712834</v>
      </c>
      <c r="D402" s="166">
        <v>1.8797321592757134E-2</v>
      </c>
      <c r="E402" s="166">
        <v>0</v>
      </c>
      <c r="F402" s="322"/>
      <c r="G402" s="166">
        <v>0</v>
      </c>
      <c r="H402" s="167">
        <v>0</v>
      </c>
      <c r="I402" s="168">
        <f t="shared" si="230"/>
        <v>6.8471276153127922</v>
      </c>
      <c r="J402" s="155"/>
      <c r="K402" s="169" t="s">
        <v>15</v>
      </c>
      <c r="L402" s="170">
        <v>4.0217030231487518</v>
      </c>
      <c r="M402" s="170">
        <v>2.8066272705712834</v>
      </c>
      <c r="N402" s="170">
        <v>1.8797321592757134E-2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231"/>
        <v>6.8471276153127922</v>
      </c>
      <c r="U402" s="217" t="s">
        <v>53</v>
      </c>
      <c r="V402" s="218">
        <v>4.0217030231487518</v>
      </c>
      <c r="W402" s="218">
        <v>0</v>
      </c>
      <c r="X402" s="218">
        <v>0</v>
      </c>
      <c r="Y402" s="218">
        <v>2.8066272705712834</v>
      </c>
      <c r="Z402" s="218">
        <v>1.8797321592757134E-2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232"/>
        <v>6.8471276153127922</v>
      </c>
      <c r="AJ402" s="147" t="str">
        <f t="shared" si="233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</v>
      </c>
      <c r="F403" s="322"/>
      <c r="G403" s="162">
        <v>0</v>
      </c>
      <c r="H403" s="174">
        <v>0</v>
      </c>
      <c r="I403" s="160">
        <f t="shared" si="230"/>
        <v>0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</v>
      </c>
      <c r="P403" s="162">
        <v>11.705226621336667</v>
      </c>
      <c r="Q403" s="162">
        <v>0</v>
      </c>
      <c r="R403" s="163">
        <v>0</v>
      </c>
      <c r="S403" s="164">
        <f t="shared" si="231"/>
        <v>11.705226621336667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</v>
      </c>
      <c r="AB403" s="213">
        <v>11.705226621336667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232"/>
        <v>11.705226621336667</v>
      </c>
      <c r="AJ403" s="147" t="str">
        <f t="shared" si="233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0.1002002692452393</v>
      </c>
      <c r="F404" s="322"/>
      <c r="G404" s="166">
        <v>0</v>
      </c>
      <c r="H404" s="167">
        <v>0</v>
      </c>
      <c r="I404" s="168">
        <f t="shared" si="230"/>
        <v>0.1002002692452393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0.1002002692452393</v>
      </c>
      <c r="P404" s="170">
        <v>2.5182204732298805</v>
      </c>
      <c r="Q404" s="170">
        <v>0</v>
      </c>
      <c r="R404" s="171">
        <v>0</v>
      </c>
      <c r="S404" s="172">
        <f t="shared" si="231"/>
        <v>2.61842074247512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8.0160215396191434E-2</v>
      </c>
      <c r="AB404" s="218">
        <v>2.5182204732298805</v>
      </c>
      <c r="AC404" s="219">
        <v>2.0040053849047858E-2</v>
      </c>
      <c r="AD404" s="218">
        <v>0</v>
      </c>
      <c r="AE404" s="218">
        <v>0</v>
      </c>
      <c r="AF404" s="218">
        <v>0</v>
      </c>
      <c r="AG404" s="218">
        <v>0</v>
      </c>
      <c r="AH404" s="218">
        <v>2.0040053849047858E-2</v>
      </c>
      <c r="AI404" s="220">
        <f t="shared" si="232"/>
        <v>2.6184207424751196</v>
      </c>
      <c r="AJ404" s="147" t="str">
        <f t="shared" si="233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230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231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232"/>
        <v>0</v>
      </c>
      <c r="AJ405" s="147" t="str">
        <f t="shared" si="233"/>
        <v/>
      </c>
      <c r="BA405" s="147"/>
      <c r="BR405" s="147"/>
      <c r="CG405" s="147"/>
    </row>
    <row r="406" spans="1:85" ht="15">
      <c r="A406" s="165" t="s">
        <v>17</v>
      </c>
      <c r="B406" s="166">
        <v>5.5901872648690357E-2</v>
      </c>
      <c r="C406" s="166">
        <v>0.50311685383821314</v>
      </c>
      <c r="D406" s="166">
        <v>0</v>
      </c>
      <c r="E406" s="166">
        <v>0</v>
      </c>
      <c r="F406" s="322"/>
      <c r="G406" s="166">
        <v>0</v>
      </c>
      <c r="H406" s="167">
        <v>0</v>
      </c>
      <c r="I406" s="168">
        <f t="shared" si="230"/>
        <v>0.55901872648690354</v>
      </c>
      <c r="J406" s="155"/>
      <c r="K406" s="169" t="s">
        <v>17</v>
      </c>
      <c r="L406" s="170">
        <v>5.5901872648690357E-2</v>
      </c>
      <c r="M406" s="170">
        <v>0.50311685383821314</v>
      </c>
      <c r="N406" s="170">
        <v>0</v>
      </c>
      <c r="O406" s="170">
        <v>0</v>
      </c>
      <c r="P406" s="170">
        <v>3.981931777378829E-2</v>
      </c>
      <c r="Q406" s="170">
        <v>0</v>
      </c>
      <c r="R406" s="171">
        <v>0</v>
      </c>
      <c r="S406" s="172">
        <f t="shared" si="231"/>
        <v>0.59883804426069187</v>
      </c>
      <c r="U406" s="217" t="s">
        <v>17</v>
      </c>
      <c r="V406" s="218">
        <v>5.5901872648690357E-2</v>
      </c>
      <c r="W406" s="218">
        <v>0</v>
      </c>
      <c r="X406" s="218">
        <v>0</v>
      </c>
      <c r="Y406" s="218">
        <v>0.50311685383821314</v>
      </c>
      <c r="Z406" s="218">
        <v>0</v>
      </c>
      <c r="AA406" s="218">
        <v>0</v>
      </c>
      <c r="AB406" s="218">
        <v>3.981931777378829E-2</v>
      </c>
      <c r="AC406" s="219">
        <v>0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</v>
      </c>
      <c r="AI406" s="220">
        <f t="shared" si="232"/>
        <v>0.59883804426069187</v>
      </c>
      <c r="AJ406" s="147" t="str">
        <f t="shared" si="233"/>
        <v/>
      </c>
      <c r="BA406" s="147"/>
      <c r="BR406" s="147"/>
      <c r="CG406" s="147"/>
    </row>
    <row r="407" spans="1:85" ht="15">
      <c r="A407" s="173" t="s">
        <v>139</v>
      </c>
      <c r="B407" s="162">
        <v>3.5751834105464386</v>
      </c>
      <c r="C407" s="162">
        <v>16.068128038628313</v>
      </c>
      <c r="D407" s="162">
        <v>8.500593692459752</v>
      </c>
      <c r="E407" s="162">
        <v>1.3127856975512255</v>
      </c>
      <c r="F407" s="322"/>
      <c r="G407" s="162">
        <v>0</v>
      </c>
      <c r="H407" s="174">
        <v>0</v>
      </c>
      <c r="I407" s="160">
        <f t="shared" si="230"/>
        <v>29.456690839185733</v>
      </c>
      <c r="J407" s="155"/>
      <c r="K407" s="175" t="s">
        <v>139</v>
      </c>
      <c r="L407" s="162">
        <v>3.5751834105464386</v>
      </c>
      <c r="M407" s="162">
        <v>16.068128038628313</v>
      </c>
      <c r="N407" s="162">
        <v>8.500593692459752</v>
      </c>
      <c r="O407" s="162">
        <v>1.3127856975512255</v>
      </c>
      <c r="P407" s="162">
        <v>0</v>
      </c>
      <c r="Q407" s="162">
        <v>0</v>
      </c>
      <c r="R407" s="163">
        <v>0</v>
      </c>
      <c r="S407" s="164">
        <f t="shared" si="231"/>
        <v>29.456690839185733</v>
      </c>
      <c r="U407" s="221" t="s">
        <v>139</v>
      </c>
      <c r="V407" s="213">
        <v>3.5751834105464386</v>
      </c>
      <c r="W407" s="213">
        <v>0</v>
      </c>
      <c r="X407" s="213">
        <v>0</v>
      </c>
      <c r="Y407" s="213">
        <v>16.068128038628313</v>
      </c>
      <c r="Z407" s="213">
        <v>8.500593692459752</v>
      </c>
      <c r="AA407" s="213">
        <v>2.1011821298192367E-2</v>
      </c>
      <c r="AB407" s="213">
        <v>0</v>
      </c>
      <c r="AC407" s="214">
        <v>1.2917738762530331</v>
      </c>
      <c r="AD407" s="213">
        <v>0</v>
      </c>
      <c r="AE407" s="213">
        <v>0</v>
      </c>
      <c r="AF407" s="213">
        <v>0</v>
      </c>
      <c r="AG407" s="213">
        <v>0</v>
      </c>
      <c r="AH407" s="213">
        <v>1.2917738762530331</v>
      </c>
      <c r="AI407" s="216">
        <f t="shared" si="232"/>
        <v>29.456690839185729</v>
      </c>
      <c r="AJ407" s="147" t="str">
        <f t="shared" si="233"/>
        <v/>
      </c>
      <c r="BA407" s="147"/>
      <c r="BR407" s="147"/>
      <c r="CG407" s="147"/>
    </row>
    <row r="408" spans="1:85" ht="15">
      <c r="A408" s="165" t="s">
        <v>25</v>
      </c>
      <c r="B408" s="166">
        <v>5.8917633247655123</v>
      </c>
      <c r="C408" s="166">
        <v>2.4927797466290422</v>
      </c>
      <c r="D408" s="166">
        <v>1.2950257848906777</v>
      </c>
      <c r="E408" s="166">
        <v>81.728917695049816</v>
      </c>
      <c r="F408" s="322"/>
      <c r="G408" s="166">
        <v>10.985782545018013</v>
      </c>
      <c r="H408" s="167">
        <v>0</v>
      </c>
      <c r="I408" s="168">
        <f t="shared" si="230"/>
        <v>102.39426909635306</v>
      </c>
      <c r="J408" s="155"/>
      <c r="K408" s="169" t="s">
        <v>25</v>
      </c>
      <c r="L408" s="170">
        <v>5.8917633247655123</v>
      </c>
      <c r="M408" s="170">
        <v>2.4927797466290422</v>
      </c>
      <c r="N408" s="170">
        <v>1.2950257848906777</v>
      </c>
      <c r="O408" s="170">
        <v>81.728917695049816</v>
      </c>
      <c r="P408" s="170">
        <v>0</v>
      </c>
      <c r="Q408" s="170">
        <v>10.985782545018013</v>
      </c>
      <c r="R408" s="171">
        <v>0</v>
      </c>
      <c r="S408" s="172">
        <f t="shared" si="231"/>
        <v>102.39426909635306</v>
      </c>
      <c r="U408" s="217" t="s">
        <v>25</v>
      </c>
      <c r="V408" s="218">
        <v>1.6460776653522462</v>
      </c>
      <c r="W408" s="218">
        <v>3.9347213568167603</v>
      </c>
      <c r="X408" s="218">
        <v>10.985782545018013</v>
      </c>
      <c r="Y408" s="218">
        <v>2.4927797466290422</v>
      </c>
      <c r="Z408" s="218">
        <v>1.2950257848906777</v>
      </c>
      <c r="AA408" s="218">
        <v>81.005488433963365</v>
      </c>
      <c r="AB408" s="218">
        <v>0</v>
      </c>
      <c r="AC408" s="219">
        <v>1.0343935636829604</v>
      </c>
      <c r="AD408" s="218">
        <v>0.3109643025965052</v>
      </c>
      <c r="AE408" s="218">
        <v>0</v>
      </c>
      <c r="AF408" s="218">
        <v>0</v>
      </c>
      <c r="AG408" s="218">
        <v>0</v>
      </c>
      <c r="AH408" s="218">
        <v>0.72342926108645533</v>
      </c>
      <c r="AI408" s="220">
        <f t="shared" si="232"/>
        <v>102.39426909635307</v>
      </c>
      <c r="AJ408" s="147" t="str">
        <f t="shared" si="233"/>
        <v/>
      </c>
      <c r="BA408" s="147"/>
      <c r="BR408" s="147"/>
      <c r="CG408" s="147"/>
    </row>
    <row r="409" spans="1:85" ht="15">
      <c r="A409" s="173" t="s">
        <v>24</v>
      </c>
      <c r="B409" s="162">
        <v>2.7899266659956603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230"/>
        <v>2.7899266659956603</v>
      </c>
      <c r="J409" s="155"/>
      <c r="K409" s="175" t="s">
        <v>24</v>
      </c>
      <c r="L409" s="162">
        <v>2.7899266659956603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231"/>
        <v>2.7899266659956603</v>
      </c>
      <c r="U409" s="221" t="s">
        <v>24</v>
      </c>
      <c r="V409" s="213">
        <v>2.6782330824473299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0.11169358354833034</v>
      </c>
      <c r="AD409" s="213">
        <v>0.11169358354833034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232"/>
        <v>2.7899266659956603</v>
      </c>
      <c r="AJ409" s="147" t="str">
        <f t="shared" si="233"/>
        <v/>
      </c>
      <c r="BA409" s="147"/>
      <c r="BR409" s="147"/>
      <c r="CG409" s="147"/>
    </row>
    <row r="410" spans="1:85" ht="15">
      <c r="A410" s="165" t="s">
        <v>56</v>
      </c>
      <c r="B410" s="166">
        <v>0.52103546197858341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230"/>
        <v>0.52103546197858341</v>
      </c>
      <c r="J410" s="155"/>
      <c r="K410" s="169" t="s">
        <v>56</v>
      </c>
      <c r="L410" s="170">
        <v>0.52103546197858341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231"/>
        <v>0.52103546197858341</v>
      </c>
      <c r="U410" s="217" t="s">
        <v>56</v>
      </c>
      <c r="V410" s="218">
        <v>0.52103546197858341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232"/>
        <v>0.52103546197858341</v>
      </c>
      <c r="AJ410" s="147" t="str">
        <f t="shared" si="233"/>
        <v/>
      </c>
      <c r="BA410" s="147"/>
      <c r="BR410" s="147"/>
      <c r="CG410" s="147"/>
    </row>
    <row r="411" spans="1:85" ht="15">
      <c r="A411" s="173" t="s">
        <v>22</v>
      </c>
      <c r="B411" s="162">
        <v>1.2853831199461139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230"/>
        <v>1.2853831199461139</v>
      </c>
      <c r="J411" s="155"/>
      <c r="K411" s="175" t="s">
        <v>22</v>
      </c>
      <c r="L411" s="162">
        <v>1.2853831199461139</v>
      </c>
      <c r="M411" s="162">
        <v>0</v>
      </c>
      <c r="N411" s="162">
        <v>0</v>
      </c>
      <c r="O411" s="162">
        <v>0</v>
      </c>
      <c r="P411" s="162">
        <v>0.69534188521226625</v>
      </c>
      <c r="Q411" s="162">
        <v>0</v>
      </c>
      <c r="R411" s="163">
        <v>0</v>
      </c>
      <c r="S411" s="164">
        <f t="shared" si="231"/>
        <v>1.98072500515838</v>
      </c>
      <c r="U411" s="221" t="s">
        <v>22</v>
      </c>
      <c r="V411" s="213">
        <v>1.2211139639488082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0.69534188521226625</v>
      </c>
      <c r="AC411" s="214">
        <v>6.4269155997305705E-2</v>
      </c>
      <c r="AD411" s="213">
        <v>6.4269155997305705E-2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232"/>
        <v>1.98072500515838</v>
      </c>
      <c r="AJ411" s="147" t="str">
        <f t="shared" si="233"/>
        <v/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230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231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232"/>
        <v>0</v>
      </c>
      <c r="AJ412" s="147" t="str">
        <f t="shared" si="233"/>
        <v/>
      </c>
      <c r="BA412" s="147"/>
      <c r="BR412" s="147"/>
      <c r="CG412" s="147"/>
    </row>
    <row r="413" spans="1:85" ht="15">
      <c r="A413" s="176" t="s">
        <v>60</v>
      </c>
      <c r="B413" s="162">
        <v>0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230"/>
        <v>0</v>
      </c>
      <c r="J413" s="155"/>
      <c r="K413" s="177" t="s">
        <v>60</v>
      </c>
      <c r="L413" s="162">
        <v>0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231"/>
        <v>0</v>
      </c>
      <c r="U413" s="222" t="s">
        <v>58</v>
      </c>
      <c r="V413" s="213">
        <v>0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232"/>
        <v>0</v>
      </c>
      <c r="AJ413" s="147" t="str">
        <f t="shared" si="233"/>
        <v/>
      </c>
      <c r="BA413" s="147"/>
      <c r="BR413" s="147"/>
      <c r="CG413" s="147"/>
    </row>
    <row r="414" spans="1:85">
      <c r="A414" s="178" t="s">
        <v>23</v>
      </c>
      <c r="B414" s="179">
        <v>0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230"/>
        <v>0</v>
      </c>
      <c r="J414" s="155"/>
      <c r="K414" s="182" t="s">
        <v>23</v>
      </c>
      <c r="L414" s="183">
        <v>0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231"/>
        <v>0</v>
      </c>
      <c r="U414" s="223" t="s">
        <v>61</v>
      </c>
      <c r="V414" s="224">
        <v>0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232"/>
        <v>0</v>
      </c>
      <c r="AJ414" s="147" t="str">
        <f t="shared" si="233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230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231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232"/>
        <v>0</v>
      </c>
      <c r="AJ415" s="147" t="str">
        <f t="shared" si="233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230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231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232"/>
        <v>0</v>
      </c>
      <c r="AJ416" s="147" t="str">
        <f t="shared" si="233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230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231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232"/>
        <v>0</v>
      </c>
      <c r="AJ417" s="147" t="str">
        <f t="shared" si="233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43.645366272745044</v>
      </c>
      <c r="C418" s="201">
        <f t="shared" ref="C418:H418" si="234">SUM(C397:C413)</f>
        <v>21.870651909666851</v>
      </c>
      <c r="D418" s="201">
        <f t="shared" si="234"/>
        <v>27.107296427858799</v>
      </c>
      <c r="E418" s="201">
        <f t="shared" si="234"/>
        <v>83.141903661846285</v>
      </c>
      <c r="F418" s="201">
        <f t="shared" si="234"/>
        <v>0</v>
      </c>
      <c r="G418" s="201">
        <f t="shared" si="234"/>
        <v>10.985782545018013</v>
      </c>
      <c r="H418" s="203">
        <f t="shared" si="234"/>
        <v>0</v>
      </c>
      <c r="I418" s="160">
        <f t="shared" ref="I418" si="235">SUM(I397:I413)</f>
        <v>186.75100081713501</v>
      </c>
      <c r="J418" s="155"/>
      <c r="K418" s="202" t="s">
        <v>26</v>
      </c>
      <c r="L418" s="201">
        <f>SUM(L397:L413)</f>
        <v>43.645366272745044</v>
      </c>
      <c r="M418" s="201">
        <f t="shared" ref="M418:R418" si="236">SUM(M397:M413)</f>
        <v>21.870651909666851</v>
      </c>
      <c r="N418" s="201">
        <f t="shared" si="236"/>
        <v>27.107296427858799</v>
      </c>
      <c r="O418" s="201">
        <f t="shared" si="236"/>
        <v>83.141903661846285</v>
      </c>
      <c r="P418" s="201">
        <f t="shared" si="236"/>
        <v>14.958608297552605</v>
      </c>
      <c r="Q418" s="201">
        <f t="shared" si="236"/>
        <v>10.985782545018013</v>
      </c>
      <c r="R418" s="203">
        <f t="shared" si="236"/>
        <v>0</v>
      </c>
      <c r="S418" s="204">
        <f t="shared" ref="S418" si="237">SUM(S397:S413)</f>
        <v>201.70960911468759</v>
      </c>
      <c r="T418" s="147" t="str">
        <f>IF(ABS(S418-AI418)&gt;0.01,S418-AI418,"")</f>
        <v/>
      </c>
      <c r="U418" s="230" t="s">
        <v>59</v>
      </c>
      <c r="V418" s="231">
        <f>SUM(V397:V413)</f>
        <v>39.223717873786143</v>
      </c>
      <c r="W418" s="231">
        <f t="shared" ref="W418:AH418" si="238">SUM(W397:W413)</f>
        <v>3.9347213568167603</v>
      </c>
      <c r="X418" s="231">
        <f t="shared" si="238"/>
        <v>10.985782545018013</v>
      </c>
      <c r="Y418" s="231">
        <f t="shared" si="238"/>
        <v>21.870651909666851</v>
      </c>
      <c r="Z418" s="231">
        <f t="shared" si="238"/>
        <v>27.107296427858799</v>
      </c>
      <c r="AA418" s="231">
        <f t="shared" si="238"/>
        <v>81.106660470657744</v>
      </c>
      <c r="AB418" s="231">
        <f t="shared" si="238"/>
        <v>14.958608297552605</v>
      </c>
      <c r="AC418" s="231">
        <f t="shared" si="238"/>
        <v>2.5221702333306775</v>
      </c>
      <c r="AD418" s="232">
        <f t="shared" si="238"/>
        <v>0.48692704214214128</v>
      </c>
      <c r="AE418" s="232">
        <f t="shared" si="238"/>
        <v>0</v>
      </c>
      <c r="AF418" s="232">
        <f t="shared" si="238"/>
        <v>0</v>
      </c>
      <c r="AG418" s="232">
        <f t="shared" si="238"/>
        <v>0</v>
      </c>
      <c r="AH418" s="232">
        <f t="shared" si="238"/>
        <v>2.0352431911885365</v>
      </c>
      <c r="AI418" s="233">
        <f>SUM(V418:AC418)</f>
        <v>201.70960911468762</v>
      </c>
      <c r="AJ418" s="147" t="str">
        <f t="shared" si="233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0.23370887482141109</v>
      </c>
      <c r="C419" s="49">
        <f t="shared" ref="C419:H419" si="239">IF($I418=0,"-",C418/$I418)</f>
        <v>0.11711129693533695</v>
      </c>
      <c r="D419" s="49">
        <f t="shared" si="239"/>
        <v>0.14515208116288508</v>
      </c>
      <c r="E419" s="49">
        <f t="shared" si="239"/>
        <v>0.44520191751613758</v>
      </c>
      <c r="F419" s="49">
        <f t="shared" si="239"/>
        <v>0</v>
      </c>
      <c r="G419" s="49">
        <f t="shared" si="239"/>
        <v>5.8825829564229208E-2</v>
      </c>
      <c r="H419" s="71">
        <f t="shared" si="239"/>
        <v>0</v>
      </c>
      <c r="I419" s="50">
        <f>SUM(B419:H419)</f>
        <v>1</v>
      </c>
      <c r="J419" s="147"/>
      <c r="K419" s="82" t="s">
        <v>83</v>
      </c>
      <c r="L419" s="99">
        <f t="shared" ref="L419:R419" si="240">IF($S418=0,"-",L418/$S418)</f>
        <v>0.21637722894960973</v>
      </c>
      <c r="M419" s="99">
        <f t="shared" si="240"/>
        <v>0.10842642552161055</v>
      </c>
      <c r="N419" s="99">
        <f t="shared" si="240"/>
        <v>0.13438772970129645</v>
      </c>
      <c r="O419" s="99">
        <f t="shared" si="240"/>
        <v>0.41218613246418839</v>
      </c>
      <c r="P419" s="99">
        <f t="shared" si="240"/>
        <v>7.4159125899884493E-2</v>
      </c>
      <c r="Q419" s="99">
        <f t="shared" si="240"/>
        <v>5.446335746341039E-2</v>
      </c>
      <c r="R419" s="100">
        <f t="shared" si="240"/>
        <v>0</v>
      </c>
      <c r="S419" s="101">
        <f>SUM(L419:R419)</f>
        <v>0.99999999999999989</v>
      </c>
      <c r="U419" s="111" t="s">
        <v>83</v>
      </c>
      <c r="V419" s="133">
        <f>+V418/$AI418</f>
        <v>0.19445636747768621</v>
      </c>
      <c r="W419" s="133">
        <f t="shared" ref="W419:AH419" si="241">+W418/$AI418</f>
        <v>1.9506861245165395E-2</v>
      </c>
      <c r="X419" s="133">
        <f t="shared" si="241"/>
        <v>5.4463357463410383E-2</v>
      </c>
      <c r="Y419" s="133">
        <f t="shared" si="241"/>
        <v>0.10842642552161054</v>
      </c>
      <c r="Z419" s="133">
        <f t="shared" si="241"/>
        <v>0.13438772970129642</v>
      </c>
      <c r="AA419" s="133">
        <f t="shared" si="241"/>
        <v>0.40209616600140397</v>
      </c>
      <c r="AB419" s="133">
        <f t="shared" si="241"/>
        <v>7.4159125899884479E-2</v>
      </c>
      <c r="AC419" s="133">
        <f t="shared" si="241"/>
        <v>1.2503966689542427E-2</v>
      </c>
      <c r="AD419" s="133">
        <f t="shared" si="241"/>
        <v>2.4140002267580883E-3</v>
      </c>
      <c r="AE419" s="133">
        <f t="shared" si="241"/>
        <v>0</v>
      </c>
      <c r="AF419" s="133">
        <f t="shared" si="241"/>
        <v>0</v>
      </c>
      <c r="AG419" s="133">
        <f t="shared" si="241"/>
        <v>0</v>
      </c>
      <c r="AH419" s="133">
        <f t="shared" si="241"/>
        <v>1.0089966462784339E-2</v>
      </c>
      <c r="AI419" s="134">
        <f>SUM(V419:AC419)</f>
        <v>0.99999999999999989</v>
      </c>
      <c r="AJ419" s="25" t="str">
        <f t="shared" si="233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242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243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244">SUM(V424:AC424)</f>
        <v>0</v>
      </c>
      <c r="AJ424" s="147" t="str">
        <f t="shared" ref="AJ424:AJ445" si="245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242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243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244"/>
        <v>0</v>
      </c>
      <c r="AJ425" s="147" t="str">
        <f t="shared" si="245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242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243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244"/>
        <v>0</v>
      </c>
      <c r="AJ426" s="147" t="str">
        <f t="shared" si="245"/>
        <v/>
      </c>
      <c r="BA426" s="147"/>
      <c r="BR426" s="147"/>
      <c r="CG426" s="147"/>
    </row>
    <row r="427" spans="1:85" ht="15">
      <c r="A427" s="173" t="s">
        <v>16</v>
      </c>
      <c r="B427" s="162">
        <v>61.909026239682255</v>
      </c>
      <c r="C427" s="162">
        <v>14.926123792773813</v>
      </c>
      <c r="D427" s="162">
        <v>0</v>
      </c>
      <c r="E427" s="162">
        <v>0</v>
      </c>
      <c r="F427" s="322"/>
      <c r="G427" s="162">
        <v>0</v>
      </c>
      <c r="H427" s="174">
        <v>0</v>
      </c>
      <c r="I427" s="160">
        <f t="shared" si="242"/>
        <v>76.83515003245607</v>
      </c>
      <c r="J427" s="155"/>
      <c r="K427" s="175" t="s">
        <v>16</v>
      </c>
      <c r="L427" s="162">
        <v>61.909026239682255</v>
      </c>
      <c r="M427" s="162">
        <v>14.926123792773813</v>
      </c>
      <c r="N427" s="162">
        <v>0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243"/>
        <v>76.83515003245607</v>
      </c>
      <c r="U427" s="221" t="s">
        <v>16</v>
      </c>
      <c r="V427" s="213">
        <v>61.668507052016921</v>
      </c>
      <c r="W427" s="213">
        <v>0</v>
      </c>
      <c r="X427" s="213">
        <v>0</v>
      </c>
      <c r="Y427" s="213">
        <v>14.926123792773813</v>
      </c>
      <c r="Z427" s="213">
        <v>0</v>
      </c>
      <c r="AA427" s="213">
        <v>0</v>
      </c>
      <c r="AB427" s="213">
        <v>0</v>
      </c>
      <c r="AC427" s="214">
        <v>0.24051918766533223</v>
      </c>
      <c r="AD427" s="215">
        <v>0.24051918766533223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244"/>
        <v>76.835150032456056</v>
      </c>
      <c r="AJ427" s="147" t="str">
        <f t="shared" si="245"/>
        <v/>
      </c>
      <c r="BA427" s="147"/>
      <c r="BR427" s="147"/>
      <c r="CG427" s="147"/>
    </row>
    <row r="428" spans="1:85" ht="15">
      <c r="A428" s="165" t="s">
        <v>15</v>
      </c>
      <c r="B428" s="166">
        <v>16.292953182718573</v>
      </c>
      <c r="C428" s="166">
        <v>0</v>
      </c>
      <c r="D428" s="166">
        <v>5.4949916880940934</v>
      </c>
      <c r="E428" s="166">
        <v>5.24480310004028E-3</v>
      </c>
      <c r="F428" s="322"/>
      <c r="G428" s="166">
        <v>0</v>
      </c>
      <c r="H428" s="167">
        <v>0</v>
      </c>
      <c r="I428" s="168">
        <f t="shared" si="242"/>
        <v>21.793189673912707</v>
      </c>
      <c r="J428" s="155"/>
      <c r="K428" s="169" t="s">
        <v>15</v>
      </c>
      <c r="L428" s="170">
        <v>16.292953182718573</v>
      </c>
      <c r="M428" s="170">
        <v>0</v>
      </c>
      <c r="N428" s="170">
        <v>5.4949916880940934</v>
      </c>
      <c r="O428" s="170">
        <v>5.24480310004028E-3</v>
      </c>
      <c r="P428" s="170">
        <v>0</v>
      </c>
      <c r="Q428" s="170">
        <v>0</v>
      </c>
      <c r="R428" s="171">
        <v>0</v>
      </c>
      <c r="S428" s="172">
        <f t="shared" si="243"/>
        <v>21.793189673912707</v>
      </c>
      <c r="U428" s="217" t="s">
        <v>53</v>
      </c>
      <c r="V428" s="218">
        <v>15.824846633151264</v>
      </c>
      <c r="W428" s="218">
        <v>0</v>
      </c>
      <c r="X428" s="218">
        <v>0</v>
      </c>
      <c r="Y428" s="218">
        <v>0</v>
      </c>
      <c r="Z428" s="218">
        <v>5.4949916880940934</v>
      </c>
      <c r="AA428" s="218">
        <v>5.24480310004028E-3</v>
      </c>
      <c r="AB428" s="218">
        <v>0</v>
      </c>
      <c r="AC428" s="219">
        <v>0.46810654956731007</v>
      </c>
      <c r="AD428" s="218">
        <v>0.46810654956731007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244"/>
        <v>21.793189673912707</v>
      </c>
      <c r="AJ428" s="147" t="str">
        <f t="shared" si="245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9.162264691501245E-3</v>
      </c>
      <c r="F429" s="322"/>
      <c r="G429" s="162">
        <v>0</v>
      </c>
      <c r="H429" s="174">
        <v>0</v>
      </c>
      <c r="I429" s="160">
        <f t="shared" si="242"/>
        <v>9.162264691501245E-3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9.162264691501245E-3</v>
      </c>
      <c r="P429" s="162">
        <v>106.09724834005306</v>
      </c>
      <c r="Q429" s="162">
        <v>0</v>
      </c>
      <c r="R429" s="163">
        <v>0</v>
      </c>
      <c r="S429" s="164">
        <f t="shared" si="243"/>
        <v>106.10641060474455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9.1428327345366364E-3</v>
      </c>
      <c r="AB429" s="213">
        <v>106.09724834005306</v>
      </c>
      <c r="AC429" s="214">
        <v>1.9431956964608831E-5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1.9431956964608831E-5</v>
      </c>
      <c r="AI429" s="216">
        <f t="shared" si="244"/>
        <v>106.10641060474457</v>
      </c>
      <c r="AJ429" s="147" t="str">
        <f t="shared" si="245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242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14.467944672077298</v>
      </c>
      <c r="Q430" s="170">
        <v>0</v>
      </c>
      <c r="R430" s="171">
        <v>0</v>
      </c>
      <c r="S430" s="172">
        <f t="shared" si="243"/>
        <v>14.467944672077298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14.467944672077298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244"/>
        <v>14.467944672077298</v>
      </c>
      <c r="AJ430" s="147" t="str">
        <f t="shared" si="245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242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243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244"/>
        <v>0</v>
      </c>
      <c r="AJ431" s="147" t="str">
        <f t="shared" si="245"/>
        <v/>
      </c>
      <c r="BA431" s="147"/>
      <c r="BR431" s="147"/>
      <c r="CG431" s="147"/>
    </row>
    <row r="432" spans="1:85" ht="15">
      <c r="A432" s="165" t="s">
        <v>17</v>
      </c>
      <c r="B432" s="166">
        <v>3.1037112665270574</v>
      </c>
      <c r="C432" s="166">
        <v>0</v>
      </c>
      <c r="D432" s="166">
        <v>0.94893172474890242</v>
      </c>
      <c r="E432" s="166">
        <v>1.2722000592255658</v>
      </c>
      <c r="F432" s="322"/>
      <c r="G432" s="166">
        <v>0</v>
      </c>
      <c r="H432" s="167">
        <v>0</v>
      </c>
      <c r="I432" s="168">
        <f t="shared" si="242"/>
        <v>5.3248430505015252</v>
      </c>
      <c r="J432" s="155"/>
      <c r="K432" s="169" t="s">
        <v>17</v>
      </c>
      <c r="L432" s="170">
        <v>3.1037112665270574</v>
      </c>
      <c r="M432" s="170">
        <v>0</v>
      </c>
      <c r="N432" s="170">
        <v>0.94893172474890242</v>
      </c>
      <c r="O432" s="170">
        <v>1.2722000592255658</v>
      </c>
      <c r="P432" s="170">
        <v>0.13994770041236235</v>
      </c>
      <c r="Q432" s="170">
        <v>0</v>
      </c>
      <c r="R432" s="171">
        <v>0</v>
      </c>
      <c r="S432" s="172">
        <f t="shared" si="243"/>
        <v>5.4647907509138873</v>
      </c>
      <c r="U432" s="217" t="s">
        <v>17</v>
      </c>
      <c r="V432" s="218">
        <v>3.1037112665270574</v>
      </c>
      <c r="W432" s="218">
        <v>0</v>
      </c>
      <c r="X432" s="218">
        <v>0</v>
      </c>
      <c r="Y432" s="218">
        <v>0</v>
      </c>
      <c r="Z432" s="218">
        <v>0.94893172474890242</v>
      </c>
      <c r="AA432" s="218">
        <v>0</v>
      </c>
      <c r="AB432" s="218">
        <v>0.13994770041236235</v>
      </c>
      <c r="AC432" s="219">
        <v>1.2722000592255658</v>
      </c>
      <c r="AD432" s="218">
        <v>0</v>
      </c>
      <c r="AE432" s="218">
        <v>0</v>
      </c>
      <c r="AF432" s="218">
        <v>0</v>
      </c>
      <c r="AG432" s="218">
        <v>0</v>
      </c>
      <c r="AH432" s="218">
        <v>1.2722000592255658</v>
      </c>
      <c r="AI432" s="220">
        <f t="shared" si="244"/>
        <v>5.4647907509138873</v>
      </c>
      <c r="AJ432" s="147" t="str">
        <f t="shared" si="245"/>
        <v/>
      </c>
      <c r="BA432" s="147"/>
      <c r="BR432" s="147"/>
      <c r="CG432" s="147"/>
    </row>
    <row r="433" spans="1:85" ht="15">
      <c r="A433" s="173" t="s">
        <v>139</v>
      </c>
      <c r="B433" s="162">
        <v>68.829882296004513</v>
      </c>
      <c r="C433" s="162">
        <v>54.362784641406954</v>
      </c>
      <c r="D433" s="162">
        <v>21.40824887705136</v>
      </c>
      <c r="E433" s="162">
        <v>21.415368459957307</v>
      </c>
      <c r="F433" s="322"/>
      <c r="G433" s="162">
        <v>0</v>
      </c>
      <c r="H433" s="174">
        <v>0</v>
      </c>
      <c r="I433" s="160">
        <f t="shared" si="242"/>
        <v>166.01628427442014</v>
      </c>
      <c r="J433" s="155"/>
      <c r="K433" s="175" t="s">
        <v>139</v>
      </c>
      <c r="L433" s="162">
        <v>68.829882296004513</v>
      </c>
      <c r="M433" s="162">
        <v>54.362784641406954</v>
      </c>
      <c r="N433" s="162">
        <v>21.40824887705136</v>
      </c>
      <c r="O433" s="162">
        <v>21.415368459957307</v>
      </c>
      <c r="P433" s="162">
        <v>0</v>
      </c>
      <c r="Q433" s="162">
        <v>0</v>
      </c>
      <c r="R433" s="163">
        <v>0</v>
      </c>
      <c r="S433" s="164">
        <f t="shared" si="243"/>
        <v>166.01628427442014</v>
      </c>
      <c r="U433" s="221" t="s">
        <v>139</v>
      </c>
      <c r="V433" s="213">
        <v>68.807514288589815</v>
      </c>
      <c r="W433" s="213">
        <v>0</v>
      </c>
      <c r="X433" s="213">
        <v>0</v>
      </c>
      <c r="Y433" s="213">
        <v>54.362784641406954</v>
      </c>
      <c r="Z433" s="213">
        <v>21.40824887705136</v>
      </c>
      <c r="AA433" s="213">
        <v>0</v>
      </c>
      <c r="AB433" s="213">
        <v>0</v>
      </c>
      <c r="AC433" s="214">
        <v>21.437736467372009</v>
      </c>
      <c r="AD433" s="213">
        <v>2.2368007414700658E-2</v>
      </c>
      <c r="AE433" s="213">
        <v>0</v>
      </c>
      <c r="AF433" s="213">
        <v>0</v>
      </c>
      <c r="AG433" s="213">
        <v>0</v>
      </c>
      <c r="AH433" s="213">
        <v>21.415368459957307</v>
      </c>
      <c r="AI433" s="216">
        <f t="shared" si="244"/>
        <v>166.01628427442014</v>
      </c>
      <c r="AJ433" s="147" t="str">
        <f t="shared" si="245"/>
        <v/>
      </c>
      <c r="BA433" s="147"/>
      <c r="BR433" s="147"/>
      <c r="CG433" s="147"/>
    </row>
    <row r="434" spans="1:85" ht="15">
      <c r="A434" s="165" t="s">
        <v>25</v>
      </c>
      <c r="B434" s="166">
        <v>35.531497048454447</v>
      </c>
      <c r="C434" s="166">
        <v>9.3559043486445219</v>
      </c>
      <c r="D434" s="166">
        <v>21.302757172611333</v>
      </c>
      <c r="E434" s="166">
        <v>387.99421325031079</v>
      </c>
      <c r="F434" s="322"/>
      <c r="G434" s="166">
        <v>51.030839133176478</v>
      </c>
      <c r="H434" s="167">
        <v>0</v>
      </c>
      <c r="I434" s="168">
        <f t="shared" si="242"/>
        <v>505.21521095319758</v>
      </c>
      <c r="J434" s="155"/>
      <c r="K434" s="169" t="s">
        <v>25</v>
      </c>
      <c r="L434" s="170">
        <v>35.531497048454447</v>
      </c>
      <c r="M434" s="170">
        <v>9.3559043486445219</v>
      </c>
      <c r="N434" s="170">
        <v>21.302757172611333</v>
      </c>
      <c r="O434" s="170">
        <v>387.99421325031079</v>
      </c>
      <c r="P434" s="170">
        <v>0.9221669682438417</v>
      </c>
      <c r="Q434" s="170">
        <v>51.030839133176478</v>
      </c>
      <c r="R434" s="171">
        <v>0</v>
      </c>
      <c r="S434" s="172">
        <f t="shared" si="243"/>
        <v>506.13737792144144</v>
      </c>
      <c r="U434" s="217" t="s">
        <v>25</v>
      </c>
      <c r="V434" s="218">
        <v>8.6224116268678817</v>
      </c>
      <c r="W434" s="218">
        <v>26.23351485005648</v>
      </c>
      <c r="X434" s="218">
        <v>51.030839133176478</v>
      </c>
      <c r="Y434" s="218">
        <v>9.3559043486445219</v>
      </c>
      <c r="Z434" s="218">
        <v>20.883348926516533</v>
      </c>
      <c r="AA434" s="218">
        <v>386.16778727871417</v>
      </c>
      <c r="AB434" s="218">
        <v>0.9221669682438417</v>
      </c>
      <c r="AC434" s="219">
        <v>2.9214047892214885</v>
      </c>
      <c r="AD434" s="218">
        <v>0.67557057153008659</v>
      </c>
      <c r="AE434" s="218">
        <v>1.0002751388013813</v>
      </c>
      <c r="AF434" s="218">
        <v>0</v>
      </c>
      <c r="AG434" s="218">
        <v>0.41940824609480004</v>
      </c>
      <c r="AH434" s="218">
        <v>0.82615083279522028</v>
      </c>
      <c r="AI434" s="220">
        <f t="shared" si="244"/>
        <v>506.13737792144138</v>
      </c>
      <c r="AJ434" s="147" t="str">
        <f t="shared" si="245"/>
        <v/>
      </c>
      <c r="BA434" s="147"/>
      <c r="BR434" s="147"/>
      <c r="CG434" s="147"/>
    </row>
    <row r="435" spans="1:85" ht="15">
      <c r="A435" s="173" t="s">
        <v>24</v>
      </c>
      <c r="B435" s="162">
        <v>7.5348792890772822</v>
      </c>
      <c r="C435" s="162">
        <v>0</v>
      </c>
      <c r="D435" s="162">
        <v>0.70983487512129373</v>
      </c>
      <c r="E435" s="162">
        <v>0</v>
      </c>
      <c r="F435" s="322"/>
      <c r="G435" s="162">
        <v>0</v>
      </c>
      <c r="H435" s="174">
        <v>0</v>
      </c>
      <c r="I435" s="160">
        <f t="shared" si="242"/>
        <v>8.2447141641985766</v>
      </c>
      <c r="J435" s="155"/>
      <c r="K435" s="175" t="s">
        <v>24</v>
      </c>
      <c r="L435" s="162">
        <v>7.5348792890772822</v>
      </c>
      <c r="M435" s="162">
        <v>0</v>
      </c>
      <c r="N435" s="162">
        <v>0.70983487512129373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243"/>
        <v>8.2447141641985766</v>
      </c>
      <c r="U435" s="221" t="s">
        <v>24</v>
      </c>
      <c r="V435" s="213">
        <v>7.0741553456037973</v>
      </c>
      <c r="W435" s="213">
        <v>0.42542596573739966</v>
      </c>
      <c r="X435" s="213">
        <v>0</v>
      </c>
      <c r="Y435" s="213">
        <v>0</v>
      </c>
      <c r="Z435" s="213">
        <v>0.70983487512129373</v>
      </c>
      <c r="AA435" s="213">
        <v>0</v>
      </c>
      <c r="AB435" s="213">
        <v>0</v>
      </c>
      <c r="AC435" s="214">
        <v>3.5297977736085236E-2</v>
      </c>
      <c r="AD435" s="213">
        <v>3.5297977736085236E-2</v>
      </c>
      <c r="AE435" s="213">
        <v>0</v>
      </c>
      <c r="AF435" s="213">
        <v>0</v>
      </c>
      <c r="AG435" s="213">
        <v>0</v>
      </c>
      <c r="AH435" s="213">
        <v>0</v>
      </c>
      <c r="AI435" s="216">
        <f t="shared" si="244"/>
        <v>8.2447141641985766</v>
      </c>
      <c r="AJ435" s="147" t="str">
        <f t="shared" si="245"/>
        <v/>
      </c>
      <c r="BA435" s="147"/>
      <c r="BR435" s="147"/>
      <c r="CG435" s="147"/>
    </row>
    <row r="436" spans="1:85" ht="15">
      <c r="A436" s="165" t="s">
        <v>56</v>
      </c>
      <c r="B436" s="166">
        <v>2.1866311138616648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242"/>
        <v>2.1866311138616648</v>
      </c>
      <c r="J436" s="155"/>
      <c r="K436" s="169" t="s">
        <v>56</v>
      </c>
      <c r="L436" s="170">
        <v>2.1866311138616648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243"/>
        <v>2.1866311138616648</v>
      </c>
      <c r="U436" s="217" t="s">
        <v>56</v>
      </c>
      <c r="V436" s="218">
        <v>2.0316872596469415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0.1549438542147234</v>
      </c>
      <c r="AD436" s="218">
        <v>0.1549438542147234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244"/>
        <v>2.1866311138616648</v>
      </c>
      <c r="AJ436" s="147" t="str">
        <f t="shared" si="245"/>
        <v/>
      </c>
      <c r="BA436" s="147"/>
      <c r="BR436" s="147"/>
      <c r="CG436" s="147"/>
    </row>
    <row r="437" spans="1:85" ht="15">
      <c r="A437" s="173" t="s">
        <v>22</v>
      </c>
      <c r="B437" s="162">
        <v>129.35424298651668</v>
      </c>
      <c r="C437" s="162">
        <v>0</v>
      </c>
      <c r="D437" s="162">
        <v>8.1449326081370383</v>
      </c>
      <c r="E437" s="162">
        <v>0</v>
      </c>
      <c r="F437" s="322"/>
      <c r="G437" s="162">
        <v>0</v>
      </c>
      <c r="H437" s="174">
        <v>0</v>
      </c>
      <c r="I437" s="160">
        <f t="shared" si="242"/>
        <v>137.49917559465371</v>
      </c>
      <c r="J437" s="155"/>
      <c r="K437" s="175" t="s">
        <v>22</v>
      </c>
      <c r="L437" s="162">
        <v>129.35424298651668</v>
      </c>
      <c r="M437" s="162">
        <v>0</v>
      </c>
      <c r="N437" s="162">
        <v>8.1449326081370383</v>
      </c>
      <c r="O437" s="162">
        <v>0</v>
      </c>
      <c r="P437" s="162">
        <v>6.302606029328615</v>
      </c>
      <c r="Q437" s="162">
        <v>0</v>
      </c>
      <c r="R437" s="163">
        <v>0</v>
      </c>
      <c r="S437" s="164">
        <f t="shared" si="243"/>
        <v>143.80178162398232</v>
      </c>
      <c r="U437" s="221" t="s">
        <v>22</v>
      </c>
      <c r="V437" s="213">
        <v>128.76785904446987</v>
      </c>
      <c r="W437" s="213">
        <v>0</v>
      </c>
      <c r="X437" s="213">
        <v>0</v>
      </c>
      <c r="Y437" s="213">
        <v>0</v>
      </c>
      <c r="Z437" s="213">
        <v>0.14842389318170135</v>
      </c>
      <c r="AA437" s="213">
        <v>0</v>
      </c>
      <c r="AB437" s="213">
        <v>6.302606029328615</v>
      </c>
      <c r="AC437" s="214">
        <v>8.5828926570021356</v>
      </c>
      <c r="AD437" s="213">
        <v>0.58638394204680144</v>
      </c>
      <c r="AE437" s="213">
        <v>0</v>
      </c>
      <c r="AF437" s="213">
        <v>0</v>
      </c>
      <c r="AG437" s="213">
        <v>7.9965087149553362</v>
      </c>
      <c r="AH437" s="213">
        <v>0</v>
      </c>
      <c r="AI437" s="216">
        <f t="shared" si="244"/>
        <v>143.80178162398232</v>
      </c>
      <c r="AJ437" s="147" t="str">
        <f t="shared" si="245"/>
        <v/>
      </c>
      <c r="BA437" s="147"/>
      <c r="BR437" s="147"/>
      <c r="CG437" s="147"/>
    </row>
    <row r="438" spans="1:85" ht="15">
      <c r="A438" s="165" t="s">
        <v>21</v>
      </c>
      <c r="B438" s="166">
        <v>0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242"/>
        <v>0</v>
      </c>
      <c r="J438" s="155"/>
      <c r="K438" s="169" t="s">
        <v>21</v>
      </c>
      <c r="L438" s="170">
        <v>0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243"/>
        <v>0</v>
      </c>
      <c r="U438" s="217" t="s">
        <v>57</v>
      </c>
      <c r="V438" s="218">
        <v>0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244"/>
        <v>0</v>
      </c>
      <c r="AJ438" s="147" t="str">
        <f t="shared" si="245"/>
        <v/>
      </c>
      <c r="BA438" s="147"/>
      <c r="BR438" s="147"/>
      <c r="CG438" s="147"/>
    </row>
    <row r="439" spans="1:85" ht="15">
      <c r="A439" s="176" t="s">
        <v>60</v>
      </c>
      <c r="B439" s="162">
        <v>0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242"/>
        <v>0</v>
      </c>
      <c r="J439" s="155"/>
      <c r="K439" s="177" t="s">
        <v>60</v>
      </c>
      <c r="L439" s="162">
        <v>0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243"/>
        <v>0</v>
      </c>
      <c r="U439" s="222" t="s">
        <v>58</v>
      </c>
      <c r="V439" s="213">
        <v>0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244"/>
        <v>0</v>
      </c>
      <c r="AJ439" s="147" t="str">
        <f t="shared" si="245"/>
        <v/>
      </c>
      <c r="BA439" s="147"/>
      <c r="BR439" s="147"/>
      <c r="CG439" s="147"/>
    </row>
    <row r="440" spans="1:85">
      <c r="A440" s="178" t="s">
        <v>23</v>
      </c>
      <c r="B440" s="179">
        <v>0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242"/>
        <v>0</v>
      </c>
      <c r="J440" s="155"/>
      <c r="K440" s="182" t="s">
        <v>23</v>
      </c>
      <c r="L440" s="183">
        <v>0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243"/>
        <v>0</v>
      </c>
      <c r="U440" s="223" t="s">
        <v>61</v>
      </c>
      <c r="V440" s="224">
        <v>0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244"/>
        <v>0</v>
      </c>
      <c r="AJ440" s="147" t="str">
        <f t="shared" si="245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242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243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244"/>
        <v>0</v>
      </c>
      <c r="AJ441" s="147" t="str">
        <f t="shared" si="245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242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243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244"/>
        <v>0</v>
      </c>
      <c r="AJ442" s="147" t="str">
        <f t="shared" si="245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242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243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244"/>
        <v>0</v>
      </c>
      <c r="AJ443" s="156" t="str">
        <f t="shared" si="245"/>
        <v/>
      </c>
    </row>
    <row r="444" spans="1:85" ht="15">
      <c r="A444" s="200" t="s">
        <v>26</v>
      </c>
      <c r="B444" s="201">
        <f>SUM(B423:B439)</f>
        <v>324.74282342284243</v>
      </c>
      <c r="C444" s="201">
        <f t="shared" ref="C444:H444" si="246">SUM(C423:C439)</f>
        <v>78.644812782825284</v>
      </c>
      <c r="D444" s="201">
        <f t="shared" si="246"/>
        <v>58.009696945764027</v>
      </c>
      <c r="E444" s="201">
        <f t="shared" si="246"/>
        <v>410.69618883728521</v>
      </c>
      <c r="F444" s="201">
        <f t="shared" si="246"/>
        <v>0</v>
      </c>
      <c r="G444" s="201">
        <f t="shared" si="246"/>
        <v>51.030839133176478</v>
      </c>
      <c r="H444" s="203">
        <f t="shared" si="246"/>
        <v>0</v>
      </c>
      <c r="I444" s="160">
        <f t="shared" ref="I444" si="247">SUM(I423:I439)</f>
        <v>923.12436112189346</v>
      </c>
      <c r="J444" s="155"/>
      <c r="K444" s="202" t="s">
        <v>26</v>
      </c>
      <c r="L444" s="201">
        <f>SUM(L423:L439)</f>
        <v>324.74282342284243</v>
      </c>
      <c r="M444" s="201">
        <f t="shared" ref="M444:R444" si="248">SUM(M423:M439)</f>
        <v>78.644812782825284</v>
      </c>
      <c r="N444" s="201">
        <f t="shared" si="248"/>
        <v>58.009696945764027</v>
      </c>
      <c r="O444" s="201">
        <f t="shared" si="248"/>
        <v>410.69618883728521</v>
      </c>
      <c r="P444" s="201">
        <f t="shared" si="248"/>
        <v>127.92991371011517</v>
      </c>
      <c r="Q444" s="201">
        <f t="shared" si="248"/>
        <v>51.030839133176478</v>
      </c>
      <c r="R444" s="203">
        <f t="shared" si="248"/>
        <v>0</v>
      </c>
      <c r="S444" s="204">
        <f t="shared" ref="S444" si="249">SUM(S423:S439)</f>
        <v>1051.0542748320088</v>
      </c>
      <c r="T444" s="147" t="str">
        <f>IF(ABS(S444-AI444)&gt;0.01,S444-AI444,"")</f>
        <v/>
      </c>
      <c r="U444" s="230" t="s">
        <v>59</v>
      </c>
      <c r="V444" s="231">
        <f>SUM(V423:V439)</f>
        <v>295.90069251687351</v>
      </c>
      <c r="W444" s="231">
        <f t="shared" ref="W444:AH444" si="250">SUM(W423:W439)</f>
        <v>26.65894081579388</v>
      </c>
      <c r="X444" s="231">
        <f t="shared" si="250"/>
        <v>51.030839133176478</v>
      </c>
      <c r="Y444" s="231">
        <f t="shared" si="250"/>
        <v>78.644812782825284</v>
      </c>
      <c r="Z444" s="231">
        <f t="shared" si="250"/>
        <v>49.593779984713883</v>
      </c>
      <c r="AA444" s="231">
        <f t="shared" si="250"/>
        <v>386.18217491454874</v>
      </c>
      <c r="AB444" s="231">
        <f t="shared" si="250"/>
        <v>127.92991371011517</v>
      </c>
      <c r="AC444" s="231">
        <f t="shared" si="250"/>
        <v>35.113120973961614</v>
      </c>
      <c r="AD444" s="232">
        <f t="shared" si="250"/>
        <v>2.1831900901750396</v>
      </c>
      <c r="AE444" s="232">
        <f t="shared" si="250"/>
        <v>1.0002751388013813</v>
      </c>
      <c r="AF444" s="232">
        <f t="shared" si="250"/>
        <v>0</v>
      </c>
      <c r="AG444" s="232">
        <f t="shared" si="250"/>
        <v>8.4159169610501365</v>
      </c>
      <c r="AH444" s="232">
        <f t="shared" si="250"/>
        <v>23.513738783935057</v>
      </c>
      <c r="AI444" s="233">
        <f>SUM(V444:AC444)</f>
        <v>1051.0542748320086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0.35178664663141951</v>
      </c>
      <c r="C445" s="49">
        <f t="shared" ref="C445:H445" si="251">IF($I444=0,"-",C444/$I444)</f>
        <v>8.5194168949508056E-2</v>
      </c>
      <c r="D445" s="49">
        <f t="shared" si="251"/>
        <v>6.2840608902644021E-2</v>
      </c>
      <c r="E445" s="49">
        <f t="shared" si="251"/>
        <v>0.44489800739107033</v>
      </c>
      <c r="F445" s="49">
        <f t="shared" si="251"/>
        <v>0</v>
      </c>
      <c r="G445" s="49">
        <f t="shared" si="251"/>
        <v>5.5280568125358073E-2</v>
      </c>
      <c r="H445" s="71">
        <f t="shared" si="251"/>
        <v>0</v>
      </c>
      <c r="I445" s="50">
        <f>SUM(B445:H445)</f>
        <v>1</v>
      </c>
      <c r="J445" s="147"/>
      <c r="K445" s="82" t="s">
        <v>83</v>
      </c>
      <c r="L445" s="99">
        <f t="shared" ref="L445:R445" si="252">IF($S444=0,"-",L444/$S444)</f>
        <v>0.30896865290305436</v>
      </c>
      <c r="M445" s="99">
        <f t="shared" si="252"/>
        <v>7.4824692374135651E-2</v>
      </c>
      <c r="N445" s="99">
        <f t="shared" si="252"/>
        <v>5.5191913809622996E-2</v>
      </c>
      <c r="O445" s="99">
        <f t="shared" si="252"/>
        <v>0.3907468897388075</v>
      </c>
      <c r="P445" s="99">
        <f t="shared" si="252"/>
        <v>0.12171580171781553</v>
      </c>
      <c r="Q445" s="99">
        <f t="shared" si="252"/>
        <v>4.8552049456563787E-2</v>
      </c>
      <c r="R445" s="100">
        <f t="shared" si="252"/>
        <v>0</v>
      </c>
      <c r="S445" s="101">
        <f>SUM(L445:R445)</f>
        <v>0.99999999999999978</v>
      </c>
      <c r="U445" s="111" t="s">
        <v>83</v>
      </c>
      <c r="V445" s="133">
        <f>+V444/$AI444</f>
        <v>0.28152750966563334</v>
      </c>
      <c r="W445" s="133">
        <f t="shared" ref="W445:AH445" si="253">+W444/$AI444</f>
        <v>2.5364000179776459E-2</v>
      </c>
      <c r="X445" s="133">
        <f t="shared" si="253"/>
        <v>4.8552049456563801E-2</v>
      </c>
      <c r="Y445" s="133">
        <f t="shared" si="253"/>
        <v>7.4824692374135665E-2</v>
      </c>
      <c r="Z445" s="133">
        <f t="shared" si="253"/>
        <v>4.7184794517524345E-2</v>
      </c>
      <c r="AA445" s="133">
        <f t="shared" si="253"/>
        <v>0.3674236280293639</v>
      </c>
      <c r="AB445" s="133">
        <f t="shared" si="253"/>
        <v>0.12171580171781556</v>
      </c>
      <c r="AC445" s="133">
        <f t="shared" si="253"/>
        <v>3.3407524059186948E-2</v>
      </c>
      <c r="AD445" s="133">
        <f t="shared" si="253"/>
        <v>2.0771430576446508E-3</v>
      </c>
      <c r="AE445" s="133">
        <f t="shared" si="253"/>
        <v>9.5168742733219621E-4</v>
      </c>
      <c r="AF445" s="133">
        <f t="shared" si="253"/>
        <v>0</v>
      </c>
      <c r="AG445" s="133">
        <f t="shared" si="253"/>
        <v>8.0071192920986543E-3</v>
      </c>
      <c r="AH445" s="133">
        <f t="shared" si="253"/>
        <v>2.2371574282111444E-2</v>
      </c>
      <c r="AI445" s="134">
        <f>SUM(V445:AC445)</f>
        <v>1</v>
      </c>
      <c r="AJ445" s="147" t="str">
        <f t="shared" si="245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1.5511959130478166</v>
      </c>
      <c r="G449" s="332"/>
      <c r="H449" s="334"/>
      <c r="I449" s="160">
        <f>SUM(B449:H449)</f>
        <v>1.5511959130478166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254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255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254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255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254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255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254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255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254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255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233.74556298477788</v>
      </c>
      <c r="G455" s="335"/>
      <c r="H455" s="337"/>
      <c r="I455" s="160">
        <f t="shared" si="254"/>
        <v>233.74556298477788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255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254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255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254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255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254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255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254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255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835.91356459924111</v>
      </c>
      <c r="G460" s="335"/>
      <c r="H460" s="337"/>
      <c r="I460" s="168">
        <f t="shared" si="254"/>
        <v>835.91356459924111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255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254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255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0.23136256970588234</v>
      </c>
      <c r="G462" s="335"/>
      <c r="H462" s="337"/>
      <c r="I462" s="168">
        <f t="shared" si="254"/>
        <v>0.23136256970588234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255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15.058575460780155</v>
      </c>
      <c r="G463" s="335"/>
      <c r="H463" s="337"/>
      <c r="I463" s="160">
        <f t="shared" si="254"/>
        <v>15.058575460780155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255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254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255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254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255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254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255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254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255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254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255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254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255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H470" si="256">SUM(C449:C465)</f>
        <v>0</v>
      </c>
      <c r="D470" s="201">
        <f t="shared" si="256"/>
        <v>0</v>
      </c>
      <c r="E470" s="201">
        <f t="shared" si="256"/>
        <v>0</v>
      </c>
      <c r="F470" s="201">
        <f t="shared" si="256"/>
        <v>1086.5002615275528</v>
      </c>
      <c r="G470" s="201">
        <f t="shared" si="256"/>
        <v>0</v>
      </c>
      <c r="H470" s="203">
        <f t="shared" si="256"/>
        <v>0</v>
      </c>
      <c r="I470" s="160">
        <f t="shared" ref="I470" si="257">SUM(I449:I465)</f>
        <v>1086.5002615275528</v>
      </c>
      <c r="J470" s="155"/>
      <c r="K470" s="202" t="s">
        <v>26</v>
      </c>
      <c r="L470" s="201">
        <f>SUM(L449:L465)</f>
        <v>0</v>
      </c>
      <c r="M470" s="201">
        <f t="shared" ref="M470:R470" si="258">SUM(M449:M465)</f>
        <v>0</v>
      </c>
      <c r="N470" s="201">
        <f t="shared" si="258"/>
        <v>0</v>
      </c>
      <c r="O470" s="201">
        <f t="shared" si="258"/>
        <v>0</v>
      </c>
      <c r="P470" s="201">
        <f t="shared" si="258"/>
        <v>0</v>
      </c>
      <c r="Q470" s="201">
        <f t="shared" si="258"/>
        <v>0</v>
      </c>
      <c r="R470" s="203">
        <f t="shared" si="258"/>
        <v>0</v>
      </c>
      <c r="S470" s="204">
        <f t="shared" ref="S470" si="259">SUM(S449:S465)</f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260">IF($I470=0,"-",C470/$I470)</f>
        <v>0</v>
      </c>
      <c r="D471" s="49">
        <f t="shared" si="260"/>
        <v>0</v>
      </c>
      <c r="E471" s="49">
        <f t="shared" si="260"/>
        <v>0</v>
      </c>
      <c r="F471" s="49">
        <f t="shared" si="260"/>
        <v>1</v>
      </c>
      <c r="G471" s="49">
        <f t="shared" si="260"/>
        <v>0</v>
      </c>
      <c r="H471" s="71">
        <f t="shared" si="260"/>
        <v>0</v>
      </c>
      <c r="I471" s="50">
        <f>SUM(B471:H471)</f>
        <v>1</v>
      </c>
      <c r="J471" s="25"/>
      <c r="K471" s="82" t="s">
        <v>83</v>
      </c>
      <c r="L471" s="99" t="str">
        <f t="shared" ref="L471:R471" si="261">IF($S470=0,"-",L470/$S470)</f>
        <v>-</v>
      </c>
      <c r="M471" s="99" t="str">
        <f t="shared" si="261"/>
        <v>-</v>
      </c>
      <c r="N471" s="99" t="str">
        <f t="shared" si="261"/>
        <v>-</v>
      </c>
      <c r="O471" s="99" t="str">
        <f t="shared" si="261"/>
        <v>-</v>
      </c>
      <c r="P471" s="99" t="str">
        <f t="shared" si="261"/>
        <v>-</v>
      </c>
      <c r="Q471" s="99" t="str">
        <f t="shared" si="261"/>
        <v>-</v>
      </c>
      <c r="R471" s="100" t="str">
        <f t="shared" si="261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262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263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262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263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262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263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262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263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262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263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17895.996744432188</v>
      </c>
      <c r="G481" s="335"/>
      <c r="H481" s="337"/>
      <c r="I481" s="160">
        <f t="shared" si="262"/>
        <v>17895.996744432188</v>
      </c>
      <c r="J481" s="155"/>
      <c r="K481" s="175" t="s">
        <v>54</v>
      </c>
      <c r="L481" s="335"/>
      <c r="M481" s="336"/>
      <c r="N481" s="336"/>
      <c r="O481" s="337"/>
      <c r="P481" s="162">
        <v>1744.6658777599637</v>
      </c>
      <c r="Q481" s="335"/>
      <c r="R481" s="342"/>
      <c r="S481" s="164">
        <f t="shared" si="263"/>
        <v>1744.6658777599637</v>
      </c>
    </row>
    <row r="482" spans="1:19" ht="15">
      <c r="A482" s="165" t="s">
        <v>12</v>
      </c>
      <c r="B482" s="335"/>
      <c r="C482" s="336"/>
      <c r="D482" s="336"/>
      <c r="E482" s="337"/>
      <c r="F482" s="166">
        <v>5062.7467799924689</v>
      </c>
      <c r="G482" s="335"/>
      <c r="H482" s="337"/>
      <c r="I482" s="168">
        <f t="shared" si="262"/>
        <v>5062.7467799924689</v>
      </c>
      <c r="J482" s="155"/>
      <c r="K482" s="169" t="s">
        <v>12</v>
      </c>
      <c r="L482" s="335"/>
      <c r="M482" s="336"/>
      <c r="N482" s="336"/>
      <c r="O482" s="337"/>
      <c r="P482" s="170">
        <v>1444.5315804612769</v>
      </c>
      <c r="Q482" s="335"/>
      <c r="R482" s="342"/>
      <c r="S482" s="172">
        <f t="shared" si="263"/>
        <v>1444.5315804612769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262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263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10.776157479751109</v>
      </c>
      <c r="G484" s="335"/>
      <c r="H484" s="337"/>
      <c r="I484" s="168">
        <f t="shared" si="262"/>
        <v>10.776157479751109</v>
      </c>
      <c r="J484" s="155"/>
      <c r="K484" s="169" t="s">
        <v>17</v>
      </c>
      <c r="L484" s="335"/>
      <c r="M484" s="336"/>
      <c r="N484" s="336"/>
      <c r="O484" s="337"/>
      <c r="P484" s="170">
        <v>-4.1792842311107609E-2</v>
      </c>
      <c r="Q484" s="335"/>
      <c r="R484" s="342"/>
      <c r="S484" s="172">
        <f t="shared" si="263"/>
        <v>-4.1792842311107609E-2</v>
      </c>
    </row>
    <row r="485" spans="1:19" ht="15">
      <c r="A485" s="173" t="s">
        <v>139</v>
      </c>
      <c r="B485" s="335"/>
      <c r="C485" s="336"/>
      <c r="D485" s="336"/>
      <c r="E485" s="337"/>
      <c r="F485" s="162">
        <v>40.578125453382498</v>
      </c>
      <c r="G485" s="335"/>
      <c r="H485" s="337"/>
      <c r="I485" s="160">
        <f t="shared" si="262"/>
        <v>40.578125453382498</v>
      </c>
      <c r="J485" s="155"/>
      <c r="K485" s="175" t="s">
        <v>139</v>
      </c>
      <c r="L485" s="335"/>
      <c r="M485" s="336"/>
      <c r="N485" s="336"/>
      <c r="O485" s="337"/>
      <c r="P485" s="162">
        <v>32.089695066923568</v>
      </c>
      <c r="Q485" s="335"/>
      <c r="R485" s="342"/>
      <c r="S485" s="164">
        <f t="shared" si="263"/>
        <v>32.089695066923568</v>
      </c>
    </row>
    <row r="486" spans="1:19" ht="15">
      <c r="A486" s="165" t="s">
        <v>25</v>
      </c>
      <c r="B486" s="335"/>
      <c r="C486" s="336"/>
      <c r="D486" s="336"/>
      <c r="E486" s="337"/>
      <c r="F486" s="166">
        <v>402.2750336301437</v>
      </c>
      <c r="G486" s="335"/>
      <c r="H486" s="337"/>
      <c r="I486" s="168">
        <f t="shared" si="262"/>
        <v>402.2750336301437</v>
      </c>
      <c r="J486" s="155"/>
      <c r="K486" s="169" t="s">
        <v>25</v>
      </c>
      <c r="L486" s="335"/>
      <c r="M486" s="336"/>
      <c r="N486" s="336"/>
      <c r="O486" s="337"/>
      <c r="P486" s="170">
        <v>-2.7737534491478755E-13</v>
      </c>
      <c r="Q486" s="335"/>
      <c r="R486" s="342"/>
      <c r="S486" s="172">
        <f t="shared" si="263"/>
        <v>-2.7737534491478755E-13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262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263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262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263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1840.9018776276234</v>
      </c>
      <c r="G489" s="335"/>
      <c r="H489" s="337"/>
      <c r="I489" s="160">
        <f t="shared" si="262"/>
        <v>1840.9018776276234</v>
      </c>
      <c r="J489" s="155"/>
      <c r="K489" s="175" t="s">
        <v>22</v>
      </c>
      <c r="L489" s="335"/>
      <c r="M489" s="336"/>
      <c r="N489" s="336"/>
      <c r="O489" s="337"/>
      <c r="P489" s="162">
        <v>579.78758461119708</v>
      </c>
      <c r="Q489" s="335"/>
      <c r="R489" s="342"/>
      <c r="S489" s="164">
        <f t="shared" si="263"/>
        <v>579.78758461119708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262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263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262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263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262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263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262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263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262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263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262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263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H496" si="264">SUM(C475:C491)</f>
        <v>0</v>
      </c>
      <c r="D496" s="201">
        <f t="shared" si="264"/>
        <v>0</v>
      </c>
      <c r="E496" s="201">
        <f t="shared" si="264"/>
        <v>0</v>
      </c>
      <c r="F496" s="201">
        <f t="shared" si="264"/>
        <v>25253.274718615561</v>
      </c>
      <c r="G496" s="201">
        <f t="shared" si="264"/>
        <v>0</v>
      </c>
      <c r="H496" s="203">
        <f t="shared" si="264"/>
        <v>0</v>
      </c>
      <c r="I496" s="160">
        <f t="shared" ref="I496" si="265">SUM(I475:I491)</f>
        <v>25253.274718615561</v>
      </c>
      <c r="J496" s="155"/>
      <c r="K496" s="202" t="s">
        <v>26</v>
      </c>
      <c r="L496" s="201">
        <f>SUM(L475:L491)</f>
        <v>0</v>
      </c>
      <c r="M496" s="201">
        <f t="shared" ref="M496:R496" si="266">SUM(M475:M491)</f>
        <v>0</v>
      </c>
      <c r="N496" s="201">
        <f t="shared" si="266"/>
        <v>0</v>
      </c>
      <c r="O496" s="201">
        <f t="shared" si="266"/>
        <v>0</v>
      </c>
      <c r="P496" s="201">
        <f t="shared" si="266"/>
        <v>3801.0329450570493</v>
      </c>
      <c r="Q496" s="201">
        <f t="shared" si="266"/>
        <v>0</v>
      </c>
      <c r="R496" s="203">
        <f t="shared" si="266"/>
        <v>0</v>
      </c>
      <c r="S496" s="204">
        <f t="shared" ref="S496" si="267">SUM(S475:S491)</f>
        <v>3801.0329450570493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268">IF($I496=0,"-",C496/$I496)</f>
        <v>0</v>
      </c>
      <c r="D497" s="49">
        <f t="shared" si="268"/>
        <v>0</v>
      </c>
      <c r="E497" s="49">
        <f t="shared" si="268"/>
        <v>0</v>
      </c>
      <c r="F497" s="49">
        <f t="shared" si="268"/>
        <v>1</v>
      </c>
      <c r="G497" s="49">
        <f t="shared" si="268"/>
        <v>0</v>
      </c>
      <c r="H497" s="71">
        <f t="shared" si="268"/>
        <v>0</v>
      </c>
      <c r="I497" s="50">
        <f>SUM(B497:H497)</f>
        <v>1</v>
      </c>
      <c r="J497" s="25"/>
      <c r="K497" s="82" t="s">
        <v>83</v>
      </c>
      <c r="L497" s="99">
        <f t="shared" ref="L497:R497" si="269">IF($S496=0,"-",L496/$S496)</f>
        <v>0</v>
      </c>
      <c r="M497" s="99">
        <f t="shared" si="269"/>
        <v>0</v>
      </c>
      <c r="N497" s="99">
        <f t="shared" si="269"/>
        <v>0</v>
      </c>
      <c r="O497" s="99">
        <f t="shared" si="269"/>
        <v>0</v>
      </c>
      <c r="P497" s="99">
        <f t="shared" si="269"/>
        <v>1</v>
      </c>
      <c r="Q497" s="99">
        <f t="shared" si="269"/>
        <v>0</v>
      </c>
      <c r="R497" s="100">
        <f t="shared" si="269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270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271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270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271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270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271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270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271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270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271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270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271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270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271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270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271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270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271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270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271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280.59839999999997</v>
      </c>
      <c r="G512" s="335"/>
      <c r="H512" s="337"/>
      <c r="I512" s="168">
        <f t="shared" si="270"/>
        <v>280.59839999999997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271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270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271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270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271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270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271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270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271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270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271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270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271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270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271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270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271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270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271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H522" si="272">SUM(C501:C517)</f>
        <v>0</v>
      </c>
      <c r="D522" s="201">
        <f t="shared" si="272"/>
        <v>0</v>
      </c>
      <c r="E522" s="201">
        <f t="shared" si="272"/>
        <v>0</v>
      </c>
      <c r="F522" s="201">
        <f t="shared" si="272"/>
        <v>280.59839999999997</v>
      </c>
      <c r="G522" s="201">
        <f t="shared" si="272"/>
        <v>0</v>
      </c>
      <c r="H522" s="203">
        <f t="shared" si="272"/>
        <v>0</v>
      </c>
      <c r="I522" s="160">
        <f t="shared" ref="I522" si="273">SUM(I501:I517)</f>
        <v>280.59839999999997</v>
      </c>
      <c r="J522" s="155"/>
      <c r="K522" s="202" t="s">
        <v>26</v>
      </c>
      <c r="L522" s="201">
        <f>SUM(L501:L517)</f>
        <v>0</v>
      </c>
      <c r="M522" s="201">
        <f t="shared" ref="M522:R522" si="274">SUM(M501:M517)</f>
        <v>0</v>
      </c>
      <c r="N522" s="201">
        <f t="shared" si="274"/>
        <v>0</v>
      </c>
      <c r="O522" s="201">
        <f t="shared" si="274"/>
        <v>0</v>
      </c>
      <c r="P522" s="201">
        <f t="shared" si="274"/>
        <v>0</v>
      </c>
      <c r="Q522" s="201">
        <f t="shared" si="274"/>
        <v>0</v>
      </c>
      <c r="R522" s="203">
        <f t="shared" si="274"/>
        <v>0</v>
      </c>
      <c r="S522" s="204">
        <f t="shared" ref="S522" si="275">SUM(S501:S517)</f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76">IF($I522=0,"-",C522/$I522)</f>
        <v>0</v>
      </c>
      <c r="D523" s="49">
        <f t="shared" si="276"/>
        <v>0</v>
      </c>
      <c r="E523" s="49">
        <f t="shared" si="276"/>
        <v>0</v>
      </c>
      <c r="F523" s="49">
        <f t="shared" si="276"/>
        <v>1</v>
      </c>
      <c r="G523" s="49">
        <f t="shared" si="276"/>
        <v>0</v>
      </c>
      <c r="H523" s="71">
        <f t="shared" si="276"/>
        <v>0</v>
      </c>
      <c r="I523" s="50">
        <f>SUM(B523:H523)</f>
        <v>1</v>
      </c>
      <c r="J523" s="25"/>
      <c r="K523" s="82" t="s">
        <v>83</v>
      </c>
      <c r="L523" s="99" t="str">
        <f t="shared" ref="L523:R523" si="277">IF($S522=0,"-",L522/$S522)</f>
        <v>-</v>
      </c>
      <c r="M523" s="99" t="str">
        <f t="shared" si="277"/>
        <v>-</v>
      </c>
      <c r="N523" s="99" t="str">
        <f t="shared" si="277"/>
        <v>-</v>
      </c>
      <c r="O523" s="99" t="str">
        <f t="shared" si="277"/>
        <v>-</v>
      </c>
      <c r="P523" s="99" t="str">
        <f t="shared" si="277"/>
        <v>-</v>
      </c>
      <c r="Q523" s="99" t="str">
        <f t="shared" si="277"/>
        <v>-</v>
      </c>
      <c r="R523" s="100" t="str">
        <f t="shared" si="277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78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79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78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79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78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79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78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79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78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79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6.9943614042964626</v>
      </c>
      <c r="G533" s="335"/>
      <c r="H533" s="337"/>
      <c r="I533" s="160">
        <f t="shared" si="278"/>
        <v>6.9943614042964626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79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0.80511799935856254</v>
      </c>
      <c r="G534" s="335"/>
      <c r="H534" s="337"/>
      <c r="I534" s="168">
        <f t="shared" si="278"/>
        <v>0.80511799935856254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79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78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79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78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79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78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79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78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79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78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79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78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79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78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79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78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79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78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79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78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79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78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79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78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79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78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79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H548" si="280">SUM(C527:C543)</f>
        <v>0</v>
      </c>
      <c r="D548" s="201">
        <f t="shared" si="280"/>
        <v>0</v>
      </c>
      <c r="E548" s="201">
        <f t="shared" si="280"/>
        <v>0</v>
      </c>
      <c r="F548" s="201">
        <f t="shared" si="280"/>
        <v>7.7994794036550248</v>
      </c>
      <c r="G548" s="201">
        <f t="shared" si="280"/>
        <v>0</v>
      </c>
      <c r="H548" s="203">
        <f t="shared" si="280"/>
        <v>0</v>
      </c>
      <c r="I548" s="160">
        <f t="shared" ref="I548" si="281">SUM(I527:I543)</f>
        <v>7.7994794036550248</v>
      </c>
      <c r="J548" s="155"/>
      <c r="K548" s="202" t="s">
        <v>26</v>
      </c>
      <c r="L548" s="201">
        <f>SUM(L527:L543)</f>
        <v>0</v>
      </c>
      <c r="M548" s="201">
        <f t="shared" ref="M548:R548" si="282">SUM(M527:M543)</f>
        <v>0</v>
      </c>
      <c r="N548" s="201">
        <f t="shared" si="282"/>
        <v>0</v>
      </c>
      <c r="O548" s="201">
        <f t="shared" si="282"/>
        <v>0</v>
      </c>
      <c r="P548" s="201">
        <f t="shared" si="282"/>
        <v>0</v>
      </c>
      <c r="Q548" s="201">
        <f t="shared" si="282"/>
        <v>0</v>
      </c>
      <c r="R548" s="203">
        <f t="shared" si="282"/>
        <v>0</v>
      </c>
      <c r="S548" s="204">
        <f t="shared" ref="S548" si="283">SUM(S527:S543)</f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84">IF($I548=0,"-",C548/$I548)</f>
        <v>0</v>
      </c>
      <c r="D549" s="49">
        <f t="shared" si="284"/>
        <v>0</v>
      </c>
      <c r="E549" s="49">
        <f t="shared" si="284"/>
        <v>0</v>
      </c>
      <c r="F549" s="49">
        <f t="shared" si="284"/>
        <v>1</v>
      </c>
      <c r="G549" s="49">
        <f t="shared" si="284"/>
        <v>0</v>
      </c>
      <c r="H549" s="71">
        <f t="shared" si="284"/>
        <v>0</v>
      </c>
      <c r="I549" s="50">
        <f>SUM(B549:H549)</f>
        <v>1</v>
      </c>
      <c r="J549" s="25"/>
      <c r="K549" s="82" t="s">
        <v>83</v>
      </c>
      <c r="L549" s="99" t="str">
        <f t="shared" ref="L549:R549" si="285">IF($S548=0,"-",L548/$S548)</f>
        <v>-</v>
      </c>
      <c r="M549" s="99" t="str">
        <f t="shared" si="285"/>
        <v>-</v>
      </c>
      <c r="N549" s="99" t="str">
        <f t="shared" si="285"/>
        <v>-</v>
      </c>
      <c r="O549" s="99" t="str">
        <f t="shared" si="285"/>
        <v>-</v>
      </c>
      <c r="P549" s="99" t="str">
        <f t="shared" si="285"/>
        <v>-</v>
      </c>
      <c r="Q549" s="99" t="str">
        <f t="shared" si="285"/>
        <v>-</v>
      </c>
      <c r="R549" s="100" t="str">
        <f t="shared" si="285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86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87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86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87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86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87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86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87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86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87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86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87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18.046481051942791</v>
      </c>
      <c r="G560" s="335"/>
      <c r="H560" s="337"/>
      <c r="I560" s="168">
        <f t="shared" si="286"/>
        <v>18.046481051942791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87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1527.7909285145436</v>
      </c>
      <c r="G561" s="335"/>
      <c r="H561" s="337"/>
      <c r="I561" s="160">
        <f t="shared" si="286"/>
        <v>1527.7909285145436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87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86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87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86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87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86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87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86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87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86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87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86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87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86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87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86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87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86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87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86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87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86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87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86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87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H574" si="288">SUM(C553:C569)</f>
        <v>0</v>
      </c>
      <c r="D574" s="201">
        <f t="shared" si="288"/>
        <v>0</v>
      </c>
      <c r="E574" s="201">
        <f t="shared" si="288"/>
        <v>0</v>
      </c>
      <c r="F574" s="201">
        <f t="shared" si="288"/>
        <v>1545.8374095664863</v>
      </c>
      <c r="G574" s="201">
        <f t="shared" si="288"/>
        <v>0</v>
      </c>
      <c r="H574" s="203">
        <f t="shared" si="288"/>
        <v>0</v>
      </c>
      <c r="I574" s="160">
        <f t="shared" ref="I574" si="289">SUM(I553:I569)</f>
        <v>1545.8374095664863</v>
      </c>
      <c r="J574" s="155"/>
      <c r="K574" s="202" t="s">
        <v>26</v>
      </c>
      <c r="L574" s="201">
        <f>SUM(L553:L569)</f>
        <v>0</v>
      </c>
      <c r="M574" s="201">
        <f t="shared" ref="M574:R574" si="290">SUM(M553:M569)</f>
        <v>0</v>
      </c>
      <c r="N574" s="201">
        <f t="shared" si="290"/>
        <v>0</v>
      </c>
      <c r="O574" s="201">
        <f t="shared" si="290"/>
        <v>0</v>
      </c>
      <c r="P574" s="201">
        <f t="shared" si="290"/>
        <v>0</v>
      </c>
      <c r="Q574" s="201">
        <f t="shared" si="290"/>
        <v>0</v>
      </c>
      <c r="R574" s="203">
        <f t="shared" si="290"/>
        <v>0</v>
      </c>
      <c r="S574" s="204">
        <f t="shared" ref="S574" si="291">SUM(S553:S569)</f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92">IF($I574=0,"-",C574/$I574)</f>
        <v>0</v>
      </c>
      <c r="D575" s="49">
        <f t="shared" si="292"/>
        <v>0</v>
      </c>
      <c r="E575" s="49">
        <f t="shared" si="292"/>
        <v>0</v>
      </c>
      <c r="F575" s="49">
        <f t="shared" si="292"/>
        <v>1</v>
      </c>
      <c r="G575" s="49">
        <f t="shared" si="292"/>
        <v>0</v>
      </c>
      <c r="H575" s="71">
        <f t="shared" si="292"/>
        <v>0</v>
      </c>
      <c r="I575" s="50">
        <f>SUM(B575:H575)</f>
        <v>1</v>
      </c>
      <c r="J575" s="25"/>
      <c r="K575" s="82" t="s">
        <v>83</v>
      </c>
      <c r="L575" s="99" t="str">
        <f t="shared" ref="L575:R575" si="293">IF($S574=0,"-",L574/$S574)</f>
        <v>-</v>
      </c>
      <c r="M575" s="99" t="str">
        <f t="shared" si="293"/>
        <v>-</v>
      </c>
      <c r="N575" s="99" t="str">
        <f t="shared" si="293"/>
        <v>-</v>
      </c>
      <c r="O575" s="99" t="str">
        <f t="shared" si="293"/>
        <v>-</v>
      </c>
      <c r="P575" s="99" t="str">
        <f t="shared" si="293"/>
        <v>-</v>
      </c>
      <c r="Q575" s="99" t="str">
        <f t="shared" si="293"/>
        <v>-</v>
      </c>
      <c r="R575" s="100" t="str">
        <f t="shared" si="293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1.1972524999323784</v>
      </c>
      <c r="C579" s="158">
        <v>0</v>
      </c>
      <c r="D579" s="158">
        <v>0.22827508031107763</v>
      </c>
      <c r="E579" s="158">
        <v>0</v>
      </c>
      <c r="F579" s="321"/>
      <c r="G579" s="158">
        <v>0</v>
      </c>
      <c r="H579" s="159">
        <v>0</v>
      </c>
      <c r="I579" s="160">
        <f>SUM(B579:H579)</f>
        <v>1.4255275802434559</v>
      </c>
      <c r="J579" s="155"/>
      <c r="K579" s="209" t="s">
        <v>7</v>
      </c>
      <c r="L579" s="158">
        <v>1.1972524999323784</v>
      </c>
      <c r="M579" s="158">
        <v>0</v>
      </c>
      <c r="N579" s="158">
        <v>0.22827508031107763</v>
      </c>
      <c r="O579" s="158">
        <v>0</v>
      </c>
      <c r="P579" s="158">
        <v>1.5511959130478166</v>
      </c>
      <c r="Q579" s="158">
        <v>0</v>
      </c>
      <c r="R579" s="210">
        <v>0</v>
      </c>
      <c r="S579" s="211">
        <f>SUM(L579:R579)</f>
        <v>2.9767234932912725</v>
      </c>
    </row>
    <row r="580" spans="1:19" ht="15">
      <c r="A580" s="165" t="s">
        <v>8</v>
      </c>
      <c r="B580" s="166">
        <v>9.6296118399136255</v>
      </c>
      <c r="C580" s="166">
        <v>0</v>
      </c>
      <c r="D580" s="166">
        <v>2.3471533447902533</v>
      </c>
      <c r="E580" s="166">
        <v>0</v>
      </c>
      <c r="F580" s="322"/>
      <c r="G580" s="166">
        <v>0</v>
      </c>
      <c r="H580" s="167">
        <v>0</v>
      </c>
      <c r="I580" s="168">
        <f t="shared" ref="I580:I599" si="294">SUM(B580:H580)</f>
        <v>11.976765184703879</v>
      </c>
      <c r="J580" s="155"/>
      <c r="K580" s="169" t="s">
        <v>8</v>
      </c>
      <c r="L580" s="170">
        <v>9.6296118399136255</v>
      </c>
      <c r="M580" s="170">
        <v>0</v>
      </c>
      <c r="N580" s="170">
        <v>2.3471533447902533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95">SUM(L580:R580)</f>
        <v>11.976765184703879</v>
      </c>
    </row>
    <row r="581" spans="1:19" ht="15">
      <c r="A581" s="173" t="s">
        <v>10</v>
      </c>
      <c r="B581" s="162">
        <v>4.6358863727830046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94"/>
        <v>4.6358863727830046</v>
      </c>
      <c r="J581" s="155"/>
      <c r="K581" s="175" t="s">
        <v>10</v>
      </c>
      <c r="L581" s="162">
        <v>4.6358863727830046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95"/>
        <v>4.6358863727830046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94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95"/>
        <v>0</v>
      </c>
    </row>
    <row r="583" spans="1:19" ht="15">
      <c r="A583" s="173" t="s">
        <v>16</v>
      </c>
      <c r="B583" s="162">
        <v>83.741920906946802</v>
      </c>
      <c r="C583" s="162">
        <v>10.143223338385805</v>
      </c>
      <c r="D583" s="162">
        <v>2.1871012942483432</v>
      </c>
      <c r="E583" s="162">
        <v>4.8778569056328172</v>
      </c>
      <c r="F583" s="322"/>
      <c r="G583" s="162">
        <v>0</v>
      </c>
      <c r="H583" s="174">
        <v>0</v>
      </c>
      <c r="I583" s="160">
        <f t="shared" si="294"/>
        <v>100.95010244521377</v>
      </c>
      <c r="J583" s="155"/>
      <c r="K583" s="175" t="s">
        <v>16</v>
      </c>
      <c r="L583" s="162">
        <v>83.741920906946802</v>
      </c>
      <c r="M583" s="162">
        <v>10.143223338385805</v>
      </c>
      <c r="N583" s="162">
        <v>2.1871012942483432</v>
      </c>
      <c r="O583" s="162">
        <v>4.8778569056328172</v>
      </c>
      <c r="P583" s="162">
        <v>0</v>
      </c>
      <c r="Q583" s="162">
        <v>0</v>
      </c>
      <c r="R583" s="163">
        <v>0</v>
      </c>
      <c r="S583" s="164">
        <f t="shared" si="295"/>
        <v>100.95010244521377</v>
      </c>
    </row>
    <row r="584" spans="1:19" ht="15">
      <c r="A584" s="165" t="s">
        <v>15</v>
      </c>
      <c r="B584" s="166">
        <v>970.61896847489322</v>
      </c>
      <c r="C584" s="166">
        <v>14.729962934702167</v>
      </c>
      <c r="D584" s="166">
        <v>17.416672049422502</v>
      </c>
      <c r="E584" s="166">
        <v>0</v>
      </c>
      <c r="F584" s="322"/>
      <c r="G584" s="166">
        <v>0</v>
      </c>
      <c r="H584" s="167">
        <v>0</v>
      </c>
      <c r="I584" s="168">
        <f t="shared" si="294"/>
        <v>1002.7656034590178</v>
      </c>
      <c r="J584" s="155"/>
      <c r="K584" s="169" t="s">
        <v>15</v>
      </c>
      <c r="L584" s="170">
        <v>970.61896847489322</v>
      </c>
      <c r="M584" s="170">
        <v>14.729962934702167</v>
      </c>
      <c r="N584" s="170">
        <v>17.416672049422502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95"/>
        <v>1002.7656034590178</v>
      </c>
    </row>
    <row r="585" spans="1:19" ht="15">
      <c r="A585" s="173" t="s">
        <v>54</v>
      </c>
      <c r="B585" s="162">
        <v>0</v>
      </c>
      <c r="C585" s="162">
        <v>0</v>
      </c>
      <c r="D585" s="162">
        <v>0.29902583196640031</v>
      </c>
      <c r="E585" s="162">
        <v>139.49096200577407</v>
      </c>
      <c r="F585" s="322"/>
      <c r="G585" s="162">
        <v>0</v>
      </c>
      <c r="H585" s="174">
        <v>0</v>
      </c>
      <c r="I585" s="160">
        <f t="shared" si="294"/>
        <v>139.78998783774045</v>
      </c>
      <c r="J585" s="155"/>
      <c r="K585" s="175" t="s">
        <v>54</v>
      </c>
      <c r="L585" s="162">
        <v>0</v>
      </c>
      <c r="M585" s="162">
        <v>0</v>
      </c>
      <c r="N585" s="162">
        <v>0.29902583196640031</v>
      </c>
      <c r="O585" s="162">
        <v>139.49096200577407</v>
      </c>
      <c r="P585" s="162">
        <v>7206.9255192642304</v>
      </c>
      <c r="Q585" s="162">
        <v>0</v>
      </c>
      <c r="R585" s="163">
        <v>0</v>
      </c>
      <c r="S585" s="164">
        <f t="shared" si="295"/>
        <v>7346.7155071019706</v>
      </c>
    </row>
    <row r="586" spans="1:19" ht="15">
      <c r="A586" s="165" t="s">
        <v>12</v>
      </c>
      <c r="B586" s="166">
        <v>0</v>
      </c>
      <c r="C586" s="166">
        <v>0</v>
      </c>
      <c r="D586" s="166">
        <v>0.10075894990493024</v>
      </c>
      <c r="E586" s="166">
        <v>2.9459407084794802</v>
      </c>
      <c r="F586" s="322"/>
      <c r="G586" s="166">
        <v>0</v>
      </c>
      <c r="H586" s="167">
        <v>0</v>
      </c>
      <c r="I586" s="168">
        <f t="shared" si="294"/>
        <v>3.0466996583844104</v>
      </c>
      <c r="J586" s="155"/>
      <c r="K586" s="169" t="s">
        <v>12</v>
      </c>
      <c r="L586" s="170">
        <v>0</v>
      </c>
      <c r="M586" s="170">
        <v>0</v>
      </c>
      <c r="N586" s="170">
        <v>0.10075894990493024</v>
      </c>
      <c r="O586" s="170">
        <v>2.9459407084794802</v>
      </c>
      <c r="P586" s="170">
        <v>343.35237665875866</v>
      </c>
      <c r="Q586" s="170">
        <v>0</v>
      </c>
      <c r="R586" s="171">
        <v>0</v>
      </c>
      <c r="S586" s="172">
        <f t="shared" si="295"/>
        <v>346.39907631714306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94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1527.7909285145436</v>
      </c>
      <c r="Q587" s="162">
        <v>0</v>
      </c>
      <c r="R587" s="163">
        <v>0</v>
      </c>
      <c r="S587" s="164">
        <f t="shared" si="295"/>
        <v>1527.7909285145436</v>
      </c>
    </row>
    <row r="588" spans="1:19" ht="15">
      <c r="A588" s="165" t="s">
        <v>17</v>
      </c>
      <c r="B588" s="166">
        <v>152.49053583509456</v>
      </c>
      <c r="C588" s="166">
        <v>0.82623866272909241</v>
      </c>
      <c r="D588" s="166">
        <v>19.353551370492287</v>
      </c>
      <c r="E588" s="166">
        <v>2.638224281197711</v>
      </c>
      <c r="F588" s="322"/>
      <c r="G588" s="166">
        <v>0</v>
      </c>
      <c r="H588" s="167">
        <v>0</v>
      </c>
      <c r="I588" s="168">
        <f t="shared" si="294"/>
        <v>175.30855014951365</v>
      </c>
      <c r="J588" s="155"/>
      <c r="K588" s="169" t="s">
        <v>17</v>
      </c>
      <c r="L588" s="170">
        <v>152.49053583509456</v>
      </c>
      <c r="M588" s="170">
        <v>0.82623866272909241</v>
      </c>
      <c r="N588" s="170">
        <v>19.353551370492287</v>
      </c>
      <c r="O588" s="170">
        <v>2.638224281197711</v>
      </c>
      <c r="P588" s="170">
        <v>0</v>
      </c>
      <c r="Q588" s="170">
        <v>0</v>
      </c>
      <c r="R588" s="171">
        <v>0</v>
      </c>
      <c r="S588" s="172">
        <f t="shared" si="295"/>
        <v>175.30855014951365</v>
      </c>
    </row>
    <row r="589" spans="1:19" ht="15">
      <c r="A589" s="173" t="s">
        <v>139</v>
      </c>
      <c r="B589" s="162">
        <v>53.457401047691114</v>
      </c>
      <c r="C589" s="162">
        <v>8.4241798901830602</v>
      </c>
      <c r="D589" s="162">
        <v>1.6429778899225822</v>
      </c>
      <c r="E589" s="162">
        <v>1.2937127092591734</v>
      </c>
      <c r="F589" s="322"/>
      <c r="G589" s="162">
        <v>0</v>
      </c>
      <c r="H589" s="174">
        <v>0</v>
      </c>
      <c r="I589" s="160">
        <f t="shared" si="294"/>
        <v>64.818271537055935</v>
      </c>
      <c r="J589" s="155"/>
      <c r="K589" s="175" t="s">
        <v>139</v>
      </c>
      <c r="L589" s="162">
        <v>53.457401047691114</v>
      </c>
      <c r="M589" s="162">
        <v>8.4241798901830602</v>
      </c>
      <c r="N589" s="162">
        <v>1.6429778899225822</v>
      </c>
      <c r="O589" s="162">
        <v>1.2937127092591734</v>
      </c>
      <c r="P589" s="162">
        <v>0</v>
      </c>
      <c r="Q589" s="162">
        <v>0</v>
      </c>
      <c r="R589" s="163">
        <v>0</v>
      </c>
      <c r="S589" s="164">
        <f t="shared" si="295"/>
        <v>64.818271537055935</v>
      </c>
    </row>
    <row r="590" spans="1:19" ht="15">
      <c r="A590" s="165" t="s">
        <v>25</v>
      </c>
      <c r="B590" s="166">
        <v>726.95540280131308</v>
      </c>
      <c r="C590" s="166">
        <v>0</v>
      </c>
      <c r="D590" s="166">
        <v>1603.3216400891254</v>
      </c>
      <c r="E590" s="166">
        <v>353.31342983309372</v>
      </c>
      <c r="F590" s="322"/>
      <c r="G590" s="166">
        <v>1098.4570043848298</v>
      </c>
      <c r="H590" s="167">
        <v>0.28596466007270999</v>
      </c>
      <c r="I590" s="168">
        <f t="shared" si="294"/>
        <v>3782.333441768435</v>
      </c>
      <c r="J590" s="155"/>
      <c r="K590" s="169" t="s">
        <v>25</v>
      </c>
      <c r="L590" s="170">
        <v>726.95540280131308</v>
      </c>
      <c r="M590" s="170">
        <v>0</v>
      </c>
      <c r="N590" s="170">
        <v>1603.3216400891254</v>
      </c>
      <c r="O590" s="170">
        <v>353.31342983309372</v>
      </c>
      <c r="P590" s="170">
        <v>1512.5304856557213</v>
      </c>
      <c r="Q590" s="170">
        <v>1098.4570043848298</v>
      </c>
      <c r="R590" s="171">
        <v>0.28596466007270999</v>
      </c>
      <c r="S590" s="172">
        <f t="shared" si="295"/>
        <v>5294.8639274241559</v>
      </c>
    </row>
    <row r="591" spans="1:19" ht="15">
      <c r="A591" s="173" t="s">
        <v>24</v>
      </c>
      <c r="B591" s="162">
        <v>800.57850327026847</v>
      </c>
      <c r="C591" s="162">
        <v>5.0755248441362086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94"/>
        <v>805.6540281144047</v>
      </c>
      <c r="J591" s="155"/>
      <c r="K591" s="175" t="s">
        <v>24</v>
      </c>
      <c r="L591" s="162">
        <v>800.57850327026847</v>
      </c>
      <c r="M591" s="162">
        <v>5.0755248441362086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95"/>
        <v>805.6540281144047</v>
      </c>
    </row>
    <row r="592" spans="1:19" ht="15">
      <c r="A592" s="165" t="s">
        <v>56</v>
      </c>
      <c r="B592" s="166">
        <v>77.382072078566139</v>
      </c>
      <c r="C592" s="166">
        <v>0</v>
      </c>
      <c r="D592" s="166">
        <v>13.756253679702422</v>
      </c>
      <c r="E592" s="166">
        <v>0</v>
      </c>
      <c r="F592" s="322"/>
      <c r="G592" s="166">
        <v>0</v>
      </c>
      <c r="H592" s="167">
        <v>0</v>
      </c>
      <c r="I592" s="168">
        <f t="shared" si="294"/>
        <v>91.138325758268564</v>
      </c>
      <c r="J592" s="155"/>
      <c r="K592" s="169" t="s">
        <v>56</v>
      </c>
      <c r="L592" s="170">
        <v>77.382072078566139</v>
      </c>
      <c r="M592" s="170">
        <v>0</v>
      </c>
      <c r="N592" s="170">
        <v>13.756253679702422</v>
      </c>
      <c r="O592" s="170">
        <v>0</v>
      </c>
      <c r="P592" s="170">
        <v>0.23136256970588234</v>
      </c>
      <c r="Q592" s="170">
        <v>0</v>
      </c>
      <c r="R592" s="171">
        <v>0</v>
      </c>
      <c r="S592" s="172">
        <f t="shared" si="295"/>
        <v>91.369688327974444</v>
      </c>
    </row>
    <row r="593" spans="1:85" ht="15">
      <c r="A593" s="173" t="s">
        <v>22</v>
      </c>
      <c r="B593" s="162">
        <v>246.18518862988441</v>
      </c>
      <c r="C593" s="162">
        <v>0</v>
      </c>
      <c r="D593" s="162">
        <v>15.18450996122084</v>
      </c>
      <c r="E593" s="162">
        <v>0</v>
      </c>
      <c r="F593" s="322"/>
      <c r="G593" s="162">
        <v>0</v>
      </c>
      <c r="H593" s="174">
        <v>0</v>
      </c>
      <c r="I593" s="160">
        <f t="shared" si="294"/>
        <v>261.36969859110525</v>
      </c>
      <c r="J593" s="155"/>
      <c r="K593" s="175" t="s">
        <v>22</v>
      </c>
      <c r="L593" s="162">
        <v>246.18518862988441</v>
      </c>
      <c r="M593" s="162">
        <v>0</v>
      </c>
      <c r="N593" s="162">
        <v>15.18450996122084</v>
      </c>
      <c r="O593" s="162">
        <v>0</v>
      </c>
      <c r="P593" s="162">
        <v>480.94038653595521</v>
      </c>
      <c r="Q593" s="162">
        <v>0</v>
      </c>
      <c r="R593" s="163">
        <v>0</v>
      </c>
      <c r="S593" s="164">
        <f t="shared" si="295"/>
        <v>742.31008512706046</v>
      </c>
    </row>
    <row r="594" spans="1:85" ht="15">
      <c r="A594" s="165" t="s">
        <v>21</v>
      </c>
      <c r="B594" s="166">
        <v>3.6207939104153812</v>
      </c>
      <c r="C594" s="166">
        <v>0</v>
      </c>
      <c r="D594" s="166">
        <v>6.6898720795706537E-2</v>
      </c>
      <c r="E594" s="166">
        <v>0</v>
      </c>
      <c r="F594" s="322"/>
      <c r="G594" s="166">
        <v>0</v>
      </c>
      <c r="H594" s="167">
        <v>0</v>
      </c>
      <c r="I594" s="168">
        <f t="shared" si="294"/>
        <v>3.6876926312110876</v>
      </c>
      <c r="J594" s="155"/>
      <c r="K594" s="169" t="s">
        <v>21</v>
      </c>
      <c r="L594" s="170">
        <v>3.6207939104153812</v>
      </c>
      <c r="M594" s="170">
        <v>0</v>
      </c>
      <c r="N594" s="170">
        <v>6.6898720795706537E-2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95"/>
        <v>3.6876926312110876</v>
      </c>
    </row>
    <row r="595" spans="1:85" ht="15">
      <c r="A595" s="176" t="s">
        <v>60</v>
      </c>
      <c r="B595" s="162">
        <v>442.24564662572982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94"/>
        <v>442.24564662572982</v>
      </c>
      <c r="J595" s="155"/>
      <c r="K595" s="177" t="s">
        <v>60</v>
      </c>
      <c r="L595" s="162">
        <v>442.24564662572982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95"/>
        <v>442.24564662572982</v>
      </c>
    </row>
    <row r="596" spans="1:85">
      <c r="A596" s="178" t="s">
        <v>23</v>
      </c>
      <c r="B596" s="179">
        <v>442.24564662572982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94"/>
        <v>442.24564662572982</v>
      </c>
      <c r="J596" s="155"/>
      <c r="K596" s="182" t="s">
        <v>23</v>
      </c>
      <c r="L596" s="183">
        <v>442.24564662572982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95"/>
        <v>442.24564662572982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94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95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94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95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94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95"/>
        <v>0</v>
      </c>
    </row>
    <row r="600" spans="1:85" ht="15">
      <c r="A600" s="200" t="s">
        <v>26</v>
      </c>
      <c r="B600" s="201">
        <f>SUM(B579:B595)</f>
        <v>3572.7391842934321</v>
      </c>
      <c r="C600" s="201">
        <f t="shared" ref="C600:H600" si="296">SUM(C579:C595)</f>
        <v>39.199129670136337</v>
      </c>
      <c r="D600" s="201">
        <f t="shared" si="296"/>
        <v>1675.9048182619026</v>
      </c>
      <c r="E600" s="201">
        <f t="shared" si="296"/>
        <v>504.56012644343696</v>
      </c>
      <c r="F600" s="201">
        <f t="shared" si="296"/>
        <v>0</v>
      </c>
      <c r="G600" s="201">
        <f t="shared" si="296"/>
        <v>1098.4570043848298</v>
      </c>
      <c r="H600" s="203">
        <f t="shared" si="296"/>
        <v>0.28596466007270999</v>
      </c>
      <c r="I600" s="160">
        <f t="shared" ref="I600" si="297">SUM(I579:I595)</f>
        <v>6891.1462277138107</v>
      </c>
      <c r="J600" s="155"/>
      <c r="K600" s="202" t="s">
        <v>26</v>
      </c>
      <c r="L600" s="201">
        <f>SUM(L579:L595)</f>
        <v>3572.7391842934321</v>
      </c>
      <c r="M600" s="201">
        <f t="shared" ref="M600:R600" si="298">SUM(M579:M595)</f>
        <v>39.199129670136337</v>
      </c>
      <c r="N600" s="201">
        <f t="shared" si="298"/>
        <v>1675.9048182619026</v>
      </c>
      <c r="O600" s="201">
        <f t="shared" si="298"/>
        <v>504.56012644343696</v>
      </c>
      <c r="P600" s="201">
        <f t="shared" si="298"/>
        <v>11073.322255111963</v>
      </c>
      <c r="Q600" s="201">
        <f t="shared" si="298"/>
        <v>1098.4570043848298</v>
      </c>
      <c r="R600" s="203">
        <f t="shared" si="298"/>
        <v>0.28596466007270999</v>
      </c>
      <c r="S600" s="204">
        <f t="shared" ref="S600" si="299">SUM(S579:S595)</f>
        <v>17964.46848282577</v>
      </c>
    </row>
    <row r="601" spans="1:85" s="25" customFormat="1" ht="15" thickBot="1">
      <c r="A601" s="60" t="s">
        <v>83</v>
      </c>
      <c r="B601" s="49">
        <f>IF($I600=0,"-",B600/$I600)</f>
        <v>0.5184535440454171</v>
      </c>
      <c r="C601" s="49">
        <f t="shared" ref="C601:H601" si="300">IF($I600=0,"-",C600/$I600)</f>
        <v>5.6883322998561503E-3</v>
      </c>
      <c r="D601" s="49">
        <f t="shared" si="300"/>
        <v>0.24319681557793565</v>
      </c>
      <c r="E601" s="49">
        <f t="shared" si="300"/>
        <v>7.3218606857342591E-2</v>
      </c>
      <c r="F601" s="49">
        <f t="shared" si="300"/>
        <v>0</v>
      </c>
      <c r="G601" s="49">
        <f t="shared" si="300"/>
        <v>0.15940120381820008</v>
      </c>
      <c r="H601" s="71">
        <f t="shared" si="300"/>
        <v>4.1497401248381417E-5</v>
      </c>
      <c r="I601" s="50">
        <f>SUM(B601:H601)</f>
        <v>0.99999999999999989</v>
      </c>
      <c r="K601" s="82" t="s">
        <v>83</v>
      </c>
      <c r="L601" s="99">
        <f t="shared" ref="L601:R601" si="301">IF($S600=0,"-",L600/$S600)</f>
        <v>0.19887809025404843</v>
      </c>
      <c r="M601" s="99">
        <f t="shared" si="301"/>
        <v>2.1820367080501789E-3</v>
      </c>
      <c r="N601" s="99">
        <f t="shared" si="301"/>
        <v>9.3289975145331244E-2</v>
      </c>
      <c r="O601" s="99">
        <f t="shared" si="301"/>
        <v>2.8086560252300368E-2</v>
      </c>
      <c r="P601" s="99">
        <f t="shared" si="301"/>
        <v>0.61640132941857873</v>
      </c>
      <c r="Q601" s="99">
        <f t="shared" si="301"/>
        <v>6.1146089873739755E-2</v>
      </c>
      <c r="R601" s="100">
        <f t="shared" si="301"/>
        <v>1.5918347951462929E-5</v>
      </c>
      <c r="S601" s="101">
        <f>SUM(L601:R601)</f>
        <v>1.0000000000000002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122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39.934292534853405</v>
      </c>
      <c r="C605" s="158">
        <v>0</v>
      </c>
      <c r="D605" s="158">
        <v>0.58709682270642272</v>
      </c>
      <c r="E605" s="158">
        <v>0</v>
      </c>
      <c r="F605" s="321"/>
      <c r="G605" s="158">
        <v>0</v>
      </c>
      <c r="H605" s="159">
        <v>0</v>
      </c>
      <c r="I605" s="160">
        <f>SUM(B605:H605)</f>
        <v>40.521389357559826</v>
      </c>
      <c r="J605" s="155"/>
      <c r="K605" s="209" t="s">
        <v>7</v>
      </c>
      <c r="L605" s="158">
        <v>39.934292534853405</v>
      </c>
      <c r="M605" s="158">
        <v>0</v>
      </c>
      <c r="N605" s="158">
        <v>0.58709682270642272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40.521389357559826</v>
      </c>
      <c r="U605" s="104" t="s">
        <v>7</v>
      </c>
      <c r="V605" s="213">
        <v>39.934292534853405</v>
      </c>
      <c r="W605" s="213">
        <v>0.44722305617852659</v>
      </c>
      <c r="X605" s="213">
        <v>0.13987376652789613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302">+P605</f>
        <v>0</v>
      </c>
      <c r="AF605" s="216">
        <f t="shared" ref="AF605:AF625" si="303">SUM(V605:AE605)</f>
        <v>40.521389357559833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22.243458125356828</v>
      </c>
      <c r="C606" s="166">
        <v>0</v>
      </c>
      <c r="D606" s="166">
        <v>0.89334866376950184</v>
      </c>
      <c r="E606" s="166">
        <v>0</v>
      </c>
      <c r="F606" s="322"/>
      <c r="G606" s="166">
        <v>0</v>
      </c>
      <c r="H606" s="167">
        <v>0</v>
      </c>
      <c r="I606" s="168">
        <f t="shared" ref="I606:I625" si="304">SUM(B606:H606)</f>
        <v>23.136806789126329</v>
      </c>
      <c r="J606" s="155"/>
      <c r="K606" s="169" t="s">
        <v>8</v>
      </c>
      <c r="L606" s="170">
        <v>22.243458125356828</v>
      </c>
      <c r="M606" s="170">
        <v>0</v>
      </c>
      <c r="N606" s="170">
        <v>0.89334866376950184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305">SUM(L606:R606)</f>
        <v>23.136806789126329</v>
      </c>
      <c r="U606" s="105" t="s">
        <v>8</v>
      </c>
      <c r="V606" s="218">
        <v>22.243458125356828</v>
      </c>
      <c r="W606" s="218">
        <v>8.1575380635393172E-2</v>
      </c>
      <c r="X606" s="218">
        <v>0.81177328313410868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302"/>
        <v>0</v>
      </c>
      <c r="AF606" s="220">
        <f t="shared" si="303"/>
        <v>23.136806789126329</v>
      </c>
      <c r="AG606" s="249" t="str">
        <f t="shared" ref="AG606:AG626" si="306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2.5847998464735222</v>
      </c>
      <c r="C607" s="162">
        <v>0</v>
      </c>
      <c r="D607" s="162">
        <v>0</v>
      </c>
      <c r="E607" s="162">
        <v>0</v>
      </c>
      <c r="F607" s="322"/>
      <c r="G607" s="162">
        <v>0</v>
      </c>
      <c r="H607" s="174">
        <v>0</v>
      </c>
      <c r="I607" s="160">
        <f t="shared" si="304"/>
        <v>2.5847998464735222</v>
      </c>
      <c r="J607" s="155"/>
      <c r="K607" s="175" t="s">
        <v>10</v>
      </c>
      <c r="L607" s="162">
        <v>2.5847998464735222</v>
      </c>
      <c r="M607" s="162">
        <v>0</v>
      </c>
      <c r="N607" s="162">
        <v>0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305"/>
        <v>2.5847998464735222</v>
      </c>
      <c r="U607" s="281" t="s">
        <v>10</v>
      </c>
      <c r="V607" s="213">
        <v>2.5847998464735222</v>
      </c>
      <c r="W607" s="213">
        <v>0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302"/>
        <v>0</v>
      </c>
      <c r="AF607" s="216">
        <f t="shared" si="303"/>
        <v>2.5847998464735222</v>
      </c>
      <c r="AG607" s="249" t="str">
        <f t="shared" si="306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304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305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302"/>
        <v>0</v>
      </c>
      <c r="AF608" s="220">
        <f t="shared" si="303"/>
        <v>0</v>
      </c>
      <c r="AG608" s="249" t="str">
        <f t="shared" si="306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63.704210571526488</v>
      </c>
      <c r="C609" s="162">
        <v>0</v>
      </c>
      <c r="D609" s="162">
        <v>8.9205589828230565</v>
      </c>
      <c r="E609" s="162">
        <v>0</v>
      </c>
      <c r="F609" s="322"/>
      <c r="G609" s="162">
        <v>0</v>
      </c>
      <c r="H609" s="174">
        <v>0</v>
      </c>
      <c r="I609" s="160">
        <f t="shared" si="304"/>
        <v>72.624769554349541</v>
      </c>
      <c r="J609" s="155"/>
      <c r="K609" s="175" t="s">
        <v>16</v>
      </c>
      <c r="L609" s="162">
        <v>63.704210571526488</v>
      </c>
      <c r="M609" s="162">
        <v>0</v>
      </c>
      <c r="N609" s="162">
        <v>8.9205589828230565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305"/>
        <v>72.624769554349541</v>
      </c>
      <c r="U609" s="281" t="s">
        <v>16</v>
      </c>
      <c r="V609" s="213">
        <v>63.704210571526488</v>
      </c>
      <c r="W609" s="213">
        <v>8.9205589828230565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302"/>
        <v>0</v>
      </c>
      <c r="AF609" s="216">
        <f t="shared" si="303"/>
        <v>72.624769554349541</v>
      </c>
      <c r="AG609" s="249" t="str">
        <f t="shared" si="306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5839.664160693982</v>
      </c>
      <c r="C610" s="166">
        <v>0</v>
      </c>
      <c r="D610" s="166">
        <v>817.73352370262808</v>
      </c>
      <c r="E610" s="166">
        <v>0</v>
      </c>
      <c r="F610" s="322"/>
      <c r="G610" s="166">
        <v>0</v>
      </c>
      <c r="H610" s="167">
        <v>0</v>
      </c>
      <c r="I610" s="168">
        <f t="shared" si="304"/>
        <v>6657.3976843966102</v>
      </c>
      <c r="J610" s="155"/>
      <c r="K610" s="169" t="s">
        <v>15</v>
      </c>
      <c r="L610" s="170">
        <v>5839.664160693982</v>
      </c>
      <c r="M610" s="170">
        <v>0</v>
      </c>
      <c r="N610" s="170">
        <v>817.73352370262808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305"/>
        <v>6657.3976843966102</v>
      </c>
      <c r="U610" s="105" t="s">
        <v>15</v>
      </c>
      <c r="V610" s="218">
        <v>5839.664160693982</v>
      </c>
      <c r="W610" s="218">
        <v>817.73352370262808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302"/>
        <v>0</v>
      </c>
      <c r="AF610" s="220">
        <f t="shared" si="303"/>
        <v>6657.3976843966102</v>
      </c>
      <c r="AG610" s="249" t="str">
        <f t="shared" si="306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304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6596.3080517434328</v>
      </c>
      <c r="Q611" s="162">
        <v>0</v>
      </c>
      <c r="R611" s="163">
        <v>0</v>
      </c>
      <c r="S611" s="164">
        <f t="shared" si="305"/>
        <v>6596.3080517434328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6596.3080517434328</v>
      </c>
      <c r="AF611" s="252">
        <f t="shared" si="303"/>
        <v>6596.3080517434328</v>
      </c>
      <c r="AG611" s="249" t="str">
        <f t="shared" si="306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304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3178.970746885092</v>
      </c>
      <c r="Q612" s="170">
        <v>0</v>
      </c>
      <c r="R612" s="171">
        <v>0</v>
      </c>
      <c r="S612" s="172">
        <f t="shared" si="305"/>
        <v>3178.970746885092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307">+P612</f>
        <v>3178.970746885092</v>
      </c>
      <c r="AF612" s="220">
        <f t="shared" si="303"/>
        <v>3178.970746885092</v>
      </c>
      <c r="AG612" s="249" t="str">
        <f t="shared" si="306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304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305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307"/>
        <v>0</v>
      </c>
      <c r="AF613" s="252">
        <f t="shared" si="303"/>
        <v>0</v>
      </c>
      <c r="AG613" s="249" t="str">
        <f t="shared" si="306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55.245232912858718</v>
      </c>
      <c r="C614" s="166">
        <v>0</v>
      </c>
      <c r="D614" s="166">
        <v>13.564589168168716</v>
      </c>
      <c r="E614" s="166">
        <v>0</v>
      </c>
      <c r="F614" s="322"/>
      <c r="G614" s="166">
        <v>0</v>
      </c>
      <c r="H614" s="167">
        <v>0</v>
      </c>
      <c r="I614" s="168">
        <f t="shared" si="304"/>
        <v>68.809822081027434</v>
      </c>
      <c r="J614" s="155"/>
      <c r="K614" s="169" t="s">
        <v>17</v>
      </c>
      <c r="L614" s="170">
        <v>55.245232912858718</v>
      </c>
      <c r="M614" s="170">
        <v>0</v>
      </c>
      <c r="N614" s="170">
        <v>13.564589168168716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305"/>
        <v>68.809822081027434</v>
      </c>
      <c r="U614" s="105" t="s">
        <v>17</v>
      </c>
      <c r="V614" s="218">
        <v>55.245232912858718</v>
      </c>
      <c r="W614" s="218">
        <v>11.324697542337288</v>
      </c>
      <c r="X614" s="218">
        <v>2.2398916258314268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307"/>
        <v>0</v>
      </c>
      <c r="AF614" s="220">
        <f t="shared" si="303"/>
        <v>68.809822081027434</v>
      </c>
      <c r="AG614" s="249" t="str">
        <f t="shared" si="306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1664.4246732134832</v>
      </c>
      <c r="C615" s="162">
        <v>0</v>
      </c>
      <c r="D615" s="162">
        <v>253.06481529979109</v>
      </c>
      <c r="E615" s="162">
        <v>0</v>
      </c>
      <c r="F615" s="322"/>
      <c r="G615" s="162">
        <v>0</v>
      </c>
      <c r="H615" s="174">
        <v>0</v>
      </c>
      <c r="I615" s="160">
        <f t="shared" si="304"/>
        <v>1917.4894885132742</v>
      </c>
      <c r="J615" s="155"/>
      <c r="K615" s="175" t="s">
        <v>139</v>
      </c>
      <c r="L615" s="162">
        <v>1664.4246732134832</v>
      </c>
      <c r="M615" s="162">
        <v>0</v>
      </c>
      <c r="N615" s="162">
        <v>253.06481529979109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305"/>
        <v>1917.4894885132742</v>
      </c>
      <c r="U615" s="106" t="s">
        <v>139</v>
      </c>
      <c r="V615" s="213">
        <v>1664.4246732134832</v>
      </c>
      <c r="W615" s="213">
        <v>251.06386278875786</v>
      </c>
      <c r="X615" s="213">
        <v>2.0009525110332338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307"/>
        <v>0</v>
      </c>
      <c r="AF615" s="252">
        <f t="shared" si="303"/>
        <v>1917.4894885132744</v>
      </c>
      <c r="AG615" s="249" t="str">
        <f t="shared" si="306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831.35868748684413</v>
      </c>
      <c r="C616" s="166">
        <v>0</v>
      </c>
      <c r="D616" s="166">
        <v>1755.671619518756</v>
      </c>
      <c r="E616" s="166">
        <v>1906.1432655717938</v>
      </c>
      <c r="F616" s="322"/>
      <c r="G616" s="166">
        <v>1007.3656649092412</v>
      </c>
      <c r="H616" s="167">
        <v>0</v>
      </c>
      <c r="I616" s="168">
        <f t="shared" si="304"/>
        <v>5500.5392374866351</v>
      </c>
      <c r="J616" s="155"/>
      <c r="K616" s="169" t="s">
        <v>25</v>
      </c>
      <c r="L616" s="170">
        <v>831.35868748684413</v>
      </c>
      <c r="M616" s="170">
        <v>0</v>
      </c>
      <c r="N616" s="170">
        <v>1755.671619518756</v>
      </c>
      <c r="O616" s="170">
        <v>1906.1432655717938</v>
      </c>
      <c r="P616" s="170">
        <v>0</v>
      </c>
      <c r="Q616" s="170">
        <v>1007.3656649092412</v>
      </c>
      <c r="R616" s="171">
        <v>0</v>
      </c>
      <c r="S616" s="172">
        <f t="shared" si="305"/>
        <v>5500.5392374866351</v>
      </c>
      <c r="U616" s="105" t="s">
        <v>25</v>
      </c>
      <c r="V616" s="218">
        <v>831.35868748684413</v>
      </c>
      <c r="W616" s="218">
        <v>1232.8098938067908</v>
      </c>
      <c r="X616" s="218">
        <v>522.86172571196528</v>
      </c>
      <c r="Y616" s="218">
        <v>605.14592949140194</v>
      </c>
      <c r="Z616" s="218">
        <v>679.1437228143011</v>
      </c>
      <c r="AA616" s="218">
        <v>184.04167776366026</v>
      </c>
      <c r="AB616" s="218">
        <v>538.33534547025386</v>
      </c>
      <c r="AC616" s="218">
        <v>469.03031943898736</v>
      </c>
      <c r="AD616" s="218">
        <v>437.81193550243052</v>
      </c>
      <c r="AE616" s="250">
        <f t="shared" si="307"/>
        <v>0</v>
      </c>
      <c r="AF616" s="220">
        <f t="shared" si="303"/>
        <v>5500.5392374866351</v>
      </c>
      <c r="AG616" s="249" t="str">
        <f t="shared" si="306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1077.3734541295494</v>
      </c>
      <c r="C617" s="162">
        <v>0</v>
      </c>
      <c r="D617" s="162">
        <v>146.79472933033981</v>
      </c>
      <c r="E617" s="162">
        <v>0</v>
      </c>
      <c r="F617" s="322"/>
      <c r="G617" s="162">
        <v>0</v>
      </c>
      <c r="H617" s="174">
        <v>0</v>
      </c>
      <c r="I617" s="160">
        <f t="shared" si="304"/>
        <v>1224.1681834598892</v>
      </c>
      <c r="J617" s="155"/>
      <c r="K617" s="175" t="s">
        <v>24</v>
      </c>
      <c r="L617" s="162">
        <v>1077.3734541295494</v>
      </c>
      <c r="M617" s="162">
        <v>0</v>
      </c>
      <c r="N617" s="162">
        <v>146.79472933033981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305"/>
        <v>1224.1681834598892</v>
      </c>
      <c r="U617" s="283" t="s">
        <v>24</v>
      </c>
      <c r="V617" s="213">
        <v>1077.3734541295494</v>
      </c>
      <c r="W617" s="213">
        <v>146.79472933033981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307"/>
        <v>0</v>
      </c>
      <c r="AF617" s="252">
        <f t="shared" si="303"/>
        <v>1224.1681834598892</v>
      </c>
      <c r="AG617" s="249" t="str">
        <f t="shared" si="306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3972.2070695281968</v>
      </c>
      <c r="C618" s="166">
        <v>0</v>
      </c>
      <c r="D618" s="166">
        <v>372.53730999587378</v>
      </c>
      <c r="E618" s="166">
        <v>0</v>
      </c>
      <c r="F618" s="322"/>
      <c r="G618" s="166">
        <v>0</v>
      </c>
      <c r="H618" s="167">
        <v>0</v>
      </c>
      <c r="I618" s="168">
        <f t="shared" si="304"/>
        <v>4344.7443795240706</v>
      </c>
      <c r="J618" s="155"/>
      <c r="K618" s="169" t="s">
        <v>56</v>
      </c>
      <c r="L618" s="170">
        <v>3972.2070695281968</v>
      </c>
      <c r="M618" s="170">
        <v>0</v>
      </c>
      <c r="N618" s="170">
        <v>372.53730999587378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305"/>
        <v>4344.7443795240706</v>
      </c>
      <c r="U618" s="105" t="s">
        <v>56</v>
      </c>
      <c r="V618" s="218">
        <v>3972.2070695281968</v>
      </c>
      <c r="W618" s="218">
        <v>340.52796255133336</v>
      </c>
      <c r="X618" s="218">
        <v>32.009347444540445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307"/>
        <v>0</v>
      </c>
      <c r="AF618" s="220">
        <f t="shared" si="303"/>
        <v>4344.7443795240706</v>
      </c>
      <c r="AG618" s="249" t="str">
        <f t="shared" si="306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668.73325548165064</v>
      </c>
      <c r="C619" s="162">
        <v>0</v>
      </c>
      <c r="D619" s="162">
        <v>129.38943435644657</v>
      </c>
      <c r="E619" s="162">
        <v>0</v>
      </c>
      <c r="F619" s="322"/>
      <c r="G619" s="162">
        <v>0</v>
      </c>
      <c r="H619" s="174">
        <v>0</v>
      </c>
      <c r="I619" s="160">
        <f t="shared" si="304"/>
        <v>798.12268983809724</v>
      </c>
      <c r="J619" s="155"/>
      <c r="K619" s="175" t="s">
        <v>22</v>
      </c>
      <c r="L619" s="162">
        <v>668.73325548165064</v>
      </c>
      <c r="M619" s="162">
        <v>0</v>
      </c>
      <c r="N619" s="162">
        <v>129.38943435644657</v>
      </c>
      <c r="O619" s="162">
        <v>0</v>
      </c>
      <c r="P619" s="162">
        <v>572.71357140268151</v>
      </c>
      <c r="Q619" s="162">
        <v>0</v>
      </c>
      <c r="R619" s="163">
        <v>0</v>
      </c>
      <c r="S619" s="164">
        <f t="shared" si="305"/>
        <v>1370.8362612407786</v>
      </c>
      <c r="U619" s="283" t="s">
        <v>22</v>
      </c>
      <c r="V619" s="213">
        <v>668.73325548165064</v>
      </c>
      <c r="W619" s="213">
        <v>127.24171553880633</v>
      </c>
      <c r="X619" s="213">
        <v>2.1477188176402526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307"/>
        <v>572.71357140268151</v>
      </c>
      <c r="AF619" s="252">
        <f t="shared" si="303"/>
        <v>1370.8362612407786</v>
      </c>
      <c r="AG619" s="249" t="str">
        <f t="shared" si="306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304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305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307"/>
        <v>0</v>
      </c>
      <c r="AF620" s="220">
        <f t="shared" si="303"/>
        <v>0</v>
      </c>
      <c r="AG620" s="249" t="str">
        <f t="shared" si="306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262.15624804448248</v>
      </c>
      <c r="C621" s="162">
        <v>0</v>
      </c>
      <c r="D621" s="162">
        <v>384.41784404046655</v>
      </c>
      <c r="E621" s="162">
        <v>0</v>
      </c>
      <c r="F621" s="322"/>
      <c r="G621" s="162">
        <v>0</v>
      </c>
      <c r="H621" s="174">
        <v>0</v>
      </c>
      <c r="I621" s="160">
        <f t="shared" si="304"/>
        <v>646.57409208494903</v>
      </c>
      <c r="J621" s="155"/>
      <c r="K621" s="177" t="s">
        <v>60</v>
      </c>
      <c r="L621" s="162">
        <v>262.15624804448248</v>
      </c>
      <c r="M621" s="162">
        <v>0</v>
      </c>
      <c r="N621" s="162">
        <v>384.41784404046655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305"/>
        <v>646.57409208494903</v>
      </c>
      <c r="U621" s="284" t="s">
        <v>60</v>
      </c>
      <c r="V621" s="213">
        <v>262.15624804448248</v>
      </c>
      <c r="W621" s="213">
        <v>384.41784404046655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307"/>
        <v>0</v>
      </c>
      <c r="AF621" s="216">
        <f t="shared" si="303"/>
        <v>646.57409208494903</v>
      </c>
      <c r="AG621" s="249" t="str">
        <f t="shared" si="306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262.15624804448248</v>
      </c>
      <c r="C622" s="179">
        <v>0</v>
      </c>
      <c r="D622" s="179">
        <v>384.41784404046655</v>
      </c>
      <c r="E622" s="179">
        <v>0</v>
      </c>
      <c r="F622" s="322"/>
      <c r="G622" s="179">
        <v>0</v>
      </c>
      <c r="H622" s="180">
        <v>0</v>
      </c>
      <c r="I622" s="181">
        <f t="shared" si="304"/>
        <v>646.57409208494903</v>
      </c>
      <c r="J622" s="155"/>
      <c r="K622" s="182" t="s">
        <v>23</v>
      </c>
      <c r="L622" s="183">
        <v>262.15624804448248</v>
      </c>
      <c r="M622" s="183">
        <v>0</v>
      </c>
      <c r="N622" s="183">
        <v>384.41784404046655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305"/>
        <v>646.57409208494903</v>
      </c>
      <c r="U622" s="285" t="s">
        <v>134</v>
      </c>
      <c r="V622" s="218">
        <v>262.15624804448248</v>
      </c>
      <c r="W622" s="218">
        <v>384.41784404046655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307"/>
        <v>0</v>
      </c>
      <c r="AF622" s="220">
        <f t="shared" si="303"/>
        <v>646.57409208494903</v>
      </c>
      <c r="AG622" s="253" t="str">
        <f t="shared" si="306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304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305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307"/>
        <v>0</v>
      </c>
      <c r="AF623" s="252">
        <f t="shared" si="303"/>
        <v>0</v>
      </c>
      <c r="AG623" s="253" t="str">
        <f t="shared" si="306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304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305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307"/>
        <v>0</v>
      </c>
      <c r="AF624" s="220">
        <f t="shared" si="303"/>
        <v>0</v>
      </c>
      <c r="AG624" s="253" t="str">
        <f t="shared" si="306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304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305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303"/>
        <v>0</v>
      </c>
      <c r="AG625" s="253" t="str">
        <f t="shared" si="306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14499.629542569257</v>
      </c>
      <c r="C626" s="201">
        <f t="shared" ref="C626:H626" si="308">SUM(C605:C621)</f>
        <v>0</v>
      </c>
      <c r="D626" s="201">
        <f t="shared" si="308"/>
        <v>3883.5748698817697</v>
      </c>
      <c r="E626" s="201">
        <f t="shared" si="308"/>
        <v>1906.1432655717938</v>
      </c>
      <c r="F626" s="201">
        <f t="shared" si="308"/>
        <v>0</v>
      </c>
      <c r="G626" s="201">
        <f t="shared" si="308"/>
        <v>1007.3656649092412</v>
      </c>
      <c r="H626" s="203">
        <f t="shared" si="308"/>
        <v>0</v>
      </c>
      <c r="I626" s="160">
        <f t="shared" ref="I626" si="309">SUM(I605:I621)</f>
        <v>21296.71334293206</v>
      </c>
      <c r="J626" s="155"/>
      <c r="K626" s="202" t="s">
        <v>26</v>
      </c>
      <c r="L626" s="201">
        <f>SUM(L605:L621)</f>
        <v>14499.629542569257</v>
      </c>
      <c r="M626" s="201">
        <f t="shared" ref="M626:R626" si="310">SUM(M605:M621)</f>
        <v>0</v>
      </c>
      <c r="N626" s="201">
        <f t="shared" si="310"/>
        <v>3883.5748698817697</v>
      </c>
      <c r="O626" s="201">
        <f t="shared" si="310"/>
        <v>1906.1432655717938</v>
      </c>
      <c r="P626" s="201">
        <f t="shared" si="310"/>
        <v>10347.992370031207</v>
      </c>
      <c r="Q626" s="201">
        <f t="shared" si="310"/>
        <v>1007.3656649092412</v>
      </c>
      <c r="R626" s="203">
        <f t="shared" si="310"/>
        <v>0</v>
      </c>
      <c r="S626" s="204">
        <f t="shared" ref="S626" si="311">SUM(S605:S621)</f>
        <v>31644.705712963274</v>
      </c>
      <c r="U626" s="230" t="s">
        <v>59</v>
      </c>
      <c r="V626" s="231">
        <f>SUM(V605:V621)</f>
        <v>14499.629542569257</v>
      </c>
      <c r="W626" s="231">
        <f t="shared" ref="W626:AE626" si="312">SUM(W605:W621)</f>
        <v>3321.3635867210969</v>
      </c>
      <c r="X626" s="231">
        <f t="shared" si="312"/>
        <v>562.21128316067268</v>
      </c>
      <c r="Y626" s="231">
        <f t="shared" si="312"/>
        <v>605.14592949140194</v>
      </c>
      <c r="Z626" s="231">
        <f t="shared" si="312"/>
        <v>679.1437228143011</v>
      </c>
      <c r="AA626" s="231">
        <f t="shared" si="312"/>
        <v>184.04167776366026</v>
      </c>
      <c r="AB626" s="231">
        <f t="shared" si="312"/>
        <v>538.33534547025386</v>
      </c>
      <c r="AC626" s="231">
        <f t="shared" si="312"/>
        <v>469.03031943898736</v>
      </c>
      <c r="AD626" s="231">
        <f t="shared" si="312"/>
        <v>437.81193550243052</v>
      </c>
      <c r="AE626" s="254">
        <f t="shared" si="312"/>
        <v>10347.992370031207</v>
      </c>
      <c r="AF626" s="255">
        <f>SUM(AF605:AF621)</f>
        <v>31644.705712963274</v>
      </c>
      <c r="AG626" s="256" t="str">
        <f t="shared" si="306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0.68083883691759339</v>
      </c>
      <c r="C627" s="49">
        <f t="shared" ref="C627:H627" si="313">IF($I626=0,"-",C626/$I626)</f>
        <v>0</v>
      </c>
      <c r="D627" s="49">
        <f t="shared" si="313"/>
        <v>0.18235559672265805</v>
      </c>
      <c r="E627" s="49">
        <f t="shared" si="313"/>
        <v>8.95041049235141E-2</v>
      </c>
      <c r="F627" s="49">
        <f t="shared" si="313"/>
        <v>0</v>
      </c>
      <c r="G627" s="49">
        <f t="shared" si="313"/>
        <v>4.7301461436234482E-2</v>
      </c>
      <c r="H627" s="71">
        <f t="shared" si="313"/>
        <v>0</v>
      </c>
      <c r="I627" s="50">
        <f>SUM(B627:H627)</f>
        <v>1</v>
      </c>
      <c r="K627" s="82" t="s">
        <v>83</v>
      </c>
      <c r="L627" s="99">
        <f t="shared" ref="L627:R627" si="314">IF($S626=0,"-",L626/$S626)</f>
        <v>0.45820080218440695</v>
      </c>
      <c r="M627" s="99">
        <f t="shared" si="314"/>
        <v>0</v>
      </c>
      <c r="N627" s="99">
        <f t="shared" si="314"/>
        <v>0.12272431619709646</v>
      </c>
      <c r="O627" s="99">
        <f t="shared" si="314"/>
        <v>6.0235771596730034E-2</v>
      </c>
      <c r="P627" s="99">
        <f t="shared" si="314"/>
        <v>0.32700548596955809</v>
      </c>
      <c r="Q627" s="99">
        <f t="shared" si="314"/>
        <v>3.1833624052208305E-2</v>
      </c>
      <c r="R627" s="100">
        <f t="shared" si="314"/>
        <v>0</v>
      </c>
      <c r="S627" s="101">
        <f>SUM(L627:R627)</f>
        <v>0.99999999999999978</v>
      </c>
      <c r="U627" s="111" t="s">
        <v>83</v>
      </c>
      <c r="V627" s="133">
        <f>V626/$AF626</f>
        <v>0.45820080218440695</v>
      </c>
      <c r="W627" s="133">
        <f t="shared" ref="W627:AF627" si="315">W626/$AF626</f>
        <v>0.10495795463695838</v>
      </c>
      <c r="X627" s="133">
        <f t="shared" si="315"/>
        <v>1.7766361560138083E-2</v>
      </c>
      <c r="Y627" s="133">
        <f t="shared" si="315"/>
        <v>1.9123133423342393E-2</v>
      </c>
      <c r="Z627" s="133">
        <f t="shared" si="315"/>
        <v>2.1461527529266593E-2</v>
      </c>
      <c r="AA627" s="133">
        <f t="shared" si="315"/>
        <v>5.81587578766035E-3</v>
      </c>
      <c r="AB627" s="133">
        <f t="shared" si="315"/>
        <v>1.7011861331664224E-2</v>
      </c>
      <c r="AC627" s="133">
        <f t="shared" si="315"/>
        <v>1.4821762720544081E-2</v>
      </c>
      <c r="AD627" s="257">
        <f t="shared" si="315"/>
        <v>1.3835234856460699E-2</v>
      </c>
      <c r="AE627" s="257">
        <f t="shared" si="315"/>
        <v>0.32700548596955809</v>
      </c>
      <c r="AF627" s="258">
        <f t="shared" si="315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0.30181643745219922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0.30181643745219922</v>
      </c>
      <c r="J631" s="155"/>
      <c r="K631" s="209" t="s">
        <v>7</v>
      </c>
      <c r="L631" s="158">
        <v>0.30181643745219922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0.30181643745219922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1.0162092657172728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316">SUM(B632:H632)</f>
        <v>1.0162092657172728</v>
      </c>
      <c r="J632" s="155"/>
      <c r="K632" s="169" t="s">
        <v>8</v>
      </c>
      <c r="L632" s="170">
        <v>1.0162092657172728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317">SUM(L632:R632)</f>
        <v>1.0162092657172728</v>
      </c>
    </row>
    <row r="633" spans="1:85" ht="15">
      <c r="A633" s="173" t="s">
        <v>10</v>
      </c>
      <c r="B633" s="162">
        <v>5.9520675494007351E-2</v>
      </c>
      <c r="C633" s="162">
        <v>0</v>
      </c>
      <c r="D633" s="162">
        <v>1.9067123645208318E-4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316"/>
        <v>5.9711346730459434E-2</v>
      </c>
      <c r="J633" s="155"/>
      <c r="K633" s="175" t="s">
        <v>10</v>
      </c>
      <c r="L633" s="162">
        <v>5.9520675494007351E-2</v>
      </c>
      <c r="M633" s="162">
        <v>0</v>
      </c>
      <c r="N633" s="162">
        <v>1.9067123645208318E-4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317"/>
        <v>5.9711346730459434E-2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316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317"/>
        <v>0</v>
      </c>
    </row>
    <row r="635" spans="1:85" ht="15">
      <c r="A635" s="173" t="s">
        <v>16</v>
      </c>
      <c r="B635" s="162">
        <v>34.847591741101184</v>
      </c>
      <c r="C635" s="162">
        <v>0.15061347567453295</v>
      </c>
      <c r="D635" s="162">
        <v>2.8080095274491761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316"/>
        <v>37.806214744224889</v>
      </c>
      <c r="J635" s="155"/>
      <c r="K635" s="175" t="s">
        <v>16</v>
      </c>
      <c r="L635" s="162">
        <v>34.847591741101184</v>
      </c>
      <c r="M635" s="162">
        <v>0.15061347567453295</v>
      </c>
      <c r="N635" s="162">
        <v>2.8080095274491761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317"/>
        <v>37.806214744224889</v>
      </c>
    </row>
    <row r="636" spans="1:85" ht="15">
      <c r="A636" s="165" t="s">
        <v>15</v>
      </c>
      <c r="B636" s="166">
        <v>6.2424544805841382</v>
      </c>
      <c r="C636" s="166">
        <v>0.14087850406327024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316"/>
        <v>6.3833329846474083</v>
      </c>
      <c r="J636" s="155"/>
      <c r="K636" s="169" t="s">
        <v>15</v>
      </c>
      <c r="L636" s="170">
        <v>6.2424544805841382</v>
      </c>
      <c r="M636" s="170">
        <v>0.14087850406327024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317"/>
        <v>6.3833329846474083</v>
      </c>
    </row>
    <row r="637" spans="1:85" ht="15">
      <c r="A637" s="173" t="s">
        <v>54</v>
      </c>
      <c r="B637" s="162">
        <v>0</v>
      </c>
      <c r="C637" s="162">
        <v>0.28418760065338433</v>
      </c>
      <c r="D637" s="162">
        <v>0</v>
      </c>
      <c r="E637" s="162">
        <v>13.793232966871434</v>
      </c>
      <c r="F637" s="162">
        <v>544.73311022113887</v>
      </c>
      <c r="G637" s="162">
        <v>0</v>
      </c>
      <c r="H637" s="174">
        <v>0</v>
      </c>
      <c r="I637" s="160">
        <f t="shared" si="316"/>
        <v>558.81053078866364</v>
      </c>
      <c r="J637" s="155"/>
      <c r="K637" s="175" t="s">
        <v>54</v>
      </c>
      <c r="L637" s="162">
        <v>0</v>
      </c>
      <c r="M637" s="162">
        <v>0.28418760065338433</v>
      </c>
      <c r="N637" s="162">
        <v>0</v>
      </c>
      <c r="O637" s="162">
        <v>13.793232966871434</v>
      </c>
      <c r="P637" s="162">
        <v>544.73311022113887</v>
      </c>
      <c r="Q637" s="162">
        <v>0</v>
      </c>
      <c r="R637" s="163">
        <v>0</v>
      </c>
      <c r="S637" s="164">
        <f t="shared" si="317"/>
        <v>558.81053078866364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24.298714789329161</v>
      </c>
      <c r="F638" s="166">
        <v>0</v>
      </c>
      <c r="G638" s="166">
        <v>0</v>
      </c>
      <c r="H638" s="167">
        <v>0</v>
      </c>
      <c r="I638" s="168">
        <f t="shared" si="316"/>
        <v>24.298714789329161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24.298714789329161</v>
      </c>
      <c r="P638" s="170">
        <v>0</v>
      </c>
      <c r="Q638" s="170">
        <v>0</v>
      </c>
      <c r="R638" s="171">
        <v>0</v>
      </c>
      <c r="S638" s="172">
        <f t="shared" si="317"/>
        <v>24.298714789329161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316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317"/>
        <v>0</v>
      </c>
    </row>
    <row r="640" spans="1:85" ht="15">
      <c r="A640" s="165" t="s">
        <v>17</v>
      </c>
      <c r="B640" s="166">
        <v>6.807042699365252</v>
      </c>
      <c r="C640" s="166">
        <v>0</v>
      </c>
      <c r="D640" s="166">
        <v>3.2954471586204244E-2</v>
      </c>
      <c r="E640" s="166">
        <v>0.20051850925643369</v>
      </c>
      <c r="F640" s="166">
        <v>0</v>
      </c>
      <c r="G640" s="166">
        <v>0</v>
      </c>
      <c r="H640" s="167">
        <v>0</v>
      </c>
      <c r="I640" s="168">
        <f t="shared" si="316"/>
        <v>7.0405156802078901</v>
      </c>
      <c r="J640" s="155"/>
      <c r="K640" s="169" t="s">
        <v>17</v>
      </c>
      <c r="L640" s="170">
        <v>6.807042699365252</v>
      </c>
      <c r="M640" s="170">
        <v>0</v>
      </c>
      <c r="N640" s="170">
        <v>3.2954471586204244E-2</v>
      </c>
      <c r="O640" s="170">
        <v>0.20051850925643369</v>
      </c>
      <c r="P640" s="170">
        <v>0</v>
      </c>
      <c r="Q640" s="170">
        <v>0</v>
      </c>
      <c r="R640" s="171">
        <v>0</v>
      </c>
      <c r="S640" s="172">
        <f t="shared" si="317"/>
        <v>7.0405156802078901</v>
      </c>
    </row>
    <row r="641" spans="1:70" ht="15">
      <c r="A641" s="173" t="s">
        <v>139</v>
      </c>
      <c r="B641" s="162">
        <v>18.568607877917984</v>
      </c>
      <c r="C641" s="162">
        <v>0</v>
      </c>
      <c r="D641" s="162">
        <v>4.7991743742415762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316"/>
        <v>23.367782252159561</v>
      </c>
      <c r="J641" s="155"/>
      <c r="K641" s="175" t="s">
        <v>139</v>
      </c>
      <c r="L641" s="162">
        <v>18.568607877917984</v>
      </c>
      <c r="M641" s="162">
        <v>0</v>
      </c>
      <c r="N641" s="162">
        <v>4.7991743742415762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317"/>
        <v>23.367782252159561</v>
      </c>
    </row>
    <row r="642" spans="1:70" ht="15">
      <c r="A642" s="165" t="s">
        <v>25</v>
      </c>
      <c r="B642" s="166">
        <v>78.426522179694814</v>
      </c>
      <c r="C642" s="166">
        <v>0.10190142075921703</v>
      </c>
      <c r="D642" s="166">
        <v>1.6221978081690076</v>
      </c>
      <c r="E642" s="166">
        <v>130.32032244620956</v>
      </c>
      <c r="F642" s="166">
        <v>0</v>
      </c>
      <c r="G642" s="166">
        <v>43.946652163017639</v>
      </c>
      <c r="H642" s="167">
        <v>0.61657114207797759</v>
      </c>
      <c r="I642" s="168">
        <f t="shared" si="316"/>
        <v>255.03416715992822</v>
      </c>
      <c r="J642" s="155"/>
      <c r="K642" s="169" t="s">
        <v>25</v>
      </c>
      <c r="L642" s="170">
        <v>78.426522179694814</v>
      </c>
      <c r="M642" s="170">
        <v>0.10190142075921703</v>
      </c>
      <c r="N642" s="170">
        <v>1.6221978081690076</v>
      </c>
      <c r="O642" s="170">
        <v>130.32032244620956</v>
      </c>
      <c r="P642" s="170">
        <v>0</v>
      </c>
      <c r="Q642" s="170">
        <v>43.946652163017639</v>
      </c>
      <c r="R642" s="171">
        <v>0.61657114207797759</v>
      </c>
      <c r="S642" s="172">
        <f t="shared" si="317"/>
        <v>255.03416715992822</v>
      </c>
    </row>
    <row r="643" spans="1:70" ht="15">
      <c r="A643" s="173" t="s">
        <v>24</v>
      </c>
      <c r="B643" s="162">
        <v>17.305017626440808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316"/>
        <v>17.305017626440808</v>
      </c>
      <c r="J643" s="155"/>
      <c r="K643" s="175" t="s">
        <v>24</v>
      </c>
      <c r="L643" s="162">
        <v>17.305017626440808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317"/>
        <v>17.305017626440808</v>
      </c>
    </row>
    <row r="644" spans="1:70" ht="15">
      <c r="A644" s="165" t="s">
        <v>56</v>
      </c>
      <c r="B644" s="166">
        <v>169.62312250487059</v>
      </c>
      <c r="C644" s="166">
        <v>7.6833517534584992</v>
      </c>
      <c r="D644" s="166">
        <v>96.584694566074816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316"/>
        <v>273.89116882440391</v>
      </c>
      <c r="J644" s="155"/>
      <c r="K644" s="169" t="s">
        <v>56</v>
      </c>
      <c r="L644" s="170">
        <v>169.62312250487059</v>
      </c>
      <c r="M644" s="170">
        <v>7.6833517534584992</v>
      </c>
      <c r="N644" s="170">
        <v>96.584694566074816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317"/>
        <v>273.89116882440391</v>
      </c>
    </row>
    <row r="645" spans="1:70" ht="15">
      <c r="A645" s="173" t="s">
        <v>22</v>
      </c>
      <c r="B645" s="162">
        <v>60.976691871883638</v>
      </c>
      <c r="C645" s="162">
        <v>0</v>
      </c>
      <c r="D645" s="162">
        <v>0</v>
      </c>
      <c r="E645" s="162">
        <v>0.88905270053989405</v>
      </c>
      <c r="F645" s="162">
        <v>37.659044760651433</v>
      </c>
      <c r="G645" s="162">
        <v>0</v>
      </c>
      <c r="H645" s="174">
        <v>0</v>
      </c>
      <c r="I645" s="160">
        <f t="shared" si="316"/>
        <v>99.524789333074963</v>
      </c>
      <c r="J645" s="155"/>
      <c r="K645" s="175" t="s">
        <v>22</v>
      </c>
      <c r="L645" s="162">
        <v>60.976691871883638</v>
      </c>
      <c r="M645" s="162">
        <v>0</v>
      </c>
      <c r="N645" s="162">
        <v>0</v>
      </c>
      <c r="O645" s="162">
        <v>0.88905270053989405</v>
      </c>
      <c r="P645" s="162">
        <v>37.659044760651433</v>
      </c>
      <c r="Q645" s="162">
        <v>0</v>
      </c>
      <c r="R645" s="163">
        <v>0</v>
      </c>
      <c r="S645" s="164">
        <f t="shared" si="317"/>
        <v>99.524789333074963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316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317"/>
        <v>0</v>
      </c>
    </row>
    <row r="647" spans="1:70" ht="15">
      <c r="A647" s="176" t="s">
        <v>60</v>
      </c>
      <c r="B647" s="162">
        <v>8.7305528945602724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316"/>
        <v>8.7305528945602724</v>
      </c>
      <c r="J647" s="155"/>
      <c r="K647" s="177" t="s">
        <v>60</v>
      </c>
      <c r="L647" s="162">
        <v>8.7305528945602724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317"/>
        <v>8.7305528945602724</v>
      </c>
    </row>
    <row r="648" spans="1:70">
      <c r="A648" s="178" t="s">
        <v>23</v>
      </c>
      <c r="B648" s="179">
        <v>8.7305528945602724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316"/>
        <v>8.7305528945602724</v>
      </c>
      <c r="J648" s="155"/>
      <c r="K648" s="182" t="s">
        <v>23</v>
      </c>
      <c r="L648" s="183">
        <v>8.7305528945602724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317"/>
        <v>8.7305528945602724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316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317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316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317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316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317"/>
        <v>0</v>
      </c>
    </row>
    <row r="652" spans="1:70" ht="15">
      <c r="A652" s="200" t="s">
        <v>26</v>
      </c>
      <c r="B652" s="201">
        <f>SUM(B631:B647)</f>
        <v>402.90515025508222</v>
      </c>
      <c r="C652" s="201">
        <f t="shared" ref="C652:H652" si="318">SUM(C631:C647)</f>
        <v>8.3609327546089034</v>
      </c>
      <c r="D652" s="201">
        <f t="shared" si="318"/>
        <v>105.84722141875723</v>
      </c>
      <c r="E652" s="201">
        <f t="shared" si="318"/>
        <v>169.50184141220649</v>
      </c>
      <c r="F652" s="201">
        <f t="shared" si="318"/>
        <v>582.39215498179033</v>
      </c>
      <c r="G652" s="201">
        <f t="shared" si="318"/>
        <v>43.946652163017639</v>
      </c>
      <c r="H652" s="203">
        <f t="shared" si="318"/>
        <v>0.61657114207797759</v>
      </c>
      <c r="I652" s="160">
        <f t="shared" ref="I652" si="319">SUM(I631:I647)</f>
        <v>1313.5705241275407</v>
      </c>
      <c r="J652" s="155"/>
      <c r="K652" s="202" t="s">
        <v>26</v>
      </c>
      <c r="L652" s="201">
        <f>SUM(L631:L647)</f>
        <v>402.90515025508222</v>
      </c>
      <c r="M652" s="201">
        <f t="shared" ref="M652:R652" si="320">SUM(M631:M647)</f>
        <v>8.3609327546089034</v>
      </c>
      <c r="N652" s="201">
        <f t="shared" si="320"/>
        <v>105.84722141875723</v>
      </c>
      <c r="O652" s="201">
        <f t="shared" si="320"/>
        <v>169.50184141220649</v>
      </c>
      <c r="P652" s="201">
        <f t="shared" si="320"/>
        <v>582.39215498179033</v>
      </c>
      <c r="Q652" s="201">
        <f t="shared" si="320"/>
        <v>43.946652163017639</v>
      </c>
      <c r="R652" s="203">
        <f t="shared" si="320"/>
        <v>0.61657114207797759</v>
      </c>
      <c r="S652" s="204">
        <f t="shared" ref="S652" si="321">SUM(S631:S647)</f>
        <v>1313.5705241275407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0.30672517604084293</v>
      </c>
      <c r="C653" s="49">
        <f t="shared" ref="C653:H653" si="322">IF($I652=0,"-",C652/$I652)</f>
        <v>6.3650429124558379E-3</v>
      </c>
      <c r="D653" s="49">
        <f t="shared" si="322"/>
        <v>8.0579778150137629E-2</v>
      </c>
      <c r="E653" s="49">
        <f t="shared" si="322"/>
        <v>0.12903901107615656</v>
      </c>
      <c r="F653" s="49">
        <f t="shared" si="322"/>
        <v>0.4433657304914092</v>
      </c>
      <c r="G653" s="49">
        <f t="shared" si="322"/>
        <v>3.3455875688293578E-2</v>
      </c>
      <c r="H653" s="71">
        <f t="shared" si="322"/>
        <v>4.6938564070436755E-4</v>
      </c>
      <c r="I653" s="50">
        <f>SUM(B653:H653)</f>
        <v>1</v>
      </c>
      <c r="K653" s="82" t="s">
        <v>83</v>
      </c>
      <c r="L653" s="99">
        <f t="shared" ref="L653:R653" si="323">IF($S652=0,"-",L652/$S652)</f>
        <v>0.30672517604084293</v>
      </c>
      <c r="M653" s="99">
        <f t="shared" si="323"/>
        <v>6.3650429124558379E-3</v>
      </c>
      <c r="N653" s="99">
        <f t="shared" si="323"/>
        <v>8.0579778150137629E-2</v>
      </c>
      <c r="O653" s="99">
        <f t="shared" si="323"/>
        <v>0.12903901107615656</v>
      </c>
      <c r="P653" s="99">
        <f t="shared" si="323"/>
        <v>0.4433657304914092</v>
      </c>
      <c r="Q653" s="99">
        <f t="shared" si="323"/>
        <v>3.3455875688293578E-2</v>
      </c>
      <c r="R653" s="100">
        <f t="shared" si="323"/>
        <v>4.6938564070436755E-4</v>
      </c>
      <c r="S653" s="101">
        <f>SUM(L653:R653)</f>
        <v>1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86</v>
      </c>
      <c r="B1" s="357"/>
      <c r="C1" s="357"/>
      <c r="D1" s="357"/>
      <c r="E1" s="357"/>
      <c r="F1" s="357"/>
      <c r="G1" s="357"/>
      <c r="H1" s="357"/>
      <c r="I1" s="358"/>
      <c r="K1" s="365" t="s">
        <v>87</v>
      </c>
      <c r="L1" s="366"/>
      <c r="M1" s="366"/>
      <c r="N1" s="366"/>
      <c r="O1" s="366"/>
      <c r="P1" s="366"/>
      <c r="Q1" s="366"/>
      <c r="R1" s="366"/>
      <c r="S1" s="367"/>
      <c r="U1" s="374" t="s">
        <v>88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28.5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5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52.997201303099892</v>
      </c>
      <c r="C7" s="38">
        <f t="shared" ref="C7:E7" si="0">C33+C85</f>
        <v>0</v>
      </c>
      <c r="D7" s="38">
        <f t="shared" si="0"/>
        <v>1.4839611476035888</v>
      </c>
      <c r="E7" s="38">
        <f t="shared" si="0"/>
        <v>0</v>
      </c>
      <c r="F7" s="158">
        <f>F59+F85</f>
        <v>1.5163957558357537</v>
      </c>
      <c r="G7" s="38">
        <f t="shared" ref="G7:H7" si="1">G33+G85</f>
        <v>0</v>
      </c>
      <c r="H7" s="38">
        <f t="shared" si="1"/>
        <v>0</v>
      </c>
      <c r="I7" s="160">
        <f>SUM(B7:H7)</f>
        <v>55.997558206539232</v>
      </c>
      <c r="J7" s="155"/>
      <c r="K7" s="161" t="s">
        <v>7</v>
      </c>
      <c r="L7" s="38">
        <f>L33+L85</f>
        <v>52.997201303099892</v>
      </c>
      <c r="M7" s="38">
        <f t="shared" ref="M7:O7" si="2">M33+M85</f>
        <v>0</v>
      </c>
      <c r="N7" s="38">
        <f t="shared" si="2"/>
        <v>1.4839611476035888</v>
      </c>
      <c r="O7" s="38">
        <f t="shared" si="2"/>
        <v>0</v>
      </c>
      <c r="P7" s="44">
        <f>P59+P85+P33</f>
        <v>1.5163957558357537</v>
      </c>
      <c r="Q7" s="38">
        <f t="shared" ref="Q7:R7" si="3">Q33+Q85</f>
        <v>0</v>
      </c>
      <c r="R7" s="38">
        <f t="shared" si="3"/>
        <v>0</v>
      </c>
      <c r="S7" s="164">
        <f>SUM(L7:R7)</f>
        <v>55.997558206539232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7" si="4">B34+B86</f>
        <v>42.544505917779588</v>
      </c>
      <c r="C8" s="41">
        <f t="shared" si="4"/>
        <v>0</v>
      </c>
      <c r="D8" s="41">
        <f t="shared" si="4"/>
        <v>419.68558828611799</v>
      </c>
      <c r="E8" s="41">
        <f t="shared" si="4"/>
        <v>0</v>
      </c>
      <c r="F8" s="166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168">
        <f t="shared" ref="I8:I27" si="7">SUM(B8:H8)</f>
        <v>462.23009420389758</v>
      </c>
      <c r="J8" s="155"/>
      <c r="K8" s="169" t="s">
        <v>8</v>
      </c>
      <c r="L8" s="88">
        <f t="shared" ref="L8:O27" si="8">L34+L86</f>
        <v>42.544505917779588</v>
      </c>
      <c r="M8" s="88">
        <f t="shared" si="8"/>
        <v>0</v>
      </c>
      <c r="N8" s="88">
        <f t="shared" si="8"/>
        <v>419.68558828611799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172">
        <f t="shared" ref="S8:S27" si="11">SUM(L8:R8)</f>
        <v>462.23009420389758</v>
      </c>
      <c r="T8" s="155" t="str">
        <f t="shared" ref="T8:T24" si="12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62.646055664465806</v>
      </c>
      <c r="C9" s="44">
        <f t="shared" si="4"/>
        <v>0</v>
      </c>
      <c r="D9" s="44">
        <f t="shared" si="4"/>
        <v>326.22133293522745</v>
      </c>
      <c r="E9" s="44">
        <f t="shared" si="4"/>
        <v>0</v>
      </c>
      <c r="F9" s="162">
        <f t="shared" si="5"/>
        <v>0</v>
      </c>
      <c r="G9" s="44">
        <f t="shared" ref="G9:H9" si="13">G35+G87</f>
        <v>0</v>
      </c>
      <c r="H9" s="44">
        <f t="shared" si="13"/>
        <v>0</v>
      </c>
      <c r="I9" s="160">
        <f t="shared" si="7"/>
        <v>388.86738859969324</v>
      </c>
      <c r="J9" s="155"/>
      <c r="K9" s="161" t="s">
        <v>10</v>
      </c>
      <c r="L9" s="44">
        <f t="shared" si="8"/>
        <v>62.646055664465806</v>
      </c>
      <c r="M9" s="44">
        <f t="shared" si="8"/>
        <v>0</v>
      </c>
      <c r="N9" s="44">
        <f t="shared" si="8"/>
        <v>326.22133293522745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164">
        <f t="shared" si="11"/>
        <v>388.86738859969324</v>
      </c>
      <c r="T9" s="155" t="str">
        <f t="shared" si="12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535.9463874999999</v>
      </c>
      <c r="E10" s="41">
        <f t="shared" si="4"/>
        <v>0</v>
      </c>
      <c r="F10" s="166">
        <f t="shared" si="5"/>
        <v>0</v>
      </c>
      <c r="G10" s="41">
        <f t="shared" ref="G10:H10" si="15">G36+G88</f>
        <v>0</v>
      </c>
      <c r="H10" s="41">
        <f t="shared" si="15"/>
        <v>0</v>
      </c>
      <c r="I10" s="168">
        <f t="shared" si="7"/>
        <v>535.9463874999999</v>
      </c>
      <c r="J10" s="155"/>
      <c r="K10" s="169" t="s">
        <v>52</v>
      </c>
      <c r="L10" s="88">
        <f t="shared" si="8"/>
        <v>0</v>
      </c>
      <c r="M10" s="88">
        <f t="shared" si="8"/>
        <v>0</v>
      </c>
      <c r="N10" s="88">
        <f t="shared" si="8"/>
        <v>535.9463874999999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172">
        <f t="shared" si="11"/>
        <v>535.9463874999999</v>
      </c>
      <c r="T10" s="155" t="str">
        <f t="shared" si="12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470.58440117412255</v>
      </c>
      <c r="C11" s="44">
        <f t="shared" si="4"/>
        <v>126.9723201736184</v>
      </c>
      <c r="D11" s="44">
        <f t="shared" si="4"/>
        <v>368.53831214610432</v>
      </c>
      <c r="E11" s="44">
        <f t="shared" si="4"/>
        <v>7.6458750142602039</v>
      </c>
      <c r="F11" s="162">
        <f t="shared" si="5"/>
        <v>0</v>
      </c>
      <c r="G11" s="44">
        <f t="shared" ref="G11:H11" si="17">G37+G89</f>
        <v>0</v>
      </c>
      <c r="H11" s="44">
        <f t="shared" si="17"/>
        <v>0</v>
      </c>
      <c r="I11" s="160">
        <f t="shared" si="7"/>
        <v>973.74090850810546</v>
      </c>
      <c r="J11" s="155"/>
      <c r="K11" s="161" t="s">
        <v>16</v>
      </c>
      <c r="L11" s="44">
        <f t="shared" si="8"/>
        <v>470.58440117412255</v>
      </c>
      <c r="M11" s="44">
        <f t="shared" si="8"/>
        <v>126.9723201736184</v>
      </c>
      <c r="N11" s="44">
        <f t="shared" si="8"/>
        <v>368.53831214610432</v>
      </c>
      <c r="O11" s="44">
        <f t="shared" si="8"/>
        <v>7.6458750142602039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164">
        <f t="shared" si="11"/>
        <v>973.74090850810546</v>
      </c>
      <c r="T11" s="155" t="str">
        <f t="shared" si="12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8081.1289555150906</v>
      </c>
      <c r="C12" s="41">
        <f t="shared" si="4"/>
        <v>78.303050221967538</v>
      </c>
      <c r="D12" s="41">
        <f t="shared" si="4"/>
        <v>947.39820893447575</v>
      </c>
      <c r="E12" s="41">
        <f t="shared" si="4"/>
        <v>7.3992925130533909</v>
      </c>
      <c r="F12" s="166">
        <f t="shared" si="5"/>
        <v>0</v>
      </c>
      <c r="G12" s="41">
        <f t="shared" ref="G12:H12" si="19">G38+G90</f>
        <v>0</v>
      </c>
      <c r="H12" s="41">
        <f t="shared" si="19"/>
        <v>0</v>
      </c>
      <c r="I12" s="168">
        <f t="shared" si="7"/>
        <v>9114.2295071845874</v>
      </c>
      <c r="J12" s="155"/>
      <c r="K12" s="169" t="s">
        <v>15</v>
      </c>
      <c r="L12" s="88">
        <f t="shared" si="8"/>
        <v>8081.1289555150906</v>
      </c>
      <c r="M12" s="88">
        <f t="shared" si="8"/>
        <v>78.303050221967538</v>
      </c>
      <c r="N12" s="88">
        <f t="shared" si="8"/>
        <v>947.39820893447575</v>
      </c>
      <c r="O12" s="88">
        <f t="shared" si="8"/>
        <v>7.3992925130533909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172">
        <f t="shared" si="11"/>
        <v>9114.2295071845874</v>
      </c>
      <c r="T12" s="155" t="str">
        <f t="shared" si="12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0.28200361910294564</v>
      </c>
      <c r="D13" s="44">
        <f t="shared" si="4"/>
        <v>0.30925496163007943</v>
      </c>
      <c r="E13" s="44">
        <f t="shared" si="4"/>
        <v>1304.8208318751451</v>
      </c>
      <c r="F13" s="162">
        <f t="shared" si="5"/>
        <v>19328.322934404321</v>
      </c>
      <c r="G13" s="44">
        <f t="shared" ref="G13:H13" si="21">G39+G91</f>
        <v>0</v>
      </c>
      <c r="H13" s="44">
        <f t="shared" si="21"/>
        <v>0</v>
      </c>
      <c r="I13" s="160">
        <f t="shared" si="7"/>
        <v>20633.735024860198</v>
      </c>
      <c r="J13" s="155"/>
      <c r="K13" s="175" t="s">
        <v>54</v>
      </c>
      <c r="L13" s="44">
        <f t="shared" si="8"/>
        <v>0</v>
      </c>
      <c r="M13" s="44">
        <f t="shared" si="8"/>
        <v>0.28200361910294564</v>
      </c>
      <c r="N13" s="44">
        <f t="shared" si="8"/>
        <v>0.30925496163007943</v>
      </c>
      <c r="O13" s="44">
        <f t="shared" si="8"/>
        <v>1304.8208318751451</v>
      </c>
      <c r="P13" s="44">
        <f t="shared" si="9"/>
        <v>19328.322934404321</v>
      </c>
      <c r="Q13" s="44">
        <f t="shared" ref="Q13:R13" si="22">Q39+Q91</f>
        <v>0</v>
      </c>
      <c r="R13" s="44">
        <f t="shared" si="22"/>
        <v>0</v>
      </c>
      <c r="S13" s="164">
        <f t="shared" si="11"/>
        <v>20633.735024860198</v>
      </c>
      <c r="T13" s="155" t="str">
        <f>IF(ABS(S13-I13)&gt;0.2,S13-I13,"")</f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0</v>
      </c>
      <c r="D14" s="41">
        <f t="shared" si="4"/>
        <v>0.10739513607440802</v>
      </c>
      <c r="E14" s="41">
        <f t="shared" si="4"/>
        <v>42.163389176456043</v>
      </c>
      <c r="F14" s="166">
        <f t="shared" si="5"/>
        <v>5468.6242602574275</v>
      </c>
      <c r="G14" s="41">
        <f t="shared" ref="G14:H14" si="23">G40+G92</f>
        <v>0</v>
      </c>
      <c r="H14" s="41">
        <f t="shared" si="23"/>
        <v>0</v>
      </c>
      <c r="I14" s="168">
        <f t="shared" si="7"/>
        <v>5510.8950445699584</v>
      </c>
      <c r="J14" s="155"/>
      <c r="K14" s="169" t="s">
        <v>12</v>
      </c>
      <c r="L14" s="88">
        <f t="shared" si="8"/>
        <v>0</v>
      </c>
      <c r="M14" s="88">
        <f t="shared" si="8"/>
        <v>0</v>
      </c>
      <c r="N14" s="88">
        <f t="shared" si="8"/>
        <v>0.10739513607440802</v>
      </c>
      <c r="O14" s="88">
        <f t="shared" si="8"/>
        <v>42.163389176456043</v>
      </c>
      <c r="P14" s="88">
        <f t="shared" si="9"/>
        <v>5468.6242602574275</v>
      </c>
      <c r="Q14" s="88">
        <f t="shared" ref="Q14:R14" si="24">Q40+Q92</f>
        <v>0</v>
      </c>
      <c r="R14" s="88">
        <f t="shared" si="24"/>
        <v>0</v>
      </c>
      <c r="S14" s="172">
        <f t="shared" si="11"/>
        <v>5510.8950445699584</v>
      </c>
      <c r="T14" s="155" t="str">
        <f t="shared" si="12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0.68261959156404706</v>
      </c>
      <c r="E15" s="44">
        <f t="shared" si="4"/>
        <v>0</v>
      </c>
      <c r="F15" s="162">
        <f t="shared" si="5"/>
        <v>1468.1474155603926</v>
      </c>
      <c r="G15" s="44">
        <f t="shared" ref="G15:H15" si="25">G41+G93</f>
        <v>0</v>
      </c>
      <c r="H15" s="44">
        <f t="shared" si="25"/>
        <v>0</v>
      </c>
      <c r="I15" s="160">
        <f t="shared" si="7"/>
        <v>1468.8300351519565</v>
      </c>
      <c r="J15" s="155"/>
      <c r="K15" s="175" t="s">
        <v>55</v>
      </c>
      <c r="L15" s="44">
        <f t="shared" si="8"/>
        <v>0</v>
      </c>
      <c r="M15" s="44">
        <f t="shared" si="8"/>
        <v>0</v>
      </c>
      <c r="N15" s="44">
        <f t="shared" si="8"/>
        <v>0.68261959156404706</v>
      </c>
      <c r="O15" s="44">
        <f t="shared" si="8"/>
        <v>0</v>
      </c>
      <c r="P15" s="44">
        <f t="shared" si="9"/>
        <v>1468.1474155603926</v>
      </c>
      <c r="Q15" s="44">
        <f t="shared" ref="Q15:R15" si="26">Q41+Q93</f>
        <v>0</v>
      </c>
      <c r="R15" s="44">
        <f t="shared" si="26"/>
        <v>0</v>
      </c>
      <c r="S15" s="164">
        <f t="shared" si="11"/>
        <v>1468.8300351519565</v>
      </c>
      <c r="T15" s="155" t="str">
        <f t="shared" si="12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387.73487876097016</v>
      </c>
      <c r="C16" s="41">
        <f t="shared" si="4"/>
        <v>17.872468394277469</v>
      </c>
      <c r="D16" s="41">
        <f t="shared" si="4"/>
        <v>164.43593109962129</v>
      </c>
      <c r="E16" s="41">
        <f t="shared" si="4"/>
        <v>94.092406139045607</v>
      </c>
      <c r="F16" s="166">
        <f t="shared" si="5"/>
        <v>10.512245736984729</v>
      </c>
      <c r="G16" s="41">
        <f t="shared" ref="G16:H16" si="27">G42+G94</f>
        <v>0</v>
      </c>
      <c r="H16" s="41">
        <f t="shared" si="27"/>
        <v>0</v>
      </c>
      <c r="I16" s="168">
        <f t="shared" si="7"/>
        <v>674.64793013089923</v>
      </c>
      <c r="J16" s="155"/>
      <c r="K16" s="169" t="s">
        <v>17</v>
      </c>
      <c r="L16" s="88">
        <f t="shared" si="8"/>
        <v>387.73487876097016</v>
      </c>
      <c r="M16" s="88">
        <f t="shared" si="8"/>
        <v>17.872468394277469</v>
      </c>
      <c r="N16" s="88">
        <f t="shared" si="8"/>
        <v>164.43593109962129</v>
      </c>
      <c r="O16" s="88">
        <f t="shared" si="8"/>
        <v>94.092406139045607</v>
      </c>
      <c r="P16" s="88">
        <f t="shared" si="9"/>
        <v>10.512245736984729</v>
      </c>
      <c r="Q16" s="88">
        <f t="shared" ref="Q16:R16" si="28">Q42+Q94</f>
        <v>0</v>
      </c>
      <c r="R16" s="88">
        <f t="shared" si="28"/>
        <v>0</v>
      </c>
      <c r="S16" s="172">
        <f t="shared" si="11"/>
        <v>674.64793013089923</v>
      </c>
      <c r="T16" s="155" t="str">
        <f t="shared" si="12"/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3715.2730833846927</v>
      </c>
      <c r="C17" s="44">
        <f t="shared" si="4"/>
        <v>1679.7824501168527</v>
      </c>
      <c r="D17" s="44">
        <f t="shared" si="4"/>
        <v>3436.9817279973149</v>
      </c>
      <c r="E17" s="44">
        <f t="shared" si="4"/>
        <v>136.06545671725087</v>
      </c>
      <c r="F17" s="162">
        <f t="shared" si="5"/>
        <v>37.738372175781258</v>
      </c>
      <c r="G17" s="44">
        <f t="shared" ref="G17:H17" si="29">G43+G95</f>
        <v>0</v>
      </c>
      <c r="H17" s="44">
        <f t="shared" si="29"/>
        <v>0</v>
      </c>
      <c r="I17" s="160">
        <f t="shared" si="7"/>
        <v>9005.8410903918921</v>
      </c>
      <c r="J17" s="155"/>
      <c r="K17" s="175" t="s">
        <v>139</v>
      </c>
      <c r="L17" s="44">
        <f t="shared" si="8"/>
        <v>3715.2730833846927</v>
      </c>
      <c r="M17" s="44">
        <f t="shared" si="8"/>
        <v>1679.7824501168527</v>
      </c>
      <c r="N17" s="44">
        <f t="shared" si="8"/>
        <v>3436.9817279973149</v>
      </c>
      <c r="O17" s="44">
        <f t="shared" si="8"/>
        <v>136.06545671725087</v>
      </c>
      <c r="P17" s="44">
        <f t="shared" si="9"/>
        <v>37.738372175781258</v>
      </c>
      <c r="Q17" s="44">
        <f t="shared" ref="Q17:R17" si="30">Q43+Q95</f>
        <v>0</v>
      </c>
      <c r="R17" s="44">
        <f t="shared" si="30"/>
        <v>0</v>
      </c>
      <c r="S17" s="164">
        <f t="shared" si="11"/>
        <v>9005.8410903918921</v>
      </c>
      <c r="T17" s="155" t="str">
        <f t="shared" si="12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1962.9084328903575</v>
      </c>
      <c r="C18" s="41">
        <f t="shared" si="4"/>
        <v>83.390155543083111</v>
      </c>
      <c r="D18" s="41">
        <f t="shared" si="4"/>
        <v>4622.7237504733512</v>
      </c>
      <c r="E18" s="41">
        <f t="shared" si="4"/>
        <v>7819.2217932605345</v>
      </c>
      <c r="F18" s="166">
        <f t="shared" si="5"/>
        <v>1574.4489308033917</v>
      </c>
      <c r="G18" s="41">
        <f t="shared" ref="G18:H18" si="31">G44+G96</f>
        <v>2568.5110515447418</v>
      </c>
      <c r="H18" s="41">
        <f t="shared" si="31"/>
        <v>23.813895523704545</v>
      </c>
      <c r="I18" s="168">
        <f t="shared" si="7"/>
        <v>18655.018010039166</v>
      </c>
      <c r="J18" s="155"/>
      <c r="K18" s="169" t="s">
        <v>25</v>
      </c>
      <c r="L18" s="88">
        <f t="shared" si="8"/>
        <v>1962.9084328903575</v>
      </c>
      <c r="M18" s="88">
        <f t="shared" si="8"/>
        <v>83.390155543083111</v>
      </c>
      <c r="N18" s="88">
        <f t="shared" si="8"/>
        <v>4622.7237504733512</v>
      </c>
      <c r="O18" s="88">
        <f t="shared" si="8"/>
        <v>7819.2217932605345</v>
      </c>
      <c r="P18" s="88">
        <f t="shared" si="9"/>
        <v>1574.4489308033917</v>
      </c>
      <c r="Q18" s="88">
        <f t="shared" ref="Q18:R18" si="32">Q44+Q96</f>
        <v>2568.5110515447418</v>
      </c>
      <c r="R18" s="88">
        <f t="shared" si="32"/>
        <v>23.813895523704545</v>
      </c>
      <c r="S18" s="172">
        <f t="shared" si="11"/>
        <v>18655.018010039166</v>
      </c>
      <c r="T18" s="288" t="str">
        <f>IF(ABS(S18-I18)&gt;0.2,S18-I18,"")</f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1794.8216643519372</v>
      </c>
      <c r="C19" s="44">
        <f t="shared" si="4"/>
        <v>188.96476506673324</v>
      </c>
      <c r="D19" s="44">
        <f t="shared" si="4"/>
        <v>167.76582816311648</v>
      </c>
      <c r="E19" s="44">
        <f t="shared" si="4"/>
        <v>0</v>
      </c>
      <c r="F19" s="162">
        <f t="shared" si="5"/>
        <v>0</v>
      </c>
      <c r="G19" s="44">
        <f t="shared" ref="G19:H19" si="33">G45+G97</f>
        <v>0</v>
      </c>
      <c r="H19" s="44">
        <f t="shared" si="33"/>
        <v>0</v>
      </c>
      <c r="I19" s="160">
        <f t="shared" si="7"/>
        <v>2151.5522575817868</v>
      </c>
      <c r="J19" s="155"/>
      <c r="K19" s="175" t="s">
        <v>24</v>
      </c>
      <c r="L19" s="44">
        <f t="shared" si="8"/>
        <v>1794.8216643519372</v>
      </c>
      <c r="M19" s="44">
        <f t="shared" si="8"/>
        <v>188.96476506673324</v>
      </c>
      <c r="N19" s="44">
        <f t="shared" si="8"/>
        <v>167.76582816311648</v>
      </c>
      <c r="O19" s="44">
        <f t="shared" si="8"/>
        <v>0</v>
      </c>
      <c r="P19" s="44">
        <f t="shared" si="9"/>
        <v>0</v>
      </c>
      <c r="Q19" s="44">
        <f t="shared" ref="Q19:R19" si="34">Q45+Q97</f>
        <v>0</v>
      </c>
      <c r="R19" s="44">
        <f t="shared" si="34"/>
        <v>0</v>
      </c>
      <c r="S19" s="164">
        <f t="shared" si="11"/>
        <v>2151.5522575817868</v>
      </c>
      <c r="T19" s="155" t="str">
        <f t="shared" si="12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5362.7903330823683</v>
      </c>
      <c r="C20" s="41">
        <f t="shared" si="4"/>
        <v>16.585925213612121</v>
      </c>
      <c r="D20" s="41">
        <f t="shared" si="4"/>
        <v>564.39478950719251</v>
      </c>
      <c r="E20" s="41">
        <f t="shared" si="4"/>
        <v>0</v>
      </c>
      <c r="F20" s="166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168">
        <f t="shared" si="7"/>
        <v>5944.0024103728792</v>
      </c>
      <c r="J20" s="155"/>
      <c r="K20" s="169" t="s">
        <v>56</v>
      </c>
      <c r="L20" s="88">
        <f t="shared" si="8"/>
        <v>5362.7903330823683</v>
      </c>
      <c r="M20" s="88">
        <f t="shared" si="8"/>
        <v>16.585925213612121</v>
      </c>
      <c r="N20" s="88">
        <f t="shared" si="8"/>
        <v>564.39478950719251</v>
      </c>
      <c r="O20" s="88">
        <f t="shared" si="8"/>
        <v>0</v>
      </c>
      <c r="P20" s="88">
        <f t="shared" si="9"/>
        <v>0.23136256970588234</v>
      </c>
      <c r="Q20" s="88">
        <f t="shared" ref="Q20:R20" si="36">Q46+Q98</f>
        <v>0</v>
      </c>
      <c r="R20" s="88">
        <f t="shared" si="36"/>
        <v>0</v>
      </c>
      <c r="S20" s="172">
        <f t="shared" si="11"/>
        <v>5944.0024103728792</v>
      </c>
      <c r="T20" s="155" t="str">
        <f t="shared" si="12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1917.6064110005543</v>
      </c>
      <c r="C21" s="44">
        <f t="shared" si="4"/>
        <v>1446.7231870489084</v>
      </c>
      <c r="D21" s="44">
        <f t="shared" si="4"/>
        <v>1134.0713598112836</v>
      </c>
      <c r="E21" s="44">
        <f t="shared" si="4"/>
        <v>25.552491471307775</v>
      </c>
      <c r="F21" s="162">
        <f t="shared" si="5"/>
        <v>1865.2296471489501</v>
      </c>
      <c r="G21" s="44">
        <f t="shared" ref="G21:H21" si="37">G47+G99</f>
        <v>0</v>
      </c>
      <c r="H21" s="44">
        <f t="shared" si="37"/>
        <v>0</v>
      </c>
      <c r="I21" s="160">
        <f t="shared" si="7"/>
        <v>6389.1830964810042</v>
      </c>
      <c r="J21" s="155"/>
      <c r="K21" s="175" t="s">
        <v>22</v>
      </c>
      <c r="L21" s="44">
        <f t="shared" si="8"/>
        <v>1917.6064110005543</v>
      </c>
      <c r="M21" s="44">
        <f t="shared" si="8"/>
        <v>1446.7231870489084</v>
      </c>
      <c r="N21" s="44">
        <f t="shared" si="8"/>
        <v>1134.0713598112836</v>
      </c>
      <c r="O21" s="44">
        <f t="shared" si="8"/>
        <v>25.552491471307775</v>
      </c>
      <c r="P21" s="44">
        <f t="shared" si="9"/>
        <v>1865.2296471489501</v>
      </c>
      <c r="Q21" s="44">
        <f t="shared" ref="Q21:R21" si="38">Q47+Q99</f>
        <v>0</v>
      </c>
      <c r="R21" s="44">
        <f t="shared" si="38"/>
        <v>0</v>
      </c>
      <c r="S21" s="164">
        <f t="shared" si="11"/>
        <v>6389.1830964810042</v>
      </c>
      <c r="T21" s="155" t="str">
        <f t="shared" si="12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4.2240639955838635</v>
      </c>
      <c r="C22" s="41">
        <f t="shared" si="4"/>
        <v>5.1480774550010553</v>
      </c>
      <c r="D22" s="41">
        <f t="shared" si="4"/>
        <v>169.58921015794556</v>
      </c>
      <c r="E22" s="41">
        <f t="shared" si="4"/>
        <v>0</v>
      </c>
      <c r="F22" s="166">
        <f t="shared" si="5"/>
        <v>0</v>
      </c>
      <c r="G22" s="41">
        <f t="shared" ref="G22:H22" si="39">G48+G100</f>
        <v>0</v>
      </c>
      <c r="H22" s="41">
        <f t="shared" si="39"/>
        <v>0</v>
      </c>
      <c r="I22" s="168">
        <f t="shared" si="7"/>
        <v>178.96135160853049</v>
      </c>
      <c r="J22" s="155"/>
      <c r="K22" s="169" t="s">
        <v>21</v>
      </c>
      <c r="L22" s="88">
        <f t="shared" si="8"/>
        <v>4.2240639955838635</v>
      </c>
      <c r="M22" s="88">
        <f t="shared" si="8"/>
        <v>5.1480774550010553</v>
      </c>
      <c r="N22" s="88">
        <f t="shared" si="8"/>
        <v>169.58921015794556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172">
        <f t="shared" si="11"/>
        <v>178.96135160853049</v>
      </c>
      <c r="T22" s="155" t="str">
        <f t="shared" si="12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792.32291990166141</v>
      </c>
      <c r="C23" s="44">
        <f t="shared" si="4"/>
        <v>0</v>
      </c>
      <c r="D23" s="44">
        <f t="shared" si="4"/>
        <v>440.95966265394077</v>
      </c>
      <c r="E23" s="44">
        <f t="shared" si="4"/>
        <v>0</v>
      </c>
      <c r="F23" s="162">
        <f t="shared" si="5"/>
        <v>0</v>
      </c>
      <c r="G23" s="44">
        <f t="shared" ref="G23:H23" si="41">G49+G101</f>
        <v>0</v>
      </c>
      <c r="H23" s="44">
        <f t="shared" si="41"/>
        <v>0</v>
      </c>
      <c r="I23" s="160">
        <f t="shared" si="7"/>
        <v>1233.2825825556022</v>
      </c>
      <c r="J23" s="155"/>
      <c r="K23" s="177" t="s">
        <v>60</v>
      </c>
      <c r="L23" s="44">
        <f t="shared" si="8"/>
        <v>792.32291990166141</v>
      </c>
      <c r="M23" s="44">
        <f t="shared" si="8"/>
        <v>0</v>
      </c>
      <c r="N23" s="44">
        <f t="shared" si="8"/>
        <v>440.95966265394077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164">
        <f t="shared" si="11"/>
        <v>1233.2825825556022</v>
      </c>
      <c r="T23" s="155" t="str">
        <f t="shared" si="12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tr">
        <f>A50</f>
        <v>Umgebungswärme etc.</v>
      </c>
      <c r="B24" s="61">
        <f t="shared" si="4"/>
        <v>792.32291990166141</v>
      </c>
      <c r="C24" s="61">
        <f t="shared" si="4"/>
        <v>0</v>
      </c>
      <c r="D24" s="61">
        <f t="shared" si="4"/>
        <v>440.95966265394077</v>
      </c>
      <c r="E24" s="61">
        <f t="shared" si="4"/>
        <v>0</v>
      </c>
      <c r="F24" s="179">
        <f t="shared" si="5"/>
        <v>0</v>
      </c>
      <c r="G24" s="61">
        <f t="shared" ref="G24:H24" si="43">G50+G102</f>
        <v>0</v>
      </c>
      <c r="H24" s="61">
        <f t="shared" si="43"/>
        <v>0</v>
      </c>
      <c r="I24" s="181">
        <f t="shared" si="7"/>
        <v>1233.2825825556022</v>
      </c>
      <c r="J24" s="155"/>
      <c r="K24" s="182" t="s">
        <v>23</v>
      </c>
      <c r="L24" s="91">
        <f t="shared" si="8"/>
        <v>792.32291990166141</v>
      </c>
      <c r="M24" s="91">
        <f t="shared" si="8"/>
        <v>0</v>
      </c>
      <c r="N24" s="91">
        <f t="shared" si="8"/>
        <v>440.95966265394077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185">
        <f t="shared" si="11"/>
        <v>1233.2825825556022</v>
      </c>
      <c r="T24" s="155" t="str">
        <f t="shared" si="12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tr">
        <f>A51</f>
        <v>Gichtgas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187">
        <f t="shared" si="5"/>
        <v>0</v>
      </c>
      <c r="G25" s="64">
        <f t="shared" ref="G25:H25" si="45">G51+G103</f>
        <v>0</v>
      </c>
      <c r="H25" s="64">
        <f t="shared" si="45"/>
        <v>0</v>
      </c>
      <c r="I25" s="189">
        <f t="shared" si="7"/>
        <v>0</v>
      </c>
      <c r="J25" s="155"/>
      <c r="K25" s="190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192">
        <f t="shared" si="11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tr">
        <f>A52</f>
        <v>Kokereigas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179">
        <f t="shared" si="5"/>
        <v>0</v>
      </c>
      <c r="G26" s="61">
        <f t="shared" ref="G26:H26" si="47">G52+G104</f>
        <v>0</v>
      </c>
      <c r="H26" s="61">
        <f t="shared" si="47"/>
        <v>0</v>
      </c>
      <c r="I26" s="181">
        <f t="shared" si="7"/>
        <v>0</v>
      </c>
      <c r="J26" s="155"/>
      <c r="K26" s="182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185">
        <f t="shared" si="11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tr">
        <f>A53</f>
        <v>Brenntorf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194">
        <f t="shared" si="5"/>
        <v>0</v>
      </c>
      <c r="G27" s="54">
        <f t="shared" ref="G27:H27" si="49">G53+G105</f>
        <v>0</v>
      </c>
      <c r="H27" s="54">
        <f t="shared" si="49"/>
        <v>0</v>
      </c>
      <c r="I27" s="196">
        <f t="shared" si="7"/>
        <v>0</v>
      </c>
      <c r="J27" s="155"/>
      <c r="K27" s="197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199">
        <f t="shared" si="11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24647.582906942684</v>
      </c>
      <c r="C28" s="201">
        <f t="shared" ref="C28:H28" si="51">SUM(C7:C23)</f>
        <v>3644.024402853157</v>
      </c>
      <c r="D28" s="201">
        <f t="shared" si="51"/>
        <v>13301.295320502562</v>
      </c>
      <c r="E28" s="201">
        <f t="shared" si="51"/>
        <v>9436.9615361670531</v>
      </c>
      <c r="F28" s="201">
        <f t="shared" si="51"/>
        <v>29754.771564412789</v>
      </c>
      <c r="G28" s="201">
        <f t="shared" si="51"/>
        <v>2568.5110515447418</v>
      </c>
      <c r="H28" s="201">
        <f t="shared" si="51"/>
        <v>23.813895523704545</v>
      </c>
      <c r="I28" s="160">
        <f t="shared" ref="I28" si="52">SUM(I7:I23)</f>
        <v>83376.960677946714</v>
      </c>
      <c r="J28" s="465"/>
      <c r="K28" s="202" t="s">
        <v>26</v>
      </c>
      <c r="L28" s="201">
        <f>SUM(L7:L23)</f>
        <v>24647.582906942684</v>
      </c>
      <c r="M28" s="201">
        <f t="shared" ref="M28:R28" si="53">SUM(M7:M23)</f>
        <v>3644.024402853157</v>
      </c>
      <c r="N28" s="201">
        <f t="shared" si="53"/>
        <v>13301.295320502562</v>
      </c>
      <c r="O28" s="201">
        <f t="shared" si="53"/>
        <v>9436.9615361670531</v>
      </c>
      <c r="P28" s="201">
        <f t="shared" si="53"/>
        <v>29754.771564412789</v>
      </c>
      <c r="Q28" s="201">
        <f t="shared" si="53"/>
        <v>2568.5110515447418</v>
      </c>
      <c r="R28" s="203">
        <f t="shared" si="53"/>
        <v>23.813895523704545</v>
      </c>
      <c r="S28" s="204">
        <f t="shared" ref="S28" si="54">SUM(S7:S23)</f>
        <v>83376.960677946714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0.29561623146886901</v>
      </c>
      <c r="C29" s="55">
        <f t="shared" ref="C29:H29" si="55">IF($I28=0,"-",C28/$I28)</f>
        <v>4.370541182148182E-2</v>
      </c>
      <c r="D29" s="55">
        <f t="shared" si="55"/>
        <v>0.15953202434279626</v>
      </c>
      <c r="E29" s="55">
        <f t="shared" si="55"/>
        <v>0.11318428327722839</v>
      </c>
      <c r="F29" s="55">
        <f t="shared" si="55"/>
        <v>0.35687042706370747</v>
      </c>
      <c r="G29" s="55">
        <f t="shared" si="55"/>
        <v>3.0806004808281714E-2</v>
      </c>
      <c r="H29" s="55">
        <f t="shared" si="55"/>
        <v>2.8561721763507917E-4</v>
      </c>
      <c r="I29" s="56">
        <f>SUM(B29:H29)</f>
        <v>0.99999999999999978</v>
      </c>
      <c r="K29" s="82" t="s">
        <v>83</v>
      </c>
      <c r="L29" s="99">
        <f>IF($S28=0,"-",L28/$S28)</f>
        <v>0.29561623146886901</v>
      </c>
      <c r="M29" s="99">
        <f t="shared" ref="M29:R29" si="56">IF($S28=0,"-",M28/$S28)</f>
        <v>4.370541182148182E-2</v>
      </c>
      <c r="N29" s="99">
        <f t="shared" si="56"/>
        <v>0.15953202434279626</v>
      </c>
      <c r="O29" s="99">
        <f t="shared" si="56"/>
        <v>0.11318428327722839</v>
      </c>
      <c r="P29" s="99">
        <f t="shared" si="56"/>
        <v>0.35687042706370747</v>
      </c>
      <c r="Q29" s="99">
        <f t="shared" si="56"/>
        <v>3.0806004808281714E-2</v>
      </c>
      <c r="R29" s="100">
        <f t="shared" si="56"/>
        <v>2.8561721763507917E-4</v>
      </c>
      <c r="S29" s="101">
        <f>SUM(L29:R29)</f>
        <v>0.99999999999999978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3.3713783705987259E-2</v>
      </c>
      <c r="C33" s="38">
        <f t="shared" ref="C33:E33" si="57">C111+C137+C163+C189+C215+C241+C267+C293+C319+C345+C371+C397+C423</f>
        <v>0</v>
      </c>
      <c r="D33" s="38">
        <f t="shared" si="57"/>
        <v>0</v>
      </c>
      <c r="E33" s="38">
        <f t="shared" si="57"/>
        <v>0</v>
      </c>
      <c r="F33" s="321"/>
      <c r="G33" s="38">
        <f t="shared" ref="G33:H48" si="58">G111+G137+G163+G189+G215+G241+G267+G293+G319+G345+G371+G397+G423</f>
        <v>0</v>
      </c>
      <c r="H33" s="38">
        <f t="shared" si="58"/>
        <v>0</v>
      </c>
      <c r="I33" s="160">
        <f>SUM(B33:H33)</f>
        <v>3.3713783705987259E-2</v>
      </c>
      <c r="J33" s="155"/>
      <c r="K33" s="209" t="s">
        <v>7</v>
      </c>
      <c r="L33" s="38">
        <f t="shared" ref="L33:R48" si="59">L111+L137+L163+L189+L215+L241+L267+L293+L319+L345+L371+L397+L423</f>
        <v>3.3713783705987259E-2</v>
      </c>
      <c r="M33" s="38">
        <f t="shared" si="59"/>
        <v>0</v>
      </c>
      <c r="N33" s="38">
        <f t="shared" si="59"/>
        <v>0</v>
      </c>
      <c r="O33" s="38">
        <f t="shared" si="59"/>
        <v>0</v>
      </c>
      <c r="P33" s="38">
        <f t="shared" si="59"/>
        <v>0</v>
      </c>
      <c r="Q33" s="38">
        <f t="shared" si="59"/>
        <v>0</v>
      </c>
      <c r="R33" s="38">
        <f t="shared" si="59"/>
        <v>0</v>
      </c>
      <c r="S33" s="211">
        <f>SUM(L33:R33)</f>
        <v>3.3713783705987259E-2</v>
      </c>
      <c r="T33" s="155"/>
      <c r="U33" s="212" t="s">
        <v>7</v>
      </c>
      <c r="V33" s="117">
        <f t="shared" ref="V33:AH48" si="60">V111+V137+V163+V189+V215+V241+V267+V293+V319+V345+V371+V397+V423</f>
        <v>3.3713783705987259E-2</v>
      </c>
      <c r="W33" s="117">
        <f t="shared" si="60"/>
        <v>0</v>
      </c>
      <c r="X33" s="117">
        <f t="shared" si="60"/>
        <v>0</v>
      </c>
      <c r="Y33" s="117">
        <f t="shared" si="60"/>
        <v>0</v>
      </c>
      <c r="Z33" s="117">
        <f t="shared" si="60"/>
        <v>0</v>
      </c>
      <c r="AA33" s="117">
        <f t="shared" si="60"/>
        <v>0</v>
      </c>
      <c r="AB33" s="117">
        <f t="shared" si="60"/>
        <v>0</v>
      </c>
      <c r="AC33" s="118">
        <f t="shared" si="60"/>
        <v>0</v>
      </c>
      <c r="AD33" s="117">
        <f t="shared" si="60"/>
        <v>0</v>
      </c>
      <c r="AE33" s="117">
        <f t="shared" si="60"/>
        <v>0</v>
      </c>
      <c r="AF33" s="117">
        <f t="shared" si="60"/>
        <v>0</v>
      </c>
      <c r="AG33" s="117">
        <f t="shared" si="60"/>
        <v>0</v>
      </c>
      <c r="AH33" s="117">
        <f t="shared" si="60"/>
        <v>0</v>
      </c>
      <c r="AI33" s="216">
        <f>SUM(V33:AC33)</f>
        <v>3.3713783705987259E-2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61">B112+B138+B164+B190+B216+B242+B268+B294+B320+B346+B372+B398+B424</f>
        <v>0</v>
      </c>
      <c r="C34" s="41">
        <f t="shared" si="61"/>
        <v>0</v>
      </c>
      <c r="D34" s="41">
        <f t="shared" si="61"/>
        <v>415.50544278000001</v>
      </c>
      <c r="E34" s="41">
        <f t="shared" si="61"/>
        <v>0</v>
      </c>
      <c r="F34" s="322"/>
      <c r="G34" s="41">
        <f t="shared" si="58"/>
        <v>0</v>
      </c>
      <c r="H34" s="41">
        <f t="shared" si="58"/>
        <v>0</v>
      </c>
      <c r="I34" s="168">
        <f t="shared" ref="I34:I53" si="62">SUM(B34:H34)</f>
        <v>415.50544278000001</v>
      </c>
      <c r="J34" s="155"/>
      <c r="K34" s="169" t="s">
        <v>8</v>
      </c>
      <c r="L34" s="88">
        <f t="shared" si="59"/>
        <v>0</v>
      </c>
      <c r="M34" s="88">
        <f t="shared" si="59"/>
        <v>0</v>
      </c>
      <c r="N34" s="88">
        <f t="shared" si="59"/>
        <v>415.50544278000001</v>
      </c>
      <c r="O34" s="88">
        <f t="shared" si="59"/>
        <v>0</v>
      </c>
      <c r="P34" s="88">
        <f t="shared" si="59"/>
        <v>0</v>
      </c>
      <c r="Q34" s="88">
        <f t="shared" si="59"/>
        <v>0</v>
      </c>
      <c r="R34" s="88">
        <f t="shared" si="59"/>
        <v>0</v>
      </c>
      <c r="S34" s="172">
        <f t="shared" ref="S34:S53" si="63">SUM(L34:R34)</f>
        <v>415.50544278000001</v>
      </c>
      <c r="T34" s="155"/>
      <c r="U34" s="217" t="s">
        <v>8</v>
      </c>
      <c r="V34" s="121">
        <f t="shared" si="60"/>
        <v>0</v>
      </c>
      <c r="W34" s="121">
        <f t="shared" si="60"/>
        <v>0</v>
      </c>
      <c r="X34" s="121">
        <f t="shared" si="60"/>
        <v>0</v>
      </c>
      <c r="Y34" s="121">
        <f t="shared" si="60"/>
        <v>0</v>
      </c>
      <c r="Z34" s="121">
        <f t="shared" si="60"/>
        <v>415.50544278000001</v>
      </c>
      <c r="AA34" s="121">
        <f t="shared" si="60"/>
        <v>0</v>
      </c>
      <c r="AB34" s="121">
        <f t="shared" si="60"/>
        <v>0</v>
      </c>
      <c r="AC34" s="122">
        <f t="shared" si="60"/>
        <v>0</v>
      </c>
      <c r="AD34" s="121">
        <f t="shared" si="60"/>
        <v>0</v>
      </c>
      <c r="AE34" s="121">
        <f t="shared" si="60"/>
        <v>0</v>
      </c>
      <c r="AF34" s="121">
        <f t="shared" si="60"/>
        <v>0</v>
      </c>
      <c r="AG34" s="121">
        <f t="shared" si="60"/>
        <v>0</v>
      </c>
      <c r="AH34" s="121">
        <f t="shared" si="60"/>
        <v>0</v>
      </c>
      <c r="AI34" s="220">
        <f t="shared" ref="AI34:AI53" si="64">SUM(V34:AC34)</f>
        <v>415.50544278000001</v>
      </c>
      <c r="AJ34" s="147" t="str">
        <f t="shared" ref="AJ34:AJ55" si="65">IF(ABS(S34-AI34)&gt;0.001,S34-AI34,"")</f>
        <v/>
      </c>
    </row>
    <row r="35" spans="1:36" ht="15">
      <c r="A35" s="173" t="s">
        <v>10</v>
      </c>
      <c r="B35" s="44">
        <f t="shared" si="61"/>
        <v>0</v>
      </c>
      <c r="C35" s="44">
        <f t="shared" si="61"/>
        <v>0</v>
      </c>
      <c r="D35" s="44">
        <f t="shared" si="61"/>
        <v>326.21719781825408</v>
      </c>
      <c r="E35" s="44">
        <f t="shared" si="61"/>
        <v>0</v>
      </c>
      <c r="F35" s="322"/>
      <c r="G35" s="44">
        <f t="shared" si="58"/>
        <v>0</v>
      </c>
      <c r="H35" s="44">
        <f t="shared" si="58"/>
        <v>0</v>
      </c>
      <c r="I35" s="160">
        <f t="shared" si="62"/>
        <v>326.21719781825408</v>
      </c>
      <c r="J35" s="155"/>
      <c r="K35" s="175" t="s">
        <v>10</v>
      </c>
      <c r="L35" s="44">
        <f t="shared" si="59"/>
        <v>0</v>
      </c>
      <c r="M35" s="44">
        <f t="shared" si="59"/>
        <v>0</v>
      </c>
      <c r="N35" s="44">
        <f t="shared" si="59"/>
        <v>326.21719781825408</v>
      </c>
      <c r="O35" s="44">
        <f t="shared" si="59"/>
        <v>0</v>
      </c>
      <c r="P35" s="44">
        <f t="shared" si="59"/>
        <v>0</v>
      </c>
      <c r="Q35" s="44">
        <f t="shared" si="59"/>
        <v>0</v>
      </c>
      <c r="R35" s="44">
        <f t="shared" si="59"/>
        <v>0</v>
      </c>
      <c r="S35" s="164">
        <f t="shared" si="63"/>
        <v>326.21719781825408</v>
      </c>
      <c r="T35" s="155"/>
      <c r="U35" s="221" t="s">
        <v>10</v>
      </c>
      <c r="V35" s="117">
        <f t="shared" si="60"/>
        <v>0</v>
      </c>
      <c r="W35" s="117">
        <f t="shared" si="60"/>
        <v>0</v>
      </c>
      <c r="X35" s="117">
        <f t="shared" si="60"/>
        <v>0</v>
      </c>
      <c r="Y35" s="117">
        <f t="shared" si="60"/>
        <v>0</v>
      </c>
      <c r="Z35" s="117">
        <f t="shared" si="60"/>
        <v>326.21719781825408</v>
      </c>
      <c r="AA35" s="117">
        <f t="shared" si="60"/>
        <v>0</v>
      </c>
      <c r="AB35" s="117">
        <f t="shared" si="60"/>
        <v>0</v>
      </c>
      <c r="AC35" s="118">
        <f t="shared" si="60"/>
        <v>0</v>
      </c>
      <c r="AD35" s="117">
        <f t="shared" si="60"/>
        <v>0</v>
      </c>
      <c r="AE35" s="117">
        <f t="shared" si="60"/>
        <v>0</v>
      </c>
      <c r="AF35" s="117">
        <f t="shared" si="60"/>
        <v>0</v>
      </c>
      <c r="AG35" s="117">
        <f t="shared" si="60"/>
        <v>0</v>
      </c>
      <c r="AH35" s="117">
        <f t="shared" si="60"/>
        <v>0</v>
      </c>
      <c r="AI35" s="216">
        <f t="shared" si="64"/>
        <v>326.21719781825408</v>
      </c>
      <c r="AJ35" s="147" t="str">
        <f t="shared" si="65"/>
        <v/>
      </c>
    </row>
    <row r="36" spans="1:36" ht="15">
      <c r="A36" s="165" t="s">
        <v>52</v>
      </c>
      <c r="B36" s="41">
        <f t="shared" si="61"/>
        <v>0</v>
      </c>
      <c r="C36" s="41">
        <f t="shared" si="61"/>
        <v>0</v>
      </c>
      <c r="D36" s="41">
        <f t="shared" si="61"/>
        <v>535.9463874999999</v>
      </c>
      <c r="E36" s="41">
        <f t="shared" si="61"/>
        <v>0</v>
      </c>
      <c r="F36" s="322"/>
      <c r="G36" s="41">
        <f t="shared" si="58"/>
        <v>0</v>
      </c>
      <c r="H36" s="41">
        <f t="shared" si="58"/>
        <v>0</v>
      </c>
      <c r="I36" s="168">
        <f t="shared" si="62"/>
        <v>535.9463874999999</v>
      </c>
      <c r="J36" s="155"/>
      <c r="K36" s="169" t="s">
        <v>52</v>
      </c>
      <c r="L36" s="88">
        <f t="shared" si="59"/>
        <v>0</v>
      </c>
      <c r="M36" s="88">
        <f t="shared" si="59"/>
        <v>0</v>
      </c>
      <c r="N36" s="88">
        <f t="shared" si="59"/>
        <v>535.9463874999999</v>
      </c>
      <c r="O36" s="88">
        <f t="shared" si="59"/>
        <v>0</v>
      </c>
      <c r="P36" s="88">
        <f t="shared" si="59"/>
        <v>0</v>
      </c>
      <c r="Q36" s="88">
        <f t="shared" si="59"/>
        <v>0</v>
      </c>
      <c r="R36" s="88">
        <f t="shared" si="59"/>
        <v>0</v>
      </c>
      <c r="S36" s="172">
        <f t="shared" si="63"/>
        <v>535.9463874999999</v>
      </c>
      <c r="T36" s="155"/>
      <c r="U36" s="217" t="s">
        <v>52</v>
      </c>
      <c r="V36" s="121">
        <f t="shared" si="60"/>
        <v>0</v>
      </c>
      <c r="W36" s="121">
        <f t="shared" si="60"/>
        <v>0</v>
      </c>
      <c r="X36" s="121">
        <f t="shared" si="60"/>
        <v>0</v>
      </c>
      <c r="Y36" s="121">
        <f t="shared" si="60"/>
        <v>0</v>
      </c>
      <c r="Z36" s="121">
        <f t="shared" si="60"/>
        <v>535.9463874999999</v>
      </c>
      <c r="AA36" s="121">
        <f t="shared" si="60"/>
        <v>0</v>
      </c>
      <c r="AB36" s="121">
        <f t="shared" si="60"/>
        <v>0</v>
      </c>
      <c r="AC36" s="122">
        <f t="shared" si="60"/>
        <v>0</v>
      </c>
      <c r="AD36" s="121">
        <f t="shared" si="60"/>
        <v>0</v>
      </c>
      <c r="AE36" s="121">
        <f t="shared" si="60"/>
        <v>0</v>
      </c>
      <c r="AF36" s="121">
        <f t="shared" si="60"/>
        <v>0</v>
      </c>
      <c r="AG36" s="121">
        <f t="shared" si="60"/>
        <v>0</v>
      </c>
      <c r="AH36" s="121">
        <f t="shared" si="60"/>
        <v>0</v>
      </c>
      <c r="AI36" s="220">
        <f t="shared" si="64"/>
        <v>535.9463874999999</v>
      </c>
      <c r="AJ36" s="147" t="str">
        <f t="shared" si="65"/>
        <v/>
      </c>
    </row>
    <row r="37" spans="1:36" ht="15">
      <c r="A37" s="173" t="s">
        <v>16</v>
      </c>
      <c r="B37" s="44">
        <f t="shared" si="61"/>
        <v>243.44632486153225</v>
      </c>
      <c r="C37" s="44">
        <f t="shared" si="61"/>
        <v>123.75466382923616</v>
      </c>
      <c r="D37" s="44">
        <f t="shared" si="61"/>
        <v>343.94311007490734</v>
      </c>
      <c r="E37" s="44">
        <f t="shared" si="61"/>
        <v>6.1881525500282022</v>
      </c>
      <c r="F37" s="322"/>
      <c r="G37" s="44">
        <f t="shared" si="58"/>
        <v>0</v>
      </c>
      <c r="H37" s="44">
        <f t="shared" si="58"/>
        <v>0</v>
      </c>
      <c r="I37" s="160">
        <f t="shared" si="62"/>
        <v>717.33225131570407</v>
      </c>
      <c r="J37" s="155"/>
      <c r="K37" s="175" t="s">
        <v>16</v>
      </c>
      <c r="L37" s="44">
        <f t="shared" si="59"/>
        <v>243.44632486153225</v>
      </c>
      <c r="M37" s="44">
        <f t="shared" si="59"/>
        <v>123.75466382923616</v>
      </c>
      <c r="N37" s="44">
        <f t="shared" si="59"/>
        <v>343.94311007490734</v>
      </c>
      <c r="O37" s="44">
        <f t="shared" si="59"/>
        <v>6.1881525500282022</v>
      </c>
      <c r="P37" s="44">
        <f t="shared" si="59"/>
        <v>0</v>
      </c>
      <c r="Q37" s="44">
        <f t="shared" si="59"/>
        <v>0</v>
      </c>
      <c r="R37" s="44">
        <f t="shared" si="59"/>
        <v>0</v>
      </c>
      <c r="S37" s="164">
        <f t="shared" si="63"/>
        <v>717.33225131570407</v>
      </c>
      <c r="T37" s="155"/>
      <c r="U37" s="221" t="s">
        <v>16</v>
      </c>
      <c r="V37" s="117">
        <f t="shared" si="60"/>
        <v>243.19716213742288</v>
      </c>
      <c r="W37" s="117">
        <f t="shared" si="60"/>
        <v>0</v>
      </c>
      <c r="X37" s="117">
        <f t="shared" si="60"/>
        <v>0</v>
      </c>
      <c r="Y37" s="117">
        <f t="shared" si="60"/>
        <v>123.75466382923616</v>
      </c>
      <c r="Z37" s="117">
        <f t="shared" si="60"/>
        <v>339.65633578678614</v>
      </c>
      <c r="AA37" s="117">
        <f t="shared" si="60"/>
        <v>6.1881525500282022</v>
      </c>
      <c r="AB37" s="117">
        <f t="shared" si="60"/>
        <v>0</v>
      </c>
      <c r="AC37" s="118">
        <f t="shared" si="60"/>
        <v>4.5359370122305807</v>
      </c>
      <c r="AD37" s="117">
        <f t="shared" si="60"/>
        <v>0.2491627241093663</v>
      </c>
      <c r="AE37" s="117">
        <f t="shared" si="60"/>
        <v>0</v>
      </c>
      <c r="AF37" s="117">
        <f t="shared" si="60"/>
        <v>0</v>
      </c>
      <c r="AG37" s="117">
        <f t="shared" si="60"/>
        <v>4.2867742881212143</v>
      </c>
      <c r="AH37" s="117">
        <f t="shared" si="60"/>
        <v>0</v>
      </c>
      <c r="AI37" s="216">
        <f t="shared" si="64"/>
        <v>717.33225131570396</v>
      </c>
      <c r="AJ37" s="147" t="str">
        <f t="shared" si="65"/>
        <v/>
      </c>
    </row>
    <row r="38" spans="1:36" ht="15">
      <c r="A38" s="165" t="s">
        <v>15</v>
      </c>
      <c r="B38" s="41">
        <f t="shared" si="61"/>
        <v>198.2297297873796</v>
      </c>
      <c r="C38" s="41">
        <f t="shared" si="61"/>
        <v>61.591873304153715</v>
      </c>
      <c r="D38" s="41">
        <f t="shared" si="61"/>
        <v>54.349400947164959</v>
      </c>
      <c r="E38" s="41">
        <f t="shared" si="61"/>
        <v>7.3992925130533909</v>
      </c>
      <c r="F38" s="322"/>
      <c r="G38" s="41">
        <f t="shared" si="58"/>
        <v>0</v>
      </c>
      <c r="H38" s="41">
        <f t="shared" si="58"/>
        <v>0</v>
      </c>
      <c r="I38" s="168">
        <f t="shared" si="62"/>
        <v>321.57029655175165</v>
      </c>
      <c r="J38" s="155"/>
      <c r="K38" s="169" t="s">
        <v>15</v>
      </c>
      <c r="L38" s="88">
        <f t="shared" si="59"/>
        <v>198.2297297873796</v>
      </c>
      <c r="M38" s="88">
        <f t="shared" si="59"/>
        <v>61.591873304153715</v>
      </c>
      <c r="N38" s="88">
        <f t="shared" si="59"/>
        <v>54.349400947164959</v>
      </c>
      <c r="O38" s="88">
        <f t="shared" si="59"/>
        <v>7.3992925130533909</v>
      </c>
      <c r="P38" s="88">
        <f t="shared" si="59"/>
        <v>0</v>
      </c>
      <c r="Q38" s="88">
        <f t="shared" si="59"/>
        <v>0</v>
      </c>
      <c r="R38" s="88">
        <f t="shared" si="59"/>
        <v>0</v>
      </c>
      <c r="S38" s="172">
        <f t="shared" si="63"/>
        <v>321.57029655175165</v>
      </c>
      <c r="T38" s="155"/>
      <c r="U38" s="217" t="s">
        <v>53</v>
      </c>
      <c r="V38" s="121">
        <f t="shared" si="60"/>
        <v>189.89055108260911</v>
      </c>
      <c r="W38" s="121">
        <f t="shared" si="60"/>
        <v>0</v>
      </c>
      <c r="X38" s="121">
        <f t="shared" si="60"/>
        <v>0</v>
      </c>
      <c r="Y38" s="121">
        <f t="shared" si="60"/>
        <v>61.591873304153715</v>
      </c>
      <c r="Z38" s="121">
        <f t="shared" si="60"/>
        <v>48.383811632272817</v>
      </c>
      <c r="AA38" s="121">
        <f t="shared" si="60"/>
        <v>6.3885337340308341</v>
      </c>
      <c r="AB38" s="121">
        <f t="shared" si="60"/>
        <v>0</v>
      </c>
      <c r="AC38" s="122">
        <f t="shared" si="60"/>
        <v>15.315526798685138</v>
      </c>
      <c r="AD38" s="121">
        <f t="shared" si="60"/>
        <v>8.3391787047704433</v>
      </c>
      <c r="AE38" s="121">
        <f t="shared" si="60"/>
        <v>0</v>
      </c>
      <c r="AF38" s="121">
        <f t="shared" si="60"/>
        <v>0</v>
      </c>
      <c r="AG38" s="121">
        <f t="shared" si="60"/>
        <v>5.9655893148921386</v>
      </c>
      <c r="AH38" s="121">
        <f t="shared" si="60"/>
        <v>1.0107587790225572</v>
      </c>
      <c r="AI38" s="220">
        <f t="shared" si="64"/>
        <v>321.5702965517516</v>
      </c>
      <c r="AJ38" s="147" t="str">
        <f t="shared" si="65"/>
        <v/>
      </c>
    </row>
    <row r="39" spans="1:36" ht="15">
      <c r="A39" s="173" t="s">
        <v>54</v>
      </c>
      <c r="B39" s="44">
        <f t="shared" si="61"/>
        <v>0</v>
      </c>
      <c r="C39" s="44">
        <f t="shared" si="61"/>
        <v>0</v>
      </c>
      <c r="D39" s="44">
        <f t="shared" si="61"/>
        <v>0</v>
      </c>
      <c r="E39" s="44">
        <f t="shared" si="61"/>
        <v>1146.8709058698314</v>
      </c>
      <c r="F39" s="322"/>
      <c r="G39" s="44">
        <f t="shared" si="58"/>
        <v>0</v>
      </c>
      <c r="H39" s="44">
        <f t="shared" si="58"/>
        <v>0</v>
      </c>
      <c r="I39" s="160">
        <f t="shared" si="62"/>
        <v>1146.8709058698314</v>
      </c>
      <c r="J39" s="155"/>
      <c r="K39" s="175" t="s">
        <v>54</v>
      </c>
      <c r="L39" s="44">
        <f t="shared" si="59"/>
        <v>0</v>
      </c>
      <c r="M39" s="44">
        <f t="shared" si="59"/>
        <v>0</v>
      </c>
      <c r="N39" s="44">
        <f t="shared" si="59"/>
        <v>0</v>
      </c>
      <c r="O39" s="44">
        <f t="shared" si="59"/>
        <v>1146.8709058698314</v>
      </c>
      <c r="P39" s="44">
        <f t="shared" si="59"/>
        <v>2527.7533936944601</v>
      </c>
      <c r="Q39" s="44">
        <f t="shared" si="59"/>
        <v>0</v>
      </c>
      <c r="R39" s="44">
        <f t="shared" si="59"/>
        <v>0</v>
      </c>
      <c r="S39" s="164">
        <f t="shared" si="63"/>
        <v>3674.6242995642915</v>
      </c>
      <c r="T39" s="155"/>
      <c r="U39" s="221" t="s">
        <v>54</v>
      </c>
      <c r="V39" s="117">
        <f t="shared" si="60"/>
        <v>0</v>
      </c>
      <c r="W39" s="117">
        <f t="shared" si="60"/>
        <v>0</v>
      </c>
      <c r="X39" s="117">
        <f t="shared" si="60"/>
        <v>0</v>
      </c>
      <c r="Y39" s="117">
        <f t="shared" si="60"/>
        <v>0</v>
      </c>
      <c r="Z39" s="117">
        <f t="shared" si="60"/>
        <v>0</v>
      </c>
      <c r="AA39" s="117">
        <f t="shared" si="60"/>
        <v>562.58775148448331</v>
      </c>
      <c r="AB39" s="117">
        <f t="shared" si="60"/>
        <v>2527.7533936944601</v>
      </c>
      <c r="AC39" s="118">
        <f t="shared" si="60"/>
        <v>584.2831543853481</v>
      </c>
      <c r="AD39" s="117">
        <f t="shared" si="60"/>
        <v>0</v>
      </c>
      <c r="AE39" s="117">
        <f t="shared" si="60"/>
        <v>0</v>
      </c>
      <c r="AF39" s="117">
        <f t="shared" si="60"/>
        <v>0</v>
      </c>
      <c r="AG39" s="117">
        <f t="shared" si="60"/>
        <v>0</v>
      </c>
      <c r="AH39" s="117">
        <f t="shared" si="60"/>
        <v>584.2831543853481</v>
      </c>
      <c r="AI39" s="216">
        <f t="shared" si="64"/>
        <v>3674.6242995642915</v>
      </c>
      <c r="AJ39" s="147" t="str">
        <f t="shared" si="65"/>
        <v/>
      </c>
    </row>
    <row r="40" spans="1:36" ht="15">
      <c r="A40" s="165" t="s">
        <v>12</v>
      </c>
      <c r="B40" s="41">
        <f t="shared" si="61"/>
        <v>0</v>
      </c>
      <c r="C40" s="41">
        <f t="shared" si="61"/>
        <v>0</v>
      </c>
      <c r="D40" s="41">
        <f t="shared" si="61"/>
        <v>0</v>
      </c>
      <c r="E40" s="41">
        <f t="shared" si="61"/>
        <v>16.030000364024779</v>
      </c>
      <c r="F40" s="322"/>
      <c r="G40" s="41">
        <f t="shared" si="58"/>
        <v>0</v>
      </c>
      <c r="H40" s="41">
        <f t="shared" si="58"/>
        <v>0</v>
      </c>
      <c r="I40" s="168">
        <f t="shared" si="62"/>
        <v>16.030000364024779</v>
      </c>
      <c r="J40" s="155"/>
      <c r="K40" s="169" t="s">
        <v>12</v>
      </c>
      <c r="L40" s="88">
        <f t="shared" si="59"/>
        <v>0</v>
      </c>
      <c r="M40" s="88">
        <f t="shared" si="59"/>
        <v>0</v>
      </c>
      <c r="N40" s="88">
        <f t="shared" si="59"/>
        <v>0</v>
      </c>
      <c r="O40" s="88">
        <f t="shared" si="59"/>
        <v>16.030000364024779</v>
      </c>
      <c r="P40" s="88">
        <f t="shared" si="59"/>
        <v>118.25159036938953</v>
      </c>
      <c r="Q40" s="88">
        <f t="shared" si="59"/>
        <v>0</v>
      </c>
      <c r="R40" s="88">
        <f t="shared" si="59"/>
        <v>0</v>
      </c>
      <c r="S40" s="172">
        <f t="shared" si="63"/>
        <v>134.2815907334143</v>
      </c>
      <c r="T40" s="155"/>
      <c r="U40" s="217" t="s">
        <v>12</v>
      </c>
      <c r="V40" s="121">
        <f t="shared" si="60"/>
        <v>0</v>
      </c>
      <c r="W40" s="121">
        <f t="shared" si="60"/>
        <v>0</v>
      </c>
      <c r="X40" s="121">
        <f t="shared" si="60"/>
        <v>0</v>
      </c>
      <c r="Y40" s="121">
        <f t="shared" si="60"/>
        <v>0</v>
      </c>
      <c r="Z40" s="121">
        <f t="shared" si="60"/>
        <v>0</v>
      </c>
      <c r="AA40" s="121">
        <f t="shared" si="60"/>
        <v>12.839069619685999</v>
      </c>
      <c r="AB40" s="121">
        <f t="shared" si="60"/>
        <v>118.25159036938953</v>
      </c>
      <c r="AC40" s="122">
        <f t="shared" si="60"/>
        <v>3.1909307443387784</v>
      </c>
      <c r="AD40" s="121">
        <f t="shared" si="60"/>
        <v>0</v>
      </c>
      <c r="AE40" s="121">
        <f t="shared" si="60"/>
        <v>0</v>
      </c>
      <c r="AF40" s="121">
        <f t="shared" si="60"/>
        <v>0</v>
      </c>
      <c r="AG40" s="121">
        <f t="shared" si="60"/>
        <v>0</v>
      </c>
      <c r="AH40" s="121">
        <f t="shared" si="60"/>
        <v>3.1909307443387784</v>
      </c>
      <c r="AI40" s="220">
        <f t="shared" si="64"/>
        <v>134.2815907334143</v>
      </c>
      <c r="AJ40" s="147" t="str">
        <f t="shared" si="65"/>
        <v/>
      </c>
    </row>
    <row r="41" spans="1:36" ht="15">
      <c r="A41" s="173" t="s">
        <v>55</v>
      </c>
      <c r="B41" s="44">
        <f t="shared" si="61"/>
        <v>0</v>
      </c>
      <c r="C41" s="44">
        <f t="shared" si="61"/>
        <v>0</v>
      </c>
      <c r="D41" s="44">
        <f t="shared" si="61"/>
        <v>0.68261959156404706</v>
      </c>
      <c r="E41" s="44">
        <f t="shared" si="61"/>
        <v>0</v>
      </c>
      <c r="F41" s="322"/>
      <c r="G41" s="44">
        <f t="shared" si="58"/>
        <v>0</v>
      </c>
      <c r="H41" s="44">
        <f t="shared" si="58"/>
        <v>0</v>
      </c>
      <c r="I41" s="160">
        <f t="shared" si="62"/>
        <v>0.68261959156404706</v>
      </c>
      <c r="J41" s="155"/>
      <c r="K41" s="175" t="s">
        <v>55</v>
      </c>
      <c r="L41" s="44">
        <f t="shared" si="59"/>
        <v>0</v>
      </c>
      <c r="M41" s="44">
        <f t="shared" si="59"/>
        <v>0</v>
      </c>
      <c r="N41" s="44">
        <f t="shared" si="59"/>
        <v>0.68261959156404706</v>
      </c>
      <c r="O41" s="44">
        <f t="shared" si="59"/>
        <v>0</v>
      </c>
      <c r="P41" s="44">
        <f t="shared" si="59"/>
        <v>0</v>
      </c>
      <c r="Q41" s="44">
        <f t="shared" si="59"/>
        <v>0</v>
      </c>
      <c r="R41" s="44">
        <f t="shared" si="59"/>
        <v>0</v>
      </c>
      <c r="S41" s="164">
        <f t="shared" si="63"/>
        <v>0.68261959156404706</v>
      </c>
      <c r="T41" s="155"/>
      <c r="U41" s="221" t="s">
        <v>55</v>
      </c>
      <c r="V41" s="117">
        <f t="shared" si="60"/>
        <v>0</v>
      </c>
      <c r="W41" s="117">
        <f t="shared" si="60"/>
        <v>0</v>
      </c>
      <c r="X41" s="117">
        <f t="shared" si="60"/>
        <v>0</v>
      </c>
      <c r="Y41" s="117">
        <f t="shared" si="60"/>
        <v>0</v>
      </c>
      <c r="Z41" s="117">
        <f t="shared" si="60"/>
        <v>0.68261959156404706</v>
      </c>
      <c r="AA41" s="117">
        <f t="shared" si="60"/>
        <v>0</v>
      </c>
      <c r="AB41" s="117">
        <f t="shared" si="60"/>
        <v>0</v>
      </c>
      <c r="AC41" s="118">
        <f t="shared" si="60"/>
        <v>0</v>
      </c>
      <c r="AD41" s="117">
        <f t="shared" si="60"/>
        <v>0</v>
      </c>
      <c r="AE41" s="117">
        <f t="shared" si="60"/>
        <v>0</v>
      </c>
      <c r="AF41" s="117">
        <f t="shared" si="60"/>
        <v>0</v>
      </c>
      <c r="AG41" s="117">
        <f t="shared" si="60"/>
        <v>0</v>
      </c>
      <c r="AH41" s="117">
        <f t="shared" si="60"/>
        <v>0</v>
      </c>
      <c r="AI41" s="216">
        <f t="shared" si="64"/>
        <v>0.68261959156404706</v>
      </c>
      <c r="AJ41" s="147" t="str">
        <f t="shared" si="65"/>
        <v/>
      </c>
    </row>
    <row r="42" spans="1:36" ht="15">
      <c r="A42" s="165" t="s">
        <v>17</v>
      </c>
      <c r="B42" s="41">
        <f t="shared" si="61"/>
        <v>63.470483137203722</v>
      </c>
      <c r="C42" s="41">
        <f t="shared" si="61"/>
        <v>16.869993378670081</v>
      </c>
      <c r="D42" s="41">
        <f t="shared" si="61"/>
        <v>119.97656863800891</v>
      </c>
      <c r="E42" s="41">
        <f t="shared" si="61"/>
        <v>90.466753975302481</v>
      </c>
      <c r="F42" s="322"/>
      <c r="G42" s="41">
        <f t="shared" si="58"/>
        <v>0</v>
      </c>
      <c r="H42" s="41">
        <f t="shared" si="58"/>
        <v>0</v>
      </c>
      <c r="I42" s="168">
        <f t="shared" si="62"/>
        <v>290.78379912918518</v>
      </c>
      <c r="J42" s="155"/>
      <c r="K42" s="169" t="s">
        <v>17</v>
      </c>
      <c r="L42" s="88">
        <f t="shared" si="59"/>
        <v>63.470483137203722</v>
      </c>
      <c r="M42" s="88">
        <f t="shared" si="59"/>
        <v>16.869993378670081</v>
      </c>
      <c r="N42" s="88">
        <f t="shared" si="59"/>
        <v>119.97656863800891</v>
      </c>
      <c r="O42" s="88">
        <f t="shared" si="59"/>
        <v>90.466753975302481</v>
      </c>
      <c r="P42" s="88">
        <f t="shared" si="59"/>
        <v>10.579960422234494</v>
      </c>
      <c r="Q42" s="88">
        <f t="shared" si="59"/>
        <v>0</v>
      </c>
      <c r="R42" s="88">
        <f t="shared" si="59"/>
        <v>0</v>
      </c>
      <c r="S42" s="172">
        <f t="shared" si="63"/>
        <v>301.36375955141966</v>
      </c>
      <c r="T42" s="155"/>
      <c r="U42" s="217" t="s">
        <v>17</v>
      </c>
      <c r="V42" s="121">
        <f t="shared" si="60"/>
        <v>63.366975525719901</v>
      </c>
      <c r="W42" s="121">
        <f t="shared" si="60"/>
        <v>0</v>
      </c>
      <c r="X42" s="121">
        <f t="shared" si="60"/>
        <v>0</v>
      </c>
      <c r="Y42" s="121">
        <f t="shared" si="60"/>
        <v>16.869993378670081</v>
      </c>
      <c r="Z42" s="121">
        <f t="shared" si="60"/>
        <v>119.97019539021932</v>
      </c>
      <c r="AA42" s="121">
        <f t="shared" si="60"/>
        <v>0.59131283691512759</v>
      </c>
      <c r="AB42" s="121">
        <f t="shared" si="60"/>
        <v>10.579960422234494</v>
      </c>
      <c r="AC42" s="122">
        <f t="shared" si="60"/>
        <v>89.985321997660748</v>
      </c>
      <c r="AD42" s="121">
        <f t="shared" si="60"/>
        <v>0.1035076114838219</v>
      </c>
      <c r="AE42" s="121">
        <f t="shared" si="60"/>
        <v>0</v>
      </c>
      <c r="AF42" s="121">
        <f t="shared" si="60"/>
        <v>0</v>
      </c>
      <c r="AG42" s="121">
        <f t="shared" si="60"/>
        <v>6.3732477895930926E-3</v>
      </c>
      <c r="AH42" s="121">
        <f t="shared" si="60"/>
        <v>89.875441138387345</v>
      </c>
      <c r="AI42" s="220">
        <f t="shared" si="64"/>
        <v>301.36375955141966</v>
      </c>
      <c r="AJ42" s="147" t="str">
        <f t="shared" si="65"/>
        <v/>
      </c>
    </row>
    <row r="43" spans="1:36" ht="15">
      <c r="A43" s="173" t="s">
        <v>139</v>
      </c>
      <c r="B43" s="44">
        <f t="shared" si="61"/>
        <v>1288.3460314535985</v>
      </c>
      <c r="C43" s="44">
        <f t="shared" si="61"/>
        <v>1648.9772868829693</v>
      </c>
      <c r="D43" s="44">
        <f t="shared" si="61"/>
        <v>3204.0390024334783</v>
      </c>
      <c r="E43" s="44">
        <f t="shared" si="61"/>
        <v>131.3346660995291</v>
      </c>
      <c r="F43" s="322"/>
      <c r="G43" s="44">
        <f t="shared" si="58"/>
        <v>0</v>
      </c>
      <c r="H43" s="44">
        <f t="shared" si="58"/>
        <v>0</v>
      </c>
      <c r="I43" s="160">
        <f t="shared" si="62"/>
        <v>6272.6969868695751</v>
      </c>
      <c r="J43" s="155"/>
      <c r="K43" s="175" t="s">
        <v>139</v>
      </c>
      <c r="L43" s="44">
        <f t="shared" si="59"/>
        <v>1288.3460314535985</v>
      </c>
      <c r="M43" s="44">
        <f t="shared" si="59"/>
        <v>1648.9772868829693</v>
      </c>
      <c r="N43" s="44">
        <f t="shared" si="59"/>
        <v>3204.0390024334783</v>
      </c>
      <c r="O43" s="44">
        <f t="shared" si="59"/>
        <v>131.3346660995291</v>
      </c>
      <c r="P43" s="44">
        <f t="shared" si="59"/>
        <v>8.4287988563761651</v>
      </c>
      <c r="Q43" s="44">
        <f t="shared" si="59"/>
        <v>0</v>
      </c>
      <c r="R43" s="44">
        <f t="shared" si="59"/>
        <v>0</v>
      </c>
      <c r="S43" s="164">
        <f t="shared" si="63"/>
        <v>6281.1257857259516</v>
      </c>
      <c r="T43" s="155"/>
      <c r="U43" s="221" t="s">
        <v>139</v>
      </c>
      <c r="V43" s="117">
        <f t="shared" si="60"/>
        <v>1269.9456441826133</v>
      </c>
      <c r="W43" s="117">
        <f t="shared" si="60"/>
        <v>0</v>
      </c>
      <c r="X43" s="117">
        <f t="shared" si="60"/>
        <v>0</v>
      </c>
      <c r="Y43" s="117">
        <f t="shared" si="60"/>
        <v>1648.9772868829693</v>
      </c>
      <c r="Z43" s="117">
        <f t="shared" si="60"/>
        <v>3096.016128515198</v>
      </c>
      <c r="AA43" s="117">
        <f t="shared" si="60"/>
        <v>39.766685188714767</v>
      </c>
      <c r="AB43" s="117">
        <f t="shared" si="60"/>
        <v>8.4287988563761651</v>
      </c>
      <c r="AC43" s="118">
        <f t="shared" si="60"/>
        <v>217.99124210008011</v>
      </c>
      <c r="AD43" s="117">
        <f t="shared" si="60"/>
        <v>18.400387270985071</v>
      </c>
      <c r="AE43" s="117">
        <f t="shared" si="60"/>
        <v>23.727643586313253</v>
      </c>
      <c r="AF43" s="117">
        <f t="shared" si="60"/>
        <v>0</v>
      </c>
      <c r="AG43" s="117">
        <f t="shared" si="60"/>
        <v>108.02287391828068</v>
      </c>
      <c r="AH43" s="117">
        <f t="shared" si="60"/>
        <v>67.840337324501093</v>
      </c>
      <c r="AI43" s="216">
        <f t="shared" si="64"/>
        <v>6281.1257857259525</v>
      </c>
      <c r="AJ43" s="147" t="str">
        <f t="shared" si="65"/>
        <v/>
      </c>
    </row>
    <row r="44" spans="1:36" ht="15">
      <c r="A44" s="165" t="s">
        <v>25</v>
      </c>
      <c r="B44" s="41">
        <f t="shared" si="61"/>
        <v>246.51791935498778</v>
      </c>
      <c r="C44" s="41">
        <f t="shared" si="61"/>
        <v>83.285989673871143</v>
      </c>
      <c r="D44" s="41">
        <f t="shared" si="61"/>
        <v>1255.2184377785672</v>
      </c>
      <c r="E44" s="41">
        <f t="shared" si="61"/>
        <v>5429.5968396003545</v>
      </c>
      <c r="F44" s="322"/>
      <c r="G44" s="41">
        <f t="shared" si="58"/>
        <v>411.12520008465572</v>
      </c>
      <c r="H44" s="41">
        <f t="shared" si="58"/>
        <v>22.895227790134989</v>
      </c>
      <c r="I44" s="168">
        <f t="shared" si="62"/>
        <v>7448.6396142825724</v>
      </c>
      <c r="J44" s="155"/>
      <c r="K44" s="169" t="s">
        <v>25</v>
      </c>
      <c r="L44" s="88">
        <f t="shared" si="59"/>
        <v>246.51791935498778</v>
      </c>
      <c r="M44" s="88">
        <f t="shared" si="59"/>
        <v>83.285989673871143</v>
      </c>
      <c r="N44" s="88">
        <f t="shared" si="59"/>
        <v>1255.2184377785672</v>
      </c>
      <c r="O44" s="88">
        <f t="shared" si="59"/>
        <v>5429.5968396003545</v>
      </c>
      <c r="P44" s="88">
        <f t="shared" si="59"/>
        <v>5.9158940568796679</v>
      </c>
      <c r="Q44" s="88">
        <f t="shared" si="59"/>
        <v>411.12520008465572</v>
      </c>
      <c r="R44" s="88">
        <f t="shared" si="59"/>
        <v>22.895227790134989</v>
      </c>
      <c r="S44" s="172">
        <f t="shared" si="63"/>
        <v>7454.555508339452</v>
      </c>
      <c r="T44" s="155"/>
      <c r="U44" s="217" t="s">
        <v>25</v>
      </c>
      <c r="V44" s="121">
        <f t="shared" si="60"/>
        <v>69.980854218009867</v>
      </c>
      <c r="W44" s="121">
        <f t="shared" si="60"/>
        <v>172.08391420164639</v>
      </c>
      <c r="X44" s="121">
        <f t="shared" si="60"/>
        <v>411.12520008465572</v>
      </c>
      <c r="Y44" s="121">
        <f t="shared" si="60"/>
        <v>83.285989673871143</v>
      </c>
      <c r="Z44" s="121">
        <f t="shared" si="60"/>
        <v>1250.6475361397736</v>
      </c>
      <c r="AA44" s="121">
        <f t="shared" si="60"/>
        <v>5274.0093433315988</v>
      </c>
      <c r="AB44" s="121">
        <f t="shared" si="60"/>
        <v>5.9158940568796679</v>
      </c>
      <c r="AC44" s="122">
        <f t="shared" si="60"/>
        <v>187.5067766330169</v>
      </c>
      <c r="AD44" s="121">
        <f t="shared" si="60"/>
        <v>4.4531509353315029</v>
      </c>
      <c r="AE44" s="121">
        <f t="shared" si="60"/>
        <v>106.00031481285663</v>
      </c>
      <c r="AF44" s="121">
        <f t="shared" si="60"/>
        <v>22.895227790134989</v>
      </c>
      <c r="AG44" s="121">
        <f t="shared" si="60"/>
        <v>4.5709016387936909</v>
      </c>
      <c r="AH44" s="121">
        <f t="shared" si="60"/>
        <v>49.587181455900058</v>
      </c>
      <c r="AI44" s="220">
        <f t="shared" si="64"/>
        <v>7454.555508339452</v>
      </c>
      <c r="AJ44" s="147" t="str">
        <f t="shared" si="65"/>
        <v/>
      </c>
    </row>
    <row r="45" spans="1:36" ht="15">
      <c r="A45" s="173" t="s">
        <v>24</v>
      </c>
      <c r="B45" s="44">
        <f t="shared" si="61"/>
        <v>145.64743516702313</v>
      </c>
      <c r="C45" s="44">
        <f t="shared" si="61"/>
        <v>184.79615854266791</v>
      </c>
      <c r="D45" s="44">
        <f t="shared" si="61"/>
        <v>35.616151150283663</v>
      </c>
      <c r="E45" s="44">
        <f t="shared" si="61"/>
        <v>0</v>
      </c>
      <c r="F45" s="322"/>
      <c r="G45" s="44">
        <f t="shared" si="58"/>
        <v>0</v>
      </c>
      <c r="H45" s="44">
        <f t="shared" si="58"/>
        <v>0</v>
      </c>
      <c r="I45" s="160">
        <f t="shared" si="62"/>
        <v>366.05974485997473</v>
      </c>
      <c r="J45" s="155"/>
      <c r="K45" s="175" t="s">
        <v>24</v>
      </c>
      <c r="L45" s="44">
        <f t="shared" si="59"/>
        <v>145.64743516702313</v>
      </c>
      <c r="M45" s="44">
        <f t="shared" si="59"/>
        <v>184.79615854266791</v>
      </c>
      <c r="N45" s="44">
        <f t="shared" si="59"/>
        <v>35.616151150283663</v>
      </c>
      <c r="O45" s="44">
        <f t="shared" si="59"/>
        <v>0</v>
      </c>
      <c r="P45" s="44">
        <f t="shared" si="59"/>
        <v>0</v>
      </c>
      <c r="Q45" s="44">
        <f t="shared" si="59"/>
        <v>0</v>
      </c>
      <c r="R45" s="44">
        <f t="shared" si="59"/>
        <v>0</v>
      </c>
      <c r="S45" s="164">
        <f t="shared" si="63"/>
        <v>366.05974485997473</v>
      </c>
      <c r="T45" s="155"/>
      <c r="U45" s="221" t="s">
        <v>24</v>
      </c>
      <c r="V45" s="117">
        <f t="shared" si="60"/>
        <v>142.70306873479615</v>
      </c>
      <c r="W45" s="117">
        <f t="shared" si="60"/>
        <v>2.1406917723045962</v>
      </c>
      <c r="X45" s="117">
        <f t="shared" si="60"/>
        <v>0</v>
      </c>
      <c r="Y45" s="117">
        <f t="shared" si="60"/>
        <v>184.79615854266791</v>
      </c>
      <c r="Z45" s="117">
        <f t="shared" si="60"/>
        <v>24.121820424018054</v>
      </c>
      <c r="AA45" s="117">
        <f t="shared" si="60"/>
        <v>0</v>
      </c>
      <c r="AB45" s="117">
        <f t="shared" si="60"/>
        <v>0</v>
      </c>
      <c r="AC45" s="118">
        <f t="shared" si="60"/>
        <v>12.298005386187977</v>
      </c>
      <c r="AD45" s="117">
        <f t="shared" si="60"/>
        <v>0.80367465992237042</v>
      </c>
      <c r="AE45" s="117">
        <f t="shared" si="60"/>
        <v>0</v>
      </c>
      <c r="AF45" s="117">
        <f t="shared" si="60"/>
        <v>0</v>
      </c>
      <c r="AG45" s="117">
        <f t="shared" si="60"/>
        <v>11.494330726265607</v>
      </c>
      <c r="AH45" s="117">
        <f t="shared" si="60"/>
        <v>0</v>
      </c>
      <c r="AI45" s="216">
        <f t="shared" si="64"/>
        <v>366.05974485997467</v>
      </c>
      <c r="AJ45" s="147" t="str">
        <f t="shared" si="65"/>
        <v/>
      </c>
    </row>
    <row r="46" spans="1:36" ht="15">
      <c r="A46" s="165" t="s">
        <v>56</v>
      </c>
      <c r="B46" s="41">
        <f t="shared" si="61"/>
        <v>23.453837956413391</v>
      </c>
      <c r="C46" s="41">
        <f t="shared" si="61"/>
        <v>6.9394444751718254</v>
      </c>
      <c r="D46" s="41">
        <f t="shared" si="61"/>
        <v>14.70345565504099</v>
      </c>
      <c r="E46" s="41">
        <f t="shared" si="61"/>
        <v>0</v>
      </c>
      <c r="F46" s="322"/>
      <c r="G46" s="41">
        <f t="shared" si="58"/>
        <v>0</v>
      </c>
      <c r="H46" s="41">
        <f t="shared" si="58"/>
        <v>0</v>
      </c>
      <c r="I46" s="168">
        <f t="shared" si="62"/>
        <v>45.096738086626203</v>
      </c>
      <c r="J46" s="155"/>
      <c r="K46" s="169" t="s">
        <v>56</v>
      </c>
      <c r="L46" s="88">
        <f t="shared" si="59"/>
        <v>23.453837956413391</v>
      </c>
      <c r="M46" s="88">
        <f t="shared" si="59"/>
        <v>6.9394444751718254</v>
      </c>
      <c r="N46" s="88">
        <f t="shared" si="59"/>
        <v>14.70345565504099</v>
      </c>
      <c r="O46" s="88">
        <f t="shared" si="59"/>
        <v>0</v>
      </c>
      <c r="P46" s="88">
        <f t="shared" si="59"/>
        <v>0</v>
      </c>
      <c r="Q46" s="88">
        <f t="shared" si="59"/>
        <v>0</v>
      </c>
      <c r="R46" s="88">
        <f t="shared" si="59"/>
        <v>0</v>
      </c>
      <c r="S46" s="172">
        <f t="shared" si="63"/>
        <v>45.096738086626203</v>
      </c>
      <c r="T46" s="155"/>
      <c r="U46" s="217" t="s">
        <v>56</v>
      </c>
      <c r="V46" s="121">
        <f t="shared" si="60"/>
        <v>23.153460890882215</v>
      </c>
      <c r="W46" s="121">
        <f t="shared" si="60"/>
        <v>0</v>
      </c>
      <c r="X46" s="121">
        <f t="shared" si="60"/>
        <v>0</v>
      </c>
      <c r="Y46" s="121">
        <f t="shared" si="60"/>
        <v>6.9394444751718254</v>
      </c>
      <c r="Z46" s="121">
        <f t="shared" si="60"/>
        <v>14.70345565504099</v>
      </c>
      <c r="AA46" s="121">
        <f t="shared" si="60"/>
        <v>0</v>
      </c>
      <c r="AB46" s="121">
        <f t="shared" si="60"/>
        <v>0</v>
      </c>
      <c r="AC46" s="122">
        <f t="shared" si="60"/>
        <v>0.3003770655311741</v>
      </c>
      <c r="AD46" s="121">
        <f t="shared" si="60"/>
        <v>0.3003770655311741</v>
      </c>
      <c r="AE46" s="121">
        <f t="shared" si="60"/>
        <v>0</v>
      </c>
      <c r="AF46" s="121">
        <f t="shared" si="60"/>
        <v>0</v>
      </c>
      <c r="AG46" s="121">
        <f t="shared" si="60"/>
        <v>0</v>
      </c>
      <c r="AH46" s="121">
        <f t="shared" si="60"/>
        <v>0</v>
      </c>
      <c r="AI46" s="220">
        <f t="shared" si="64"/>
        <v>45.096738086626203</v>
      </c>
      <c r="AJ46" s="147" t="str">
        <f t="shared" si="65"/>
        <v/>
      </c>
    </row>
    <row r="47" spans="1:36" ht="15">
      <c r="A47" s="173" t="s">
        <v>22</v>
      </c>
      <c r="B47" s="44">
        <f t="shared" si="61"/>
        <v>849.86092788886867</v>
      </c>
      <c r="C47" s="44">
        <f t="shared" si="61"/>
        <v>1446.7231870489084</v>
      </c>
      <c r="D47" s="44">
        <f t="shared" si="61"/>
        <v>995.09497982506628</v>
      </c>
      <c r="E47" s="44">
        <f t="shared" si="61"/>
        <v>24.688544086263953</v>
      </c>
      <c r="F47" s="322"/>
      <c r="G47" s="44">
        <f t="shared" si="58"/>
        <v>0</v>
      </c>
      <c r="H47" s="44">
        <f t="shared" si="58"/>
        <v>0</v>
      </c>
      <c r="I47" s="160">
        <f t="shared" si="62"/>
        <v>3316.3676388491072</v>
      </c>
      <c r="J47" s="155"/>
      <c r="K47" s="175" t="s">
        <v>22</v>
      </c>
      <c r="L47" s="44">
        <f t="shared" si="59"/>
        <v>849.86092788886867</v>
      </c>
      <c r="M47" s="44">
        <f t="shared" si="59"/>
        <v>1446.7231870489084</v>
      </c>
      <c r="N47" s="44">
        <f t="shared" si="59"/>
        <v>995.09497982506628</v>
      </c>
      <c r="O47" s="44">
        <f t="shared" si="59"/>
        <v>24.688544086263953</v>
      </c>
      <c r="P47" s="44">
        <f t="shared" si="59"/>
        <v>210.83286387993303</v>
      </c>
      <c r="Q47" s="44">
        <f t="shared" si="59"/>
        <v>0</v>
      </c>
      <c r="R47" s="44">
        <f t="shared" si="59"/>
        <v>0</v>
      </c>
      <c r="S47" s="164">
        <f t="shared" si="63"/>
        <v>3527.2005027290402</v>
      </c>
      <c r="T47" s="155"/>
      <c r="U47" s="221" t="s">
        <v>22</v>
      </c>
      <c r="V47" s="117">
        <f t="shared" si="60"/>
        <v>844.92870619353266</v>
      </c>
      <c r="W47" s="117">
        <f t="shared" si="60"/>
        <v>0</v>
      </c>
      <c r="X47" s="117">
        <f t="shared" si="60"/>
        <v>0</v>
      </c>
      <c r="Y47" s="117">
        <f t="shared" si="60"/>
        <v>1446.7231870489084</v>
      </c>
      <c r="Z47" s="117">
        <f t="shared" si="60"/>
        <v>745.00134172596643</v>
      </c>
      <c r="AA47" s="117">
        <f t="shared" si="60"/>
        <v>0</v>
      </c>
      <c r="AB47" s="117">
        <f t="shared" si="60"/>
        <v>210.83286387993303</v>
      </c>
      <c r="AC47" s="118">
        <f t="shared" si="60"/>
        <v>279.71440388069982</v>
      </c>
      <c r="AD47" s="117">
        <f t="shared" si="60"/>
        <v>4.9322216953359739</v>
      </c>
      <c r="AE47" s="117">
        <f t="shared" si="60"/>
        <v>0</v>
      </c>
      <c r="AF47" s="117">
        <f t="shared" si="60"/>
        <v>0</v>
      </c>
      <c r="AG47" s="117">
        <f t="shared" si="60"/>
        <v>250.09363809909991</v>
      </c>
      <c r="AH47" s="117">
        <f t="shared" si="60"/>
        <v>24.688544086263953</v>
      </c>
      <c r="AI47" s="216">
        <f t="shared" si="64"/>
        <v>3527.2005027290406</v>
      </c>
      <c r="AJ47" s="147" t="str">
        <f t="shared" si="65"/>
        <v/>
      </c>
    </row>
    <row r="48" spans="1:36" ht="15">
      <c r="A48" s="165" t="s">
        <v>21</v>
      </c>
      <c r="B48" s="41">
        <f t="shared" si="61"/>
        <v>0.10657289309904761</v>
      </c>
      <c r="C48" s="41">
        <f t="shared" si="61"/>
        <v>5.1480774550010553</v>
      </c>
      <c r="D48" s="41">
        <f t="shared" si="61"/>
        <v>169.51313433190873</v>
      </c>
      <c r="E48" s="41">
        <f t="shared" si="61"/>
        <v>0</v>
      </c>
      <c r="F48" s="322"/>
      <c r="G48" s="41">
        <f t="shared" si="58"/>
        <v>0</v>
      </c>
      <c r="H48" s="41">
        <f t="shared" si="58"/>
        <v>0</v>
      </c>
      <c r="I48" s="168">
        <f t="shared" si="62"/>
        <v>174.76778468000884</v>
      </c>
      <c r="J48" s="155"/>
      <c r="K48" s="169" t="s">
        <v>21</v>
      </c>
      <c r="L48" s="88">
        <f t="shared" si="59"/>
        <v>0.10657289309904761</v>
      </c>
      <c r="M48" s="88">
        <f t="shared" si="59"/>
        <v>5.1480774550010553</v>
      </c>
      <c r="N48" s="88">
        <f t="shared" si="59"/>
        <v>169.51313433190873</v>
      </c>
      <c r="O48" s="88">
        <f t="shared" si="59"/>
        <v>0</v>
      </c>
      <c r="P48" s="88">
        <f t="shared" si="59"/>
        <v>0</v>
      </c>
      <c r="Q48" s="88">
        <f t="shared" si="59"/>
        <v>0</v>
      </c>
      <c r="R48" s="88">
        <f t="shared" si="59"/>
        <v>0</v>
      </c>
      <c r="S48" s="172">
        <f t="shared" si="63"/>
        <v>174.76778468000884</v>
      </c>
      <c r="T48" s="155"/>
      <c r="U48" s="217" t="s">
        <v>57</v>
      </c>
      <c r="V48" s="121">
        <f t="shared" si="60"/>
        <v>0.10657289309904761</v>
      </c>
      <c r="W48" s="121">
        <f t="shared" si="60"/>
        <v>0</v>
      </c>
      <c r="X48" s="121">
        <f t="shared" si="60"/>
        <v>0</v>
      </c>
      <c r="Y48" s="121">
        <f t="shared" si="60"/>
        <v>5.1480774550010553</v>
      </c>
      <c r="Z48" s="121">
        <f t="shared" si="60"/>
        <v>169.51313433190873</v>
      </c>
      <c r="AA48" s="121">
        <f t="shared" si="60"/>
        <v>0</v>
      </c>
      <c r="AB48" s="121">
        <f t="shared" si="60"/>
        <v>0</v>
      </c>
      <c r="AC48" s="122">
        <f t="shared" si="60"/>
        <v>0</v>
      </c>
      <c r="AD48" s="121">
        <f t="shared" si="60"/>
        <v>0</v>
      </c>
      <c r="AE48" s="121">
        <f t="shared" si="60"/>
        <v>0</v>
      </c>
      <c r="AF48" s="121">
        <f t="shared" si="60"/>
        <v>0</v>
      </c>
      <c r="AG48" s="121">
        <f t="shared" si="60"/>
        <v>0</v>
      </c>
      <c r="AH48" s="121">
        <f t="shared" si="60"/>
        <v>0</v>
      </c>
      <c r="AI48" s="220">
        <f t="shared" si="64"/>
        <v>174.76778468000884</v>
      </c>
      <c r="AJ48" s="147" t="str">
        <f t="shared" si="65"/>
        <v/>
      </c>
    </row>
    <row r="49" spans="1:36" ht="15">
      <c r="A49" s="176" t="s">
        <v>60</v>
      </c>
      <c r="B49" s="44">
        <f t="shared" si="61"/>
        <v>7.056</v>
      </c>
      <c r="C49" s="44">
        <f t="shared" si="61"/>
        <v>0</v>
      </c>
      <c r="D49" s="44">
        <f t="shared" si="61"/>
        <v>0</v>
      </c>
      <c r="E49" s="44">
        <f t="shared" si="61"/>
        <v>0</v>
      </c>
      <c r="F49" s="322"/>
      <c r="G49" s="44">
        <f t="shared" ref="G49:H53" si="66">G127+G153+G179+G205+G231+G257+G283+G309+G335+G361+G387+G413+G439</f>
        <v>0</v>
      </c>
      <c r="H49" s="44">
        <f t="shared" si="66"/>
        <v>0</v>
      </c>
      <c r="I49" s="160">
        <f t="shared" si="62"/>
        <v>7.056</v>
      </c>
      <c r="J49" s="155"/>
      <c r="K49" s="177" t="s">
        <v>60</v>
      </c>
      <c r="L49" s="44">
        <f t="shared" ref="L49:R53" si="67">L127+L153+L179+L205+L231+L257+L283+L309+L335+L361+L387+L413+L439</f>
        <v>7.056</v>
      </c>
      <c r="M49" s="44">
        <f t="shared" si="67"/>
        <v>0</v>
      </c>
      <c r="N49" s="44">
        <f t="shared" si="67"/>
        <v>0</v>
      </c>
      <c r="O49" s="44">
        <f t="shared" si="67"/>
        <v>0</v>
      </c>
      <c r="P49" s="44">
        <f t="shared" si="67"/>
        <v>0</v>
      </c>
      <c r="Q49" s="44">
        <f t="shared" si="67"/>
        <v>0</v>
      </c>
      <c r="R49" s="44">
        <f t="shared" si="67"/>
        <v>0</v>
      </c>
      <c r="S49" s="164">
        <f t="shared" si="63"/>
        <v>7.056</v>
      </c>
      <c r="T49" s="155"/>
      <c r="U49" s="222" t="s">
        <v>58</v>
      </c>
      <c r="V49" s="117">
        <f t="shared" ref="V49:AH53" si="68">V127+V153+V179+V205+V231+V257+V283+V309+V335+V361+V387+V413+V439</f>
        <v>7.056</v>
      </c>
      <c r="W49" s="117">
        <f t="shared" si="68"/>
        <v>0</v>
      </c>
      <c r="X49" s="117">
        <f t="shared" si="68"/>
        <v>0</v>
      </c>
      <c r="Y49" s="117">
        <f t="shared" si="68"/>
        <v>0</v>
      </c>
      <c r="Z49" s="117">
        <f t="shared" si="68"/>
        <v>0</v>
      </c>
      <c r="AA49" s="117">
        <f t="shared" si="68"/>
        <v>0</v>
      </c>
      <c r="AB49" s="117">
        <f t="shared" si="68"/>
        <v>0</v>
      </c>
      <c r="AC49" s="118">
        <f t="shared" si="68"/>
        <v>0</v>
      </c>
      <c r="AD49" s="117">
        <f t="shared" si="68"/>
        <v>0</v>
      </c>
      <c r="AE49" s="117">
        <f t="shared" si="68"/>
        <v>0</v>
      </c>
      <c r="AF49" s="117">
        <f t="shared" si="68"/>
        <v>0</v>
      </c>
      <c r="AG49" s="117">
        <f t="shared" si="68"/>
        <v>0</v>
      </c>
      <c r="AH49" s="117">
        <f t="shared" si="68"/>
        <v>0</v>
      </c>
      <c r="AI49" s="216">
        <f t="shared" si="64"/>
        <v>7.056</v>
      </c>
      <c r="AJ49" s="147" t="str">
        <f t="shared" si="65"/>
        <v/>
      </c>
    </row>
    <row r="50" spans="1:36">
      <c r="A50" s="178" t="s">
        <v>23</v>
      </c>
      <c r="B50" s="61">
        <f t="shared" ref="B50:E53" si="69">B128+B154+B180+B206+B232+B258+B284+B310+B336+B362+B388+B414+B440</f>
        <v>7.056</v>
      </c>
      <c r="C50" s="61">
        <f t="shared" si="69"/>
        <v>0</v>
      </c>
      <c r="D50" s="61">
        <f t="shared" si="69"/>
        <v>0</v>
      </c>
      <c r="E50" s="61">
        <f t="shared" si="69"/>
        <v>0</v>
      </c>
      <c r="F50" s="322"/>
      <c r="G50" s="61">
        <f t="shared" si="66"/>
        <v>0</v>
      </c>
      <c r="H50" s="61">
        <f t="shared" si="66"/>
        <v>0</v>
      </c>
      <c r="I50" s="181">
        <f t="shared" si="62"/>
        <v>7.056</v>
      </c>
      <c r="J50" s="155"/>
      <c r="K50" s="182" t="s">
        <v>23</v>
      </c>
      <c r="L50" s="91">
        <f t="shared" si="67"/>
        <v>7.056</v>
      </c>
      <c r="M50" s="91">
        <f t="shared" si="67"/>
        <v>0</v>
      </c>
      <c r="N50" s="91">
        <f t="shared" si="67"/>
        <v>0</v>
      </c>
      <c r="O50" s="91">
        <f t="shared" si="67"/>
        <v>0</v>
      </c>
      <c r="P50" s="91">
        <f t="shared" si="67"/>
        <v>0</v>
      </c>
      <c r="Q50" s="91">
        <f t="shared" si="67"/>
        <v>0</v>
      </c>
      <c r="R50" s="91">
        <f t="shared" si="67"/>
        <v>0</v>
      </c>
      <c r="S50" s="260">
        <f t="shared" si="63"/>
        <v>7.056</v>
      </c>
      <c r="T50" s="155"/>
      <c r="U50" s="223" t="s">
        <v>61</v>
      </c>
      <c r="V50" s="124">
        <f t="shared" si="68"/>
        <v>7.056</v>
      </c>
      <c r="W50" s="124">
        <f t="shared" si="68"/>
        <v>0</v>
      </c>
      <c r="X50" s="124">
        <f t="shared" si="68"/>
        <v>0</v>
      </c>
      <c r="Y50" s="124">
        <f t="shared" si="68"/>
        <v>0</v>
      </c>
      <c r="Z50" s="124">
        <f t="shared" si="68"/>
        <v>0</v>
      </c>
      <c r="AA50" s="124">
        <f t="shared" si="68"/>
        <v>0</v>
      </c>
      <c r="AB50" s="124">
        <f t="shared" si="68"/>
        <v>0</v>
      </c>
      <c r="AC50" s="291">
        <f t="shared" si="68"/>
        <v>0</v>
      </c>
      <c r="AD50" s="124">
        <f t="shared" si="68"/>
        <v>0</v>
      </c>
      <c r="AE50" s="124">
        <f t="shared" si="68"/>
        <v>0</v>
      </c>
      <c r="AF50" s="124">
        <f t="shared" si="68"/>
        <v>0</v>
      </c>
      <c r="AG50" s="124">
        <f t="shared" si="68"/>
        <v>0</v>
      </c>
      <c r="AH50" s="124">
        <f t="shared" si="68"/>
        <v>0</v>
      </c>
      <c r="AI50" s="225">
        <f t="shared" si="64"/>
        <v>7.056</v>
      </c>
      <c r="AJ50" s="147" t="str">
        <f>IF(ABS(S50-AI50)&gt;0.1,S50-AI50,"")</f>
        <v/>
      </c>
    </row>
    <row r="51" spans="1:36">
      <c r="A51" s="186" t="s">
        <v>19</v>
      </c>
      <c r="B51" s="64">
        <f t="shared" si="69"/>
        <v>0</v>
      </c>
      <c r="C51" s="64">
        <f t="shared" si="69"/>
        <v>0</v>
      </c>
      <c r="D51" s="64">
        <f t="shared" si="69"/>
        <v>0</v>
      </c>
      <c r="E51" s="64">
        <f t="shared" si="69"/>
        <v>0</v>
      </c>
      <c r="F51" s="322"/>
      <c r="G51" s="64">
        <f t="shared" si="66"/>
        <v>0</v>
      </c>
      <c r="H51" s="64">
        <f t="shared" si="66"/>
        <v>0</v>
      </c>
      <c r="I51" s="189">
        <f t="shared" si="62"/>
        <v>0</v>
      </c>
      <c r="J51" s="155"/>
      <c r="K51" s="190" t="s">
        <v>19</v>
      </c>
      <c r="L51" s="64">
        <f t="shared" si="67"/>
        <v>0</v>
      </c>
      <c r="M51" s="64">
        <f t="shared" si="67"/>
        <v>0</v>
      </c>
      <c r="N51" s="64">
        <f t="shared" si="67"/>
        <v>0</v>
      </c>
      <c r="O51" s="64">
        <f t="shared" si="67"/>
        <v>0</v>
      </c>
      <c r="P51" s="64">
        <f t="shared" si="67"/>
        <v>0</v>
      </c>
      <c r="Q51" s="64">
        <f t="shared" si="67"/>
        <v>0</v>
      </c>
      <c r="R51" s="64">
        <f t="shared" si="67"/>
        <v>0</v>
      </c>
      <c r="S51" s="192">
        <f t="shared" si="63"/>
        <v>0</v>
      </c>
      <c r="T51" s="155"/>
      <c r="U51" s="226" t="s">
        <v>19</v>
      </c>
      <c r="V51" s="127">
        <f t="shared" si="68"/>
        <v>0</v>
      </c>
      <c r="W51" s="127">
        <f t="shared" si="68"/>
        <v>0</v>
      </c>
      <c r="X51" s="127">
        <f t="shared" si="68"/>
        <v>0</v>
      </c>
      <c r="Y51" s="127">
        <f t="shared" si="68"/>
        <v>0</v>
      </c>
      <c r="Z51" s="127">
        <f t="shared" si="68"/>
        <v>0</v>
      </c>
      <c r="AA51" s="127">
        <f t="shared" si="68"/>
        <v>0</v>
      </c>
      <c r="AB51" s="127">
        <f t="shared" si="68"/>
        <v>0</v>
      </c>
      <c r="AC51" s="292">
        <f t="shared" si="68"/>
        <v>0</v>
      </c>
      <c r="AD51" s="127">
        <f t="shared" si="68"/>
        <v>0</v>
      </c>
      <c r="AE51" s="127">
        <f t="shared" si="68"/>
        <v>0</v>
      </c>
      <c r="AF51" s="127">
        <f t="shared" si="68"/>
        <v>0</v>
      </c>
      <c r="AG51" s="127">
        <f t="shared" si="68"/>
        <v>0</v>
      </c>
      <c r="AH51" s="127">
        <f t="shared" si="68"/>
        <v>0</v>
      </c>
      <c r="AI51" s="229">
        <f t="shared" si="64"/>
        <v>0</v>
      </c>
      <c r="AJ51" s="147" t="str">
        <f t="shared" si="65"/>
        <v/>
      </c>
    </row>
    <row r="52" spans="1:36">
      <c r="A52" s="178" t="s">
        <v>20</v>
      </c>
      <c r="B52" s="61">
        <f t="shared" si="69"/>
        <v>0</v>
      </c>
      <c r="C52" s="61">
        <f t="shared" si="69"/>
        <v>0</v>
      </c>
      <c r="D52" s="61">
        <f t="shared" si="69"/>
        <v>0</v>
      </c>
      <c r="E52" s="61">
        <f t="shared" si="69"/>
        <v>0</v>
      </c>
      <c r="F52" s="322"/>
      <c r="G52" s="61">
        <f t="shared" si="66"/>
        <v>0</v>
      </c>
      <c r="H52" s="61">
        <f t="shared" si="66"/>
        <v>0</v>
      </c>
      <c r="I52" s="181">
        <f t="shared" si="62"/>
        <v>0</v>
      </c>
      <c r="J52" s="155"/>
      <c r="K52" s="182" t="s">
        <v>20</v>
      </c>
      <c r="L52" s="91">
        <f t="shared" si="67"/>
        <v>0</v>
      </c>
      <c r="M52" s="91">
        <f t="shared" si="67"/>
        <v>0</v>
      </c>
      <c r="N52" s="91">
        <f t="shared" si="67"/>
        <v>0</v>
      </c>
      <c r="O52" s="91">
        <f t="shared" si="67"/>
        <v>0</v>
      </c>
      <c r="P52" s="91">
        <f t="shared" si="67"/>
        <v>0</v>
      </c>
      <c r="Q52" s="91">
        <f t="shared" si="67"/>
        <v>0</v>
      </c>
      <c r="R52" s="91">
        <f t="shared" si="67"/>
        <v>0</v>
      </c>
      <c r="S52" s="185">
        <f t="shared" si="63"/>
        <v>0</v>
      </c>
      <c r="T52" s="155"/>
      <c r="U52" s="223" t="s">
        <v>20</v>
      </c>
      <c r="V52" s="124">
        <f t="shared" si="68"/>
        <v>0</v>
      </c>
      <c r="W52" s="124">
        <f t="shared" si="68"/>
        <v>0</v>
      </c>
      <c r="X52" s="124">
        <f t="shared" si="68"/>
        <v>0</v>
      </c>
      <c r="Y52" s="124">
        <f t="shared" si="68"/>
        <v>0</v>
      </c>
      <c r="Z52" s="124">
        <f t="shared" si="68"/>
        <v>0</v>
      </c>
      <c r="AA52" s="124">
        <f t="shared" si="68"/>
        <v>0</v>
      </c>
      <c r="AB52" s="124">
        <f t="shared" si="68"/>
        <v>0</v>
      </c>
      <c r="AC52" s="291">
        <f t="shared" si="68"/>
        <v>0</v>
      </c>
      <c r="AD52" s="124">
        <f t="shared" si="68"/>
        <v>0</v>
      </c>
      <c r="AE52" s="124">
        <f t="shared" si="68"/>
        <v>0</v>
      </c>
      <c r="AF52" s="124">
        <f t="shared" si="68"/>
        <v>0</v>
      </c>
      <c r="AG52" s="124">
        <f t="shared" si="68"/>
        <v>0</v>
      </c>
      <c r="AH52" s="124">
        <f t="shared" si="68"/>
        <v>0</v>
      </c>
      <c r="AI52" s="225">
        <f t="shared" si="64"/>
        <v>0</v>
      </c>
      <c r="AJ52" s="147" t="str">
        <f t="shared" si="65"/>
        <v/>
      </c>
    </row>
    <row r="53" spans="1:36" ht="15" thickBot="1">
      <c r="A53" s="193" t="s">
        <v>11</v>
      </c>
      <c r="B53" s="54">
        <f t="shared" si="69"/>
        <v>0</v>
      </c>
      <c r="C53" s="54">
        <f t="shared" si="69"/>
        <v>0</v>
      </c>
      <c r="D53" s="54">
        <f t="shared" si="69"/>
        <v>0</v>
      </c>
      <c r="E53" s="54">
        <f t="shared" si="69"/>
        <v>0</v>
      </c>
      <c r="F53" s="323"/>
      <c r="G53" s="54">
        <f t="shared" si="66"/>
        <v>0</v>
      </c>
      <c r="H53" s="54">
        <f t="shared" si="66"/>
        <v>0</v>
      </c>
      <c r="I53" s="196">
        <f t="shared" si="62"/>
        <v>0</v>
      </c>
      <c r="J53" s="155"/>
      <c r="K53" s="197" t="s">
        <v>11</v>
      </c>
      <c r="L53" s="54">
        <f t="shared" si="67"/>
        <v>0</v>
      </c>
      <c r="M53" s="54">
        <f t="shared" si="67"/>
        <v>0</v>
      </c>
      <c r="N53" s="54">
        <f t="shared" si="67"/>
        <v>0</v>
      </c>
      <c r="O53" s="54">
        <f t="shared" si="67"/>
        <v>0</v>
      </c>
      <c r="P53" s="54">
        <f t="shared" si="67"/>
        <v>0</v>
      </c>
      <c r="Q53" s="54">
        <f t="shared" si="67"/>
        <v>0</v>
      </c>
      <c r="R53" s="54">
        <f t="shared" si="67"/>
        <v>0</v>
      </c>
      <c r="S53" s="199">
        <f t="shared" si="63"/>
        <v>0</v>
      </c>
      <c r="T53" s="155"/>
      <c r="U53" s="226" t="s">
        <v>11</v>
      </c>
      <c r="V53" s="127">
        <f t="shared" si="68"/>
        <v>0</v>
      </c>
      <c r="W53" s="127">
        <f t="shared" si="68"/>
        <v>0</v>
      </c>
      <c r="X53" s="127">
        <f t="shared" si="68"/>
        <v>0</v>
      </c>
      <c r="Y53" s="127">
        <f t="shared" si="68"/>
        <v>0</v>
      </c>
      <c r="Z53" s="127">
        <f t="shared" si="68"/>
        <v>0</v>
      </c>
      <c r="AA53" s="127">
        <f t="shared" si="68"/>
        <v>0</v>
      </c>
      <c r="AB53" s="127">
        <f t="shared" si="68"/>
        <v>0</v>
      </c>
      <c r="AC53" s="292">
        <f t="shared" si="68"/>
        <v>0</v>
      </c>
      <c r="AD53" s="127">
        <f t="shared" si="68"/>
        <v>0</v>
      </c>
      <c r="AE53" s="127">
        <f t="shared" si="68"/>
        <v>0</v>
      </c>
      <c r="AF53" s="127">
        <f t="shared" si="68"/>
        <v>0</v>
      </c>
      <c r="AG53" s="127">
        <f t="shared" si="68"/>
        <v>0</v>
      </c>
      <c r="AH53" s="127">
        <f t="shared" si="68"/>
        <v>0</v>
      </c>
      <c r="AI53" s="229">
        <f t="shared" si="64"/>
        <v>0</v>
      </c>
      <c r="AJ53" s="147" t="str">
        <f t="shared" si="65"/>
        <v/>
      </c>
    </row>
    <row r="54" spans="1:36" ht="15">
      <c r="A54" s="200" t="s">
        <v>26</v>
      </c>
      <c r="B54" s="201">
        <f>SUM(B33:B49)</f>
        <v>3066.1689762838118</v>
      </c>
      <c r="C54" s="201">
        <f t="shared" ref="C54:H54" si="70">SUM(C33:C49)</f>
        <v>3578.0866745906496</v>
      </c>
      <c r="D54" s="201">
        <f t="shared" si="70"/>
        <v>7470.8058885242435</v>
      </c>
      <c r="E54" s="201">
        <f t="shared" si="70"/>
        <v>6852.5751550583882</v>
      </c>
      <c r="F54" s="201">
        <f t="shared" si="70"/>
        <v>0</v>
      </c>
      <c r="G54" s="201">
        <f t="shared" si="70"/>
        <v>411.12520008465572</v>
      </c>
      <c r="H54" s="203">
        <f t="shared" si="70"/>
        <v>22.895227790134989</v>
      </c>
      <c r="I54" s="160">
        <f t="shared" ref="I54" si="71">SUM(I33:I49)</f>
        <v>21401.657122331893</v>
      </c>
      <c r="J54" s="155"/>
      <c r="K54" s="202" t="s">
        <v>26</v>
      </c>
      <c r="L54" s="201">
        <f>SUM(L33:L49)</f>
        <v>3066.1689762838118</v>
      </c>
      <c r="M54" s="201">
        <f t="shared" ref="M54:R54" si="72">SUM(M33:M49)</f>
        <v>3578.0866745906496</v>
      </c>
      <c r="N54" s="201">
        <f t="shared" si="72"/>
        <v>7470.8058885242435</v>
      </c>
      <c r="O54" s="201">
        <f t="shared" si="72"/>
        <v>6852.5751550583882</v>
      </c>
      <c r="P54" s="201">
        <f t="shared" si="72"/>
        <v>2881.7625012792723</v>
      </c>
      <c r="Q54" s="201">
        <f t="shared" si="72"/>
        <v>411.12520008465572</v>
      </c>
      <c r="R54" s="203">
        <f t="shared" si="72"/>
        <v>22.895227790134989</v>
      </c>
      <c r="S54" s="204">
        <f t="shared" ref="S54" si="73">SUM(S33:S49)</f>
        <v>24283.419623611164</v>
      </c>
      <c r="T54" s="155" t="str">
        <f>IF(ABS(S54-AI54)&gt;0.01,S54-AI54,"")</f>
        <v/>
      </c>
      <c r="U54" s="230" t="s">
        <v>59</v>
      </c>
      <c r="V54" s="231">
        <f>SUM(V33:V49)</f>
        <v>2854.3627096423907</v>
      </c>
      <c r="W54" s="231">
        <f t="shared" ref="W54:AH54" si="74">SUM(W33:W49)</f>
        <v>174.22460597395099</v>
      </c>
      <c r="X54" s="231">
        <f t="shared" si="74"/>
        <v>411.12520008465572</v>
      </c>
      <c r="Y54" s="231">
        <f t="shared" si="74"/>
        <v>3578.0866745906496</v>
      </c>
      <c r="Z54" s="231">
        <f t="shared" si="74"/>
        <v>7086.3654072910012</v>
      </c>
      <c r="AA54" s="231">
        <f t="shared" si="74"/>
        <v>5902.3708487454569</v>
      </c>
      <c r="AB54" s="231">
        <f t="shared" si="74"/>
        <v>2881.7625012792723</v>
      </c>
      <c r="AC54" s="231">
        <f t="shared" si="74"/>
        <v>1395.1216760037792</v>
      </c>
      <c r="AD54" s="232">
        <f t="shared" si="74"/>
        <v>37.581660667469727</v>
      </c>
      <c r="AE54" s="232">
        <f t="shared" si="74"/>
        <v>129.72795839916989</v>
      </c>
      <c r="AF54" s="232">
        <f t="shared" si="74"/>
        <v>22.895227790134989</v>
      </c>
      <c r="AG54" s="232">
        <f t="shared" si="74"/>
        <v>384.44048123324285</v>
      </c>
      <c r="AH54" s="232">
        <f t="shared" si="74"/>
        <v>820.47634791376186</v>
      </c>
      <c r="AI54" s="233">
        <f>SUM(V54:AC54)</f>
        <v>24283.419623611153</v>
      </c>
      <c r="AJ54" s="147" t="str">
        <f t="shared" si="65"/>
        <v/>
      </c>
    </row>
    <row r="55" spans="1:36" ht="15" thickBot="1">
      <c r="A55" s="32" t="s">
        <v>83</v>
      </c>
      <c r="B55" s="49">
        <f>IF($I54=0,"-",B54/$I54)</f>
        <v>0.1432678300917348</v>
      </c>
      <c r="C55" s="49">
        <f t="shared" ref="C55:H55" si="75">IF($I54=0,"-",C54/$I54)</f>
        <v>0.16718736563894573</v>
      </c>
      <c r="D55" s="49">
        <f t="shared" si="75"/>
        <v>0.34907604798175718</v>
      </c>
      <c r="E55" s="49">
        <f t="shared" si="75"/>
        <v>0.32018899825789476</v>
      </c>
      <c r="F55" s="49">
        <f t="shared" si="75"/>
        <v>0</v>
      </c>
      <c r="G55" s="49">
        <f t="shared" si="75"/>
        <v>1.9209970411854731E-2</v>
      </c>
      <c r="H55" s="71">
        <f t="shared" si="75"/>
        <v>1.0697876178122957E-3</v>
      </c>
      <c r="I55" s="50">
        <f>SUM(B55:H55)</f>
        <v>0.99999999999999933</v>
      </c>
      <c r="K55" s="82" t="s">
        <v>83</v>
      </c>
      <c r="L55" s="99">
        <f>IF($S54=0,"-",L54/$S54)</f>
        <v>0.12626594704571698</v>
      </c>
      <c r="M55" s="99">
        <f t="shared" ref="M55:R55" si="76">IF($S54=0,"-",M54/$S54)</f>
        <v>0.14734690295067082</v>
      </c>
      <c r="N55" s="99">
        <f t="shared" si="76"/>
        <v>0.30765048762985003</v>
      </c>
      <c r="O55" s="99">
        <f t="shared" si="76"/>
        <v>0.28219152249856599</v>
      </c>
      <c r="P55" s="99">
        <f t="shared" si="76"/>
        <v>0.11867202173112751</v>
      </c>
      <c r="Q55" s="99">
        <f t="shared" si="76"/>
        <v>1.693028438568479E-2</v>
      </c>
      <c r="R55" s="100">
        <f t="shared" si="76"/>
        <v>9.4283375838358392E-4</v>
      </c>
      <c r="S55" s="101">
        <f>SUM(L55:R55)</f>
        <v>0.99999999999999956</v>
      </c>
      <c r="U55" s="111" t="s">
        <v>83</v>
      </c>
      <c r="V55" s="133">
        <f>+V54/$AI54</f>
        <v>0.11754368840486736</v>
      </c>
      <c r="W55" s="133">
        <f t="shared" ref="W55:AH55" si="77">+W54/$AI54</f>
        <v>7.174632266558934E-3</v>
      </c>
      <c r="X55" s="133">
        <f t="shared" si="77"/>
        <v>1.6930284385684797E-2</v>
      </c>
      <c r="Y55" s="133">
        <f t="shared" si="77"/>
        <v>0.1473469029506709</v>
      </c>
      <c r="Z55" s="133">
        <f t="shared" si="77"/>
        <v>0.29181908961457864</v>
      </c>
      <c r="AA55" s="133">
        <f t="shared" si="77"/>
        <v>0.2430617656092591</v>
      </c>
      <c r="AB55" s="133">
        <f t="shared" si="77"/>
        <v>0.11867202173112756</v>
      </c>
      <c r="AC55" s="133">
        <f t="shared" si="77"/>
        <v>5.7451615037252837E-2</v>
      </c>
      <c r="AD55" s="133">
        <f t="shared" si="77"/>
        <v>1.5476263742907315E-3</v>
      </c>
      <c r="AE55" s="133">
        <f t="shared" si="77"/>
        <v>5.3422442312463002E-3</v>
      </c>
      <c r="AF55" s="133">
        <f t="shared" si="77"/>
        <v>9.4283375838358436E-4</v>
      </c>
      <c r="AG55" s="133">
        <f t="shared" si="77"/>
        <v>1.583139801527151E-2</v>
      </c>
      <c r="AH55" s="133">
        <f t="shared" si="77"/>
        <v>3.3787512658060716E-2</v>
      </c>
      <c r="AI55" s="134">
        <f>SUM(V55:AC55)</f>
        <v>1.0000000000000002</v>
      </c>
      <c r="AJ55" s="147" t="str">
        <f t="shared" si="65"/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1.5163957558357537</v>
      </c>
      <c r="G59" s="332"/>
      <c r="H59" s="334"/>
      <c r="I59" s="160">
        <f>SUM(B59:H59)</f>
        <v>1.5163957558357537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78">F450+F476+F502+F528+F554</f>
        <v>0</v>
      </c>
      <c r="G60" s="335"/>
      <c r="H60" s="337"/>
      <c r="I60" s="168">
        <f t="shared" ref="I60:I79" si="7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80">P450+P476+P502+P528+P554</f>
        <v>0</v>
      </c>
      <c r="Q60" s="335"/>
      <c r="R60" s="342"/>
      <c r="S60" s="172">
        <f t="shared" ref="S60:S79" si="8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78"/>
        <v>0</v>
      </c>
      <c r="G61" s="335"/>
      <c r="H61" s="337"/>
      <c r="I61" s="160">
        <f t="shared" si="7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80"/>
        <v>0</v>
      </c>
      <c r="Q61" s="335"/>
      <c r="R61" s="342"/>
      <c r="S61" s="164">
        <f t="shared" si="8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78"/>
        <v>0</v>
      </c>
      <c r="G62" s="335"/>
      <c r="H62" s="337"/>
      <c r="I62" s="168">
        <f t="shared" si="7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80"/>
        <v>0</v>
      </c>
      <c r="Q62" s="335"/>
      <c r="R62" s="342"/>
      <c r="S62" s="172">
        <f t="shared" si="8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78"/>
        <v>0</v>
      </c>
      <c r="G63" s="335"/>
      <c r="H63" s="337"/>
      <c r="I63" s="160">
        <f t="shared" si="7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80"/>
        <v>0</v>
      </c>
      <c r="Q63" s="335"/>
      <c r="R63" s="342"/>
      <c r="S63" s="164">
        <f t="shared" si="8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78"/>
        <v>0</v>
      </c>
      <c r="G64" s="335"/>
      <c r="H64" s="337"/>
      <c r="I64" s="168">
        <f t="shared" si="7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80"/>
        <v>0</v>
      </c>
      <c r="Q64" s="335"/>
      <c r="R64" s="342"/>
      <c r="S64" s="172">
        <f t="shared" si="8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78"/>
        <v>18787.776097827427</v>
      </c>
      <c r="G65" s="335"/>
      <c r="H65" s="337"/>
      <c r="I65" s="160">
        <f t="shared" si="79"/>
        <v>18787.776097827427</v>
      </c>
      <c r="J65" s="155"/>
      <c r="K65" s="175" t="s">
        <v>54</v>
      </c>
      <c r="L65" s="335"/>
      <c r="M65" s="336"/>
      <c r="N65" s="336"/>
      <c r="O65" s="337"/>
      <c r="P65" s="44">
        <f t="shared" si="80"/>
        <v>3217.2058286479169</v>
      </c>
      <c r="Q65" s="335"/>
      <c r="R65" s="342"/>
      <c r="S65" s="164">
        <f t="shared" si="81"/>
        <v>3217.2058286479169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78"/>
        <v>5468.6242602574275</v>
      </c>
      <c r="G66" s="335"/>
      <c r="H66" s="337"/>
      <c r="I66" s="168">
        <f t="shared" si="79"/>
        <v>5468.6242602574275</v>
      </c>
      <c r="J66" s="155"/>
      <c r="K66" s="169" t="s">
        <v>12</v>
      </c>
      <c r="L66" s="335"/>
      <c r="M66" s="336"/>
      <c r="N66" s="336"/>
      <c r="O66" s="337"/>
      <c r="P66" s="88">
        <f t="shared" si="80"/>
        <v>1735.6910188898398</v>
      </c>
      <c r="Q66" s="335"/>
      <c r="R66" s="342"/>
      <c r="S66" s="172">
        <f t="shared" si="81"/>
        <v>1735.6910188898398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78"/>
        <v>1468.1474155603926</v>
      </c>
      <c r="G67" s="335"/>
      <c r="H67" s="337"/>
      <c r="I67" s="160">
        <f t="shared" si="79"/>
        <v>1468.1474155603926</v>
      </c>
      <c r="J67" s="155"/>
      <c r="K67" s="175" t="s">
        <v>55</v>
      </c>
      <c r="L67" s="335"/>
      <c r="M67" s="336"/>
      <c r="N67" s="336"/>
      <c r="O67" s="337"/>
      <c r="P67" s="44">
        <f t="shared" si="80"/>
        <v>0</v>
      </c>
      <c r="Q67" s="335"/>
      <c r="R67" s="342"/>
      <c r="S67" s="164">
        <f t="shared" si="8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78"/>
        <v>10.512245736984729</v>
      </c>
      <c r="G68" s="335"/>
      <c r="H68" s="337"/>
      <c r="I68" s="168">
        <f t="shared" si="79"/>
        <v>10.512245736984729</v>
      </c>
      <c r="J68" s="155"/>
      <c r="K68" s="169" t="s">
        <v>17</v>
      </c>
      <c r="L68" s="335"/>
      <c r="M68" s="336"/>
      <c r="N68" s="336"/>
      <c r="O68" s="337"/>
      <c r="P68" s="88">
        <f t="shared" si="80"/>
        <v>-6.7714685249765011E-2</v>
      </c>
      <c r="Q68" s="335"/>
      <c r="R68" s="342"/>
      <c r="S68" s="172">
        <f t="shared" si="81"/>
        <v>-6.7714685249765011E-2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78"/>
        <v>37.738372175781258</v>
      </c>
      <c r="G69" s="335"/>
      <c r="H69" s="337"/>
      <c r="I69" s="160">
        <f t="shared" si="79"/>
        <v>37.738372175781258</v>
      </c>
      <c r="J69" s="155"/>
      <c r="K69" s="175" t="s">
        <v>139</v>
      </c>
      <c r="L69" s="335"/>
      <c r="M69" s="336"/>
      <c r="N69" s="336"/>
      <c r="O69" s="337"/>
      <c r="P69" s="44">
        <f t="shared" si="80"/>
        <v>29.309573319405093</v>
      </c>
      <c r="Q69" s="335"/>
      <c r="R69" s="342"/>
      <c r="S69" s="164">
        <f t="shared" si="81"/>
        <v>29.309573319405093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78"/>
        <v>1574.4489308033917</v>
      </c>
      <c r="G70" s="335"/>
      <c r="H70" s="337"/>
      <c r="I70" s="168">
        <f t="shared" si="79"/>
        <v>1574.4489308033917</v>
      </c>
      <c r="J70" s="155"/>
      <c r="K70" s="169" t="s">
        <v>25</v>
      </c>
      <c r="L70" s="335"/>
      <c r="M70" s="336"/>
      <c r="N70" s="336"/>
      <c r="O70" s="337"/>
      <c r="P70" s="88">
        <f t="shared" si="80"/>
        <v>0</v>
      </c>
      <c r="Q70" s="335"/>
      <c r="R70" s="342"/>
      <c r="S70" s="172">
        <f t="shared" si="81"/>
        <v>0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78"/>
        <v>0</v>
      </c>
      <c r="G71" s="335"/>
      <c r="H71" s="337"/>
      <c r="I71" s="160">
        <f t="shared" si="7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80"/>
        <v>0</v>
      </c>
      <c r="Q71" s="335"/>
      <c r="R71" s="342"/>
      <c r="S71" s="164">
        <f t="shared" si="8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78"/>
        <v>0.23136256970588234</v>
      </c>
      <c r="G72" s="335"/>
      <c r="H72" s="337"/>
      <c r="I72" s="168">
        <f t="shared" si="79"/>
        <v>0.23136256970588234</v>
      </c>
      <c r="J72" s="155"/>
      <c r="K72" s="169" t="s">
        <v>56</v>
      </c>
      <c r="L72" s="335"/>
      <c r="M72" s="336"/>
      <c r="N72" s="336"/>
      <c r="O72" s="337"/>
      <c r="P72" s="88">
        <f t="shared" si="80"/>
        <v>0</v>
      </c>
      <c r="Q72" s="335"/>
      <c r="R72" s="342"/>
      <c r="S72" s="172">
        <f t="shared" si="8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78"/>
        <v>1827.2609855746241</v>
      </c>
      <c r="G73" s="335"/>
      <c r="H73" s="337"/>
      <c r="I73" s="160">
        <f t="shared" si="79"/>
        <v>1827.2609855746241</v>
      </c>
      <c r="J73" s="155"/>
      <c r="K73" s="175" t="s">
        <v>22</v>
      </c>
      <c r="L73" s="335"/>
      <c r="M73" s="336"/>
      <c r="N73" s="336"/>
      <c r="O73" s="337"/>
      <c r="P73" s="44">
        <f t="shared" si="80"/>
        <v>631.92097124237171</v>
      </c>
      <c r="Q73" s="335"/>
      <c r="R73" s="342"/>
      <c r="S73" s="164">
        <f t="shared" si="81"/>
        <v>631.92097124237171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78"/>
        <v>0</v>
      </c>
      <c r="G74" s="335"/>
      <c r="H74" s="337"/>
      <c r="I74" s="168">
        <f t="shared" si="7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80"/>
        <v>0</v>
      </c>
      <c r="Q74" s="335"/>
      <c r="R74" s="342"/>
      <c r="S74" s="172">
        <f t="shared" si="8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78"/>
        <v>0</v>
      </c>
      <c r="G75" s="335"/>
      <c r="H75" s="337"/>
      <c r="I75" s="160">
        <f t="shared" si="7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80"/>
        <v>0</v>
      </c>
      <c r="Q75" s="335"/>
      <c r="R75" s="342"/>
      <c r="S75" s="164">
        <f t="shared" si="8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78"/>
        <v>0</v>
      </c>
      <c r="G76" s="335"/>
      <c r="H76" s="337"/>
      <c r="I76" s="181">
        <f t="shared" si="7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80"/>
        <v>0</v>
      </c>
      <c r="Q76" s="335"/>
      <c r="R76" s="342"/>
      <c r="S76" s="185">
        <f t="shared" si="8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78"/>
        <v>0</v>
      </c>
      <c r="G77" s="335"/>
      <c r="H77" s="337"/>
      <c r="I77" s="189">
        <f t="shared" si="7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80"/>
        <v>0</v>
      </c>
      <c r="Q77" s="335"/>
      <c r="R77" s="342"/>
      <c r="S77" s="192">
        <f t="shared" si="8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78"/>
        <v>0</v>
      </c>
      <c r="G78" s="335"/>
      <c r="H78" s="337"/>
      <c r="I78" s="181">
        <f t="shared" si="7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80"/>
        <v>0</v>
      </c>
      <c r="Q78" s="335"/>
      <c r="R78" s="342"/>
      <c r="S78" s="185">
        <f t="shared" si="8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78"/>
        <v>0</v>
      </c>
      <c r="G79" s="338"/>
      <c r="H79" s="340"/>
      <c r="I79" s="196">
        <f t="shared" si="7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80"/>
        <v>0</v>
      </c>
      <c r="Q79" s="338"/>
      <c r="R79" s="343"/>
      <c r="S79" s="199">
        <f t="shared" si="8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H80" si="82">SUM(C59:C75)</f>
        <v>0</v>
      </c>
      <c r="D80" s="201">
        <f t="shared" si="82"/>
        <v>0</v>
      </c>
      <c r="E80" s="201">
        <f t="shared" si="82"/>
        <v>0</v>
      </c>
      <c r="F80" s="201">
        <f t="shared" si="82"/>
        <v>29176.256066261569</v>
      </c>
      <c r="G80" s="201">
        <f t="shared" si="82"/>
        <v>0</v>
      </c>
      <c r="H80" s="203">
        <f t="shared" si="82"/>
        <v>0</v>
      </c>
      <c r="I80" s="160">
        <f t="shared" ref="I80" si="83">SUM(I59:I75)</f>
        <v>29176.256066261569</v>
      </c>
      <c r="J80" s="155"/>
      <c r="K80" s="202" t="s">
        <v>26</v>
      </c>
      <c r="L80" s="201">
        <f>SUM(L59:L75)</f>
        <v>0</v>
      </c>
      <c r="M80" s="201">
        <f t="shared" ref="M80:R80" si="84">SUM(M59:M75)</f>
        <v>0</v>
      </c>
      <c r="N80" s="201">
        <f t="shared" si="84"/>
        <v>0</v>
      </c>
      <c r="O80" s="201">
        <f t="shared" si="84"/>
        <v>0</v>
      </c>
      <c r="P80" s="201">
        <f t="shared" si="84"/>
        <v>5614.0596774142841</v>
      </c>
      <c r="Q80" s="201">
        <f t="shared" si="84"/>
        <v>0</v>
      </c>
      <c r="R80" s="203">
        <f t="shared" si="84"/>
        <v>0</v>
      </c>
      <c r="S80" s="204">
        <f t="shared" ref="S80" si="85">SUM(S59:S75)</f>
        <v>5614.0596774142841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86">IF($I80=0,"-",C80/$I80)</f>
        <v>0</v>
      </c>
      <c r="D81" s="49">
        <f t="shared" si="86"/>
        <v>0</v>
      </c>
      <c r="E81" s="49">
        <f t="shared" si="86"/>
        <v>0</v>
      </c>
      <c r="F81" s="49">
        <f t="shared" si="86"/>
        <v>1</v>
      </c>
      <c r="G81" s="49">
        <f t="shared" si="86"/>
        <v>0</v>
      </c>
      <c r="H81" s="49">
        <f t="shared" si="86"/>
        <v>0</v>
      </c>
      <c r="I81" s="50">
        <f>SUM(B81:H81)</f>
        <v>1</v>
      </c>
      <c r="K81" s="82" t="s">
        <v>83</v>
      </c>
      <c r="L81" s="99">
        <f>IF($S80=0,"-",L80/$S80)</f>
        <v>0</v>
      </c>
      <c r="M81" s="99">
        <f t="shared" ref="M81:R81" si="87">IF($S80=0,"-",M80/$S80)</f>
        <v>0</v>
      </c>
      <c r="N81" s="99">
        <f t="shared" si="87"/>
        <v>0</v>
      </c>
      <c r="O81" s="99">
        <f t="shared" si="87"/>
        <v>0</v>
      </c>
      <c r="P81" s="99">
        <f t="shared" si="87"/>
        <v>1</v>
      </c>
      <c r="Q81" s="99">
        <f t="shared" si="87"/>
        <v>0</v>
      </c>
      <c r="R81" s="100">
        <f t="shared" si="87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5" si="88">B579+B605+B631</f>
        <v>52.963487519393908</v>
      </c>
      <c r="C85" s="38">
        <f t="shared" si="88"/>
        <v>0</v>
      </c>
      <c r="D85" s="38">
        <f t="shared" si="88"/>
        <v>1.4839611476035888</v>
      </c>
      <c r="E85" s="38">
        <f t="shared" si="88"/>
        <v>0</v>
      </c>
      <c r="F85" s="38">
        <f t="shared" si="88"/>
        <v>0</v>
      </c>
      <c r="G85" s="38">
        <f t="shared" si="88"/>
        <v>0</v>
      </c>
      <c r="H85" s="38">
        <f t="shared" si="88"/>
        <v>0</v>
      </c>
      <c r="I85" s="160">
        <f>SUM(B85:H85)</f>
        <v>54.447448666997495</v>
      </c>
      <c r="J85" s="155"/>
      <c r="K85" s="209" t="s">
        <v>7</v>
      </c>
      <c r="L85" s="38">
        <f t="shared" ref="L85:R105" si="89">L579+L605+L631</f>
        <v>52.963487519393908</v>
      </c>
      <c r="M85" s="38">
        <f t="shared" si="89"/>
        <v>0</v>
      </c>
      <c r="N85" s="38">
        <f t="shared" si="89"/>
        <v>1.4839611476035888</v>
      </c>
      <c r="O85" s="38">
        <f t="shared" si="89"/>
        <v>0</v>
      </c>
      <c r="P85" s="38">
        <f t="shared" si="89"/>
        <v>1.5163957558357537</v>
      </c>
      <c r="Q85" s="38">
        <f t="shared" si="89"/>
        <v>0</v>
      </c>
      <c r="R85" s="38">
        <f t="shared" si="89"/>
        <v>0</v>
      </c>
      <c r="S85" s="211">
        <f>SUM(L85:R85)</f>
        <v>55.963844422833247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88"/>
        <v>42.544505917779588</v>
      </c>
      <c r="C86" s="41">
        <f t="shared" si="88"/>
        <v>0</v>
      </c>
      <c r="D86" s="41">
        <f t="shared" si="88"/>
        <v>4.1801455061179968</v>
      </c>
      <c r="E86" s="41">
        <f t="shared" si="88"/>
        <v>0</v>
      </c>
      <c r="F86" s="41">
        <f t="shared" si="88"/>
        <v>0</v>
      </c>
      <c r="G86" s="41">
        <f t="shared" si="88"/>
        <v>0</v>
      </c>
      <c r="H86" s="41">
        <f t="shared" si="88"/>
        <v>0</v>
      </c>
      <c r="I86" s="168">
        <f t="shared" ref="I86:I105" si="90">SUM(B86:H86)</f>
        <v>46.724651423897583</v>
      </c>
      <c r="J86" s="155"/>
      <c r="K86" s="169" t="s">
        <v>8</v>
      </c>
      <c r="L86" s="88">
        <f t="shared" si="89"/>
        <v>42.544505917779588</v>
      </c>
      <c r="M86" s="88">
        <f t="shared" si="89"/>
        <v>0</v>
      </c>
      <c r="N86" s="88">
        <f t="shared" si="89"/>
        <v>4.1801455061179968</v>
      </c>
      <c r="O86" s="88">
        <f t="shared" si="89"/>
        <v>0</v>
      </c>
      <c r="P86" s="88">
        <f t="shared" si="89"/>
        <v>0</v>
      </c>
      <c r="Q86" s="88">
        <f t="shared" si="89"/>
        <v>0</v>
      </c>
      <c r="R86" s="88">
        <f t="shared" si="89"/>
        <v>0</v>
      </c>
      <c r="S86" s="172">
        <f t="shared" ref="S86:S105" si="91">SUM(L86:R86)</f>
        <v>46.724651423897583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88"/>
        <v>62.646055664465806</v>
      </c>
      <c r="C87" s="44">
        <f t="shared" si="88"/>
        <v>0</v>
      </c>
      <c r="D87" s="44">
        <f t="shared" si="88"/>
        <v>4.135116973392289E-3</v>
      </c>
      <c r="E87" s="44">
        <f t="shared" si="88"/>
        <v>0</v>
      </c>
      <c r="F87" s="44">
        <f t="shared" si="88"/>
        <v>0</v>
      </c>
      <c r="G87" s="44">
        <f t="shared" si="88"/>
        <v>0</v>
      </c>
      <c r="H87" s="44">
        <f t="shared" si="88"/>
        <v>0</v>
      </c>
      <c r="I87" s="160">
        <f t="shared" si="90"/>
        <v>62.6501907814392</v>
      </c>
      <c r="J87" s="155"/>
      <c r="K87" s="175" t="s">
        <v>10</v>
      </c>
      <c r="L87" s="44">
        <f t="shared" si="89"/>
        <v>62.646055664465806</v>
      </c>
      <c r="M87" s="44">
        <f t="shared" si="89"/>
        <v>0</v>
      </c>
      <c r="N87" s="44">
        <f t="shared" si="89"/>
        <v>4.135116973392289E-3</v>
      </c>
      <c r="O87" s="44">
        <f t="shared" si="89"/>
        <v>0</v>
      </c>
      <c r="P87" s="44">
        <f t="shared" si="89"/>
        <v>0</v>
      </c>
      <c r="Q87" s="44">
        <f t="shared" si="89"/>
        <v>0</v>
      </c>
      <c r="R87" s="44">
        <f t="shared" si="89"/>
        <v>0</v>
      </c>
      <c r="S87" s="164">
        <f t="shared" si="91"/>
        <v>62.6501907814392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88"/>
        <v>0</v>
      </c>
      <c r="C88" s="41">
        <f t="shared" si="88"/>
        <v>0</v>
      </c>
      <c r="D88" s="41">
        <f t="shared" si="88"/>
        <v>0</v>
      </c>
      <c r="E88" s="41">
        <f t="shared" si="88"/>
        <v>0</v>
      </c>
      <c r="F88" s="41">
        <f t="shared" si="88"/>
        <v>0</v>
      </c>
      <c r="G88" s="41">
        <f t="shared" si="88"/>
        <v>0</v>
      </c>
      <c r="H88" s="41">
        <f t="shared" si="88"/>
        <v>0</v>
      </c>
      <c r="I88" s="168">
        <f t="shared" si="90"/>
        <v>0</v>
      </c>
      <c r="J88" s="155"/>
      <c r="K88" s="169" t="s">
        <v>52</v>
      </c>
      <c r="L88" s="88">
        <f t="shared" si="89"/>
        <v>0</v>
      </c>
      <c r="M88" s="88">
        <f t="shared" si="89"/>
        <v>0</v>
      </c>
      <c r="N88" s="88">
        <f t="shared" si="89"/>
        <v>0</v>
      </c>
      <c r="O88" s="88">
        <f t="shared" si="89"/>
        <v>0</v>
      </c>
      <c r="P88" s="88">
        <f t="shared" si="89"/>
        <v>0</v>
      </c>
      <c r="Q88" s="88">
        <f t="shared" si="89"/>
        <v>0</v>
      </c>
      <c r="R88" s="88">
        <f t="shared" si="89"/>
        <v>0</v>
      </c>
      <c r="S88" s="172">
        <f t="shared" si="91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88"/>
        <v>227.1380763125903</v>
      </c>
      <c r="C89" s="44">
        <f t="shared" si="88"/>
        <v>3.2176563443822319</v>
      </c>
      <c r="D89" s="44">
        <f t="shared" si="88"/>
        <v>24.595202071196958</v>
      </c>
      <c r="E89" s="44">
        <f t="shared" si="88"/>
        <v>1.4577224642320012</v>
      </c>
      <c r="F89" s="44">
        <f t="shared" si="88"/>
        <v>0</v>
      </c>
      <c r="G89" s="44">
        <f t="shared" si="88"/>
        <v>0</v>
      </c>
      <c r="H89" s="44">
        <f t="shared" si="88"/>
        <v>0</v>
      </c>
      <c r="I89" s="160">
        <f t="shared" si="90"/>
        <v>256.40865719240145</v>
      </c>
      <c r="J89" s="155"/>
      <c r="K89" s="175" t="s">
        <v>16</v>
      </c>
      <c r="L89" s="44">
        <f t="shared" si="89"/>
        <v>227.1380763125903</v>
      </c>
      <c r="M89" s="44">
        <f t="shared" si="89"/>
        <v>3.2176563443822319</v>
      </c>
      <c r="N89" s="44">
        <f t="shared" si="89"/>
        <v>24.595202071196958</v>
      </c>
      <c r="O89" s="44">
        <f t="shared" si="89"/>
        <v>1.4577224642320012</v>
      </c>
      <c r="P89" s="44">
        <f t="shared" si="89"/>
        <v>0</v>
      </c>
      <c r="Q89" s="44">
        <f t="shared" si="89"/>
        <v>0</v>
      </c>
      <c r="R89" s="44">
        <f t="shared" si="89"/>
        <v>0</v>
      </c>
      <c r="S89" s="164">
        <f t="shared" si="91"/>
        <v>256.40865719240145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88"/>
        <v>7882.8992257277114</v>
      </c>
      <c r="C90" s="41">
        <f t="shared" si="88"/>
        <v>16.711176917813823</v>
      </c>
      <c r="D90" s="41">
        <f t="shared" si="88"/>
        <v>893.04880798731074</v>
      </c>
      <c r="E90" s="41">
        <f t="shared" si="88"/>
        <v>0</v>
      </c>
      <c r="F90" s="41">
        <f t="shared" si="88"/>
        <v>0</v>
      </c>
      <c r="G90" s="41">
        <f t="shared" si="88"/>
        <v>0</v>
      </c>
      <c r="H90" s="41">
        <f t="shared" si="88"/>
        <v>0</v>
      </c>
      <c r="I90" s="168">
        <f t="shared" si="90"/>
        <v>8792.6592106328353</v>
      </c>
      <c r="J90" s="155"/>
      <c r="K90" s="169" t="s">
        <v>15</v>
      </c>
      <c r="L90" s="88">
        <f t="shared" si="89"/>
        <v>7882.8992257277114</v>
      </c>
      <c r="M90" s="88">
        <f t="shared" si="89"/>
        <v>16.711176917813823</v>
      </c>
      <c r="N90" s="88">
        <f t="shared" si="89"/>
        <v>893.04880798731074</v>
      </c>
      <c r="O90" s="88">
        <f t="shared" si="89"/>
        <v>0</v>
      </c>
      <c r="P90" s="88">
        <f t="shared" si="89"/>
        <v>0</v>
      </c>
      <c r="Q90" s="88">
        <f t="shared" si="89"/>
        <v>0</v>
      </c>
      <c r="R90" s="88">
        <f t="shared" si="89"/>
        <v>0</v>
      </c>
      <c r="S90" s="172">
        <f t="shared" si="91"/>
        <v>8792.6592106328353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88"/>
        <v>0</v>
      </c>
      <c r="C91" s="44">
        <f t="shared" si="88"/>
        <v>0.28200361910294564</v>
      </c>
      <c r="D91" s="44">
        <f t="shared" si="88"/>
        <v>0.30925496163007943</v>
      </c>
      <c r="E91" s="44">
        <f t="shared" si="88"/>
        <v>157.94992600531378</v>
      </c>
      <c r="F91" s="44">
        <f t="shared" si="88"/>
        <v>540.54683657689532</v>
      </c>
      <c r="G91" s="44">
        <f t="shared" si="88"/>
        <v>0</v>
      </c>
      <c r="H91" s="44">
        <f t="shared" si="88"/>
        <v>0</v>
      </c>
      <c r="I91" s="160">
        <f t="shared" si="90"/>
        <v>699.08802116294214</v>
      </c>
      <c r="J91" s="155"/>
      <c r="K91" s="175" t="s">
        <v>54</v>
      </c>
      <c r="L91" s="44">
        <f t="shared" si="89"/>
        <v>0</v>
      </c>
      <c r="M91" s="44">
        <f t="shared" si="89"/>
        <v>0.28200361910294564</v>
      </c>
      <c r="N91" s="44">
        <f t="shared" si="89"/>
        <v>0.30925496163007943</v>
      </c>
      <c r="O91" s="44">
        <f t="shared" si="89"/>
        <v>157.94992600531378</v>
      </c>
      <c r="P91" s="44">
        <f t="shared" si="89"/>
        <v>13583.363712061944</v>
      </c>
      <c r="Q91" s="44">
        <f t="shared" si="89"/>
        <v>0</v>
      </c>
      <c r="R91" s="44">
        <f t="shared" si="89"/>
        <v>0</v>
      </c>
      <c r="S91" s="164">
        <f t="shared" si="91"/>
        <v>13741.904896647991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88"/>
        <v>0</v>
      </c>
      <c r="C92" s="41">
        <f t="shared" si="88"/>
        <v>0</v>
      </c>
      <c r="D92" s="41">
        <f t="shared" si="88"/>
        <v>0.10739513607440802</v>
      </c>
      <c r="E92" s="41">
        <f t="shared" si="88"/>
        <v>26.133388812431264</v>
      </c>
      <c r="F92" s="41">
        <f t="shared" si="88"/>
        <v>0</v>
      </c>
      <c r="G92" s="41">
        <f t="shared" si="88"/>
        <v>0</v>
      </c>
      <c r="H92" s="41">
        <f t="shared" si="88"/>
        <v>0</v>
      </c>
      <c r="I92" s="168">
        <f t="shared" si="90"/>
        <v>26.240783948505673</v>
      </c>
      <c r="J92" s="155"/>
      <c r="K92" s="169" t="s">
        <v>12</v>
      </c>
      <c r="L92" s="88">
        <f t="shared" si="89"/>
        <v>0</v>
      </c>
      <c r="M92" s="88">
        <f t="shared" si="89"/>
        <v>0</v>
      </c>
      <c r="N92" s="88">
        <f t="shared" si="89"/>
        <v>0.10739513607440802</v>
      </c>
      <c r="O92" s="88">
        <f t="shared" si="89"/>
        <v>26.133388812431264</v>
      </c>
      <c r="P92" s="88">
        <f t="shared" si="89"/>
        <v>3614.6816509981986</v>
      </c>
      <c r="Q92" s="88">
        <f t="shared" si="89"/>
        <v>0</v>
      </c>
      <c r="R92" s="88">
        <f t="shared" si="89"/>
        <v>0</v>
      </c>
      <c r="S92" s="172">
        <f t="shared" si="91"/>
        <v>3640.9224349467045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88"/>
        <v>0</v>
      </c>
      <c r="C93" s="44">
        <f t="shared" si="88"/>
        <v>0</v>
      </c>
      <c r="D93" s="44">
        <f t="shared" si="88"/>
        <v>0</v>
      </c>
      <c r="E93" s="44">
        <f t="shared" si="88"/>
        <v>0</v>
      </c>
      <c r="F93" s="44">
        <f t="shared" si="88"/>
        <v>0</v>
      </c>
      <c r="G93" s="44">
        <f t="shared" si="88"/>
        <v>0</v>
      </c>
      <c r="H93" s="44">
        <f t="shared" si="88"/>
        <v>0</v>
      </c>
      <c r="I93" s="160">
        <f t="shared" si="90"/>
        <v>0</v>
      </c>
      <c r="J93" s="155"/>
      <c r="K93" s="175" t="s">
        <v>55</v>
      </c>
      <c r="L93" s="44">
        <f t="shared" si="89"/>
        <v>0</v>
      </c>
      <c r="M93" s="44">
        <f t="shared" si="89"/>
        <v>0</v>
      </c>
      <c r="N93" s="44">
        <f t="shared" si="89"/>
        <v>0</v>
      </c>
      <c r="O93" s="44">
        <f t="shared" si="89"/>
        <v>0</v>
      </c>
      <c r="P93" s="44">
        <f t="shared" si="89"/>
        <v>1468.1474155603926</v>
      </c>
      <c r="Q93" s="44">
        <f t="shared" si="89"/>
        <v>0</v>
      </c>
      <c r="R93" s="44">
        <f t="shared" si="89"/>
        <v>0</v>
      </c>
      <c r="S93" s="164">
        <f t="shared" si="91"/>
        <v>1468.1474155603926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88"/>
        <v>324.26439562376646</v>
      </c>
      <c r="C94" s="41">
        <f t="shared" si="88"/>
        <v>1.0024750156073887</v>
      </c>
      <c r="D94" s="41">
        <f t="shared" si="88"/>
        <v>44.459362461612365</v>
      </c>
      <c r="E94" s="41">
        <f t="shared" si="88"/>
        <v>3.625652163743132</v>
      </c>
      <c r="F94" s="41">
        <f t="shared" si="88"/>
        <v>0</v>
      </c>
      <c r="G94" s="41">
        <f t="shared" si="88"/>
        <v>0</v>
      </c>
      <c r="H94" s="41">
        <f t="shared" si="88"/>
        <v>0</v>
      </c>
      <c r="I94" s="168">
        <f t="shared" si="90"/>
        <v>373.35188526472939</v>
      </c>
      <c r="J94" s="155"/>
      <c r="K94" s="169" t="s">
        <v>17</v>
      </c>
      <c r="L94" s="88">
        <f t="shared" si="89"/>
        <v>324.26439562376646</v>
      </c>
      <c r="M94" s="88">
        <f t="shared" si="89"/>
        <v>1.0024750156073887</v>
      </c>
      <c r="N94" s="88">
        <f t="shared" si="89"/>
        <v>44.459362461612365</v>
      </c>
      <c r="O94" s="88">
        <f t="shared" si="89"/>
        <v>3.625652163743132</v>
      </c>
      <c r="P94" s="88">
        <f t="shared" si="89"/>
        <v>0</v>
      </c>
      <c r="Q94" s="88">
        <f t="shared" si="89"/>
        <v>0</v>
      </c>
      <c r="R94" s="88">
        <f t="shared" si="89"/>
        <v>0</v>
      </c>
      <c r="S94" s="172">
        <f t="shared" si="91"/>
        <v>373.35188526472939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88"/>
        <v>2426.9270519310944</v>
      </c>
      <c r="C95" s="44">
        <f t="shared" si="88"/>
        <v>30.805163233883437</v>
      </c>
      <c r="D95" s="44">
        <f t="shared" si="88"/>
        <v>232.94272556383652</v>
      </c>
      <c r="E95" s="44">
        <f t="shared" si="88"/>
        <v>4.7307906177217687</v>
      </c>
      <c r="F95" s="44">
        <f t="shared" si="88"/>
        <v>0</v>
      </c>
      <c r="G95" s="44">
        <f t="shared" si="88"/>
        <v>0</v>
      </c>
      <c r="H95" s="44">
        <f t="shared" si="88"/>
        <v>0</v>
      </c>
      <c r="I95" s="160">
        <f t="shared" si="90"/>
        <v>2695.405731346536</v>
      </c>
      <c r="J95" s="155"/>
      <c r="K95" s="175" t="s">
        <v>139</v>
      </c>
      <c r="L95" s="44">
        <f t="shared" si="89"/>
        <v>2426.9270519310944</v>
      </c>
      <c r="M95" s="44">
        <f t="shared" si="89"/>
        <v>30.805163233883437</v>
      </c>
      <c r="N95" s="44">
        <f t="shared" si="89"/>
        <v>232.94272556383652</v>
      </c>
      <c r="O95" s="44">
        <f t="shared" si="89"/>
        <v>4.7307906177217687</v>
      </c>
      <c r="P95" s="44">
        <f t="shared" si="89"/>
        <v>0</v>
      </c>
      <c r="Q95" s="44">
        <f t="shared" si="89"/>
        <v>0</v>
      </c>
      <c r="R95" s="44">
        <f t="shared" si="89"/>
        <v>0</v>
      </c>
      <c r="S95" s="164">
        <f t="shared" si="91"/>
        <v>2695.405731346536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88"/>
        <v>1716.3905135353698</v>
      </c>
      <c r="C96" s="41">
        <f t="shared" si="88"/>
        <v>0.10416586921196559</v>
      </c>
      <c r="D96" s="41">
        <f t="shared" si="88"/>
        <v>3367.5053126947837</v>
      </c>
      <c r="E96" s="41">
        <f t="shared" si="88"/>
        <v>2389.6249536601804</v>
      </c>
      <c r="F96" s="41">
        <f t="shared" si="88"/>
        <v>0</v>
      </c>
      <c r="G96" s="41">
        <f t="shared" si="88"/>
        <v>2157.3858514600861</v>
      </c>
      <c r="H96" s="41">
        <f t="shared" si="88"/>
        <v>0.91866773356955522</v>
      </c>
      <c r="I96" s="168">
        <f t="shared" si="90"/>
        <v>9631.9294649532003</v>
      </c>
      <c r="J96" s="155"/>
      <c r="K96" s="169" t="s">
        <v>25</v>
      </c>
      <c r="L96" s="88">
        <f t="shared" si="89"/>
        <v>1716.3905135353698</v>
      </c>
      <c r="M96" s="88">
        <f t="shared" si="89"/>
        <v>0.10416586921196559</v>
      </c>
      <c r="N96" s="88">
        <f t="shared" si="89"/>
        <v>3367.5053126947837</v>
      </c>
      <c r="O96" s="88">
        <f t="shared" si="89"/>
        <v>2389.6249536601804</v>
      </c>
      <c r="P96" s="88">
        <f t="shared" si="89"/>
        <v>1568.5330367465119</v>
      </c>
      <c r="Q96" s="88">
        <f t="shared" si="89"/>
        <v>2157.3858514600861</v>
      </c>
      <c r="R96" s="88">
        <f t="shared" si="89"/>
        <v>0.91866773356955522</v>
      </c>
      <c r="S96" s="172">
        <f t="shared" si="91"/>
        <v>11200.462501699714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88"/>
        <v>1649.1742291849141</v>
      </c>
      <c r="C97" s="44">
        <f t="shared" si="88"/>
        <v>4.1686065240653303</v>
      </c>
      <c r="D97" s="44">
        <f t="shared" si="88"/>
        <v>132.14967701283283</v>
      </c>
      <c r="E97" s="44">
        <f t="shared" si="88"/>
        <v>0</v>
      </c>
      <c r="F97" s="44">
        <f t="shared" si="88"/>
        <v>0</v>
      </c>
      <c r="G97" s="44">
        <f t="shared" si="88"/>
        <v>0</v>
      </c>
      <c r="H97" s="44">
        <f t="shared" si="88"/>
        <v>0</v>
      </c>
      <c r="I97" s="160">
        <f t="shared" si="90"/>
        <v>1785.4925127218123</v>
      </c>
      <c r="J97" s="155"/>
      <c r="K97" s="175" t="s">
        <v>24</v>
      </c>
      <c r="L97" s="44">
        <f t="shared" si="89"/>
        <v>1649.1742291849141</v>
      </c>
      <c r="M97" s="44">
        <f t="shared" si="89"/>
        <v>4.1686065240653303</v>
      </c>
      <c r="N97" s="44">
        <f t="shared" si="89"/>
        <v>132.14967701283283</v>
      </c>
      <c r="O97" s="44">
        <f t="shared" si="89"/>
        <v>0</v>
      </c>
      <c r="P97" s="44">
        <f t="shared" si="89"/>
        <v>0</v>
      </c>
      <c r="Q97" s="44">
        <f t="shared" si="89"/>
        <v>0</v>
      </c>
      <c r="R97" s="44">
        <f t="shared" si="89"/>
        <v>0</v>
      </c>
      <c r="S97" s="164">
        <f t="shared" si="91"/>
        <v>1785.4925127218123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88"/>
        <v>5339.3364951259546</v>
      </c>
      <c r="C98" s="41">
        <f t="shared" si="88"/>
        <v>9.6464807384402942</v>
      </c>
      <c r="D98" s="41">
        <f t="shared" si="88"/>
        <v>549.6913338521515</v>
      </c>
      <c r="E98" s="41">
        <f t="shared" si="88"/>
        <v>0</v>
      </c>
      <c r="F98" s="41">
        <f t="shared" si="88"/>
        <v>0</v>
      </c>
      <c r="G98" s="41">
        <f t="shared" si="88"/>
        <v>0</v>
      </c>
      <c r="H98" s="41">
        <f t="shared" si="88"/>
        <v>0</v>
      </c>
      <c r="I98" s="168">
        <f t="shared" si="90"/>
        <v>5898.6743097165463</v>
      </c>
      <c r="J98" s="155"/>
      <c r="K98" s="169" t="s">
        <v>56</v>
      </c>
      <c r="L98" s="88">
        <f t="shared" si="89"/>
        <v>5339.3364951259546</v>
      </c>
      <c r="M98" s="88">
        <f t="shared" si="89"/>
        <v>9.6464807384402942</v>
      </c>
      <c r="N98" s="88">
        <f t="shared" si="89"/>
        <v>549.6913338521515</v>
      </c>
      <c r="O98" s="88">
        <f t="shared" si="89"/>
        <v>0</v>
      </c>
      <c r="P98" s="88">
        <f t="shared" si="89"/>
        <v>0.23136256970588234</v>
      </c>
      <c r="Q98" s="88">
        <f t="shared" si="89"/>
        <v>0</v>
      </c>
      <c r="R98" s="88">
        <f t="shared" si="89"/>
        <v>0</v>
      </c>
      <c r="S98" s="172">
        <f t="shared" si="91"/>
        <v>5898.9056722862524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88"/>
        <v>1067.7454831116856</v>
      </c>
      <c r="C99" s="44">
        <f t="shared" si="88"/>
        <v>0</v>
      </c>
      <c r="D99" s="44">
        <f t="shared" si="88"/>
        <v>138.97637998621735</v>
      </c>
      <c r="E99" s="44">
        <f t="shared" si="88"/>
        <v>0.86394738504382218</v>
      </c>
      <c r="F99" s="44">
        <f t="shared" si="88"/>
        <v>37.968661574326049</v>
      </c>
      <c r="G99" s="44">
        <f t="shared" si="88"/>
        <v>0</v>
      </c>
      <c r="H99" s="44">
        <f t="shared" si="88"/>
        <v>0</v>
      </c>
      <c r="I99" s="160">
        <f t="shared" si="90"/>
        <v>1245.5544720572727</v>
      </c>
      <c r="J99" s="155"/>
      <c r="K99" s="175" t="s">
        <v>22</v>
      </c>
      <c r="L99" s="44">
        <f t="shared" si="89"/>
        <v>1067.7454831116856</v>
      </c>
      <c r="M99" s="44">
        <f t="shared" si="89"/>
        <v>0</v>
      </c>
      <c r="N99" s="44">
        <f t="shared" si="89"/>
        <v>138.97637998621735</v>
      </c>
      <c r="O99" s="44">
        <f t="shared" si="89"/>
        <v>0.86394738504382218</v>
      </c>
      <c r="P99" s="44">
        <f t="shared" si="89"/>
        <v>1022.4758120266454</v>
      </c>
      <c r="Q99" s="44">
        <f t="shared" si="89"/>
        <v>0</v>
      </c>
      <c r="R99" s="44">
        <f t="shared" si="89"/>
        <v>0</v>
      </c>
      <c r="S99" s="164">
        <f t="shared" si="91"/>
        <v>2230.0616225095919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88"/>
        <v>4.1174911024848155</v>
      </c>
      <c r="C100" s="41">
        <f t="shared" si="88"/>
        <v>0</v>
      </c>
      <c r="D100" s="41">
        <f t="shared" si="88"/>
        <v>7.6075826036819949E-2</v>
      </c>
      <c r="E100" s="41">
        <f t="shared" si="88"/>
        <v>0</v>
      </c>
      <c r="F100" s="41">
        <f t="shared" si="88"/>
        <v>0</v>
      </c>
      <c r="G100" s="41">
        <f t="shared" si="88"/>
        <v>0</v>
      </c>
      <c r="H100" s="41">
        <f t="shared" si="88"/>
        <v>0</v>
      </c>
      <c r="I100" s="168">
        <f t="shared" si="90"/>
        <v>4.1935669285216353</v>
      </c>
      <c r="J100" s="155"/>
      <c r="K100" s="169" t="s">
        <v>21</v>
      </c>
      <c r="L100" s="88">
        <f t="shared" si="89"/>
        <v>4.1174911024848155</v>
      </c>
      <c r="M100" s="88">
        <f t="shared" si="89"/>
        <v>0</v>
      </c>
      <c r="N100" s="88">
        <f t="shared" si="89"/>
        <v>7.6075826036819949E-2</v>
      </c>
      <c r="O100" s="88">
        <f t="shared" si="89"/>
        <v>0</v>
      </c>
      <c r="P100" s="88">
        <f t="shared" si="89"/>
        <v>0</v>
      </c>
      <c r="Q100" s="88">
        <f t="shared" si="89"/>
        <v>0</v>
      </c>
      <c r="R100" s="88">
        <f t="shared" si="89"/>
        <v>0</v>
      </c>
      <c r="S100" s="172">
        <f t="shared" si="91"/>
        <v>4.1935669285216353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si="88"/>
        <v>785.26691990166137</v>
      </c>
      <c r="C101" s="44">
        <f t="shared" si="88"/>
        <v>0</v>
      </c>
      <c r="D101" s="44">
        <f t="shared" si="88"/>
        <v>440.95966265394077</v>
      </c>
      <c r="E101" s="44">
        <f t="shared" si="88"/>
        <v>0</v>
      </c>
      <c r="F101" s="44">
        <f t="shared" si="88"/>
        <v>0</v>
      </c>
      <c r="G101" s="44">
        <f t="shared" si="88"/>
        <v>0</v>
      </c>
      <c r="H101" s="44">
        <f t="shared" si="88"/>
        <v>0</v>
      </c>
      <c r="I101" s="160">
        <f t="shared" si="90"/>
        <v>1226.2265825556021</v>
      </c>
      <c r="J101" s="155"/>
      <c r="K101" s="177" t="s">
        <v>60</v>
      </c>
      <c r="L101" s="44">
        <f t="shared" si="89"/>
        <v>785.26691990166137</v>
      </c>
      <c r="M101" s="44">
        <f t="shared" si="89"/>
        <v>0</v>
      </c>
      <c r="N101" s="44">
        <f t="shared" si="89"/>
        <v>440.95966265394077</v>
      </c>
      <c r="O101" s="44">
        <f t="shared" si="89"/>
        <v>0</v>
      </c>
      <c r="P101" s="44">
        <f t="shared" si="89"/>
        <v>0</v>
      </c>
      <c r="Q101" s="44">
        <f t="shared" si="89"/>
        <v>0</v>
      </c>
      <c r="R101" s="44">
        <f t="shared" si="89"/>
        <v>0</v>
      </c>
      <c r="S101" s="164">
        <f t="shared" si="91"/>
        <v>1226.2265825556021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88"/>
        <v>785.26691990166137</v>
      </c>
      <c r="C102" s="61">
        <f t="shared" si="88"/>
        <v>0</v>
      </c>
      <c r="D102" s="61">
        <f t="shared" si="88"/>
        <v>440.95966265394077</v>
      </c>
      <c r="E102" s="61">
        <f t="shared" si="88"/>
        <v>0</v>
      </c>
      <c r="F102" s="61">
        <f t="shared" si="88"/>
        <v>0</v>
      </c>
      <c r="G102" s="61">
        <f t="shared" si="88"/>
        <v>0</v>
      </c>
      <c r="H102" s="61">
        <f t="shared" si="88"/>
        <v>0</v>
      </c>
      <c r="I102" s="181">
        <f t="shared" si="90"/>
        <v>1226.2265825556021</v>
      </c>
      <c r="J102" s="155"/>
      <c r="K102" s="182" t="s">
        <v>23</v>
      </c>
      <c r="L102" s="91">
        <f t="shared" si="89"/>
        <v>785.26691990166137</v>
      </c>
      <c r="M102" s="91">
        <f t="shared" si="89"/>
        <v>0</v>
      </c>
      <c r="N102" s="91">
        <f t="shared" si="89"/>
        <v>440.95966265394077</v>
      </c>
      <c r="O102" s="91">
        <f t="shared" si="89"/>
        <v>0</v>
      </c>
      <c r="P102" s="91">
        <f t="shared" si="89"/>
        <v>0</v>
      </c>
      <c r="Q102" s="91">
        <f t="shared" si="89"/>
        <v>0</v>
      </c>
      <c r="R102" s="91">
        <f t="shared" si="89"/>
        <v>0</v>
      </c>
      <c r="S102" s="185">
        <f t="shared" si="91"/>
        <v>1226.2265825556021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88"/>
        <v>0</v>
      </c>
      <c r="C103" s="64">
        <f t="shared" si="88"/>
        <v>0</v>
      </c>
      <c r="D103" s="64">
        <f t="shared" si="88"/>
        <v>0</v>
      </c>
      <c r="E103" s="64">
        <f t="shared" si="88"/>
        <v>0</v>
      </c>
      <c r="F103" s="64">
        <f t="shared" si="88"/>
        <v>0</v>
      </c>
      <c r="G103" s="64">
        <f t="shared" si="88"/>
        <v>0</v>
      </c>
      <c r="H103" s="64">
        <f t="shared" si="88"/>
        <v>0</v>
      </c>
      <c r="I103" s="189">
        <f t="shared" si="90"/>
        <v>0</v>
      </c>
      <c r="J103" s="155"/>
      <c r="K103" s="190" t="s">
        <v>19</v>
      </c>
      <c r="L103" s="64">
        <f t="shared" si="89"/>
        <v>0</v>
      </c>
      <c r="M103" s="64">
        <f t="shared" si="89"/>
        <v>0</v>
      </c>
      <c r="N103" s="64">
        <f t="shared" si="89"/>
        <v>0</v>
      </c>
      <c r="O103" s="64">
        <f t="shared" si="89"/>
        <v>0</v>
      </c>
      <c r="P103" s="64">
        <f t="shared" si="89"/>
        <v>0</v>
      </c>
      <c r="Q103" s="64">
        <f t="shared" si="89"/>
        <v>0</v>
      </c>
      <c r="R103" s="64">
        <f t="shared" si="89"/>
        <v>0</v>
      </c>
      <c r="S103" s="192">
        <f t="shared" si="91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88"/>
        <v>0</v>
      </c>
      <c r="C104" s="61">
        <f t="shared" si="88"/>
        <v>0</v>
      </c>
      <c r="D104" s="61">
        <f t="shared" si="88"/>
        <v>0</v>
      </c>
      <c r="E104" s="61">
        <f t="shared" si="88"/>
        <v>0</v>
      </c>
      <c r="F104" s="61">
        <f t="shared" si="88"/>
        <v>0</v>
      </c>
      <c r="G104" s="61">
        <f t="shared" si="88"/>
        <v>0</v>
      </c>
      <c r="H104" s="61">
        <f t="shared" si="88"/>
        <v>0</v>
      </c>
      <c r="I104" s="181">
        <f t="shared" si="90"/>
        <v>0</v>
      </c>
      <c r="J104" s="155"/>
      <c r="K104" s="182" t="s">
        <v>20</v>
      </c>
      <c r="L104" s="91">
        <f t="shared" si="89"/>
        <v>0</v>
      </c>
      <c r="M104" s="91">
        <f t="shared" si="89"/>
        <v>0</v>
      </c>
      <c r="N104" s="91">
        <f t="shared" si="89"/>
        <v>0</v>
      </c>
      <c r="O104" s="91">
        <f t="shared" si="89"/>
        <v>0</v>
      </c>
      <c r="P104" s="91">
        <f t="shared" si="89"/>
        <v>0</v>
      </c>
      <c r="Q104" s="91">
        <f t="shared" si="89"/>
        <v>0</v>
      </c>
      <c r="R104" s="91">
        <f t="shared" si="89"/>
        <v>0</v>
      </c>
      <c r="S104" s="185">
        <f t="shared" si="91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88"/>
        <v>0</v>
      </c>
      <c r="C105" s="54">
        <f t="shared" si="88"/>
        <v>0</v>
      </c>
      <c r="D105" s="54">
        <f t="shared" si="88"/>
        <v>0</v>
      </c>
      <c r="E105" s="54">
        <f t="shared" si="88"/>
        <v>0</v>
      </c>
      <c r="F105" s="54">
        <f t="shared" si="88"/>
        <v>0</v>
      </c>
      <c r="G105" s="54">
        <f t="shared" si="88"/>
        <v>0</v>
      </c>
      <c r="H105" s="54">
        <f t="shared" si="88"/>
        <v>0</v>
      </c>
      <c r="I105" s="196">
        <f t="shared" si="90"/>
        <v>0</v>
      </c>
      <c r="J105" s="155"/>
      <c r="K105" s="197" t="s">
        <v>11</v>
      </c>
      <c r="L105" s="54">
        <f t="shared" si="89"/>
        <v>0</v>
      </c>
      <c r="M105" s="54">
        <f t="shared" si="89"/>
        <v>0</v>
      </c>
      <c r="N105" s="54">
        <f t="shared" si="89"/>
        <v>0</v>
      </c>
      <c r="O105" s="54">
        <f t="shared" si="89"/>
        <v>0</v>
      </c>
      <c r="P105" s="54">
        <f t="shared" si="89"/>
        <v>0</v>
      </c>
      <c r="Q105" s="54">
        <f t="shared" si="89"/>
        <v>0</v>
      </c>
      <c r="R105" s="54">
        <f t="shared" si="89"/>
        <v>0</v>
      </c>
      <c r="S105" s="199">
        <f t="shared" si="91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21581.41393065887</v>
      </c>
      <c r="C106" s="201">
        <f t="shared" ref="C106:H106" si="92">SUM(C85:C101)</f>
        <v>65.93772826250742</v>
      </c>
      <c r="D106" s="201">
        <f t="shared" si="92"/>
        <v>5830.4894319783189</v>
      </c>
      <c r="E106" s="201">
        <f t="shared" si="92"/>
        <v>2584.3863811086662</v>
      </c>
      <c r="F106" s="201">
        <f t="shared" si="92"/>
        <v>578.51549815122132</v>
      </c>
      <c r="G106" s="201">
        <f t="shared" si="92"/>
        <v>2157.3858514600861</v>
      </c>
      <c r="H106" s="203">
        <f t="shared" si="92"/>
        <v>0.91866773356955522</v>
      </c>
      <c r="I106" s="160">
        <f t="shared" ref="I106" si="93">SUM(I85:I101)</f>
        <v>32799.047489353237</v>
      </c>
      <c r="J106" s="155"/>
      <c r="K106" s="202" t="s">
        <v>26</v>
      </c>
      <c r="L106" s="201">
        <f>SUM(L85:L101)</f>
        <v>21581.41393065887</v>
      </c>
      <c r="M106" s="201">
        <f t="shared" ref="M106:R106" si="94">SUM(M85:M101)</f>
        <v>65.93772826250742</v>
      </c>
      <c r="N106" s="201">
        <f t="shared" si="94"/>
        <v>5830.4894319783189</v>
      </c>
      <c r="O106" s="201">
        <f t="shared" si="94"/>
        <v>2584.3863811086662</v>
      </c>
      <c r="P106" s="201">
        <f t="shared" si="94"/>
        <v>21258.949385719236</v>
      </c>
      <c r="Q106" s="201">
        <f t="shared" si="94"/>
        <v>2157.3858514600861</v>
      </c>
      <c r="R106" s="203">
        <f t="shared" si="94"/>
        <v>0.91866773356955522</v>
      </c>
      <c r="S106" s="204">
        <f t="shared" ref="S106" si="95">SUM(S85:S101)</f>
        <v>53479.481376921263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0.65798904488504806</v>
      </c>
      <c r="C107" s="49">
        <f t="shared" ref="C107:H107" si="96">IF($I106=0,"-",C106/$I106)</f>
        <v>2.0103549739946317E-3</v>
      </c>
      <c r="D107" s="49">
        <f t="shared" si="96"/>
        <v>0.17776398640451158</v>
      </c>
      <c r="E107" s="49">
        <f t="shared" si="96"/>
        <v>7.879455590738034E-2</v>
      </c>
      <c r="F107" s="49">
        <f t="shared" si="96"/>
        <v>1.7638179838576434E-2</v>
      </c>
      <c r="G107" s="49">
        <f t="shared" si="96"/>
        <v>6.5775869014500679E-2</v>
      </c>
      <c r="H107" s="71">
        <f t="shared" si="96"/>
        <v>2.8008975988335032E-5</v>
      </c>
      <c r="I107" s="50">
        <f>SUM(B107:H107)</f>
        <v>1.0000000000000002</v>
      </c>
      <c r="K107" s="82" t="s">
        <v>83</v>
      </c>
      <c r="L107" s="99">
        <f>IF($S106=0,"-",L106/$S106)</f>
        <v>0.4035456847188536</v>
      </c>
      <c r="M107" s="99">
        <f t="shared" ref="M107:R107" si="97">IF($S106=0,"-",M106/$S106)</f>
        <v>1.2329537715181067E-3</v>
      </c>
      <c r="N107" s="99">
        <f t="shared" si="97"/>
        <v>0.10902292396751682</v>
      </c>
      <c r="O107" s="99">
        <f t="shared" si="97"/>
        <v>4.8324821306586982E-2</v>
      </c>
      <c r="P107" s="99">
        <f t="shared" si="97"/>
        <v>0.397515997507287</v>
      </c>
      <c r="Q107" s="99">
        <f t="shared" si="97"/>
        <v>4.0340440780547521E-2</v>
      </c>
      <c r="R107" s="100">
        <f t="shared" si="97"/>
        <v>1.7177947689784451E-5</v>
      </c>
      <c r="S107" s="101">
        <f>SUM(L107:R107)</f>
        <v>0.99999999999999978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0</v>
      </c>
      <c r="E111" s="158">
        <v>0</v>
      </c>
      <c r="F111" s="321"/>
      <c r="G111" s="158">
        <v>0</v>
      </c>
      <c r="H111" s="159">
        <v>0</v>
      </c>
      <c r="I111" s="160">
        <f>SUM(B111:H111)</f>
        <v>0</v>
      </c>
      <c r="J111" s="155"/>
      <c r="K111" s="209" t="s">
        <v>7</v>
      </c>
      <c r="L111" s="158">
        <v>0</v>
      </c>
      <c r="M111" s="158">
        <v>0</v>
      </c>
      <c r="N111" s="158">
        <v>0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0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0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0</v>
      </c>
      <c r="AJ111" s="147" t="str">
        <f>IF(ABS(S111-AI111)&gt;0.001,S111-AI111,"")</f>
        <v/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98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99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100">SUM(V112:AC112)</f>
        <v>0</v>
      </c>
      <c r="AJ112" s="147" t="str">
        <f t="shared" ref="AJ112:AJ133" si="101">IF(ABS(S112-AI112)&gt;0.001,S112-AI112,"")</f>
        <v/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211.92984758743739</v>
      </c>
      <c r="E113" s="162">
        <v>0</v>
      </c>
      <c r="F113" s="322"/>
      <c r="G113" s="162">
        <v>0</v>
      </c>
      <c r="H113" s="174">
        <v>0</v>
      </c>
      <c r="I113" s="160">
        <f t="shared" si="98"/>
        <v>211.92984758743739</v>
      </c>
      <c r="J113" s="155"/>
      <c r="K113" s="175" t="s">
        <v>10</v>
      </c>
      <c r="L113" s="162">
        <v>0</v>
      </c>
      <c r="M113" s="162">
        <v>0</v>
      </c>
      <c r="N113" s="162">
        <v>211.92984758743739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99"/>
        <v>211.92984758743739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211.92984758743739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100"/>
        <v>211.92984758743739</v>
      </c>
      <c r="AJ113" s="147" t="str">
        <f t="shared" si="101"/>
        <v/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98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99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100"/>
        <v>0</v>
      </c>
      <c r="AJ114" s="147" t="str">
        <f t="shared" si="101"/>
        <v/>
      </c>
      <c r="BA114" s="147"/>
      <c r="BR114" s="147"/>
      <c r="CG114" s="147"/>
    </row>
    <row r="115" spans="1:85" ht="15">
      <c r="A115" s="173" t="s">
        <v>16</v>
      </c>
      <c r="B115" s="162">
        <v>0</v>
      </c>
      <c r="C115" s="162">
        <v>0</v>
      </c>
      <c r="D115" s="162">
        <v>4.2867742881212143</v>
      </c>
      <c r="E115" s="162">
        <v>0</v>
      </c>
      <c r="F115" s="322"/>
      <c r="G115" s="162">
        <v>0</v>
      </c>
      <c r="H115" s="174">
        <v>0</v>
      </c>
      <c r="I115" s="160">
        <f t="shared" si="98"/>
        <v>4.2867742881212143</v>
      </c>
      <c r="J115" s="155"/>
      <c r="K115" s="175" t="s">
        <v>16</v>
      </c>
      <c r="L115" s="162">
        <v>0</v>
      </c>
      <c r="M115" s="162">
        <v>0</v>
      </c>
      <c r="N115" s="162">
        <v>4.2867742881212143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99"/>
        <v>4.2867742881212143</v>
      </c>
      <c r="U115" s="221" t="s">
        <v>16</v>
      </c>
      <c r="V115" s="213">
        <v>0</v>
      </c>
      <c r="W115" s="213">
        <v>0</v>
      </c>
      <c r="X115" s="213">
        <v>0</v>
      </c>
      <c r="Y115" s="213">
        <v>0</v>
      </c>
      <c r="Z115" s="213">
        <v>0</v>
      </c>
      <c r="AA115" s="213">
        <v>0</v>
      </c>
      <c r="AB115" s="213">
        <v>0</v>
      </c>
      <c r="AC115" s="214">
        <v>4.2867742881212143</v>
      </c>
      <c r="AD115" s="215">
        <v>0</v>
      </c>
      <c r="AE115" s="215">
        <v>0</v>
      </c>
      <c r="AF115" s="215">
        <v>0</v>
      </c>
      <c r="AG115" s="215">
        <v>4.2867742881212143</v>
      </c>
      <c r="AH115" s="215">
        <v>0</v>
      </c>
      <c r="AI115" s="216">
        <f t="shared" si="100"/>
        <v>4.2867742881212143</v>
      </c>
      <c r="AJ115" s="147" t="str">
        <f t="shared" si="101"/>
        <v/>
      </c>
      <c r="BA115" s="147"/>
      <c r="BR115" s="147"/>
      <c r="CG115" s="147"/>
    </row>
    <row r="116" spans="1:85" ht="15">
      <c r="A116" s="165" t="s">
        <v>15</v>
      </c>
      <c r="B116" s="166">
        <v>5.5492496330152789E-2</v>
      </c>
      <c r="C116" s="166">
        <v>0</v>
      </c>
      <c r="D116" s="166">
        <v>0</v>
      </c>
      <c r="E116" s="166">
        <v>2.7795282747045142E-3</v>
      </c>
      <c r="F116" s="322"/>
      <c r="G116" s="166">
        <v>0</v>
      </c>
      <c r="H116" s="167">
        <v>0</v>
      </c>
      <c r="I116" s="168">
        <f t="shared" si="98"/>
        <v>5.8272024604857302E-2</v>
      </c>
      <c r="J116" s="155"/>
      <c r="K116" s="169" t="s">
        <v>15</v>
      </c>
      <c r="L116" s="170">
        <v>5.5492496330152789E-2</v>
      </c>
      <c r="M116" s="170">
        <v>0</v>
      </c>
      <c r="N116" s="170">
        <v>0</v>
      </c>
      <c r="O116" s="170">
        <v>2.7795282747045142E-3</v>
      </c>
      <c r="P116" s="170">
        <v>0</v>
      </c>
      <c r="Q116" s="170">
        <v>0</v>
      </c>
      <c r="R116" s="171">
        <v>0</v>
      </c>
      <c r="S116" s="172">
        <f t="shared" si="99"/>
        <v>5.8272024604857302E-2</v>
      </c>
      <c r="U116" s="217" t="s">
        <v>53</v>
      </c>
      <c r="V116" s="218">
        <v>4.2292558881422797E-2</v>
      </c>
      <c r="W116" s="218">
        <v>0</v>
      </c>
      <c r="X116" s="218">
        <v>0</v>
      </c>
      <c r="Y116" s="218">
        <v>0</v>
      </c>
      <c r="Z116" s="218">
        <v>0</v>
      </c>
      <c r="AA116" s="218">
        <v>2.7795282747045142E-3</v>
      </c>
      <c r="AB116" s="218">
        <v>0</v>
      </c>
      <c r="AC116" s="219">
        <v>1.3199937448729991E-2</v>
      </c>
      <c r="AD116" s="218">
        <v>1.3199937448729991E-2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100"/>
        <v>5.8272024604857302E-2</v>
      </c>
      <c r="AJ116" s="147" t="str">
        <f t="shared" si="101"/>
        <v/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0.29503561255161648</v>
      </c>
      <c r="F117" s="322"/>
      <c r="G117" s="162">
        <v>0</v>
      </c>
      <c r="H117" s="174">
        <v>0</v>
      </c>
      <c r="I117" s="160">
        <f t="shared" si="98"/>
        <v>0.29503561255161648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0.29503561255161648</v>
      </c>
      <c r="P117" s="162">
        <v>23.486964689156729</v>
      </c>
      <c r="Q117" s="162">
        <v>0</v>
      </c>
      <c r="R117" s="163">
        <v>0</v>
      </c>
      <c r="S117" s="164">
        <f t="shared" si="99"/>
        <v>23.782000301708344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1.4751780627580825E-2</v>
      </c>
      <c r="AB117" s="213">
        <v>23.486964689156729</v>
      </c>
      <c r="AC117" s="214">
        <v>0.28028383192403566</v>
      </c>
      <c r="AD117" s="213">
        <v>0</v>
      </c>
      <c r="AE117" s="213">
        <v>0</v>
      </c>
      <c r="AF117" s="213">
        <v>0</v>
      </c>
      <c r="AG117" s="213">
        <v>0</v>
      </c>
      <c r="AH117" s="213">
        <v>0.28028383192403566</v>
      </c>
      <c r="AI117" s="216">
        <f t="shared" si="100"/>
        <v>23.782000301708344</v>
      </c>
      <c r="AJ117" s="147" t="str">
        <f t="shared" si="101"/>
        <v/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98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5.2703311297439832E-2</v>
      </c>
      <c r="Q118" s="170">
        <v>0</v>
      </c>
      <c r="R118" s="171">
        <v>0</v>
      </c>
      <c r="S118" s="172">
        <f t="shared" si="99"/>
        <v>5.2703311297439832E-2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5.2703311297439832E-2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100"/>
        <v>5.2703311297439832E-2</v>
      </c>
      <c r="AJ118" s="147" t="str">
        <f t="shared" si="101"/>
        <v/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98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99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100"/>
        <v>0</v>
      </c>
      <c r="AJ119" s="147" t="str">
        <f t="shared" si="101"/>
        <v/>
      </c>
      <c r="BA119" s="147"/>
      <c r="BR119" s="147"/>
      <c r="CG119" s="147"/>
    </row>
    <row r="120" spans="1:85" ht="15">
      <c r="A120" s="165" t="s">
        <v>17</v>
      </c>
      <c r="B120" s="166">
        <v>0.12101817345921603</v>
      </c>
      <c r="C120" s="166">
        <v>0</v>
      </c>
      <c r="D120" s="166">
        <v>0.20098182654078389</v>
      </c>
      <c r="E120" s="166">
        <v>0</v>
      </c>
      <c r="F120" s="322"/>
      <c r="G120" s="166">
        <v>0</v>
      </c>
      <c r="H120" s="167">
        <v>0</v>
      </c>
      <c r="I120" s="168">
        <f t="shared" si="98"/>
        <v>0.32199999999999995</v>
      </c>
      <c r="J120" s="155"/>
      <c r="K120" s="169" t="s">
        <v>17</v>
      </c>
      <c r="L120" s="170">
        <v>0.12101817345921603</v>
      </c>
      <c r="M120" s="170">
        <v>0</v>
      </c>
      <c r="N120" s="170">
        <v>0.20098182654078389</v>
      </c>
      <c r="O120" s="170">
        <v>0</v>
      </c>
      <c r="P120" s="170">
        <v>0.26702631999999998</v>
      </c>
      <c r="Q120" s="170">
        <v>0</v>
      </c>
      <c r="R120" s="171">
        <v>0</v>
      </c>
      <c r="S120" s="172">
        <f t="shared" si="99"/>
        <v>0.58902631999999988</v>
      </c>
      <c r="U120" s="217" t="s">
        <v>17</v>
      </c>
      <c r="V120" s="218">
        <v>0.12101817345921603</v>
      </c>
      <c r="W120" s="218">
        <v>0</v>
      </c>
      <c r="X120" s="218">
        <v>0</v>
      </c>
      <c r="Y120" s="218">
        <v>0</v>
      </c>
      <c r="Z120" s="218">
        <v>0.20098182654078389</v>
      </c>
      <c r="AA120" s="218">
        <v>0</v>
      </c>
      <c r="AB120" s="218">
        <v>0.26702631999999998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100"/>
        <v>0.58902631999999988</v>
      </c>
      <c r="AJ120" s="147" t="str">
        <f t="shared" si="101"/>
        <v/>
      </c>
      <c r="BA120" s="147"/>
      <c r="BR120" s="147"/>
      <c r="CG120" s="147"/>
    </row>
    <row r="121" spans="1:85" ht="15">
      <c r="A121" s="173" t="s">
        <v>139</v>
      </c>
      <c r="B121" s="162">
        <v>41.567825561365126</v>
      </c>
      <c r="C121" s="162">
        <v>10.814424957680608</v>
      </c>
      <c r="D121" s="162">
        <v>54.640049183970149</v>
      </c>
      <c r="E121" s="162">
        <v>22.617145200903266</v>
      </c>
      <c r="F121" s="322"/>
      <c r="G121" s="162">
        <v>0</v>
      </c>
      <c r="H121" s="174">
        <v>0</v>
      </c>
      <c r="I121" s="160">
        <f t="shared" si="98"/>
        <v>129.63944490391913</v>
      </c>
      <c r="J121" s="155"/>
      <c r="K121" s="175" t="s">
        <v>139</v>
      </c>
      <c r="L121" s="162">
        <v>41.567825561365126</v>
      </c>
      <c r="M121" s="162">
        <v>10.814424957680608</v>
      </c>
      <c r="N121" s="162">
        <v>54.640049183970149</v>
      </c>
      <c r="O121" s="162">
        <v>22.617145200903266</v>
      </c>
      <c r="P121" s="162">
        <v>0</v>
      </c>
      <c r="Q121" s="162">
        <v>0</v>
      </c>
      <c r="R121" s="163">
        <v>0</v>
      </c>
      <c r="S121" s="164">
        <f t="shared" si="99"/>
        <v>129.63944490391913</v>
      </c>
      <c r="U121" s="221" t="s">
        <v>139</v>
      </c>
      <c r="V121" s="213">
        <v>39.423631607487749</v>
      </c>
      <c r="W121" s="213">
        <v>0</v>
      </c>
      <c r="X121" s="213">
        <v>0</v>
      </c>
      <c r="Y121" s="213">
        <v>10.814424957680608</v>
      </c>
      <c r="Z121" s="213">
        <v>54.640049183970149</v>
      </c>
      <c r="AA121" s="213">
        <v>22.293695192340827</v>
      </c>
      <c r="AB121" s="213">
        <v>0</v>
      </c>
      <c r="AC121" s="214">
        <v>2.4676439624398125</v>
      </c>
      <c r="AD121" s="213">
        <v>2.1441939538773749</v>
      </c>
      <c r="AE121" s="213">
        <v>0</v>
      </c>
      <c r="AF121" s="213">
        <v>0</v>
      </c>
      <c r="AG121" s="213">
        <v>0</v>
      </c>
      <c r="AH121" s="213">
        <v>0.3234500085624375</v>
      </c>
      <c r="AI121" s="216">
        <f t="shared" si="100"/>
        <v>129.63944490391916</v>
      </c>
      <c r="AJ121" s="147" t="str">
        <f t="shared" si="101"/>
        <v/>
      </c>
      <c r="BA121" s="147"/>
      <c r="BR121" s="147"/>
      <c r="CG121" s="147"/>
    </row>
    <row r="122" spans="1:85" ht="15">
      <c r="A122" s="165" t="s">
        <v>25</v>
      </c>
      <c r="B122" s="166">
        <v>10.872717214391793</v>
      </c>
      <c r="C122" s="166">
        <v>0.12601558759020809</v>
      </c>
      <c r="D122" s="166">
        <v>15.977525586048495</v>
      </c>
      <c r="E122" s="166">
        <v>72.631536515977885</v>
      </c>
      <c r="F122" s="322"/>
      <c r="G122" s="166">
        <v>7.0195493517034135</v>
      </c>
      <c r="H122" s="167">
        <v>0</v>
      </c>
      <c r="I122" s="168">
        <f t="shared" si="98"/>
        <v>106.6273442557118</v>
      </c>
      <c r="J122" s="155"/>
      <c r="K122" s="169" t="s">
        <v>25</v>
      </c>
      <c r="L122" s="170">
        <v>10.872717214391793</v>
      </c>
      <c r="M122" s="170">
        <v>0.12601558759020809</v>
      </c>
      <c r="N122" s="170">
        <v>15.977525586048495</v>
      </c>
      <c r="O122" s="170">
        <v>72.631536515977885</v>
      </c>
      <c r="P122" s="170">
        <v>0.10373471374277141</v>
      </c>
      <c r="Q122" s="170">
        <v>7.0195493517034135</v>
      </c>
      <c r="R122" s="171">
        <v>0</v>
      </c>
      <c r="S122" s="172">
        <f t="shared" si="99"/>
        <v>106.73107896945457</v>
      </c>
      <c r="U122" s="217" t="s">
        <v>25</v>
      </c>
      <c r="V122" s="218">
        <v>9.7378124927923508</v>
      </c>
      <c r="W122" s="218">
        <v>1.0321578189681606</v>
      </c>
      <c r="X122" s="218">
        <v>7.0195493517034135</v>
      </c>
      <c r="Y122" s="218">
        <v>0.12601558759020809</v>
      </c>
      <c r="Z122" s="218">
        <v>15.977525586048495</v>
      </c>
      <c r="AA122" s="218">
        <v>71.632128561035003</v>
      </c>
      <c r="AB122" s="218">
        <v>0.10373471374277141</v>
      </c>
      <c r="AC122" s="219">
        <v>1.1021548575741615</v>
      </c>
      <c r="AD122" s="218">
        <v>0.10274690263128113</v>
      </c>
      <c r="AE122" s="218">
        <v>0</v>
      </c>
      <c r="AF122" s="218">
        <v>0</v>
      </c>
      <c r="AG122" s="218">
        <v>0</v>
      </c>
      <c r="AH122" s="218">
        <v>0.99940795494288048</v>
      </c>
      <c r="AI122" s="220">
        <f t="shared" si="100"/>
        <v>106.73107896945456</v>
      </c>
      <c r="AJ122" s="147" t="str">
        <f t="shared" si="101"/>
        <v/>
      </c>
      <c r="BA122" s="147"/>
      <c r="BR122" s="147"/>
      <c r="CG122" s="147"/>
    </row>
    <row r="123" spans="1:85" ht="15">
      <c r="A123" s="173" t="s">
        <v>24</v>
      </c>
      <c r="B123" s="162">
        <v>0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98"/>
        <v>0</v>
      </c>
      <c r="J123" s="155"/>
      <c r="K123" s="175" t="s">
        <v>24</v>
      </c>
      <c r="L123" s="162">
        <v>0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99"/>
        <v>0</v>
      </c>
      <c r="U123" s="221" t="s">
        <v>24</v>
      </c>
      <c r="V123" s="213">
        <v>0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100"/>
        <v>0</v>
      </c>
      <c r="AJ123" s="147" t="str">
        <f t="shared" si="101"/>
        <v/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98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99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100"/>
        <v>0</v>
      </c>
      <c r="AJ124" s="147" t="str">
        <f t="shared" si="101"/>
        <v/>
      </c>
      <c r="BA124" s="147"/>
      <c r="BR124" s="147"/>
      <c r="CG124" s="147"/>
    </row>
    <row r="125" spans="1:85" ht="15">
      <c r="A125" s="173" t="s">
        <v>22</v>
      </c>
      <c r="B125" s="162">
        <v>0</v>
      </c>
      <c r="C125" s="162">
        <v>6.8170062385143004E-2</v>
      </c>
      <c r="D125" s="162">
        <v>0</v>
      </c>
      <c r="E125" s="162">
        <v>0</v>
      </c>
      <c r="F125" s="322"/>
      <c r="G125" s="162">
        <v>0</v>
      </c>
      <c r="H125" s="174">
        <v>0</v>
      </c>
      <c r="I125" s="160">
        <f t="shared" si="98"/>
        <v>6.8170062385143004E-2</v>
      </c>
      <c r="J125" s="155"/>
      <c r="K125" s="175" t="s">
        <v>22</v>
      </c>
      <c r="L125" s="162">
        <v>0</v>
      </c>
      <c r="M125" s="162">
        <v>6.8170062385143004E-2</v>
      </c>
      <c r="N125" s="162">
        <v>0</v>
      </c>
      <c r="O125" s="162">
        <v>0</v>
      </c>
      <c r="P125" s="162">
        <v>1.376072028622203</v>
      </c>
      <c r="Q125" s="162">
        <v>0</v>
      </c>
      <c r="R125" s="163">
        <v>0</v>
      </c>
      <c r="S125" s="164">
        <f t="shared" si="99"/>
        <v>1.4442420910073461</v>
      </c>
      <c r="U125" s="221" t="s">
        <v>22</v>
      </c>
      <c r="V125" s="213">
        <v>0</v>
      </c>
      <c r="W125" s="213">
        <v>0</v>
      </c>
      <c r="X125" s="213">
        <v>0</v>
      </c>
      <c r="Y125" s="213">
        <v>6.8170062385143004E-2</v>
      </c>
      <c r="Z125" s="213">
        <v>0</v>
      </c>
      <c r="AA125" s="213">
        <v>0</v>
      </c>
      <c r="AB125" s="213">
        <v>1.376072028622203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100"/>
        <v>1.4442420910073461</v>
      </c>
      <c r="AJ125" s="147" t="str">
        <f t="shared" si="101"/>
        <v/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98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99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100"/>
        <v>0</v>
      </c>
      <c r="AJ126" s="147" t="str">
        <f t="shared" si="101"/>
        <v/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98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99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100"/>
        <v>0</v>
      </c>
      <c r="AJ127" s="147" t="str">
        <f t="shared" si="101"/>
        <v/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98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99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100"/>
        <v>0</v>
      </c>
      <c r="AJ128" s="147" t="str">
        <f t="shared" si="101"/>
        <v/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98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99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100"/>
        <v>0</v>
      </c>
      <c r="AJ129" s="147" t="str">
        <f t="shared" si="101"/>
        <v/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98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99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100"/>
        <v>0</v>
      </c>
      <c r="AJ130" s="147" t="str">
        <f t="shared" si="101"/>
        <v/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98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99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100"/>
        <v>0</v>
      </c>
      <c r="AJ131" s="147" t="str">
        <f t="shared" si="101"/>
        <v/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52.617053445546283</v>
      </c>
      <c r="C132" s="201">
        <f t="shared" ref="C132:H132" si="102">SUM(C111:C127)</f>
        <v>11.008610607655958</v>
      </c>
      <c r="D132" s="201">
        <f t="shared" si="102"/>
        <v>287.03517847211805</v>
      </c>
      <c r="E132" s="201">
        <f t="shared" si="102"/>
        <v>95.546496857707467</v>
      </c>
      <c r="F132" s="201">
        <f t="shared" si="102"/>
        <v>0</v>
      </c>
      <c r="G132" s="201">
        <f t="shared" si="102"/>
        <v>7.0195493517034135</v>
      </c>
      <c r="H132" s="203">
        <f t="shared" si="102"/>
        <v>0</v>
      </c>
      <c r="I132" s="160">
        <f t="shared" ref="I132" si="103">SUM(I111:I127)</f>
        <v>453.22688873473118</v>
      </c>
      <c r="J132" s="155"/>
      <c r="K132" s="202" t="s">
        <v>26</v>
      </c>
      <c r="L132" s="201">
        <f>SUM(L111:L127)</f>
        <v>52.617053445546283</v>
      </c>
      <c r="M132" s="201">
        <f t="shared" ref="M132:R132" si="104">SUM(M111:M127)</f>
        <v>11.008610607655958</v>
      </c>
      <c r="N132" s="201">
        <f t="shared" si="104"/>
        <v>287.03517847211805</v>
      </c>
      <c r="O132" s="201">
        <f t="shared" si="104"/>
        <v>95.546496857707467</v>
      </c>
      <c r="P132" s="201">
        <f t="shared" si="104"/>
        <v>25.286501062819141</v>
      </c>
      <c r="Q132" s="201">
        <f t="shared" si="104"/>
        <v>7.0195493517034135</v>
      </c>
      <c r="R132" s="203">
        <f t="shared" si="104"/>
        <v>0</v>
      </c>
      <c r="S132" s="204">
        <f t="shared" ref="S132" si="105">SUM(S111:S127)</f>
        <v>478.51338979755036</v>
      </c>
      <c r="T132" s="147" t="str">
        <f>IF(ABS(S132-AI132)&gt;0.01,S132-AI132,"")</f>
        <v/>
      </c>
      <c r="U132" s="230" t="s">
        <v>59</v>
      </c>
      <c r="V132" s="231">
        <f>SUM(V111:V127)</f>
        <v>49.324754832620741</v>
      </c>
      <c r="W132" s="231">
        <f t="shared" ref="W132:AH132" si="106">SUM(W111:W127)</f>
        <v>1.0321578189681606</v>
      </c>
      <c r="X132" s="231">
        <f t="shared" si="106"/>
        <v>7.0195493517034135</v>
      </c>
      <c r="Y132" s="231">
        <f t="shared" si="106"/>
        <v>11.008610607655958</v>
      </c>
      <c r="Z132" s="231">
        <f t="shared" si="106"/>
        <v>282.74840418399685</v>
      </c>
      <c r="AA132" s="231">
        <f t="shared" si="106"/>
        <v>93.943355062278115</v>
      </c>
      <c r="AB132" s="231">
        <f t="shared" si="106"/>
        <v>25.286501062819141</v>
      </c>
      <c r="AC132" s="231">
        <f t="shared" si="106"/>
        <v>8.1500568775079536</v>
      </c>
      <c r="AD132" s="232">
        <f t="shared" si="106"/>
        <v>2.2601407939573859</v>
      </c>
      <c r="AE132" s="232">
        <f t="shared" si="106"/>
        <v>0</v>
      </c>
      <c r="AF132" s="232">
        <f t="shared" si="106"/>
        <v>0</v>
      </c>
      <c r="AG132" s="232">
        <f t="shared" si="106"/>
        <v>4.2867742881212143</v>
      </c>
      <c r="AH132" s="232">
        <f t="shared" si="106"/>
        <v>1.6031417954293536</v>
      </c>
      <c r="AI132" s="233">
        <f>SUM(V132:AC132)</f>
        <v>478.5133897975503</v>
      </c>
      <c r="AJ132" s="147" t="str">
        <f t="shared" si="101"/>
        <v/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0.11609428909312236</v>
      </c>
      <c r="C133" s="49">
        <f t="shared" ref="C133:H133" si="107">IF($I132=0,"-",C132/$I132)</f>
        <v>2.4289403125195379E-2</v>
      </c>
      <c r="D133" s="49">
        <f t="shared" si="107"/>
        <v>0.6333145398178629</v>
      </c>
      <c r="E133" s="49">
        <f t="shared" si="107"/>
        <v>0.21081383128976225</v>
      </c>
      <c r="F133" s="49">
        <f t="shared" si="107"/>
        <v>0</v>
      </c>
      <c r="G133" s="49">
        <f t="shared" si="107"/>
        <v>1.5487936674057042E-2</v>
      </c>
      <c r="H133" s="71">
        <f t="shared" si="107"/>
        <v>0</v>
      </c>
      <c r="I133" s="50">
        <f>SUM(B133:H133)</f>
        <v>0.99999999999999989</v>
      </c>
      <c r="J133" s="147"/>
      <c r="K133" s="82" t="s">
        <v>83</v>
      </c>
      <c r="L133" s="99">
        <f>IF($S132=0,"-",L132/$S132)</f>
        <v>0.10995941716031714</v>
      </c>
      <c r="M133" s="99">
        <f t="shared" ref="M133:R133" si="108">IF($S132=0,"-",M132/$S132)</f>
        <v>2.3005856977823518E-2</v>
      </c>
      <c r="N133" s="99">
        <f t="shared" si="108"/>
        <v>0.59984774635785432</v>
      </c>
      <c r="O133" s="99">
        <f t="shared" si="108"/>
        <v>0.19967361184632956</v>
      </c>
      <c r="P133" s="99">
        <f t="shared" si="108"/>
        <v>5.2843873550784785E-2</v>
      </c>
      <c r="Q133" s="99">
        <f t="shared" si="108"/>
        <v>1.4669494106890609E-2</v>
      </c>
      <c r="R133" s="100">
        <f t="shared" si="108"/>
        <v>0</v>
      </c>
      <c r="S133" s="101">
        <f>SUM(L133:R133)</f>
        <v>0.99999999999999989</v>
      </c>
      <c r="U133" s="111" t="s">
        <v>83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5">
        <f t="shared" si="101"/>
        <v>0.99999999999999989</v>
      </c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AJ137" s="147" t="str">
        <f>IF(ABS(S137-AI137)&gt;0.001,S137-AI137,"")</f>
        <v/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109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110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111">SUM(V138:AC138)</f>
        <v>0</v>
      </c>
      <c r="AJ138" s="147" t="str">
        <f t="shared" ref="AJ138:AJ159" si="112">IF(ABS(S138-AI138)&gt;0.001,S138-AI138,"")</f>
        <v/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109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110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111"/>
        <v>0</v>
      </c>
      <c r="AJ139" s="147" t="str">
        <f t="shared" si="112"/>
        <v/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109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110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111"/>
        <v>0</v>
      </c>
      <c r="AJ140" s="147" t="str">
        <f t="shared" si="112"/>
        <v/>
      </c>
      <c r="BA140" s="147"/>
      <c r="BR140" s="147"/>
      <c r="CG140" s="147"/>
    </row>
    <row r="141" spans="1:85" ht="15">
      <c r="A141" s="173" t="s">
        <v>16</v>
      </c>
      <c r="B141" s="162">
        <v>42.430597798727284</v>
      </c>
      <c r="C141" s="162">
        <v>7.2719055110964179</v>
      </c>
      <c r="D141" s="162">
        <v>0</v>
      </c>
      <c r="E141" s="162">
        <v>0</v>
      </c>
      <c r="F141" s="322"/>
      <c r="G141" s="162">
        <v>0</v>
      </c>
      <c r="H141" s="174">
        <v>0</v>
      </c>
      <c r="I141" s="160">
        <f t="shared" si="109"/>
        <v>49.702503309823705</v>
      </c>
      <c r="J141" s="155"/>
      <c r="K141" s="175" t="s">
        <v>16</v>
      </c>
      <c r="L141" s="162">
        <v>42.430597798727284</v>
      </c>
      <c r="M141" s="162">
        <v>7.2719055110964179</v>
      </c>
      <c r="N141" s="162">
        <v>0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110"/>
        <v>49.702503309823705</v>
      </c>
      <c r="U141" s="221" t="s">
        <v>16</v>
      </c>
      <c r="V141" s="213">
        <v>42.430597798727284</v>
      </c>
      <c r="W141" s="213">
        <v>0</v>
      </c>
      <c r="X141" s="213">
        <v>0</v>
      </c>
      <c r="Y141" s="213">
        <v>7.2719055110964179</v>
      </c>
      <c r="Z141" s="213">
        <v>0</v>
      </c>
      <c r="AA141" s="213">
        <v>0</v>
      </c>
      <c r="AB141" s="213">
        <v>0</v>
      </c>
      <c r="AC141" s="214">
        <v>0</v>
      </c>
      <c r="AD141" s="215">
        <v>0</v>
      </c>
      <c r="AE141" s="215">
        <v>0</v>
      </c>
      <c r="AF141" s="215">
        <v>0</v>
      </c>
      <c r="AG141" s="215">
        <v>0</v>
      </c>
      <c r="AH141" s="215">
        <v>0</v>
      </c>
      <c r="AI141" s="216">
        <f t="shared" si="111"/>
        <v>49.702503309823705</v>
      </c>
      <c r="AJ141" s="147" t="str">
        <f t="shared" si="112"/>
        <v/>
      </c>
      <c r="BA141" s="147"/>
      <c r="BR141" s="147"/>
      <c r="CG141" s="147"/>
    </row>
    <row r="142" spans="1:85" ht="15">
      <c r="A142" s="165" t="s">
        <v>15</v>
      </c>
      <c r="B142" s="166">
        <v>1.9086045900662183</v>
      </c>
      <c r="C142" s="166">
        <v>10.240857578401419</v>
      </c>
      <c r="D142" s="166">
        <v>0.32474081943769623</v>
      </c>
      <c r="E142" s="166">
        <v>0.19217395166481263</v>
      </c>
      <c r="F142" s="322"/>
      <c r="G142" s="166">
        <v>0</v>
      </c>
      <c r="H142" s="167">
        <v>0</v>
      </c>
      <c r="I142" s="168">
        <f t="shared" si="109"/>
        <v>12.666376939570148</v>
      </c>
      <c r="J142" s="155"/>
      <c r="K142" s="169" t="s">
        <v>15</v>
      </c>
      <c r="L142" s="170">
        <v>1.9086045900662183</v>
      </c>
      <c r="M142" s="170">
        <v>10.240857578401419</v>
      </c>
      <c r="N142" s="170">
        <v>0.32474081943769623</v>
      </c>
      <c r="O142" s="170">
        <v>0.19217395166481263</v>
      </c>
      <c r="P142" s="170">
        <v>0</v>
      </c>
      <c r="Q142" s="170">
        <v>0</v>
      </c>
      <c r="R142" s="171">
        <v>0</v>
      </c>
      <c r="S142" s="172">
        <f t="shared" si="110"/>
        <v>12.666376939570148</v>
      </c>
      <c r="U142" s="217" t="s">
        <v>53</v>
      </c>
      <c r="V142" s="218">
        <v>1.9086045900662183</v>
      </c>
      <c r="W142" s="218">
        <v>0</v>
      </c>
      <c r="X142" s="218">
        <v>0</v>
      </c>
      <c r="Y142" s="218">
        <v>10.240857578401419</v>
      </c>
      <c r="Z142" s="218">
        <v>0.32474081943769623</v>
      </c>
      <c r="AA142" s="218">
        <v>0</v>
      </c>
      <c r="AB142" s="218">
        <v>0</v>
      </c>
      <c r="AC142" s="219">
        <v>0.19217395166481263</v>
      </c>
      <c r="AD142" s="218">
        <v>0</v>
      </c>
      <c r="AE142" s="218">
        <v>0</v>
      </c>
      <c r="AF142" s="218">
        <v>0</v>
      </c>
      <c r="AG142" s="218">
        <v>0</v>
      </c>
      <c r="AH142" s="218">
        <v>0.19217395166481263</v>
      </c>
      <c r="AI142" s="220">
        <f t="shared" si="111"/>
        <v>12.666376939570148</v>
      </c>
      <c r="AJ142" s="147" t="str">
        <f t="shared" si="112"/>
        <v/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</v>
      </c>
      <c r="F143" s="322"/>
      <c r="G143" s="162">
        <v>0</v>
      </c>
      <c r="H143" s="174">
        <v>0</v>
      </c>
      <c r="I143" s="160">
        <f t="shared" si="109"/>
        <v>0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</v>
      </c>
      <c r="P143" s="162">
        <v>74.210068660273919</v>
      </c>
      <c r="Q143" s="162">
        <v>0</v>
      </c>
      <c r="R143" s="163">
        <v>0</v>
      </c>
      <c r="S143" s="164">
        <f t="shared" si="110"/>
        <v>74.210068660273919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</v>
      </c>
      <c r="AB143" s="213">
        <v>74.210068660273919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111"/>
        <v>74.210068660273919</v>
      </c>
      <c r="AJ143" s="147" t="str">
        <f t="shared" si="112"/>
        <v/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109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2.3765642935974616</v>
      </c>
      <c r="Q144" s="170">
        <v>0</v>
      </c>
      <c r="R144" s="171">
        <v>0</v>
      </c>
      <c r="S144" s="172">
        <f t="shared" si="110"/>
        <v>2.3765642935974616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2.3765642935974616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111"/>
        <v>2.3765642935974616</v>
      </c>
      <c r="AJ144" s="147" t="str">
        <f t="shared" si="112"/>
        <v/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109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110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111"/>
        <v>0</v>
      </c>
      <c r="AJ145" s="147" t="str">
        <f t="shared" si="112"/>
        <v/>
      </c>
      <c r="BA145" s="147"/>
      <c r="BR145" s="147"/>
      <c r="CG145" s="147"/>
    </row>
    <row r="146" spans="1:85" ht="15">
      <c r="A146" s="165" t="s">
        <v>17</v>
      </c>
      <c r="B146" s="166">
        <v>2.3250003892803068E-5</v>
      </c>
      <c r="C146" s="166">
        <v>0.12499738994311622</v>
      </c>
      <c r="D146" s="166">
        <v>0.12520663997815146</v>
      </c>
      <c r="E146" s="166">
        <v>0</v>
      </c>
      <c r="F146" s="322"/>
      <c r="G146" s="166">
        <v>0</v>
      </c>
      <c r="H146" s="167">
        <v>0</v>
      </c>
      <c r="I146" s="168">
        <f t="shared" si="109"/>
        <v>0.25022727992516047</v>
      </c>
      <c r="J146" s="155"/>
      <c r="K146" s="169" t="s">
        <v>17</v>
      </c>
      <c r="L146" s="170">
        <v>2.3250003892803068E-5</v>
      </c>
      <c r="M146" s="170">
        <v>0.12499738994311622</v>
      </c>
      <c r="N146" s="170">
        <v>0.12520663997815146</v>
      </c>
      <c r="O146" s="170">
        <v>0</v>
      </c>
      <c r="P146" s="170">
        <v>0</v>
      </c>
      <c r="Q146" s="170">
        <v>0</v>
      </c>
      <c r="R146" s="171">
        <v>0</v>
      </c>
      <c r="S146" s="172">
        <f t="shared" si="110"/>
        <v>0.25022727992516047</v>
      </c>
      <c r="U146" s="217" t="s">
        <v>17</v>
      </c>
      <c r="V146" s="218">
        <v>2.3250003892803068E-5</v>
      </c>
      <c r="W146" s="218">
        <v>0</v>
      </c>
      <c r="X146" s="218">
        <v>0</v>
      </c>
      <c r="Y146" s="218">
        <v>0.12499738994311622</v>
      </c>
      <c r="Z146" s="218">
        <v>0.12520663997815146</v>
      </c>
      <c r="AA146" s="218">
        <v>0</v>
      </c>
      <c r="AB146" s="218">
        <v>0</v>
      </c>
      <c r="AC146" s="219">
        <v>0</v>
      </c>
      <c r="AD146" s="218">
        <v>0</v>
      </c>
      <c r="AE146" s="218">
        <v>0</v>
      </c>
      <c r="AF146" s="218">
        <v>0</v>
      </c>
      <c r="AG146" s="218">
        <v>0</v>
      </c>
      <c r="AH146" s="218">
        <v>0</v>
      </c>
      <c r="AI146" s="220">
        <f t="shared" si="111"/>
        <v>0.25022727992516047</v>
      </c>
      <c r="AJ146" s="147" t="str">
        <f t="shared" si="112"/>
        <v/>
      </c>
      <c r="BA146" s="147"/>
      <c r="BR146" s="147"/>
      <c r="CG146" s="147"/>
    </row>
    <row r="147" spans="1:85" ht="15">
      <c r="A147" s="173" t="s">
        <v>139</v>
      </c>
      <c r="B147" s="162">
        <v>31.095576481818501</v>
      </c>
      <c r="C147" s="162">
        <v>379.43982848618595</v>
      </c>
      <c r="D147" s="162">
        <v>998.02011316937785</v>
      </c>
      <c r="E147" s="162">
        <v>7.5116926074103798</v>
      </c>
      <c r="F147" s="322"/>
      <c r="G147" s="162">
        <v>0</v>
      </c>
      <c r="H147" s="174">
        <v>0</v>
      </c>
      <c r="I147" s="160">
        <f t="shared" si="109"/>
        <v>1416.0672107447926</v>
      </c>
      <c r="J147" s="155"/>
      <c r="K147" s="175" t="s">
        <v>139</v>
      </c>
      <c r="L147" s="162">
        <v>31.095576481818501</v>
      </c>
      <c r="M147" s="162">
        <v>379.43982848618595</v>
      </c>
      <c r="N147" s="162">
        <v>998.02011316937785</v>
      </c>
      <c r="O147" s="162">
        <v>7.5116926074103798</v>
      </c>
      <c r="P147" s="162">
        <v>0</v>
      </c>
      <c r="Q147" s="162">
        <v>0</v>
      </c>
      <c r="R147" s="163">
        <v>0</v>
      </c>
      <c r="S147" s="164">
        <f t="shared" si="110"/>
        <v>1416.0672107447926</v>
      </c>
      <c r="U147" s="221" t="s">
        <v>139</v>
      </c>
      <c r="V147" s="213">
        <v>30.861726086309734</v>
      </c>
      <c r="W147" s="213">
        <v>0</v>
      </c>
      <c r="X147" s="213">
        <v>0</v>
      </c>
      <c r="Y147" s="213">
        <v>379.43982848618595</v>
      </c>
      <c r="Z147" s="213">
        <v>996.63864840534177</v>
      </c>
      <c r="AA147" s="213">
        <v>0</v>
      </c>
      <c r="AB147" s="213">
        <v>0</v>
      </c>
      <c r="AC147" s="214">
        <v>9.1270077669552059</v>
      </c>
      <c r="AD147" s="213">
        <v>0.23385039550876913</v>
      </c>
      <c r="AE147" s="213">
        <v>0</v>
      </c>
      <c r="AF147" s="213">
        <v>0</v>
      </c>
      <c r="AG147" s="213">
        <v>1.3814647640360564</v>
      </c>
      <c r="AH147" s="213">
        <v>7.5116926074103798</v>
      </c>
      <c r="AI147" s="216">
        <f t="shared" si="111"/>
        <v>1416.0672107447926</v>
      </c>
      <c r="AJ147" s="147" t="str">
        <f t="shared" si="112"/>
        <v/>
      </c>
      <c r="BA147" s="147"/>
      <c r="BR147" s="147"/>
      <c r="CG147" s="147"/>
    </row>
    <row r="148" spans="1:85" ht="15">
      <c r="A148" s="165" t="s">
        <v>25</v>
      </c>
      <c r="B148" s="166">
        <v>39.587345850581542</v>
      </c>
      <c r="C148" s="166">
        <v>29.28479234972507</v>
      </c>
      <c r="D148" s="166">
        <v>11.661909042739463</v>
      </c>
      <c r="E148" s="166">
        <v>1527.0060297083753</v>
      </c>
      <c r="F148" s="322"/>
      <c r="G148" s="166">
        <v>42.758790933972392</v>
      </c>
      <c r="H148" s="167">
        <v>0</v>
      </c>
      <c r="I148" s="168">
        <f t="shared" si="109"/>
        <v>1650.2988678853937</v>
      </c>
      <c r="J148" s="155"/>
      <c r="K148" s="169" t="s">
        <v>25</v>
      </c>
      <c r="L148" s="170">
        <v>39.587345850581542</v>
      </c>
      <c r="M148" s="170">
        <v>29.28479234972507</v>
      </c>
      <c r="N148" s="170">
        <v>11.661909042739463</v>
      </c>
      <c r="O148" s="170">
        <v>1527.0060297083753</v>
      </c>
      <c r="P148" s="170">
        <v>2.9594185382684522E-2</v>
      </c>
      <c r="Q148" s="170">
        <v>42.758790933972392</v>
      </c>
      <c r="R148" s="171">
        <v>0</v>
      </c>
      <c r="S148" s="172">
        <f t="shared" si="110"/>
        <v>1650.3284620707764</v>
      </c>
      <c r="U148" s="217" t="s">
        <v>25</v>
      </c>
      <c r="V148" s="218">
        <v>7.4759263667037494</v>
      </c>
      <c r="W148" s="218">
        <v>32.111419483877796</v>
      </c>
      <c r="X148" s="218">
        <v>42.758790933972392</v>
      </c>
      <c r="Y148" s="218">
        <v>29.28479234972507</v>
      </c>
      <c r="Z148" s="218">
        <v>11.661909042739463</v>
      </c>
      <c r="AA148" s="218">
        <v>1517.494389620465</v>
      </c>
      <c r="AB148" s="218">
        <v>2.9594185382684522E-2</v>
      </c>
      <c r="AC148" s="219">
        <v>9.5116400879104717</v>
      </c>
      <c r="AD148" s="218">
        <v>0</v>
      </c>
      <c r="AE148" s="218">
        <v>0.11402311162581569</v>
      </c>
      <c r="AF148" s="218">
        <v>0</v>
      </c>
      <c r="AG148" s="218">
        <v>0</v>
      </c>
      <c r="AH148" s="218">
        <v>9.3976169762846542</v>
      </c>
      <c r="AI148" s="220">
        <f t="shared" si="111"/>
        <v>1650.3284620707766</v>
      </c>
      <c r="AJ148" s="147" t="str">
        <f t="shared" si="112"/>
        <v/>
      </c>
      <c r="BA148" s="147"/>
      <c r="BR148" s="147"/>
      <c r="CG148" s="147"/>
    </row>
    <row r="149" spans="1:85" ht="15">
      <c r="A149" s="173" t="s">
        <v>24</v>
      </c>
      <c r="B149" s="162">
        <v>18.657715256224204</v>
      </c>
      <c r="C149" s="162">
        <v>184.60734139363393</v>
      </c>
      <c r="D149" s="162">
        <v>10.078864609877842</v>
      </c>
      <c r="E149" s="162">
        <v>0</v>
      </c>
      <c r="F149" s="322"/>
      <c r="G149" s="162">
        <v>0</v>
      </c>
      <c r="H149" s="174">
        <v>0</v>
      </c>
      <c r="I149" s="160">
        <f t="shared" si="109"/>
        <v>213.34392125973599</v>
      </c>
      <c r="J149" s="155"/>
      <c r="K149" s="175" t="s">
        <v>24</v>
      </c>
      <c r="L149" s="162">
        <v>18.657715256224204</v>
      </c>
      <c r="M149" s="162">
        <v>184.60734139363393</v>
      </c>
      <c r="N149" s="162">
        <v>10.078864609877842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110"/>
        <v>213.34392125973599</v>
      </c>
      <c r="U149" s="221" t="s">
        <v>24</v>
      </c>
      <c r="V149" s="213">
        <v>16.67878486367804</v>
      </c>
      <c r="W149" s="213">
        <v>1.4663254782129271</v>
      </c>
      <c r="X149" s="213">
        <v>0</v>
      </c>
      <c r="Y149" s="213">
        <v>184.60734139363393</v>
      </c>
      <c r="Z149" s="213">
        <v>10.078864609877842</v>
      </c>
      <c r="AA149" s="213">
        <v>0</v>
      </c>
      <c r="AB149" s="213">
        <v>0</v>
      </c>
      <c r="AC149" s="214">
        <v>0.51260491433323663</v>
      </c>
      <c r="AD149" s="213">
        <v>0.51260491433323663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111"/>
        <v>213.34392125973596</v>
      </c>
      <c r="AJ149" s="147" t="str">
        <f t="shared" si="112"/>
        <v/>
      </c>
      <c r="BA149" s="147"/>
      <c r="BR149" s="147"/>
      <c r="CG149" s="147"/>
    </row>
    <row r="150" spans="1:85" ht="15">
      <c r="A150" s="165" t="s">
        <v>56</v>
      </c>
      <c r="B150" s="166">
        <v>0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109"/>
        <v>0</v>
      </c>
      <c r="J150" s="155"/>
      <c r="K150" s="169" t="s">
        <v>56</v>
      </c>
      <c r="L150" s="170">
        <v>0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110"/>
        <v>0</v>
      </c>
      <c r="U150" s="217" t="s">
        <v>56</v>
      </c>
      <c r="V150" s="218">
        <v>0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111"/>
        <v>0</v>
      </c>
      <c r="AJ150" s="147" t="str">
        <f t="shared" si="112"/>
        <v/>
      </c>
      <c r="BA150" s="147"/>
      <c r="BR150" s="147"/>
      <c r="CG150" s="147"/>
    </row>
    <row r="151" spans="1:85" ht="15">
      <c r="A151" s="173" t="s">
        <v>22</v>
      </c>
      <c r="B151" s="162">
        <v>3.9067339477711134E-2</v>
      </c>
      <c r="C151" s="162">
        <v>0.74227945007651153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109"/>
        <v>0.78134678955422265</v>
      </c>
      <c r="J151" s="155"/>
      <c r="K151" s="175" t="s">
        <v>22</v>
      </c>
      <c r="L151" s="162">
        <v>3.9067339477711134E-2</v>
      </c>
      <c r="M151" s="162">
        <v>0.74227945007651153</v>
      </c>
      <c r="N151" s="162">
        <v>0</v>
      </c>
      <c r="O151" s="162">
        <v>0</v>
      </c>
      <c r="P151" s="162">
        <v>4.2996392729280135</v>
      </c>
      <c r="Q151" s="162">
        <v>0</v>
      </c>
      <c r="R151" s="163">
        <v>0</v>
      </c>
      <c r="S151" s="164">
        <f t="shared" si="110"/>
        <v>5.0809860624822365</v>
      </c>
      <c r="U151" s="221" t="s">
        <v>22</v>
      </c>
      <c r="V151" s="213">
        <v>3.9067339477711134E-2</v>
      </c>
      <c r="W151" s="213">
        <v>0</v>
      </c>
      <c r="X151" s="213">
        <v>0</v>
      </c>
      <c r="Y151" s="213">
        <v>0.74227945007651153</v>
      </c>
      <c r="Z151" s="213">
        <v>0</v>
      </c>
      <c r="AA151" s="213">
        <v>0</v>
      </c>
      <c r="AB151" s="213">
        <v>4.2996392729280135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111"/>
        <v>5.0809860624822365</v>
      </c>
      <c r="AJ151" s="147" t="str">
        <f t="shared" si="112"/>
        <v/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0.32003304820959994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109"/>
        <v>0.32003304820959994</v>
      </c>
      <c r="J152" s="155"/>
      <c r="K152" s="169" t="s">
        <v>21</v>
      </c>
      <c r="L152" s="170">
        <v>0</v>
      </c>
      <c r="M152" s="170">
        <v>0.32003304820959994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110"/>
        <v>0.32003304820959994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0.32003304820959994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111"/>
        <v>0.32003304820959994</v>
      </c>
      <c r="AJ152" s="147" t="str">
        <f t="shared" si="112"/>
        <v/>
      </c>
      <c r="BA152" s="147"/>
      <c r="BR152" s="147"/>
      <c r="CG152" s="147"/>
    </row>
    <row r="153" spans="1:85" ht="15">
      <c r="A153" s="176" t="s">
        <v>60</v>
      </c>
      <c r="B153" s="162">
        <v>0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109"/>
        <v>0</v>
      </c>
      <c r="J153" s="155"/>
      <c r="K153" s="177" t="s">
        <v>60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110"/>
        <v>0</v>
      </c>
      <c r="U153" s="222" t="s">
        <v>58</v>
      </c>
      <c r="V153" s="213">
        <v>0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111"/>
        <v>0</v>
      </c>
      <c r="AJ153" s="147" t="str">
        <f t="shared" si="112"/>
        <v/>
      </c>
      <c r="BA153" s="147"/>
      <c r="BR153" s="147"/>
      <c r="CG153" s="147"/>
    </row>
    <row r="154" spans="1:85">
      <c r="A154" s="178" t="s">
        <v>23</v>
      </c>
      <c r="B154" s="179">
        <v>0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109"/>
        <v>0</v>
      </c>
      <c r="J154" s="155"/>
      <c r="K154" s="182" t="s">
        <v>23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110"/>
        <v>0</v>
      </c>
      <c r="U154" s="223" t="s">
        <v>61</v>
      </c>
      <c r="V154" s="224">
        <v>0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111"/>
        <v>0</v>
      </c>
      <c r="AJ154" s="147" t="str">
        <f t="shared" si="112"/>
        <v/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109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110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111"/>
        <v>0</v>
      </c>
      <c r="AJ155" s="147" t="str">
        <f t="shared" si="112"/>
        <v/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109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110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111"/>
        <v>0</v>
      </c>
      <c r="AJ156" s="147" t="str">
        <f t="shared" si="112"/>
        <v/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109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110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111"/>
        <v>0</v>
      </c>
      <c r="AJ157" s="147" t="str">
        <f t="shared" si="112"/>
        <v/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133.71893056689936</v>
      </c>
      <c r="C158" s="201">
        <f t="shared" ref="C158:H158" si="113">SUM(C137:C153)</f>
        <v>612.03203520727197</v>
      </c>
      <c r="D158" s="201">
        <f t="shared" si="113"/>
        <v>1020.2108342814111</v>
      </c>
      <c r="E158" s="201">
        <f t="shared" si="113"/>
        <v>1534.7098962674504</v>
      </c>
      <c r="F158" s="201">
        <f t="shared" si="113"/>
        <v>0</v>
      </c>
      <c r="G158" s="201">
        <f t="shared" si="113"/>
        <v>42.758790933972392</v>
      </c>
      <c r="H158" s="203">
        <f t="shared" si="113"/>
        <v>0</v>
      </c>
      <c r="I158" s="160">
        <f t="shared" ref="I158" si="114">SUM(I137:I153)</f>
        <v>3343.4304872570051</v>
      </c>
      <c r="J158" s="155"/>
      <c r="K158" s="202" t="s">
        <v>26</v>
      </c>
      <c r="L158" s="201">
        <f>SUM(L137:L153)</f>
        <v>133.71893056689936</v>
      </c>
      <c r="M158" s="201">
        <f t="shared" ref="M158:R158" si="115">SUM(M137:M153)</f>
        <v>612.03203520727197</v>
      </c>
      <c r="N158" s="201">
        <f t="shared" si="115"/>
        <v>1020.2108342814111</v>
      </c>
      <c r="O158" s="201">
        <f t="shared" si="115"/>
        <v>1534.7098962674504</v>
      </c>
      <c r="P158" s="201">
        <f t="shared" si="115"/>
        <v>80.915866412182083</v>
      </c>
      <c r="Q158" s="201">
        <f t="shared" si="115"/>
        <v>42.758790933972392</v>
      </c>
      <c r="R158" s="203">
        <f t="shared" si="115"/>
        <v>0</v>
      </c>
      <c r="S158" s="204">
        <f t="shared" ref="S158" si="116">SUM(S137:S153)</f>
        <v>3424.346353669187</v>
      </c>
      <c r="T158" s="147" t="str">
        <f>IF(ABS(S158-AI158)&gt;0.01,S158-AI158,"")</f>
        <v/>
      </c>
      <c r="U158" s="230" t="s">
        <v>59</v>
      </c>
      <c r="V158" s="231">
        <f>SUM(V137:V153)</f>
        <v>99.394730294966635</v>
      </c>
      <c r="W158" s="231">
        <f t="shared" ref="W158:AH158" si="117">SUM(W137:W153)</f>
        <v>33.577744962090726</v>
      </c>
      <c r="X158" s="231">
        <f t="shared" si="117"/>
        <v>42.758790933972392</v>
      </c>
      <c r="Y158" s="231">
        <f t="shared" si="117"/>
        <v>612.03203520727197</v>
      </c>
      <c r="Z158" s="231">
        <f t="shared" si="117"/>
        <v>1018.829369517375</v>
      </c>
      <c r="AA158" s="231">
        <f t="shared" si="117"/>
        <v>1517.494389620465</v>
      </c>
      <c r="AB158" s="231">
        <f t="shared" si="117"/>
        <v>80.915866412182083</v>
      </c>
      <c r="AC158" s="231">
        <f t="shared" si="117"/>
        <v>19.343426720863729</v>
      </c>
      <c r="AD158" s="232">
        <f t="shared" si="117"/>
        <v>0.7464553098420057</v>
      </c>
      <c r="AE158" s="232">
        <f t="shared" si="117"/>
        <v>0.11402311162581569</v>
      </c>
      <c r="AF158" s="232">
        <f t="shared" si="117"/>
        <v>0</v>
      </c>
      <c r="AG158" s="232">
        <f t="shared" si="117"/>
        <v>1.3814647640360564</v>
      </c>
      <c r="AH158" s="232">
        <f t="shared" si="117"/>
        <v>17.101483535359847</v>
      </c>
      <c r="AI158" s="233">
        <f>SUM(V158:AC158)</f>
        <v>3424.346353669187</v>
      </c>
      <c r="AJ158" s="147" t="str">
        <f t="shared" si="112"/>
        <v/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3.9994529892740244E-2</v>
      </c>
      <c r="C159" s="49">
        <f t="shared" ref="C159:H159" si="118">IF($I158=0,"-",C158/$I158)</f>
        <v>0.18305510987590209</v>
      </c>
      <c r="D159" s="49">
        <f t="shared" si="118"/>
        <v>0.30513893983134838</v>
      </c>
      <c r="E159" s="49">
        <f t="shared" si="118"/>
        <v>0.45902252256081655</v>
      </c>
      <c r="F159" s="49">
        <f t="shared" si="118"/>
        <v>0</v>
      </c>
      <c r="G159" s="49">
        <f t="shared" si="118"/>
        <v>1.2788897839192785E-2</v>
      </c>
      <c r="H159" s="71">
        <f t="shared" si="118"/>
        <v>0</v>
      </c>
      <c r="I159" s="50">
        <f>SUM(B159:H159)</f>
        <v>1</v>
      </c>
      <c r="J159" s="147"/>
      <c r="K159" s="82" t="s">
        <v>83</v>
      </c>
      <c r="L159" s="99">
        <f>IF($S158=0,"-",L158/$S158)</f>
        <v>3.9049475945568277E-2</v>
      </c>
      <c r="M159" s="99">
        <f t="shared" ref="M159:R159" si="119">IF($S158=0,"-",M158/$S158)</f>
        <v>0.17872959449661968</v>
      </c>
      <c r="N159" s="99">
        <f t="shared" si="119"/>
        <v>0.29792863481471588</v>
      </c>
      <c r="O159" s="99">
        <f t="shared" si="119"/>
        <v>0.44817601310188987</v>
      </c>
      <c r="P159" s="99">
        <f t="shared" si="119"/>
        <v>2.3629580087738709E-2</v>
      </c>
      <c r="Q159" s="99">
        <f t="shared" si="119"/>
        <v>1.248670155346767E-2</v>
      </c>
      <c r="R159" s="100">
        <f t="shared" si="119"/>
        <v>0</v>
      </c>
      <c r="S159" s="101">
        <f>SUM(L159:R159)</f>
        <v>1.0000000000000002</v>
      </c>
      <c r="U159" s="111" t="s">
        <v>83</v>
      </c>
      <c r="V159" s="133">
        <f>+V158/$AI158</f>
        <v>2.9025898676535797E-2</v>
      </c>
      <c r="W159" s="133">
        <f t="shared" ref="W159:AH159" si="120">+W158/$AI158</f>
        <v>9.8055925114327799E-3</v>
      </c>
      <c r="X159" s="133">
        <f t="shared" si="120"/>
        <v>1.248670155346767E-2</v>
      </c>
      <c r="Y159" s="133">
        <f t="shared" si="120"/>
        <v>0.17872959449661968</v>
      </c>
      <c r="Z159" s="133">
        <f t="shared" si="120"/>
        <v>0.2975252104465716</v>
      </c>
      <c r="AA159" s="133">
        <f t="shared" si="120"/>
        <v>0.44314862834901902</v>
      </c>
      <c r="AB159" s="133">
        <f t="shared" si="120"/>
        <v>2.3629580087738709E-2</v>
      </c>
      <c r="AC159" s="133">
        <f t="shared" si="120"/>
        <v>5.6487938786148918E-3</v>
      </c>
      <c r="AD159" s="133">
        <f t="shared" si="120"/>
        <v>2.1798475759970333E-4</v>
      </c>
      <c r="AE159" s="133">
        <f t="shared" si="120"/>
        <v>3.3297774187952668E-5</v>
      </c>
      <c r="AF159" s="133">
        <f t="shared" si="120"/>
        <v>0</v>
      </c>
      <c r="AG159" s="133">
        <f t="shared" si="120"/>
        <v>4.0342436814424951E-4</v>
      </c>
      <c r="AH159" s="133">
        <f t="shared" si="120"/>
        <v>4.9940869786829854E-3</v>
      </c>
      <c r="AI159" s="134">
        <f>SUM(V159:AC159)</f>
        <v>1.0000000000000002</v>
      </c>
      <c r="AJ159" s="25" t="str">
        <f t="shared" si="112"/>
        <v/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0</v>
      </c>
      <c r="E163" s="158">
        <v>0</v>
      </c>
      <c r="F163" s="321"/>
      <c r="G163" s="158">
        <v>0</v>
      </c>
      <c r="H163" s="159">
        <v>0</v>
      </c>
      <c r="I163" s="160">
        <f>SUM(B163:H163)</f>
        <v>0</v>
      </c>
      <c r="J163" s="155"/>
      <c r="K163" s="209" t="s">
        <v>7</v>
      </c>
      <c r="L163" s="158">
        <v>0</v>
      </c>
      <c r="M163" s="158">
        <v>0</v>
      </c>
      <c r="N163" s="158">
        <v>0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0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0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0</v>
      </c>
      <c r="AJ163" s="147" t="str">
        <f>IF(ABS(S163-AI163)&gt;0.001,S163-AI163,"")</f>
        <v/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121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122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123">SUM(V164:AC164)</f>
        <v>0</v>
      </c>
      <c r="AJ164" s="147" t="str">
        <f t="shared" ref="AJ164:AJ185" si="124">IF(ABS(S164-AI164)&gt;0.001,S164-AI164,"")</f>
        <v/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113.87060855857833</v>
      </c>
      <c r="E165" s="162">
        <v>0</v>
      </c>
      <c r="F165" s="322"/>
      <c r="G165" s="162">
        <v>0</v>
      </c>
      <c r="H165" s="174">
        <v>0</v>
      </c>
      <c r="I165" s="160">
        <f t="shared" si="121"/>
        <v>113.87060855857833</v>
      </c>
      <c r="J165" s="155"/>
      <c r="K165" s="175" t="s">
        <v>10</v>
      </c>
      <c r="L165" s="162">
        <v>0</v>
      </c>
      <c r="M165" s="162">
        <v>0</v>
      </c>
      <c r="N165" s="162">
        <v>113.87060855857833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122"/>
        <v>113.87060855857833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113.87060855857833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123"/>
        <v>113.87060855857833</v>
      </c>
      <c r="AJ165" s="147" t="str">
        <f t="shared" si="124"/>
        <v/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121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122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123"/>
        <v>0</v>
      </c>
      <c r="AJ166" s="147" t="str">
        <f t="shared" si="124"/>
        <v/>
      </c>
      <c r="BA166" s="147"/>
      <c r="BR166" s="147"/>
      <c r="CG166" s="147"/>
    </row>
    <row r="167" spans="1:85" ht="15">
      <c r="A167" s="173" t="s">
        <v>16</v>
      </c>
      <c r="B167" s="162">
        <v>3.5582906300185906</v>
      </c>
      <c r="C167" s="162">
        <v>0</v>
      </c>
      <c r="D167" s="162">
        <v>0</v>
      </c>
      <c r="E167" s="162">
        <v>0</v>
      </c>
      <c r="F167" s="322"/>
      <c r="G167" s="162">
        <v>0</v>
      </c>
      <c r="H167" s="174">
        <v>0</v>
      </c>
      <c r="I167" s="160">
        <f t="shared" si="121"/>
        <v>3.5582906300185906</v>
      </c>
      <c r="J167" s="155"/>
      <c r="K167" s="175" t="s">
        <v>16</v>
      </c>
      <c r="L167" s="162">
        <v>3.5582906300185906</v>
      </c>
      <c r="M167" s="162">
        <v>0</v>
      </c>
      <c r="N167" s="162">
        <v>0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122"/>
        <v>3.5582906300185906</v>
      </c>
      <c r="U167" s="221" t="s">
        <v>16</v>
      </c>
      <c r="V167" s="213">
        <v>3.5582906300185906</v>
      </c>
      <c r="W167" s="213">
        <v>0</v>
      </c>
      <c r="X167" s="213">
        <v>0</v>
      </c>
      <c r="Y167" s="213">
        <v>0</v>
      </c>
      <c r="Z167" s="213">
        <v>0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123"/>
        <v>3.5582906300185906</v>
      </c>
      <c r="AJ167" s="147" t="str">
        <f t="shared" si="124"/>
        <v/>
      </c>
      <c r="BA167" s="147"/>
      <c r="BR167" s="147"/>
      <c r="CG167" s="147"/>
    </row>
    <row r="168" spans="1:85" ht="15">
      <c r="A168" s="165" t="s">
        <v>15</v>
      </c>
      <c r="B168" s="166">
        <v>1.845223782170653</v>
      </c>
      <c r="C168" s="166">
        <v>0</v>
      </c>
      <c r="D168" s="166">
        <v>0</v>
      </c>
      <c r="E168" s="166">
        <v>0</v>
      </c>
      <c r="F168" s="322"/>
      <c r="G168" s="166">
        <v>0</v>
      </c>
      <c r="H168" s="167">
        <v>0</v>
      </c>
      <c r="I168" s="168">
        <f t="shared" si="121"/>
        <v>1.845223782170653</v>
      </c>
      <c r="J168" s="155"/>
      <c r="K168" s="169" t="s">
        <v>15</v>
      </c>
      <c r="L168" s="170">
        <v>1.845223782170653</v>
      </c>
      <c r="M168" s="170">
        <v>0</v>
      </c>
      <c r="N168" s="170">
        <v>0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122"/>
        <v>1.845223782170653</v>
      </c>
      <c r="U168" s="217" t="s">
        <v>53</v>
      </c>
      <c r="V168" s="218">
        <v>1.845223782170653</v>
      </c>
      <c r="W168" s="218">
        <v>0</v>
      </c>
      <c r="X168" s="218">
        <v>0</v>
      </c>
      <c r="Y168" s="218">
        <v>0</v>
      </c>
      <c r="Z168" s="218">
        <v>0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123"/>
        <v>1.845223782170653</v>
      </c>
      <c r="AJ168" s="147" t="str">
        <f t="shared" si="124"/>
        <v/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1.0264111811779535</v>
      </c>
      <c r="F169" s="322"/>
      <c r="G169" s="162">
        <v>0</v>
      </c>
      <c r="H169" s="174">
        <v>0</v>
      </c>
      <c r="I169" s="160">
        <f t="shared" si="121"/>
        <v>1.0264111811779535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1.0264111811779535</v>
      </c>
      <c r="P169" s="162">
        <v>14.988440378189635</v>
      </c>
      <c r="Q169" s="162">
        <v>0</v>
      </c>
      <c r="R169" s="163">
        <v>0</v>
      </c>
      <c r="S169" s="164">
        <f t="shared" si="122"/>
        <v>16.014851559367589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0.51320559058897675</v>
      </c>
      <c r="AB169" s="213">
        <v>14.988440378189635</v>
      </c>
      <c r="AC169" s="214">
        <v>0.51320559058897675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0.51320559058897675</v>
      </c>
      <c r="AI169" s="216">
        <f t="shared" si="123"/>
        <v>16.014851559367589</v>
      </c>
      <c r="AJ169" s="147" t="str">
        <f t="shared" si="124"/>
        <v/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121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2.2916329798586936</v>
      </c>
      <c r="Q170" s="170">
        <v>0</v>
      </c>
      <c r="R170" s="171">
        <v>0</v>
      </c>
      <c r="S170" s="172">
        <f t="shared" si="122"/>
        <v>2.2916329798586936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2.2916329798586936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123"/>
        <v>2.2916329798586936</v>
      </c>
      <c r="AJ170" s="147" t="str">
        <f t="shared" si="124"/>
        <v/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121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122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123"/>
        <v>0</v>
      </c>
      <c r="AJ171" s="147" t="str">
        <f t="shared" si="124"/>
        <v/>
      </c>
      <c r="BA171" s="147"/>
      <c r="BR171" s="147"/>
      <c r="CG171" s="147"/>
    </row>
    <row r="172" spans="1:85" ht="15">
      <c r="A172" s="165" t="s">
        <v>17</v>
      </c>
      <c r="B172" s="166">
        <v>1.4934417869214314</v>
      </c>
      <c r="C172" s="166">
        <v>0</v>
      </c>
      <c r="D172" s="166">
        <v>2.062334783536973</v>
      </c>
      <c r="E172" s="166">
        <v>0</v>
      </c>
      <c r="F172" s="322"/>
      <c r="G172" s="166">
        <v>0</v>
      </c>
      <c r="H172" s="167">
        <v>0</v>
      </c>
      <c r="I172" s="168">
        <f t="shared" si="121"/>
        <v>3.5557765704584043</v>
      </c>
      <c r="J172" s="155"/>
      <c r="K172" s="169" t="s">
        <v>17</v>
      </c>
      <c r="L172" s="170">
        <v>1.4934417869214314</v>
      </c>
      <c r="M172" s="170">
        <v>0</v>
      </c>
      <c r="N172" s="170">
        <v>2.062334783536973</v>
      </c>
      <c r="O172" s="170">
        <v>0</v>
      </c>
      <c r="P172" s="170">
        <v>1.5194838709677468E-3</v>
      </c>
      <c r="Q172" s="170">
        <v>0</v>
      </c>
      <c r="R172" s="171">
        <v>0</v>
      </c>
      <c r="S172" s="172">
        <f t="shared" si="122"/>
        <v>3.5572960543293721</v>
      </c>
      <c r="U172" s="217" t="s">
        <v>17</v>
      </c>
      <c r="V172" s="218">
        <v>1.4934417869214314</v>
      </c>
      <c r="W172" s="218">
        <v>0</v>
      </c>
      <c r="X172" s="218">
        <v>0</v>
      </c>
      <c r="Y172" s="218">
        <v>0</v>
      </c>
      <c r="Z172" s="218">
        <v>2.062334783536973</v>
      </c>
      <c r="AA172" s="218">
        <v>0</v>
      </c>
      <c r="AB172" s="218">
        <v>1.5194838709677468E-3</v>
      </c>
      <c r="AC172" s="219">
        <v>0</v>
      </c>
      <c r="AD172" s="218">
        <v>0</v>
      </c>
      <c r="AE172" s="218">
        <v>0</v>
      </c>
      <c r="AF172" s="218">
        <v>0</v>
      </c>
      <c r="AG172" s="218">
        <v>0</v>
      </c>
      <c r="AH172" s="218">
        <v>0</v>
      </c>
      <c r="AI172" s="220">
        <f t="shared" si="123"/>
        <v>3.5572960543293721</v>
      </c>
      <c r="AJ172" s="147" t="str">
        <f t="shared" si="124"/>
        <v/>
      </c>
      <c r="BA172" s="147"/>
      <c r="BR172" s="147"/>
      <c r="CG172" s="147"/>
    </row>
    <row r="173" spans="1:85" ht="15">
      <c r="A173" s="173" t="s">
        <v>139</v>
      </c>
      <c r="B173" s="162">
        <v>208.47284597535651</v>
      </c>
      <c r="C173" s="162">
        <v>0</v>
      </c>
      <c r="D173" s="162">
        <v>561.64331347803284</v>
      </c>
      <c r="E173" s="162">
        <v>0</v>
      </c>
      <c r="F173" s="322"/>
      <c r="G173" s="162">
        <v>0</v>
      </c>
      <c r="H173" s="174">
        <v>0</v>
      </c>
      <c r="I173" s="160">
        <f t="shared" si="121"/>
        <v>770.1161594533894</v>
      </c>
      <c r="J173" s="155"/>
      <c r="K173" s="175" t="s">
        <v>139</v>
      </c>
      <c r="L173" s="162">
        <v>208.47284597535651</v>
      </c>
      <c r="M173" s="162">
        <v>0</v>
      </c>
      <c r="N173" s="162">
        <v>561.64331347803284</v>
      </c>
      <c r="O173" s="162">
        <v>0</v>
      </c>
      <c r="P173" s="162">
        <v>0</v>
      </c>
      <c r="Q173" s="162">
        <v>0</v>
      </c>
      <c r="R173" s="163">
        <v>0</v>
      </c>
      <c r="S173" s="164">
        <f t="shared" si="122"/>
        <v>770.1161594533894</v>
      </c>
      <c r="U173" s="221" t="s">
        <v>139</v>
      </c>
      <c r="V173" s="213">
        <v>208.47284597535651</v>
      </c>
      <c r="W173" s="213">
        <v>0</v>
      </c>
      <c r="X173" s="213">
        <v>0</v>
      </c>
      <c r="Y173" s="213">
        <v>0</v>
      </c>
      <c r="Z173" s="213">
        <v>561.64331347803284</v>
      </c>
      <c r="AA173" s="213">
        <v>0</v>
      </c>
      <c r="AB173" s="213">
        <v>0</v>
      </c>
      <c r="AC173" s="214">
        <v>0</v>
      </c>
      <c r="AD173" s="213">
        <v>0</v>
      </c>
      <c r="AE173" s="213">
        <v>0</v>
      </c>
      <c r="AF173" s="213">
        <v>0</v>
      </c>
      <c r="AG173" s="213">
        <v>0</v>
      </c>
      <c r="AH173" s="213">
        <v>0</v>
      </c>
      <c r="AI173" s="216">
        <f t="shared" si="123"/>
        <v>770.1161594533894</v>
      </c>
      <c r="AJ173" s="147" t="str">
        <f t="shared" si="124"/>
        <v/>
      </c>
      <c r="BA173" s="147"/>
      <c r="BR173" s="147"/>
      <c r="CG173" s="147"/>
    </row>
    <row r="174" spans="1:85" ht="15">
      <c r="A174" s="165" t="s">
        <v>25</v>
      </c>
      <c r="B174" s="166">
        <v>5.3223967184237289</v>
      </c>
      <c r="C174" s="166">
        <v>4.6799034613614365</v>
      </c>
      <c r="D174" s="166">
        <v>457.49602464434804</v>
      </c>
      <c r="E174" s="166">
        <v>243.09661943935237</v>
      </c>
      <c r="F174" s="322"/>
      <c r="G174" s="166">
        <v>24.749620695419662</v>
      </c>
      <c r="H174" s="167">
        <v>0</v>
      </c>
      <c r="I174" s="168">
        <f t="shared" si="121"/>
        <v>735.34456495890527</v>
      </c>
      <c r="J174" s="155"/>
      <c r="K174" s="169" t="s">
        <v>25</v>
      </c>
      <c r="L174" s="170">
        <v>5.3223967184237289</v>
      </c>
      <c r="M174" s="170">
        <v>4.6799034613614365</v>
      </c>
      <c r="N174" s="170">
        <v>457.49602464434804</v>
      </c>
      <c r="O174" s="170">
        <v>243.09661943935237</v>
      </c>
      <c r="P174" s="170">
        <v>0</v>
      </c>
      <c r="Q174" s="170">
        <v>24.749620695419662</v>
      </c>
      <c r="R174" s="171">
        <v>0</v>
      </c>
      <c r="S174" s="172">
        <f t="shared" si="122"/>
        <v>735.34456495890527</v>
      </c>
      <c r="U174" s="217" t="s">
        <v>25</v>
      </c>
      <c r="V174" s="218">
        <v>5.0438075496980002</v>
      </c>
      <c r="W174" s="218">
        <v>0.11939535802531234</v>
      </c>
      <c r="X174" s="218">
        <v>24.749620695419662</v>
      </c>
      <c r="Y174" s="218">
        <v>4.6799034613614365</v>
      </c>
      <c r="Z174" s="218">
        <v>457.49602464434804</v>
      </c>
      <c r="AA174" s="218">
        <v>243.09661943935237</v>
      </c>
      <c r="AB174" s="218">
        <v>0</v>
      </c>
      <c r="AC174" s="219">
        <v>0.15919381070041647</v>
      </c>
      <c r="AD174" s="218">
        <v>0.15919381070041647</v>
      </c>
      <c r="AE174" s="218">
        <v>0</v>
      </c>
      <c r="AF174" s="218">
        <v>0</v>
      </c>
      <c r="AG174" s="218">
        <v>0</v>
      </c>
      <c r="AH174" s="218">
        <v>0</v>
      </c>
      <c r="AI174" s="220">
        <f t="shared" si="123"/>
        <v>735.34456495890527</v>
      </c>
      <c r="AJ174" s="147" t="str">
        <f t="shared" si="124"/>
        <v/>
      </c>
      <c r="BA174" s="147"/>
      <c r="BR174" s="147"/>
      <c r="CG174" s="147"/>
    </row>
    <row r="175" spans="1:85" ht="15">
      <c r="A175" s="173" t="s">
        <v>24</v>
      </c>
      <c r="B175" s="162">
        <v>0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121"/>
        <v>0</v>
      </c>
      <c r="J175" s="155"/>
      <c r="K175" s="175" t="s">
        <v>24</v>
      </c>
      <c r="L175" s="162">
        <v>0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122"/>
        <v>0</v>
      </c>
      <c r="U175" s="221" t="s">
        <v>24</v>
      </c>
      <c r="V175" s="213">
        <v>0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123"/>
        <v>0</v>
      </c>
      <c r="AJ175" s="147" t="str">
        <f t="shared" si="124"/>
        <v/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121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122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123"/>
        <v>0</v>
      </c>
      <c r="AJ176" s="147" t="str">
        <f t="shared" si="124"/>
        <v/>
      </c>
      <c r="BA176" s="147"/>
      <c r="BR176" s="147"/>
      <c r="CG176" s="147"/>
    </row>
    <row r="177" spans="1:85" ht="15">
      <c r="A177" s="173" t="s">
        <v>22</v>
      </c>
      <c r="B177" s="162">
        <v>6.4754823011528143E-2</v>
      </c>
      <c r="C177" s="162">
        <v>0</v>
      </c>
      <c r="D177" s="162">
        <v>0</v>
      </c>
      <c r="E177" s="162">
        <v>0</v>
      </c>
      <c r="F177" s="322"/>
      <c r="G177" s="162">
        <v>0</v>
      </c>
      <c r="H177" s="174">
        <v>0</v>
      </c>
      <c r="I177" s="160">
        <f t="shared" si="121"/>
        <v>6.4754823011528143E-2</v>
      </c>
      <c r="J177" s="155"/>
      <c r="K177" s="175" t="s">
        <v>22</v>
      </c>
      <c r="L177" s="162">
        <v>6.4754823011528143E-2</v>
      </c>
      <c r="M177" s="162">
        <v>0</v>
      </c>
      <c r="N177" s="162">
        <v>0</v>
      </c>
      <c r="O177" s="162">
        <v>0</v>
      </c>
      <c r="P177" s="162">
        <v>0.86502713849585544</v>
      </c>
      <c r="Q177" s="162">
        <v>0</v>
      </c>
      <c r="R177" s="163">
        <v>0</v>
      </c>
      <c r="S177" s="164">
        <f t="shared" si="122"/>
        <v>0.92978196150738357</v>
      </c>
      <c r="U177" s="221" t="s">
        <v>22</v>
      </c>
      <c r="V177" s="213">
        <v>6.4754823011528143E-2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0.86502713849585544</v>
      </c>
      <c r="AC177" s="214">
        <v>0</v>
      </c>
      <c r="AD177" s="213">
        <v>0</v>
      </c>
      <c r="AE177" s="213">
        <v>0</v>
      </c>
      <c r="AF177" s="213">
        <v>0</v>
      </c>
      <c r="AG177" s="213">
        <v>0</v>
      </c>
      <c r="AH177" s="213">
        <v>0</v>
      </c>
      <c r="AI177" s="216">
        <f t="shared" si="123"/>
        <v>0.92978196150738357</v>
      </c>
      <c r="AJ177" s="147" t="str">
        <f t="shared" si="124"/>
        <v/>
      </c>
      <c r="BA177" s="147"/>
      <c r="BR177" s="147"/>
      <c r="CG177" s="147"/>
    </row>
    <row r="178" spans="1:85" ht="15">
      <c r="A178" s="165" t="s">
        <v>21</v>
      </c>
      <c r="B178" s="166">
        <v>0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121"/>
        <v>0</v>
      </c>
      <c r="J178" s="155"/>
      <c r="K178" s="169" t="s">
        <v>21</v>
      </c>
      <c r="L178" s="170">
        <v>0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122"/>
        <v>0</v>
      </c>
      <c r="U178" s="217" t="s">
        <v>57</v>
      </c>
      <c r="V178" s="218">
        <v>0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123"/>
        <v>0</v>
      </c>
      <c r="AJ178" s="147" t="str">
        <f t="shared" si="124"/>
        <v/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121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122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123"/>
        <v>0</v>
      </c>
      <c r="AJ179" s="147" t="str">
        <f t="shared" si="124"/>
        <v/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121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122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123"/>
        <v>0</v>
      </c>
      <c r="AJ180" s="147" t="str">
        <f t="shared" si="124"/>
        <v/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121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122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123"/>
        <v>0</v>
      </c>
      <c r="AJ181" s="147" t="str">
        <f t="shared" si="124"/>
        <v/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121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122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123"/>
        <v>0</v>
      </c>
      <c r="AJ182" s="147" t="str">
        <f t="shared" si="124"/>
        <v/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121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122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123"/>
        <v>0</v>
      </c>
      <c r="AJ183" s="147" t="str">
        <f t="shared" si="124"/>
        <v/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220.75695371590243</v>
      </c>
      <c r="C184" s="201">
        <f t="shared" ref="C184:H184" si="125">SUM(C163:C179)</f>
        <v>4.6799034613614365</v>
      </c>
      <c r="D184" s="201">
        <f t="shared" si="125"/>
        <v>1135.0722814644962</v>
      </c>
      <c r="E184" s="201">
        <f t="shared" si="125"/>
        <v>244.12303062053033</v>
      </c>
      <c r="F184" s="201">
        <f t="shared" si="125"/>
        <v>0</v>
      </c>
      <c r="G184" s="201">
        <f t="shared" si="125"/>
        <v>24.749620695419662</v>
      </c>
      <c r="H184" s="203">
        <f t="shared" si="125"/>
        <v>0</v>
      </c>
      <c r="I184" s="160">
        <f t="shared" ref="I184" si="126">SUM(I163:I179)</f>
        <v>1629.38178995771</v>
      </c>
      <c r="J184" s="155"/>
      <c r="K184" s="202" t="s">
        <v>26</v>
      </c>
      <c r="L184" s="201">
        <f>SUM(L163:L179)</f>
        <v>220.75695371590243</v>
      </c>
      <c r="M184" s="201">
        <f t="shared" ref="M184:R184" si="127">SUM(M163:M179)</f>
        <v>4.6799034613614365</v>
      </c>
      <c r="N184" s="201">
        <f t="shared" si="127"/>
        <v>1135.0722814644962</v>
      </c>
      <c r="O184" s="201">
        <f t="shared" si="127"/>
        <v>244.12303062053033</v>
      </c>
      <c r="P184" s="201">
        <f t="shared" si="127"/>
        <v>18.146619980415149</v>
      </c>
      <c r="Q184" s="201">
        <f t="shared" si="127"/>
        <v>24.749620695419662</v>
      </c>
      <c r="R184" s="203">
        <f t="shared" si="127"/>
        <v>0</v>
      </c>
      <c r="S184" s="204">
        <f t="shared" ref="S184" si="128">SUM(S163:S179)</f>
        <v>1647.5284099381254</v>
      </c>
      <c r="T184" s="147" t="str">
        <f>IF(ABS(S184-AI184)&gt;0.01,S184-AI184,"")</f>
        <v/>
      </c>
      <c r="U184" s="230" t="s">
        <v>59</v>
      </c>
      <c r="V184" s="231">
        <f>SUM(V163:V179)</f>
        <v>220.47836454717668</v>
      </c>
      <c r="W184" s="231">
        <f t="shared" ref="W184:AH184" si="129">SUM(W163:W179)</f>
        <v>0.11939535802531234</v>
      </c>
      <c r="X184" s="231">
        <f t="shared" si="129"/>
        <v>24.749620695419662</v>
      </c>
      <c r="Y184" s="231">
        <f t="shared" si="129"/>
        <v>4.6799034613614365</v>
      </c>
      <c r="Z184" s="231">
        <f t="shared" si="129"/>
        <v>1135.0722814644962</v>
      </c>
      <c r="AA184" s="231">
        <f t="shared" si="129"/>
        <v>243.60982502994133</v>
      </c>
      <c r="AB184" s="231">
        <f t="shared" si="129"/>
        <v>18.146619980415149</v>
      </c>
      <c r="AC184" s="231">
        <f t="shared" si="129"/>
        <v>0.67239940128939324</v>
      </c>
      <c r="AD184" s="232">
        <f t="shared" si="129"/>
        <v>0.15919381070041647</v>
      </c>
      <c r="AE184" s="232">
        <f t="shared" si="129"/>
        <v>0</v>
      </c>
      <c r="AF184" s="232">
        <f t="shared" si="129"/>
        <v>0</v>
      </c>
      <c r="AG184" s="232">
        <f t="shared" si="129"/>
        <v>0</v>
      </c>
      <c r="AH184" s="232">
        <f t="shared" si="129"/>
        <v>0.51320559058897675</v>
      </c>
      <c r="AI184" s="233">
        <f>SUM(V184:AC184)</f>
        <v>1647.5284099381249</v>
      </c>
      <c r="AJ184" s="147" t="str">
        <f t="shared" si="124"/>
        <v/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0.13548509936497577</v>
      </c>
      <c r="C185" s="49">
        <f t="shared" ref="C185:H185" si="130">IF($I184=0,"-",C184/$I184)</f>
        <v>2.8721957555956864E-3</v>
      </c>
      <c r="D185" s="49">
        <f t="shared" si="130"/>
        <v>0.69662757277651699</v>
      </c>
      <c r="E185" s="49">
        <f t="shared" si="130"/>
        <v>0.14982555477489806</v>
      </c>
      <c r="F185" s="49">
        <f t="shared" si="130"/>
        <v>0</v>
      </c>
      <c r="G185" s="49">
        <f t="shared" si="130"/>
        <v>1.5189577328013485E-2</v>
      </c>
      <c r="H185" s="71">
        <f t="shared" si="130"/>
        <v>0</v>
      </c>
      <c r="I185" s="50">
        <f>SUM(B185:H185)</f>
        <v>1</v>
      </c>
      <c r="J185" s="147"/>
      <c r="K185" s="82" t="s">
        <v>83</v>
      </c>
      <c r="L185" s="99">
        <f>IF($S184=0,"-",L184/$S184)</f>
        <v>0.13399280545589692</v>
      </c>
      <c r="M185" s="99">
        <f t="shared" ref="M185:R185" si="131">IF($S184=0,"-",M184/$S184)</f>
        <v>2.8405600978602822E-3</v>
      </c>
      <c r="N185" s="99">
        <f t="shared" si="131"/>
        <v>0.68895460291766686</v>
      </c>
      <c r="O185" s="99">
        <f t="shared" si="131"/>
        <v>0.148175308630762</v>
      </c>
      <c r="P185" s="99">
        <f t="shared" si="131"/>
        <v>1.1014450416121604E-2</v>
      </c>
      <c r="Q185" s="99">
        <f t="shared" si="131"/>
        <v>1.5022272481692233E-2</v>
      </c>
      <c r="R185" s="100">
        <f t="shared" si="131"/>
        <v>0</v>
      </c>
      <c r="S185" s="101">
        <f>SUM(L185:R185)</f>
        <v>0.99999999999999989</v>
      </c>
      <c r="U185" s="111" t="s">
        <v>83</v>
      </c>
      <c r="V185" s="133">
        <f>+V184/$AI184</f>
        <v>0.1338237102420935</v>
      </c>
      <c r="W185" s="133">
        <f t="shared" ref="W185:AH185" si="132">+W184/$AI184</f>
        <v>7.2469377344331441E-5</v>
      </c>
      <c r="X185" s="133">
        <f t="shared" si="132"/>
        <v>1.5022272481692238E-2</v>
      </c>
      <c r="Y185" s="133">
        <f t="shared" si="132"/>
        <v>2.840560097860283E-3</v>
      </c>
      <c r="Z185" s="133">
        <f t="shared" si="132"/>
        <v>0.68895460291766708</v>
      </c>
      <c r="AA185" s="133">
        <f t="shared" si="132"/>
        <v>0.14786380833280466</v>
      </c>
      <c r="AB185" s="133">
        <f t="shared" si="132"/>
        <v>1.1014450416121606E-2</v>
      </c>
      <c r="AC185" s="133">
        <f t="shared" si="132"/>
        <v>4.0812613441649001E-4</v>
      </c>
      <c r="AD185" s="133">
        <f t="shared" si="132"/>
        <v>9.6625836459108579E-5</v>
      </c>
      <c r="AE185" s="133">
        <f t="shared" si="132"/>
        <v>0</v>
      </c>
      <c r="AF185" s="133">
        <f t="shared" si="132"/>
        <v>0</v>
      </c>
      <c r="AG185" s="133">
        <f t="shared" si="132"/>
        <v>0</v>
      </c>
      <c r="AH185" s="133">
        <f t="shared" si="132"/>
        <v>3.1150029795738141E-4</v>
      </c>
      <c r="AI185" s="134">
        <f>SUM(V185:AC185)</f>
        <v>1.0000000000000002</v>
      </c>
      <c r="AJ185" s="25" t="str">
        <f t="shared" si="124"/>
        <v/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2.5480209319283905E-2</v>
      </c>
      <c r="C189" s="158">
        <v>0</v>
      </c>
      <c r="D189" s="158">
        <v>0</v>
      </c>
      <c r="E189" s="158">
        <v>0</v>
      </c>
      <c r="F189" s="321"/>
      <c r="G189" s="158">
        <v>0</v>
      </c>
      <c r="H189" s="159">
        <v>0</v>
      </c>
      <c r="I189" s="160">
        <f>SUM(B189:H189)</f>
        <v>2.5480209319283905E-2</v>
      </c>
      <c r="J189" s="155"/>
      <c r="K189" s="209" t="s">
        <v>7</v>
      </c>
      <c r="L189" s="158">
        <v>2.5480209319283905E-2</v>
      </c>
      <c r="M189" s="158">
        <v>0</v>
      </c>
      <c r="N189" s="158">
        <v>0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2.5480209319283905E-2</v>
      </c>
      <c r="U189" s="212" t="s">
        <v>7</v>
      </c>
      <c r="V189" s="213">
        <v>2.5480209319283905E-2</v>
      </c>
      <c r="W189" s="213">
        <v>0</v>
      </c>
      <c r="X189" s="213">
        <v>0</v>
      </c>
      <c r="Y189" s="213">
        <v>0</v>
      </c>
      <c r="Z189" s="213">
        <v>0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2.5480209319283905E-2</v>
      </c>
      <c r="AJ189" s="147" t="str">
        <f>IF(ABS(S189-AI189)&gt;0.001,S189-AI189,"")</f>
        <v/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415.50544278000001</v>
      </c>
      <c r="E190" s="166">
        <v>0</v>
      </c>
      <c r="F190" s="322"/>
      <c r="G190" s="166">
        <v>0</v>
      </c>
      <c r="H190" s="167">
        <v>0</v>
      </c>
      <c r="I190" s="168">
        <f t="shared" ref="I190:I209" si="133">SUM(B190:H190)</f>
        <v>415.50544278000001</v>
      </c>
      <c r="J190" s="155"/>
      <c r="K190" s="169" t="s">
        <v>8</v>
      </c>
      <c r="L190" s="170">
        <v>0</v>
      </c>
      <c r="M190" s="170">
        <v>0</v>
      </c>
      <c r="N190" s="170">
        <v>415.50544278000001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134">SUM(L190:R190)</f>
        <v>415.50544278000001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415.50544278000001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135">SUM(V190:AC190)</f>
        <v>415.50544278000001</v>
      </c>
      <c r="AJ190" s="147" t="str">
        <f t="shared" ref="AJ190:AJ211" si="136">IF(ABS(S190-AI190)&gt;0.001,S190-AI190,"")</f>
        <v/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0</v>
      </c>
      <c r="E191" s="162">
        <v>0</v>
      </c>
      <c r="F191" s="322"/>
      <c r="G191" s="162">
        <v>0</v>
      </c>
      <c r="H191" s="174">
        <v>0</v>
      </c>
      <c r="I191" s="160">
        <f t="shared" si="133"/>
        <v>0</v>
      </c>
      <c r="J191" s="155"/>
      <c r="K191" s="175" t="s">
        <v>10</v>
      </c>
      <c r="L191" s="162">
        <v>0</v>
      </c>
      <c r="M191" s="162">
        <v>0</v>
      </c>
      <c r="N191" s="162">
        <v>0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134"/>
        <v>0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135"/>
        <v>0</v>
      </c>
      <c r="AJ191" s="147" t="str">
        <f t="shared" si="136"/>
        <v/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535.9463874999999</v>
      </c>
      <c r="E192" s="166">
        <v>0</v>
      </c>
      <c r="F192" s="322"/>
      <c r="G192" s="166">
        <v>0</v>
      </c>
      <c r="H192" s="167">
        <v>0</v>
      </c>
      <c r="I192" s="168">
        <f t="shared" si="133"/>
        <v>535.9463874999999</v>
      </c>
      <c r="J192" s="155"/>
      <c r="K192" s="169" t="s">
        <v>52</v>
      </c>
      <c r="L192" s="170">
        <v>0</v>
      </c>
      <c r="M192" s="170">
        <v>0</v>
      </c>
      <c r="N192" s="170">
        <v>535.9463874999999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134"/>
        <v>535.9463874999999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535.9463874999999</v>
      </c>
      <c r="AA192" s="218">
        <v>0</v>
      </c>
      <c r="AB192" s="218">
        <v>0</v>
      </c>
      <c r="AC192" s="219">
        <v>0</v>
      </c>
      <c r="AD192" s="218">
        <v>0</v>
      </c>
      <c r="AE192" s="218">
        <v>0</v>
      </c>
      <c r="AF192" s="218">
        <v>0</v>
      </c>
      <c r="AG192" s="218">
        <v>0</v>
      </c>
      <c r="AH192" s="218">
        <v>0</v>
      </c>
      <c r="AI192" s="220">
        <f t="shared" si="135"/>
        <v>535.9463874999999</v>
      </c>
      <c r="AJ192" s="147" t="str">
        <f t="shared" si="136"/>
        <v/>
      </c>
      <c r="BA192" s="147"/>
      <c r="BR192" s="147"/>
      <c r="CG192" s="147"/>
    </row>
    <row r="193" spans="1:85" ht="15">
      <c r="A193" s="173" t="s">
        <v>16</v>
      </c>
      <c r="B193" s="162">
        <v>6.5418786587345572</v>
      </c>
      <c r="C193" s="162">
        <v>0</v>
      </c>
      <c r="D193" s="162">
        <v>296.53107902746927</v>
      </c>
      <c r="E193" s="162">
        <v>0</v>
      </c>
      <c r="F193" s="322"/>
      <c r="G193" s="162">
        <v>0</v>
      </c>
      <c r="H193" s="174">
        <v>0</v>
      </c>
      <c r="I193" s="160">
        <f t="shared" si="133"/>
        <v>303.07295768620384</v>
      </c>
      <c r="J193" s="155"/>
      <c r="K193" s="175" t="s">
        <v>16</v>
      </c>
      <c r="L193" s="162">
        <v>6.5418786587345572</v>
      </c>
      <c r="M193" s="162">
        <v>0</v>
      </c>
      <c r="N193" s="162">
        <v>296.53107902746927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134"/>
        <v>303.07295768620384</v>
      </c>
      <c r="U193" s="221" t="s">
        <v>16</v>
      </c>
      <c r="V193" s="213">
        <v>6.5418786587345572</v>
      </c>
      <c r="W193" s="213">
        <v>0</v>
      </c>
      <c r="X193" s="213">
        <v>0</v>
      </c>
      <c r="Y193" s="213">
        <v>0</v>
      </c>
      <c r="Z193" s="213">
        <v>296.53107902746927</v>
      </c>
      <c r="AA193" s="213">
        <v>0</v>
      </c>
      <c r="AB193" s="213">
        <v>0</v>
      </c>
      <c r="AC193" s="214">
        <v>0</v>
      </c>
      <c r="AD193" s="215">
        <v>0</v>
      </c>
      <c r="AE193" s="215">
        <v>0</v>
      </c>
      <c r="AF193" s="215">
        <v>0</v>
      </c>
      <c r="AG193" s="215">
        <v>0</v>
      </c>
      <c r="AH193" s="215">
        <v>0</v>
      </c>
      <c r="AI193" s="216">
        <f t="shared" si="135"/>
        <v>303.07295768620384</v>
      </c>
      <c r="AJ193" s="147" t="str">
        <f t="shared" si="136"/>
        <v/>
      </c>
      <c r="BA193" s="147"/>
      <c r="BR193" s="147"/>
      <c r="CG193" s="147"/>
    </row>
    <row r="194" spans="1:85" ht="15">
      <c r="A194" s="165" t="s">
        <v>15</v>
      </c>
      <c r="B194" s="166">
        <v>10.061859573868194</v>
      </c>
      <c r="C194" s="166">
        <v>0.61248732995241106</v>
      </c>
      <c r="D194" s="166">
        <v>10.101988537740427</v>
      </c>
      <c r="E194" s="166">
        <v>2.3592977765654473</v>
      </c>
      <c r="F194" s="322"/>
      <c r="G194" s="166">
        <v>0</v>
      </c>
      <c r="H194" s="167">
        <v>0</v>
      </c>
      <c r="I194" s="168">
        <f t="shared" si="133"/>
        <v>23.135633218126479</v>
      </c>
      <c r="J194" s="155"/>
      <c r="K194" s="169" t="s">
        <v>15</v>
      </c>
      <c r="L194" s="170">
        <v>10.061859573868194</v>
      </c>
      <c r="M194" s="170">
        <v>0.61248732995241106</v>
      </c>
      <c r="N194" s="170">
        <v>10.101988537740427</v>
      </c>
      <c r="O194" s="170">
        <v>2.3592977765654473</v>
      </c>
      <c r="P194" s="170">
        <v>0</v>
      </c>
      <c r="Q194" s="170">
        <v>0</v>
      </c>
      <c r="R194" s="171">
        <v>0</v>
      </c>
      <c r="S194" s="172">
        <f t="shared" si="134"/>
        <v>23.135633218126479</v>
      </c>
      <c r="U194" s="217" t="s">
        <v>53</v>
      </c>
      <c r="V194" s="218">
        <v>7.0146083153566714</v>
      </c>
      <c r="W194" s="218">
        <v>0</v>
      </c>
      <c r="X194" s="218">
        <v>0</v>
      </c>
      <c r="Y194" s="218">
        <v>0.61248732995241106</v>
      </c>
      <c r="Z194" s="218">
        <v>9.7462060101011723</v>
      </c>
      <c r="AA194" s="218">
        <v>1.6129246718096959</v>
      </c>
      <c r="AB194" s="218">
        <v>0</v>
      </c>
      <c r="AC194" s="219">
        <v>4.1494068909065298</v>
      </c>
      <c r="AD194" s="218">
        <v>3.047251258511523</v>
      </c>
      <c r="AE194" s="218">
        <v>0</v>
      </c>
      <c r="AF194" s="218">
        <v>0</v>
      </c>
      <c r="AG194" s="218">
        <v>0.35578252763925455</v>
      </c>
      <c r="AH194" s="218">
        <v>0.74637310475575158</v>
      </c>
      <c r="AI194" s="220">
        <f t="shared" si="135"/>
        <v>23.135633218126483</v>
      </c>
      <c r="AJ194" s="147" t="str">
        <f t="shared" si="136"/>
        <v/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</v>
      </c>
      <c r="E195" s="162">
        <v>4.3520419042259784</v>
      </c>
      <c r="F195" s="322"/>
      <c r="G195" s="162">
        <v>0</v>
      </c>
      <c r="H195" s="174">
        <v>0</v>
      </c>
      <c r="I195" s="160">
        <f t="shared" si="133"/>
        <v>4.3520419042259784</v>
      </c>
      <c r="J195" s="155"/>
      <c r="K195" s="175" t="s">
        <v>54</v>
      </c>
      <c r="L195" s="162">
        <v>0</v>
      </c>
      <c r="M195" s="162">
        <v>0</v>
      </c>
      <c r="N195" s="162">
        <v>0</v>
      </c>
      <c r="O195" s="162">
        <v>4.3520419042259784</v>
      </c>
      <c r="P195" s="162">
        <v>658.0117020858363</v>
      </c>
      <c r="Q195" s="162">
        <v>0</v>
      </c>
      <c r="R195" s="163">
        <v>0</v>
      </c>
      <c r="S195" s="164">
        <f t="shared" si="134"/>
        <v>662.36374399006229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0.65280628563389675</v>
      </c>
      <c r="AB195" s="213">
        <v>658.0117020858363</v>
      </c>
      <c r="AC195" s="214">
        <v>3.6992356185920814</v>
      </c>
      <c r="AD195" s="213">
        <v>0</v>
      </c>
      <c r="AE195" s="213">
        <v>0</v>
      </c>
      <c r="AF195" s="213">
        <v>0</v>
      </c>
      <c r="AG195" s="213">
        <v>0</v>
      </c>
      <c r="AH195" s="213">
        <v>3.6992356185920814</v>
      </c>
      <c r="AI195" s="216">
        <f t="shared" si="135"/>
        <v>662.36374399006229</v>
      </c>
      <c r="AJ195" s="147" t="str">
        <f t="shared" si="136"/>
        <v/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133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4.9362765230644818</v>
      </c>
      <c r="Q196" s="170">
        <v>0</v>
      </c>
      <c r="R196" s="171">
        <v>0</v>
      </c>
      <c r="S196" s="172">
        <f t="shared" si="134"/>
        <v>4.9362765230644818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4.9362765230644818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135"/>
        <v>4.9362765230644818</v>
      </c>
      <c r="AJ196" s="147" t="str">
        <f t="shared" si="136"/>
        <v/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0.66929791737408173</v>
      </c>
      <c r="E197" s="162">
        <v>0</v>
      </c>
      <c r="F197" s="322"/>
      <c r="G197" s="162">
        <v>0</v>
      </c>
      <c r="H197" s="174">
        <v>0</v>
      </c>
      <c r="I197" s="160">
        <f t="shared" si="133"/>
        <v>0.66929791737408173</v>
      </c>
      <c r="J197" s="155"/>
      <c r="K197" s="175" t="s">
        <v>55</v>
      </c>
      <c r="L197" s="162">
        <v>0</v>
      </c>
      <c r="M197" s="162">
        <v>0</v>
      </c>
      <c r="N197" s="162">
        <v>0.66929791737408173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134"/>
        <v>0.66929791737408173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0.66929791737408173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135"/>
        <v>0.66929791737408173</v>
      </c>
      <c r="AJ197" s="147" t="str">
        <f t="shared" si="136"/>
        <v/>
      </c>
      <c r="BA197" s="147"/>
      <c r="BR197" s="147"/>
      <c r="CG197" s="147"/>
    </row>
    <row r="198" spans="1:85" ht="15">
      <c r="A198" s="165" t="s">
        <v>17</v>
      </c>
      <c r="B198" s="166">
        <v>37.974307197300867</v>
      </c>
      <c r="C198" s="166">
        <v>0</v>
      </c>
      <c r="D198" s="166">
        <v>7.0408618890700723</v>
      </c>
      <c r="E198" s="166">
        <v>0.34261808805848715</v>
      </c>
      <c r="F198" s="322"/>
      <c r="G198" s="166">
        <v>0</v>
      </c>
      <c r="H198" s="167">
        <v>0</v>
      </c>
      <c r="I198" s="168">
        <f t="shared" si="133"/>
        <v>45.357787174429426</v>
      </c>
      <c r="J198" s="155"/>
      <c r="K198" s="169" t="s">
        <v>17</v>
      </c>
      <c r="L198" s="170">
        <v>37.974307197300867</v>
      </c>
      <c r="M198" s="170">
        <v>0</v>
      </c>
      <c r="N198" s="170">
        <v>7.0408618890700723</v>
      </c>
      <c r="O198" s="170">
        <v>0.34261808805848715</v>
      </c>
      <c r="P198" s="170">
        <v>9.1597958071278924E-3</v>
      </c>
      <c r="Q198" s="170">
        <v>0</v>
      </c>
      <c r="R198" s="171">
        <v>0</v>
      </c>
      <c r="S198" s="172">
        <f t="shared" si="134"/>
        <v>45.366946970236555</v>
      </c>
      <c r="U198" s="217" t="s">
        <v>17</v>
      </c>
      <c r="V198" s="218">
        <v>37.974307197300867</v>
      </c>
      <c r="W198" s="218">
        <v>0</v>
      </c>
      <c r="X198" s="218">
        <v>0</v>
      </c>
      <c r="Y198" s="218">
        <v>0</v>
      </c>
      <c r="Z198" s="218">
        <v>7.0408618890700723</v>
      </c>
      <c r="AA198" s="218">
        <v>5.8948097622862697E-2</v>
      </c>
      <c r="AB198" s="218">
        <v>9.1597958071278924E-3</v>
      </c>
      <c r="AC198" s="219">
        <v>0.28366999043562446</v>
      </c>
      <c r="AD198" s="218">
        <v>0</v>
      </c>
      <c r="AE198" s="218">
        <v>0</v>
      </c>
      <c r="AF198" s="218">
        <v>0</v>
      </c>
      <c r="AG198" s="218">
        <v>0</v>
      </c>
      <c r="AH198" s="218">
        <v>0.28366999043562446</v>
      </c>
      <c r="AI198" s="220">
        <f t="shared" si="135"/>
        <v>45.366946970236555</v>
      </c>
      <c r="AJ198" s="147" t="str">
        <f t="shared" si="136"/>
        <v/>
      </c>
      <c r="BA198" s="147"/>
      <c r="BR198" s="147"/>
      <c r="CG198" s="147"/>
    </row>
    <row r="199" spans="1:85" ht="15">
      <c r="A199" s="173" t="s">
        <v>139</v>
      </c>
      <c r="B199" s="162">
        <v>24.114570861213238</v>
      </c>
      <c r="C199" s="162">
        <v>18.4598357237969</v>
      </c>
      <c r="D199" s="162">
        <v>491.87894975574216</v>
      </c>
      <c r="E199" s="162">
        <v>0</v>
      </c>
      <c r="F199" s="322"/>
      <c r="G199" s="162">
        <v>0</v>
      </c>
      <c r="H199" s="174">
        <v>0</v>
      </c>
      <c r="I199" s="160">
        <f t="shared" si="133"/>
        <v>534.45335634075229</v>
      </c>
      <c r="J199" s="155"/>
      <c r="K199" s="175" t="s">
        <v>139</v>
      </c>
      <c r="L199" s="162">
        <v>24.114570861213238</v>
      </c>
      <c r="M199" s="162">
        <v>18.4598357237969</v>
      </c>
      <c r="N199" s="162">
        <v>491.87894975574216</v>
      </c>
      <c r="O199" s="162">
        <v>0</v>
      </c>
      <c r="P199" s="162">
        <v>7.6024502323733847</v>
      </c>
      <c r="Q199" s="162">
        <v>0</v>
      </c>
      <c r="R199" s="163">
        <v>0</v>
      </c>
      <c r="S199" s="164">
        <f t="shared" si="134"/>
        <v>542.05580657312566</v>
      </c>
      <c r="U199" s="221" t="s">
        <v>139</v>
      </c>
      <c r="V199" s="213">
        <v>23.823468701076717</v>
      </c>
      <c r="W199" s="213">
        <v>0</v>
      </c>
      <c r="X199" s="213">
        <v>0</v>
      </c>
      <c r="Y199" s="213">
        <v>18.4598357237969</v>
      </c>
      <c r="Z199" s="213">
        <v>396.55341937250358</v>
      </c>
      <c r="AA199" s="213">
        <v>0</v>
      </c>
      <c r="AB199" s="213">
        <v>7.6024502323733847</v>
      </c>
      <c r="AC199" s="214">
        <v>95.616632543375061</v>
      </c>
      <c r="AD199" s="213">
        <v>0.2911021601365204</v>
      </c>
      <c r="AE199" s="213">
        <v>0</v>
      </c>
      <c r="AF199" s="213">
        <v>0</v>
      </c>
      <c r="AG199" s="213">
        <v>95.325530383238544</v>
      </c>
      <c r="AH199" s="213">
        <v>0</v>
      </c>
      <c r="AI199" s="216">
        <f t="shared" si="135"/>
        <v>542.05580657312566</v>
      </c>
      <c r="AJ199" s="147" t="str">
        <f t="shared" si="136"/>
        <v/>
      </c>
      <c r="BA199" s="147"/>
      <c r="BR199" s="147"/>
      <c r="CG199" s="147"/>
    </row>
    <row r="200" spans="1:85" ht="15">
      <c r="A200" s="165" t="s">
        <v>25</v>
      </c>
      <c r="B200" s="166">
        <v>28.066361836349088</v>
      </c>
      <c r="C200" s="166">
        <v>15.308924638008593</v>
      </c>
      <c r="D200" s="166">
        <v>418.44394010556823</v>
      </c>
      <c r="E200" s="166">
        <v>804.99428721528523</v>
      </c>
      <c r="F200" s="322"/>
      <c r="G200" s="166">
        <v>8.930206038838346</v>
      </c>
      <c r="H200" s="167">
        <v>0</v>
      </c>
      <c r="I200" s="168">
        <f t="shared" si="133"/>
        <v>1275.7437198340494</v>
      </c>
      <c r="J200" s="155"/>
      <c r="K200" s="169" t="s">
        <v>25</v>
      </c>
      <c r="L200" s="170">
        <v>28.066361836349088</v>
      </c>
      <c r="M200" s="170">
        <v>15.308924638008593</v>
      </c>
      <c r="N200" s="170">
        <v>418.44394010556823</v>
      </c>
      <c r="O200" s="170">
        <v>804.99428721528523</v>
      </c>
      <c r="P200" s="170">
        <v>0</v>
      </c>
      <c r="Q200" s="170">
        <v>8.930206038838346</v>
      </c>
      <c r="R200" s="171">
        <v>0</v>
      </c>
      <c r="S200" s="172">
        <f t="shared" si="134"/>
        <v>1275.7437198340494</v>
      </c>
      <c r="U200" s="217" t="s">
        <v>25</v>
      </c>
      <c r="V200" s="218">
        <v>2.5514874396680991</v>
      </c>
      <c r="W200" s="218">
        <v>25.514874396680991</v>
      </c>
      <c r="X200" s="218">
        <v>8.930206038838346</v>
      </c>
      <c r="Y200" s="218">
        <v>15.308924638008593</v>
      </c>
      <c r="Z200" s="218">
        <v>418.44394010556823</v>
      </c>
      <c r="AA200" s="218">
        <v>799.89131233594901</v>
      </c>
      <c r="AB200" s="218">
        <v>0</v>
      </c>
      <c r="AC200" s="219">
        <v>5.1029748793361982</v>
      </c>
      <c r="AD200" s="218">
        <v>0</v>
      </c>
      <c r="AE200" s="218">
        <v>3.8272311595021482</v>
      </c>
      <c r="AF200" s="218">
        <v>0</v>
      </c>
      <c r="AG200" s="218">
        <v>0</v>
      </c>
      <c r="AH200" s="218">
        <v>1.2757437198340495</v>
      </c>
      <c r="AI200" s="220">
        <f t="shared" si="135"/>
        <v>1275.7437198340494</v>
      </c>
      <c r="AJ200" s="147" t="str">
        <f t="shared" si="136"/>
        <v/>
      </c>
      <c r="BA200" s="147"/>
      <c r="BR200" s="147"/>
      <c r="CG200" s="147"/>
    </row>
    <row r="201" spans="1:85" ht="15">
      <c r="A201" s="173" t="s">
        <v>24</v>
      </c>
      <c r="B201" s="162">
        <v>0.78230095465414295</v>
      </c>
      <c r="C201" s="162">
        <v>0</v>
      </c>
      <c r="D201" s="162">
        <v>8.5241384131435588E-2</v>
      </c>
      <c r="E201" s="162">
        <v>0</v>
      </c>
      <c r="F201" s="322"/>
      <c r="G201" s="162">
        <v>0</v>
      </c>
      <c r="H201" s="174">
        <v>0</v>
      </c>
      <c r="I201" s="160">
        <f t="shared" si="133"/>
        <v>0.86754233878557852</v>
      </c>
      <c r="J201" s="155"/>
      <c r="K201" s="175" t="s">
        <v>24</v>
      </c>
      <c r="L201" s="162">
        <v>0.78230095465414295</v>
      </c>
      <c r="M201" s="162">
        <v>0</v>
      </c>
      <c r="N201" s="162">
        <v>8.5241384131435588E-2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134"/>
        <v>0.86754233878557852</v>
      </c>
      <c r="U201" s="221" t="s">
        <v>24</v>
      </c>
      <c r="V201" s="213">
        <v>0.78230095465414295</v>
      </c>
      <c r="W201" s="213">
        <v>0</v>
      </c>
      <c r="X201" s="213">
        <v>0</v>
      </c>
      <c r="Y201" s="213">
        <v>0</v>
      </c>
      <c r="Z201" s="213">
        <v>0</v>
      </c>
      <c r="AA201" s="213">
        <v>0</v>
      </c>
      <c r="AB201" s="213">
        <v>0</v>
      </c>
      <c r="AC201" s="214">
        <v>8.5241384131435588E-2</v>
      </c>
      <c r="AD201" s="213">
        <v>0</v>
      </c>
      <c r="AE201" s="213">
        <v>0</v>
      </c>
      <c r="AF201" s="213">
        <v>0</v>
      </c>
      <c r="AG201" s="213">
        <v>8.5241384131435588E-2</v>
      </c>
      <c r="AH201" s="213">
        <v>0</v>
      </c>
      <c r="AI201" s="216">
        <f t="shared" si="135"/>
        <v>0.86754233878557852</v>
      </c>
      <c r="AJ201" s="147" t="str">
        <f t="shared" si="136"/>
        <v/>
      </c>
      <c r="BA201" s="147"/>
      <c r="BR201" s="147"/>
      <c r="CG201" s="147"/>
    </row>
    <row r="202" spans="1:85" ht="15">
      <c r="A202" s="165" t="s">
        <v>56</v>
      </c>
      <c r="B202" s="166">
        <v>1.2225413883675963E-2</v>
      </c>
      <c r="C202" s="166">
        <v>2.073278952437831E-2</v>
      </c>
      <c r="D202" s="166">
        <v>3.7810558403121537E-2</v>
      </c>
      <c r="E202" s="166">
        <v>0</v>
      </c>
      <c r="F202" s="322"/>
      <c r="G202" s="166">
        <v>0</v>
      </c>
      <c r="H202" s="167">
        <v>0</v>
      </c>
      <c r="I202" s="168">
        <f t="shared" si="133"/>
        <v>7.0768761811175807E-2</v>
      </c>
      <c r="J202" s="155"/>
      <c r="K202" s="169" t="s">
        <v>56</v>
      </c>
      <c r="L202" s="170">
        <v>1.2225413883675963E-2</v>
      </c>
      <c r="M202" s="170">
        <v>2.073278952437831E-2</v>
      </c>
      <c r="N202" s="170">
        <v>3.7810558403121537E-2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134"/>
        <v>7.0768761811175807E-2</v>
      </c>
      <c r="U202" s="217" t="s">
        <v>56</v>
      </c>
      <c r="V202" s="218">
        <v>1.2225413883675963E-2</v>
      </c>
      <c r="W202" s="218">
        <v>0</v>
      </c>
      <c r="X202" s="218">
        <v>0</v>
      </c>
      <c r="Y202" s="218">
        <v>2.073278952437831E-2</v>
      </c>
      <c r="Z202" s="218">
        <v>3.7810558403121537E-2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135"/>
        <v>7.0768761811175807E-2</v>
      </c>
      <c r="AJ202" s="147" t="str">
        <f t="shared" si="136"/>
        <v/>
      </c>
      <c r="BA202" s="147"/>
      <c r="BR202" s="147"/>
      <c r="CG202" s="147"/>
    </row>
    <row r="203" spans="1:85" ht="15">
      <c r="A203" s="173" t="s">
        <v>22</v>
      </c>
      <c r="B203" s="162">
        <v>11.019021823192446</v>
      </c>
      <c r="C203" s="162">
        <v>0</v>
      </c>
      <c r="D203" s="162">
        <v>146.55375353710488</v>
      </c>
      <c r="E203" s="162">
        <v>0</v>
      </c>
      <c r="F203" s="322"/>
      <c r="G203" s="162">
        <v>0</v>
      </c>
      <c r="H203" s="174">
        <v>0</v>
      </c>
      <c r="I203" s="160">
        <f t="shared" si="133"/>
        <v>157.57277536029733</v>
      </c>
      <c r="J203" s="155"/>
      <c r="K203" s="175" t="s">
        <v>22</v>
      </c>
      <c r="L203" s="162">
        <v>11.019021823192446</v>
      </c>
      <c r="M203" s="162">
        <v>0</v>
      </c>
      <c r="N203" s="162">
        <v>146.55375353710488</v>
      </c>
      <c r="O203" s="162">
        <v>0</v>
      </c>
      <c r="P203" s="162">
        <v>38.11003088433592</v>
      </c>
      <c r="Q203" s="162">
        <v>0</v>
      </c>
      <c r="R203" s="163">
        <v>0</v>
      </c>
      <c r="S203" s="164">
        <f t="shared" si="134"/>
        <v>195.68280624463324</v>
      </c>
      <c r="U203" s="221" t="s">
        <v>22</v>
      </c>
      <c r="V203" s="213">
        <v>11.019021823192446</v>
      </c>
      <c r="W203" s="213">
        <v>0</v>
      </c>
      <c r="X203" s="213">
        <v>0</v>
      </c>
      <c r="Y203" s="213">
        <v>0</v>
      </c>
      <c r="Z203" s="213">
        <v>146.55375353710488</v>
      </c>
      <c r="AA203" s="213">
        <v>0</v>
      </c>
      <c r="AB203" s="213">
        <v>38.11003088433592</v>
      </c>
      <c r="AC203" s="214">
        <v>0</v>
      </c>
      <c r="AD203" s="213">
        <v>0</v>
      </c>
      <c r="AE203" s="213">
        <v>0</v>
      </c>
      <c r="AF203" s="213">
        <v>0</v>
      </c>
      <c r="AG203" s="213">
        <v>0</v>
      </c>
      <c r="AH203" s="213">
        <v>0</v>
      </c>
      <c r="AI203" s="216">
        <f t="shared" si="135"/>
        <v>195.68280624463324</v>
      </c>
      <c r="AJ203" s="147" t="str">
        <f t="shared" si="136"/>
        <v/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168.01772845120502</v>
      </c>
      <c r="E204" s="166">
        <v>0</v>
      </c>
      <c r="F204" s="322"/>
      <c r="G204" s="166">
        <v>0</v>
      </c>
      <c r="H204" s="167">
        <v>0</v>
      </c>
      <c r="I204" s="168">
        <f t="shared" si="133"/>
        <v>168.01772845120502</v>
      </c>
      <c r="J204" s="155"/>
      <c r="K204" s="169" t="s">
        <v>21</v>
      </c>
      <c r="L204" s="170">
        <v>0</v>
      </c>
      <c r="M204" s="170">
        <v>0</v>
      </c>
      <c r="N204" s="170">
        <v>168.01772845120502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134"/>
        <v>168.01772845120502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168.01772845120502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135"/>
        <v>168.01772845120502</v>
      </c>
      <c r="AJ204" s="147" t="str">
        <f t="shared" si="136"/>
        <v/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133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134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135"/>
        <v>0</v>
      </c>
      <c r="AJ205" s="147" t="str">
        <f t="shared" si="136"/>
        <v/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133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134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135"/>
        <v>0</v>
      </c>
      <c r="AJ206" s="147" t="str">
        <f t="shared" si="136"/>
        <v/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133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134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135"/>
        <v>0</v>
      </c>
      <c r="AJ207" s="147" t="str">
        <f t="shared" si="136"/>
        <v/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133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134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135"/>
        <v>0</v>
      </c>
      <c r="AJ208" s="147" t="str">
        <f t="shared" si="136"/>
        <v/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133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134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135"/>
        <v>0</v>
      </c>
      <c r="AJ209" s="147" t="str">
        <f t="shared" si="136"/>
        <v/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118.59800652851548</v>
      </c>
      <c r="C210" s="201">
        <f t="shared" ref="C210:H210" si="137">SUM(C189:C205)</f>
        <v>34.401980481282287</v>
      </c>
      <c r="D210" s="201">
        <f t="shared" si="137"/>
        <v>2490.8124814438088</v>
      </c>
      <c r="E210" s="201">
        <f t="shared" si="137"/>
        <v>812.04824498413518</v>
      </c>
      <c r="F210" s="201">
        <f t="shared" si="137"/>
        <v>0</v>
      </c>
      <c r="G210" s="201">
        <f t="shared" si="137"/>
        <v>8.930206038838346</v>
      </c>
      <c r="H210" s="203">
        <f t="shared" si="137"/>
        <v>0</v>
      </c>
      <c r="I210" s="160">
        <f t="shared" ref="I210" si="138">SUM(I189:I205)</f>
        <v>3464.7909194765793</v>
      </c>
      <c r="J210" s="155"/>
      <c r="K210" s="202" t="s">
        <v>26</v>
      </c>
      <c r="L210" s="201">
        <f>SUM(L189:L205)</f>
        <v>118.59800652851548</v>
      </c>
      <c r="M210" s="201">
        <f t="shared" ref="M210:R210" si="139">SUM(M189:M205)</f>
        <v>34.401980481282287</v>
      </c>
      <c r="N210" s="201">
        <f t="shared" si="139"/>
        <v>2490.8124814438088</v>
      </c>
      <c r="O210" s="201">
        <f t="shared" si="139"/>
        <v>812.04824498413518</v>
      </c>
      <c r="P210" s="201">
        <f t="shared" si="139"/>
        <v>708.6696195214173</v>
      </c>
      <c r="Q210" s="201">
        <f t="shared" si="139"/>
        <v>8.930206038838346</v>
      </c>
      <c r="R210" s="203">
        <f t="shared" si="139"/>
        <v>0</v>
      </c>
      <c r="S210" s="204">
        <f t="shared" ref="S210" si="140">SUM(S189:S205)</f>
        <v>4173.460538997997</v>
      </c>
      <c r="T210" s="147" t="str">
        <f>IF(ABS(S210-AI210)&gt;0.01,S210-AI210,"")</f>
        <v/>
      </c>
      <c r="U210" s="230" t="s">
        <v>59</v>
      </c>
      <c r="V210" s="231">
        <f>SUM(V189:V205)</f>
        <v>89.744778713186449</v>
      </c>
      <c r="W210" s="231">
        <f t="shared" ref="W210:AH210" si="141">SUM(W189:W205)</f>
        <v>25.514874396680991</v>
      </c>
      <c r="X210" s="231">
        <f t="shared" si="141"/>
        <v>8.930206038838346</v>
      </c>
      <c r="Y210" s="231">
        <f t="shared" si="141"/>
        <v>34.401980481282287</v>
      </c>
      <c r="Z210" s="231">
        <f t="shared" si="141"/>
        <v>2395.0459271487998</v>
      </c>
      <c r="AA210" s="231">
        <f t="shared" si="141"/>
        <v>802.21599139101545</v>
      </c>
      <c r="AB210" s="231">
        <f t="shared" si="141"/>
        <v>708.6696195214173</v>
      </c>
      <c r="AC210" s="231">
        <f t="shared" si="141"/>
        <v>108.93716130677693</v>
      </c>
      <c r="AD210" s="232">
        <f t="shared" si="141"/>
        <v>3.3383534186480435</v>
      </c>
      <c r="AE210" s="232">
        <f t="shared" si="141"/>
        <v>3.8272311595021482</v>
      </c>
      <c r="AF210" s="232">
        <f t="shared" si="141"/>
        <v>0</v>
      </c>
      <c r="AG210" s="232">
        <f t="shared" si="141"/>
        <v>95.766554295009229</v>
      </c>
      <c r="AH210" s="232">
        <f t="shared" si="141"/>
        <v>6.0050224336175075</v>
      </c>
      <c r="AI210" s="233">
        <f>SUM(V210:AC210)</f>
        <v>4173.460538997997</v>
      </c>
      <c r="AJ210" s="147" t="str">
        <f t="shared" si="136"/>
        <v/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3.4229484342573807E-2</v>
      </c>
      <c r="C211" s="49">
        <f t="shared" ref="C211:H211" si="142">IF($I210=0,"-",C210/$I210)</f>
        <v>9.9290206193680917E-3</v>
      </c>
      <c r="D211" s="49">
        <f t="shared" si="142"/>
        <v>0.71889257947492313</v>
      </c>
      <c r="E211" s="49">
        <f t="shared" si="142"/>
        <v>0.23437150000000867</v>
      </c>
      <c r="F211" s="49">
        <f t="shared" si="142"/>
        <v>0</v>
      </c>
      <c r="G211" s="49">
        <f t="shared" si="142"/>
        <v>2.5774155631265098E-3</v>
      </c>
      <c r="H211" s="71">
        <f t="shared" si="142"/>
        <v>0</v>
      </c>
      <c r="I211" s="50">
        <f>SUM(B211:H211)</f>
        <v>1</v>
      </c>
      <c r="J211" s="147"/>
      <c r="K211" s="82" t="s">
        <v>83</v>
      </c>
      <c r="L211" s="99">
        <f>IF($S210=0,"-",L210/$S210)</f>
        <v>2.841718650992435E-2</v>
      </c>
      <c r="M211" s="99">
        <f t="shared" ref="M211:R211" si="143">IF($S210=0,"-",M210/$S210)</f>
        <v>8.2430348052462549E-3</v>
      </c>
      <c r="N211" s="99">
        <f t="shared" si="143"/>
        <v>0.59682185998141146</v>
      </c>
      <c r="O211" s="99">
        <f t="shared" si="143"/>
        <v>0.19457431965538585</v>
      </c>
      <c r="P211" s="99">
        <f t="shared" si="143"/>
        <v>0.16980383854103992</v>
      </c>
      <c r="Q211" s="99">
        <f t="shared" si="143"/>
        <v>2.1397605069922122E-3</v>
      </c>
      <c r="R211" s="100">
        <f t="shared" si="143"/>
        <v>0</v>
      </c>
      <c r="S211" s="101">
        <f>SUM(L211:R211)</f>
        <v>1</v>
      </c>
      <c r="U211" s="111" t="s">
        <v>83</v>
      </c>
      <c r="V211" s="133">
        <f>+V210/$AI210</f>
        <v>2.1503684502245997E-2</v>
      </c>
      <c r="W211" s="133">
        <f t="shared" ref="W211:AH211" si="144">+W210/$AI210</f>
        <v>6.1136014485491785E-3</v>
      </c>
      <c r="X211" s="133">
        <f t="shared" si="144"/>
        <v>2.1397605069922122E-3</v>
      </c>
      <c r="Y211" s="133">
        <f t="shared" si="144"/>
        <v>8.2430348052462549E-3</v>
      </c>
      <c r="Z211" s="133">
        <f t="shared" si="144"/>
        <v>0.573875301987119</v>
      </c>
      <c r="AA211" s="133">
        <f t="shared" si="144"/>
        <v>0.19221842015633839</v>
      </c>
      <c r="AB211" s="133">
        <f t="shared" si="144"/>
        <v>0.16980383854103992</v>
      </c>
      <c r="AC211" s="133">
        <f t="shared" si="144"/>
        <v>2.6102358052469226E-2</v>
      </c>
      <c r="AD211" s="133">
        <f t="shared" si="144"/>
        <v>7.9990055912917447E-4</v>
      </c>
      <c r="AE211" s="133">
        <f t="shared" si="144"/>
        <v>9.170402172823767E-4</v>
      </c>
      <c r="AF211" s="133">
        <f t="shared" si="144"/>
        <v>0</v>
      </c>
      <c r="AG211" s="133">
        <f t="shared" si="144"/>
        <v>2.2946557994292609E-2</v>
      </c>
      <c r="AH211" s="133">
        <f t="shared" si="144"/>
        <v>1.438859281765067E-3</v>
      </c>
      <c r="AI211" s="134">
        <f>SUM(V211:AC211)</f>
        <v>1.0000000000000002</v>
      </c>
      <c r="AJ211" s="25" t="str">
        <f t="shared" si="136"/>
        <v/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AJ215" s="147" t="str">
        <f>IF(ABS(S215-AI215)&gt;0.001,S215-AI215,"")</f>
        <v/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145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146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147">SUM(V216:AC216)</f>
        <v>0</v>
      </c>
      <c r="AJ216" s="147" t="str">
        <f t="shared" ref="AJ216:AJ237" si="148">IF(ABS(S216-AI216)&gt;0.001,S216-AI216,"")</f>
        <v/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145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146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147"/>
        <v>0</v>
      </c>
      <c r="AJ217" s="147" t="str">
        <f t="shared" si="148"/>
        <v/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145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146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147"/>
        <v>0</v>
      </c>
      <c r="AJ218" s="147" t="str">
        <f t="shared" si="148"/>
        <v/>
      </c>
      <c r="BA218" s="147"/>
      <c r="BR218" s="147"/>
      <c r="CG218" s="147"/>
    </row>
    <row r="219" spans="1:85" ht="15">
      <c r="A219" s="173" t="s">
        <v>16</v>
      </c>
      <c r="B219" s="162">
        <v>11.373711915691612</v>
      </c>
      <c r="C219" s="162">
        <v>0</v>
      </c>
      <c r="D219" s="162">
        <v>0</v>
      </c>
      <c r="E219" s="162">
        <v>0</v>
      </c>
      <c r="F219" s="322"/>
      <c r="G219" s="162">
        <v>0</v>
      </c>
      <c r="H219" s="174">
        <v>0</v>
      </c>
      <c r="I219" s="160">
        <f t="shared" si="145"/>
        <v>11.373711915691612</v>
      </c>
      <c r="J219" s="155"/>
      <c r="K219" s="175" t="s">
        <v>16</v>
      </c>
      <c r="L219" s="162">
        <v>11.373711915691612</v>
      </c>
      <c r="M219" s="162">
        <v>0</v>
      </c>
      <c r="N219" s="162">
        <v>0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146"/>
        <v>11.373711915691612</v>
      </c>
      <c r="U219" s="221" t="s">
        <v>16</v>
      </c>
      <c r="V219" s="213">
        <v>11.373711915691612</v>
      </c>
      <c r="W219" s="213">
        <v>0</v>
      </c>
      <c r="X219" s="213">
        <v>0</v>
      </c>
      <c r="Y219" s="213">
        <v>0</v>
      </c>
      <c r="Z219" s="213">
        <v>0</v>
      </c>
      <c r="AA219" s="213">
        <v>0</v>
      </c>
      <c r="AB219" s="213">
        <v>0</v>
      </c>
      <c r="AC219" s="214">
        <v>0</v>
      </c>
      <c r="AD219" s="215">
        <v>0</v>
      </c>
      <c r="AE219" s="215">
        <v>0</v>
      </c>
      <c r="AF219" s="215">
        <v>0</v>
      </c>
      <c r="AG219" s="215">
        <v>0</v>
      </c>
      <c r="AH219" s="215">
        <v>0</v>
      </c>
      <c r="AI219" s="216">
        <f t="shared" si="147"/>
        <v>11.373711915691612</v>
      </c>
      <c r="AJ219" s="147" t="str">
        <f t="shared" si="148"/>
        <v/>
      </c>
      <c r="BA219" s="147"/>
      <c r="BR219" s="147"/>
      <c r="CG219" s="147"/>
    </row>
    <row r="220" spans="1:85" ht="15">
      <c r="A220" s="165" t="s">
        <v>15</v>
      </c>
      <c r="B220" s="166">
        <v>3.8971252434616148</v>
      </c>
      <c r="C220" s="166">
        <v>0</v>
      </c>
      <c r="D220" s="166">
        <v>0</v>
      </c>
      <c r="E220" s="166">
        <v>0</v>
      </c>
      <c r="F220" s="322"/>
      <c r="G220" s="166">
        <v>0</v>
      </c>
      <c r="H220" s="167">
        <v>0</v>
      </c>
      <c r="I220" s="168">
        <f t="shared" si="145"/>
        <v>3.8971252434616148</v>
      </c>
      <c r="J220" s="155"/>
      <c r="K220" s="169" t="s">
        <v>15</v>
      </c>
      <c r="L220" s="170">
        <v>3.8971252434616148</v>
      </c>
      <c r="M220" s="170">
        <v>0</v>
      </c>
      <c r="N220" s="170">
        <v>0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146"/>
        <v>3.8971252434616148</v>
      </c>
      <c r="U220" s="217" t="s">
        <v>53</v>
      </c>
      <c r="V220" s="218">
        <v>3.8971252434616148</v>
      </c>
      <c r="W220" s="218">
        <v>0</v>
      </c>
      <c r="X220" s="218">
        <v>0</v>
      </c>
      <c r="Y220" s="218">
        <v>0</v>
      </c>
      <c r="Z220" s="218">
        <v>0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147"/>
        <v>3.8971252434616148</v>
      </c>
      <c r="AJ220" s="147" t="str">
        <f t="shared" si="148"/>
        <v/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9.0885694579897341E-3</v>
      </c>
      <c r="F221" s="322"/>
      <c r="G221" s="162">
        <v>0</v>
      </c>
      <c r="H221" s="174">
        <v>0</v>
      </c>
      <c r="I221" s="160">
        <f t="shared" si="145"/>
        <v>9.0885694579897341E-3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9.0885694579897341E-3</v>
      </c>
      <c r="P221" s="162">
        <v>13.488630617515698</v>
      </c>
      <c r="Q221" s="162">
        <v>0</v>
      </c>
      <c r="R221" s="163">
        <v>0</v>
      </c>
      <c r="S221" s="164">
        <f t="shared" si="146"/>
        <v>13.497719186973688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0</v>
      </c>
      <c r="AB221" s="213">
        <v>13.488630617515698</v>
      </c>
      <c r="AC221" s="214">
        <v>9.0885694579897341E-3</v>
      </c>
      <c r="AD221" s="213">
        <v>0</v>
      </c>
      <c r="AE221" s="213">
        <v>0</v>
      </c>
      <c r="AF221" s="213">
        <v>0</v>
      </c>
      <c r="AG221" s="213">
        <v>0</v>
      </c>
      <c r="AH221" s="213">
        <v>9.0885694579897341E-3</v>
      </c>
      <c r="AI221" s="216">
        <f t="shared" si="147"/>
        <v>13.497719186973688</v>
      </c>
      <c r="AJ221" s="147" t="str">
        <f t="shared" si="148"/>
        <v/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6.1552111172757157E-19</v>
      </c>
      <c r="F222" s="322"/>
      <c r="G222" s="166">
        <v>0</v>
      </c>
      <c r="H222" s="167">
        <v>0</v>
      </c>
      <c r="I222" s="168">
        <f t="shared" si="145"/>
        <v>6.1552111172757157E-19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6.1552111172757157E-19</v>
      </c>
      <c r="P222" s="170">
        <v>0.95944450480964516</v>
      </c>
      <c r="Q222" s="170">
        <v>0</v>
      </c>
      <c r="R222" s="171">
        <v>0</v>
      </c>
      <c r="S222" s="172">
        <f t="shared" si="146"/>
        <v>0.95944450480964516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0</v>
      </c>
      <c r="AB222" s="218">
        <v>0.95944450480964516</v>
      </c>
      <c r="AC222" s="219">
        <v>6.1552111172757157E-19</v>
      </c>
      <c r="AD222" s="218">
        <v>0</v>
      </c>
      <c r="AE222" s="218">
        <v>0</v>
      </c>
      <c r="AF222" s="218">
        <v>0</v>
      </c>
      <c r="AG222" s="218">
        <v>0</v>
      </c>
      <c r="AH222" s="218">
        <v>6.1552111172757157E-19</v>
      </c>
      <c r="AI222" s="220">
        <f t="shared" si="147"/>
        <v>0.95944450480964516</v>
      </c>
      <c r="AJ222" s="147" t="str">
        <f t="shared" si="148"/>
        <v/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145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146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147"/>
        <v>0</v>
      </c>
      <c r="AJ223" s="147" t="str">
        <f t="shared" si="148"/>
        <v/>
      </c>
      <c r="BA223" s="147"/>
      <c r="BR223" s="147"/>
      <c r="CG223" s="147"/>
    </row>
    <row r="224" spans="1:85" ht="15">
      <c r="A224" s="165" t="s">
        <v>17</v>
      </c>
      <c r="B224" s="166">
        <v>0</v>
      </c>
      <c r="C224" s="166">
        <v>0</v>
      </c>
      <c r="D224" s="166">
        <v>0</v>
      </c>
      <c r="E224" s="166">
        <v>31.451935603277388</v>
      </c>
      <c r="F224" s="322"/>
      <c r="G224" s="166">
        <v>0</v>
      </c>
      <c r="H224" s="167">
        <v>0</v>
      </c>
      <c r="I224" s="168">
        <f t="shared" si="145"/>
        <v>31.451935603277388</v>
      </c>
      <c r="J224" s="155"/>
      <c r="K224" s="169" t="s">
        <v>17</v>
      </c>
      <c r="L224" s="170">
        <v>0</v>
      </c>
      <c r="M224" s="170">
        <v>0</v>
      </c>
      <c r="N224" s="170">
        <v>0</v>
      </c>
      <c r="O224" s="170">
        <v>31.451935603277388</v>
      </c>
      <c r="P224" s="170">
        <v>0</v>
      </c>
      <c r="Q224" s="170">
        <v>0</v>
      </c>
      <c r="R224" s="171">
        <v>0</v>
      </c>
      <c r="S224" s="172">
        <f t="shared" si="146"/>
        <v>31.451935603277388</v>
      </c>
      <c r="U224" s="217" t="s">
        <v>17</v>
      </c>
      <c r="V224" s="218">
        <v>0</v>
      </c>
      <c r="W224" s="218">
        <v>0</v>
      </c>
      <c r="X224" s="218">
        <v>0</v>
      </c>
      <c r="Y224" s="218">
        <v>0</v>
      </c>
      <c r="Z224" s="218">
        <v>0</v>
      </c>
      <c r="AA224" s="218">
        <v>0</v>
      </c>
      <c r="AB224" s="218">
        <v>0</v>
      </c>
      <c r="AC224" s="219">
        <v>31.451935603277388</v>
      </c>
      <c r="AD224" s="218">
        <v>0</v>
      </c>
      <c r="AE224" s="218">
        <v>0</v>
      </c>
      <c r="AF224" s="218">
        <v>0</v>
      </c>
      <c r="AG224" s="218">
        <v>0</v>
      </c>
      <c r="AH224" s="218">
        <v>31.451935603277388</v>
      </c>
      <c r="AI224" s="220">
        <f t="shared" si="147"/>
        <v>31.451935603277388</v>
      </c>
      <c r="AJ224" s="147" t="str">
        <f t="shared" si="148"/>
        <v/>
      </c>
      <c r="BA224" s="147"/>
      <c r="BR224" s="147"/>
      <c r="CG224" s="147"/>
    </row>
    <row r="225" spans="1:85" ht="15">
      <c r="A225" s="173" t="s">
        <v>139</v>
      </c>
      <c r="B225" s="162">
        <v>40.005634874040375</v>
      </c>
      <c r="C225" s="162">
        <v>0</v>
      </c>
      <c r="D225" s="162">
        <v>0.56559456817540044</v>
      </c>
      <c r="E225" s="162">
        <v>1.3180592427541526</v>
      </c>
      <c r="F225" s="322"/>
      <c r="G225" s="162">
        <v>0</v>
      </c>
      <c r="H225" s="174">
        <v>0</v>
      </c>
      <c r="I225" s="160">
        <f t="shared" si="145"/>
        <v>41.889288684969927</v>
      </c>
      <c r="J225" s="155"/>
      <c r="K225" s="175" t="s">
        <v>139</v>
      </c>
      <c r="L225" s="162">
        <v>40.005634874040375</v>
      </c>
      <c r="M225" s="162">
        <v>0</v>
      </c>
      <c r="N225" s="162">
        <v>0.56559456817540044</v>
      </c>
      <c r="O225" s="162">
        <v>1.3180592427541526</v>
      </c>
      <c r="P225" s="162">
        <v>0</v>
      </c>
      <c r="Q225" s="162">
        <v>0</v>
      </c>
      <c r="R225" s="163">
        <v>0</v>
      </c>
      <c r="S225" s="164">
        <f t="shared" si="146"/>
        <v>41.889288684969927</v>
      </c>
      <c r="U225" s="221" t="s">
        <v>139</v>
      </c>
      <c r="V225" s="213">
        <v>39.744759911405438</v>
      </c>
      <c r="W225" s="213">
        <v>0</v>
      </c>
      <c r="X225" s="213">
        <v>0</v>
      </c>
      <c r="Y225" s="213">
        <v>0</v>
      </c>
      <c r="Z225" s="213">
        <v>0.56559456817540044</v>
      </c>
      <c r="AA225" s="213">
        <v>0</v>
      </c>
      <c r="AB225" s="213">
        <v>0</v>
      </c>
      <c r="AC225" s="214">
        <v>1.5789342053890918</v>
      </c>
      <c r="AD225" s="213">
        <v>0.26087496263493931</v>
      </c>
      <c r="AE225" s="213">
        <v>0</v>
      </c>
      <c r="AF225" s="213">
        <v>0</v>
      </c>
      <c r="AG225" s="213">
        <v>0</v>
      </c>
      <c r="AH225" s="213">
        <v>1.3180592427541526</v>
      </c>
      <c r="AI225" s="216">
        <f t="shared" si="147"/>
        <v>41.889288684969927</v>
      </c>
      <c r="AJ225" s="147" t="str">
        <f t="shared" si="148"/>
        <v/>
      </c>
      <c r="BA225" s="147"/>
      <c r="BR225" s="147"/>
      <c r="CG225" s="147"/>
    </row>
    <row r="226" spans="1:85" ht="15">
      <c r="A226" s="165" t="s">
        <v>25</v>
      </c>
      <c r="B226" s="166">
        <v>3.7026164963105912</v>
      </c>
      <c r="C226" s="166">
        <v>0</v>
      </c>
      <c r="D226" s="166">
        <v>11.517124453693524</v>
      </c>
      <c r="E226" s="166">
        <v>45.036145839836557</v>
      </c>
      <c r="F226" s="322"/>
      <c r="G226" s="166">
        <v>8.8426464640727289</v>
      </c>
      <c r="H226" s="167">
        <v>0</v>
      </c>
      <c r="I226" s="168">
        <f t="shared" si="145"/>
        <v>69.098533253913402</v>
      </c>
      <c r="J226" s="155"/>
      <c r="K226" s="169" t="s">
        <v>25</v>
      </c>
      <c r="L226" s="170">
        <v>3.7026164963105912</v>
      </c>
      <c r="M226" s="170">
        <v>0</v>
      </c>
      <c r="N226" s="170">
        <v>11.517124453693524</v>
      </c>
      <c r="O226" s="170">
        <v>45.036145839836557</v>
      </c>
      <c r="P226" s="170">
        <v>0</v>
      </c>
      <c r="Q226" s="170">
        <v>8.8426464640727289</v>
      </c>
      <c r="R226" s="171">
        <v>0</v>
      </c>
      <c r="S226" s="172">
        <f t="shared" si="146"/>
        <v>69.098533253913402</v>
      </c>
      <c r="U226" s="217" t="s">
        <v>25</v>
      </c>
      <c r="V226" s="218">
        <v>1.020799153735239</v>
      </c>
      <c r="W226" s="218">
        <v>2.6818173425753522</v>
      </c>
      <c r="X226" s="218">
        <v>8.8426464640727289</v>
      </c>
      <c r="Y226" s="218">
        <v>0</v>
      </c>
      <c r="Z226" s="218">
        <v>11.517124453693524</v>
      </c>
      <c r="AA226" s="218">
        <v>43.83103026986727</v>
      </c>
      <c r="AB226" s="218">
        <v>0</v>
      </c>
      <c r="AC226" s="219">
        <v>1.2051155699692873</v>
      </c>
      <c r="AD226" s="218">
        <v>0</v>
      </c>
      <c r="AE226" s="218">
        <v>0.49461343959851906</v>
      </c>
      <c r="AF226" s="218">
        <v>0</v>
      </c>
      <c r="AG226" s="218">
        <v>0</v>
      </c>
      <c r="AH226" s="218">
        <v>0.71050213037076826</v>
      </c>
      <c r="AI226" s="220">
        <f t="shared" si="147"/>
        <v>69.098533253913402</v>
      </c>
      <c r="AJ226" s="147" t="str">
        <f t="shared" si="148"/>
        <v/>
      </c>
      <c r="BA226" s="147"/>
      <c r="BR226" s="147"/>
      <c r="CG226" s="147"/>
    </row>
    <row r="227" spans="1:85" ht="15">
      <c r="A227" s="173" t="s">
        <v>24</v>
      </c>
      <c r="B227" s="162">
        <v>6.0756178093219404</v>
      </c>
      <c r="C227" s="162">
        <v>0</v>
      </c>
      <c r="D227" s="162">
        <v>0</v>
      </c>
      <c r="E227" s="162">
        <v>0</v>
      </c>
      <c r="F227" s="322"/>
      <c r="G227" s="162">
        <v>0</v>
      </c>
      <c r="H227" s="174">
        <v>0</v>
      </c>
      <c r="I227" s="160">
        <f t="shared" si="145"/>
        <v>6.0756178093219404</v>
      </c>
      <c r="J227" s="155"/>
      <c r="K227" s="175" t="s">
        <v>24</v>
      </c>
      <c r="L227" s="162">
        <v>6.0756178093219404</v>
      </c>
      <c r="M227" s="162">
        <v>0</v>
      </c>
      <c r="N227" s="162">
        <v>0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146"/>
        <v>6.0756178093219404</v>
      </c>
      <c r="U227" s="221" t="s">
        <v>24</v>
      </c>
      <c r="V227" s="213">
        <v>5.932455656948104</v>
      </c>
      <c r="W227" s="213">
        <v>0.14316215237383642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6">
        <f t="shared" si="147"/>
        <v>6.0756178093219404</v>
      </c>
      <c r="AJ227" s="147" t="str">
        <f t="shared" si="148"/>
        <v/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145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146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147"/>
        <v>0</v>
      </c>
      <c r="AJ228" s="147" t="str">
        <f t="shared" si="148"/>
        <v/>
      </c>
      <c r="BA228" s="147"/>
      <c r="BR228" s="147"/>
      <c r="CG228" s="147"/>
    </row>
    <row r="229" spans="1:85" ht="15">
      <c r="A229" s="173" t="s">
        <v>22</v>
      </c>
      <c r="B229" s="162">
        <v>0.42416791549683919</v>
      </c>
      <c r="C229" s="162">
        <v>0</v>
      </c>
      <c r="D229" s="162">
        <v>0</v>
      </c>
      <c r="E229" s="162">
        <v>0</v>
      </c>
      <c r="F229" s="322"/>
      <c r="G229" s="162">
        <v>0</v>
      </c>
      <c r="H229" s="174">
        <v>0</v>
      </c>
      <c r="I229" s="160">
        <f t="shared" si="145"/>
        <v>0.42416791549683919</v>
      </c>
      <c r="J229" s="155"/>
      <c r="K229" s="175" t="s">
        <v>22</v>
      </c>
      <c r="L229" s="162">
        <v>0.42416791549683919</v>
      </c>
      <c r="M229" s="162">
        <v>0</v>
      </c>
      <c r="N229" s="162">
        <v>0</v>
      </c>
      <c r="O229" s="162">
        <v>0</v>
      </c>
      <c r="P229" s="162">
        <v>0.78148454796803724</v>
      </c>
      <c r="Q229" s="162">
        <v>0</v>
      </c>
      <c r="R229" s="163">
        <v>0</v>
      </c>
      <c r="S229" s="164">
        <f t="shared" si="146"/>
        <v>1.2056524634648764</v>
      </c>
      <c r="U229" s="221" t="s">
        <v>22</v>
      </c>
      <c r="V229" s="213">
        <v>0.42416791549683919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0.78148454796803724</v>
      </c>
      <c r="AC229" s="214">
        <v>0</v>
      </c>
      <c r="AD229" s="213">
        <v>0</v>
      </c>
      <c r="AE229" s="213">
        <v>0</v>
      </c>
      <c r="AF229" s="213">
        <v>0</v>
      </c>
      <c r="AG229" s="213">
        <v>0</v>
      </c>
      <c r="AH229" s="213">
        <v>0</v>
      </c>
      <c r="AI229" s="216">
        <f t="shared" si="147"/>
        <v>1.2056524634648764</v>
      </c>
      <c r="AJ229" s="147" t="str">
        <f t="shared" si="148"/>
        <v/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145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146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147"/>
        <v>0</v>
      </c>
      <c r="AJ230" s="147" t="str">
        <f t="shared" si="148"/>
        <v/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145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146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147"/>
        <v>0</v>
      </c>
      <c r="AJ231" s="147" t="str">
        <f t="shared" si="148"/>
        <v/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145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146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147"/>
        <v>0</v>
      </c>
      <c r="AJ232" s="147" t="str">
        <f t="shared" si="148"/>
        <v/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145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146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147"/>
        <v>0</v>
      </c>
      <c r="AJ233" s="147" t="str">
        <f t="shared" si="148"/>
        <v/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145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146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147"/>
        <v>0</v>
      </c>
      <c r="AJ234" s="147" t="str">
        <f t="shared" si="148"/>
        <v/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145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146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147"/>
        <v>0</v>
      </c>
      <c r="AJ235" s="147" t="str">
        <f t="shared" si="148"/>
        <v/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65.47887425432296</v>
      </c>
      <c r="C236" s="201">
        <f t="shared" ref="C236:H236" si="149">SUM(C215:C231)</f>
        <v>0</v>
      </c>
      <c r="D236" s="201">
        <f t="shared" si="149"/>
        <v>12.082719021868925</v>
      </c>
      <c r="E236" s="201">
        <f t="shared" si="149"/>
        <v>77.815229255326088</v>
      </c>
      <c r="F236" s="201">
        <f t="shared" si="149"/>
        <v>0</v>
      </c>
      <c r="G236" s="201">
        <f t="shared" si="149"/>
        <v>8.8426464640727289</v>
      </c>
      <c r="H236" s="203">
        <f t="shared" si="149"/>
        <v>0</v>
      </c>
      <c r="I236" s="160">
        <f t="shared" ref="I236" si="150">SUM(I215:I231)</f>
        <v>164.21946899559074</v>
      </c>
      <c r="J236" s="155"/>
      <c r="K236" s="202" t="s">
        <v>26</v>
      </c>
      <c r="L236" s="201">
        <f>SUM(L215:L231)</f>
        <v>65.47887425432296</v>
      </c>
      <c r="M236" s="201">
        <f t="shared" ref="M236:R236" si="151">SUM(M215:M231)</f>
        <v>0</v>
      </c>
      <c r="N236" s="201">
        <f t="shared" si="151"/>
        <v>12.082719021868925</v>
      </c>
      <c r="O236" s="201">
        <f t="shared" si="151"/>
        <v>77.815229255326088</v>
      </c>
      <c r="P236" s="201">
        <f t="shared" si="151"/>
        <v>15.22955967029338</v>
      </c>
      <c r="Q236" s="201">
        <f t="shared" si="151"/>
        <v>8.8426464640727289</v>
      </c>
      <c r="R236" s="203">
        <f t="shared" si="151"/>
        <v>0</v>
      </c>
      <c r="S236" s="204">
        <f t="shared" ref="S236" si="152">SUM(S215:S231)</f>
        <v>179.44902866588407</v>
      </c>
      <c r="T236" s="147" t="str">
        <f>IF(ABS(S236-AI236)&gt;0.01,S236-AI236,"")</f>
        <v/>
      </c>
      <c r="U236" s="230" t="s">
        <v>59</v>
      </c>
      <c r="V236" s="231">
        <f>SUM(V215:V231)</f>
        <v>62.393019796738841</v>
      </c>
      <c r="W236" s="231">
        <f t="shared" ref="W236:AH236" si="153">SUM(W215:W231)</f>
        <v>2.8249794949491887</v>
      </c>
      <c r="X236" s="231">
        <f t="shared" si="153"/>
        <v>8.8426464640727289</v>
      </c>
      <c r="Y236" s="231">
        <f t="shared" si="153"/>
        <v>0</v>
      </c>
      <c r="Z236" s="231">
        <f t="shared" si="153"/>
        <v>12.082719021868925</v>
      </c>
      <c r="AA236" s="231">
        <f t="shared" si="153"/>
        <v>43.83103026986727</v>
      </c>
      <c r="AB236" s="231">
        <f t="shared" si="153"/>
        <v>15.22955967029338</v>
      </c>
      <c r="AC236" s="231">
        <f t="shared" si="153"/>
        <v>34.245073948093754</v>
      </c>
      <c r="AD236" s="232">
        <f t="shared" si="153"/>
        <v>0.26087496263493931</v>
      </c>
      <c r="AE236" s="232">
        <f t="shared" si="153"/>
        <v>0.49461343959851906</v>
      </c>
      <c r="AF236" s="232">
        <f t="shared" si="153"/>
        <v>0</v>
      </c>
      <c r="AG236" s="232">
        <f t="shared" si="153"/>
        <v>0</v>
      </c>
      <c r="AH236" s="232">
        <f t="shared" si="153"/>
        <v>33.489585545860301</v>
      </c>
      <c r="AI236" s="233">
        <f>SUM(V236:AC236)</f>
        <v>179.4490286658841</v>
      </c>
      <c r="AJ236" s="147" t="str">
        <f t="shared" si="148"/>
        <v/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0.39872784058314703</v>
      </c>
      <c r="C237" s="49">
        <f t="shared" ref="C237:H237" si="154">IF($I236=0,"-",C236/$I236)</f>
        <v>0</v>
      </c>
      <c r="D237" s="49">
        <f t="shared" si="154"/>
        <v>7.3576653826552957E-2</v>
      </c>
      <c r="E237" s="49">
        <f t="shared" si="154"/>
        <v>0.47384898837673994</v>
      </c>
      <c r="F237" s="49">
        <f t="shared" si="154"/>
        <v>0</v>
      </c>
      <c r="G237" s="49">
        <f t="shared" si="154"/>
        <v>5.3846517213559812E-2</v>
      </c>
      <c r="H237" s="71">
        <f t="shared" si="154"/>
        <v>0</v>
      </c>
      <c r="I237" s="50">
        <f>SUM(B237:H237)</f>
        <v>0.99999999999999978</v>
      </c>
      <c r="J237" s="147"/>
      <c r="K237" s="82" t="s">
        <v>83</v>
      </c>
      <c r="L237" s="99">
        <f>IF($S236=0,"-",L236/$S236)</f>
        <v>0.36488842955086703</v>
      </c>
      <c r="M237" s="99">
        <f t="shared" ref="M237:R237" si="155">IF($S236=0,"-",M236/$S236)</f>
        <v>0</v>
      </c>
      <c r="N237" s="99">
        <f t="shared" si="155"/>
        <v>6.7332317771224753E-2</v>
      </c>
      <c r="O237" s="99">
        <f t="shared" si="155"/>
        <v>0.43363416249084397</v>
      </c>
      <c r="P237" s="99">
        <f t="shared" si="155"/>
        <v>8.486844305325987E-2</v>
      </c>
      <c r="Q237" s="99">
        <f t="shared" si="155"/>
        <v>4.9276647133804446E-2</v>
      </c>
      <c r="R237" s="100">
        <f t="shared" si="155"/>
        <v>0</v>
      </c>
      <c r="S237" s="101">
        <f>SUM(L237:R237)</f>
        <v>1.0000000000000002</v>
      </c>
      <c r="U237" s="111" t="s">
        <v>83</v>
      </c>
      <c r="V237" s="133">
        <f>+V236/$AI236</f>
        <v>0.34769215671213421</v>
      </c>
      <c r="W237" s="133">
        <f t="shared" ref="W237:AH237" si="156">+W236/$AI236</f>
        <v>1.5742517616013481E-2</v>
      </c>
      <c r="X237" s="133">
        <f t="shared" si="156"/>
        <v>4.927664713380444E-2</v>
      </c>
      <c r="Y237" s="133">
        <f t="shared" si="156"/>
        <v>0</v>
      </c>
      <c r="Z237" s="133">
        <f t="shared" si="156"/>
        <v>6.7332317771224739E-2</v>
      </c>
      <c r="AA237" s="133">
        <f t="shared" si="156"/>
        <v>0.2442533715324601</v>
      </c>
      <c r="AB237" s="133">
        <f t="shared" si="156"/>
        <v>8.4868443053259857E-2</v>
      </c>
      <c r="AC237" s="133">
        <f t="shared" si="156"/>
        <v>0.1908345461811031</v>
      </c>
      <c r="AD237" s="133">
        <f t="shared" si="156"/>
        <v>1.4537552227193275E-3</v>
      </c>
      <c r="AE237" s="133">
        <f t="shared" si="156"/>
        <v>2.75628931109702E-3</v>
      </c>
      <c r="AF237" s="133">
        <f t="shared" si="156"/>
        <v>0</v>
      </c>
      <c r="AG237" s="133">
        <f t="shared" si="156"/>
        <v>0</v>
      </c>
      <c r="AH237" s="133">
        <f t="shared" si="156"/>
        <v>0.18662450164728678</v>
      </c>
      <c r="AI237" s="134">
        <f>SUM(V237:AC237)</f>
        <v>0.99999999999999989</v>
      </c>
      <c r="AJ237" s="25" t="str">
        <f t="shared" si="148"/>
        <v/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AJ241" s="147" t="str">
        <f>IF(ABS(S241-AI241)&gt;0.001,S241-AI241,"")</f>
        <v/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57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58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59">SUM(V242:AC242)</f>
        <v>0</v>
      </c>
      <c r="AJ242" s="147" t="str">
        <f t="shared" ref="AJ242:AJ263" si="160">IF(ABS(S242-AI242)&gt;0.001,S242-AI242,"")</f>
        <v/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0.41674167223836295</v>
      </c>
      <c r="E243" s="162">
        <v>0</v>
      </c>
      <c r="F243" s="322"/>
      <c r="G243" s="162">
        <v>0</v>
      </c>
      <c r="H243" s="174">
        <v>0</v>
      </c>
      <c r="I243" s="160">
        <f t="shared" si="157"/>
        <v>0.41674167223836295</v>
      </c>
      <c r="J243" s="155"/>
      <c r="K243" s="175" t="s">
        <v>10</v>
      </c>
      <c r="L243" s="162">
        <v>0</v>
      </c>
      <c r="M243" s="162">
        <v>0</v>
      </c>
      <c r="N243" s="162">
        <v>0.41674167223836295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58"/>
        <v>0.41674167223836295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0.41674167223836295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59"/>
        <v>0.41674167223836295</v>
      </c>
      <c r="AJ243" s="147" t="str">
        <f t="shared" si="160"/>
        <v/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57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58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59"/>
        <v>0</v>
      </c>
      <c r="AJ244" s="147" t="str">
        <f t="shared" si="160"/>
        <v/>
      </c>
      <c r="BA244" s="147"/>
      <c r="BR244" s="147"/>
      <c r="CG244" s="147"/>
    </row>
    <row r="245" spans="1:85" ht="15">
      <c r="A245" s="173" t="s">
        <v>16</v>
      </c>
      <c r="B245" s="162">
        <v>67.338288510305986</v>
      </c>
      <c r="C245" s="162">
        <v>0</v>
      </c>
      <c r="D245" s="162">
        <v>10.57507719310453</v>
      </c>
      <c r="E245" s="162">
        <v>0</v>
      </c>
      <c r="F245" s="322"/>
      <c r="G245" s="162">
        <v>0</v>
      </c>
      <c r="H245" s="174">
        <v>0</v>
      </c>
      <c r="I245" s="160">
        <f t="shared" si="157"/>
        <v>77.91336570341052</v>
      </c>
      <c r="J245" s="155"/>
      <c r="K245" s="175" t="s">
        <v>16</v>
      </c>
      <c r="L245" s="162">
        <v>67.338288510305986</v>
      </c>
      <c r="M245" s="162">
        <v>0</v>
      </c>
      <c r="N245" s="162">
        <v>10.57507719310453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58"/>
        <v>77.91336570341052</v>
      </c>
      <c r="U245" s="221" t="s">
        <v>16</v>
      </c>
      <c r="V245" s="213">
        <v>67.338288510305986</v>
      </c>
      <c r="W245" s="213">
        <v>0</v>
      </c>
      <c r="X245" s="213">
        <v>0</v>
      </c>
      <c r="Y245" s="213">
        <v>0</v>
      </c>
      <c r="Z245" s="213">
        <v>10.57507719310453</v>
      </c>
      <c r="AA245" s="213">
        <v>0</v>
      </c>
      <c r="AB245" s="213">
        <v>0</v>
      </c>
      <c r="AC245" s="214">
        <v>0</v>
      </c>
      <c r="AD245" s="215">
        <v>0</v>
      </c>
      <c r="AE245" s="215">
        <v>0</v>
      </c>
      <c r="AF245" s="215">
        <v>0</v>
      </c>
      <c r="AG245" s="215">
        <v>0</v>
      </c>
      <c r="AH245" s="215">
        <v>0</v>
      </c>
      <c r="AI245" s="216">
        <f t="shared" si="159"/>
        <v>77.91336570341052</v>
      </c>
      <c r="AJ245" s="147" t="str">
        <f t="shared" si="160"/>
        <v/>
      </c>
      <c r="BA245" s="147"/>
      <c r="BR245" s="147"/>
      <c r="CG245" s="147"/>
    </row>
    <row r="246" spans="1:85" ht="15">
      <c r="A246" s="165" t="s">
        <v>15</v>
      </c>
      <c r="B246" s="166">
        <v>27.345733785144716</v>
      </c>
      <c r="C246" s="166">
        <v>0.34312261862740934</v>
      </c>
      <c r="D246" s="166">
        <v>6.8163548119313706</v>
      </c>
      <c r="E246" s="166">
        <v>0.25730900138955737</v>
      </c>
      <c r="F246" s="322"/>
      <c r="G246" s="166">
        <v>0</v>
      </c>
      <c r="H246" s="167">
        <v>0</v>
      </c>
      <c r="I246" s="168">
        <f t="shared" si="157"/>
        <v>34.762520217093055</v>
      </c>
      <c r="J246" s="155"/>
      <c r="K246" s="169" t="s">
        <v>15</v>
      </c>
      <c r="L246" s="170">
        <v>27.345733785144716</v>
      </c>
      <c r="M246" s="170">
        <v>0.34312261862740934</v>
      </c>
      <c r="N246" s="170">
        <v>6.8163548119313706</v>
      </c>
      <c r="O246" s="170">
        <v>0.25730900138955737</v>
      </c>
      <c r="P246" s="170">
        <v>0</v>
      </c>
      <c r="Q246" s="170">
        <v>0</v>
      </c>
      <c r="R246" s="171">
        <v>0</v>
      </c>
      <c r="S246" s="172">
        <f t="shared" si="158"/>
        <v>34.762520217093055</v>
      </c>
      <c r="U246" s="217" t="s">
        <v>53</v>
      </c>
      <c r="V246" s="218">
        <v>26.821916189939408</v>
      </c>
      <c r="W246" s="218">
        <v>0</v>
      </c>
      <c r="X246" s="218">
        <v>0</v>
      </c>
      <c r="Y246" s="218">
        <v>0.34312261862740934</v>
      </c>
      <c r="Z246" s="218">
        <v>6.8163548119313706</v>
      </c>
      <c r="AA246" s="218">
        <v>0.22055057261962058</v>
      </c>
      <c r="AB246" s="218">
        <v>0</v>
      </c>
      <c r="AC246" s="219">
        <v>0.56057602397524553</v>
      </c>
      <c r="AD246" s="218">
        <v>0.52381759520530879</v>
      </c>
      <c r="AE246" s="218">
        <v>0</v>
      </c>
      <c r="AF246" s="218">
        <v>0</v>
      </c>
      <c r="AG246" s="218">
        <v>0</v>
      </c>
      <c r="AH246" s="218">
        <v>3.6758428769936805E-2</v>
      </c>
      <c r="AI246" s="220">
        <f t="shared" si="159"/>
        <v>34.762520217093055</v>
      </c>
      <c r="AJ246" s="147" t="str">
        <f t="shared" si="160"/>
        <v/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1.0062261641468591</v>
      </c>
      <c r="F247" s="322"/>
      <c r="G247" s="162">
        <v>0</v>
      </c>
      <c r="H247" s="174">
        <v>0</v>
      </c>
      <c r="I247" s="160">
        <f t="shared" si="157"/>
        <v>1.0062261641468591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1.0062261641468591</v>
      </c>
      <c r="P247" s="162">
        <v>186.17710308449696</v>
      </c>
      <c r="Q247" s="162">
        <v>0</v>
      </c>
      <c r="R247" s="163">
        <v>0</v>
      </c>
      <c r="S247" s="164">
        <f t="shared" si="158"/>
        <v>187.18332924864382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7.043583149028014E-2</v>
      </c>
      <c r="AB247" s="213">
        <v>186.17710308449696</v>
      </c>
      <c r="AC247" s="214">
        <v>0.93579033265657896</v>
      </c>
      <c r="AD247" s="213">
        <v>0</v>
      </c>
      <c r="AE247" s="213">
        <v>0</v>
      </c>
      <c r="AF247" s="213">
        <v>0</v>
      </c>
      <c r="AG247" s="213">
        <v>0</v>
      </c>
      <c r="AH247" s="213">
        <v>0.93579033265657896</v>
      </c>
      <c r="AI247" s="216">
        <f t="shared" si="159"/>
        <v>187.18332924864382</v>
      </c>
      <c r="AJ247" s="147" t="str">
        <f t="shared" si="160"/>
        <v/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9.5563380762212657E-2</v>
      </c>
      <c r="F248" s="322"/>
      <c r="G248" s="166">
        <v>0</v>
      </c>
      <c r="H248" s="167">
        <v>0</v>
      </c>
      <c r="I248" s="168">
        <f t="shared" si="157"/>
        <v>9.5563380762212657E-2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9.5563380762212657E-2</v>
      </c>
      <c r="P248" s="170">
        <v>13.652796911321067</v>
      </c>
      <c r="Q248" s="170">
        <v>0</v>
      </c>
      <c r="R248" s="171">
        <v>0</v>
      </c>
      <c r="S248" s="172">
        <f t="shared" si="158"/>
        <v>13.74836029208328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9.4607746954590524E-2</v>
      </c>
      <c r="AB248" s="218">
        <v>13.652796911321067</v>
      </c>
      <c r="AC248" s="219">
        <v>9.5563380762212662E-4</v>
      </c>
      <c r="AD248" s="218">
        <v>0</v>
      </c>
      <c r="AE248" s="218">
        <v>0</v>
      </c>
      <c r="AF248" s="218">
        <v>0</v>
      </c>
      <c r="AG248" s="218">
        <v>0</v>
      </c>
      <c r="AH248" s="218">
        <v>9.5563380762212662E-4</v>
      </c>
      <c r="AI248" s="220">
        <f t="shared" si="159"/>
        <v>13.74836029208328</v>
      </c>
      <c r="AJ248" s="147" t="str">
        <f t="shared" si="160"/>
        <v/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1.3321674189965282E-2</v>
      </c>
      <c r="E249" s="162">
        <v>0</v>
      </c>
      <c r="F249" s="322"/>
      <c r="G249" s="162">
        <v>0</v>
      </c>
      <c r="H249" s="174">
        <v>0</v>
      </c>
      <c r="I249" s="160">
        <f t="shared" si="157"/>
        <v>1.3321674189965282E-2</v>
      </c>
      <c r="J249" s="155"/>
      <c r="K249" s="175" t="s">
        <v>55</v>
      </c>
      <c r="L249" s="162">
        <v>0</v>
      </c>
      <c r="M249" s="162">
        <v>0</v>
      </c>
      <c r="N249" s="162">
        <v>1.3321674189965282E-2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58"/>
        <v>1.3321674189965282E-2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1.3321674189965282E-2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59"/>
        <v>1.3321674189965282E-2</v>
      </c>
      <c r="AJ249" s="147" t="str">
        <f t="shared" si="160"/>
        <v/>
      </c>
      <c r="BA249" s="147"/>
      <c r="BR249" s="147"/>
      <c r="CG249" s="147"/>
    </row>
    <row r="250" spans="1:85" ht="15">
      <c r="A250" s="165" t="s">
        <v>17</v>
      </c>
      <c r="B250" s="166">
        <v>16.759612717535017</v>
      </c>
      <c r="C250" s="166">
        <v>0</v>
      </c>
      <c r="D250" s="166">
        <v>23.766236005216491</v>
      </c>
      <c r="E250" s="166">
        <v>47.009941232469913</v>
      </c>
      <c r="F250" s="322"/>
      <c r="G250" s="166">
        <v>0</v>
      </c>
      <c r="H250" s="167">
        <v>0</v>
      </c>
      <c r="I250" s="168">
        <f t="shared" si="157"/>
        <v>87.535789955221418</v>
      </c>
      <c r="J250" s="155"/>
      <c r="K250" s="169" t="s">
        <v>17</v>
      </c>
      <c r="L250" s="170">
        <v>16.759612717535017</v>
      </c>
      <c r="M250" s="170">
        <v>0</v>
      </c>
      <c r="N250" s="170">
        <v>23.766236005216491</v>
      </c>
      <c r="O250" s="170">
        <v>47.009941232469913</v>
      </c>
      <c r="P250" s="170">
        <v>3.7447574229847562E-2</v>
      </c>
      <c r="Q250" s="170">
        <v>0</v>
      </c>
      <c r="R250" s="171">
        <v>0</v>
      </c>
      <c r="S250" s="172">
        <f t="shared" si="158"/>
        <v>87.573237529451262</v>
      </c>
      <c r="U250" s="217" t="s">
        <v>17</v>
      </c>
      <c r="V250" s="218">
        <v>16.759612717535017</v>
      </c>
      <c r="W250" s="218">
        <v>0</v>
      </c>
      <c r="X250" s="218">
        <v>0</v>
      </c>
      <c r="Y250" s="218">
        <v>0</v>
      </c>
      <c r="Z250" s="218">
        <v>23.766236005216491</v>
      </c>
      <c r="AA250" s="218">
        <v>0.23773851089780515</v>
      </c>
      <c r="AB250" s="218">
        <v>3.7447574229847562E-2</v>
      </c>
      <c r="AC250" s="219">
        <v>46.772202721572107</v>
      </c>
      <c r="AD250" s="218">
        <v>0</v>
      </c>
      <c r="AE250" s="218">
        <v>0</v>
      </c>
      <c r="AF250" s="218">
        <v>0</v>
      </c>
      <c r="AG250" s="218">
        <v>0</v>
      </c>
      <c r="AH250" s="218">
        <v>46.772202721572107</v>
      </c>
      <c r="AI250" s="220">
        <f t="shared" si="159"/>
        <v>87.573237529451262</v>
      </c>
      <c r="AJ250" s="147" t="str">
        <f t="shared" si="160"/>
        <v/>
      </c>
      <c r="BA250" s="147"/>
      <c r="BR250" s="147"/>
      <c r="CG250" s="147"/>
    </row>
    <row r="251" spans="1:85" ht="15">
      <c r="A251" s="173" t="s">
        <v>139</v>
      </c>
      <c r="B251" s="162">
        <v>722.47221733092624</v>
      </c>
      <c r="C251" s="162">
        <v>24.112840394294881</v>
      </c>
      <c r="D251" s="162">
        <v>310.79728841910895</v>
      </c>
      <c r="E251" s="162">
        <v>66.402015952605481</v>
      </c>
      <c r="F251" s="322"/>
      <c r="G251" s="162">
        <v>0</v>
      </c>
      <c r="H251" s="174">
        <v>0</v>
      </c>
      <c r="I251" s="160">
        <f t="shared" si="157"/>
        <v>1123.7843620969356</v>
      </c>
      <c r="J251" s="155"/>
      <c r="K251" s="175" t="s">
        <v>139</v>
      </c>
      <c r="L251" s="162">
        <v>722.47221733092624</v>
      </c>
      <c r="M251" s="162">
        <v>24.112840394294881</v>
      </c>
      <c r="N251" s="162">
        <v>310.79728841910895</v>
      </c>
      <c r="O251" s="162">
        <v>66.402015952605481</v>
      </c>
      <c r="P251" s="162">
        <v>6.6630950100797143E-2</v>
      </c>
      <c r="Q251" s="162">
        <v>0</v>
      </c>
      <c r="R251" s="163">
        <v>0</v>
      </c>
      <c r="S251" s="164">
        <f t="shared" si="158"/>
        <v>1123.8509930470364</v>
      </c>
      <c r="U251" s="221" t="s">
        <v>139</v>
      </c>
      <c r="V251" s="213">
        <v>712.89072579005403</v>
      </c>
      <c r="W251" s="213">
        <v>0</v>
      </c>
      <c r="X251" s="213">
        <v>0</v>
      </c>
      <c r="Y251" s="213">
        <v>24.112840394294881</v>
      </c>
      <c r="Z251" s="213">
        <v>310.79728841910895</v>
      </c>
      <c r="AA251" s="213">
        <v>7.7348397970006415</v>
      </c>
      <c r="AB251" s="213">
        <v>6.6630950100797143E-2</v>
      </c>
      <c r="AC251" s="214">
        <v>68.248667696477042</v>
      </c>
      <c r="AD251" s="213">
        <v>9.581491540872209</v>
      </c>
      <c r="AE251" s="213">
        <v>23.727643586313253</v>
      </c>
      <c r="AF251" s="213">
        <v>0</v>
      </c>
      <c r="AG251" s="213">
        <v>0</v>
      </c>
      <c r="AH251" s="213">
        <v>34.939532569291586</v>
      </c>
      <c r="AI251" s="216">
        <f t="shared" si="159"/>
        <v>1123.8509930470361</v>
      </c>
      <c r="AJ251" s="147" t="str">
        <f t="shared" si="160"/>
        <v/>
      </c>
      <c r="BA251" s="147"/>
      <c r="BR251" s="147"/>
      <c r="CG251" s="147"/>
    </row>
    <row r="252" spans="1:85" ht="15">
      <c r="A252" s="165" t="s">
        <v>25</v>
      </c>
      <c r="B252" s="166">
        <v>36.627438381983332</v>
      </c>
      <c r="C252" s="166">
        <v>0.33503500592677316</v>
      </c>
      <c r="D252" s="166">
        <v>244.95576190092129</v>
      </c>
      <c r="E252" s="166">
        <v>446.48709198887997</v>
      </c>
      <c r="F252" s="322"/>
      <c r="G252" s="166">
        <v>88.537078555096087</v>
      </c>
      <c r="H252" s="167">
        <v>22.895227790134989</v>
      </c>
      <c r="I252" s="168">
        <f t="shared" si="157"/>
        <v>839.83763362294246</v>
      </c>
      <c r="J252" s="155"/>
      <c r="K252" s="169" t="s">
        <v>25</v>
      </c>
      <c r="L252" s="170">
        <v>36.627438381983332</v>
      </c>
      <c r="M252" s="170">
        <v>0.33503500592677316</v>
      </c>
      <c r="N252" s="170">
        <v>244.95576190092129</v>
      </c>
      <c r="O252" s="170">
        <v>446.48709198887997</v>
      </c>
      <c r="P252" s="170">
        <v>0.81761898250850551</v>
      </c>
      <c r="Q252" s="170">
        <v>88.537078555096087</v>
      </c>
      <c r="R252" s="171">
        <v>22.895227790134989</v>
      </c>
      <c r="S252" s="172">
        <f t="shared" si="158"/>
        <v>840.65525260545098</v>
      </c>
      <c r="U252" s="217" t="s">
        <v>25</v>
      </c>
      <c r="V252" s="218">
        <v>7.5226793401837462</v>
      </c>
      <c r="W252" s="218">
        <v>28.650148546518519</v>
      </c>
      <c r="X252" s="218">
        <v>88.537078555096087</v>
      </c>
      <c r="Y252" s="218">
        <v>0.33503500592677316</v>
      </c>
      <c r="Z252" s="218">
        <v>244.95576190092129</v>
      </c>
      <c r="AA252" s="218">
        <v>439.51191868137533</v>
      </c>
      <c r="AB252" s="218">
        <v>0.81761898250850551</v>
      </c>
      <c r="AC252" s="219">
        <v>30.325011592920667</v>
      </c>
      <c r="AD252" s="218">
        <v>0.45461049528106356</v>
      </c>
      <c r="AE252" s="218">
        <v>1.0943494950337027</v>
      </c>
      <c r="AF252" s="218">
        <v>22.895227790134989</v>
      </c>
      <c r="AG252" s="218">
        <v>0</v>
      </c>
      <c r="AH252" s="218">
        <v>5.880823812470906</v>
      </c>
      <c r="AI252" s="220">
        <f t="shared" si="159"/>
        <v>840.65525260545087</v>
      </c>
      <c r="AJ252" s="147" t="str">
        <f t="shared" si="160"/>
        <v/>
      </c>
      <c r="BA252" s="147"/>
      <c r="BR252" s="147"/>
      <c r="CG252" s="147"/>
    </row>
    <row r="253" spans="1:85" ht="15">
      <c r="A253" s="173" t="s">
        <v>24</v>
      </c>
      <c r="B253" s="162">
        <v>58.537426352412496</v>
      </c>
      <c r="C253" s="162">
        <v>0</v>
      </c>
      <c r="D253" s="162">
        <v>0.85129589565357111</v>
      </c>
      <c r="E253" s="162">
        <v>0</v>
      </c>
      <c r="F253" s="322"/>
      <c r="G253" s="162">
        <v>0</v>
      </c>
      <c r="H253" s="174">
        <v>0</v>
      </c>
      <c r="I253" s="160">
        <f t="shared" si="157"/>
        <v>59.388722248066067</v>
      </c>
      <c r="J253" s="155"/>
      <c r="K253" s="175" t="s">
        <v>24</v>
      </c>
      <c r="L253" s="162">
        <v>58.537426352412496</v>
      </c>
      <c r="M253" s="162">
        <v>0</v>
      </c>
      <c r="N253" s="162">
        <v>0.85129589565357111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58"/>
        <v>59.388722248066067</v>
      </c>
      <c r="U253" s="221" t="s">
        <v>24</v>
      </c>
      <c r="V253" s="213">
        <v>58.512695064239026</v>
      </c>
      <c r="W253" s="213">
        <v>0</v>
      </c>
      <c r="X253" s="213">
        <v>0</v>
      </c>
      <c r="Y253" s="213">
        <v>0</v>
      </c>
      <c r="Z253" s="213">
        <v>0.85129589565357111</v>
      </c>
      <c r="AA253" s="213">
        <v>0</v>
      </c>
      <c r="AB253" s="213">
        <v>0</v>
      </c>
      <c r="AC253" s="214">
        <v>2.4731288173472397E-2</v>
      </c>
      <c r="AD253" s="213">
        <v>2.4731288173472397E-2</v>
      </c>
      <c r="AE253" s="213">
        <v>0</v>
      </c>
      <c r="AF253" s="213">
        <v>0</v>
      </c>
      <c r="AG253" s="213">
        <v>0</v>
      </c>
      <c r="AH253" s="213">
        <v>0</v>
      </c>
      <c r="AI253" s="216">
        <f t="shared" si="159"/>
        <v>59.388722248066067</v>
      </c>
      <c r="AJ253" s="147" t="str">
        <f t="shared" si="160"/>
        <v/>
      </c>
      <c r="BA253" s="147"/>
      <c r="BR253" s="147"/>
      <c r="CG253" s="147"/>
    </row>
    <row r="254" spans="1:85" ht="15">
      <c r="A254" s="165" t="s">
        <v>56</v>
      </c>
      <c r="B254" s="166">
        <v>3.3373409261090616</v>
      </c>
      <c r="C254" s="166">
        <v>0</v>
      </c>
      <c r="D254" s="166">
        <v>0</v>
      </c>
      <c r="E254" s="166">
        <v>0</v>
      </c>
      <c r="F254" s="322"/>
      <c r="G254" s="166">
        <v>0</v>
      </c>
      <c r="H254" s="167">
        <v>0</v>
      </c>
      <c r="I254" s="168">
        <f t="shared" si="157"/>
        <v>3.3373409261090616</v>
      </c>
      <c r="J254" s="155"/>
      <c r="K254" s="169" t="s">
        <v>56</v>
      </c>
      <c r="L254" s="170">
        <v>3.3373409261090616</v>
      </c>
      <c r="M254" s="170">
        <v>0</v>
      </c>
      <c r="N254" s="170">
        <v>0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58"/>
        <v>3.3373409261090616</v>
      </c>
      <c r="U254" s="217" t="s">
        <v>56</v>
      </c>
      <c r="V254" s="218">
        <v>3.3373409261090616</v>
      </c>
      <c r="W254" s="218">
        <v>0</v>
      </c>
      <c r="X254" s="218">
        <v>0</v>
      </c>
      <c r="Y254" s="218">
        <v>0</v>
      </c>
      <c r="Z254" s="218">
        <v>0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59"/>
        <v>3.3373409261090616</v>
      </c>
      <c r="AJ254" s="147" t="str">
        <f t="shared" si="160"/>
        <v/>
      </c>
      <c r="BA254" s="147"/>
      <c r="BR254" s="147"/>
      <c r="CG254" s="147"/>
    </row>
    <row r="255" spans="1:85" ht="15">
      <c r="A255" s="173" t="s">
        <v>22</v>
      </c>
      <c r="B255" s="162">
        <v>136.9127147661911</v>
      </c>
      <c r="C255" s="162">
        <v>0</v>
      </c>
      <c r="D255" s="162">
        <v>0</v>
      </c>
      <c r="E255" s="162">
        <v>3.5105824299023363</v>
      </c>
      <c r="F255" s="322"/>
      <c r="G255" s="162">
        <v>0</v>
      </c>
      <c r="H255" s="174">
        <v>0</v>
      </c>
      <c r="I255" s="160">
        <f t="shared" si="157"/>
        <v>140.42329719609344</v>
      </c>
      <c r="J255" s="155"/>
      <c r="K255" s="175" t="s">
        <v>22</v>
      </c>
      <c r="L255" s="162">
        <v>136.9127147661911</v>
      </c>
      <c r="M255" s="162">
        <v>0</v>
      </c>
      <c r="N255" s="162">
        <v>0</v>
      </c>
      <c r="O255" s="162">
        <v>3.5105824299023363</v>
      </c>
      <c r="P255" s="162">
        <v>10.783552344418167</v>
      </c>
      <c r="Q255" s="162">
        <v>0</v>
      </c>
      <c r="R255" s="163">
        <v>0</v>
      </c>
      <c r="S255" s="164">
        <f t="shared" si="158"/>
        <v>151.2068495405116</v>
      </c>
      <c r="U255" s="221" t="s">
        <v>22</v>
      </c>
      <c r="V255" s="213">
        <v>136.21059828021063</v>
      </c>
      <c r="W255" s="213">
        <v>0</v>
      </c>
      <c r="X255" s="213">
        <v>0</v>
      </c>
      <c r="Y255" s="213">
        <v>0</v>
      </c>
      <c r="Z255" s="213">
        <v>0</v>
      </c>
      <c r="AA255" s="213">
        <v>0</v>
      </c>
      <c r="AB255" s="213">
        <v>10.783552344418167</v>
      </c>
      <c r="AC255" s="214">
        <v>4.212698915882803</v>
      </c>
      <c r="AD255" s="213">
        <v>0.70211648598046728</v>
      </c>
      <c r="AE255" s="213">
        <v>0</v>
      </c>
      <c r="AF255" s="213">
        <v>0</v>
      </c>
      <c r="AG255" s="213">
        <v>0</v>
      </c>
      <c r="AH255" s="213">
        <v>3.5105824299023363</v>
      </c>
      <c r="AI255" s="216">
        <f t="shared" si="159"/>
        <v>151.2068495405116</v>
      </c>
      <c r="AJ255" s="147" t="str">
        <f t="shared" si="160"/>
        <v/>
      </c>
      <c r="BA255" s="147"/>
      <c r="BR255" s="147"/>
      <c r="CG255" s="147"/>
    </row>
    <row r="256" spans="1:85" ht="15">
      <c r="A256" s="165" t="s">
        <v>21</v>
      </c>
      <c r="B256" s="166">
        <v>4.7196357561288E-4</v>
      </c>
      <c r="C256" s="166">
        <v>0</v>
      </c>
      <c r="D256" s="166">
        <v>1.1799089390322E-4</v>
      </c>
      <c r="E256" s="166">
        <v>0</v>
      </c>
      <c r="F256" s="322"/>
      <c r="G256" s="166">
        <v>0</v>
      </c>
      <c r="H256" s="167">
        <v>0</v>
      </c>
      <c r="I256" s="168">
        <f t="shared" si="157"/>
        <v>5.899544695161E-4</v>
      </c>
      <c r="J256" s="155"/>
      <c r="K256" s="169" t="s">
        <v>21</v>
      </c>
      <c r="L256" s="170">
        <v>4.7196357561288E-4</v>
      </c>
      <c r="M256" s="170">
        <v>0</v>
      </c>
      <c r="N256" s="170">
        <v>1.1799089390322E-4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58"/>
        <v>5.899544695161E-4</v>
      </c>
      <c r="U256" s="217" t="s">
        <v>57</v>
      </c>
      <c r="V256" s="218">
        <v>4.7196357561288E-4</v>
      </c>
      <c r="W256" s="218">
        <v>0</v>
      </c>
      <c r="X256" s="218">
        <v>0</v>
      </c>
      <c r="Y256" s="218">
        <v>0</v>
      </c>
      <c r="Z256" s="218">
        <v>1.1799089390322E-4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59"/>
        <v>5.899544695161E-4</v>
      </c>
      <c r="AJ256" s="147" t="str">
        <f t="shared" si="160"/>
        <v/>
      </c>
      <c r="BA256" s="147"/>
      <c r="BR256" s="147"/>
      <c r="CG256" s="147"/>
    </row>
    <row r="257" spans="1:85" ht="15">
      <c r="A257" s="176" t="s">
        <v>60</v>
      </c>
      <c r="B257" s="162">
        <v>5.1912000000000003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57"/>
        <v>5.1912000000000003</v>
      </c>
      <c r="J257" s="155"/>
      <c r="K257" s="177" t="s">
        <v>60</v>
      </c>
      <c r="L257" s="162">
        <v>5.1912000000000003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58"/>
        <v>5.1912000000000003</v>
      </c>
      <c r="U257" s="222" t="s">
        <v>58</v>
      </c>
      <c r="V257" s="213">
        <v>5.1912000000000003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0</v>
      </c>
      <c r="AD257" s="215">
        <v>0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59"/>
        <v>5.1912000000000003</v>
      </c>
      <c r="AJ257" s="147" t="str">
        <f t="shared" si="160"/>
        <v/>
      </c>
      <c r="BA257" s="147"/>
      <c r="BR257" s="147"/>
      <c r="CG257" s="147"/>
    </row>
    <row r="258" spans="1:85">
      <c r="A258" s="178" t="s">
        <v>23</v>
      </c>
      <c r="B258" s="179">
        <v>5.1912000000000003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57"/>
        <v>5.1912000000000003</v>
      </c>
      <c r="J258" s="155"/>
      <c r="K258" s="182" t="s">
        <v>23</v>
      </c>
      <c r="L258" s="183">
        <v>5.1912000000000003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58"/>
        <v>5.1912000000000003</v>
      </c>
      <c r="U258" s="223" t="s">
        <v>61</v>
      </c>
      <c r="V258" s="224">
        <v>5.1912000000000003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0</v>
      </c>
      <c r="AD258" s="224">
        <v>0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59"/>
        <v>5.1912000000000003</v>
      </c>
      <c r="AJ258" s="147" t="str">
        <f t="shared" si="160"/>
        <v/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57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58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59"/>
        <v>0</v>
      </c>
      <c r="AJ259" s="147" t="str">
        <f t="shared" si="160"/>
        <v/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57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58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59"/>
        <v>0</v>
      </c>
      <c r="AJ260" s="147" t="str">
        <f t="shared" si="160"/>
        <v/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57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58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59"/>
        <v>0</v>
      </c>
      <c r="AJ261" s="147" t="str">
        <f t="shared" si="160"/>
        <v/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1074.5224447341834</v>
      </c>
      <c r="C262" s="201">
        <f t="shared" ref="C262:H262" si="161">SUM(C241:C257)</f>
        <v>24.790998018849063</v>
      </c>
      <c r="D262" s="201">
        <f t="shared" si="161"/>
        <v>598.19219556325857</v>
      </c>
      <c r="E262" s="201">
        <f t="shared" si="161"/>
        <v>564.76873015015633</v>
      </c>
      <c r="F262" s="201">
        <f t="shared" si="161"/>
        <v>0</v>
      </c>
      <c r="G262" s="201">
        <f t="shared" si="161"/>
        <v>88.537078555096087</v>
      </c>
      <c r="H262" s="203">
        <f t="shared" si="161"/>
        <v>22.895227790134989</v>
      </c>
      <c r="I262" s="160">
        <f t="shared" ref="I262" si="162">SUM(I241:I257)</f>
        <v>2373.7066748116786</v>
      </c>
      <c r="J262" s="155"/>
      <c r="K262" s="202" t="s">
        <v>26</v>
      </c>
      <c r="L262" s="201">
        <f>SUM(L241:L257)</f>
        <v>1074.5224447341834</v>
      </c>
      <c r="M262" s="201">
        <f t="shared" ref="M262:R262" si="163">SUM(M241:M257)</f>
        <v>24.790998018849063</v>
      </c>
      <c r="N262" s="201">
        <f t="shared" si="163"/>
        <v>598.19219556325857</v>
      </c>
      <c r="O262" s="201">
        <f t="shared" si="163"/>
        <v>564.76873015015633</v>
      </c>
      <c r="P262" s="201">
        <f t="shared" si="163"/>
        <v>211.53514984707533</v>
      </c>
      <c r="Q262" s="201">
        <f t="shared" si="163"/>
        <v>88.537078555096087</v>
      </c>
      <c r="R262" s="203">
        <f t="shared" si="163"/>
        <v>22.895227790134989</v>
      </c>
      <c r="S262" s="204">
        <f t="shared" ref="S262" si="164">SUM(S241:S257)</f>
        <v>2585.241824658754</v>
      </c>
      <c r="T262" s="147" t="str">
        <f>IF(ABS(S262-AI262)&gt;0.01,S262-AI262,"")</f>
        <v/>
      </c>
      <c r="U262" s="230" t="s">
        <v>59</v>
      </c>
      <c r="V262" s="231">
        <f>SUM(V241:V257)</f>
        <v>1034.5855287821526</v>
      </c>
      <c r="W262" s="231">
        <f t="shared" ref="W262:AH262" si="165">SUM(W241:W257)</f>
        <v>28.650148546518519</v>
      </c>
      <c r="X262" s="231">
        <f t="shared" si="165"/>
        <v>88.537078555096087</v>
      </c>
      <c r="Y262" s="231">
        <f t="shared" si="165"/>
        <v>24.790998018849063</v>
      </c>
      <c r="Z262" s="231">
        <f t="shared" si="165"/>
        <v>598.19219556325857</v>
      </c>
      <c r="AA262" s="231">
        <f t="shared" si="165"/>
        <v>447.87009114033827</v>
      </c>
      <c r="AB262" s="231">
        <f t="shared" si="165"/>
        <v>211.53514984707533</v>
      </c>
      <c r="AC262" s="231">
        <f t="shared" si="165"/>
        <v>151.08063420546557</v>
      </c>
      <c r="AD262" s="232">
        <f t="shared" si="165"/>
        <v>11.286767405512519</v>
      </c>
      <c r="AE262" s="232">
        <f t="shared" si="165"/>
        <v>24.821993081346957</v>
      </c>
      <c r="AF262" s="232">
        <f t="shared" si="165"/>
        <v>22.895227790134989</v>
      </c>
      <c r="AG262" s="232">
        <f t="shared" si="165"/>
        <v>0</v>
      </c>
      <c r="AH262" s="232">
        <f t="shared" si="165"/>
        <v>92.076645928471081</v>
      </c>
      <c r="AI262" s="233">
        <f>SUM(V262:AC262)</f>
        <v>2585.241824658754</v>
      </c>
      <c r="AJ262" s="147" t="str">
        <f t="shared" si="160"/>
        <v/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0.45267701192247445</v>
      </c>
      <c r="C263" s="49">
        <f t="shared" ref="C263:H263" si="166">IF($I262=0,"-",C262/$I262)</f>
        <v>1.044400232004904E-2</v>
      </c>
      <c r="D263" s="49">
        <f t="shared" si="166"/>
        <v>0.25200763089681966</v>
      </c>
      <c r="E263" s="49">
        <f t="shared" si="166"/>
        <v>0.23792692506750568</v>
      </c>
      <c r="F263" s="49">
        <f t="shared" si="166"/>
        <v>0</v>
      </c>
      <c r="G263" s="49">
        <f t="shared" si="166"/>
        <v>3.7299081430151981E-2</v>
      </c>
      <c r="H263" s="71">
        <f t="shared" si="166"/>
        <v>9.6453483629991531E-3</v>
      </c>
      <c r="I263" s="50">
        <f>SUM(B263:H263)</f>
        <v>0.99999999999999989</v>
      </c>
      <c r="J263" s="147"/>
      <c r="K263" s="82" t="s">
        <v>83</v>
      </c>
      <c r="L263" s="99">
        <f>IF($S262=0,"-",L262/$S262)</f>
        <v>0.4156371115789208</v>
      </c>
      <c r="M263" s="99">
        <f t="shared" ref="M263:R263" si="167">IF($S262=0,"-",M262/$S262)</f>
        <v>9.5894309702038872E-3</v>
      </c>
      <c r="N263" s="99">
        <f t="shared" si="167"/>
        <v>0.23138732704133724</v>
      </c>
      <c r="O263" s="99">
        <f t="shared" si="167"/>
        <v>0.21845876264387937</v>
      </c>
      <c r="P263" s="99">
        <f t="shared" si="167"/>
        <v>8.182412485725489E-2</v>
      </c>
      <c r="Q263" s="99">
        <f t="shared" si="167"/>
        <v>3.4247116734150304E-2</v>
      </c>
      <c r="R263" s="100">
        <f t="shared" si="167"/>
        <v>8.8561261742533919E-3</v>
      </c>
      <c r="S263" s="101">
        <f>SUM(L263:R263)</f>
        <v>0.99999999999999989</v>
      </c>
      <c r="U263" s="111" t="s">
        <v>83</v>
      </c>
      <c r="V263" s="133">
        <f>+V262/$AI262</f>
        <v>0.40018907280316629</v>
      </c>
      <c r="W263" s="133">
        <f t="shared" ref="W263:AH263" si="168">+W262/$AI262</f>
        <v>1.108219288162734E-2</v>
      </c>
      <c r="X263" s="133">
        <f t="shared" si="168"/>
        <v>3.4247116734150304E-2</v>
      </c>
      <c r="Y263" s="133">
        <f t="shared" si="168"/>
        <v>9.5894309702038872E-3</v>
      </c>
      <c r="Z263" s="133">
        <f t="shared" si="168"/>
        <v>0.23138732704133724</v>
      </c>
      <c r="AA263" s="133">
        <f t="shared" si="168"/>
        <v>0.17324108207921946</v>
      </c>
      <c r="AB263" s="133">
        <f t="shared" si="168"/>
        <v>8.182412485725489E-2</v>
      </c>
      <c r="AC263" s="133">
        <f t="shared" si="168"/>
        <v>5.8439652633040573E-2</v>
      </c>
      <c r="AD263" s="133">
        <f t="shared" si="168"/>
        <v>4.3658458941272724E-3</v>
      </c>
      <c r="AE263" s="133">
        <f t="shared" si="168"/>
        <v>9.6014202016182389E-3</v>
      </c>
      <c r="AF263" s="133">
        <f t="shared" si="168"/>
        <v>8.8561261742533919E-3</v>
      </c>
      <c r="AG263" s="133">
        <f t="shared" si="168"/>
        <v>0</v>
      </c>
      <c r="AH263" s="133">
        <f t="shared" si="168"/>
        <v>3.5616260363041663E-2</v>
      </c>
      <c r="AI263" s="134">
        <f>SUM(V263:AC263)</f>
        <v>1</v>
      </c>
      <c r="AJ263" s="25" t="str">
        <f t="shared" si="160"/>
        <v/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8.2335743867033521E-3</v>
      </c>
      <c r="C267" s="158">
        <v>0</v>
      </c>
      <c r="D267" s="158">
        <v>0</v>
      </c>
      <c r="E267" s="158">
        <v>0</v>
      </c>
      <c r="F267" s="321"/>
      <c r="G267" s="158">
        <v>0</v>
      </c>
      <c r="H267" s="159">
        <v>0</v>
      </c>
      <c r="I267" s="160">
        <f>SUM(B267:H267)</f>
        <v>8.2335743867033521E-3</v>
      </c>
      <c r="J267" s="155"/>
      <c r="K267" s="209" t="s">
        <v>7</v>
      </c>
      <c r="L267" s="158">
        <v>8.2335743867033521E-3</v>
      </c>
      <c r="M267" s="158">
        <v>0</v>
      </c>
      <c r="N267" s="158">
        <v>0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8.2335743867033521E-3</v>
      </c>
      <c r="U267" s="212" t="s">
        <v>7</v>
      </c>
      <c r="V267" s="213">
        <v>8.2335743867033521E-3</v>
      </c>
      <c r="W267" s="213">
        <v>0</v>
      </c>
      <c r="X267" s="213">
        <v>0</v>
      </c>
      <c r="Y267" s="213">
        <v>0</v>
      </c>
      <c r="Z267" s="213">
        <v>0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8.2335743867033521E-3</v>
      </c>
      <c r="AJ267" s="147" t="str">
        <f>IF(ABS(S267-AI267)&gt;0.001,S267-AI267,"")</f>
        <v/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69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70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71">SUM(V268:AC268)</f>
        <v>0</v>
      </c>
      <c r="AJ268" s="147" t="str">
        <f t="shared" ref="AJ268:AJ289" si="172">IF(ABS(S268-AI268)&gt;0.001,S268-AI268,"")</f>
        <v/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69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70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71"/>
        <v>0</v>
      </c>
      <c r="AJ269" s="147" t="str">
        <f t="shared" si="172"/>
        <v/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69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70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71"/>
        <v>0</v>
      </c>
      <c r="AJ270" s="147" t="str">
        <f t="shared" si="172"/>
        <v/>
      </c>
      <c r="BA270" s="147"/>
      <c r="BR270" s="147"/>
      <c r="CG270" s="147"/>
    </row>
    <row r="271" spans="1:85" ht="15">
      <c r="A271" s="173" t="s">
        <v>16</v>
      </c>
      <c r="B271" s="162">
        <v>0</v>
      </c>
      <c r="C271" s="162">
        <v>0</v>
      </c>
      <c r="D271" s="162">
        <v>0</v>
      </c>
      <c r="E271" s="162">
        <v>5.906675440570365</v>
      </c>
      <c r="F271" s="322"/>
      <c r="G271" s="162">
        <v>0</v>
      </c>
      <c r="H271" s="174">
        <v>0</v>
      </c>
      <c r="I271" s="160">
        <f t="shared" si="169"/>
        <v>5.906675440570365</v>
      </c>
      <c r="J271" s="155"/>
      <c r="K271" s="175" t="s">
        <v>16</v>
      </c>
      <c r="L271" s="162">
        <v>0</v>
      </c>
      <c r="M271" s="162">
        <v>0</v>
      </c>
      <c r="N271" s="162">
        <v>0</v>
      </c>
      <c r="O271" s="162">
        <v>5.906675440570365</v>
      </c>
      <c r="P271" s="162">
        <v>0</v>
      </c>
      <c r="Q271" s="162">
        <v>0</v>
      </c>
      <c r="R271" s="163">
        <v>0</v>
      </c>
      <c r="S271" s="164">
        <f t="shared" si="170"/>
        <v>5.906675440570365</v>
      </c>
      <c r="U271" s="221" t="s">
        <v>16</v>
      </c>
      <c r="V271" s="213">
        <v>0</v>
      </c>
      <c r="W271" s="213">
        <v>0</v>
      </c>
      <c r="X271" s="213">
        <v>0</v>
      </c>
      <c r="Y271" s="213">
        <v>0</v>
      </c>
      <c r="Z271" s="213">
        <v>0</v>
      </c>
      <c r="AA271" s="213">
        <v>5.906675440570365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71"/>
        <v>5.906675440570365</v>
      </c>
      <c r="AJ271" s="147" t="str">
        <f t="shared" si="172"/>
        <v/>
      </c>
      <c r="BA271" s="147"/>
      <c r="BR271" s="147"/>
      <c r="CG271" s="147"/>
    </row>
    <row r="272" spans="1:85" ht="15">
      <c r="A272" s="165" t="s">
        <v>15</v>
      </c>
      <c r="B272" s="166">
        <v>2.2465683915558299</v>
      </c>
      <c r="C272" s="166">
        <v>5.977982855103136E-2</v>
      </c>
      <c r="D272" s="166">
        <v>1.5214944386740443</v>
      </c>
      <c r="E272" s="166">
        <v>0.86921045295694932</v>
      </c>
      <c r="F272" s="322"/>
      <c r="G272" s="166">
        <v>0</v>
      </c>
      <c r="H272" s="167">
        <v>0</v>
      </c>
      <c r="I272" s="168">
        <f t="shared" si="169"/>
        <v>4.6970531117378549</v>
      </c>
      <c r="J272" s="155"/>
      <c r="K272" s="169" t="s">
        <v>15</v>
      </c>
      <c r="L272" s="170">
        <v>2.2465683915558299</v>
      </c>
      <c r="M272" s="170">
        <v>5.977982855103136E-2</v>
      </c>
      <c r="N272" s="170">
        <v>1.5214944386740443</v>
      </c>
      <c r="O272" s="170">
        <v>0.86921045295694932</v>
      </c>
      <c r="P272" s="170">
        <v>0</v>
      </c>
      <c r="Q272" s="170">
        <v>0</v>
      </c>
      <c r="R272" s="171">
        <v>0</v>
      </c>
      <c r="S272" s="172">
        <f t="shared" si="170"/>
        <v>4.6970531117378549</v>
      </c>
      <c r="U272" s="217" t="s">
        <v>53</v>
      </c>
      <c r="V272" s="218">
        <v>2.1651485568379987</v>
      </c>
      <c r="W272" s="218">
        <v>0</v>
      </c>
      <c r="X272" s="218">
        <v>0</v>
      </c>
      <c r="Y272" s="218">
        <v>5.977982855103136E-2</v>
      </c>
      <c r="Z272" s="218">
        <v>1.1458273852067833</v>
      </c>
      <c r="AA272" s="218">
        <v>0.86921045295694932</v>
      </c>
      <c r="AB272" s="218">
        <v>0</v>
      </c>
      <c r="AC272" s="219">
        <v>0.45708688818509224</v>
      </c>
      <c r="AD272" s="218">
        <v>8.1419834717831069E-2</v>
      </c>
      <c r="AE272" s="218">
        <v>0</v>
      </c>
      <c r="AF272" s="218">
        <v>0</v>
      </c>
      <c r="AG272" s="218">
        <v>0.37566705346726115</v>
      </c>
      <c r="AH272" s="218">
        <v>0</v>
      </c>
      <c r="AI272" s="220">
        <f t="shared" si="171"/>
        <v>4.697053111737854</v>
      </c>
      <c r="AJ272" s="147" t="str">
        <f t="shared" si="172"/>
        <v/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16.00072668055039</v>
      </c>
      <c r="F273" s="322"/>
      <c r="G273" s="162">
        <v>0</v>
      </c>
      <c r="H273" s="174">
        <v>0</v>
      </c>
      <c r="I273" s="160">
        <f t="shared" si="169"/>
        <v>16.00072668055039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16.00072668055039</v>
      </c>
      <c r="P273" s="162">
        <v>217.54708562622901</v>
      </c>
      <c r="Q273" s="162">
        <v>0</v>
      </c>
      <c r="R273" s="163">
        <v>0</v>
      </c>
      <c r="S273" s="164">
        <f t="shared" si="170"/>
        <v>233.54781230677941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2.4001090020825582</v>
      </c>
      <c r="AB273" s="213">
        <v>217.54708562622901</v>
      </c>
      <c r="AC273" s="214">
        <v>13.600617678467831</v>
      </c>
      <c r="AD273" s="213">
        <v>0</v>
      </c>
      <c r="AE273" s="213">
        <v>0</v>
      </c>
      <c r="AF273" s="213">
        <v>0</v>
      </c>
      <c r="AG273" s="213">
        <v>0</v>
      </c>
      <c r="AH273" s="213">
        <v>13.600617678467831</v>
      </c>
      <c r="AI273" s="216">
        <f t="shared" si="171"/>
        <v>233.54781230677941</v>
      </c>
      <c r="AJ273" s="147" t="str">
        <f t="shared" si="172"/>
        <v/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3.8596423483043384E-3</v>
      </c>
      <c r="F274" s="322"/>
      <c r="G274" s="166">
        <v>0</v>
      </c>
      <c r="H274" s="167">
        <v>0</v>
      </c>
      <c r="I274" s="168">
        <f t="shared" si="169"/>
        <v>3.8596423483043384E-3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3.8596423483043384E-3</v>
      </c>
      <c r="P274" s="170">
        <v>0.36515969091814815</v>
      </c>
      <c r="Q274" s="170">
        <v>0</v>
      </c>
      <c r="R274" s="171">
        <v>0</v>
      </c>
      <c r="S274" s="172">
        <f t="shared" si="170"/>
        <v>0.36901933326645248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0</v>
      </c>
      <c r="AB274" s="218">
        <v>0.36515969091814815</v>
      </c>
      <c r="AC274" s="219">
        <v>3.8596423483043384E-3</v>
      </c>
      <c r="AD274" s="218">
        <v>0</v>
      </c>
      <c r="AE274" s="218">
        <v>0</v>
      </c>
      <c r="AF274" s="218">
        <v>0</v>
      </c>
      <c r="AG274" s="218">
        <v>0</v>
      </c>
      <c r="AH274" s="218">
        <v>3.8596423483043384E-3</v>
      </c>
      <c r="AI274" s="220">
        <f t="shared" si="171"/>
        <v>0.36901933326645248</v>
      </c>
      <c r="AJ274" s="147" t="str">
        <f t="shared" si="172"/>
        <v/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69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70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71"/>
        <v>0</v>
      </c>
      <c r="AJ275" s="147" t="str">
        <f t="shared" si="172"/>
        <v/>
      </c>
      <c r="BA275" s="147"/>
      <c r="BR275" s="147"/>
      <c r="CG275" s="147"/>
    </row>
    <row r="276" spans="1:85" ht="15">
      <c r="A276" s="165" t="s">
        <v>17</v>
      </c>
      <c r="B276" s="166">
        <v>0</v>
      </c>
      <c r="C276" s="166">
        <v>0</v>
      </c>
      <c r="D276" s="166">
        <v>0.40719847006057408</v>
      </c>
      <c r="E276" s="166">
        <v>3.6854521544844004E-2</v>
      </c>
      <c r="F276" s="322"/>
      <c r="G276" s="166">
        <v>0</v>
      </c>
      <c r="H276" s="167">
        <v>0</v>
      </c>
      <c r="I276" s="168">
        <f t="shared" si="169"/>
        <v>0.44405299160541811</v>
      </c>
      <c r="J276" s="155"/>
      <c r="K276" s="169" t="s">
        <v>17</v>
      </c>
      <c r="L276" s="170">
        <v>0</v>
      </c>
      <c r="M276" s="170">
        <v>0</v>
      </c>
      <c r="N276" s="170">
        <v>0.40719847006057408</v>
      </c>
      <c r="O276" s="170">
        <v>3.6854521544844004E-2</v>
      </c>
      <c r="P276" s="170">
        <v>0.58848882352940923</v>
      </c>
      <c r="Q276" s="170">
        <v>0</v>
      </c>
      <c r="R276" s="171">
        <v>0</v>
      </c>
      <c r="S276" s="172">
        <f t="shared" si="170"/>
        <v>1.0325418151348273</v>
      </c>
      <c r="U276" s="217" t="s">
        <v>17</v>
      </c>
      <c r="V276" s="218">
        <v>0</v>
      </c>
      <c r="W276" s="218">
        <v>0</v>
      </c>
      <c r="X276" s="218">
        <v>0</v>
      </c>
      <c r="Y276" s="218">
        <v>0</v>
      </c>
      <c r="Z276" s="218">
        <v>0.40719847006057408</v>
      </c>
      <c r="AA276" s="218">
        <v>0</v>
      </c>
      <c r="AB276" s="218">
        <v>0.58848882352940923</v>
      </c>
      <c r="AC276" s="219">
        <v>3.6854521544844004E-2</v>
      </c>
      <c r="AD276" s="218">
        <v>0</v>
      </c>
      <c r="AE276" s="218">
        <v>0</v>
      </c>
      <c r="AF276" s="218">
        <v>0</v>
      </c>
      <c r="AG276" s="218">
        <v>0</v>
      </c>
      <c r="AH276" s="218">
        <v>3.6854521544844004E-2</v>
      </c>
      <c r="AI276" s="220">
        <f t="shared" si="171"/>
        <v>1.0325418151348273</v>
      </c>
      <c r="AJ276" s="147" t="str">
        <f t="shared" si="172"/>
        <v/>
      </c>
      <c r="BA276" s="147"/>
      <c r="BR276" s="147"/>
      <c r="CG276" s="147"/>
    </row>
    <row r="277" spans="1:85" ht="15">
      <c r="A277" s="173" t="s">
        <v>139</v>
      </c>
      <c r="B277" s="162">
        <v>7.6345450916304722E-2</v>
      </c>
      <c r="C277" s="162">
        <v>2.6776970117332586</v>
      </c>
      <c r="D277" s="162">
        <v>0.16459482589240124</v>
      </c>
      <c r="E277" s="162">
        <v>0.20526938807245168</v>
      </c>
      <c r="F277" s="322"/>
      <c r="G277" s="162">
        <v>0</v>
      </c>
      <c r="H277" s="174">
        <v>0</v>
      </c>
      <c r="I277" s="160">
        <f t="shared" si="169"/>
        <v>3.1239066766144163</v>
      </c>
      <c r="J277" s="155"/>
      <c r="K277" s="175" t="s">
        <v>139</v>
      </c>
      <c r="L277" s="162">
        <v>7.6345450916304722E-2</v>
      </c>
      <c r="M277" s="162">
        <v>2.6776970117332586</v>
      </c>
      <c r="N277" s="162">
        <v>0.16459482589240124</v>
      </c>
      <c r="O277" s="162">
        <v>0.20526938807245168</v>
      </c>
      <c r="P277" s="162">
        <v>0</v>
      </c>
      <c r="Q277" s="162">
        <v>0</v>
      </c>
      <c r="R277" s="163">
        <v>0</v>
      </c>
      <c r="S277" s="164">
        <f t="shared" si="170"/>
        <v>3.1239066766144163</v>
      </c>
      <c r="U277" s="221" t="s">
        <v>139</v>
      </c>
      <c r="V277" s="213">
        <v>7.6345450916304722E-2</v>
      </c>
      <c r="W277" s="213">
        <v>0</v>
      </c>
      <c r="X277" s="213">
        <v>0</v>
      </c>
      <c r="Y277" s="213">
        <v>2.6776970117332586</v>
      </c>
      <c r="Z277" s="213">
        <v>0</v>
      </c>
      <c r="AA277" s="213">
        <v>0</v>
      </c>
      <c r="AB277" s="213">
        <v>0</v>
      </c>
      <c r="AC277" s="214">
        <v>0.36986421396485297</v>
      </c>
      <c r="AD277" s="213">
        <v>0</v>
      </c>
      <c r="AE277" s="213">
        <v>0</v>
      </c>
      <c r="AF277" s="213">
        <v>0</v>
      </c>
      <c r="AG277" s="213">
        <v>0.16459482589240124</v>
      </c>
      <c r="AH277" s="213">
        <v>0.20526938807245168</v>
      </c>
      <c r="AI277" s="216">
        <f t="shared" si="171"/>
        <v>3.1239066766144163</v>
      </c>
      <c r="AJ277" s="147" t="str">
        <f t="shared" si="172"/>
        <v/>
      </c>
      <c r="BA277" s="147"/>
      <c r="BR277" s="147"/>
      <c r="CG277" s="147"/>
    </row>
    <row r="278" spans="1:85" ht="15">
      <c r="A278" s="165" t="s">
        <v>25</v>
      </c>
      <c r="B278" s="166">
        <v>1.3596208568312818</v>
      </c>
      <c r="C278" s="166">
        <v>4.7224145160425432E-2</v>
      </c>
      <c r="D278" s="166">
        <v>24.790480990261443</v>
      </c>
      <c r="E278" s="166">
        <v>84.308796822721334</v>
      </c>
      <c r="F278" s="322"/>
      <c r="G278" s="166">
        <v>1.3678639435031998</v>
      </c>
      <c r="H278" s="167">
        <v>0</v>
      </c>
      <c r="I278" s="168">
        <f t="shared" si="169"/>
        <v>111.87398675847768</v>
      </c>
      <c r="J278" s="155"/>
      <c r="K278" s="169" t="s">
        <v>25</v>
      </c>
      <c r="L278" s="170">
        <v>1.3596208568312818</v>
      </c>
      <c r="M278" s="170">
        <v>4.7224145160425432E-2</v>
      </c>
      <c r="N278" s="170">
        <v>24.790480990261443</v>
      </c>
      <c r="O278" s="170">
        <v>84.308796822721334</v>
      </c>
      <c r="P278" s="170">
        <v>0</v>
      </c>
      <c r="Q278" s="170">
        <v>1.3678639435031998</v>
      </c>
      <c r="R278" s="171">
        <v>0</v>
      </c>
      <c r="S278" s="172">
        <f t="shared" si="170"/>
        <v>111.87398675847768</v>
      </c>
      <c r="U278" s="217" t="s">
        <v>25</v>
      </c>
      <c r="V278" s="218">
        <v>0.7449851303591748</v>
      </c>
      <c r="W278" s="218">
        <v>0.61463572647210696</v>
      </c>
      <c r="X278" s="218">
        <v>1.3678639435031998</v>
      </c>
      <c r="Y278" s="218">
        <v>4.7224145160425432E-2</v>
      </c>
      <c r="Z278" s="218">
        <v>24.790480990261443</v>
      </c>
      <c r="AA278" s="218">
        <v>84.29415703402654</v>
      </c>
      <c r="AB278" s="218">
        <v>0</v>
      </c>
      <c r="AC278" s="219">
        <v>1.463978869479792E-2</v>
      </c>
      <c r="AD278" s="218">
        <v>0</v>
      </c>
      <c r="AE278" s="218">
        <v>0</v>
      </c>
      <c r="AF278" s="218">
        <v>0</v>
      </c>
      <c r="AG278" s="218">
        <v>0</v>
      </c>
      <c r="AH278" s="218">
        <v>1.463978869479792E-2</v>
      </c>
      <c r="AI278" s="220">
        <f t="shared" si="171"/>
        <v>111.87398675847768</v>
      </c>
      <c r="AJ278" s="147" t="str">
        <f t="shared" si="172"/>
        <v/>
      </c>
      <c r="BA278" s="147"/>
      <c r="BR278" s="147"/>
      <c r="CG278" s="147"/>
    </row>
    <row r="279" spans="1:85" ht="15">
      <c r="A279" s="173" t="s">
        <v>24</v>
      </c>
      <c r="B279" s="162">
        <v>0.18586297455552478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69"/>
        <v>0.18586297455552478</v>
      </c>
      <c r="J279" s="155"/>
      <c r="K279" s="175" t="s">
        <v>24</v>
      </c>
      <c r="L279" s="162">
        <v>0.18586297455552478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70"/>
        <v>0.18586297455552478</v>
      </c>
      <c r="U279" s="221" t="s">
        <v>24</v>
      </c>
      <c r="V279" s="213">
        <v>0.18586297455552478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71"/>
        <v>0.18586297455552478</v>
      </c>
      <c r="AJ279" s="147" t="str">
        <f t="shared" si="172"/>
        <v/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69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70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71"/>
        <v>0</v>
      </c>
      <c r="AJ280" s="147" t="str">
        <f t="shared" si="172"/>
        <v/>
      </c>
      <c r="BA280" s="147"/>
      <c r="BR280" s="147"/>
      <c r="CG280" s="147"/>
    </row>
    <row r="281" spans="1:85" ht="15">
      <c r="A281" s="173" t="s">
        <v>22</v>
      </c>
      <c r="B281" s="162">
        <v>3.7987500938777998</v>
      </c>
      <c r="C281" s="162">
        <v>0</v>
      </c>
      <c r="D281" s="162">
        <v>0</v>
      </c>
      <c r="E281" s="162">
        <v>0</v>
      </c>
      <c r="F281" s="322"/>
      <c r="G281" s="162">
        <v>0</v>
      </c>
      <c r="H281" s="174">
        <v>0</v>
      </c>
      <c r="I281" s="160">
        <f t="shared" si="169"/>
        <v>3.7987500938777998</v>
      </c>
      <c r="J281" s="155"/>
      <c r="K281" s="175" t="s">
        <v>22</v>
      </c>
      <c r="L281" s="162">
        <v>3.7987500938777998</v>
      </c>
      <c r="M281" s="162">
        <v>0</v>
      </c>
      <c r="N281" s="162">
        <v>0</v>
      </c>
      <c r="O281" s="162">
        <v>0</v>
      </c>
      <c r="P281" s="162">
        <v>12.551647244597273</v>
      </c>
      <c r="Q281" s="162">
        <v>0</v>
      </c>
      <c r="R281" s="163">
        <v>0</v>
      </c>
      <c r="S281" s="164">
        <f t="shared" si="170"/>
        <v>16.350397338475073</v>
      </c>
      <c r="U281" s="221" t="s">
        <v>22</v>
      </c>
      <c r="V281" s="213">
        <v>3.7987500938777998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12.551647244597273</v>
      </c>
      <c r="AC281" s="214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6">
        <f t="shared" si="171"/>
        <v>16.350397338475073</v>
      </c>
      <c r="AJ281" s="147" t="str">
        <f t="shared" si="172"/>
        <v/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69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70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71"/>
        <v>0</v>
      </c>
      <c r="AJ282" s="147" t="str">
        <f t="shared" si="172"/>
        <v/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69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70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71"/>
        <v>0</v>
      </c>
      <c r="AJ283" s="147" t="str">
        <f t="shared" si="172"/>
        <v/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69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70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71"/>
        <v>0</v>
      </c>
      <c r="AJ284" s="147" t="str">
        <f t="shared" si="172"/>
        <v/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69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70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71"/>
        <v>0</v>
      </c>
      <c r="AJ285" s="147" t="str">
        <f t="shared" si="172"/>
        <v/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69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70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71"/>
        <v>0</v>
      </c>
      <c r="AJ286" s="147" t="str">
        <f t="shared" si="172"/>
        <v/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69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70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71"/>
        <v>0</v>
      </c>
      <c r="AJ287" s="147" t="str">
        <f t="shared" si="172"/>
        <v/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7.675381342123444</v>
      </c>
      <c r="C288" s="201">
        <f t="shared" ref="C288:H288" si="173">SUM(C267:C283)</f>
        <v>2.7847009854447151</v>
      </c>
      <c r="D288" s="201">
        <f t="shared" si="173"/>
        <v>26.883768724888462</v>
      </c>
      <c r="E288" s="201">
        <f t="shared" si="173"/>
        <v>107.33139294876463</v>
      </c>
      <c r="F288" s="201">
        <f t="shared" si="173"/>
        <v>0</v>
      </c>
      <c r="G288" s="201">
        <f t="shared" si="173"/>
        <v>1.3678639435031998</v>
      </c>
      <c r="H288" s="203">
        <f t="shared" si="173"/>
        <v>0</v>
      </c>
      <c r="I288" s="160">
        <f t="shared" ref="I288" si="174">SUM(I267:I283)</f>
        <v>146.04310794472448</v>
      </c>
      <c r="J288" s="155"/>
      <c r="K288" s="202" t="s">
        <v>26</v>
      </c>
      <c r="L288" s="201">
        <f>SUM(L267:L283)</f>
        <v>7.675381342123444</v>
      </c>
      <c r="M288" s="201">
        <f t="shared" ref="M288:R288" si="175">SUM(M267:M283)</f>
        <v>2.7847009854447151</v>
      </c>
      <c r="N288" s="201">
        <f t="shared" si="175"/>
        <v>26.883768724888462</v>
      </c>
      <c r="O288" s="201">
        <f t="shared" si="175"/>
        <v>107.33139294876463</v>
      </c>
      <c r="P288" s="201">
        <f t="shared" si="175"/>
        <v>231.05238138527383</v>
      </c>
      <c r="Q288" s="201">
        <f t="shared" si="175"/>
        <v>1.3678639435031998</v>
      </c>
      <c r="R288" s="203">
        <f t="shared" si="175"/>
        <v>0</v>
      </c>
      <c r="S288" s="204">
        <f t="shared" ref="S288" si="176">SUM(S267:S283)</f>
        <v>377.09548932999832</v>
      </c>
      <c r="T288" s="147" t="str">
        <f>IF(ABS(S288-AI288)&gt;0.01,S288-AI288,"")</f>
        <v/>
      </c>
      <c r="U288" s="230" t="s">
        <v>59</v>
      </c>
      <c r="V288" s="231">
        <f>SUM(V267:V283)</f>
        <v>6.9793257809335056</v>
      </c>
      <c r="W288" s="231">
        <f t="shared" ref="W288:AH288" si="177">SUM(W267:W283)</f>
        <v>0.61463572647210696</v>
      </c>
      <c r="X288" s="231">
        <f t="shared" si="177"/>
        <v>1.3678639435031998</v>
      </c>
      <c r="Y288" s="231">
        <f t="shared" si="177"/>
        <v>2.7847009854447151</v>
      </c>
      <c r="Z288" s="231">
        <f t="shared" si="177"/>
        <v>26.3435068455288</v>
      </c>
      <c r="AA288" s="231">
        <f t="shared" si="177"/>
        <v>93.470151929636415</v>
      </c>
      <c r="AB288" s="231">
        <f t="shared" si="177"/>
        <v>231.05238138527383</v>
      </c>
      <c r="AC288" s="231">
        <f t="shared" si="177"/>
        <v>14.482922733205722</v>
      </c>
      <c r="AD288" s="232">
        <f t="shared" si="177"/>
        <v>8.1419834717831069E-2</v>
      </c>
      <c r="AE288" s="232">
        <f t="shared" si="177"/>
        <v>0</v>
      </c>
      <c r="AF288" s="232">
        <f t="shared" si="177"/>
        <v>0</v>
      </c>
      <c r="AG288" s="232">
        <f t="shared" si="177"/>
        <v>0.54026187935966241</v>
      </c>
      <c r="AH288" s="232">
        <f t="shared" si="177"/>
        <v>13.861241019128229</v>
      </c>
      <c r="AI288" s="233">
        <f>SUM(V288:AC288)</f>
        <v>377.09548932999832</v>
      </c>
      <c r="AJ288" s="147" t="str">
        <f t="shared" si="172"/>
        <v/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5.2555587525763156E-2</v>
      </c>
      <c r="C289" s="49">
        <f t="shared" ref="C289:H289" si="178">IF($I288=0,"-",C288/$I288)</f>
        <v>1.9067664504227685E-2</v>
      </c>
      <c r="D289" s="49">
        <f t="shared" si="178"/>
        <v>0.18408105047356044</v>
      </c>
      <c r="E289" s="49">
        <f t="shared" si="178"/>
        <v>0.73492953182965837</v>
      </c>
      <c r="F289" s="49">
        <f t="shared" si="178"/>
        <v>0</v>
      </c>
      <c r="G289" s="49">
        <f t="shared" si="178"/>
        <v>9.3661656667901067E-3</v>
      </c>
      <c r="H289" s="71">
        <f t="shared" si="178"/>
        <v>0</v>
      </c>
      <c r="I289" s="50">
        <f>SUM(B289:H289)</f>
        <v>0.99999999999999978</v>
      </c>
      <c r="J289" s="147"/>
      <c r="K289" s="82" t="s">
        <v>83</v>
      </c>
      <c r="L289" s="99">
        <f>IF($S288=0,"-",L288/$S288)</f>
        <v>2.0353946306174656E-2</v>
      </c>
      <c r="M289" s="99">
        <f t="shared" ref="M289:R289" si="179">IF($S288=0,"-",M288/$S288)</f>
        <v>7.3846043356085023E-3</v>
      </c>
      <c r="N289" s="99">
        <f t="shared" si="179"/>
        <v>7.1291674086725362E-2</v>
      </c>
      <c r="O289" s="99">
        <f t="shared" si="179"/>
        <v>0.28462656272941611</v>
      </c>
      <c r="P289" s="99">
        <f t="shared" si="179"/>
        <v>0.61271584498609222</v>
      </c>
      <c r="Q289" s="99">
        <f t="shared" si="179"/>
        <v>3.6273675559830806E-3</v>
      </c>
      <c r="R289" s="100">
        <f t="shared" si="179"/>
        <v>0</v>
      </c>
      <c r="S289" s="101">
        <f>SUM(L289:R289)</f>
        <v>0.99999999999999989</v>
      </c>
      <c r="U289" s="111" t="s">
        <v>83</v>
      </c>
      <c r="V289" s="133">
        <f>+V288/$AI288</f>
        <v>1.8508112609180165E-2</v>
      </c>
      <c r="W289" s="133">
        <f t="shared" ref="W289:AH289" si="180">+W288/$AI288</f>
        <v>1.6299206536894847E-3</v>
      </c>
      <c r="X289" s="133">
        <f t="shared" si="180"/>
        <v>3.6273675559830806E-3</v>
      </c>
      <c r="Y289" s="133">
        <f t="shared" si="180"/>
        <v>7.3846043356085023E-3</v>
      </c>
      <c r="Z289" s="133">
        <f t="shared" si="180"/>
        <v>6.9858981586691571E-2</v>
      </c>
      <c r="AA289" s="133">
        <f t="shared" si="180"/>
        <v>0.24786865548487158</v>
      </c>
      <c r="AB289" s="133">
        <f t="shared" si="180"/>
        <v>0.61271584498609222</v>
      </c>
      <c r="AC289" s="133">
        <f t="shared" si="180"/>
        <v>3.840651278788338E-2</v>
      </c>
      <c r="AD289" s="133">
        <f t="shared" si="180"/>
        <v>2.1591304330500789E-4</v>
      </c>
      <c r="AE289" s="133">
        <f t="shared" si="180"/>
        <v>0</v>
      </c>
      <c r="AF289" s="133">
        <f t="shared" si="180"/>
        <v>0</v>
      </c>
      <c r="AG289" s="133">
        <f t="shared" si="180"/>
        <v>1.4326925000337947E-3</v>
      </c>
      <c r="AH289" s="133">
        <f t="shared" si="180"/>
        <v>3.6757907244544585E-2</v>
      </c>
      <c r="AI289" s="134">
        <f>SUM(V289:AC289)</f>
        <v>1</v>
      </c>
      <c r="AJ289" s="25" t="str">
        <f t="shared" si="172"/>
        <v/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AJ293" s="147" t="str">
        <f>IF(ABS(S293-AI293)&gt;0.001,S293-AI293,"")</f>
        <v/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81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82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83">SUM(V294:AC294)</f>
        <v>0</v>
      </c>
      <c r="AJ294" s="147" t="str">
        <f t="shared" ref="AJ294:AJ315" si="184">IF(ABS(S294-AI294)&gt;0.001,S294-AI294,"")</f>
        <v/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81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82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83"/>
        <v>0</v>
      </c>
      <c r="AJ295" s="147" t="str">
        <f t="shared" si="184"/>
        <v/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81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82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83"/>
        <v>0</v>
      </c>
      <c r="AJ296" s="147" t="str">
        <f t="shared" si="184"/>
        <v/>
      </c>
      <c r="BA296" s="147"/>
      <c r="BR296" s="147"/>
      <c r="CG296" s="147"/>
    </row>
    <row r="297" spans="1:85" ht="15">
      <c r="A297" s="173" t="s">
        <v>16</v>
      </c>
      <c r="B297" s="162">
        <v>12.355146878033961</v>
      </c>
      <c r="C297" s="162">
        <v>93.385547508742988</v>
      </c>
      <c r="D297" s="162">
        <v>15.467298264393833</v>
      </c>
      <c r="E297" s="162">
        <v>0.28147710945783738</v>
      </c>
      <c r="F297" s="322"/>
      <c r="G297" s="162">
        <v>0</v>
      </c>
      <c r="H297" s="174">
        <v>0</v>
      </c>
      <c r="I297" s="160">
        <f t="shared" si="181"/>
        <v>121.48946976062862</v>
      </c>
      <c r="J297" s="155"/>
      <c r="K297" s="175" t="s">
        <v>16</v>
      </c>
      <c r="L297" s="162">
        <v>12.355146878033961</v>
      </c>
      <c r="M297" s="162">
        <v>93.385547508742988</v>
      </c>
      <c r="N297" s="162">
        <v>15.467298264393833</v>
      </c>
      <c r="O297" s="162">
        <v>0.28147710945783738</v>
      </c>
      <c r="P297" s="162">
        <v>0</v>
      </c>
      <c r="Q297" s="162">
        <v>0</v>
      </c>
      <c r="R297" s="163">
        <v>0</v>
      </c>
      <c r="S297" s="164">
        <f t="shared" si="182"/>
        <v>121.48946976062862</v>
      </c>
      <c r="U297" s="221" t="s">
        <v>16</v>
      </c>
      <c r="V297" s="213">
        <v>12.355146878033961</v>
      </c>
      <c r="W297" s="213">
        <v>0</v>
      </c>
      <c r="X297" s="213">
        <v>0</v>
      </c>
      <c r="Y297" s="213">
        <v>93.385547508742988</v>
      </c>
      <c r="Z297" s="213">
        <v>15.467298264393833</v>
      </c>
      <c r="AA297" s="213">
        <v>0.28147710945783738</v>
      </c>
      <c r="AB297" s="213">
        <v>0</v>
      </c>
      <c r="AC297" s="214">
        <v>0</v>
      </c>
      <c r="AD297" s="215">
        <v>0</v>
      </c>
      <c r="AE297" s="215">
        <v>0</v>
      </c>
      <c r="AF297" s="215">
        <v>0</v>
      </c>
      <c r="AG297" s="215">
        <v>0</v>
      </c>
      <c r="AH297" s="215">
        <v>0</v>
      </c>
      <c r="AI297" s="216">
        <f t="shared" si="183"/>
        <v>121.48946976062862</v>
      </c>
      <c r="AJ297" s="147" t="str">
        <f t="shared" si="184"/>
        <v/>
      </c>
      <c r="BA297" s="147"/>
      <c r="BR297" s="147"/>
      <c r="CG297" s="147"/>
    </row>
    <row r="298" spans="1:85" ht="15">
      <c r="A298" s="165" t="s">
        <v>15</v>
      </c>
      <c r="B298" s="166">
        <v>27.322136061743564</v>
      </c>
      <c r="C298" s="166">
        <v>47.218951997500064</v>
      </c>
      <c r="D298" s="166">
        <v>19.456591326111603</v>
      </c>
      <c r="E298" s="166">
        <v>0.34811479772053694</v>
      </c>
      <c r="F298" s="322"/>
      <c r="G298" s="166">
        <v>0</v>
      </c>
      <c r="H298" s="167">
        <v>0</v>
      </c>
      <c r="I298" s="168">
        <f t="shared" si="181"/>
        <v>94.345794183075782</v>
      </c>
      <c r="J298" s="155"/>
      <c r="K298" s="169" t="s">
        <v>15</v>
      </c>
      <c r="L298" s="170">
        <v>27.322136061743564</v>
      </c>
      <c r="M298" s="170">
        <v>47.218951997500064</v>
      </c>
      <c r="N298" s="170">
        <v>19.456591326111603</v>
      </c>
      <c r="O298" s="170">
        <v>0.34811479772053694</v>
      </c>
      <c r="P298" s="170">
        <v>0</v>
      </c>
      <c r="Q298" s="170">
        <v>0</v>
      </c>
      <c r="R298" s="171">
        <v>0</v>
      </c>
      <c r="S298" s="172">
        <f t="shared" si="182"/>
        <v>94.345794183075782</v>
      </c>
      <c r="U298" s="217" t="s">
        <v>53</v>
      </c>
      <c r="V298" s="218">
        <v>23.461445528268456</v>
      </c>
      <c r="W298" s="218">
        <v>0</v>
      </c>
      <c r="X298" s="218">
        <v>0</v>
      </c>
      <c r="Y298" s="218">
        <v>47.218951997500064</v>
      </c>
      <c r="Z298" s="218">
        <v>19.456591326111603</v>
      </c>
      <c r="AA298" s="218">
        <v>0.34811479772053694</v>
      </c>
      <c r="AB298" s="218">
        <v>0</v>
      </c>
      <c r="AC298" s="219">
        <v>3.8606905334751085</v>
      </c>
      <c r="AD298" s="218">
        <v>3.8606905334751085</v>
      </c>
      <c r="AE298" s="218">
        <v>0</v>
      </c>
      <c r="AF298" s="218">
        <v>0</v>
      </c>
      <c r="AG298" s="218">
        <v>0</v>
      </c>
      <c r="AH298" s="218">
        <v>0</v>
      </c>
      <c r="AI298" s="220">
        <f t="shared" si="183"/>
        <v>94.345794183075768</v>
      </c>
      <c r="AJ298" s="147" t="str">
        <f t="shared" si="184"/>
        <v/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0.4875535247810906</v>
      </c>
      <c r="F299" s="322"/>
      <c r="G299" s="162">
        <v>0</v>
      </c>
      <c r="H299" s="174">
        <v>0</v>
      </c>
      <c r="I299" s="160">
        <f t="shared" si="181"/>
        <v>0.4875535247810906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0.4875535247810906</v>
      </c>
      <c r="P299" s="162">
        <v>180.94092602945639</v>
      </c>
      <c r="Q299" s="162">
        <v>0</v>
      </c>
      <c r="R299" s="163">
        <v>0</v>
      </c>
      <c r="S299" s="164">
        <f t="shared" si="182"/>
        <v>181.42847955423747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0.4875535247810906</v>
      </c>
      <c r="AB299" s="213">
        <v>180.94092602945639</v>
      </c>
      <c r="AC299" s="214">
        <v>0</v>
      </c>
      <c r="AD299" s="213">
        <v>0</v>
      </c>
      <c r="AE299" s="213">
        <v>0</v>
      </c>
      <c r="AF299" s="213">
        <v>0</v>
      </c>
      <c r="AG299" s="213">
        <v>0</v>
      </c>
      <c r="AH299" s="213">
        <v>0</v>
      </c>
      <c r="AI299" s="216">
        <f t="shared" si="183"/>
        <v>181.42847955423747</v>
      </c>
      <c r="AJ299" s="147" t="str">
        <f t="shared" si="184"/>
        <v/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81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2.6379139084747449</v>
      </c>
      <c r="Q300" s="170">
        <v>0</v>
      </c>
      <c r="R300" s="171">
        <v>0</v>
      </c>
      <c r="S300" s="172">
        <f t="shared" si="182"/>
        <v>2.6379139084747449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2.6379139084747449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83"/>
        <v>2.6379139084747449</v>
      </c>
      <c r="AJ300" s="147" t="str">
        <f t="shared" si="184"/>
        <v/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81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82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83"/>
        <v>0</v>
      </c>
      <c r="AJ301" s="147" t="str">
        <f t="shared" si="184"/>
        <v/>
      </c>
      <c r="BA301" s="147"/>
      <c r="BR301" s="147"/>
      <c r="CG301" s="147"/>
    </row>
    <row r="302" spans="1:85" ht="15">
      <c r="A302" s="165" t="s">
        <v>17</v>
      </c>
      <c r="B302" s="166">
        <v>0.1035076114838219</v>
      </c>
      <c r="C302" s="166">
        <v>0</v>
      </c>
      <c r="D302" s="166">
        <v>45.345604155890278</v>
      </c>
      <c r="E302" s="166">
        <v>0.64204625134669513</v>
      </c>
      <c r="F302" s="322"/>
      <c r="G302" s="166">
        <v>0</v>
      </c>
      <c r="H302" s="167">
        <v>0</v>
      </c>
      <c r="I302" s="168">
        <f t="shared" si="181"/>
        <v>46.09115801872079</v>
      </c>
      <c r="J302" s="155"/>
      <c r="K302" s="169" t="s">
        <v>17</v>
      </c>
      <c r="L302" s="170">
        <v>0.1035076114838219</v>
      </c>
      <c r="M302" s="170">
        <v>0</v>
      </c>
      <c r="N302" s="170">
        <v>45.345604155890278</v>
      </c>
      <c r="O302" s="170">
        <v>0.64204625134669513</v>
      </c>
      <c r="P302" s="170">
        <v>1.0976700329176377</v>
      </c>
      <c r="Q302" s="170">
        <v>0</v>
      </c>
      <c r="R302" s="171">
        <v>0</v>
      </c>
      <c r="S302" s="172">
        <f t="shared" si="182"/>
        <v>47.188828051638431</v>
      </c>
      <c r="U302" s="217" t="s">
        <v>17</v>
      </c>
      <c r="V302" s="218">
        <v>0</v>
      </c>
      <c r="W302" s="218">
        <v>0</v>
      </c>
      <c r="X302" s="218">
        <v>0</v>
      </c>
      <c r="Y302" s="218">
        <v>0</v>
      </c>
      <c r="Z302" s="218">
        <v>45.345604155890278</v>
      </c>
      <c r="AA302" s="218">
        <v>0.29462622839445973</v>
      </c>
      <c r="AB302" s="218">
        <v>1.0976700329176377</v>
      </c>
      <c r="AC302" s="219">
        <v>0.45092763443605727</v>
      </c>
      <c r="AD302" s="218">
        <v>0.1035076114838219</v>
      </c>
      <c r="AE302" s="218">
        <v>0</v>
      </c>
      <c r="AF302" s="218">
        <v>0</v>
      </c>
      <c r="AG302" s="218">
        <v>0</v>
      </c>
      <c r="AH302" s="218">
        <v>0.3474200229522354</v>
      </c>
      <c r="AI302" s="220">
        <f t="shared" si="183"/>
        <v>47.188828051638431</v>
      </c>
      <c r="AJ302" s="147" t="str">
        <f t="shared" si="184"/>
        <v/>
      </c>
      <c r="BA302" s="147"/>
      <c r="BR302" s="147"/>
      <c r="CG302" s="147"/>
    </row>
    <row r="303" spans="1:85" ht="15">
      <c r="A303" s="173" t="s">
        <v>139</v>
      </c>
      <c r="B303" s="162">
        <v>31.226296301069361</v>
      </c>
      <c r="C303" s="162">
        <v>183.32493290712588</v>
      </c>
      <c r="D303" s="162">
        <v>64.997439841713913</v>
      </c>
      <c r="E303" s="162">
        <v>10.583135404744798</v>
      </c>
      <c r="F303" s="322"/>
      <c r="G303" s="162">
        <v>0</v>
      </c>
      <c r="H303" s="174">
        <v>0</v>
      </c>
      <c r="I303" s="160">
        <f t="shared" si="181"/>
        <v>290.13180445465395</v>
      </c>
      <c r="J303" s="155"/>
      <c r="K303" s="175" t="s">
        <v>139</v>
      </c>
      <c r="L303" s="162">
        <v>31.226296301069361</v>
      </c>
      <c r="M303" s="162">
        <v>183.32493290712588</v>
      </c>
      <c r="N303" s="162">
        <v>64.997439841713913</v>
      </c>
      <c r="O303" s="162">
        <v>10.583135404744798</v>
      </c>
      <c r="P303" s="162">
        <v>0.54197083454964945</v>
      </c>
      <c r="Q303" s="162">
        <v>0</v>
      </c>
      <c r="R303" s="163">
        <v>0</v>
      </c>
      <c r="S303" s="164">
        <f t="shared" si="182"/>
        <v>290.6737752892036</v>
      </c>
      <c r="U303" s="221" t="s">
        <v>139</v>
      </c>
      <c r="V303" s="213">
        <v>25.740762276589905</v>
      </c>
      <c r="W303" s="213">
        <v>0</v>
      </c>
      <c r="X303" s="213">
        <v>0</v>
      </c>
      <c r="Y303" s="213">
        <v>183.32493290712588</v>
      </c>
      <c r="Z303" s="213">
        <v>64.997439841713913</v>
      </c>
      <c r="AA303" s="213">
        <v>9.6478654757441724</v>
      </c>
      <c r="AB303" s="213">
        <v>0.54197083454964945</v>
      </c>
      <c r="AC303" s="214">
        <v>6.4208039534800809</v>
      </c>
      <c r="AD303" s="213">
        <v>5.4855340244794553</v>
      </c>
      <c r="AE303" s="213">
        <v>0</v>
      </c>
      <c r="AF303" s="213">
        <v>0</v>
      </c>
      <c r="AG303" s="213">
        <v>0</v>
      </c>
      <c r="AH303" s="213">
        <v>0.93526992900062544</v>
      </c>
      <c r="AI303" s="216">
        <f t="shared" si="183"/>
        <v>290.6737752892036</v>
      </c>
      <c r="AJ303" s="147" t="str">
        <f t="shared" si="184"/>
        <v/>
      </c>
      <c r="BA303" s="147"/>
      <c r="BR303" s="147"/>
      <c r="CG303" s="147"/>
    </row>
    <row r="304" spans="1:85" ht="15">
      <c r="A304" s="165" t="s">
        <v>25</v>
      </c>
      <c r="B304" s="166">
        <v>29.590617252543701</v>
      </c>
      <c r="C304" s="166">
        <v>4.6188214902576181</v>
      </c>
      <c r="D304" s="166">
        <v>23.182199576234265</v>
      </c>
      <c r="E304" s="166">
        <v>379.5878657729354</v>
      </c>
      <c r="F304" s="322"/>
      <c r="G304" s="166">
        <v>37.165411686930511</v>
      </c>
      <c r="H304" s="167">
        <v>0</v>
      </c>
      <c r="I304" s="168">
        <f t="shared" si="181"/>
        <v>474.14491577890146</v>
      </c>
      <c r="J304" s="155"/>
      <c r="K304" s="169" t="s">
        <v>25</v>
      </c>
      <c r="L304" s="170">
        <v>29.590617252543701</v>
      </c>
      <c r="M304" s="170">
        <v>4.6188214902576181</v>
      </c>
      <c r="N304" s="170">
        <v>23.182199576234265</v>
      </c>
      <c r="O304" s="170">
        <v>379.5878657729354</v>
      </c>
      <c r="P304" s="170">
        <v>0.30979466799819932</v>
      </c>
      <c r="Q304" s="170">
        <v>37.165411686930511</v>
      </c>
      <c r="R304" s="171">
        <v>0</v>
      </c>
      <c r="S304" s="172">
        <f t="shared" si="182"/>
        <v>474.45471044689964</v>
      </c>
      <c r="U304" s="217" t="s">
        <v>25</v>
      </c>
      <c r="V304" s="218">
        <v>2.7842392870648753</v>
      </c>
      <c r="W304" s="218">
        <v>25.6698705584108</v>
      </c>
      <c r="X304" s="218">
        <v>37.165411686930511</v>
      </c>
      <c r="Y304" s="218">
        <v>4.6188214902576181</v>
      </c>
      <c r="Z304" s="218">
        <v>23.182199576234265</v>
      </c>
      <c r="AA304" s="218">
        <v>273.95995272013238</v>
      </c>
      <c r="AB304" s="218">
        <v>0.30979466799819932</v>
      </c>
      <c r="AC304" s="219">
        <v>106.76442045987103</v>
      </c>
      <c r="AD304" s="218">
        <v>1.1365074070680268</v>
      </c>
      <c r="AE304" s="218">
        <v>99.329158635631828</v>
      </c>
      <c r="AF304" s="218">
        <v>0</v>
      </c>
      <c r="AG304" s="218">
        <v>0</v>
      </c>
      <c r="AH304" s="218">
        <v>6.2987544171711924</v>
      </c>
      <c r="AI304" s="220">
        <f t="shared" si="183"/>
        <v>474.45471044689964</v>
      </c>
      <c r="AJ304" s="147" t="str">
        <f t="shared" si="184"/>
        <v/>
      </c>
      <c r="BA304" s="147"/>
      <c r="BR304" s="147"/>
      <c r="CG304" s="147"/>
    </row>
    <row r="305" spans="1:85" ht="15">
      <c r="A305" s="173" t="s">
        <v>24</v>
      </c>
      <c r="B305" s="162">
        <v>1.8566518382359742</v>
      </c>
      <c r="C305" s="162">
        <v>0.18881714903399224</v>
      </c>
      <c r="D305" s="162">
        <v>12.027076235351149</v>
      </c>
      <c r="E305" s="162">
        <v>0</v>
      </c>
      <c r="F305" s="322"/>
      <c r="G305" s="162">
        <v>0</v>
      </c>
      <c r="H305" s="174">
        <v>0</v>
      </c>
      <c r="I305" s="160">
        <f t="shared" si="181"/>
        <v>14.072545222621116</v>
      </c>
      <c r="J305" s="155"/>
      <c r="K305" s="175" t="s">
        <v>24</v>
      </c>
      <c r="L305" s="162">
        <v>1.8566518382359742</v>
      </c>
      <c r="M305" s="162">
        <v>0.18881714903399224</v>
      </c>
      <c r="N305" s="162">
        <v>12.027076235351149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82"/>
        <v>14.072545222621116</v>
      </c>
      <c r="U305" s="221" t="s">
        <v>24</v>
      </c>
      <c r="V305" s="213">
        <v>1.729110661933438</v>
      </c>
      <c r="W305" s="213">
        <v>2.9085977629569906E-2</v>
      </c>
      <c r="X305" s="213">
        <v>0</v>
      </c>
      <c r="Y305" s="213">
        <v>0.18881714903399224</v>
      </c>
      <c r="Z305" s="213">
        <v>12.027076235351149</v>
      </c>
      <c r="AA305" s="213">
        <v>0</v>
      </c>
      <c r="AB305" s="213">
        <v>0</v>
      </c>
      <c r="AC305" s="214">
        <v>9.8455198672966177E-2</v>
      </c>
      <c r="AD305" s="213">
        <v>9.8455198672966177E-2</v>
      </c>
      <c r="AE305" s="213">
        <v>0</v>
      </c>
      <c r="AF305" s="213">
        <v>0</v>
      </c>
      <c r="AG305" s="213">
        <v>0</v>
      </c>
      <c r="AH305" s="213">
        <v>0</v>
      </c>
      <c r="AI305" s="216">
        <f t="shared" si="183"/>
        <v>14.072545222621116</v>
      </c>
      <c r="AJ305" s="147" t="str">
        <f t="shared" si="184"/>
        <v/>
      </c>
      <c r="BA305" s="147"/>
      <c r="BR305" s="147"/>
      <c r="CG305" s="147"/>
    </row>
    <row r="306" spans="1:85" ht="15">
      <c r="A306" s="165" t="s">
        <v>56</v>
      </c>
      <c r="B306" s="166">
        <v>1.9828022635470748</v>
      </c>
      <c r="C306" s="166">
        <v>5.8335286860910281E-2</v>
      </c>
      <c r="D306" s="166">
        <v>2.154320357209536</v>
      </c>
      <c r="E306" s="166">
        <v>0</v>
      </c>
      <c r="F306" s="322"/>
      <c r="G306" s="166">
        <v>0</v>
      </c>
      <c r="H306" s="167">
        <v>0</v>
      </c>
      <c r="I306" s="168">
        <f t="shared" si="181"/>
        <v>4.1954579076175209</v>
      </c>
      <c r="J306" s="155"/>
      <c r="K306" s="169" t="s">
        <v>56</v>
      </c>
      <c r="L306" s="170">
        <v>1.9828022635470748</v>
      </c>
      <c r="M306" s="170">
        <v>5.8335286860910281E-2</v>
      </c>
      <c r="N306" s="170">
        <v>2.154320357209536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82"/>
        <v>4.1954579076175209</v>
      </c>
      <c r="U306" s="217" t="s">
        <v>56</v>
      </c>
      <c r="V306" s="218">
        <v>1.8653010210282637</v>
      </c>
      <c r="W306" s="218">
        <v>0</v>
      </c>
      <c r="X306" s="218">
        <v>0</v>
      </c>
      <c r="Y306" s="218">
        <v>5.8335286860910281E-2</v>
      </c>
      <c r="Z306" s="218">
        <v>2.154320357209536</v>
      </c>
      <c r="AA306" s="218">
        <v>0</v>
      </c>
      <c r="AB306" s="218">
        <v>0</v>
      </c>
      <c r="AC306" s="219">
        <v>0.117501242518811</v>
      </c>
      <c r="AD306" s="218">
        <v>0.117501242518811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83"/>
        <v>4.1954579076175209</v>
      </c>
      <c r="AJ306" s="147" t="str">
        <f t="shared" si="184"/>
        <v/>
      </c>
      <c r="BA306" s="147"/>
      <c r="BR306" s="147"/>
      <c r="CG306" s="147"/>
    </row>
    <row r="307" spans="1:85" ht="15">
      <c r="A307" s="173" t="s">
        <v>22</v>
      </c>
      <c r="B307" s="162">
        <v>62.754385339782608</v>
      </c>
      <c r="C307" s="162">
        <v>28.805291631375631</v>
      </c>
      <c r="D307" s="162">
        <v>11.316364569468996</v>
      </c>
      <c r="E307" s="162">
        <v>0</v>
      </c>
      <c r="F307" s="322"/>
      <c r="G307" s="162">
        <v>0</v>
      </c>
      <c r="H307" s="174">
        <v>0</v>
      </c>
      <c r="I307" s="160">
        <f t="shared" si="181"/>
        <v>102.87604154062724</v>
      </c>
      <c r="J307" s="155"/>
      <c r="K307" s="175" t="s">
        <v>22</v>
      </c>
      <c r="L307" s="162">
        <v>62.754385339782608</v>
      </c>
      <c r="M307" s="162">
        <v>28.805291631375631</v>
      </c>
      <c r="N307" s="162">
        <v>11.316364569468996</v>
      </c>
      <c r="O307" s="162">
        <v>0</v>
      </c>
      <c r="P307" s="162">
        <v>10.481885018883311</v>
      </c>
      <c r="Q307" s="162">
        <v>0</v>
      </c>
      <c r="R307" s="163">
        <v>0</v>
      </c>
      <c r="S307" s="164">
        <f t="shared" si="182"/>
        <v>113.35792655951056</v>
      </c>
      <c r="U307" s="221" t="s">
        <v>22</v>
      </c>
      <c r="V307" s="213">
        <v>60.696864508970066</v>
      </c>
      <c r="W307" s="213">
        <v>0</v>
      </c>
      <c r="X307" s="213">
        <v>0</v>
      </c>
      <c r="Y307" s="213">
        <v>28.805291631375631</v>
      </c>
      <c r="Z307" s="213">
        <v>11.316364569468996</v>
      </c>
      <c r="AA307" s="213">
        <v>0</v>
      </c>
      <c r="AB307" s="213">
        <v>10.481885018883311</v>
      </c>
      <c r="AC307" s="214">
        <v>2.0575208308125448</v>
      </c>
      <c r="AD307" s="213">
        <v>2.0575208308125448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83"/>
        <v>113.35792655951057</v>
      </c>
      <c r="AJ307" s="147" t="str">
        <f t="shared" si="184"/>
        <v/>
      </c>
      <c r="BA307" s="147"/>
      <c r="BR307" s="147"/>
      <c r="CG307" s="147"/>
    </row>
    <row r="308" spans="1:85" ht="15">
      <c r="A308" s="165" t="s">
        <v>21</v>
      </c>
      <c r="B308" s="166">
        <v>1.6888927649881934E-2</v>
      </c>
      <c r="C308" s="166">
        <v>2.5333391474822903E-2</v>
      </c>
      <c r="D308" s="166">
        <v>0</v>
      </c>
      <c r="E308" s="166">
        <v>0</v>
      </c>
      <c r="F308" s="322"/>
      <c r="G308" s="166">
        <v>0</v>
      </c>
      <c r="H308" s="167">
        <v>0</v>
      </c>
      <c r="I308" s="168">
        <f t="shared" si="181"/>
        <v>4.2222319124704838E-2</v>
      </c>
      <c r="J308" s="155"/>
      <c r="K308" s="169" t="s">
        <v>21</v>
      </c>
      <c r="L308" s="170">
        <v>1.6888927649881934E-2</v>
      </c>
      <c r="M308" s="170">
        <v>2.5333391474822903E-2</v>
      </c>
      <c r="N308" s="170">
        <v>0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82"/>
        <v>4.2222319124704838E-2</v>
      </c>
      <c r="U308" s="217" t="s">
        <v>57</v>
      </c>
      <c r="V308" s="218">
        <v>1.6888927649881934E-2</v>
      </c>
      <c r="W308" s="218">
        <v>0</v>
      </c>
      <c r="X308" s="218">
        <v>0</v>
      </c>
      <c r="Y308" s="218">
        <v>2.5333391474822903E-2</v>
      </c>
      <c r="Z308" s="218">
        <v>0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83"/>
        <v>4.2222319124704838E-2</v>
      </c>
      <c r="AJ308" s="147" t="str">
        <f t="shared" si="184"/>
        <v/>
      </c>
      <c r="BA308" s="147"/>
      <c r="BR308" s="147"/>
      <c r="CG308" s="147"/>
    </row>
    <row r="309" spans="1:85" ht="15">
      <c r="A309" s="176" t="s">
        <v>60</v>
      </c>
      <c r="B309" s="162">
        <v>0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81"/>
        <v>0</v>
      </c>
      <c r="J309" s="155"/>
      <c r="K309" s="177" t="s">
        <v>60</v>
      </c>
      <c r="L309" s="162">
        <v>0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82"/>
        <v>0</v>
      </c>
      <c r="U309" s="222" t="s">
        <v>58</v>
      </c>
      <c r="V309" s="213">
        <v>0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0</v>
      </c>
      <c r="AD309" s="215">
        <v>0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83"/>
        <v>0</v>
      </c>
      <c r="AJ309" s="147" t="str">
        <f t="shared" si="184"/>
        <v/>
      </c>
      <c r="BA309" s="147"/>
      <c r="BR309" s="147"/>
      <c r="CG309" s="147"/>
    </row>
    <row r="310" spans="1:85">
      <c r="A310" s="178" t="s">
        <v>23</v>
      </c>
      <c r="B310" s="179">
        <v>0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81"/>
        <v>0</v>
      </c>
      <c r="J310" s="155"/>
      <c r="K310" s="182" t="s">
        <v>23</v>
      </c>
      <c r="L310" s="183">
        <v>0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82"/>
        <v>0</v>
      </c>
      <c r="U310" s="223" t="s">
        <v>61</v>
      </c>
      <c r="V310" s="224">
        <v>0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0</v>
      </c>
      <c r="AD310" s="224">
        <v>0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83"/>
        <v>0</v>
      </c>
      <c r="AJ310" s="147" t="str">
        <f t="shared" si="184"/>
        <v/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81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82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83"/>
        <v>0</v>
      </c>
      <c r="AJ311" s="147" t="str">
        <f t="shared" si="184"/>
        <v/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81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82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83"/>
        <v>0</v>
      </c>
      <c r="AJ312" s="147" t="str">
        <f t="shared" si="184"/>
        <v/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81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82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83"/>
        <v>0</v>
      </c>
      <c r="AJ313" s="147" t="str">
        <f t="shared" si="184"/>
        <v/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167.20843247408993</v>
      </c>
      <c r="C314" s="201">
        <f t="shared" ref="C314:H314" si="185">SUM(C293:C309)</f>
        <v>357.62603136237192</v>
      </c>
      <c r="D314" s="201">
        <f t="shared" si="185"/>
        <v>193.94689432637358</v>
      </c>
      <c r="E314" s="201">
        <f t="shared" si="185"/>
        <v>391.93019286098638</v>
      </c>
      <c r="F314" s="201">
        <f t="shared" si="185"/>
        <v>0</v>
      </c>
      <c r="G314" s="201">
        <f t="shared" si="185"/>
        <v>37.165411686930511</v>
      </c>
      <c r="H314" s="203">
        <f t="shared" si="185"/>
        <v>0</v>
      </c>
      <c r="I314" s="160">
        <f t="shared" ref="I314" si="186">SUM(I293:I309)</f>
        <v>1147.8769627107522</v>
      </c>
      <c r="J314" s="155"/>
      <c r="K314" s="202" t="s">
        <v>26</v>
      </c>
      <c r="L314" s="201">
        <f>SUM(L293:L309)</f>
        <v>167.20843247408993</v>
      </c>
      <c r="M314" s="201">
        <f t="shared" ref="M314:R314" si="187">SUM(M293:M309)</f>
        <v>357.62603136237192</v>
      </c>
      <c r="N314" s="201">
        <f t="shared" si="187"/>
        <v>193.94689432637358</v>
      </c>
      <c r="O314" s="201">
        <f t="shared" si="187"/>
        <v>391.93019286098638</v>
      </c>
      <c r="P314" s="201">
        <f t="shared" si="187"/>
        <v>196.01016049227997</v>
      </c>
      <c r="Q314" s="201">
        <f t="shared" si="187"/>
        <v>37.165411686930511</v>
      </c>
      <c r="R314" s="203">
        <f t="shared" si="187"/>
        <v>0</v>
      </c>
      <c r="S314" s="204">
        <f t="shared" ref="S314" si="188">SUM(S293:S309)</f>
        <v>1343.8871232030322</v>
      </c>
      <c r="T314" s="147" t="str">
        <f>IF(ABS(S314-AI314)&gt;0.01,S314-AI314,"")</f>
        <v/>
      </c>
      <c r="U314" s="230" t="s">
        <v>59</v>
      </c>
      <c r="V314" s="231">
        <f>SUM(V293:V309)</f>
        <v>128.64975908953883</v>
      </c>
      <c r="W314" s="231">
        <f t="shared" ref="W314:AH314" si="189">SUM(W293:W309)</f>
        <v>25.69895653604037</v>
      </c>
      <c r="X314" s="231">
        <f t="shared" si="189"/>
        <v>37.165411686930511</v>
      </c>
      <c r="Y314" s="231">
        <f t="shared" si="189"/>
        <v>357.62603136237192</v>
      </c>
      <c r="Z314" s="231">
        <f t="shared" si="189"/>
        <v>193.94689432637358</v>
      </c>
      <c r="AA314" s="231">
        <f t="shared" si="189"/>
        <v>285.01958985623048</v>
      </c>
      <c r="AB314" s="231">
        <f t="shared" si="189"/>
        <v>196.01016049227997</v>
      </c>
      <c r="AC314" s="231">
        <f t="shared" si="189"/>
        <v>119.77031985326661</v>
      </c>
      <c r="AD314" s="232">
        <f t="shared" si="189"/>
        <v>12.859716848510734</v>
      </c>
      <c r="AE314" s="232">
        <f t="shared" si="189"/>
        <v>99.329158635631828</v>
      </c>
      <c r="AF314" s="232">
        <f t="shared" si="189"/>
        <v>0</v>
      </c>
      <c r="AG314" s="232">
        <f t="shared" si="189"/>
        <v>0</v>
      </c>
      <c r="AH314" s="232">
        <f t="shared" si="189"/>
        <v>7.5814443691240534</v>
      </c>
      <c r="AI314" s="233">
        <f>SUM(V314:AC314)</f>
        <v>1343.8871232030322</v>
      </c>
      <c r="AJ314" s="147" t="str">
        <f t="shared" si="184"/>
        <v/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0.14566755663361453</v>
      </c>
      <c r="C315" s="49">
        <f t="shared" ref="C315:H315" si="190">IF($I314=0,"-",C314/$I314)</f>
        <v>0.31155432418281603</v>
      </c>
      <c r="D315" s="49">
        <f t="shared" si="190"/>
        <v>0.16896139623567416</v>
      </c>
      <c r="E315" s="49">
        <f t="shared" si="190"/>
        <v>0.34143920088389029</v>
      </c>
      <c r="F315" s="49">
        <f t="shared" si="190"/>
        <v>0</v>
      </c>
      <c r="G315" s="49">
        <f t="shared" si="190"/>
        <v>3.2377522064005078E-2</v>
      </c>
      <c r="H315" s="71">
        <f t="shared" si="190"/>
        <v>0</v>
      </c>
      <c r="I315" s="50">
        <f>SUM(B315:H315)</f>
        <v>1</v>
      </c>
      <c r="J315" s="147"/>
      <c r="K315" s="82" t="s">
        <v>83</v>
      </c>
      <c r="L315" s="99">
        <f>IF($S314=0,"-",L314/$S314)</f>
        <v>0.124421485694099</v>
      </c>
      <c r="M315" s="99">
        <f t="shared" ref="M315:R315" si="191">IF($S314=0,"-",M314/$S314)</f>
        <v>0.26611314684674031</v>
      </c>
      <c r="N315" s="99">
        <f t="shared" si="191"/>
        <v>0.14431784558223826</v>
      </c>
      <c r="O315" s="99">
        <f t="shared" si="191"/>
        <v>0.29163922035866863</v>
      </c>
      <c r="P315" s="99">
        <f t="shared" si="191"/>
        <v>0.1458531428034727</v>
      </c>
      <c r="Q315" s="99">
        <f t="shared" si="191"/>
        <v>2.7655158714781157E-2</v>
      </c>
      <c r="R315" s="100">
        <f t="shared" si="191"/>
        <v>0</v>
      </c>
      <c r="S315" s="101">
        <f>SUM(L315:R315)</f>
        <v>1</v>
      </c>
      <c r="U315" s="111" t="s">
        <v>83</v>
      </c>
      <c r="V315" s="133">
        <f>+V314/$AI314</f>
        <v>9.5729586859135823E-2</v>
      </c>
      <c r="W315" s="133">
        <f t="shared" ref="W315:AH315" si="192">+W314/$AI314</f>
        <v>1.9122853469113726E-2</v>
      </c>
      <c r="X315" s="133">
        <f t="shared" si="192"/>
        <v>2.7655158714781157E-2</v>
      </c>
      <c r="Y315" s="133">
        <f t="shared" si="192"/>
        <v>0.26611314684674031</v>
      </c>
      <c r="Z315" s="133">
        <f t="shared" si="192"/>
        <v>0.14431784558223826</v>
      </c>
      <c r="AA315" s="133">
        <f t="shared" si="192"/>
        <v>0.21208595940476929</v>
      </c>
      <c r="AB315" s="133">
        <f t="shared" si="192"/>
        <v>0.1458531428034727</v>
      </c>
      <c r="AC315" s="133">
        <f t="shared" si="192"/>
        <v>8.9122306319748795E-2</v>
      </c>
      <c r="AD315" s="133">
        <f t="shared" si="192"/>
        <v>9.5690453658494583E-3</v>
      </c>
      <c r="AE315" s="133">
        <f t="shared" si="192"/>
        <v>7.3911831522642954E-2</v>
      </c>
      <c r="AF315" s="133">
        <f t="shared" si="192"/>
        <v>0</v>
      </c>
      <c r="AG315" s="133">
        <f t="shared" si="192"/>
        <v>0</v>
      </c>
      <c r="AH315" s="133">
        <f t="shared" si="192"/>
        <v>5.6414294312563795E-3</v>
      </c>
      <c r="AI315" s="134">
        <f>SUM(V315:AC315)</f>
        <v>1</v>
      </c>
      <c r="AJ315" s="25" t="str">
        <f t="shared" si="184"/>
        <v/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AJ319" s="147" t="str">
        <f>IF(ABS(S319-AI319)&gt;0.001,S319-AI319,"")</f>
        <v/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93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94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95">SUM(V320:AC320)</f>
        <v>0</v>
      </c>
      <c r="AJ320" s="147" t="str">
        <f t="shared" ref="AJ320:AJ341" si="196">IF(ABS(S320-AI320)&gt;0.001,S320-AI320,"")</f>
        <v/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93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94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95"/>
        <v>0</v>
      </c>
      <c r="AJ321" s="147" t="str">
        <f t="shared" si="196"/>
        <v/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93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94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95"/>
        <v>0</v>
      </c>
      <c r="AJ322" s="147" t="str">
        <f t="shared" si="196"/>
        <v/>
      </c>
      <c r="BA322" s="147"/>
      <c r="BR322" s="147"/>
      <c r="CG322" s="147"/>
    </row>
    <row r="323" spans="1:85" ht="15">
      <c r="A323" s="173" t="s">
        <v>16</v>
      </c>
      <c r="B323" s="162">
        <v>0.27768465725236263</v>
      </c>
      <c r="C323" s="162">
        <v>2.8565096997303216</v>
      </c>
      <c r="D323" s="162">
        <v>0</v>
      </c>
      <c r="E323" s="162">
        <v>0</v>
      </c>
      <c r="F323" s="322"/>
      <c r="G323" s="162">
        <v>0</v>
      </c>
      <c r="H323" s="174">
        <v>0</v>
      </c>
      <c r="I323" s="160">
        <f t="shared" si="193"/>
        <v>3.1341943569826842</v>
      </c>
      <c r="J323" s="155"/>
      <c r="K323" s="175" t="s">
        <v>16</v>
      </c>
      <c r="L323" s="162">
        <v>0.27768465725236263</v>
      </c>
      <c r="M323" s="162">
        <v>2.8565096997303216</v>
      </c>
      <c r="N323" s="162">
        <v>0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94"/>
        <v>3.1341943569826842</v>
      </c>
      <c r="U323" s="221" t="s">
        <v>16</v>
      </c>
      <c r="V323" s="213">
        <v>0.27768465725236263</v>
      </c>
      <c r="W323" s="213">
        <v>0</v>
      </c>
      <c r="X323" s="213">
        <v>0</v>
      </c>
      <c r="Y323" s="213">
        <v>2.8565096997303216</v>
      </c>
      <c r="Z323" s="213">
        <v>0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95"/>
        <v>3.1341943569826842</v>
      </c>
      <c r="AJ323" s="147" t="str">
        <f t="shared" si="196"/>
        <v/>
      </c>
      <c r="BA323" s="147"/>
      <c r="BR323" s="147"/>
      <c r="CG323" s="147"/>
    </row>
    <row r="324" spans="1:85" ht="15">
      <c r="A324" s="165" t="s">
        <v>15</v>
      </c>
      <c r="B324" s="166">
        <v>3.124958859114952</v>
      </c>
      <c r="C324" s="166">
        <v>0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93"/>
        <v>3.124958859114952</v>
      </c>
      <c r="J324" s="155"/>
      <c r="K324" s="169" t="s">
        <v>15</v>
      </c>
      <c r="L324" s="170">
        <v>3.124958859114952</v>
      </c>
      <c r="M324" s="170">
        <v>0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94"/>
        <v>3.124958859114952</v>
      </c>
      <c r="U324" s="217" t="s">
        <v>53</v>
      </c>
      <c r="V324" s="218">
        <v>3.124958859114952</v>
      </c>
      <c r="W324" s="218">
        <v>0</v>
      </c>
      <c r="X324" s="218">
        <v>0</v>
      </c>
      <c r="Y324" s="218">
        <v>0</v>
      </c>
      <c r="Z324" s="218">
        <v>0</v>
      </c>
      <c r="AA324" s="218">
        <v>0</v>
      </c>
      <c r="AB324" s="218">
        <v>0</v>
      </c>
      <c r="AC324" s="219">
        <v>0</v>
      </c>
      <c r="AD324" s="218">
        <v>0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95"/>
        <v>3.124958859114952</v>
      </c>
      <c r="AJ324" s="147" t="str">
        <f t="shared" si="196"/>
        <v/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1.0090424986029654</v>
      </c>
      <c r="F325" s="322"/>
      <c r="G325" s="162">
        <v>0</v>
      </c>
      <c r="H325" s="174">
        <v>0</v>
      </c>
      <c r="I325" s="160">
        <f t="shared" si="193"/>
        <v>1.0090424986029654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1.0090424986029654</v>
      </c>
      <c r="P325" s="162">
        <v>15.63409995841069</v>
      </c>
      <c r="Q325" s="162">
        <v>0</v>
      </c>
      <c r="R325" s="163">
        <v>0</v>
      </c>
      <c r="S325" s="164">
        <f t="shared" si="194"/>
        <v>16.643142457013656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0</v>
      </c>
      <c r="AB325" s="213">
        <v>15.63409995841069</v>
      </c>
      <c r="AC325" s="214">
        <v>1.0090424986029654</v>
      </c>
      <c r="AD325" s="213">
        <v>0</v>
      </c>
      <c r="AE325" s="213">
        <v>0</v>
      </c>
      <c r="AF325" s="213">
        <v>0</v>
      </c>
      <c r="AG325" s="213">
        <v>0</v>
      </c>
      <c r="AH325" s="213">
        <v>1.0090424986029654</v>
      </c>
      <c r="AI325" s="216">
        <f t="shared" si="195"/>
        <v>16.643142457013656</v>
      </c>
      <c r="AJ325" s="147" t="str">
        <f t="shared" si="196"/>
        <v/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93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2.6252720319487595</v>
      </c>
      <c r="Q326" s="170">
        <v>0</v>
      </c>
      <c r="R326" s="171">
        <v>0</v>
      </c>
      <c r="S326" s="172">
        <f t="shared" si="194"/>
        <v>2.6252720319487595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2.6252720319487595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95"/>
        <v>2.6252720319487595</v>
      </c>
      <c r="AJ326" s="147" t="str">
        <f t="shared" si="196"/>
        <v/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93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94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95"/>
        <v>0</v>
      </c>
      <c r="AJ327" s="147" t="str">
        <f t="shared" si="196"/>
        <v/>
      </c>
      <c r="BA327" s="147"/>
      <c r="BR327" s="147"/>
      <c r="CG327" s="147"/>
    </row>
    <row r="328" spans="1:85" ht="15">
      <c r="A328" s="165" t="s">
        <v>17</v>
      </c>
      <c r="B328" s="166">
        <v>0</v>
      </c>
      <c r="C328" s="166">
        <v>0</v>
      </c>
      <c r="D328" s="166">
        <v>1.0376245064272784</v>
      </c>
      <c r="E328" s="166">
        <v>2.9303702950635186E-2</v>
      </c>
      <c r="F328" s="322"/>
      <c r="G328" s="166">
        <v>0</v>
      </c>
      <c r="H328" s="167">
        <v>0</v>
      </c>
      <c r="I328" s="168">
        <f t="shared" si="193"/>
        <v>1.0669282093779136</v>
      </c>
      <c r="J328" s="155"/>
      <c r="K328" s="169" t="s">
        <v>17</v>
      </c>
      <c r="L328" s="170">
        <v>0</v>
      </c>
      <c r="M328" s="170">
        <v>0</v>
      </c>
      <c r="N328" s="170">
        <v>1.0376245064272784</v>
      </c>
      <c r="O328" s="170">
        <v>2.9303702950635186E-2</v>
      </c>
      <c r="P328" s="170">
        <v>0</v>
      </c>
      <c r="Q328" s="170">
        <v>0</v>
      </c>
      <c r="R328" s="171">
        <v>0</v>
      </c>
      <c r="S328" s="172">
        <f t="shared" si="194"/>
        <v>1.0669282093779136</v>
      </c>
      <c r="U328" s="217" t="s">
        <v>17</v>
      </c>
      <c r="V328" s="218">
        <v>0</v>
      </c>
      <c r="W328" s="218">
        <v>0</v>
      </c>
      <c r="X328" s="218">
        <v>0</v>
      </c>
      <c r="Y328" s="218">
        <v>0</v>
      </c>
      <c r="Z328" s="218">
        <v>1.0376245064272784</v>
      </c>
      <c r="AA328" s="218">
        <v>0</v>
      </c>
      <c r="AB328" s="218">
        <v>0</v>
      </c>
      <c r="AC328" s="219">
        <v>2.9303702950635186E-2</v>
      </c>
      <c r="AD328" s="218">
        <v>0</v>
      </c>
      <c r="AE328" s="218">
        <v>0</v>
      </c>
      <c r="AF328" s="218">
        <v>0</v>
      </c>
      <c r="AG328" s="218">
        <v>0</v>
      </c>
      <c r="AH328" s="218">
        <v>2.9303702950635186E-2</v>
      </c>
      <c r="AI328" s="220">
        <f t="shared" si="195"/>
        <v>1.0669282093779136</v>
      </c>
      <c r="AJ328" s="147" t="str">
        <f t="shared" si="196"/>
        <v/>
      </c>
      <c r="BA328" s="147"/>
      <c r="BR328" s="147"/>
      <c r="CG328" s="147"/>
    </row>
    <row r="329" spans="1:85" ht="15">
      <c r="A329" s="173" t="s">
        <v>139</v>
      </c>
      <c r="B329" s="162">
        <v>27.154679943076172</v>
      </c>
      <c r="C329" s="162">
        <v>956.83823267390585</v>
      </c>
      <c r="D329" s="162">
        <v>28.57139214381025</v>
      </c>
      <c r="E329" s="162">
        <v>0</v>
      </c>
      <c r="F329" s="322"/>
      <c r="G329" s="162">
        <v>0</v>
      </c>
      <c r="H329" s="174">
        <v>0</v>
      </c>
      <c r="I329" s="160">
        <f t="shared" si="193"/>
        <v>1012.5643047607923</v>
      </c>
      <c r="J329" s="155"/>
      <c r="K329" s="175" t="s">
        <v>139</v>
      </c>
      <c r="L329" s="162">
        <v>27.154679943076172</v>
      </c>
      <c r="M329" s="162">
        <v>956.83823267390585</v>
      </c>
      <c r="N329" s="162">
        <v>28.57139214381025</v>
      </c>
      <c r="O329" s="162">
        <v>0</v>
      </c>
      <c r="P329" s="162">
        <v>0.12541160258481421</v>
      </c>
      <c r="Q329" s="162">
        <v>0</v>
      </c>
      <c r="R329" s="163">
        <v>0</v>
      </c>
      <c r="S329" s="164">
        <f t="shared" si="194"/>
        <v>1012.6897163633771</v>
      </c>
      <c r="U329" s="221" t="s">
        <v>139</v>
      </c>
      <c r="V329" s="213">
        <v>27.145707622733028</v>
      </c>
      <c r="W329" s="213">
        <v>0</v>
      </c>
      <c r="X329" s="213">
        <v>0</v>
      </c>
      <c r="Y329" s="213">
        <v>956.83823267390585</v>
      </c>
      <c r="Z329" s="213">
        <v>17.420108198696582</v>
      </c>
      <c r="AA329" s="213">
        <v>0</v>
      </c>
      <c r="AB329" s="213">
        <v>0.12541160258481421</v>
      </c>
      <c r="AC329" s="214">
        <v>11.160256265456816</v>
      </c>
      <c r="AD329" s="213">
        <v>8.9723203431448188E-3</v>
      </c>
      <c r="AE329" s="213">
        <v>0</v>
      </c>
      <c r="AF329" s="213">
        <v>0</v>
      </c>
      <c r="AG329" s="213">
        <v>11.151283945113668</v>
      </c>
      <c r="AH329" s="213">
        <v>0</v>
      </c>
      <c r="AI329" s="216">
        <f t="shared" si="195"/>
        <v>1012.689716363377</v>
      </c>
      <c r="AJ329" s="147" t="str">
        <f t="shared" si="196"/>
        <v/>
      </c>
      <c r="BA329" s="147"/>
      <c r="BR329" s="147"/>
      <c r="CG329" s="147"/>
    </row>
    <row r="330" spans="1:85" ht="15">
      <c r="A330" s="165" t="s">
        <v>25</v>
      </c>
      <c r="B330" s="166">
        <v>1.9005253667464173</v>
      </c>
      <c r="C330" s="166">
        <v>3.8280051182242025</v>
      </c>
      <c r="D330" s="166">
        <v>1.4822544124076698</v>
      </c>
      <c r="E330" s="166">
        <v>259.24325478462646</v>
      </c>
      <c r="F330" s="322"/>
      <c r="G330" s="166">
        <v>22.843907052990474</v>
      </c>
      <c r="H330" s="167">
        <v>0</v>
      </c>
      <c r="I330" s="168">
        <f t="shared" si="193"/>
        <v>289.29794673499521</v>
      </c>
      <c r="J330" s="155"/>
      <c r="K330" s="169" t="s">
        <v>25</v>
      </c>
      <c r="L330" s="170">
        <v>1.9005253667464173</v>
      </c>
      <c r="M330" s="170">
        <v>3.8280051182242025</v>
      </c>
      <c r="N330" s="170">
        <v>1.4822544124076698</v>
      </c>
      <c r="O330" s="170">
        <v>259.24325478462646</v>
      </c>
      <c r="P330" s="170">
        <v>0</v>
      </c>
      <c r="Q330" s="170">
        <v>22.843907052990474</v>
      </c>
      <c r="R330" s="171">
        <v>0</v>
      </c>
      <c r="S330" s="172">
        <f t="shared" si="194"/>
        <v>289.29794673499521</v>
      </c>
      <c r="U330" s="217" t="s">
        <v>25</v>
      </c>
      <c r="V330" s="218">
        <v>0.20457603529006246</v>
      </c>
      <c r="W330" s="218">
        <v>1.6744211790717929</v>
      </c>
      <c r="X330" s="218">
        <v>22.843907052990474</v>
      </c>
      <c r="Y330" s="218">
        <v>3.8280051182242025</v>
      </c>
      <c r="Z330" s="218">
        <v>1.1480375146605675</v>
      </c>
      <c r="AA330" s="218">
        <v>259.14037920872136</v>
      </c>
      <c r="AB330" s="218">
        <v>0</v>
      </c>
      <c r="AC330" s="219">
        <v>0.45862062603674242</v>
      </c>
      <c r="AD330" s="218">
        <v>2.1528152384561842E-2</v>
      </c>
      <c r="AE330" s="218">
        <v>0.10287557590507844</v>
      </c>
      <c r="AF330" s="218">
        <v>0</v>
      </c>
      <c r="AG330" s="218">
        <v>0.33421689774710223</v>
      </c>
      <c r="AH330" s="218">
        <v>0</v>
      </c>
      <c r="AI330" s="220">
        <f t="shared" si="195"/>
        <v>289.29794673499521</v>
      </c>
      <c r="AJ330" s="147" t="str">
        <f t="shared" si="196"/>
        <v/>
      </c>
      <c r="BA330" s="147"/>
      <c r="BR330" s="147"/>
      <c r="CG330" s="147"/>
    </row>
    <row r="331" spans="1:85" ht="15">
      <c r="A331" s="173" t="s">
        <v>24</v>
      </c>
      <c r="B331" s="162">
        <v>14.458771108946928</v>
      </c>
      <c r="C331" s="162">
        <v>0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93"/>
        <v>14.458771108946928</v>
      </c>
      <c r="J331" s="155"/>
      <c r="K331" s="175" t="s">
        <v>24</v>
      </c>
      <c r="L331" s="162">
        <v>14.458771108946928</v>
      </c>
      <c r="M331" s="162">
        <v>0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94"/>
        <v>14.458771108946928</v>
      </c>
      <c r="U331" s="221" t="s">
        <v>24</v>
      </c>
      <c r="V331" s="213">
        <v>14.417938843988054</v>
      </c>
      <c r="W331" s="213">
        <v>0</v>
      </c>
      <c r="X331" s="213">
        <v>0</v>
      </c>
      <c r="Y331" s="213">
        <v>0</v>
      </c>
      <c r="Z331" s="213">
        <v>0</v>
      </c>
      <c r="AA331" s="213">
        <v>0</v>
      </c>
      <c r="AB331" s="213">
        <v>0</v>
      </c>
      <c r="AC331" s="214">
        <v>4.0832264958874612E-2</v>
      </c>
      <c r="AD331" s="213">
        <v>4.0832264958874612E-2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95"/>
        <v>14.458771108946928</v>
      </c>
      <c r="AJ331" s="147" t="str">
        <f t="shared" si="196"/>
        <v/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93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94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95"/>
        <v>0</v>
      </c>
      <c r="AJ332" s="147" t="str">
        <f t="shared" si="196"/>
        <v/>
      </c>
      <c r="BA332" s="147"/>
      <c r="BR332" s="147"/>
      <c r="CG332" s="147"/>
    </row>
    <row r="333" spans="1:85" ht="15">
      <c r="A333" s="173" t="s">
        <v>22</v>
      </c>
      <c r="B333" s="162">
        <v>0.3640152208108024</v>
      </c>
      <c r="C333" s="162">
        <v>1.7474763348379299</v>
      </c>
      <c r="D333" s="162">
        <v>0</v>
      </c>
      <c r="E333" s="162">
        <v>0.12133840693693414</v>
      </c>
      <c r="F333" s="322"/>
      <c r="G333" s="162">
        <v>0</v>
      </c>
      <c r="H333" s="174">
        <v>0</v>
      </c>
      <c r="I333" s="160">
        <f t="shared" si="193"/>
        <v>2.2328299625856665</v>
      </c>
      <c r="J333" s="155"/>
      <c r="K333" s="175" t="s">
        <v>22</v>
      </c>
      <c r="L333" s="162">
        <v>0.3640152208108024</v>
      </c>
      <c r="M333" s="162">
        <v>1.7474763348379299</v>
      </c>
      <c r="N333" s="162">
        <v>0</v>
      </c>
      <c r="O333" s="162">
        <v>0.12133840693693414</v>
      </c>
      <c r="P333" s="162">
        <v>0.90249312481399024</v>
      </c>
      <c r="Q333" s="162">
        <v>0</v>
      </c>
      <c r="R333" s="163">
        <v>0</v>
      </c>
      <c r="S333" s="164">
        <f t="shared" si="194"/>
        <v>3.1353230873996569</v>
      </c>
      <c r="U333" s="221" t="s">
        <v>22</v>
      </c>
      <c r="V333" s="213">
        <v>0.3640152208108024</v>
      </c>
      <c r="W333" s="213">
        <v>0</v>
      </c>
      <c r="X333" s="213">
        <v>0</v>
      </c>
      <c r="Y333" s="213">
        <v>1.7474763348379299</v>
      </c>
      <c r="Z333" s="213">
        <v>0</v>
      </c>
      <c r="AA333" s="213">
        <v>0</v>
      </c>
      <c r="AB333" s="213">
        <v>0.90249312481399024</v>
      </c>
      <c r="AC333" s="214">
        <v>0.12133840693693414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0.12133840693693414</v>
      </c>
      <c r="AI333" s="216">
        <f t="shared" si="195"/>
        <v>3.1353230873996565</v>
      </c>
      <c r="AJ333" s="147" t="str">
        <f t="shared" si="196"/>
        <v/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0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93"/>
        <v>0</v>
      </c>
      <c r="J334" s="155"/>
      <c r="K334" s="169" t="s">
        <v>21</v>
      </c>
      <c r="L334" s="170">
        <v>0</v>
      </c>
      <c r="M334" s="170">
        <v>0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94"/>
        <v>0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0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95"/>
        <v>0</v>
      </c>
      <c r="AJ334" s="147" t="str">
        <f t="shared" si="196"/>
        <v/>
      </c>
      <c r="BA334" s="147"/>
      <c r="BR334" s="147"/>
      <c r="CG334" s="147"/>
    </row>
    <row r="335" spans="1:85" ht="15">
      <c r="A335" s="176" t="s">
        <v>60</v>
      </c>
      <c r="B335" s="162">
        <v>1.8648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93"/>
        <v>1.8648</v>
      </c>
      <c r="J335" s="155"/>
      <c r="K335" s="177" t="s">
        <v>60</v>
      </c>
      <c r="L335" s="162">
        <v>1.8648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94"/>
        <v>1.8648</v>
      </c>
      <c r="U335" s="222" t="s">
        <v>58</v>
      </c>
      <c r="V335" s="213">
        <v>1.8648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95"/>
        <v>1.8648</v>
      </c>
      <c r="AJ335" s="147" t="str">
        <f t="shared" si="196"/>
        <v/>
      </c>
      <c r="BA335" s="147"/>
      <c r="BR335" s="147"/>
      <c r="CG335" s="147"/>
    </row>
    <row r="336" spans="1:85">
      <c r="A336" s="178" t="s">
        <v>23</v>
      </c>
      <c r="B336" s="179">
        <v>1.8648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93"/>
        <v>1.8648</v>
      </c>
      <c r="J336" s="155"/>
      <c r="K336" s="182" t="s">
        <v>23</v>
      </c>
      <c r="L336" s="183">
        <v>1.8648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94"/>
        <v>1.8648</v>
      </c>
      <c r="U336" s="223" t="s">
        <v>61</v>
      </c>
      <c r="V336" s="224">
        <v>1.8648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95"/>
        <v>1.8648</v>
      </c>
      <c r="AJ336" s="147" t="str">
        <f t="shared" si="196"/>
        <v/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93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94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95"/>
        <v>0</v>
      </c>
      <c r="AJ337" s="147" t="str">
        <f t="shared" si="196"/>
        <v/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93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94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95"/>
        <v>0</v>
      </c>
      <c r="AJ338" s="147" t="str">
        <f t="shared" si="196"/>
        <v/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93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94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95"/>
        <v>0</v>
      </c>
      <c r="AJ339" s="147" t="str">
        <f t="shared" si="196"/>
        <v/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49.145435155947631</v>
      </c>
      <c r="C340" s="201">
        <f t="shared" ref="C340:H340" si="197">SUM(C319:C335)</f>
        <v>965.27022382669827</v>
      </c>
      <c r="D340" s="201">
        <f t="shared" si="197"/>
        <v>31.091271062645198</v>
      </c>
      <c r="E340" s="201">
        <f t="shared" si="197"/>
        <v>260.40293939311704</v>
      </c>
      <c r="F340" s="201">
        <f t="shared" si="197"/>
        <v>0</v>
      </c>
      <c r="G340" s="201">
        <f t="shared" si="197"/>
        <v>22.843907052990474</v>
      </c>
      <c r="H340" s="203">
        <f t="shared" si="197"/>
        <v>0</v>
      </c>
      <c r="I340" s="160">
        <f t="shared" ref="I340" si="198">SUM(I319:I335)</f>
        <v>1328.7537764913986</v>
      </c>
      <c r="J340" s="155"/>
      <c r="K340" s="202" t="s">
        <v>26</v>
      </c>
      <c r="L340" s="201">
        <f>SUM(L319:L335)</f>
        <v>49.145435155947631</v>
      </c>
      <c r="M340" s="201">
        <f t="shared" ref="M340:R340" si="199">SUM(M319:M335)</f>
        <v>965.27022382669827</v>
      </c>
      <c r="N340" s="201">
        <f t="shared" si="199"/>
        <v>31.091271062645198</v>
      </c>
      <c r="O340" s="201">
        <f t="shared" si="199"/>
        <v>260.40293939311704</v>
      </c>
      <c r="P340" s="201">
        <f t="shared" si="199"/>
        <v>19.287276717758257</v>
      </c>
      <c r="Q340" s="201">
        <f t="shared" si="199"/>
        <v>22.843907052990474</v>
      </c>
      <c r="R340" s="203">
        <f t="shared" si="199"/>
        <v>0</v>
      </c>
      <c r="S340" s="204">
        <f t="shared" ref="S340" si="200">SUM(S319:S335)</f>
        <v>1348.0410532091569</v>
      </c>
      <c r="T340" s="147" t="str">
        <f>IF(ABS(S340-AI340)&gt;0.01,S340-AI340,"")</f>
        <v/>
      </c>
      <c r="U340" s="230" t="s">
        <v>59</v>
      </c>
      <c r="V340" s="231">
        <f>SUM(V319:V335)</f>
        <v>47.399681239189263</v>
      </c>
      <c r="W340" s="231">
        <f t="shared" ref="W340:AH340" si="201">SUM(W319:W335)</f>
        <v>1.6744211790717929</v>
      </c>
      <c r="X340" s="231">
        <f t="shared" si="201"/>
        <v>22.843907052990474</v>
      </c>
      <c r="Y340" s="231">
        <f t="shared" si="201"/>
        <v>965.27022382669827</v>
      </c>
      <c r="Z340" s="231">
        <f t="shared" si="201"/>
        <v>19.605770219784429</v>
      </c>
      <c r="AA340" s="231">
        <f t="shared" si="201"/>
        <v>259.14037920872136</v>
      </c>
      <c r="AB340" s="231">
        <f t="shared" si="201"/>
        <v>19.287276717758257</v>
      </c>
      <c r="AC340" s="231">
        <f t="shared" si="201"/>
        <v>12.819393764942967</v>
      </c>
      <c r="AD340" s="232">
        <f t="shared" si="201"/>
        <v>7.1332737686581271E-2</v>
      </c>
      <c r="AE340" s="232">
        <f t="shared" si="201"/>
        <v>0.10287557590507844</v>
      </c>
      <c r="AF340" s="232">
        <f t="shared" si="201"/>
        <v>0</v>
      </c>
      <c r="AG340" s="232">
        <f t="shared" si="201"/>
        <v>11.485500842860771</v>
      </c>
      <c r="AH340" s="232">
        <f t="shared" si="201"/>
        <v>1.1596846084905346</v>
      </c>
      <c r="AI340" s="233">
        <f>SUM(V340:AC340)</f>
        <v>1348.0410532091569</v>
      </c>
      <c r="AJ340" s="147" t="str">
        <f t="shared" si="196"/>
        <v/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3.6986111366484428E-2</v>
      </c>
      <c r="C341" s="49">
        <f t="shared" ref="C341:H341" si="202">IF($I340=0,"-",C340/$I340)</f>
        <v>0.72644777452713172</v>
      </c>
      <c r="D341" s="49">
        <f t="shared" si="202"/>
        <v>2.3398820468260365E-2</v>
      </c>
      <c r="E341" s="49">
        <f t="shared" si="202"/>
        <v>0.19597531461450765</v>
      </c>
      <c r="F341" s="49">
        <f t="shared" si="202"/>
        <v>0</v>
      </c>
      <c r="G341" s="49">
        <f t="shared" si="202"/>
        <v>1.7191979023615855E-2</v>
      </c>
      <c r="H341" s="71">
        <f t="shared" si="202"/>
        <v>0</v>
      </c>
      <c r="I341" s="50">
        <f>SUM(B341:H341)</f>
        <v>1</v>
      </c>
      <c r="J341" s="147"/>
      <c r="K341" s="82" t="s">
        <v>83</v>
      </c>
      <c r="L341" s="99">
        <f>IF($S340=0,"-",L340/$S340)</f>
        <v>3.6456927657322918E-2</v>
      </c>
      <c r="M341" s="99">
        <f t="shared" ref="M341:R341" si="203">IF($S340=0,"-",M340/$S340)</f>
        <v>0.71605402634346227</v>
      </c>
      <c r="N341" s="99">
        <f t="shared" si="203"/>
        <v>2.3064038731334686E-2</v>
      </c>
      <c r="O341" s="99">
        <f t="shared" si="203"/>
        <v>0.19317137172729257</v>
      </c>
      <c r="P341" s="99">
        <f t="shared" si="203"/>
        <v>1.4307633044144182E-2</v>
      </c>
      <c r="Q341" s="99">
        <f t="shared" si="203"/>
        <v>1.6946002496443333E-2</v>
      </c>
      <c r="R341" s="100">
        <f t="shared" si="203"/>
        <v>0</v>
      </c>
      <c r="S341" s="101">
        <f>SUM(L341:R341)</f>
        <v>0.99999999999999989</v>
      </c>
      <c r="U341" s="111" t="s">
        <v>83</v>
      </c>
      <c r="V341" s="133">
        <f>+V340/$AI340</f>
        <v>3.5161897426157177E-2</v>
      </c>
      <c r="W341" s="133">
        <f t="shared" ref="W341:AH341" si="204">+W340/$AI340</f>
        <v>1.2421143815209879E-3</v>
      </c>
      <c r="X341" s="133">
        <f t="shared" si="204"/>
        <v>1.6946002496443333E-2</v>
      </c>
      <c r="Y341" s="133">
        <f t="shared" si="204"/>
        <v>0.71605402634346227</v>
      </c>
      <c r="Z341" s="133">
        <f t="shared" si="204"/>
        <v>1.454389699268489E-2</v>
      </c>
      <c r="AA341" s="133">
        <f t="shared" si="204"/>
        <v>0.19223478290353976</v>
      </c>
      <c r="AB341" s="133">
        <f t="shared" si="204"/>
        <v>1.4307633044144182E-2</v>
      </c>
      <c r="AC341" s="133">
        <f t="shared" si="204"/>
        <v>9.5096464120473338E-3</v>
      </c>
      <c r="AD341" s="133">
        <f t="shared" si="204"/>
        <v>5.2915849644761195E-5</v>
      </c>
      <c r="AE341" s="133">
        <f t="shared" si="204"/>
        <v>7.6314868646004547E-5</v>
      </c>
      <c r="AF341" s="133">
        <f t="shared" si="204"/>
        <v>0</v>
      </c>
      <c r="AG341" s="133">
        <f t="shared" si="204"/>
        <v>8.5201417386497977E-3</v>
      </c>
      <c r="AH341" s="133">
        <f t="shared" si="204"/>
        <v>8.6027395510676803E-4</v>
      </c>
      <c r="AI341" s="134">
        <f>SUM(V341:AC341)</f>
        <v>0.99999999999999989</v>
      </c>
      <c r="AJ341" s="25" t="str">
        <f t="shared" si="196"/>
        <v/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AJ345" s="147" t="str">
        <f>IF(ABS(S345-AI345)&gt;0.001,S345-AI345,"")</f>
        <v/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205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206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207">SUM(V346:AC346)</f>
        <v>0</v>
      </c>
      <c r="AJ346" s="147" t="str">
        <f t="shared" ref="AJ346:AJ367" si="208">IF(ABS(S346-AI346)&gt;0.001,S346-AI346,"")</f>
        <v/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</v>
      </c>
      <c r="E347" s="162">
        <v>0</v>
      </c>
      <c r="F347" s="322"/>
      <c r="G347" s="162">
        <v>0</v>
      </c>
      <c r="H347" s="174">
        <v>0</v>
      </c>
      <c r="I347" s="160">
        <f t="shared" si="205"/>
        <v>0</v>
      </c>
      <c r="J347" s="155"/>
      <c r="K347" s="175" t="s">
        <v>10</v>
      </c>
      <c r="L347" s="162">
        <v>0</v>
      </c>
      <c r="M347" s="162">
        <v>0</v>
      </c>
      <c r="N347" s="162">
        <v>0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206"/>
        <v>0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207"/>
        <v>0</v>
      </c>
      <c r="AJ347" s="147" t="str">
        <f t="shared" si="208"/>
        <v/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205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206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207"/>
        <v>0</v>
      </c>
      <c r="AJ348" s="147" t="str">
        <f t="shared" si="208"/>
        <v/>
      </c>
      <c r="BA348" s="147"/>
      <c r="BR348" s="147"/>
      <c r="CG348" s="147"/>
    </row>
    <row r="349" spans="1:85" ht="15">
      <c r="A349" s="173" t="s">
        <v>16</v>
      </c>
      <c r="B349" s="162">
        <v>3.114119672247853</v>
      </c>
      <c r="C349" s="162">
        <v>4.7781773056364765</v>
      </c>
      <c r="D349" s="162">
        <v>0</v>
      </c>
      <c r="E349" s="162">
        <v>0</v>
      </c>
      <c r="F349" s="322"/>
      <c r="G349" s="162">
        <v>0</v>
      </c>
      <c r="H349" s="174">
        <v>0</v>
      </c>
      <c r="I349" s="160">
        <f t="shared" si="205"/>
        <v>7.8922969778843299</v>
      </c>
      <c r="J349" s="155"/>
      <c r="K349" s="175" t="s">
        <v>16</v>
      </c>
      <c r="L349" s="162">
        <v>3.114119672247853</v>
      </c>
      <c r="M349" s="162">
        <v>4.7781773056364765</v>
      </c>
      <c r="N349" s="162">
        <v>0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206"/>
        <v>7.8922969778843299</v>
      </c>
      <c r="U349" s="221" t="s">
        <v>16</v>
      </c>
      <c r="V349" s="213">
        <v>3.114119672247853</v>
      </c>
      <c r="W349" s="213">
        <v>0</v>
      </c>
      <c r="X349" s="213">
        <v>0</v>
      </c>
      <c r="Y349" s="213">
        <v>4.7781773056364765</v>
      </c>
      <c r="Z349" s="213">
        <v>0</v>
      </c>
      <c r="AA349" s="213">
        <v>0</v>
      </c>
      <c r="AB349" s="213">
        <v>0</v>
      </c>
      <c r="AC349" s="214">
        <v>0</v>
      </c>
      <c r="AD349" s="215">
        <v>0</v>
      </c>
      <c r="AE349" s="215">
        <v>0</v>
      </c>
      <c r="AF349" s="215">
        <v>0</v>
      </c>
      <c r="AG349" s="215">
        <v>0</v>
      </c>
      <c r="AH349" s="215">
        <v>0</v>
      </c>
      <c r="AI349" s="216">
        <f t="shared" si="207"/>
        <v>7.8922969778843299</v>
      </c>
      <c r="AJ349" s="147" t="str">
        <f t="shared" si="208"/>
        <v/>
      </c>
      <c r="BA349" s="147"/>
      <c r="BR349" s="147"/>
      <c r="CG349" s="147"/>
    </row>
    <row r="350" spans="1:85" ht="15">
      <c r="A350" s="165" t="s">
        <v>15</v>
      </c>
      <c r="B350" s="166">
        <v>1.0908259707418697</v>
      </c>
      <c r="C350" s="166">
        <v>0</v>
      </c>
      <c r="D350" s="166">
        <v>5.2341397337856232</v>
      </c>
      <c r="E350" s="166">
        <v>0.44512427723339404</v>
      </c>
      <c r="F350" s="322"/>
      <c r="G350" s="166">
        <v>0</v>
      </c>
      <c r="H350" s="167">
        <v>0</v>
      </c>
      <c r="I350" s="168">
        <f t="shared" si="205"/>
        <v>6.7700899817608873</v>
      </c>
      <c r="J350" s="155"/>
      <c r="K350" s="169" t="s">
        <v>15</v>
      </c>
      <c r="L350" s="170">
        <v>1.0908259707418697</v>
      </c>
      <c r="M350" s="170">
        <v>0</v>
      </c>
      <c r="N350" s="170">
        <v>5.2341397337856232</v>
      </c>
      <c r="O350" s="170">
        <v>0.44512427723339404</v>
      </c>
      <c r="P350" s="170">
        <v>0</v>
      </c>
      <c r="Q350" s="170">
        <v>0</v>
      </c>
      <c r="R350" s="171">
        <v>0</v>
      </c>
      <c r="S350" s="172">
        <f t="shared" si="206"/>
        <v>6.7700899817608873</v>
      </c>
      <c r="U350" s="217" t="s">
        <v>53</v>
      </c>
      <c r="V350" s="218">
        <v>1.0660990391055549</v>
      </c>
      <c r="W350" s="218">
        <v>0</v>
      </c>
      <c r="X350" s="218">
        <v>0</v>
      </c>
      <c r="Y350" s="218">
        <v>0</v>
      </c>
      <c r="Z350" s="218">
        <v>0</v>
      </c>
      <c r="AA350" s="218">
        <v>0.40967098340133795</v>
      </c>
      <c r="AB350" s="218">
        <v>0</v>
      </c>
      <c r="AC350" s="219">
        <v>5.2943199592539942</v>
      </c>
      <c r="AD350" s="218">
        <v>2.4726931636314856E-2</v>
      </c>
      <c r="AE350" s="218">
        <v>0</v>
      </c>
      <c r="AF350" s="218">
        <v>0</v>
      </c>
      <c r="AG350" s="218">
        <v>5.2341397337856232</v>
      </c>
      <c r="AH350" s="218">
        <v>3.5453293832056081E-2</v>
      </c>
      <c r="AI350" s="220">
        <f t="shared" si="207"/>
        <v>6.7700899817608873</v>
      </c>
      <c r="AJ350" s="147" t="str">
        <f t="shared" si="208"/>
        <v/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0</v>
      </c>
      <c r="E351" s="162">
        <v>5.7962028968783148</v>
      </c>
      <c r="F351" s="322"/>
      <c r="G351" s="162">
        <v>0</v>
      </c>
      <c r="H351" s="174">
        <v>0</v>
      </c>
      <c r="I351" s="160">
        <f t="shared" si="205"/>
        <v>5.7962028968783148</v>
      </c>
      <c r="J351" s="155"/>
      <c r="K351" s="175" t="s">
        <v>54</v>
      </c>
      <c r="L351" s="162">
        <v>0</v>
      </c>
      <c r="M351" s="162">
        <v>0</v>
      </c>
      <c r="N351" s="162">
        <v>0</v>
      </c>
      <c r="O351" s="162">
        <v>5.7962028968783148</v>
      </c>
      <c r="P351" s="162">
        <v>334.4173739045288</v>
      </c>
      <c r="Q351" s="162">
        <v>0</v>
      </c>
      <c r="R351" s="163">
        <v>0</v>
      </c>
      <c r="S351" s="164">
        <f t="shared" si="206"/>
        <v>340.2135768014071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0</v>
      </c>
      <c r="AB351" s="213">
        <v>334.4173739045288</v>
      </c>
      <c r="AC351" s="214">
        <v>5.7962028968783148</v>
      </c>
      <c r="AD351" s="213">
        <v>0</v>
      </c>
      <c r="AE351" s="213">
        <v>0</v>
      </c>
      <c r="AF351" s="213">
        <v>0</v>
      </c>
      <c r="AG351" s="213">
        <v>0</v>
      </c>
      <c r="AH351" s="213">
        <v>5.7962028968783148</v>
      </c>
      <c r="AI351" s="216">
        <f t="shared" si="207"/>
        <v>340.2135768014071</v>
      </c>
      <c r="AJ351" s="147" t="str">
        <f t="shared" si="208"/>
        <v/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205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2.0668705391171724</v>
      </c>
      <c r="Q352" s="170">
        <v>0</v>
      </c>
      <c r="R352" s="171">
        <v>0</v>
      </c>
      <c r="S352" s="172">
        <f t="shared" si="206"/>
        <v>2.0668705391171724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2.0668705391171724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207"/>
        <v>2.0668705391171724</v>
      </c>
      <c r="AJ352" s="147" t="str">
        <f t="shared" si="208"/>
        <v/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205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206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207"/>
        <v>0</v>
      </c>
      <c r="AJ353" s="147" t="str">
        <f t="shared" si="208"/>
        <v/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16.151181479701343</v>
      </c>
      <c r="D354" s="166">
        <v>0</v>
      </c>
      <c r="E354" s="166">
        <v>0</v>
      </c>
      <c r="F354" s="322"/>
      <c r="G354" s="166">
        <v>0</v>
      </c>
      <c r="H354" s="167">
        <v>0</v>
      </c>
      <c r="I354" s="168">
        <f t="shared" si="205"/>
        <v>16.151181479701343</v>
      </c>
      <c r="J354" s="155"/>
      <c r="K354" s="169" t="s">
        <v>17</v>
      </c>
      <c r="L354" s="170">
        <v>0</v>
      </c>
      <c r="M354" s="170">
        <v>16.151181479701343</v>
      </c>
      <c r="N354" s="170">
        <v>0</v>
      </c>
      <c r="O354" s="170">
        <v>0</v>
      </c>
      <c r="P354" s="170">
        <v>6.3299127946827287</v>
      </c>
      <c r="Q354" s="170">
        <v>0</v>
      </c>
      <c r="R354" s="171">
        <v>0</v>
      </c>
      <c r="S354" s="172">
        <f t="shared" si="206"/>
        <v>22.48109427438407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16.151181479701343</v>
      </c>
      <c r="Z354" s="218">
        <v>0</v>
      </c>
      <c r="AA354" s="218">
        <v>0</v>
      </c>
      <c r="AB354" s="218">
        <v>6.3299127946827287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207"/>
        <v>22.48109427438407</v>
      </c>
      <c r="AJ354" s="147" t="str">
        <f t="shared" si="208"/>
        <v/>
      </c>
      <c r="BA354" s="147"/>
      <c r="BR354" s="147"/>
      <c r="CG354" s="147"/>
    </row>
    <row r="355" spans="1:85" ht="15">
      <c r="A355" s="173" t="s">
        <v>139</v>
      </c>
      <c r="B355" s="162">
        <v>31.436944813260936</v>
      </c>
      <c r="C355" s="162">
        <v>0</v>
      </c>
      <c r="D355" s="162">
        <v>614.37372258006167</v>
      </c>
      <c r="E355" s="162">
        <v>0</v>
      </c>
      <c r="F355" s="322"/>
      <c r="G355" s="162">
        <v>0</v>
      </c>
      <c r="H355" s="174">
        <v>0</v>
      </c>
      <c r="I355" s="160">
        <f t="shared" si="205"/>
        <v>645.81066739332255</v>
      </c>
      <c r="J355" s="155"/>
      <c r="K355" s="175" t="s">
        <v>139</v>
      </c>
      <c r="L355" s="162">
        <v>31.436944813260936</v>
      </c>
      <c r="M355" s="162">
        <v>0</v>
      </c>
      <c r="N355" s="162">
        <v>614.37372258006167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206"/>
        <v>645.81066739332255</v>
      </c>
      <c r="U355" s="221" t="s">
        <v>139</v>
      </c>
      <c r="V355" s="213">
        <v>31.436944813260936</v>
      </c>
      <c r="W355" s="213">
        <v>0</v>
      </c>
      <c r="X355" s="213">
        <v>0</v>
      </c>
      <c r="Y355" s="213">
        <v>0</v>
      </c>
      <c r="Z355" s="213">
        <v>614.37372258006167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207"/>
        <v>645.81066739332255</v>
      </c>
      <c r="AJ355" s="147" t="str">
        <f t="shared" si="208"/>
        <v/>
      </c>
      <c r="BA355" s="147"/>
      <c r="BR355" s="147"/>
      <c r="CG355" s="147"/>
    </row>
    <row r="356" spans="1:85" ht="15">
      <c r="A356" s="165" t="s">
        <v>25</v>
      </c>
      <c r="B356" s="166">
        <v>22.512102590042236</v>
      </c>
      <c r="C356" s="166">
        <v>11.172286122505813</v>
      </c>
      <c r="D356" s="166">
        <v>7.7284029090160704</v>
      </c>
      <c r="E356" s="166">
        <v>991.84140906477194</v>
      </c>
      <c r="F356" s="322"/>
      <c r="G356" s="166">
        <v>34.371600213668195</v>
      </c>
      <c r="H356" s="167">
        <v>0</v>
      </c>
      <c r="I356" s="168">
        <f t="shared" si="205"/>
        <v>1067.6258009000044</v>
      </c>
      <c r="J356" s="155"/>
      <c r="K356" s="169" t="s">
        <v>25</v>
      </c>
      <c r="L356" s="170">
        <v>22.512102590042236</v>
      </c>
      <c r="M356" s="170">
        <v>11.172286122505813</v>
      </c>
      <c r="N356" s="170">
        <v>7.7284029090160704</v>
      </c>
      <c r="O356" s="170">
        <v>991.84140906477194</v>
      </c>
      <c r="P356" s="170">
        <v>3.7204238798696156</v>
      </c>
      <c r="Q356" s="170">
        <v>34.371600213668195</v>
      </c>
      <c r="R356" s="171">
        <v>0</v>
      </c>
      <c r="S356" s="172">
        <f t="shared" si="206"/>
        <v>1071.3462247798741</v>
      </c>
      <c r="U356" s="217" t="s">
        <v>25</v>
      </c>
      <c r="V356" s="218">
        <v>5.4397754034672507</v>
      </c>
      <c r="W356" s="218">
        <v>17.034321678711461</v>
      </c>
      <c r="X356" s="218">
        <v>34.371600213668195</v>
      </c>
      <c r="Y356" s="218">
        <v>11.172286122505813</v>
      </c>
      <c r="Z356" s="218">
        <v>3.9168390932195964</v>
      </c>
      <c r="AA356" s="218">
        <v>989.65305691613912</v>
      </c>
      <c r="AB356" s="218">
        <v>3.7204238798696156</v>
      </c>
      <c r="AC356" s="219">
        <v>6.0379214722928198</v>
      </c>
      <c r="AD356" s="218">
        <v>3.8005507863522595E-2</v>
      </c>
      <c r="AE356" s="218">
        <v>1.2187865670924274E-2</v>
      </c>
      <c r="AF356" s="218">
        <v>0</v>
      </c>
      <c r="AG356" s="218">
        <v>3.8115638157964744</v>
      </c>
      <c r="AH356" s="218">
        <v>2.1761642829618983</v>
      </c>
      <c r="AI356" s="220">
        <f t="shared" si="207"/>
        <v>1071.3462247798739</v>
      </c>
      <c r="AJ356" s="147" t="str">
        <f t="shared" si="208"/>
        <v/>
      </c>
      <c r="BA356" s="147"/>
      <c r="BR356" s="147"/>
      <c r="CG356" s="147"/>
    </row>
    <row r="357" spans="1:85" ht="15">
      <c r="A357" s="173" t="s">
        <v>24</v>
      </c>
      <c r="B357" s="162">
        <v>0.78115217297875816</v>
      </c>
      <c r="C357" s="162">
        <v>0</v>
      </c>
      <c r="D357" s="162">
        <v>11.735875116804124</v>
      </c>
      <c r="E357" s="162">
        <v>0</v>
      </c>
      <c r="F357" s="322"/>
      <c r="G357" s="162">
        <v>0</v>
      </c>
      <c r="H357" s="174">
        <v>0</v>
      </c>
      <c r="I357" s="160">
        <f t="shared" si="205"/>
        <v>12.517027289782883</v>
      </c>
      <c r="J357" s="155"/>
      <c r="K357" s="175" t="s">
        <v>24</v>
      </c>
      <c r="L357" s="162">
        <v>0.78115217297875816</v>
      </c>
      <c r="M357" s="162">
        <v>0</v>
      </c>
      <c r="N357" s="162">
        <v>11.735875116804124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206"/>
        <v>12.517027289782883</v>
      </c>
      <c r="U357" s="221" t="s">
        <v>24</v>
      </c>
      <c r="V357" s="213">
        <v>0.78115217297875816</v>
      </c>
      <c r="W357" s="213">
        <v>0</v>
      </c>
      <c r="X357" s="213">
        <v>0</v>
      </c>
      <c r="Y357" s="213">
        <v>0</v>
      </c>
      <c r="Z357" s="213">
        <v>0.32678577466995229</v>
      </c>
      <c r="AA357" s="213">
        <v>0</v>
      </c>
      <c r="AB357" s="213">
        <v>0</v>
      </c>
      <c r="AC357" s="214">
        <v>11.409089342134171</v>
      </c>
      <c r="AD357" s="213">
        <v>0</v>
      </c>
      <c r="AE357" s="213">
        <v>0</v>
      </c>
      <c r="AF357" s="213">
        <v>0</v>
      </c>
      <c r="AG357" s="213">
        <v>11.409089342134171</v>
      </c>
      <c r="AH357" s="213">
        <v>0</v>
      </c>
      <c r="AI357" s="216">
        <f t="shared" si="207"/>
        <v>12.517027289782881</v>
      </c>
      <c r="AJ357" s="147" t="str">
        <f t="shared" si="208"/>
        <v/>
      </c>
      <c r="BA357" s="147"/>
      <c r="BR357" s="147"/>
      <c r="CG357" s="147"/>
    </row>
    <row r="358" spans="1:85" ht="15">
      <c r="A358" s="165" t="s">
        <v>56</v>
      </c>
      <c r="B358" s="166">
        <v>4.0453283324151617</v>
      </c>
      <c r="C358" s="166">
        <v>6.8603763987865367</v>
      </c>
      <c r="D358" s="166">
        <v>12.511324739428334</v>
      </c>
      <c r="E358" s="166">
        <v>0</v>
      </c>
      <c r="F358" s="322"/>
      <c r="G358" s="166">
        <v>0</v>
      </c>
      <c r="H358" s="167">
        <v>0</v>
      </c>
      <c r="I358" s="168">
        <f t="shared" si="205"/>
        <v>23.417029470630034</v>
      </c>
      <c r="J358" s="155"/>
      <c r="K358" s="169" t="s">
        <v>56</v>
      </c>
      <c r="L358" s="170">
        <v>4.0453283324151617</v>
      </c>
      <c r="M358" s="170">
        <v>6.8603763987865367</v>
      </c>
      <c r="N358" s="170">
        <v>12.511324739428334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206"/>
        <v>23.417029470630034</v>
      </c>
      <c r="U358" s="217" t="s">
        <v>56</v>
      </c>
      <c r="V358" s="218">
        <v>4.0453283324151617</v>
      </c>
      <c r="W358" s="218">
        <v>0</v>
      </c>
      <c r="X358" s="218">
        <v>0</v>
      </c>
      <c r="Y358" s="218">
        <v>6.8603763987865367</v>
      </c>
      <c r="Z358" s="218">
        <v>12.511324739428334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207"/>
        <v>23.417029470630034</v>
      </c>
      <c r="AJ358" s="147" t="str">
        <f t="shared" si="208"/>
        <v/>
      </c>
      <c r="BA358" s="147"/>
      <c r="BR358" s="147"/>
      <c r="CG358" s="147"/>
    </row>
    <row r="359" spans="1:85" ht="15">
      <c r="A359" s="173" t="s">
        <v>22</v>
      </c>
      <c r="B359" s="162">
        <v>286.25152954995724</v>
      </c>
      <c r="C359" s="162">
        <v>1415.359969570233</v>
      </c>
      <c r="D359" s="162">
        <v>807.03049632796592</v>
      </c>
      <c r="E359" s="162">
        <v>21.056623249424682</v>
      </c>
      <c r="F359" s="322"/>
      <c r="G359" s="162">
        <v>0</v>
      </c>
      <c r="H359" s="174">
        <v>0</v>
      </c>
      <c r="I359" s="160">
        <f t="shared" si="205"/>
        <v>2529.698618697581</v>
      </c>
      <c r="J359" s="155"/>
      <c r="K359" s="175" t="s">
        <v>22</v>
      </c>
      <c r="L359" s="162">
        <v>286.25152954995724</v>
      </c>
      <c r="M359" s="162">
        <v>1415.359969570233</v>
      </c>
      <c r="N359" s="162">
        <v>807.03049632796592</v>
      </c>
      <c r="O359" s="162">
        <v>21.056623249424682</v>
      </c>
      <c r="P359" s="162">
        <v>19.356615151187448</v>
      </c>
      <c r="Q359" s="162">
        <v>0</v>
      </c>
      <c r="R359" s="163">
        <v>0</v>
      </c>
      <c r="S359" s="164">
        <f t="shared" si="206"/>
        <v>2549.0552338487682</v>
      </c>
      <c r="U359" s="221" t="s">
        <v>22</v>
      </c>
      <c r="V359" s="213">
        <v>286.25152954995724</v>
      </c>
      <c r="W359" s="213">
        <v>0</v>
      </c>
      <c r="X359" s="213">
        <v>0</v>
      </c>
      <c r="Y359" s="213">
        <v>1415.359969570233</v>
      </c>
      <c r="Z359" s="213">
        <v>584.55146166784982</v>
      </c>
      <c r="AA359" s="213">
        <v>0</v>
      </c>
      <c r="AB359" s="213">
        <v>19.356615151187448</v>
      </c>
      <c r="AC359" s="214">
        <v>243.53565790954084</v>
      </c>
      <c r="AD359" s="213">
        <v>0</v>
      </c>
      <c r="AE359" s="213">
        <v>0</v>
      </c>
      <c r="AF359" s="213">
        <v>0</v>
      </c>
      <c r="AG359" s="213">
        <v>222.47903466011616</v>
      </c>
      <c r="AH359" s="213">
        <v>21.056623249424682</v>
      </c>
      <c r="AI359" s="216">
        <f t="shared" si="207"/>
        <v>2549.0552338487682</v>
      </c>
      <c r="AJ359" s="147" t="str">
        <f t="shared" si="208"/>
        <v/>
      </c>
      <c r="BA359" s="147"/>
      <c r="BR359" s="147"/>
      <c r="CG359" s="147"/>
    </row>
    <row r="360" spans="1:85" ht="15">
      <c r="A360" s="165" t="s">
        <v>21</v>
      </c>
      <c r="B360" s="166">
        <v>8.9212001873552799E-2</v>
      </c>
      <c r="C360" s="166">
        <v>4.8027110153166328</v>
      </c>
      <c r="D360" s="166">
        <v>1.4952878898098139</v>
      </c>
      <c r="E360" s="166">
        <v>0</v>
      </c>
      <c r="F360" s="322"/>
      <c r="G360" s="166">
        <v>0</v>
      </c>
      <c r="H360" s="167">
        <v>0</v>
      </c>
      <c r="I360" s="168">
        <f t="shared" si="205"/>
        <v>6.3872109069999992</v>
      </c>
      <c r="J360" s="155"/>
      <c r="K360" s="169" t="s">
        <v>21</v>
      </c>
      <c r="L360" s="170">
        <v>8.9212001873552799E-2</v>
      </c>
      <c r="M360" s="170">
        <v>4.8027110153166328</v>
      </c>
      <c r="N360" s="170">
        <v>1.4952878898098139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206"/>
        <v>6.3872109069999992</v>
      </c>
      <c r="U360" s="217" t="s">
        <v>57</v>
      </c>
      <c r="V360" s="218">
        <v>8.9212001873552799E-2</v>
      </c>
      <c r="W360" s="218">
        <v>0</v>
      </c>
      <c r="X360" s="218">
        <v>0</v>
      </c>
      <c r="Y360" s="218">
        <v>4.8027110153166328</v>
      </c>
      <c r="Z360" s="218">
        <v>1.4952878898098139</v>
      </c>
      <c r="AA360" s="218">
        <v>0</v>
      </c>
      <c r="AB360" s="218">
        <v>0</v>
      </c>
      <c r="AC360" s="219">
        <v>0</v>
      </c>
      <c r="AD360" s="218">
        <v>0</v>
      </c>
      <c r="AE360" s="218">
        <v>0</v>
      </c>
      <c r="AF360" s="218">
        <v>0</v>
      </c>
      <c r="AG360" s="218">
        <v>0</v>
      </c>
      <c r="AH360" s="218">
        <v>0</v>
      </c>
      <c r="AI360" s="220">
        <f t="shared" si="207"/>
        <v>6.3872109069999992</v>
      </c>
      <c r="AJ360" s="147" t="str">
        <f t="shared" si="208"/>
        <v/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205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206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207"/>
        <v>0</v>
      </c>
      <c r="AJ361" s="147" t="str">
        <f t="shared" si="208"/>
        <v/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205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206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207"/>
        <v>0</v>
      </c>
      <c r="AJ362" s="147" t="str">
        <f t="shared" si="208"/>
        <v/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205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206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207"/>
        <v>0</v>
      </c>
      <c r="AJ363" s="147" t="str">
        <f t="shared" si="208"/>
        <v/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205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206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207"/>
        <v>0</v>
      </c>
      <c r="AJ364" s="147" t="str">
        <f t="shared" si="208"/>
        <v/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205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206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207"/>
        <v>0</v>
      </c>
      <c r="AJ365" s="147" t="str">
        <f t="shared" si="208"/>
        <v/>
      </c>
      <c r="BA365" s="147"/>
      <c r="BR365" s="147"/>
      <c r="CG365" s="147"/>
    </row>
    <row r="366" spans="1:85" ht="15">
      <c r="A366" s="200" t="s">
        <v>26</v>
      </c>
      <c r="B366" s="201">
        <f>SUM(B345:B361)</f>
        <v>349.3212151035176</v>
      </c>
      <c r="C366" s="201">
        <f t="shared" ref="C366:H366" si="209">SUM(C345:C361)</f>
        <v>1459.1247018921799</v>
      </c>
      <c r="D366" s="201">
        <f t="shared" si="209"/>
        <v>1460.1092492968714</v>
      </c>
      <c r="E366" s="201">
        <f t="shared" si="209"/>
        <v>1019.1393594883083</v>
      </c>
      <c r="F366" s="201">
        <f t="shared" si="209"/>
        <v>0</v>
      </c>
      <c r="G366" s="201">
        <f t="shared" si="209"/>
        <v>34.371600213668195</v>
      </c>
      <c r="H366" s="203">
        <f t="shared" si="209"/>
        <v>0</v>
      </c>
      <c r="I366" s="160">
        <f t="shared" ref="I366" si="210">SUM(I345:I361)</f>
        <v>4322.0661259945455</v>
      </c>
      <c r="J366" s="155"/>
      <c r="K366" s="202" t="s">
        <v>26</v>
      </c>
      <c r="L366" s="201">
        <f>SUM(L345:L361)</f>
        <v>349.3212151035176</v>
      </c>
      <c r="M366" s="201">
        <f t="shared" ref="M366:R366" si="211">SUM(M345:M361)</f>
        <v>1459.1247018921799</v>
      </c>
      <c r="N366" s="201">
        <f t="shared" si="211"/>
        <v>1460.1092492968714</v>
      </c>
      <c r="O366" s="201">
        <f t="shared" si="211"/>
        <v>1019.1393594883083</v>
      </c>
      <c r="P366" s="201">
        <f t="shared" si="211"/>
        <v>365.89119626938577</v>
      </c>
      <c r="Q366" s="201">
        <f t="shared" si="211"/>
        <v>34.371600213668195</v>
      </c>
      <c r="R366" s="203">
        <f t="shared" si="211"/>
        <v>0</v>
      </c>
      <c r="S366" s="204">
        <f t="shared" ref="S366" si="212">SUM(S345:S361)</f>
        <v>4687.9573222639319</v>
      </c>
      <c r="T366" s="147" t="str">
        <f>IF(ABS(S366-AI366)&gt;0.01,S366-AI366,"")</f>
        <v/>
      </c>
      <c r="U366" s="230" t="s">
        <v>59</v>
      </c>
      <c r="V366" s="231">
        <f>SUM(V345:V361)</f>
        <v>332.2241609853063</v>
      </c>
      <c r="W366" s="231">
        <f t="shared" ref="W366:AH366" si="213">SUM(W345:W361)</f>
        <v>17.034321678711461</v>
      </c>
      <c r="X366" s="231">
        <f t="shared" si="213"/>
        <v>34.371600213668195</v>
      </c>
      <c r="Y366" s="231">
        <f t="shared" si="213"/>
        <v>1459.1247018921799</v>
      </c>
      <c r="Z366" s="231">
        <f t="shared" si="213"/>
        <v>1217.1754217450391</v>
      </c>
      <c r="AA366" s="231">
        <f t="shared" si="213"/>
        <v>990.0627278995405</v>
      </c>
      <c r="AB366" s="231">
        <f t="shared" si="213"/>
        <v>365.89119626938577</v>
      </c>
      <c r="AC366" s="231">
        <f t="shared" si="213"/>
        <v>272.07319158010012</v>
      </c>
      <c r="AD366" s="232">
        <f t="shared" si="213"/>
        <v>6.273243949983745E-2</v>
      </c>
      <c r="AE366" s="232">
        <f t="shared" si="213"/>
        <v>1.2187865670924274E-2</v>
      </c>
      <c r="AF366" s="232">
        <f t="shared" si="213"/>
        <v>0</v>
      </c>
      <c r="AG366" s="232">
        <f t="shared" si="213"/>
        <v>242.93382755183242</v>
      </c>
      <c r="AH366" s="232">
        <f t="shared" si="213"/>
        <v>29.06444372309695</v>
      </c>
      <c r="AI366" s="233">
        <f>SUM(V366:AC366)</f>
        <v>4687.957322263931</v>
      </c>
      <c r="AJ366" s="147" t="str">
        <f t="shared" si="208"/>
        <v/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8.0822737302089678E-2</v>
      </c>
      <c r="C367" s="49">
        <f t="shared" ref="C367:H367" si="214">IF($I366=0,"-",C366/$I366)</f>
        <v>0.33759888427353074</v>
      </c>
      <c r="D367" s="49">
        <f t="shared" si="214"/>
        <v>0.337826679817604</v>
      </c>
      <c r="E367" s="49">
        <f t="shared" si="214"/>
        <v>0.2357991131507261</v>
      </c>
      <c r="F367" s="49">
        <f t="shared" si="214"/>
        <v>0</v>
      </c>
      <c r="G367" s="49">
        <f t="shared" si="214"/>
        <v>7.9525854560494463E-3</v>
      </c>
      <c r="H367" s="71">
        <f t="shared" si="214"/>
        <v>0</v>
      </c>
      <c r="I367" s="50">
        <f>SUM(B367:H367)</f>
        <v>1</v>
      </c>
      <c r="J367" s="147"/>
      <c r="K367" s="82" t="s">
        <v>83</v>
      </c>
      <c r="L367" s="99">
        <f>IF($S366=0,"-",L366/$S366)</f>
        <v>7.4514589423527788E-2</v>
      </c>
      <c r="M367" s="99">
        <f t="shared" ref="M367:R367" si="215">IF($S366=0,"-",M366/$S366)</f>
        <v>0.31124957024726757</v>
      </c>
      <c r="N367" s="99">
        <f t="shared" si="215"/>
        <v>0.31145958653730837</v>
      </c>
      <c r="O367" s="99">
        <f t="shared" si="215"/>
        <v>0.2173951871635513</v>
      </c>
      <c r="P367" s="99">
        <f t="shared" si="215"/>
        <v>7.8049173897489277E-2</v>
      </c>
      <c r="Q367" s="99">
        <f t="shared" si="215"/>
        <v>7.3318927308555978E-3</v>
      </c>
      <c r="R367" s="100">
        <f t="shared" si="215"/>
        <v>0</v>
      </c>
      <c r="S367" s="101">
        <f>SUM(L367:R367)</f>
        <v>0.99999999999999989</v>
      </c>
      <c r="U367" s="111" t="s">
        <v>83</v>
      </c>
      <c r="V367" s="133">
        <f>+V366/$AI366</f>
        <v>7.0867573688761093E-2</v>
      </c>
      <c r="W367" s="133">
        <f t="shared" ref="W367:AH367" si="216">+W366/$AI366</f>
        <v>3.633634119878285E-3</v>
      </c>
      <c r="X367" s="133">
        <f t="shared" si="216"/>
        <v>7.3318927308555987E-3</v>
      </c>
      <c r="Y367" s="133">
        <f t="shared" si="216"/>
        <v>0.31124957024726763</v>
      </c>
      <c r="Z367" s="133">
        <f t="shared" si="216"/>
        <v>0.25963875907411949</v>
      </c>
      <c r="AA367" s="133">
        <f t="shared" si="216"/>
        <v>0.2111927775446161</v>
      </c>
      <c r="AB367" s="133">
        <f t="shared" si="216"/>
        <v>7.8049173897489291E-2</v>
      </c>
      <c r="AC367" s="133">
        <f t="shared" si="216"/>
        <v>5.8036618697012626E-2</v>
      </c>
      <c r="AD367" s="133">
        <f t="shared" si="216"/>
        <v>1.3381614888409948E-5</v>
      </c>
      <c r="AE367" s="133">
        <f t="shared" si="216"/>
        <v>2.5998243655167175E-6</v>
      </c>
      <c r="AF367" s="133">
        <f t="shared" si="216"/>
        <v>0</v>
      </c>
      <c r="AG367" s="133">
        <f t="shared" si="216"/>
        <v>5.1820827463188945E-2</v>
      </c>
      <c r="AH367" s="133">
        <f t="shared" si="216"/>
        <v>6.1998097945697613E-3</v>
      </c>
      <c r="AI367" s="134">
        <f>SUM(V367:AC367)</f>
        <v>1.0000000000000002</v>
      </c>
      <c r="AJ367" s="25" t="str">
        <f t="shared" si="208"/>
        <v/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AJ371" s="147" t="str">
        <f>IF(ABS(S371-AI371)&gt;0.001,S371-AI371,"")</f>
        <v/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217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218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219">SUM(V372:AC372)</f>
        <v>0</v>
      </c>
      <c r="AJ372" s="147" t="str">
        <f t="shared" ref="AJ372:AJ393" si="220">IF(ABS(S372-AI372)&gt;0.001,S372-AI372,"")</f>
        <v/>
      </c>
      <c r="BA372" s="147"/>
      <c r="BR372" s="147"/>
      <c r="CG372" s="147"/>
    </row>
    <row r="373" spans="1:85" ht="15">
      <c r="A373" s="173" t="s">
        <v>10</v>
      </c>
      <c r="B373" s="162">
        <v>0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217"/>
        <v>0</v>
      </c>
      <c r="J373" s="155"/>
      <c r="K373" s="175" t="s">
        <v>10</v>
      </c>
      <c r="L373" s="162">
        <v>0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218"/>
        <v>0</v>
      </c>
      <c r="U373" s="221" t="s">
        <v>10</v>
      </c>
      <c r="V373" s="213">
        <v>0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219"/>
        <v>0</v>
      </c>
      <c r="AJ373" s="147" t="str">
        <f t="shared" si="220"/>
        <v/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217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218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219"/>
        <v>0</v>
      </c>
      <c r="AJ374" s="147" t="str">
        <f t="shared" si="220"/>
        <v/>
      </c>
      <c r="BA374" s="147"/>
      <c r="BR374" s="147"/>
      <c r="CG374" s="147"/>
    </row>
    <row r="375" spans="1:85" ht="15">
      <c r="A375" s="173" t="s">
        <v>16</v>
      </c>
      <c r="B375" s="162">
        <v>7.128003076436106</v>
      </c>
      <c r="C375" s="162">
        <v>0</v>
      </c>
      <c r="D375" s="162">
        <v>0</v>
      </c>
      <c r="E375" s="162">
        <v>0</v>
      </c>
      <c r="F375" s="322"/>
      <c r="G375" s="162">
        <v>0</v>
      </c>
      <c r="H375" s="174">
        <v>0</v>
      </c>
      <c r="I375" s="160">
        <f t="shared" si="217"/>
        <v>7.128003076436106</v>
      </c>
      <c r="J375" s="155"/>
      <c r="K375" s="175" t="s">
        <v>16</v>
      </c>
      <c r="L375" s="162">
        <v>7.128003076436106</v>
      </c>
      <c r="M375" s="162">
        <v>0</v>
      </c>
      <c r="N375" s="162">
        <v>0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218"/>
        <v>7.128003076436106</v>
      </c>
      <c r="U375" s="221" t="s">
        <v>16</v>
      </c>
      <c r="V375" s="213">
        <v>7.128003076436106</v>
      </c>
      <c r="W375" s="213">
        <v>0</v>
      </c>
      <c r="X375" s="213">
        <v>0</v>
      </c>
      <c r="Y375" s="213">
        <v>0</v>
      </c>
      <c r="Z375" s="213">
        <v>0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219"/>
        <v>7.128003076436106</v>
      </c>
      <c r="AJ375" s="147" t="str">
        <f t="shared" si="220"/>
        <v/>
      </c>
      <c r="BA375" s="147"/>
      <c r="BR375" s="147"/>
      <c r="CG375" s="147"/>
    </row>
    <row r="376" spans="1:85" ht="15">
      <c r="A376" s="165" t="s">
        <v>15</v>
      </c>
      <c r="B376" s="166">
        <v>97.264495820009884</v>
      </c>
      <c r="C376" s="166">
        <v>0</v>
      </c>
      <c r="D376" s="166">
        <v>4.9371636069456777</v>
      </c>
      <c r="E376" s="166">
        <v>2.9196169437042441</v>
      </c>
      <c r="F376" s="322"/>
      <c r="G376" s="166">
        <v>0</v>
      </c>
      <c r="H376" s="167">
        <v>0</v>
      </c>
      <c r="I376" s="168">
        <f t="shared" si="217"/>
        <v>105.1212763706598</v>
      </c>
      <c r="J376" s="155"/>
      <c r="K376" s="169" t="s">
        <v>15</v>
      </c>
      <c r="L376" s="170">
        <v>97.264495820009884</v>
      </c>
      <c r="M376" s="170">
        <v>0</v>
      </c>
      <c r="N376" s="170">
        <v>4.9371636069456777</v>
      </c>
      <c r="O376" s="170">
        <v>2.9196169437042441</v>
      </c>
      <c r="P376" s="170">
        <v>0</v>
      </c>
      <c r="Q376" s="170">
        <v>0</v>
      </c>
      <c r="R376" s="171">
        <v>0</v>
      </c>
      <c r="S376" s="172">
        <f t="shared" si="218"/>
        <v>105.1212763706598</v>
      </c>
      <c r="U376" s="217" t="s">
        <v>53</v>
      </c>
      <c r="V376" s="218">
        <v>96.982102892329081</v>
      </c>
      <c r="W376" s="218">
        <v>0</v>
      </c>
      <c r="X376" s="218">
        <v>0</v>
      </c>
      <c r="Y376" s="218">
        <v>0</v>
      </c>
      <c r="Z376" s="218">
        <v>4.9371636069456777</v>
      </c>
      <c r="AA376" s="218">
        <v>2.9196169437042441</v>
      </c>
      <c r="AB376" s="218">
        <v>0</v>
      </c>
      <c r="AC376" s="219">
        <v>0.28239292768079777</v>
      </c>
      <c r="AD376" s="218">
        <v>0.28239292768079777</v>
      </c>
      <c r="AE376" s="218">
        <v>0</v>
      </c>
      <c r="AF376" s="218">
        <v>0</v>
      </c>
      <c r="AG376" s="218">
        <v>0</v>
      </c>
      <c r="AH376" s="218">
        <v>0</v>
      </c>
      <c r="AI376" s="220">
        <f t="shared" si="219"/>
        <v>105.1212763706598</v>
      </c>
      <c r="AJ376" s="147" t="str">
        <f t="shared" si="220"/>
        <v/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1116.8793355371965</v>
      </c>
      <c r="F377" s="322"/>
      <c r="G377" s="162">
        <v>0</v>
      </c>
      <c r="H377" s="174">
        <v>0</v>
      </c>
      <c r="I377" s="160">
        <f t="shared" si="217"/>
        <v>1116.8793355371965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1116.8793355371965</v>
      </c>
      <c r="P377" s="162">
        <v>691.94678595467781</v>
      </c>
      <c r="Q377" s="162">
        <v>0</v>
      </c>
      <c r="R377" s="163">
        <v>0</v>
      </c>
      <c r="S377" s="164">
        <f t="shared" si="218"/>
        <v>1808.8261214918743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558.43966776859827</v>
      </c>
      <c r="AB377" s="213">
        <v>691.94678595467781</v>
      </c>
      <c r="AC377" s="214">
        <v>558.43966776859827</v>
      </c>
      <c r="AD377" s="213">
        <v>0</v>
      </c>
      <c r="AE377" s="213">
        <v>0</v>
      </c>
      <c r="AF377" s="213">
        <v>0</v>
      </c>
      <c r="AG377" s="213">
        <v>0</v>
      </c>
      <c r="AH377" s="213">
        <v>558.43966776859827</v>
      </c>
      <c r="AI377" s="216">
        <f t="shared" si="219"/>
        <v>1808.8261214918743</v>
      </c>
      <c r="AJ377" s="147" t="str">
        <f t="shared" si="220"/>
        <v/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15.831159714178289</v>
      </c>
      <c r="F378" s="322"/>
      <c r="G378" s="166">
        <v>0</v>
      </c>
      <c r="H378" s="167">
        <v>0</v>
      </c>
      <c r="I378" s="168">
        <f t="shared" si="217"/>
        <v>15.831159714178289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15.831159714178289</v>
      </c>
      <c r="P378" s="170">
        <v>68.76102468952449</v>
      </c>
      <c r="Q378" s="170">
        <v>0</v>
      </c>
      <c r="R378" s="171">
        <v>0</v>
      </c>
      <c r="S378" s="172">
        <f t="shared" si="218"/>
        <v>84.592184403702774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12.664927771342631</v>
      </c>
      <c r="AB378" s="218">
        <v>68.76102468952449</v>
      </c>
      <c r="AC378" s="219">
        <v>3.1662319428356578</v>
      </c>
      <c r="AD378" s="218">
        <v>0</v>
      </c>
      <c r="AE378" s="218">
        <v>0</v>
      </c>
      <c r="AF378" s="218">
        <v>0</v>
      </c>
      <c r="AG378" s="218">
        <v>0</v>
      </c>
      <c r="AH378" s="218">
        <v>3.1662319428356578</v>
      </c>
      <c r="AI378" s="220">
        <f t="shared" si="219"/>
        <v>84.592184403702774</v>
      </c>
      <c r="AJ378" s="147" t="str">
        <f t="shared" si="220"/>
        <v/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217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218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219"/>
        <v>0</v>
      </c>
      <c r="AJ379" s="147" t="str">
        <f t="shared" si="220"/>
        <v/>
      </c>
      <c r="BA379" s="147"/>
      <c r="BR379" s="147"/>
      <c r="CG379" s="147"/>
    </row>
    <row r="380" spans="1:85" ht="15">
      <c r="A380" s="165" t="s">
        <v>17</v>
      </c>
      <c r="B380" s="166">
        <v>1.3984340783135691</v>
      </c>
      <c r="C380" s="166">
        <v>0</v>
      </c>
      <c r="D380" s="166">
        <v>38.292386365387031</v>
      </c>
      <c r="E380" s="166">
        <v>8.6774248521301676</v>
      </c>
      <c r="F380" s="322"/>
      <c r="G380" s="166">
        <v>0</v>
      </c>
      <c r="H380" s="167">
        <v>0</v>
      </c>
      <c r="I380" s="168">
        <f t="shared" si="217"/>
        <v>48.368245295830768</v>
      </c>
      <c r="J380" s="155"/>
      <c r="K380" s="169" t="s">
        <v>17</v>
      </c>
      <c r="L380" s="170">
        <v>1.3984340783135691</v>
      </c>
      <c r="M380" s="170">
        <v>0</v>
      </c>
      <c r="N380" s="170">
        <v>38.292386365387031</v>
      </c>
      <c r="O380" s="170">
        <v>8.6774248521301676</v>
      </c>
      <c r="P380" s="170">
        <v>2.0320888658851421</v>
      </c>
      <c r="Q380" s="170">
        <v>0</v>
      </c>
      <c r="R380" s="171">
        <v>0</v>
      </c>
      <c r="S380" s="172">
        <f t="shared" si="218"/>
        <v>50.400334161715911</v>
      </c>
      <c r="U380" s="217" t="s">
        <v>17</v>
      </c>
      <c r="V380" s="218">
        <v>1.3984340783135691</v>
      </c>
      <c r="W380" s="218">
        <v>0</v>
      </c>
      <c r="X380" s="218">
        <v>0</v>
      </c>
      <c r="Y380" s="218">
        <v>0</v>
      </c>
      <c r="Z380" s="218">
        <v>38.286013117597442</v>
      </c>
      <c r="AA380" s="218">
        <v>0</v>
      </c>
      <c r="AB380" s="218">
        <v>2.0320888658851421</v>
      </c>
      <c r="AC380" s="219">
        <v>8.683798099919759</v>
      </c>
      <c r="AD380" s="218">
        <v>0</v>
      </c>
      <c r="AE380" s="218">
        <v>0</v>
      </c>
      <c r="AF380" s="218">
        <v>0</v>
      </c>
      <c r="AG380" s="218">
        <v>6.3732477895930926E-3</v>
      </c>
      <c r="AH380" s="218">
        <v>8.6774248521301676</v>
      </c>
      <c r="AI380" s="220">
        <f t="shared" si="219"/>
        <v>50.400334161715918</v>
      </c>
      <c r="AJ380" s="147" t="str">
        <f t="shared" si="220"/>
        <v/>
      </c>
      <c r="BA380" s="147"/>
      <c r="BR380" s="147"/>
      <c r="CG380" s="147"/>
    </row>
    <row r="381" spans="1:85" ht="15">
      <c r="A381" s="173" t="s">
        <v>139</v>
      </c>
      <c r="B381" s="162">
        <v>58.707041729765379</v>
      </c>
      <c r="C381" s="162">
        <v>1.6387523138128668</v>
      </c>
      <c r="D381" s="162">
        <v>47.735635127267663</v>
      </c>
      <c r="E381" s="162">
        <v>6.6818511924873647E-2</v>
      </c>
      <c r="F381" s="322"/>
      <c r="G381" s="162">
        <v>0</v>
      </c>
      <c r="H381" s="174">
        <v>0</v>
      </c>
      <c r="I381" s="160">
        <f t="shared" si="217"/>
        <v>108.14824768277079</v>
      </c>
      <c r="J381" s="155"/>
      <c r="K381" s="175" t="s">
        <v>139</v>
      </c>
      <c r="L381" s="162">
        <v>58.707041729765379</v>
      </c>
      <c r="M381" s="162">
        <v>1.6387523138128668</v>
      </c>
      <c r="N381" s="162">
        <v>47.735635127267663</v>
      </c>
      <c r="O381" s="162">
        <v>6.6818511924873647E-2</v>
      </c>
      <c r="P381" s="162">
        <v>9.2335236767519147E-2</v>
      </c>
      <c r="Q381" s="162">
        <v>0</v>
      </c>
      <c r="R381" s="163">
        <v>0</v>
      </c>
      <c r="S381" s="164">
        <f t="shared" si="218"/>
        <v>108.24058291953831</v>
      </c>
      <c r="U381" s="221" t="s">
        <v>139</v>
      </c>
      <c r="V381" s="213">
        <v>58.334779689051395</v>
      </c>
      <c r="W381" s="213">
        <v>0</v>
      </c>
      <c r="X381" s="213">
        <v>0</v>
      </c>
      <c r="Y381" s="213">
        <v>1.6387523138128668</v>
      </c>
      <c r="Z381" s="213">
        <v>47.735635127267663</v>
      </c>
      <c r="AA381" s="213">
        <v>6.6818511924873647E-2</v>
      </c>
      <c r="AB381" s="213">
        <v>9.2335236767519147E-2</v>
      </c>
      <c r="AC381" s="214">
        <v>0.37226204071398228</v>
      </c>
      <c r="AD381" s="213">
        <v>0.37226204071398228</v>
      </c>
      <c r="AE381" s="213">
        <v>0</v>
      </c>
      <c r="AF381" s="213">
        <v>0</v>
      </c>
      <c r="AG381" s="213">
        <v>0</v>
      </c>
      <c r="AH381" s="213">
        <v>0</v>
      </c>
      <c r="AI381" s="216">
        <f t="shared" si="219"/>
        <v>108.24058291953831</v>
      </c>
      <c r="AJ381" s="147" t="str">
        <f t="shared" si="220"/>
        <v/>
      </c>
      <c r="BA381" s="147"/>
      <c r="BR381" s="147"/>
      <c r="CG381" s="147"/>
    </row>
    <row r="382" spans="1:85" ht="15">
      <c r="A382" s="165" t="s">
        <v>25</v>
      </c>
      <c r="B382" s="166">
        <v>25.456514953546915</v>
      </c>
      <c r="C382" s="166">
        <v>2.0728402913280961</v>
      </c>
      <c r="D382" s="166">
        <v>15.180058560300681</v>
      </c>
      <c r="E382" s="166">
        <v>105.7320888517736</v>
      </c>
      <c r="F382" s="322"/>
      <c r="G382" s="166">
        <v>72.549478251911836</v>
      </c>
      <c r="H382" s="167">
        <v>0</v>
      </c>
      <c r="I382" s="168">
        <f t="shared" si="217"/>
        <v>220.99098090886113</v>
      </c>
      <c r="J382" s="155"/>
      <c r="K382" s="169" t="s">
        <v>25</v>
      </c>
      <c r="L382" s="170">
        <v>25.456514953546915</v>
      </c>
      <c r="M382" s="170">
        <v>2.0728402913280961</v>
      </c>
      <c r="N382" s="170">
        <v>15.180058560300681</v>
      </c>
      <c r="O382" s="170">
        <v>105.7320888517736</v>
      </c>
      <c r="P382" s="170">
        <v>0</v>
      </c>
      <c r="Q382" s="170">
        <v>72.549478251911836</v>
      </c>
      <c r="R382" s="171">
        <v>0</v>
      </c>
      <c r="S382" s="172">
        <f t="shared" si="218"/>
        <v>220.99098090886113</v>
      </c>
      <c r="U382" s="217" t="s">
        <v>25</v>
      </c>
      <c r="V382" s="218">
        <v>17.177113190803077</v>
      </c>
      <c r="W382" s="218">
        <v>6.7141242438130027</v>
      </c>
      <c r="X382" s="218">
        <v>72.549478251911836</v>
      </c>
      <c r="Y382" s="218">
        <v>2.0728402913280961</v>
      </c>
      <c r="Z382" s="218">
        <v>15.180058560300681</v>
      </c>
      <c r="AA382" s="218">
        <v>84.399829660233536</v>
      </c>
      <c r="AB382" s="218">
        <v>0</v>
      </c>
      <c r="AC382" s="219">
        <v>22.897536710470895</v>
      </c>
      <c r="AD382" s="218">
        <v>1.5652775189308337</v>
      </c>
      <c r="AE382" s="218">
        <v>1.1975835565930166E-2</v>
      </c>
      <c r="AF382" s="218">
        <v>0</v>
      </c>
      <c r="AG382" s="218">
        <v>0</v>
      </c>
      <c r="AH382" s="218">
        <v>21.320283355974134</v>
      </c>
      <c r="AI382" s="220">
        <f t="shared" si="219"/>
        <v>220.9909809088611</v>
      </c>
      <c r="AJ382" s="147" t="str">
        <f t="shared" si="220"/>
        <v/>
      </c>
      <c r="BA382" s="147"/>
      <c r="BR382" s="147"/>
      <c r="CG382" s="147"/>
    </row>
    <row r="383" spans="1:85" ht="15">
      <c r="A383" s="173" t="s">
        <v>24</v>
      </c>
      <c r="B383" s="162">
        <v>33.28583284885697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217"/>
        <v>33.28583284885697</v>
      </c>
      <c r="J383" s="155"/>
      <c r="K383" s="175" t="s">
        <v>24</v>
      </c>
      <c r="L383" s="162">
        <v>33.28583284885697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218"/>
        <v>33.28583284885697</v>
      </c>
      <c r="U383" s="221" t="s">
        <v>24</v>
      </c>
      <c r="V383" s="213">
        <v>33.28583284885697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0</v>
      </c>
      <c r="AD383" s="213">
        <v>0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219"/>
        <v>33.28583284885697</v>
      </c>
      <c r="AJ383" s="147" t="str">
        <f t="shared" si="220"/>
        <v/>
      </c>
      <c r="BA383" s="147"/>
      <c r="BR383" s="147"/>
      <c r="CG383" s="147"/>
    </row>
    <row r="384" spans="1:85" ht="15">
      <c r="A384" s="165" t="s">
        <v>56</v>
      </c>
      <c r="B384" s="166">
        <v>10.880359193490026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217"/>
        <v>10.880359193490026</v>
      </c>
      <c r="J384" s="155"/>
      <c r="K384" s="169" t="s">
        <v>56</v>
      </c>
      <c r="L384" s="170">
        <v>10.880359193490026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218"/>
        <v>10.880359193490026</v>
      </c>
      <c r="U384" s="217" t="s">
        <v>56</v>
      </c>
      <c r="V384" s="218">
        <v>10.880359193490026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219"/>
        <v>10.880359193490026</v>
      </c>
      <c r="AJ384" s="147" t="str">
        <f t="shared" si="220"/>
        <v/>
      </c>
      <c r="BA384" s="147"/>
      <c r="BR384" s="147"/>
      <c r="CG384" s="147"/>
    </row>
    <row r="385" spans="1:85" ht="15">
      <c r="A385" s="173" t="s">
        <v>22</v>
      </c>
      <c r="B385" s="162">
        <v>194.69975136992181</v>
      </c>
      <c r="C385" s="162">
        <v>0</v>
      </c>
      <c r="D385" s="162">
        <v>20.622317537865126</v>
      </c>
      <c r="E385" s="162">
        <v>0</v>
      </c>
      <c r="F385" s="322"/>
      <c r="G385" s="162">
        <v>0</v>
      </c>
      <c r="H385" s="174">
        <v>0</v>
      </c>
      <c r="I385" s="160">
        <f t="shared" si="217"/>
        <v>215.32206890778693</v>
      </c>
      <c r="J385" s="155"/>
      <c r="K385" s="175" t="s">
        <v>22</v>
      </c>
      <c r="L385" s="162">
        <v>194.69975136992181</v>
      </c>
      <c r="M385" s="162">
        <v>0</v>
      </c>
      <c r="N385" s="162">
        <v>20.622317537865126</v>
      </c>
      <c r="O385" s="162">
        <v>0</v>
      </c>
      <c r="P385" s="162">
        <v>104.55116260658512</v>
      </c>
      <c r="Q385" s="162">
        <v>0</v>
      </c>
      <c r="R385" s="163">
        <v>0</v>
      </c>
      <c r="S385" s="164">
        <f t="shared" si="218"/>
        <v>319.87323151437204</v>
      </c>
      <c r="U385" s="221" t="s">
        <v>22</v>
      </c>
      <c r="V385" s="213">
        <v>193.29197971092512</v>
      </c>
      <c r="W385" s="213">
        <v>0</v>
      </c>
      <c r="X385" s="213">
        <v>0</v>
      </c>
      <c r="Y385" s="213">
        <v>0</v>
      </c>
      <c r="Z385" s="213">
        <v>2.4053319499250718</v>
      </c>
      <c r="AA385" s="213">
        <v>0</v>
      </c>
      <c r="AB385" s="213">
        <v>104.55116260658512</v>
      </c>
      <c r="AC385" s="214">
        <v>19.624757246936738</v>
      </c>
      <c r="AD385" s="213">
        <v>1.4077716589966836</v>
      </c>
      <c r="AE385" s="213">
        <v>0</v>
      </c>
      <c r="AF385" s="213">
        <v>0</v>
      </c>
      <c r="AG385" s="213">
        <v>18.216985587940055</v>
      </c>
      <c r="AH385" s="213">
        <v>0</v>
      </c>
      <c r="AI385" s="216">
        <f t="shared" si="219"/>
        <v>319.87323151437204</v>
      </c>
      <c r="AJ385" s="147" t="str">
        <f t="shared" si="220"/>
        <v/>
      </c>
      <c r="BA385" s="147"/>
      <c r="BR385" s="147"/>
      <c r="CG385" s="147"/>
    </row>
    <row r="386" spans="1:85" ht="15">
      <c r="A386" s="165" t="s">
        <v>21</v>
      </c>
      <c r="B386" s="166">
        <v>0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217"/>
        <v>0</v>
      </c>
      <c r="J386" s="155"/>
      <c r="K386" s="169" t="s">
        <v>21</v>
      </c>
      <c r="L386" s="170">
        <v>0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218"/>
        <v>0</v>
      </c>
      <c r="U386" s="217" t="s">
        <v>57</v>
      </c>
      <c r="V386" s="218">
        <v>0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219"/>
        <v>0</v>
      </c>
      <c r="AJ386" s="147" t="str">
        <f t="shared" si="220"/>
        <v/>
      </c>
      <c r="BA386" s="147"/>
      <c r="BR386" s="147"/>
      <c r="CG386" s="147"/>
    </row>
    <row r="387" spans="1:85" ht="15">
      <c r="A387" s="176" t="s">
        <v>60</v>
      </c>
      <c r="B387" s="162">
        <v>0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217"/>
        <v>0</v>
      </c>
      <c r="J387" s="155"/>
      <c r="K387" s="177" t="s">
        <v>60</v>
      </c>
      <c r="L387" s="162">
        <v>0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218"/>
        <v>0</v>
      </c>
      <c r="U387" s="222" t="s">
        <v>58</v>
      </c>
      <c r="V387" s="213">
        <v>0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219"/>
        <v>0</v>
      </c>
      <c r="AJ387" s="147" t="str">
        <f t="shared" si="220"/>
        <v/>
      </c>
      <c r="BA387" s="147"/>
      <c r="BR387" s="147"/>
      <c r="CG387" s="147"/>
    </row>
    <row r="388" spans="1:85">
      <c r="A388" s="178" t="s">
        <v>23</v>
      </c>
      <c r="B388" s="179">
        <v>0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217"/>
        <v>0</v>
      </c>
      <c r="J388" s="155"/>
      <c r="K388" s="182" t="s">
        <v>23</v>
      </c>
      <c r="L388" s="183">
        <v>0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218"/>
        <v>0</v>
      </c>
      <c r="U388" s="223" t="s">
        <v>61</v>
      </c>
      <c r="V388" s="224">
        <v>0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</v>
      </c>
      <c r="AD388" s="224">
        <v>0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219"/>
        <v>0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217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218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219"/>
        <v>0</v>
      </c>
      <c r="AJ389" s="147" t="str">
        <f t="shared" si="220"/>
        <v/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217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218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219"/>
        <v>0</v>
      </c>
      <c r="AJ390" s="147" t="str">
        <f t="shared" si="220"/>
        <v/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217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218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219"/>
        <v>0</v>
      </c>
      <c r="AJ391" s="147" t="str">
        <f t="shared" si="220"/>
        <v/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428.82043307034064</v>
      </c>
      <c r="C392" s="201">
        <f t="shared" ref="C392:H392" si="221">SUM(C371:C387)</f>
        <v>3.7115926051409627</v>
      </c>
      <c r="D392" s="201">
        <f t="shared" si="221"/>
        <v>126.76756119776618</v>
      </c>
      <c r="E392" s="201">
        <f t="shared" si="221"/>
        <v>1250.1064444109077</v>
      </c>
      <c r="F392" s="201">
        <f t="shared" si="221"/>
        <v>0</v>
      </c>
      <c r="G392" s="201">
        <f t="shared" si="221"/>
        <v>72.549478251911836</v>
      </c>
      <c r="H392" s="203">
        <f t="shared" si="221"/>
        <v>0</v>
      </c>
      <c r="I392" s="160">
        <f t="shared" ref="I392" si="222">SUM(I371:I387)</f>
        <v>1881.955509536067</v>
      </c>
      <c r="J392" s="155"/>
      <c r="K392" s="202" t="s">
        <v>26</v>
      </c>
      <c r="L392" s="201">
        <f>SUM(L371:L387)</f>
        <v>428.82043307034064</v>
      </c>
      <c r="M392" s="201">
        <f t="shared" ref="M392:R392" si="223">SUM(M371:M387)</f>
        <v>3.7115926051409627</v>
      </c>
      <c r="N392" s="201">
        <f t="shared" si="223"/>
        <v>126.76756119776618</v>
      </c>
      <c r="O392" s="201">
        <f t="shared" si="223"/>
        <v>1250.1064444109077</v>
      </c>
      <c r="P392" s="201">
        <f t="shared" si="223"/>
        <v>867.38339735344005</v>
      </c>
      <c r="Q392" s="201">
        <f t="shared" si="223"/>
        <v>72.549478251911836</v>
      </c>
      <c r="R392" s="203">
        <f t="shared" si="223"/>
        <v>0</v>
      </c>
      <c r="S392" s="204">
        <f t="shared" ref="S392" si="224">SUM(S371:S387)</f>
        <v>2749.3389068895076</v>
      </c>
      <c r="T392" s="147" t="str">
        <f>IF(ABS(S392-AI392)&gt;0.01,S392-AI392,"")</f>
        <v/>
      </c>
      <c r="U392" s="230" t="s">
        <v>59</v>
      </c>
      <c r="V392" s="231">
        <f>SUM(V371:V387)</f>
        <v>418.47860468020536</v>
      </c>
      <c r="W392" s="231">
        <f t="shared" ref="W392:AH392" si="225">SUM(W371:W387)</f>
        <v>6.7141242438130027</v>
      </c>
      <c r="X392" s="231">
        <f t="shared" si="225"/>
        <v>72.549478251911836</v>
      </c>
      <c r="Y392" s="231">
        <f t="shared" si="225"/>
        <v>3.7115926051409627</v>
      </c>
      <c r="Z392" s="231">
        <f t="shared" si="225"/>
        <v>108.54420236203654</v>
      </c>
      <c r="AA392" s="231">
        <f t="shared" si="225"/>
        <v>658.49086065580354</v>
      </c>
      <c r="AB392" s="231">
        <f t="shared" si="225"/>
        <v>867.38339735344005</v>
      </c>
      <c r="AC392" s="231">
        <f t="shared" si="225"/>
        <v>613.46664673715611</v>
      </c>
      <c r="AD392" s="232">
        <f t="shared" si="225"/>
        <v>3.627704146322297</v>
      </c>
      <c r="AE392" s="232">
        <f t="shared" si="225"/>
        <v>1.1975835565930166E-2</v>
      </c>
      <c r="AF392" s="232">
        <f t="shared" si="225"/>
        <v>0</v>
      </c>
      <c r="AG392" s="232">
        <f t="shared" si="225"/>
        <v>18.223358835729648</v>
      </c>
      <c r="AH392" s="232">
        <f t="shared" si="225"/>
        <v>591.60360791953815</v>
      </c>
      <c r="AI392" s="233">
        <f>SUM(V392:AC392)</f>
        <v>2749.3389068895076</v>
      </c>
      <c r="AJ392" s="147" t="str">
        <f t="shared" si="220"/>
        <v/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0.22785896419838955</v>
      </c>
      <c r="C393" s="49">
        <f t="shared" ref="C393:H393" si="226">IF($I392=0,"-",C392/$I392)</f>
        <v>1.9721999730248304E-3</v>
      </c>
      <c r="D393" s="49">
        <f t="shared" si="226"/>
        <v>6.7359488869647335E-2</v>
      </c>
      <c r="E393" s="49">
        <f t="shared" si="226"/>
        <v>0.66425929735133826</v>
      </c>
      <c r="F393" s="49">
        <f t="shared" si="226"/>
        <v>0</v>
      </c>
      <c r="G393" s="49">
        <f t="shared" si="226"/>
        <v>3.8550049607600168E-2</v>
      </c>
      <c r="H393" s="71">
        <f t="shared" si="226"/>
        <v>0</v>
      </c>
      <c r="I393" s="50">
        <f>SUM(B393:H393)</f>
        <v>1.0000000000000002</v>
      </c>
      <c r="J393" s="147"/>
      <c r="K393" s="82" t="s">
        <v>83</v>
      </c>
      <c r="L393" s="99">
        <f>IF($S392=0,"-",L392/$S392)</f>
        <v>0.15597219826037778</v>
      </c>
      <c r="M393" s="99">
        <f t="shared" ref="M393:R393" si="227">IF($S392=0,"-",M392/$S392)</f>
        <v>1.3499945735464497E-3</v>
      </c>
      <c r="N393" s="99">
        <f t="shared" si="227"/>
        <v>4.610837931988019E-2</v>
      </c>
      <c r="O393" s="99">
        <f t="shared" si="227"/>
        <v>0.45469346877472749</v>
      </c>
      <c r="P393" s="99">
        <f t="shared" si="227"/>
        <v>0.31548798701385383</v>
      </c>
      <c r="Q393" s="99">
        <f t="shared" si="227"/>
        <v>2.638797205761418E-2</v>
      </c>
      <c r="R393" s="100">
        <f t="shared" si="227"/>
        <v>0</v>
      </c>
      <c r="S393" s="101">
        <f>SUM(L393:R393)</f>
        <v>1</v>
      </c>
      <c r="U393" s="111" t="s">
        <v>83</v>
      </c>
      <c r="V393" s="133">
        <f>+V392/$AI392</f>
        <v>0.15221062911943997</v>
      </c>
      <c r="W393" s="133">
        <f t="shared" ref="W393:AH393" si="228">+W392/$AI392</f>
        <v>2.4420867965707057E-3</v>
      </c>
      <c r="X393" s="133">
        <f t="shared" si="228"/>
        <v>2.638797205761418E-2</v>
      </c>
      <c r="Y393" s="133">
        <f t="shared" si="228"/>
        <v>1.3499945735464497E-3</v>
      </c>
      <c r="Z393" s="133">
        <f t="shared" si="228"/>
        <v>3.9480109960266456E-2</v>
      </c>
      <c r="AA393" s="133">
        <f t="shared" si="228"/>
        <v>0.23950879937198932</v>
      </c>
      <c r="AB393" s="133">
        <f t="shared" si="228"/>
        <v>0.31548798701385383</v>
      </c>
      <c r="AC393" s="133">
        <f t="shared" si="228"/>
        <v>0.22313242110671899</v>
      </c>
      <c r="AD393" s="133">
        <f t="shared" si="228"/>
        <v>1.319482344367118E-3</v>
      </c>
      <c r="AE393" s="133">
        <f t="shared" si="228"/>
        <v>4.3558964432941263E-6</v>
      </c>
      <c r="AF393" s="133">
        <f t="shared" si="228"/>
        <v>0</v>
      </c>
      <c r="AG393" s="133">
        <f t="shared" si="228"/>
        <v>6.6282693596137372E-3</v>
      </c>
      <c r="AH393" s="133">
        <f t="shared" si="228"/>
        <v>0.21518031350629482</v>
      </c>
      <c r="AI393" s="134">
        <f>SUM(V393:AC393)</f>
        <v>1</v>
      </c>
      <c r="AJ393" s="25" t="str">
        <f t="shared" si="220"/>
        <v/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AJ397" s="147" t="str">
        <f>IF(ABS(S397-AI397)&gt;0.001,S397-AI397,"")</f>
        <v/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229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230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231">SUM(V398:AC398)</f>
        <v>0</v>
      </c>
      <c r="AJ398" s="147" t="str">
        <f t="shared" ref="AJ398:AJ419" si="232">IF(ABS(S398-AI398)&gt;0.001,S398-AI398,"")</f>
        <v/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0</v>
      </c>
      <c r="E399" s="162">
        <v>0</v>
      </c>
      <c r="F399" s="322"/>
      <c r="G399" s="162">
        <v>0</v>
      </c>
      <c r="H399" s="174">
        <v>0</v>
      </c>
      <c r="I399" s="160">
        <f t="shared" si="229"/>
        <v>0</v>
      </c>
      <c r="J399" s="155"/>
      <c r="K399" s="175" t="s">
        <v>10</v>
      </c>
      <c r="L399" s="162">
        <v>0</v>
      </c>
      <c r="M399" s="162">
        <v>0</v>
      </c>
      <c r="N399" s="162">
        <v>0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230"/>
        <v>0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0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231"/>
        <v>0</v>
      </c>
      <c r="AJ399" s="147" t="str">
        <f t="shared" si="232"/>
        <v/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229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230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231"/>
        <v>0</v>
      </c>
      <c r="AJ400" s="147" t="str">
        <f t="shared" si="232"/>
        <v/>
      </c>
      <c r="BA400" s="147"/>
      <c r="BR400" s="147"/>
      <c r="CG400" s="147"/>
    </row>
    <row r="401" spans="1:85" ht="15">
      <c r="A401" s="173" t="s">
        <v>16</v>
      </c>
      <c r="B401" s="162">
        <v>25.194752561058767</v>
      </c>
      <c r="C401" s="162">
        <v>0</v>
      </c>
      <c r="D401" s="162">
        <v>17.082881301818553</v>
      </c>
      <c r="E401" s="162">
        <v>0</v>
      </c>
      <c r="F401" s="322"/>
      <c r="G401" s="162">
        <v>0</v>
      </c>
      <c r="H401" s="174">
        <v>0</v>
      </c>
      <c r="I401" s="160">
        <f t="shared" si="229"/>
        <v>42.277633862877323</v>
      </c>
      <c r="J401" s="155"/>
      <c r="K401" s="175" t="s">
        <v>16</v>
      </c>
      <c r="L401" s="162">
        <v>25.194752561058767</v>
      </c>
      <c r="M401" s="162">
        <v>0</v>
      </c>
      <c r="N401" s="162">
        <v>17.082881301818553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230"/>
        <v>42.277633862877323</v>
      </c>
      <c r="U401" s="221" t="s">
        <v>16</v>
      </c>
      <c r="V401" s="213">
        <v>25.194752561058767</v>
      </c>
      <c r="W401" s="213">
        <v>0</v>
      </c>
      <c r="X401" s="213">
        <v>0</v>
      </c>
      <c r="Y401" s="213">
        <v>0</v>
      </c>
      <c r="Z401" s="213">
        <v>17.082881301818553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231"/>
        <v>42.277633862877323</v>
      </c>
      <c r="AJ401" s="147" t="str">
        <f t="shared" si="232"/>
        <v/>
      </c>
      <c r="BA401" s="147"/>
      <c r="BR401" s="147"/>
      <c r="CG401" s="147"/>
    </row>
    <row r="402" spans="1:85" ht="15">
      <c r="A402" s="165" t="s">
        <v>15</v>
      </c>
      <c r="B402" s="166">
        <v>4.465978501250178</v>
      </c>
      <c r="C402" s="166">
        <v>3.1166739511213795</v>
      </c>
      <c r="D402" s="166">
        <v>2.0873852104726653E-2</v>
      </c>
      <c r="E402" s="166">
        <v>0</v>
      </c>
      <c r="F402" s="322"/>
      <c r="G402" s="166">
        <v>0</v>
      </c>
      <c r="H402" s="167">
        <v>0</v>
      </c>
      <c r="I402" s="168">
        <f t="shared" si="229"/>
        <v>7.6035263044762837</v>
      </c>
      <c r="J402" s="155"/>
      <c r="K402" s="169" t="s">
        <v>15</v>
      </c>
      <c r="L402" s="170">
        <v>4.465978501250178</v>
      </c>
      <c r="M402" s="170">
        <v>3.1166739511213795</v>
      </c>
      <c r="N402" s="170">
        <v>2.0873852104726653E-2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230"/>
        <v>7.6035263044762837</v>
      </c>
      <c r="U402" s="217" t="s">
        <v>53</v>
      </c>
      <c r="V402" s="218">
        <v>4.465978501250178</v>
      </c>
      <c r="W402" s="218">
        <v>0</v>
      </c>
      <c r="X402" s="218">
        <v>0</v>
      </c>
      <c r="Y402" s="218">
        <v>3.1166739511213795</v>
      </c>
      <c r="Z402" s="218">
        <v>2.0873852104726653E-2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231"/>
        <v>7.6035263044762837</v>
      </c>
      <c r="AJ402" s="147" t="str">
        <f t="shared" si="232"/>
        <v/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</v>
      </c>
      <c r="F403" s="322"/>
      <c r="G403" s="162">
        <v>0</v>
      </c>
      <c r="H403" s="174">
        <v>0</v>
      </c>
      <c r="I403" s="160">
        <f t="shared" si="229"/>
        <v>0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</v>
      </c>
      <c r="P403" s="162">
        <v>10.787154151200763</v>
      </c>
      <c r="Q403" s="162">
        <v>0</v>
      </c>
      <c r="R403" s="163">
        <v>0</v>
      </c>
      <c r="S403" s="164">
        <f t="shared" si="230"/>
        <v>10.787154151200763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</v>
      </c>
      <c r="AB403" s="213">
        <v>10.787154151200763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231"/>
        <v>10.787154151200763</v>
      </c>
      <c r="AJ403" s="147" t="str">
        <f t="shared" si="232"/>
        <v/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0</v>
      </c>
      <c r="D404" s="166">
        <v>0</v>
      </c>
      <c r="E404" s="166">
        <v>9.9417626735972056E-2</v>
      </c>
      <c r="F404" s="322"/>
      <c r="G404" s="166">
        <v>0</v>
      </c>
      <c r="H404" s="167">
        <v>0</v>
      </c>
      <c r="I404" s="168">
        <f t="shared" si="229"/>
        <v>9.9417626735972056E-2</v>
      </c>
      <c r="J404" s="155"/>
      <c r="K404" s="169" t="s">
        <v>12</v>
      </c>
      <c r="L404" s="170">
        <v>0</v>
      </c>
      <c r="M404" s="170">
        <v>0</v>
      </c>
      <c r="N404" s="170">
        <v>0</v>
      </c>
      <c r="O404" s="170">
        <v>9.9417626735972056E-2</v>
      </c>
      <c r="P404" s="170">
        <v>2.2641863133801303</v>
      </c>
      <c r="Q404" s="170">
        <v>0</v>
      </c>
      <c r="R404" s="171">
        <v>0</v>
      </c>
      <c r="S404" s="172">
        <f t="shared" si="230"/>
        <v>2.3636039401161022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0</v>
      </c>
      <c r="Z404" s="218">
        <v>0</v>
      </c>
      <c r="AA404" s="218">
        <v>7.9534101388777645E-2</v>
      </c>
      <c r="AB404" s="218">
        <v>2.2641863133801303</v>
      </c>
      <c r="AC404" s="219">
        <v>1.9883525347194411E-2</v>
      </c>
      <c r="AD404" s="218">
        <v>0</v>
      </c>
      <c r="AE404" s="218">
        <v>0</v>
      </c>
      <c r="AF404" s="218">
        <v>0</v>
      </c>
      <c r="AG404" s="218">
        <v>0</v>
      </c>
      <c r="AH404" s="218">
        <v>1.9883525347194411E-2</v>
      </c>
      <c r="AI404" s="220">
        <f t="shared" si="231"/>
        <v>2.3636039401161022</v>
      </c>
      <c r="AJ404" s="147" t="str">
        <f t="shared" si="232"/>
        <v/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229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230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231"/>
        <v>0</v>
      </c>
      <c r="AJ405" s="147" t="str">
        <f t="shared" si="232"/>
        <v/>
      </c>
      <c r="BA405" s="147"/>
      <c r="BR405" s="147"/>
      <c r="CG405" s="147"/>
    </row>
    <row r="406" spans="1:85" ht="15">
      <c r="A406" s="165" t="s">
        <v>17</v>
      </c>
      <c r="B406" s="166">
        <v>6.5979389891736129E-2</v>
      </c>
      <c r="C406" s="166">
        <v>0.59381450902562505</v>
      </c>
      <c r="D406" s="166">
        <v>0</v>
      </c>
      <c r="E406" s="166">
        <v>0</v>
      </c>
      <c r="F406" s="322"/>
      <c r="G406" s="166">
        <v>0</v>
      </c>
      <c r="H406" s="167">
        <v>0</v>
      </c>
      <c r="I406" s="168">
        <f t="shared" si="229"/>
        <v>0.65979389891736118</v>
      </c>
      <c r="J406" s="155"/>
      <c r="K406" s="169" t="s">
        <v>17</v>
      </c>
      <c r="L406" s="170">
        <v>6.5979389891736129E-2</v>
      </c>
      <c r="M406" s="170">
        <v>0.59381450902562505</v>
      </c>
      <c r="N406" s="170">
        <v>0</v>
      </c>
      <c r="O406" s="170">
        <v>0</v>
      </c>
      <c r="P406" s="170">
        <v>3.981931777378829E-2</v>
      </c>
      <c r="Q406" s="170">
        <v>0</v>
      </c>
      <c r="R406" s="171">
        <v>0</v>
      </c>
      <c r="S406" s="172">
        <f t="shared" si="230"/>
        <v>0.69961321669114951</v>
      </c>
      <c r="U406" s="217" t="s">
        <v>17</v>
      </c>
      <c r="V406" s="218">
        <v>6.5979389891736129E-2</v>
      </c>
      <c r="W406" s="218">
        <v>0</v>
      </c>
      <c r="X406" s="218">
        <v>0</v>
      </c>
      <c r="Y406" s="218">
        <v>0.59381450902562505</v>
      </c>
      <c r="Z406" s="218">
        <v>0</v>
      </c>
      <c r="AA406" s="218">
        <v>0</v>
      </c>
      <c r="AB406" s="218">
        <v>3.981931777378829E-2</v>
      </c>
      <c r="AC406" s="219">
        <v>0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</v>
      </c>
      <c r="AI406" s="220">
        <f t="shared" si="231"/>
        <v>0.69961321669114951</v>
      </c>
      <c r="AJ406" s="147" t="str">
        <f t="shared" si="232"/>
        <v/>
      </c>
      <c r="BA406" s="147"/>
      <c r="BR406" s="147"/>
      <c r="CG406" s="147"/>
    </row>
    <row r="407" spans="1:85" ht="15">
      <c r="A407" s="173" t="s">
        <v>139</v>
      </c>
      <c r="B407" s="162">
        <v>3.9928005099030854</v>
      </c>
      <c r="C407" s="162">
        <v>17.94504573851145</v>
      </c>
      <c r="D407" s="162">
        <v>9.4935478637569002</v>
      </c>
      <c r="E407" s="162">
        <v>1.4661321674053249</v>
      </c>
      <c r="F407" s="322"/>
      <c r="G407" s="162">
        <v>0</v>
      </c>
      <c r="H407" s="174">
        <v>0</v>
      </c>
      <c r="I407" s="160">
        <f t="shared" si="229"/>
        <v>32.897526279576759</v>
      </c>
      <c r="J407" s="155"/>
      <c r="K407" s="175" t="s">
        <v>139</v>
      </c>
      <c r="L407" s="162">
        <v>3.9928005099030854</v>
      </c>
      <c r="M407" s="162">
        <v>17.94504573851145</v>
      </c>
      <c r="N407" s="162">
        <v>9.4935478637569002</v>
      </c>
      <c r="O407" s="162">
        <v>1.4661321674053249</v>
      </c>
      <c r="P407" s="162">
        <v>0</v>
      </c>
      <c r="Q407" s="162">
        <v>0</v>
      </c>
      <c r="R407" s="163">
        <v>0</v>
      </c>
      <c r="S407" s="164">
        <f t="shared" si="230"/>
        <v>32.897526279576759</v>
      </c>
      <c r="U407" s="221" t="s">
        <v>139</v>
      </c>
      <c r="V407" s="213">
        <v>3.9928005099030854</v>
      </c>
      <c r="W407" s="213">
        <v>0</v>
      </c>
      <c r="X407" s="213">
        <v>0</v>
      </c>
      <c r="Y407" s="213">
        <v>17.94504573851145</v>
      </c>
      <c r="Z407" s="213">
        <v>9.4935478637569002</v>
      </c>
      <c r="AA407" s="213">
        <v>2.3466211704252719E-2</v>
      </c>
      <c r="AB407" s="213">
        <v>0</v>
      </c>
      <c r="AC407" s="214">
        <v>1.4426659557010721</v>
      </c>
      <c r="AD407" s="213">
        <v>0</v>
      </c>
      <c r="AE407" s="213">
        <v>0</v>
      </c>
      <c r="AF407" s="213">
        <v>0</v>
      </c>
      <c r="AG407" s="213">
        <v>0</v>
      </c>
      <c r="AH407" s="213">
        <v>1.4426659557010721</v>
      </c>
      <c r="AI407" s="216">
        <f t="shared" si="231"/>
        <v>32.897526279576759</v>
      </c>
      <c r="AJ407" s="147" t="str">
        <f t="shared" si="232"/>
        <v/>
      </c>
      <c r="BA407" s="147"/>
      <c r="BR407" s="147"/>
      <c r="CG407" s="147"/>
    </row>
    <row r="408" spans="1:85" ht="15">
      <c r="A408" s="165" t="s">
        <v>25</v>
      </c>
      <c r="B408" s="166">
        <v>5.5041970927828663</v>
      </c>
      <c r="C408" s="166">
        <v>2.328802139194833</v>
      </c>
      <c r="D408" s="166">
        <v>1.2098376610465442</v>
      </c>
      <c r="E408" s="166">
        <v>76.35270569720096</v>
      </c>
      <c r="F408" s="322"/>
      <c r="G408" s="166">
        <v>10.263126506127856</v>
      </c>
      <c r="H408" s="167">
        <v>0</v>
      </c>
      <c r="I408" s="168">
        <f t="shared" si="229"/>
        <v>95.658669096353066</v>
      </c>
      <c r="J408" s="155"/>
      <c r="K408" s="169" t="s">
        <v>25</v>
      </c>
      <c r="L408" s="170">
        <v>5.5041970927828663</v>
      </c>
      <c r="M408" s="170">
        <v>2.328802139194833</v>
      </c>
      <c r="N408" s="170">
        <v>1.2098376610465442</v>
      </c>
      <c r="O408" s="170">
        <v>76.35270569720096</v>
      </c>
      <c r="P408" s="170">
        <v>0</v>
      </c>
      <c r="Q408" s="170">
        <v>10.263126506127856</v>
      </c>
      <c r="R408" s="171">
        <v>0</v>
      </c>
      <c r="S408" s="172">
        <f t="shared" si="230"/>
        <v>95.658669096353066</v>
      </c>
      <c r="U408" s="217" t="s">
        <v>25</v>
      </c>
      <c r="V408" s="218">
        <v>1.5377969888984357</v>
      </c>
      <c r="W408" s="218">
        <v>3.6758913519261944</v>
      </c>
      <c r="X408" s="218">
        <v>10.263126506127856</v>
      </c>
      <c r="Y408" s="218">
        <v>2.328802139194833</v>
      </c>
      <c r="Z408" s="218">
        <v>1.2098376610465442</v>
      </c>
      <c r="AA408" s="218">
        <v>75.676864354598393</v>
      </c>
      <c r="AB408" s="218">
        <v>0</v>
      </c>
      <c r="AC408" s="219">
        <v>0.96635009456080923</v>
      </c>
      <c r="AD408" s="218">
        <v>0.29050875195823589</v>
      </c>
      <c r="AE408" s="218">
        <v>0</v>
      </c>
      <c r="AF408" s="218">
        <v>0</v>
      </c>
      <c r="AG408" s="218">
        <v>0</v>
      </c>
      <c r="AH408" s="218">
        <v>0.67584134260257334</v>
      </c>
      <c r="AI408" s="220">
        <f t="shared" si="231"/>
        <v>95.658669096353066</v>
      </c>
      <c r="AJ408" s="147" t="str">
        <f t="shared" si="232"/>
        <v/>
      </c>
      <c r="BA408" s="147"/>
      <c r="BR408" s="147"/>
      <c r="CG408" s="147"/>
    </row>
    <row r="409" spans="1:85" ht="15">
      <c r="A409" s="173" t="s">
        <v>24</v>
      </c>
      <c r="B409" s="162">
        <v>2.1329001915336412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229"/>
        <v>2.1329001915336412</v>
      </c>
      <c r="J409" s="155"/>
      <c r="K409" s="175" t="s">
        <v>24</v>
      </c>
      <c r="L409" s="162">
        <v>2.1329001915336412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230"/>
        <v>2.1329001915336412</v>
      </c>
      <c r="U409" s="221" t="s">
        <v>24</v>
      </c>
      <c r="V409" s="213">
        <v>2.0475103966523145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8.5389794881326503E-2</v>
      </c>
      <c r="AD409" s="213">
        <v>8.5389794881326503E-2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231"/>
        <v>2.1329001915336412</v>
      </c>
      <c r="AJ409" s="147" t="str">
        <f t="shared" si="232"/>
        <v/>
      </c>
      <c r="BA409" s="147"/>
      <c r="BR409" s="147"/>
      <c r="CG409" s="147"/>
    </row>
    <row r="410" spans="1:85" ht="15">
      <c r="A410" s="165" t="s">
        <v>56</v>
      </c>
      <c r="B410" s="166">
        <v>0.61496333243339385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229"/>
        <v>0.61496333243339385</v>
      </c>
      <c r="J410" s="155"/>
      <c r="K410" s="169" t="s">
        <v>56</v>
      </c>
      <c r="L410" s="170">
        <v>0.61496333243339385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230"/>
        <v>0.61496333243339385</v>
      </c>
      <c r="U410" s="217" t="s">
        <v>56</v>
      </c>
      <c r="V410" s="218">
        <v>0.61496333243339385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231"/>
        <v>0.61496333243339385</v>
      </c>
      <c r="AJ410" s="147" t="str">
        <f t="shared" si="232"/>
        <v/>
      </c>
      <c r="BA410" s="147"/>
      <c r="BR410" s="147"/>
      <c r="CG410" s="147"/>
    </row>
    <row r="411" spans="1:85" ht="15">
      <c r="A411" s="173" t="s">
        <v>22</v>
      </c>
      <c r="B411" s="162">
        <v>1.5137090382562111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229"/>
        <v>1.5137090382562111</v>
      </c>
      <c r="J411" s="155"/>
      <c r="K411" s="175" t="s">
        <v>22</v>
      </c>
      <c r="L411" s="162">
        <v>1.5137090382562111</v>
      </c>
      <c r="M411" s="162">
        <v>0</v>
      </c>
      <c r="N411" s="162">
        <v>0</v>
      </c>
      <c r="O411" s="162">
        <v>0</v>
      </c>
      <c r="P411" s="162">
        <v>0.62499432312828229</v>
      </c>
      <c r="Q411" s="162">
        <v>0</v>
      </c>
      <c r="R411" s="163">
        <v>0</v>
      </c>
      <c r="S411" s="164">
        <f t="shared" si="230"/>
        <v>2.1387033613844935</v>
      </c>
      <c r="U411" s="221" t="s">
        <v>22</v>
      </c>
      <c r="V411" s="213">
        <v>1.4380235863434006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0.62499432312828229</v>
      </c>
      <c r="AC411" s="214">
        <v>7.5685451912810564E-2</v>
      </c>
      <c r="AD411" s="213">
        <v>7.5685451912810564E-2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231"/>
        <v>2.1387033613844935</v>
      </c>
      <c r="AJ411" s="147" t="str">
        <f t="shared" si="232"/>
        <v/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229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230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231"/>
        <v>0</v>
      </c>
      <c r="AJ412" s="147" t="str">
        <f t="shared" si="232"/>
        <v/>
      </c>
      <c r="BA412" s="147"/>
      <c r="BR412" s="147"/>
      <c r="CG412" s="147"/>
    </row>
    <row r="413" spans="1:85" ht="15">
      <c r="A413" s="176" t="s">
        <v>60</v>
      </c>
      <c r="B413" s="162">
        <v>0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229"/>
        <v>0</v>
      </c>
      <c r="J413" s="155"/>
      <c r="K413" s="177" t="s">
        <v>60</v>
      </c>
      <c r="L413" s="162">
        <v>0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230"/>
        <v>0</v>
      </c>
      <c r="U413" s="222" t="s">
        <v>58</v>
      </c>
      <c r="V413" s="213">
        <v>0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231"/>
        <v>0</v>
      </c>
      <c r="AJ413" s="147" t="str">
        <f t="shared" si="232"/>
        <v/>
      </c>
      <c r="BA413" s="147"/>
      <c r="BR413" s="147"/>
      <c r="CG413" s="147"/>
    </row>
    <row r="414" spans="1:85">
      <c r="A414" s="178" t="s">
        <v>23</v>
      </c>
      <c r="B414" s="179">
        <v>0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229"/>
        <v>0</v>
      </c>
      <c r="J414" s="155"/>
      <c r="K414" s="182" t="s">
        <v>23</v>
      </c>
      <c r="L414" s="183">
        <v>0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230"/>
        <v>0</v>
      </c>
      <c r="U414" s="223" t="s">
        <v>61</v>
      </c>
      <c r="V414" s="224">
        <v>0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231"/>
        <v>0</v>
      </c>
      <c r="AJ414" s="147" t="str">
        <f t="shared" si="232"/>
        <v/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229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230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231"/>
        <v>0</v>
      </c>
      <c r="AJ415" s="147" t="str">
        <f t="shared" si="232"/>
        <v/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229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230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231"/>
        <v>0</v>
      </c>
      <c r="AJ416" s="147" t="str">
        <f t="shared" si="232"/>
        <v/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229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230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231"/>
        <v>0</v>
      </c>
      <c r="AJ417" s="147" t="str">
        <f t="shared" si="232"/>
        <v/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43.485280617109879</v>
      </c>
      <c r="C418" s="201">
        <f t="shared" ref="C418:H418" si="233">SUM(C397:C413)</f>
        <v>23.984336337853286</v>
      </c>
      <c r="D418" s="201">
        <f t="shared" si="233"/>
        <v>27.807140678726729</v>
      </c>
      <c r="E418" s="201">
        <f t="shared" si="233"/>
        <v>77.918255491342251</v>
      </c>
      <c r="F418" s="201">
        <f t="shared" si="233"/>
        <v>0</v>
      </c>
      <c r="G418" s="201">
        <f t="shared" si="233"/>
        <v>10.263126506127856</v>
      </c>
      <c r="H418" s="203">
        <f t="shared" si="233"/>
        <v>0</v>
      </c>
      <c r="I418" s="160">
        <f t="shared" ref="I418" si="234">SUM(I397:I413)</f>
        <v>183.45813963116004</v>
      </c>
      <c r="J418" s="155"/>
      <c r="K418" s="202" t="s">
        <v>26</v>
      </c>
      <c r="L418" s="201">
        <f>SUM(L397:L413)</f>
        <v>43.485280617109879</v>
      </c>
      <c r="M418" s="201">
        <f t="shared" ref="M418:R418" si="235">SUM(M397:M413)</f>
        <v>23.984336337853286</v>
      </c>
      <c r="N418" s="201">
        <f t="shared" si="235"/>
        <v>27.807140678726729</v>
      </c>
      <c r="O418" s="201">
        <f t="shared" si="235"/>
        <v>77.918255491342251</v>
      </c>
      <c r="P418" s="201">
        <f t="shared" si="235"/>
        <v>13.716154105482964</v>
      </c>
      <c r="Q418" s="201">
        <f t="shared" si="235"/>
        <v>10.263126506127856</v>
      </c>
      <c r="R418" s="203">
        <f t="shared" si="235"/>
        <v>0</v>
      </c>
      <c r="S418" s="204">
        <f t="shared" ref="S418" si="236">SUM(S397:S413)</f>
        <v>197.17429373664299</v>
      </c>
      <c r="T418" s="147" t="str">
        <f>IF(ABS(S418-AI418)&gt;0.01,S418-AI418,"")</f>
        <v/>
      </c>
      <c r="U418" s="230" t="s">
        <v>59</v>
      </c>
      <c r="V418" s="231">
        <f>SUM(V397:V413)</f>
        <v>39.357805266431306</v>
      </c>
      <c r="W418" s="231">
        <f t="shared" ref="W418:AH418" si="237">SUM(W397:W413)</f>
        <v>3.6758913519261944</v>
      </c>
      <c r="X418" s="231">
        <f t="shared" si="237"/>
        <v>10.263126506127856</v>
      </c>
      <c r="Y418" s="231">
        <f t="shared" si="237"/>
        <v>23.984336337853286</v>
      </c>
      <c r="Z418" s="231">
        <f t="shared" si="237"/>
        <v>27.807140678726729</v>
      </c>
      <c r="AA418" s="231">
        <f t="shared" si="237"/>
        <v>75.779864667691427</v>
      </c>
      <c r="AB418" s="231">
        <f t="shared" si="237"/>
        <v>13.716154105482964</v>
      </c>
      <c r="AC418" s="231">
        <f t="shared" si="237"/>
        <v>2.5899748224032133</v>
      </c>
      <c r="AD418" s="232">
        <f t="shared" si="237"/>
        <v>0.45158399875237293</v>
      </c>
      <c r="AE418" s="232">
        <f t="shared" si="237"/>
        <v>0</v>
      </c>
      <c r="AF418" s="232">
        <f t="shared" si="237"/>
        <v>0</v>
      </c>
      <c r="AG418" s="232">
        <f t="shared" si="237"/>
        <v>0</v>
      </c>
      <c r="AH418" s="232">
        <f t="shared" si="237"/>
        <v>2.1383908236508402</v>
      </c>
      <c r="AI418" s="233">
        <f>SUM(V418:AC418)</f>
        <v>197.17429373664297</v>
      </c>
      <c r="AJ418" s="147" t="str">
        <f t="shared" si="232"/>
        <v/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0.23703107806792553</v>
      </c>
      <c r="C419" s="49">
        <f t="shared" ref="C419:H419" si="238">IF($I418=0,"-",C418/$I418)</f>
        <v>0.13073465361675121</v>
      </c>
      <c r="D419" s="49">
        <f t="shared" si="238"/>
        <v>0.1515721283047598</v>
      </c>
      <c r="E419" s="49">
        <f t="shared" si="238"/>
        <v>0.42471953355678732</v>
      </c>
      <c r="F419" s="49">
        <f t="shared" si="238"/>
        <v>0</v>
      </c>
      <c r="G419" s="49">
        <f t="shared" si="238"/>
        <v>5.5942606453775912E-2</v>
      </c>
      <c r="H419" s="71">
        <f t="shared" si="238"/>
        <v>0</v>
      </c>
      <c r="I419" s="50">
        <f>SUM(B419:H419)</f>
        <v>0.99999999999999967</v>
      </c>
      <c r="J419" s="147"/>
      <c r="K419" s="82" t="s">
        <v>83</v>
      </c>
      <c r="L419" s="99">
        <f>IF($S418=0,"-",L418/$S418)</f>
        <v>0.2205423424779259</v>
      </c>
      <c r="M419" s="99">
        <f t="shared" ref="M419:R419" si="239">IF($S418=0,"-",M418/$S418)</f>
        <v>0.12164028019741815</v>
      </c>
      <c r="N419" s="99">
        <f t="shared" si="239"/>
        <v>0.14102822508834492</v>
      </c>
      <c r="O419" s="99">
        <f t="shared" si="239"/>
        <v>0.39517451293835609</v>
      </c>
      <c r="P419" s="99">
        <f t="shared" si="239"/>
        <v>6.9563602057593904E-2</v>
      </c>
      <c r="Q419" s="99">
        <f t="shared" si="239"/>
        <v>5.2051037240360865E-2</v>
      </c>
      <c r="R419" s="100">
        <f t="shared" si="239"/>
        <v>0</v>
      </c>
      <c r="S419" s="101">
        <f>SUM(L419:R419)</f>
        <v>0.99999999999999989</v>
      </c>
      <c r="U419" s="111" t="s">
        <v>83</v>
      </c>
      <c r="V419" s="133">
        <f>+V418/$AI418</f>
        <v>0.19960921132548748</v>
      </c>
      <c r="W419" s="133">
        <f t="shared" ref="W419:AH419" si="240">+W418/$AI418</f>
        <v>1.864285289052903E-2</v>
      </c>
      <c r="X419" s="133">
        <f t="shared" si="240"/>
        <v>5.2051037240360871E-2</v>
      </c>
      <c r="Y419" s="133">
        <f t="shared" si="240"/>
        <v>0.12164028019741817</v>
      </c>
      <c r="Z419" s="133">
        <f t="shared" si="240"/>
        <v>0.14102822508834495</v>
      </c>
      <c r="AA419" s="133">
        <f t="shared" si="240"/>
        <v>0.38432933234647343</v>
      </c>
      <c r="AB419" s="133">
        <f t="shared" si="240"/>
        <v>6.9563602057593918E-2</v>
      </c>
      <c r="AC419" s="133">
        <f t="shared" si="240"/>
        <v>1.3135458853792213E-2</v>
      </c>
      <c r="AD419" s="133">
        <f t="shared" si="240"/>
        <v>2.2902782619094041E-3</v>
      </c>
      <c r="AE419" s="133">
        <f t="shared" si="240"/>
        <v>0</v>
      </c>
      <c r="AF419" s="133">
        <f t="shared" si="240"/>
        <v>0</v>
      </c>
      <c r="AG419" s="133">
        <f t="shared" si="240"/>
        <v>0</v>
      </c>
      <c r="AH419" s="133">
        <f t="shared" si="240"/>
        <v>1.0845180591882808E-2</v>
      </c>
      <c r="AI419" s="134">
        <f>SUM(V419:AC419)</f>
        <v>1.0000000000000002</v>
      </c>
      <c r="AJ419" s="25" t="str">
        <f t="shared" si="232"/>
        <v/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AJ423" s="147" t="str">
        <f>IF(ABS(S423-AI423)&gt;0.001,S423-AI423,"")</f>
        <v/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241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242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243">SUM(V424:AC424)</f>
        <v>0</v>
      </c>
      <c r="AJ424" s="147" t="str">
        <f t="shared" ref="AJ424:AJ445" si="244">IF(ABS(S424-AI424)&gt;0.001,S424-AI424,"")</f>
        <v/>
      </c>
      <c r="BA424" s="147"/>
      <c r="BR424" s="147"/>
      <c r="CG424" s="147"/>
    </row>
    <row r="425" spans="1:85" ht="15">
      <c r="A425" s="173" t="s">
        <v>10</v>
      </c>
      <c r="B425" s="162">
        <v>0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241"/>
        <v>0</v>
      </c>
      <c r="J425" s="155"/>
      <c r="K425" s="175" t="s">
        <v>10</v>
      </c>
      <c r="L425" s="162">
        <v>0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242"/>
        <v>0</v>
      </c>
      <c r="U425" s="221" t="s">
        <v>10</v>
      </c>
      <c r="V425" s="213">
        <v>0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243"/>
        <v>0</v>
      </c>
      <c r="AJ425" s="147" t="str">
        <f t="shared" si="244"/>
        <v/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241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242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243"/>
        <v>0</v>
      </c>
      <c r="AJ426" s="147" t="str">
        <f t="shared" si="244"/>
        <v/>
      </c>
      <c r="BA426" s="147"/>
      <c r="BR426" s="147"/>
      <c r="CG426" s="147"/>
    </row>
    <row r="427" spans="1:85" ht="15">
      <c r="A427" s="173" t="s">
        <v>16</v>
      </c>
      <c r="B427" s="162">
        <v>64.133850503025144</v>
      </c>
      <c r="C427" s="162">
        <v>15.462523804029964</v>
      </c>
      <c r="D427" s="162">
        <v>0</v>
      </c>
      <c r="E427" s="162">
        <v>0</v>
      </c>
      <c r="F427" s="322"/>
      <c r="G427" s="162">
        <v>0</v>
      </c>
      <c r="H427" s="174">
        <v>0</v>
      </c>
      <c r="I427" s="160">
        <f t="shared" si="241"/>
        <v>79.5963743070551</v>
      </c>
      <c r="J427" s="155"/>
      <c r="K427" s="175" t="s">
        <v>16</v>
      </c>
      <c r="L427" s="162">
        <v>64.133850503025144</v>
      </c>
      <c r="M427" s="162">
        <v>15.462523804029964</v>
      </c>
      <c r="N427" s="162">
        <v>0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242"/>
        <v>79.5963743070551</v>
      </c>
      <c r="U427" s="221" t="s">
        <v>16</v>
      </c>
      <c r="V427" s="213">
        <v>63.884687778915783</v>
      </c>
      <c r="W427" s="213">
        <v>0</v>
      </c>
      <c r="X427" s="213">
        <v>0</v>
      </c>
      <c r="Y427" s="213">
        <v>15.462523804029964</v>
      </c>
      <c r="Z427" s="213">
        <v>0</v>
      </c>
      <c r="AA427" s="213">
        <v>0</v>
      </c>
      <c r="AB427" s="213">
        <v>0</v>
      </c>
      <c r="AC427" s="214">
        <v>0.2491627241093663</v>
      </c>
      <c r="AD427" s="215">
        <v>0.2491627241093663</v>
      </c>
      <c r="AE427" s="215">
        <v>0</v>
      </c>
      <c r="AF427" s="215">
        <v>0</v>
      </c>
      <c r="AG427" s="215">
        <v>0</v>
      </c>
      <c r="AH427" s="215">
        <v>0</v>
      </c>
      <c r="AI427" s="216">
        <f t="shared" si="243"/>
        <v>79.596374307055115</v>
      </c>
      <c r="AJ427" s="147" t="str">
        <f t="shared" si="244"/>
        <v/>
      </c>
      <c r="BA427" s="147"/>
      <c r="BR427" s="147"/>
      <c r="CG427" s="147"/>
    </row>
    <row r="428" spans="1:85" ht="15">
      <c r="A428" s="165" t="s">
        <v>15</v>
      </c>
      <c r="B428" s="166">
        <v>17.600726711921723</v>
      </c>
      <c r="C428" s="166">
        <v>0</v>
      </c>
      <c r="D428" s="166">
        <v>5.936053820433794</v>
      </c>
      <c r="E428" s="166">
        <v>5.6657835437446437E-3</v>
      </c>
      <c r="F428" s="322"/>
      <c r="G428" s="166">
        <v>0</v>
      </c>
      <c r="H428" s="167">
        <v>0</v>
      </c>
      <c r="I428" s="168">
        <f t="shared" si="241"/>
        <v>23.542446315899262</v>
      </c>
      <c r="J428" s="155"/>
      <c r="K428" s="169" t="s">
        <v>15</v>
      </c>
      <c r="L428" s="170">
        <v>17.600726711921723</v>
      </c>
      <c r="M428" s="170">
        <v>0</v>
      </c>
      <c r="N428" s="170">
        <v>5.936053820433794</v>
      </c>
      <c r="O428" s="170">
        <v>5.6657835437446437E-3</v>
      </c>
      <c r="P428" s="170">
        <v>0</v>
      </c>
      <c r="Q428" s="170">
        <v>0</v>
      </c>
      <c r="R428" s="171">
        <v>0</v>
      </c>
      <c r="S428" s="172">
        <f t="shared" si="242"/>
        <v>23.542446315899262</v>
      </c>
      <c r="U428" s="217" t="s">
        <v>53</v>
      </c>
      <c r="V428" s="218">
        <v>17.095047025826894</v>
      </c>
      <c r="W428" s="218">
        <v>0</v>
      </c>
      <c r="X428" s="218">
        <v>0</v>
      </c>
      <c r="Y428" s="218">
        <v>0</v>
      </c>
      <c r="Z428" s="218">
        <v>5.936053820433794</v>
      </c>
      <c r="AA428" s="218">
        <v>5.6657835437446437E-3</v>
      </c>
      <c r="AB428" s="218">
        <v>0</v>
      </c>
      <c r="AC428" s="219">
        <v>0.50567968609482838</v>
      </c>
      <c r="AD428" s="218">
        <v>0.50567968609482838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243"/>
        <v>23.542446315899262</v>
      </c>
      <c r="AJ428" s="147" t="str">
        <f t="shared" si="244"/>
        <v/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9.2413002616553719E-3</v>
      </c>
      <c r="F429" s="322"/>
      <c r="G429" s="162">
        <v>0</v>
      </c>
      <c r="H429" s="174">
        <v>0</v>
      </c>
      <c r="I429" s="160">
        <f t="shared" si="241"/>
        <v>9.2413002616553719E-3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9.2413002616553719E-3</v>
      </c>
      <c r="P429" s="162">
        <v>106.11705855448741</v>
      </c>
      <c r="Q429" s="162">
        <v>0</v>
      </c>
      <c r="R429" s="163">
        <v>0</v>
      </c>
      <c r="S429" s="164">
        <f t="shared" si="242"/>
        <v>106.12629985474906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9.2217006806535173E-3</v>
      </c>
      <c r="AB429" s="213">
        <v>106.11705855448741</v>
      </c>
      <c r="AC429" s="214">
        <v>1.9599581001855093E-5</v>
      </c>
      <c r="AD429" s="213">
        <v>0</v>
      </c>
      <c r="AE429" s="213">
        <v>0</v>
      </c>
      <c r="AF429" s="213">
        <v>0</v>
      </c>
      <c r="AG429" s="213">
        <v>0</v>
      </c>
      <c r="AH429" s="213">
        <v>1.9599581001855093E-5</v>
      </c>
      <c r="AI429" s="216">
        <f t="shared" si="243"/>
        <v>106.12629985474908</v>
      </c>
      <c r="AJ429" s="147" t="str">
        <f t="shared" si="244"/>
        <v/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241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15.261744672077297</v>
      </c>
      <c r="Q430" s="170">
        <v>0</v>
      </c>
      <c r="R430" s="171">
        <v>0</v>
      </c>
      <c r="S430" s="172">
        <f t="shared" si="242"/>
        <v>15.261744672077297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15.261744672077297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243"/>
        <v>15.261744672077297</v>
      </c>
      <c r="AJ430" s="147" t="str">
        <f t="shared" si="244"/>
        <v/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241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242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243"/>
        <v>0</v>
      </c>
      <c r="AJ431" s="147" t="str">
        <f t="shared" si="244"/>
        <v/>
      </c>
      <c r="BA431" s="147"/>
      <c r="BR431" s="147"/>
      <c r="CG431" s="147"/>
    </row>
    <row r="432" spans="1:85" ht="15">
      <c r="A432" s="165" t="s">
        <v>17</v>
      </c>
      <c r="B432" s="166">
        <v>5.5541589322941665</v>
      </c>
      <c r="C432" s="166">
        <v>0</v>
      </c>
      <c r="D432" s="166">
        <v>1.6981339959012833</v>
      </c>
      <c r="E432" s="166">
        <v>2.27662972352433</v>
      </c>
      <c r="F432" s="322"/>
      <c r="G432" s="166">
        <v>0</v>
      </c>
      <c r="H432" s="167">
        <v>0</v>
      </c>
      <c r="I432" s="168">
        <f t="shared" si="241"/>
        <v>9.52892265171978</v>
      </c>
      <c r="J432" s="155"/>
      <c r="K432" s="169" t="s">
        <v>17</v>
      </c>
      <c r="L432" s="170">
        <v>5.5541589322941665</v>
      </c>
      <c r="M432" s="170">
        <v>0</v>
      </c>
      <c r="N432" s="170">
        <v>1.6981339959012833</v>
      </c>
      <c r="O432" s="170">
        <v>2.27662972352433</v>
      </c>
      <c r="P432" s="170">
        <v>0.17682741353784354</v>
      </c>
      <c r="Q432" s="170">
        <v>0</v>
      </c>
      <c r="R432" s="171">
        <v>0</v>
      </c>
      <c r="S432" s="172">
        <f t="shared" si="242"/>
        <v>9.7057500652576234</v>
      </c>
      <c r="U432" s="217" t="s">
        <v>17</v>
      </c>
      <c r="V432" s="218">
        <v>5.5541589322941665</v>
      </c>
      <c r="W432" s="218">
        <v>0</v>
      </c>
      <c r="X432" s="218">
        <v>0</v>
      </c>
      <c r="Y432" s="218">
        <v>0</v>
      </c>
      <c r="Z432" s="218">
        <v>1.6981339959012833</v>
      </c>
      <c r="AA432" s="218">
        <v>0</v>
      </c>
      <c r="AB432" s="218">
        <v>0.17682741353784354</v>
      </c>
      <c r="AC432" s="219">
        <v>2.27662972352433</v>
      </c>
      <c r="AD432" s="218">
        <v>0</v>
      </c>
      <c r="AE432" s="218">
        <v>0</v>
      </c>
      <c r="AF432" s="218">
        <v>0</v>
      </c>
      <c r="AG432" s="218">
        <v>0</v>
      </c>
      <c r="AH432" s="218">
        <v>2.27662972352433</v>
      </c>
      <c r="AI432" s="220">
        <f t="shared" si="243"/>
        <v>9.7057500652576234</v>
      </c>
      <c r="AJ432" s="147" t="str">
        <f t="shared" si="244"/>
        <v/>
      </c>
      <c r="BA432" s="147"/>
      <c r="BR432" s="147"/>
      <c r="CG432" s="147"/>
    </row>
    <row r="433" spans="1:85" ht="15">
      <c r="A433" s="173" t="s">
        <v>139</v>
      </c>
      <c r="B433" s="162">
        <v>68.023251620887109</v>
      </c>
      <c r="C433" s="162">
        <v>53.725696675921576</v>
      </c>
      <c r="D433" s="162">
        <v>21.157361476568624</v>
      </c>
      <c r="E433" s="162">
        <v>21.164397623708382</v>
      </c>
      <c r="F433" s="322"/>
      <c r="G433" s="162">
        <v>0</v>
      </c>
      <c r="H433" s="174">
        <v>0</v>
      </c>
      <c r="I433" s="160">
        <f t="shared" si="241"/>
        <v>164.0707073970857</v>
      </c>
      <c r="J433" s="155"/>
      <c r="K433" s="175" t="s">
        <v>139</v>
      </c>
      <c r="L433" s="162">
        <v>68.023251620887109</v>
      </c>
      <c r="M433" s="162">
        <v>53.725696675921576</v>
      </c>
      <c r="N433" s="162">
        <v>21.157361476568624</v>
      </c>
      <c r="O433" s="162">
        <v>21.164397623708382</v>
      </c>
      <c r="P433" s="162">
        <v>0</v>
      </c>
      <c r="Q433" s="162">
        <v>0</v>
      </c>
      <c r="R433" s="163">
        <v>0</v>
      </c>
      <c r="S433" s="164">
        <f t="shared" si="242"/>
        <v>164.0707073970857</v>
      </c>
      <c r="U433" s="221" t="s">
        <v>139</v>
      </c>
      <c r="V433" s="213">
        <v>68.001145748468431</v>
      </c>
      <c r="W433" s="213">
        <v>0</v>
      </c>
      <c r="X433" s="213">
        <v>0</v>
      </c>
      <c r="Y433" s="213">
        <v>53.725696675921576</v>
      </c>
      <c r="Z433" s="213">
        <v>21.157361476568624</v>
      </c>
      <c r="AA433" s="213">
        <v>0</v>
      </c>
      <c r="AB433" s="213">
        <v>0</v>
      </c>
      <c r="AC433" s="214">
        <v>21.18650349612706</v>
      </c>
      <c r="AD433" s="213">
        <v>2.2105872418677303E-2</v>
      </c>
      <c r="AE433" s="213">
        <v>0</v>
      </c>
      <c r="AF433" s="213">
        <v>0</v>
      </c>
      <c r="AG433" s="213">
        <v>0</v>
      </c>
      <c r="AH433" s="213">
        <v>21.164397623708382</v>
      </c>
      <c r="AI433" s="216">
        <f t="shared" si="243"/>
        <v>164.0707073970857</v>
      </c>
      <c r="AJ433" s="147" t="str">
        <f t="shared" si="244"/>
        <v/>
      </c>
      <c r="BA433" s="147"/>
      <c r="BR433" s="147"/>
      <c r="CG433" s="147"/>
    </row>
    <row r="434" spans="1:85" ht="15">
      <c r="A434" s="165" t="s">
        <v>25</v>
      </c>
      <c r="B434" s="166">
        <v>36.015464744454285</v>
      </c>
      <c r="C434" s="166">
        <v>9.4833393245880817</v>
      </c>
      <c r="D434" s="166">
        <v>21.592917935981738</v>
      </c>
      <c r="E434" s="166">
        <v>393.27900789861832</v>
      </c>
      <c r="F434" s="322"/>
      <c r="G434" s="166">
        <v>51.725920390421066</v>
      </c>
      <c r="H434" s="167">
        <v>0</v>
      </c>
      <c r="I434" s="168">
        <f t="shared" si="241"/>
        <v>512.09665029406347</v>
      </c>
      <c r="J434" s="155"/>
      <c r="K434" s="169" t="s">
        <v>25</v>
      </c>
      <c r="L434" s="170">
        <v>36.015464744454285</v>
      </c>
      <c r="M434" s="170">
        <v>9.4833393245880817</v>
      </c>
      <c r="N434" s="170">
        <v>21.592917935981738</v>
      </c>
      <c r="O434" s="170">
        <v>393.27900789861832</v>
      </c>
      <c r="P434" s="170">
        <v>0.93472762737789161</v>
      </c>
      <c r="Q434" s="170">
        <v>51.725920390421066</v>
      </c>
      <c r="R434" s="171">
        <v>0</v>
      </c>
      <c r="S434" s="172">
        <f t="shared" si="242"/>
        <v>513.03137792144139</v>
      </c>
      <c r="U434" s="217" t="s">
        <v>25</v>
      </c>
      <c r="V434" s="218">
        <v>8.7398558393458075</v>
      </c>
      <c r="W434" s="218">
        <v>26.590836516594923</v>
      </c>
      <c r="X434" s="218">
        <v>51.725920390421066</v>
      </c>
      <c r="Y434" s="218">
        <v>9.4833393245880817</v>
      </c>
      <c r="Z434" s="218">
        <v>21.167797010731622</v>
      </c>
      <c r="AA434" s="218">
        <v>391.42770452970342</v>
      </c>
      <c r="AB434" s="218">
        <v>0.93472762737789161</v>
      </c>
      <c r="AC434" s="219">
        <v>2.9611966826785623</v>
      </c>
      <c r="AD434" s="218">
        <v>0.68477238851356037</v>
      </c>
      <c r="AE434" s="218">
        <v>1.0138996943226828</v>
      </c>
      <c r="AF434" s="218">
        <v>0</v>
      </c>
      <c r="AG434" s="218">
        <v>0.42512092525011486</v>
      </c>
      <c r="AH434" s="218">
        <v>0.83740367459220411</v>
      </c>
      <c r="AI434" s="220">
        <f t="shared" si="243"/>
        <v>513.03137792144139</v>
      </c>
      <c r="AJ434" s="147" t="str">
        <f t="shared" si="244"/>
        <v/>
      </c>
      <c r="BA434" s="147"/>
      <c r="BR434" s="147"/>
      <c r="CG434" s="147"/>
    </row>
    <row r="435" spans="1:85" ht="15">
      <c r="A435" s="173" t="s">
        <v>24</v>
      </c>
      <c r="B435" s="162">
        <v>8.8932036593025376</v>
      </c>
      <c r="C435" s="162">
        <v>0</v>
      </c>
      <c r="D435" s="162">
        <v>0.83779790846553837</v>
      </c>
      <c r="E435" s="162">
        <v>0</v>
      </c>
      <c r="F435" s="322"/>
      <c r="G435" s="162">
        <v>0</v>
      </c>
      <c r="H435" s="174">
        <v>0</v>
      </c>
      <c r="I435" s="160">
        <f t="shared" si="241"/>
        <v>9.7310015677680752</v>
      </c>
      <c r="J435" s="155"/>
      <c r="K435" s="175" t="s">
        <v>24</v>
      </c>
      <c r="L435" s="162">
        <v>8.8932036593025376</v>
      </c>
      <c r="M435" s="162">
        <v>0</v>
      </c>
      <c r="N435" s="162">
        <v>0.83779790846553837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242"/>
        <v>9.7310015677680752</v>
      </c>
      <c r="U435" s="221" t="s">
        <v>24</v>
      </c>
      <c r="V435" s="213">
        <v>8.3494242963117813</v>
      </c>
      <c r="W435" s="213">
        <v>0.50211816408826271</v>
      </c>
      <c r="X435" s="213">
        <v>0</v>
      </c>
      <c r="Y435" s="213">
        <v>0</v>
      </c>
      <c r="Z435" s="213">
        <v>0.83779790846553837</v>
      </c>
      <c r="AA435" s="213">
        <v>0</v>
      </c>
      <c r="AB435" s="213">
        <v>0</v>
      </c>
      <c r="AC435" s="214">
        <v>4.1661198902494201E-2</v>
      </c>
      <c r="AD435" s="213">
        <v>4.1661198902494201E-2</v>
      </c>
      <c r="AE435" s="213">
        <v>0</v>
      </c>
      <c r="AF435" s="213">
        <v>0</v>
      </c>
      <c r="AG435" s="213">
        <v>0</v>
      </c>
      <c r="AH435" s="213">
        <v>0</v>
      </c>
      <c r="AI435" s="216">
        <f t="shared" si="243"/>
        <v>9.7310015677680752</v>
      </c>
      <c r="AJ435" s="147" t="str">
        <f t="shared" si="244"/>
        <v/>
      </c>
      <c r="BA435" s="147"/>
      <c r="BR435" s="147"/>
      <c r="CG435" s="147"/>
    </row>
    <row r="436" spans="1:85" ht="15">
      <c r="A436" s="165" t="s">
        <v>56</v>
      </c>
      <c r="B436" s="166">
        <v>2.5808184945349955</v>
      </c>
      <c r="C436" s="166">
        <v>0</v>
      </c>
      <c r="D436" s="166">
        <v>0</v>
      </c>
      <c r="E436" s="166">
        <v>0</v>
      </c>
      <c r="F436" s="322"/>
      <c r="G436" s="166">
        <v>0</v>
      </c>
      <c r="H436" s="167">
        <v>0</v>
      </c>
      <c r="I436" s="168">
        <f t="shared" si="241"/>
        <v>2.5808184945349955</v>
      </c>
      <c r="J436" s="155"/>
      <c r="K436" s="169" t="s">
        <v>56</v>
      </c>
      <c r="L436" s="170">
        <v>2.5808184945349955</v>
      </c>
      <c r="M436" s="170">
        <v>0</v>
      </c>
      <c r="N436" s="170">
        <v>0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242"/>
        <v>2.5808184945349955</v>
      </c>
      <c r="U436" s="217" t="s">
        <v>56</v>
      </c>
      <c r="V436" s="218">
        <v>2.3979426715226322</v>
      </c>
      <c r="W436" s="218">
        <v>0</v>
      </c>
      <c r="X436" s="218">
        <v>0</v>
      </c>
      <c r="Y436" s="218">
        <v>0</v>
      </c>
      <c r="Z436" s="218">
        <v>0</v>
      </c>
      <c r="AA436" s="218">
        <v>0</v>
      </c>
      <c r="AB436" s="218">
        <v>0</v>
      </c>
      <c r="AC436" s="219">
        <v>0.1828758230123631</v>
      </c>
      <c r="AD436" s="218">
        <v>0.1828758230123631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243"/>
        <v>2.5808184945349955</v>
      </c>
      <c r="AJ436" s="147" t="str">
        <f t="shared" si="244"/>
        <v/>
      </c>
      <c r="BA436" s="147"/>
      <c r="BR436" s="147"/>
      <c r="CG436" s="147"/>
    </row>
    <row r="437" spans="1:85" ht="15">
      <c r="A437" s="173" t="s">
        <v>22</v>
      </c>
      <c r="B437" s="162">
        <v>152.01906060889246</v>
      </c>
      <c r="C437" s="162">
        <v>0</v>
      </c>
      <c r="D437" s="162">
        <v>9.5720478526614077</v>
      </c>
      <c r="E437" s="162">
        <v>0</v>
      </c>
      <c r="F437" s="322"/>
      <c r="G437" s="162">
        <v>0</v>
      </c>
      <c r="H437" s="174">
        <v>0</v>
      </c>
      <c r="I437" s="160">
        <f t="shared" si="241"/>
        <v>161.59110846155386</v>
      </c>
      <c r="J437" s="155"/>
      <c r="K437" s="175" t="s">
        <v>22</v>
      </c>
      <c r="L437" s="162">
        <v>152.01906060889246</v>
      </c>
      <c r="M437" s="162">
        <v>0</v>
      </c>
      <c r="N437" s="162">
        <v>9.5720478526614077</v>
      </c>
      <c r="O437" s="162">
        <v>0</v>
      </c>
      <c r="P437" s="162">
        <v>6.1482601939694268</v>
      </c>
      <c r="Q437" s="162">
        <v>0</v>
      </c>
      <c r="R437" s="163">
        <v>0</v>
      </c>
      <c r="S437" s="164">
        <f t="shared" si="242"/>
        <v>167.73936865552329</v>
      </c>
      <c r="U437" s="221" t="s">
        <v>22</v>
      </c>
      <c r="V437" s="213">
        <v>151.32993334125899</v>
      </c>
      <c r="W437" s="213">
        <v>0</v>
      </c>
      <c r="X437" s="213">
        <v>0</v>
      </c>
      <c r="Y437" s="213">
        <v>0</v>
      </c>
      <c r="Z437" s="213">
        <v>0.17443000161771835</v>
      </c>
      <c r="AA437" s="213">
        <v>0</v>
      </c>
      <c r="AB437" s="213">
        <v>6.1482601939694268</v>
      </c>
      <c r="AC437" s="214">
        <v>10.086745118677156</v>
      </c>
      <c r="AD437" s="213">
        <v>0.68912726763346854</v>
      </c>
      <c r="AE437" s="213">
        <v>0</v>
      </c>
      <c r="AF437" s="213">
        <v>0</v>
      </c>
      <c r="AG437" s="213">
        <v>9.3976178510436892</v>
      </c>
      <c r="AH437" s="213">
        <v>0</v>
      </c>
      <c r="AI437" s="216">
        <f t="shared" si="243"/>
        <v>167.73936865552329</v>
      </c>
      <c r="AJ437" s="147" t="str">
        <f t="shared" si="244"/>
        <v/>
      </c>
      <c r="BA437" s="147"/>
      <c r="BR437" s="147"/>
      <c r="CG437" s="147"/>
    </row>
    <row r="438" spans="1:85" ht="15">
      <c r="A438" s="165" t="s">
        <v>21</v>
      </c>
      <c r="B438" s="166">
        <v>0</v>
      </c>
      <c r="C438" s="166">
        <v>0</v>
      </c>
      <c r="D438" s="166">
        <v>0</v>
      </c>
      <c r="E438" s="166">
        <v>0</v>
      </c>
      <c r="F438" s="322"/>
      <c r="G438" s="166">
        <v>0</v>
      </c>
      <c r="H438" s="167">
        <v>0</v>
      </c>
      <c r="I438" s="168">
        <f t="shared" si="241"/>
        <v>0</v>
      </c>
      <c r="J438" s="155"/>
      <c r="K438" s="169" t="s">
        <v>21</v>
      </c>
      <c r="L438" s="170">
        <v>0</v>
      </c>
      <c r="M438" s="170">
        <v>0</v>
      </c>
      <c r="N438" s="170">
        <v>0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242"/>
        <v>0</v>
      </c>
      <c r="U438" s="217" t="s">
        <v>57</v>
      </c>
      <c r="V438" s="218">
        <v>0</v>
      </c>
      <c r="W438" s="218">
        <v>0</v>
      </c>
      <c r="X438" s="218">
        <v>0</v>
      </c>
      <c r="Y438" s="218">
        <v>0</v>
      </c>
      <c r="Z438" s="218">
        <v>0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243"/>
        <v>0</v>
      </c>
      <c r="AJ438" s="147" t="str">
        <f t="shared" si="244"/>
        <v/>
      </c>
      <c r="BA438" s="147"/>
      <c r="BR438" s="147"/>
      <c r="CG438" s="147"/>
    </row>
    <row r="439" spans="1:85" ht="15">
      <c r="A439" s="176" t="s">
        <v>60</v>
      </c>
      <c r="B439" s="162">
        <v>0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241"/>
        <v>0</v>
      </c>
      <c r="J439" s="155"/>
      <c r="K439" s="177" t="s">
        <v>60</v>
      </c>
      <c r="L439" s="162">
        <v>0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242"/>
        <v>0</v>
      </c>
      <c r="U439" s="222" t="s">
        <v>58</v>
      </c>
      <c r="V439" s="213">
        <v>0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243"/>
        <v>0</v>
      </c>
      <c r="AJ439" s="147" t="str">
        <f t="shared" si="244"/>
        <v/>
      </c>
      <c r="BA439" s="147"/>
      <c r="BR439" s="147"/>
      <c r="CG439" s="147"/>
    </row>
    <row r="440" spans="1:85">
      <c r="A440" s="178" t="s">
        <v>23</v>
      </c>
      <c r="B440" s="179">
        <v>0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241"/>
        <v>0</v>
      </c>
      <c r="J440" s="155"/>
      <c r="K440" s="182" t="s">
        <v>23</v>
      </c>
      <c r="L440" s="183">
        <v>0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242"/>
        <v>0</v>
      </c>
      <c r="U440" s="223" t="s">
        <v>61</v>
      </c>
      <c r="V440" s="224">
        <v>0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243"/>
        <v>0</v>
      </c>
      <c r="AJ440" s="147" t="str">
        <f t="shared" si="244"/>
        <v/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241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242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243"/>
        <v>0</v>
      </c>
      <c r="AJ441" s="147" t="str">
        <f t="shared" si="244"/>
        <v/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241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242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243"/>
        <v>0</v>
      </c>
      <c r="AJ442" s="147" t="str">
        <f t="shared" si="244"/>
        <v/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241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242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243"/>
        <v>0</v>
      </c>
      <c r="AJ443" s="156" t="str">
        <f t="shared" si="244"/>
        <v/>
      </c>
    </row>
    <row r="444" spans="1:85" ht="15">
      <c r="A444" s="200" t="s">
        <v>26</v>
      </c>
      <c r="B444" s="201">
        <f>SUM(B423:B439)</f>
        <v>354.82053527531241</v>
      </c>
      <c r="C444" s="201">
        <f t="shared" ref="C444:H444" si="245">SUM(C423:C439)</f>
        <v>78.671559804539626</v>
      </c>
      <c r="D444" s="201">
        <f t="shared" si="245"/>
        <v>60.794312990012386</v>
      </c>
      <c r="E444" s="201">
        <f t="shared" si="245"/>
        <v>416.73494232965641</v>
      </c>
      <c r="F444" s="201">
        <f t="shared" si="245"/>
        <v>0</v>
      </c>
      <c r="G444" s="201">
        <f t="shared" si="245"/>
        <v>51.725920390421066</v>
      </c>
      <c r="H444" s="203">
        <f t="shared" si="245"/>
        <v>0</v>
      </c>
      <c r="I444" s="160">
        <f t="shared" ref="I444" si="246">SUM(I423:I439)</f>
        <v>962.74727078994192</v>
      </c>
      <c r="J444" s="155"/>
      <c r="K444" s="202" t="s">
        <v>26</v>
      </c>
      <c r="L444" s="201">
        <f>SUM(L423:L439)</f>
        <v>354.82053527531241</v>
      </c>
      <c r="M444" s="201">
        <f t="shared" ref="M444:R444" si="247">SUM(M423:M439)</f>
        <v>78.671559804539626</v>
      </c>
      <c r="N444" s="201">
        <f t="shared" si="247"/>
        <v>60.794312990012386</v>
      </c>
      <c r="O444" s="201">
        <f t="shared" si="247"/>
        <v>416.73494232965641</v>
      </c>
      <c r="P444" s="201">
        <f t="shared" si="247"/>
        <v>128.63861846144988</v>
      </c>
      <c r="Q444" s="201">
        <f t="shared" si="247"/>
        <v>51.725920390421066</v>
      </c>
      <c r="R444" s="203">
        <f t="shared" si="247"/>
        <v>0</v>
      </c>
      <c r="S444" s="204">
        <f t="shared" ref="S444" si="248">SUM(S423:S439)</f>
        <v>1091.3858892513917</v>
      </c>
      <c r="T444" s="147" t="str">
        <f>IF(ABS(S444-AI444)&gt;0.01,S444-AI444,"")</f>
        <v/>
      </c>
      <c r="U444" s="230" t="s">
        <v>59</v>
      </c>
      <c r="V444" s="231">
        <f>SUM(V423:V439)</f>
        <v>325.35219563394446</v>
      </c>
      <c r="W444" s="231">
        <f t="shared" ref="W444:AH444" si="249">SUM(W423:W439)</f>
        <v>27.092954680683185</v>
      </c>
      <c r="X444" s="231">
        <f t="shared" si="249"/>
        <v>51.725920390421066</v>
      </c>
      <c r="Y444" s="231">
        <f t="shared" si="249"/>
        <v>78.671559804539626</v>
      </c>
      <c r="Z444" s="231">
        <f t="shared" si="249"/>
        <v>50.971574213718583</v>
      </c>
      <c r="AA444" s="231">
        <f t="shared" si="249"/>
        <v>391.44259201392782</v>
      </c>
      <c r="AB444" s="231">
        <f t="shared" si="249"/>
        <v>128.63861846144988</v>
      </c>
      <c r="AC444" s="231">
        <f t="shared" si="249"/>
        <v>37.490474052707164</v>
      </c>
      <c r="AD444" s="232">
        <f t="shared" si="249"/>
        <v>2.3753849606847579</v>
      </c>
      <c r="AE444" s="232">
        <f t="shared" si="249"/>
        <v>1.0138996943226828</v>
      </c>
      <c r="AF444" s="232">
        <f t="shared" si="249"/>
        <v>0</v>
      </c>
      <c r="AG444" s="232">
        <f t="shared" si="249"/>
        <v>9.8227387762938037</v>
      </c>
      <c r="AH444" s="232">
        <f t="shared" si="249"/>
        <v>24.278450621405916</v>
      </c>
      <c r="AI444" s="233">
        <f>SUM(V444:AC444)</f>
        <v>1091.3858892513917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0.3685500297333269</v>
      </c>
      <c r="C445" s="49">
        <f t="shared" ref="C445:H445" si="250">IF($I444=0,"-",C444/$I444)</f>
        <v>8.1715692364403153E-2</v>
      </c>
      <c r="D445" s="49">
        <f t="shared" si="250"/>
        <v>6.314669990196925E-2</v>
      </c>
      <c r="E445" s="49">
        <f t="shared" si="250"/>
        <v>0.43286016483611739</v>
      </c>
      <c r="F445" s="49">
        <f t="shared" si="250"/>
        <v>0</v>
      </c>
      <c r="G445" s="49">
        <f t="shared" si="250"/>
        <v>5.3727413164183294E-2</v>
      </c>
      <c r="H445" s="71">
        <f t="shared" si="250"/>
        <v>0</v>
      </c>
      <c r="I445" s="50">
        <f>SUM(B445:H445)</f>
        <v>1.0000000000000002</v>
      </c>
      <c r="J445" s="147"/>
      <c r="K445" s="82" t="s">
        <v>83</v>
      </c>
      <c r="L445" s="99">
        <f>IF($S444=0,"-",L444/$S444)</f>
        <v>0.32511006305816587</v>
      </c>
      <c r="M445" s="99">
        <f t="shared" ref="M445:R445" si="251">IF($S444=0,"-",M444/$S444)</f>
        <v>7.2084091043638443E-2</v>
      </c>
      <c r="N445" s="99">
        <f t="shared" si="251"/>
        <v>5.5703774062639468E-2</v>
      </c>
      <c r="O445" s="99">
        <f t="shared" si="251"/>
        <v>0.38184014145125617</v>
      </c>
      <c r="P445" s="99">
        <f t="shared" si="251"/>
        <v>0.11786721793671553</v>
      </c>
      <c r="Q445" s="99">
        <f t="shared" si="251"/>
        <v>4.7394712447584544E-2</v>
      </c>
      <c r="R445" s="100">
        <f t="shared" si="251"/>
        <v>0</v>
      </c>
      <c r="S445" s="101">
        <f>SUM(L445:R445)</f>
        <v>1</v>
      </c>
      <c r="U445" s="111" t="s">
        <v>83</v>
      </c>
      <c r="V445" s="133">
        <f>+V444/$AI444</f>
        <v>0.29810921951456737</v>
      </c>
      <c r="W445" s="133">
        <f t="shared" ref="W445:AH445" si="252">+W444/$AI444</f>
        <v>2.4824358595351554E-2</v>
      </c>
      <c r="X445" s="133">
        <f t="shared" si="252"/>
        <v>4.7394712447584544E-2</v>
      </c>
      <c r="Y445" s="133">
        <f t="shared" si="252"/>
        <v>7.2084091043638443E-2</v>
      </c>
      <c r="Z445" s="133">
        <f t="shared" si="252"/>
        <v>4.6703530543794398E-2</v>
      </c>
      <c r="AA445" s="133">
        <f t="shared" si="252"/>
        <v>0.3586656157726465</v>
      </c>
      <c r="AB445" s="133">
        <f t="shared" si="252"/>
        <v>0.11786721793671553</v>
      </c>
      <c r="AC445" s="133">
        <f t="shared" si="252"/>
        <v>3.4351254145701664E-2</v>
      </c>
      <c r="AD445" s="133">
        <f t="shared" si="252"/>
        <v>2.1764849482469417E-3</v>
      </c>
      <c r="AE445" s="133">
        <f t="shared" si="252"/>
        <v>9.2900201872514715E-4</v>
      </c>
      <c r="AF445" s="133">
        <f t="shared" si="252"/>
        <v>0</v>
      </c>
      <c r="AG445" s="133">
        <f t="shared" si="252"/>
        <v>9.0002435188450709E-3</v>
      </c>
      <c r="AH445" s="133">
        <f t="shared" si="252"/>
        <v>2.2245523659884497E-2</v>
      </c>
      <c r="AI445" s="134">
        <f>SUM(V445:AC445)</f>
        <v>0.99999999999999989</v>
      </c>
      <c r="AJ445" s="147" t="str">
        <f t="shared" si="244"/>
        <v/>
      </c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1.5163957558357537</v>
      </c>
      <c r="G449" s="332"/>
      <c r="H449" s="334"/>
      <c r="I449" s="160">
        <f>SUM(B449:H449)</f>
        <v>1.5163957558357537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253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254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253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254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253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254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253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254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253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254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278.41581503762978</v>
      </c>
      <c r="G455" s="335"/>
      <c r="H455" s="337"/>
      <c r="I455" s="160">
        <f t="shared" si="253"/>
        <v>278.41581503762978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254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253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254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253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254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253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254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253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254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880.47603347945847</v>
      </c>
      <c r="G460" s="335"/>
      <c r="H460" s="337"/>
      <c r="I460" s="168">
        <f t="shared" si="253"/>
        <v>880.47603347945847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254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253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254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0.23136256970588234</v>
      </c>
      <c r="G462" s="335"/>
      <c r="H462" s="337"/>
      <c r="I462" s="168">
        <f t="shared" si="253"/>
        <v>0.23136256970588234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254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17.564858174753599</v>
      </c>
      <c r="G463" s="335"/>
      <c r="H463" s="337"/>
      <c r="I463" s="160">
        <f t="shared" si="253"/>
        <v>17.564858174753599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254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253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254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253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254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253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254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253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254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253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254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253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254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H470" si="255">SUM(C449:C465)</f>
        <v>0</v>
      </c>
      <c r="D470" s="201">
        <f t="shared" si="255"/>
        <v>0</v>
      </c>
      <c r="E470" s="201">
        <f t="shared" si="255"/>
        <v>0</v>
      </c>
      <c r="F470" s="201">
        <f t="shared" si="255"/>
        <v>1178.2044650173837</v>
      </c>
      <c r="G470" s="201">
        <f t="shared" si="255"/>
        <v>0</v>
      </c>
      <c r="H470" s="203">
        <f t="shared" si="255"/>
        <v>0</v>
      </c>
      <c r="I470" s="160">
        <f t="shared" ref="I470" si="256">SUM(I449:I465)</f>
        <v>1178.2044650173837</v>
      </c>
      <c r="J470" s="155"/>
      <c r="K470" s="202" t="s">
        <v>26</v>
      </c>
      <c r="L470" s="201">
        <f>SUM(L449:L465)</f>
        <v>0</v>
      </c>
      <c r="M470" s="201">
        <f t="shared" ref="M470:R470" si="257">SUM(M449:M465)</f>
        <v>0</v>
      </c>
      <c r="N470" s="201">
        <f t="shared" si="257"/>
        <v>0</v>
      </c>
      <c r="O470" s="201">
        <f t="shared" si="257"/>
        <v>0</v>
      </c>
      <c r="P470" s="201">
        <f t="shared" si="257"/>
        <v>0</v>
      </c>
      <c r="Q470" s="201">
        <f t="shared" si="257"/>
        <v>0</v>
      </c>
      <c r="R470" s="203">
        <f t="shared" si="257"/>
        <v>0</v>
      </c>
      <c r="S470" s="204">
        <f t="shared" ref="S470" si="258">SUM(S449:S465)</f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259">IF($I470=0,"-",C470/$I470)</f>
        <v>0</v>
      </c>
      <c r="D471" s="49">
        <f t="shared" si="259"/>
        <v>0</v>
      </c>
      <c r="E471" s="49">
        <f t="shared" si="259"/>
        <v>0</v>
      </c>
      <c r="F471" s="49">
        <f t="shared" si="259"/>
        <v>1</v>
      </c>
      <c r="G471" s="49">
        <f t="shared" si="259"/>
        <v>0</v>
      </c>
      <c r="H471" s="71">
        <f t="shared" si="259"/>
        <v>0</v>
      </c>
      <c r="I471" s="50">
        <f>SUM(B471:H471)</f>
        <v>1</v>
      </c>
      <c r="J471" s="25"/>
      <c r="K471" s="82" t="s">
        <v>83</v>
      </c>
      <c r="L471" s="99" t="str">
        <f>IF($S470=0,"-",L470/$S470)</f>
        <v>-</v>
      </c>
      <c r="M471" s="99" t="str">
        <f t="shared" ref="M471:R471" si="260">IF($S470=0,"-",M470/$S470)</f>
        <v>-</v>
      </c>
      <c r="N471" s="99" t="str">
        <f t="shared" si="260"/>
        <v>-</v>
      </c>
      <c r="O471" s="99" t="str">
        <f t="shared" si="260"/>
        <v>-</v>
      </c>
      <c r="P471" s="99" t="str">
        <f t="shared" si="260"/>
        <v>-</v>
      </c>
      <c r="Q471" s="99" t="str">
        <f t="shared" si="260"/>
        <v>-</v>
      </c>
      <c r="R471" s="100" t="str">
        <f t="shared" si="260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261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262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261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262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261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262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261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262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261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262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18502.991428882458</v>
      </c>
      <c r="G481" s="335"/>
      <c r="H481" s="337"/>
      <c r="I481" s="160">
        <f t="shared" si="261"/>
        <v>18502.991428882458</v>
      </c>
      <c r="J481" s="155"/>
      <c r="K481" s="175" t="s">
        <v>54</v>
      </c>
      <c r="L481" s="335"/>
      <c r="M481" s="336"/>
      <c r="N481" s="336"/>
      <c r="O481" s="337"/>
      <c r="P481" s="162">
        <v>3217.2058286479169</v>
      </c>
      <c r="Q481" s="335"/>
      <c r="R481" s="342"/>
      <c r="S481" s="164">
        <f t="shared" si="262"/>
        <v>3217.2058286479169</v>
      </c>
    </row>
    <row r="482" spans="1:19" ht="15">
      <c r="A482" s="165" t="s">
        <v>12</v>
      </c>
      <c r="B482" s="335"/>
      <c r="C482" s="336"/>
      <c r="D482" s="336"/>
      <c r="E482" s="337"/>
      <c r="F482" s="166">
        <v>5455.4874657182863</v>
      </c>
      <c r="G482" s="335"/>
      <c r="H482" s="337"/>
      <c r="I482" s="168">
        <f t="shared" si="261"/>
        <v>5455.4874657182863</v>
      </c>
      <c r="J482" s="155"/>
      <c r="K482" s="169" t="s">
        <v>12</v>
      </c>
      <c r="L482" s="335"/>
      <c r="M482" s="336"/>
      <c r="N482" s="336"/>
      <c r="O482" s="337"/>
      <c r="P482" s="170">
        <v>1735.6910188898398</v>
      </c>
      <c r="Q482" s="335"/>
      <c r="R482" s="342"/>
      <c r="S482" s="172">
        <f t="shared" si="262"/>
        <v>1735.6910188898398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261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262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10.512245736984729</v>
      </c>
      <c r="G484" s="335"/>
      <c r="H484" s="337"/>
      <c r="I484" s="168">
        <f t="shared" si="261"/>
        <v>10.512245736984729</v>
      </c>
      <c r="J484" s="155"/>
      <c r="K484" s="169" t="s">
        <v>17</v>
      </c>
      <c r="L484" s="335"/>
      <c r="M484" s="336"/>
      <c r="N484" s="336"/>
      <c r="O484" s="337"/>
      <c r="P484" s="170">
        <v>-6.7714685249765011E-2</v>
      </c>
      <c r="Q484" s="335"/>
      <c r="R484" s="342"/>
      <c r="S484" s="172">
        <f t="shared" si="262"/>
        <v>-6.7714685249765011E-2</v>
      </c>
    </row>
    <row r="485" spans="1:19" ht="15">
      <c r="A485" s="173" t="s">
        <v>139</v>
      </c>
      <c r="B485" s="335"/>
      <c r="C485" s="336"/>
      <c r="D485" s="336"/>
      <c r="E485" s="337"/>
      <c r="F485" s="162">
        <v>37.738372175781258</v>
      </c>
      <c r="G485" s="335"/>
      <c r="H485" s="337"/>
      <c r="I485" s="160">
        <f t="shared" si="261"/>
        <v>37.738372175781258</v>
      </c>
      <c r="J485" s="155"/>
      <c r="K485" s="175" t="s">
        <v>139</v>
      </c>
      <c r="L485" s="335"/>
      <c r="M485" s="336"/>
      <c r="N485" s="336"/>
      <c r="O485" s="337"/>
      <c r="P485" s="162">
        <v>29.309573319405093</v>
      </c>
      <c r="Q485" s="335"/>
      <c r="R485" s="342"/>
      <c r="S485" s="164">
        <f t="shared" si="262"/>
        <v>29.309573319405093</v>
      </c>
    </row>
    <row r="486" spans="1:19" ht="15">
      <c r="A486" s="165" t="s">
        <v>25</v>
      </c>
      <c r="B486" s="335"/>
      <c r="C486" s="336"/>
      <c r="D486" s="336"/>
      <c r="E486" s="337"/>
      <c r="F486" s="166">
        <v>402.78689732393337</v>
      </c>
      <c r="G486" s="335"/>
      <c r="H486" s="337"/>
      <c r="I486" s="168">
        <f t="shared" si="261"/>
        <v>402.78689732393337</v>
      </c>
      <c r="J486" s="155"/>
      <c r="K486" s="169" t="s">
        <v>25</v>
      </c>
      <c r="L486" s="335"/>
      <c r="M486" s="336"/>
      <c r="N486" s="336"/>
      <c r="O486" s="337"/>
      <c r="P486" s="170">
        <v>0</v>
      </c>
      <c r="Q486" s="335"/>
      <c r="R486" s="342"/>
      <c r="S486" s="172">
        <f t="shared" si="262"/>
        <v>0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261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262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261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262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1809.6961273998704</v>
      </c>
      <c r="G489" s="335"/>
      <c r="H489" s="337"/>
      <c r="I489" s="160">
        <f t="shared" si="261"/>
        <v>1809.6961273998704</v>
      </c>
      <c r="J489" s="155"/>
      <c r="K489" s="175" t="s">
        <v>22</v>
      </c>
      <c r="L489" s="335"/>
      <c r="M489" s="336"/>
      <c r="N489" s="336"/>
      <c r="O489" s="337"/>
      <c r="P489" s="162">
        <v>631.92097124237171</v>
      </c>
      <c r="Q489" s="335"/>
      <c r="R489" s="342"/>
      <c r="S489" s="164">
        <f t="shared" si="262"/>
        <v>631.92097124237171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261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262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261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262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261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262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261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262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261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262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261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262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H496" si="263">SUM(C475:C491)</f>
        <v>0</v>
      </c>
      <c r="D496" s="201">
        <f t="shared" si="263"/>
        <v>0</v>
      </c>
      <c r="E496" s="201">
        <f t="shared" si="263"/>
        <v>0</v>
      </c>
      <c r="F496" s="201">
        <f t="shared" si="263"/>
        <v>26219.212537237316</v>
      </c>
      <c r="G496" s="201">
        <f t="shared" si="263"/>
        <v>0</v>
      </c>
      <c r="H496" s="203">
        <f t="shared" si="263"/>
        <v>0</v>
      </c>
      <c r="I496" s="160">
        <f t="shared" ref="I496" si="264">SUM(I475:I491)</f>
        <v>26219.212537237316</v>
      </c>
      <c r="J496" s="155"/>
      <c r="K496" s="202" t="s">
        <v>26</v>
      </c>
      <c r="L496" s="201">
        <f>SUM(L475:L491)</f>
        <v>0</v>
      </c>
      <c r="M496" s="201">
        <f t="shared" ref="M496:R496" si="265">SUM(M475:M491)</f>
        <v>0</v>
      </c>
      <c r="N496" s="201">
        <f t="shared" si="265"/>
        <v>0</v>
      </c>
      <c r="O496" s="201">
        <f t="shared" si="265"/>
        <v>0</v>
      </c>
      <c r="P496" s="201">
        <f t="shared" si="265"/>
        <v>5614.0596774142841</v>
      </c>
      <c r="Q496" s="201">
        <f t="shared" si="265"/>
        <v>0</v>
      </c>
      <c r="R496" s="203">
        <f t="shared" si="265"/>
        <v>0</v>
      </c>
      <c r="S496" s="204">
        <f t="shared" ref="S496" si="266">SUM(S475:S491)</f>
        <v>5614.0596774142841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267">IF($I496=0,"-",C496/$I496)</f>
        <v>0</v>
      </c>
      <c r="D497" s="49">
        <f t="shared" si="267"/>
        <v>0</v>
      </c>
      <c r="E497" s="49">
        <f t="shared" si="267"/>
        <v>0</v>
      </c>
      <c r="F497" s="49">
        <f t="shared" si="267"/>
        <v>1</v>
      </c>
      <c r="G497" s="49">
        <f t="shared" si="267"/>
        <v>0</v>
      </c>
      <c r="H497" s="71">
        <f t="shared" si="267"/>
        <v>0</v>
      </c>
      <c r="I497" s="50">
        <f>SUM(B497:H497)</f>
        <v>1</v>
      </c>
      <c r="J497" s="25"/>
      <c r="K497" s="82" t="s">
        <v>83</v>
      </c>
      <c r="L497" s="99">
        <f>IF($S496=0,"-",L496/$S496)</f>
        <v>0</v>
      </c>
      <c r="M497" s="99">
        <f t="shared" ref="M497:R497" si="268">IF($S496=0,"-",M496/$S496)</f>
        <v>0</v>
      </c>
      <c r="N497" s="99">
        <f t="shared" si="268"/>
        <v>0</v>
      </c>
      <c r="O497" s="99">
        <f t="shared" si="268"/>
        <v>0</v>
      </c>
      <c r="P497" s="99">
        <f t="shared" si="268"/>
        <v>1</v>
      </c>
      <c r="Q497" s="99">
        <f t="shared" si="268"/>
        <v>0</v>
      </c>
      <c r="R497" s="100">
        <f t="shared" si="268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269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270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269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270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269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270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269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270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269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270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269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270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269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270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269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270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269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270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269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270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291.18599999999998</v>
      </c>
      <c r="G512" s="335"/>
      <c r="H512" s="337"/>
      <c r="I512" s="168">
        <f t="shared" si="269"/>
        <v>291.18599999999998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270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269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270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269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270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269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270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269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270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269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270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269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270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269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270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269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270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269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270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H522" si="271">SUM(C501:C517)</f>
        <v>0</v>
      </c>
      <c r="D522" s="201">
        <f t="shared" si="271"/>
        <v>0</v>
      </c>
      <c r="E522" s="201">
        <f t="shared" si="271"/>
        <v>0</v>
      </c>
      <c r="F522" s="201">
        <f t="shared" si="271"/>
        <v>291.18599999999998</v>
      </c>
      <c r="G522" s="201">
        <f t="shared" si="271"/>
        <v>0</v>
      </c>
      <c r="H522" s="203">
        <f t="shared" si="271"/>
        <v>0</v>
      </c>
      <c r="I522" s="160">
        <f t="shared" ref="I522" si="272">SUM(I501:I517)</f>
        <v>291.18599999999998</v>
      </c>
      <c r="J522" s="155"/>
      <c r="K522" s="202" t="s">
        <v>26</v>
      </c>
      <c r="L522" s="201">
        <f>SUM(L501:L517)</f>
        <v>0</v>
      </c>
      <c r="M522" s="201">
        <f t="shared" ref="M522:R522" si="273">SUM(M501:M517)</f>
        <v>0</v>
      </c>
      <c r="N522" s="201">
        <f t="shared" si="273"/>
        <v>0</v>
      </c>
      <c r="O522" s="201">
        <f t="shared" si="273"/>
        <v>0</v>
      </c>
      <c r="P522" s="201">
        <f t="shared" si="273"/>
        <v>0</v>
      </c>
      <c r="Q522" s="201">
        <f t="shared" si="273"/>
        <v>0</v>
      </c>
      <c r="R522" s="203">
        <f t="shared" si="273"/>
        <v>0</v>
      </c>
      <c r="S522" s="204">
        <f t="shared" ref="S522" si="274">SUM(S501:S517)</f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75">IF($I522=0,"-",C522/$I522)</f>
        <v>0</v>
      </c>
      <c r="D523" s="49">
        <f t="shared" si="275"/>
        <v>0</v>
      </c>
      <c r="E523" s="49">
        <f t="shared" si="275"/>
        <v>0</v>
      </c>
      <c r="F523" s="49">
        <f t="shared" si="275"/>
        <v>1</v>
      </c>
      <c r="G523" s="49">
        <f t="shared" si="275"/>
        <v>0</v>
      </c>
      <c r="H523" s="71">
        <f t="shared" si="275"/>
        <v>0</v>
      </c>
      <c r="I523" s="50">
        <f>SUM(B523:H523)</f>
        <v>1</v>
      </c>
      <c r="J523" s="25"/>
      <c r="K523" s="82" t="s">
        <v>83</v>
      </c>
      <c r="L523" s="99" t="str">
        <f>IF($S522=0,"-",L522/$S522)</f>
        <v>-</v>
      </c>
      <c r="M523" s="99" t="str">
        <f t="shared" ref="M523:R523" si="276">IF($S522=0,"-",M522/$S522)</f>
        <v>-</v>
      </c>
      <c r="N523" s="99" t="str">
        <f t="shared" si="276"/>
        <v>-</v>
      </c>
      <c r="O523" s="99" t="str">
        <f t="shared" si="276"/>
        <v>-</v>
      </c>
      <c r="P523" s="99" t="str">
        <f t="shared" si="276"/>
        <v>-</v>
      </c>
      <c r="Q523" s="99" t="str">
        <f t="shared" si="276"/>
        <v>-</v>
      </c>
      <c r="R523" s="100" t="str">
        <f t="shared" si="276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77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78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77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78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77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78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77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78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77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78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6.3688539073365993</v>
      </c>
      <c r="G533" s="335"/>
      <c r="H533" s="337"/>
      <c r="I533" s="160">
        <f t="shared" si="277"/>
        <v>6.3688539073365993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78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0.66166875220377019</v>
      </c>
      <c r="G534" s="335"/>
      <c r="H534" s="337"/>
      <c r="I534" s="168">
        <f t="shared" si="277"/>
        <v>0.66166875220377019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78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77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78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77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78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77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78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77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78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77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78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77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78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77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78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77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78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77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78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77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78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77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78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77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78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77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78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H548" si="279">SUM(C527:C543)</f>
        <v>0</v>
      </c>
      <c r="D548" s="201">
        <f t="shared" si="279"/>
        <v>0</v>
      </c>
      <c r="E548" s="201">
        <f t="shared" si="279"/>
        <v>0</v>
      </c>
      <c r="F548" s="201">
        <f t="shared" si="279"/>
        <v>7.0305226595403694</v>
      </c>
      <c r="G548" s="201">
        <f t="shared" si="279"/>
        <v>0</v>
      </c>
      <c r="H548" s="203">
        <f t="shared" si="279"/>
        <v>0</v>
      </c>
      <c r="I548" s="160">
        <f t="shared" ref="I548" si="280">SUM(I527:I543)</f>
        <v>7.0305226595403694</v>
      </c>
      <c r="J548" s="155"/>
      <c r="K548" s="202" t="s">
        <v>26</v>
      </c>
      <c r="L548" s="201">
        <f>SUM(L527:L543)</f>
        <v>0</v>
      </c>
      <c r="M548" s="201">
        <f t="shared" ref="M548:R548" si="281">SUM(M527:M543)</f>
        <v>0</v>
      </c>
      <c r="N548" s="201">
        <f t="shared" si="281"/>
        <v>0</v>
      </c>
      <c r="O548" s="201">
        <f t="shared" si="281"/>
        <v>0</v>
      </c>
      <c r="P548" s="201">
        <f t="shared" si="281"/>
        <v>0</v>
      </c>
      <c r="Q548" s="201">
        <f t="shared" si="281"/>
        <v>0</v>
      </c>
      <c r="R548" s="203">
        <f t="shared" si="281"/>
        <v>0</v>
      </c>
      <c r="S548" s="204">
        <f t="shared" ref="S548" si="282">SUM(S527:S543)</f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83">IF($I548=0,"-",C548/$I548)</f>
        <v>0</v>
      </c>
      <c r="D549" s="49">
        <f t="shared" si="283"/>
        <v>0</v>
      </c>
      <c r="E549" s="49">
        <f t="shared" si="283"/>
        <v>0</v>
      </c>
      <c r="F549" s="49">
        <f t="shared" si="283"/>
        <v>1</v>
      </c>
      <c r="G549" s="49">
        <f t="shared" si="283"/>
        <v>0</v>
      </c>
      <c r="H549" s="71">
        <f t="shared" si="283"/>
        <v>0</v>
      </c>
      <c r="I549" s="50">
        <f>SUM(B549:H549)</f>
        <v>1</v>
      </c>
      <c r="J549" s="25"/>
      <c r="K549" s="82" t="s">
        <v>83</v>
      </c>
      <c r="L549" s="99" t="str">
        <f>IF($S548=0,"-",L548/$S548)</f>
        <v>-</v>
      </c>
      <c r="M549" s="99" t="str">
        <f t="shared" ref="M549:R549" si="284">IF($S548=0,"-",M548/$S548)</f>
        <v>-</v>
      </c>
      <c r="N549" s="99" t="str">
        <f t="shared" si="284"/>
        <v>-</v>
      </c>
      <c r="O549" s="99" t="str">
        <f t="shared" si="284"/>
        <v>-</v>
      </c>
      <c r="P549" s="99" t="str">
        <f t="shared" si="284"/>
        <v>-</v>
      </c>
      <c r="Q549" s="99" t="str">
        <f t="shared" si="284"/>
        <v>-</v>
      </c>
      <c r="R549" s="100" t="str">
        <f t="shared" si="284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85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86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85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86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85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86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85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86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85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86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85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86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12.47512578693793</v>
      </c>
      <c r="G560" s="335"/>
      <c r="H560" s="337"/>
      <c r="I560" s="168">
        <f t="shared" si="285"/>
        <v>12.47512578693793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86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1468.1474155603926</v>
      </c>
      <c r="G561" s="335"/>
      <c r="H561" s="337"/>
      <c r="I561" s="160">
        <f t="shared" si="285"/>
        <v>1468.1474155603926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86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85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86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85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86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85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86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85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86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85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86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85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86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85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86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85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86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85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86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85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86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85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86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85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86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H574" si="287">SUM(C553:C569)</f>
        <v>0</v>
      </c>
      <c r="D574" s="201">
        <f t="shared" si="287"/>
        <v>0</v>
      </c>
      <c r="E574" s="201">
        <f t="shared" si="287"/>
        <v>0</v>
      </c>
      <c r="F574" s="201">
        <f t="shared" si="287"/>
        <v>1480.6225413473305</v>
      </c>
      <c r="G574" s="201">
        <f t="shared" si="287"/>
        <v>0</v>
      </c>
      <c r="H574" s="203">
        <f t="shared" si="287"/>
        <v>0</v>
      </c>
      <c r="I574" s="160">
        <f t="shared" ref="I574" si="288">SUM(I553:I569)</f>
        <v>1480.6225413473305</v>
      </c>
      <c r="J574" s="155"/>
      <c r="K574" s="202" t="s">
        <v>26</v>
      </c>
      <c r="L574" s="201">
        <f>SUM(L553:L569)</f>
        <v>0</v>
      </c>
      <c r="M574" s="201">
        <f t="shared" ref="M574:R574" si="289">SUM(M553:M569)</f>
        <v>0</v>
      </c>
      <c r="N574" s="201">
        <f t="shared" si="289"/>
        <v>0</v>
      </c>
      <c r="O574" s="201">
        <f t="shared" si="289"/>
        <v>0</v>
      </c>
      <c r="P574" s="201">
        <f t="shared" si="289"/>
        <v>0</v>
      </c>
      <c r="Q574" s="201">
        <f t="shared" si="289"/>
        <v>0</v>
      </c>
      <c r="R574" s="203">
        <f t="shared" si="289"/>
        <v>0</v>
      </c>
      <c r="S574" s="204">
        <f t="shared" ref="S574" si="290">SUM(S553:S569)</f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91">IF($I574=0,"-",C574/$I574)</f>
        <v>0</v>
      </c>
      <c r="D575" s="49">
        <f t="shared" si="291"/>
        <v>0</v>
      </c>
      <c r="E575" s="49">
        <f t="shared" si="291"/>
        <v>0</v>
      </c>
      <c r="F575" s="49">
        <f t="shared" si="291"/>
        <v>1</v>
      </c>
      <c r="G575" s="49">
        <f t="shared" si="291"/>
        <v>0</v>
      </c>
      <c r="H575" s="71">
        <f t="shared" si="291"/>
        <v>0</v>
      </c>
      <c r="I575" s="50">
        <f>SUM(B575:H575)</f>
        <v>1</v>
      </c>
      <c r="J575" s="25"/>
      <c r="K575" s="82" t="s">
        <v>83</v>
      </c>
      <c r="L575" s="99" t="str">
        <f>IF($S574=0,"-",L574/$S574)</f>
        <v>-</v>
      </c>
      <c r="M575" s="99" t="str">
        <f t="shared" ref="M575:R575" si="292">IF($S574=0,"-",M574/$S574)</f>
        <v>-</v>
      </c>
      <c r="N575" s="99" t="str">
        <f t="shared" si="292"/>
        <v>-</v>
      </c>
      <c r="O575" s="99" t="str">
        <f t="shared" si="292"/>
        <v>-</v>
      </c>
      <c r="P575" s="99" t="str">
        <f t="shared" si="292"/>
        <v>-</v>
      </c>
      <c r="Q575" s="99" t="str">
        <f t="shared" si="292"/>
        <v>-</v>
      </c>
      <c r="R575" s="100" t="str">
        <f t="shared" si="292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1.3512489607354048</v>
      </c>
      <c r="C579" s="158">
        <v>0</v>
      </c>
      <c r="D579" s="158">
        <v>0.25763693544140148</v>
      </c>
      <c r="E579" s="158">
        <v>0</v>
      </c>
      <c r="F579" s="321"/>
      <c r="G579" s="158">
        <v>0</v>
      </c>
      <c r="H579" s="159">
        <v>0</v>
      </c>
      <c r="I579" s="160">
        <f>SUM(B579:H579)</f>
        <v>1.6088858961768062</v>
      </c>
      <c r="J579" s="155"/>
      <c r="K579" s="209" t="s">
        <v>7</v>
      </c>
      <c r="L579" s="158">
        <v>1.3512489607354048</v>
      </c>
      <c r="M579" s="158">
        <v>0</v>
      </c>
      <c r="N579" s="158">
        <v>0.25763693544140148</v>
      </c>
      <c r="O579" s="158">
        <v>0</v>
      </c>
      <c r="P579" s="158">
        <v>1.5163957558357537</v>
      </c>
      <c r="Q579" s="158">
        <v>0</v>
      </c>
      <c r="R579" s="210">
        <v>0</v>
      </c>
      <c r="S579" s="211">
        <f>SUM(L579:R579)</f>
        <v>3.1252816520125597</v>
      </c>
    </row>
    <row r="580" spans="1:19" ht="15">
      <c r="A580" s="165" t="s">
        <v>8</v>
      </c>
      <c r="B580" s="166">
        <v>15.268838129679251</v>
      </c>
      <c r="C580" s="166">
        <v>0</v>
      </c>
      <c r="D580" s="166">
        <v>3.7287485115240679</v>
      </c>
      <c r="E580" s="166">
        <v>0</v>
      </c>
      <c r="F580" s="322"/>
      <c r="G580" s="166">
        <v>0</v>
      </c>
      <c r="H580" s="167">
        <v>0</v>
      </c>
      <c r="I580" s="168">
        <f t="shared" ref="I580:I599" si="293">SUM(B580:H580)</f>
        <v>18.99758664120332</v>
      </c>
      <c r="J580" s="155"/>
      <c r="K580" s="169" t="s">
        <v>8</v>
      </c>
      <c r="L580" s="170">
        <v>15.268838129679251</v>
      </c>
      <c r="M580" s="170">
        <v>0</v>
      </c>
      <c r="N580" s="170">
        <v>3.7287485115240679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94">SUM(L580:R580)</f>
        <v>18.99758664120332</v>
      </c>
    </row>
    <row r="581" spans="1:19" ht="15">
      <c r="A581" s="173" t="s">
        <v>10</v>
      </c>
      <c r="B581" s="162">
        <v>5.2982622744260182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93"/>
        <v>5.2982622744260182</v>
      </c>
      <c r="J581" s="155"/>
      <c r="K581" s="175" t="s">
        <v>10</v>
      </c>
      <c r="L581" s="162">
        <v>5.2982622744260182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94"/>
        <v>5.2982622744260182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93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94"/>
        <v>0</v>
      </c>
    </row>
    <row r="583" spans="1:19" ht="15">
      <c r="A583" s="173" t="s">
        <v>16</v>
      </c>
      <c r="B583" s="162">
        <v>25.025842632453983</v>
      </c>
      <c r="C583" s="162">
        <v>3.0312501588582528</v>
      </c>
      <c r="D583" s="162">
        <v>0.65360398016084942</v>
      </c>
      <c r="E583" s="162">
        <v>1.4577224642320012</v>
      </c>
      <c r="F583" s="322"/>
      <c r="G583" s="162">
        <v>0</v>
      </c>
      <c r="H583" s="174">
        <v>0</v>
      </c>
      <c r="I583" s="160">
        <f t="shared" si="293"/>
        <v>30.168419235705088</v>
      </c>
      <c r="J583" s="155"/>
      <c r="K583" s="175" t="s">
        <v>16</v>
      </c>
      <c r="L583" s="162">
        <v>25.025842632453983</v>
      </c>
      <c r="M583" s="162">
        <v>3.0312501588582528</v>
      </c>
      <c r="N583" s="162">
        <v>0.65360398016084942</v>
      </c>
      <c r="O583" s="162">
        <v>1.4577224642320012</v>
      </c>
      <c r="P583" s="162">
        <v>0</v>
      </c>
      <c r="Q583" s="162">
        <v>0</v>
      </c>
      <c r="R583" s="163">
        <v>0</v>
      </c>
      <c r="S583" s="164">
        <f t="shared" si="294"/>
        <v>30.168419235705088</v>
      </c>
    </row>
    <row r="584" spans="1:19" ht="15">
      <c r="A584" s="165" t="s">
        <v>15</v>
      </c>
      <c r="B584" s="166">
        <v>1090.3522169266193</v>
      </c>
      <c r="C584" s="166">
        <v>16.547016144074959</v>
      </c>
      <c r="D584" s="166">
        <v>19.565151307943896</v>
      </c>
      <c r="E584" s="166">
        <v>0</v>
      </c>
      <c r="F584" s="322"/>
      <c r="G584" s="166">
        <v>0</v>
      </c>
      <c r="H584" s="167">
        <v>0</v>
      </c>
      <c r="I584" s="168">
        <f t="shared" si="293"/>
        <v>1126.4643843786382</v>
      </c>
      <c r="J584" s="155"/>
      <c r="K584" s="169" t="s">
        <v>15</v>
      </c>
      <c r="L584" s="170">
        <v>1090.3522169266193</v>
      </c>
      <c r="M584" s="170">
        <v>16.547016144074959</v>
      </c>
      <c r="N584" s="170">
        <v>19.565151307943896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94"/>
        <v>1126.4643843786382</v>
      </c>
    </row>
    <row r="585" spans="1:19" ht="15">
      <c r="A585" s="173" t="s">
        <v>54</v>
      </c>
      <c r="B585" s="162">
        <v>0</v>
      </c>
      <c r="C585" s="162">
        <v>0</v>
      </c>
      <c r="D585" s="162">
        <v>0.30925496163007943</v>
      </c>
      <c r="E585" s="162">
        <v>144.26269402599877</v>
      </c>
      <c r="F585" s="322"/>
      <c r="G585" s="162">
        <v>0</v>
      </c>
      <c r="H585" s="174">
        <v>0</v>
      </c>
      <c r="I585" s="160">
        <f t="shared" si="293"/>
        <v>144.57194898762884</v>
      </c>
      <c r="J585" s="155"/>
      <c r="K585" s="175" t="s">
        <v>54</v>
      </c>
      <c r="L585" s="162">
        <v>0</v>
      </c>
      <c r="M585" s="162">
        <v>0</v>
      </c>
      <c r="N585" s="162">
        <v>0.30925496163007943</v>
      </c>
      <c r="O585" s="162">
        <v>144.26269402599877</v>
      </c>
      <c r="P585" s="162">
        <v>6729.7261769780016</v>
      </c>
      <c r="Q585" s="162">
        <v>0</v>
      </c>
      <c r="R585" s="163">
        <v>0</v>
      </c>
      <c r="S585" s="164">
        <f t="shared" si="294"/>
        <v>6874.2981259656308</v>
      </c>
    </row>
    <row r="586" spans="1:19" ht="15">
      <c r="A586" s="165" t="s">
        <v>12</v>
      </c>
      <c r="B586" s="166">
        <v>0</v>
      </c>
      <c r="C586" s="166">
        <v>0</v>
      </c>
      <c r="D586" s="166">
        <v>0.10739513607440802</v>
      </c>
      <c r="E586" s="166">
        <v>3.1399662615857706</v>
      </c>
      <c r="F586" s="322"/>
      <c r="G586" s="166">
        <v>0</v>
      </c>
      <c r="H586" s="167">
        <v>0</v>
      </c>
      <c r="I586" s="168">
        <f t="shared" si="293"/>
        <v>3.2473613976601787</v>
      </c>
      <c r="J586" s="155"/>
      <c r="K586" s="169" t="s">
        <v>12</v>
      </c>
      <c r="L586" s="170">
        <v>0</v>
      </c>
      <c r="M586" s="170">
        <v>0</v>
      </c>
      <c r="N586" s="170">
        <v>0.10739513607440802</v>
      </c>
      <c r="O586" s="170">
        <v>3.1399662615857706</v>
      </c>
      <c r="P586" s="170">
        <v>351.70169180828952</v>
      </c>
      <c r="Q586" s="170">
        <v>0</v>
      </c>
      <c r="R586" s="171">
        <v>0</v>
      </c>
      <c r="S586" s="172">
        <f t="shared" si="294"/>
        <v>354.94905320594972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93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1468.1474155603926</v>
      </c>
      <c r="Q587" s="162">
        <v>0</v>
      </c>
      <c r="R587" s="163">
        <v>0</v>
      </c>
      <c r="S587" s="164">
        <f t="shared" si="294"/>
        <v>1468.1474155603926</v>
      </c>
    </row>
    <row r="588" spans="1:19" ht="15">
      <c r="A588" s="165" t="s">
        <v>17</v>
      </c>
      <c r="B588" s="166">
        <v>185.01670181632244</v>
      </c>
      <c r="C588" s="166">
        <v>1.0024750156073887</v>
      </c>
      <c r="D588" s="166">
        <v>23.481655588603235</v>
      </c>
      <c r="E588" s="166">
        <v>3.20095639041359</v>
      </c>
      <c r="F588" s="322"/>
      <c r="G588" s="166">
        <v>0</v>
      </c>
      <c r="H588" s="167">
        <v>0</v>
      </c>
      <c r="I588" s="168">
        <f t="shared" si="293"/>
        <v>212.70178881094665</v>
      </c>
      <c r="J588" s="155"/>
      <c r="K588" s="169" t="s">
        <v>17</v>
      </c>
      <c r="L588" s="170">
        <v>185.01670181632244</v>
      </c>
      <c r="M588" s="170">
        <v>1.0024750156073887</v>
      </c>
      <c r="N588" s="170">
        <v>23.481655588603235</v>
      </c>
      <c r="O588" s="170">
        <v>3.20095639041359</v>
      </c>
      <c r="P588" s="170">
        <v>0</v>
      </c>
      <c r="Q588" s="170">
        <v>0</v>
      </c>
      <c r="R588" s="171">
        <v>0</v>
      </c>
      <c r="S588" s="172">
        <f t="shared" si="294"/>
        <v>212.70178881094665</v>
      </c>
    </row>
    <row r="589" spans="1:19" ht="15">
      <c r="A589" s="173" t="s">
        <v>139</v>
      </c>
      <c r="B589" s="162">
        <v>195.48062681476182</v>
      </c>
      <c r="C589" s="162">
        <v>30.805163233883437</v>
      </c>
      <c r="D589" s="162">
        <v>6.0079678673180243</v>
      </c>
      <c r="E589" s="162">
        <v>4.7307906177217687</v>
      </c>
      <c r="F589" s="322"/>
      <c r="G589" s="162">
        <v>0</v>
      </c>
      <c r="H589" s="174">
        <v>0</v>
      </c>
      <c r="I589" s="160">
        <f t="shared" si="293"/>
        <v>237.02454853368505</v>
      </c>
      <c r="J589" s="155"/>
      <c r="K589" s="175" t="s">
        <v>139</v>
      </c>
      <c r="L589" s="162">
        <v>195.48062681476182</v>
      </c>
      <c r="M589" s="162">
        <v>30.805163233883437</v>
      </c>
      <c r="N589" s="162">
        <v>6.0079678673180243</v>
      </c>
      <c r="O589" s="162">
        <v>4.7307906177217687</v>
      </c>
      <c r="P589" s="162">
        <v>0</v>
      </c>
      <c r="Q589" s="162">
        <v>0</v>
      </c>
      <c r="R589" s="163">
        <v>0</v>
      </c>
      <c r="S589" s="164">
        <f t="shared" si="294"/>
        <v>237.02454853368505</v>
      </c>
    </row>
    <row r="590" spans="1:19" ht="15">
      <c r="A590" s="165" t="s">
        <v>25</v>
      </c>
      <c r="B590" s="166">
        <v>733.13406018141109</v>
      </c>
      <c r="C590" s="166">
        <v>0</v>
      </c>
      <c r="D590" s="166">
        <v>1616.9488516705146</v>
      </c>
      <c r="E590" s="166">
        <v>356.31636869607456</v>
      </c>
      <c r="F590" s="322"/>
      <c r="G590" s="166">
        <v>1107.7931884900847</v>
      </c>
      <c r="H590" s="167">
        <v>0.28839517733772629</v>
      </c>
      <c r="I590" s="168">
        <f t="shared" si="293"/>
        <v>3814.4808642154235</v>
      </c>
      <c r="J590" s="155"/>
      <c r="K590" s="169" t="s">
        <v>25</v>
      </c>
      <c r="L590" s="170">
        <v>733.13406018141109</v>
      </c>
      <c r="M590" s="170">
        <v>0</v>
      </c>
      <c r="N590" s="170">
        <v>1616.9488516705146</v>
      </c>
      <c r="O590" s="170">
        <v>356.31636869607456</v>
      </c>
      <c r="P590" s="170">
        <v>1568.5330367465119</v>
      </c>
      <c r="Q590" s="170">
        <v>1107.7931884900847</v>
      </c>
      <c r="R590" s="171">
        <v>0.28839517733772629</v>
      </c>
      <c r="S590" s="172">
        <f t="shared" si="294"/>
        <v>5383.0139009619343</v>
      </c>
    </row>
    <row r="591" spans="1:19" ht="15">
      <c r="A591" s="173" t="s">
        <v>24</v>
      </c>
      <c r="B591" s="162">
        <v>657.52742312245834</v>
      </c>
      <c r="C591" s="162">
        <v>4.1686065240653303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93"/>
        <v>661.6960296465237</v>
      </c>
      <c r="J591" s="155"/>
      <c r="K591" s="175" t="s">
        <v>24</v>
      </c>
      <c r="L591" s="162">
        <v>657.52742312245834</v>
      </c>
      <c r="M591" s="162">
        <v>4.1686065240653303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94"/>
        <v>661.6960296465237</v>
      </c>
    </row>
    <row r="592" spans="1:19" ht="15">
      <c r="A592" s="165" t="s">
        <v>56</v>
      </c>
      <c r="B592" s="166">
        <v>84.870329617473416</v>
      </c>
      <c r="C592" s="166">
        <v>0</v>
      </c>
      <c r="D592" s="166">
        <v>15.087445357014525</v>
      </c>
      <c r="E592" s="166">
        <v>0</v>
      </c>
      <c r="F592" s="322"/>
      <c r="G592" s="166">
        <v>0</v>
      </c>
      <c r="H592" s="167">
        <v>0</v>
      </c>
      <c r="I592" s="168">
        <f t="shared" si="293"/>
        <v>99.957774974487947</v>
      </c>
      <c r="J592" s="155"/>
      <c r="K592" s="169" t="s">
        <v>56</v>
      </c>
      <c r="L592" s="170">
        <v>84.870329617473416</v>
      </c>
      <c r="M592" s="170">
        <v>0</v>
      </c>
      <c r="N592" s="170">
        <v>15.087445357014525</v>
      </c>
      <c r="O592" s="170">
        <v>0</v>
      </c>
      <c r="P592" s="170">
        <v>0.23136256970588234</v>
      </c>
      <c r="Q592" s="170">
        <v>0</v>
      </c>
      <c r="R592" s="171">
        <v>0</v>
      </c>
      <c r="S592" s="172">
        <f t="shared" si="294"/>
        <v>100.18913754419383</v>
      </c>
    </row>
    <row r="593" spans="1:85" ht="15">
      <c r="A593" s="173" t="s">
        <v>22</v>
      </c>
      <c r="B593" s="162">
        <v>312.2341729666025</v>
      </c>
      <c r="C593" s="162">
        <v>0</v>
      </c>
      <c r="D593" s="162">
        <v>19.258359676433443</v>
      </c>
      <c r="E593" s="162">
        <v>0</v>
      </c>
      <c r="F593" s="322"/>
      <c r="G593" s="162">
        <v>0</v>
      </c>
      <c r="H593" s="174">
        <v>0</v>
      </c>
      <c r="I593" s="160">
        <f t="shared" si="293"/>
        <v>331.49253264303593</v>
      </c>
      <c r="J593" s="155"/>
      <c r="K593" s="175" t="s">
        <v>22</v>
      </c>
      <c r="L593" s="162">
        <v>312.2341729666025</v>
      </c>
      <c r="M593" s="162">
        <v>0</v>
      </c>
      <c r="N593" s="162">
        <v>19.258359676433443</v>
      </c>
      <c r="O593" s="162">
        <v>0</v>
      </c>
      <c r="P593" s="162">
        <v>439.56233904950022</v>
      </c>
      <c r="Q593" s="162">
        <v>0</v>
      </c>
      <c r="R593" s="163">
        <v>0</v>
      </c>
      <c r="S593" s="164">
        <f t="shared" si="294"/>
        <v>771.05487169253615</v>
      </c>
    </row>
    <row r="594" spans="1:85" ht="15">
      <c r="A594" s="165" t="s">
        <v>21</v>
      </c>
      <c r="B594" s="166">
        <v>4.1174911024848155</v>
      </c>
      <c r="C594" s="166">
        <v>0</v>
      </c>
      <c r="D594" s="166">
        <v>7.6075826036819949E-2</v>
      </c>
      <c r="E594" s="166">
        <v>0</v>
      </c>
      <c r="F594" s="322"/>
      <c r="G594" s="166">
        <v>0</v>
      </c>
      <c r="H594" s="167">
        <v>0</v>
      </c>
      <c r="I594" s="168">
        <f t="shared" si="293"/>
        <v>4.1935669285216353</v>
      </c>
      <c r="J594" s="155"/>
      <c r="K594" s="169" t="s">
        <v>21</v>
      </c>
      <c r="L594" s="170">
        <v>4.1174911024848155</v>
      </c>
      <c r="M594" s="170">
        <v>0</v>
      </c>
      <c r="N594" s="170">
        <v>7.6075826036819949E-2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94"/>
        <v>4.1935669285216353</v>
      </c>
    </row>
    <row r="595" spans="1:85" ht="15">
      <c r="A595" s="176" t="s">
        <v>60</v>
      </c>
      <c r="B595" s="162">
        <v>440.82368155973631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93"/>
        <v>440.82368155973631</v>
      </c>
      <c r="J595" s="155"/>
      <c r="K595" s="177" t="s">
        <v>60</v>
      </c>
      <c r="L595" s="162">
        <v>440.82368155973631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94"/>
        <v>440.82368155973631</v>
      </c>
    </row>
    <row r="596" spans="1:85">
      <c r="A596" s="178" t="s">
        <v>23</v>
      </c>
      <c r="B596" s="179">
        <v>440.82368155973631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93"/>
        <v>440.82368155973631</v>
      </c>
      <c r="J596" s="155"/>
      <c r="K596" s="182" t="s">
        <v>23</v>
      </c>
      <c r="L596" s="183">
        <v>440.82368155973631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94"/>
        <v>440.82368155973631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93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94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93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94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93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94"/>
        <v>0</v>
      </c>
    </row>
    <row r="600" spans="1:85" ht="15">
      <c r="A600" s="200" t="s">
        <v>26</v>
      </c>
      <c r="B600" s="201">
        <f>SUM(B579:B595)</f>
        <v>3750.5008961051644</v>
      </c>
      <c r="C600" s="201">
        <f t="shared" ref="C600:H600" si="295">SUM(C579:C595)</f>
        <v>55.554511076489369</v>
      </c>
      <c r="D600" s="201">
        <f t="shared" si="295"/>
        <v>1705.4821468186954</v>
      </c>
      <c r="E600" s="201">
        <f t="shared" si="295"/>
        <v>513.1084984560265</v>
      </c>
      <c r="F600" s="201">
        <f t="shared" si="295"/>
        <v>0</v>
      </c>
      <c r="G600" s="201">
        <f t="shared" si="295"/>
        <v>1107.7931884900847</v>
      </c>
      <c r="H600" s="203">
        <f t="shared" si="295"/>
        <v>0.28839517733772629</v>
      </c>
      <c r="I600" s="160">
        <f t="shared" ref="I600" si="296">SUM(I579:I595)</f>
        <v>7132.7276361237991</v>
      </c>
      <c r="J600" s="155"/>
      <c r="K600" s="202" t="s">
        <v>26</v>
      </c>
      <c r="L600" s="201">
        <f>SUM(L579:L595)</f>
        <v>3750.5008961051644</v>
      </c>
      <c r="M600" s="201">
        <f t="shared" ref="M600:R600" si="297">SUM(M579:M595)</f>
        <v>55.554511076489369</v>
      </c>
      <c r="N600" s="201">
        <f t="shared" si="297"/>
        <v>1705.4821468186954</v>
      </c>
      <c r="O600" s="201">
        <f t="shared" si="297"/>
        <v>513.1084984560265</v>
      </c>
      <c r="P600" s="201">
        <f t="shared" si="297"/>
        <v>10559.418418468238</v>
      </c>
      <c r="Q600" s="201">
        <f t="shared" si="297"/>
        <v>1107.7931884900847</v>
      </c>
      <c r="R600" s="203">
        <f t="shared" si="297"/>
        <v>0.28839517733772629</v>
      </c>
      <c r="S600" s="204">
        <f t="shared" ref="S600" si="298">SUM(S579:S595)</f>
        <v>17692.146054592038</v>
      </c>
    </row>
    <row r="601" spans="1:85" s="25" customFormat="1" ht="15" thickBot="1">
      <c r="A601" s="60" t="s">
        <v>83</v>
      </c>
      <c r="B601" s="49">
        <f>IF($I600=0,"-",B600/$I600)</f>
        <v>0.52581580111242443</v>
      </c>
      <c r="C601" s="49">
        <f t="shared" ref="C601:H601" si="299">IF($I600=0,"-",C600/$I600)</f>
        <v>7.7886769144433288E-3</v>
      </c>
      <c r="D601" s="49">
        <f t="shared" si="299"/>
        <v>0.23910658500140355</v>
      </c>
      <c r="E601" s="49">
        <f t="shared" si="299"/>
        <v>7.1937206161830899E-2</v>
      </c>
      <c r="F601" s="49">
        <f t="shared" si="299"/>
        <v>0</v>
      </c>
      <c r="G601" s="49">
        <f t="shared" si="299"/>
        <v>0.15531129814625902</v>
      </c>
      <c r="H601" s="71">
        <f t="shared" si="299"/>
        <v>4.0432663638682191E-5</v>
      </c>
      <c r="I601" s="50">
        <f>SUM(B601:H601)</f>
        <v>0.99999999999999989</v>
      </c>
      <c r="K601" s="82" t="s">
        <v>83</v>
      </c>
      <c r="L601" s="99">
        <f>IF($S600=0,"-",L600/$S600)</f>
        <v>0.21198676997874508</v>
      </c>
      <c r="M601" s="99">
        <f t="shared" ref="M601:R601" si="300">IF($S600=0,"-",M600/$S600)</f>
        <v>3.140066270370296E-3</v>
      </c>
      <c r="N601" s="99">
        <f t="shared" si="300"/>
        <v>9.6397697687784653E-2</v>
      </c>
      <c r="O601" s="99">
        <f t="shared" si="300"/>
        <v>2.9002049659365547E-2</v>
      </c>
      <c r="P601" s="99">
        <f t="shared" si="300"/>
        <v>0.59684214599435303</v>
      </c>
      <c r="Q601" s="99">
        <f t="shared" si="300"/>
        <v>6.2614969663477002E-2</v>
      </c>
      <c r="R601" s="100">
        <f t="shared" si="300"/>
        <v>1.6300745904303262E-5</v>
      </c>
      <c r="S601" s="101">
        <f>SUM(L601:R601)</f>
        <v>0.99999999999999989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</v>
      </c>
      <c r="D603" s="151" t="s">
        <v>2</v>
      </c>
      <c r="E603" s="151" t="s">
        <v>3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3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67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51.249178442082993</v>
      </c>
      <c r="C605" s="158">
        <v>0</v>
      </c>
      <c r="D605" s="158">
        <v>1.2263242121621873</v>
      </c>
      <c r="E605" s="158">
        <v>0</v>
      </c>
      <c r="F605" s="321"/>
      <c r="G605" s="158">
        <v>0</v>
      </c>
      <c r="H605" s="159">
        <v>0</v>
      </c>
      <c r="I605" s="160">
        <f>SUM(B605:H605)</f>
        <v>52.475502654245183</v>
      </c>
      <c r="J605" s="155"/>
      <c r="K605" s="209" t="s">
        <v>7</v>
      </c>
      <c r="L605" s="158">
        <v>51.249178442082993</v>
      </c>
      <c r="M605" s="158">
        <v>0</v>
      </c>
      <c r="N605" s="158">
        <v>1.2263242121621873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52.475502654245183</v>
      </c>
      <c r="U605" s="104" t="s">
        <v>7</v>
      </c>
      <c r="V605" s="213">
        <v>51.249178442082993</v>
      </c>
      <c r="W605" s="213">
        <v>0.93415675373726981</v>
      </c>
      <c r="X605" s="213">
        <v>0.29216745842491759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301">+P605</f>
        <v>0</v>
      </c>
      <c r="AF605" s="216">
        <f t="shared" ref="AF605:AF625" si="302">SUM(V605:AE605)</f>
        <v>52.475502654245183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26.23165854693411</v>
      </c>
      <c r="C606" s="166">
        <v>0</v>
      </c>
      <c r="D606" s="166">
        <v>0.45139699459392885</v>
      </c>
      <c r="E606" s="166">
        <v>0</v>
      </c>
      <c r="F606" s="322"/>
      <c r="G606" s="166">
        <v>0</v>
      </c>
      <c r="H606" s="167">
        <v>0</v>
      </c>
      <c r="I606" s="168">
        <f t="shared" ref="I606:I625" si="303">SUM(B606:H606)</f>
        <v>26.683055541528038</v>
      </c>
      <c r="J606" s="155"/>
      <c r="K606" s="169" t="s">
        <v>8</v>
      </c>
      <c r="L606" s="170">
        <v>26.23165854693411</v>
      </c>
      <c r="M606" s="170">
        <v>0</v>
      </c>
      <c r="N606" s="170">
        <v>0.45139699459392885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304">SUM(L606:R606)</f>
        <v>26.683055541528038</v>
      </c>
      <c r="U606" s="105" t="s">
        <v>8</v>
      </c>
      <c r="V606" s="218">
        <v>26.23165854693411</v>
      </c>
      <c r="W606" s="218">
        <v>0.16176539302430565</v>
      </c>
      <c r="X606" s="218">
        <v>0.2896316015696232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301"/>
        <v>0</v>
      </c>
      <c r="AF606" s="220">
        <f t="shared" si="302"/>
        <v>26.683055541528041</v>
      </c>
      <c r="AG606" s="249" t="str">
        <f t="shared" ref="AG606:AG626" si="305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56.056959176747753</v>
      </c>
      <c r="C607" s="162">
        <v>0</v>
      </c>
      <c r="D607" s="162">
        <v>0</v>
      </c>
      <c r="E607" s="162">
        <v>0</v>
      </c>
      <c r="F607" s="322"/>
      <c r="G607" s="162">
        <v>0</v>
      </c>
      <c r="H607" s="174">
        <v>0</v>
      </c>
      <c r="I607" s="160">
        <f t="shared" si="303"/>
        <v>56.056959176747753</v>
      </c>
      <c r="J607" s="155"/>
      <c r="K607" s="175" t="s">
        <v>10</v>
      </c>
      <c r="L607" s="162">
        <v>56.056959176747753</v>
      </c>
      <c r="M607" s="162">
        <v>0</v>
      </c>
      <c r="N607" s="162">
        <v>0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304"/>
        <v>56.056959176747753</v>
      </c>
      <c r="U607" s="281" t="s">
        <v>10</v>
      </c>
      <c r="V607" s="213">
        <v>56.056959176747753</v>
      </c>
      <c r="W607" s="213">
        <v>0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301"/>
        <v>0</v>
      </c>
      <c r="AF607" s="216">
        <f t="shared" si="302"/>
        <v>56.056959176747753</v>
      </c>
      <c r="AG607" s="249" t="str">
        <f t="shared" si="305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303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304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301"/>
        <v>0</v>
      </c>
      <c r="AF608" s="220">
        <f t="shared" si="302"/>
        <v>0</v>
      </c>
      <c r="AG608" s="249" t="str">
        <f t="shared" si="305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158.98324656883253</v>
      </c>
      <c r="C609" s="162">
        <v>0</v>
      </c>
      <c r="D609" s="162">
        <v>20.466275962105925</v>
      </c>
      <c r="E609" s="162">
        <v>0</v>
      </c>
      <c r="F609" s="322"/>
      <c r="G609" s="162">
        <v>0</v>
      </c>
      <c r="H609" s="174">
        <v>0</v>
      </c>
      <c r="I609" s="160">
        <f t="shared" si="303"/>
        <v>179.44952253093845</v>
      </c>
      <c r="J609" s="155"/>
      <c r="K609" s="175" t="s">
        <v>16</v>
      </c>
      <c r="L609" s="162">
        <v>158.98324656883253</v>
      </c>
      <c r="M609" s="162">
        <v>0</v>
      </c>
      <c r="N609" s="162">
        <v>20.466275962105925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304"/>
        <v>179.44952253093845</v>
      </c>
      <c r="U609" s="281" t="s">
        <v>16</v>
      </c>
      <c r="V609" s="213">
        <v>158.98324656883253</v>
      </c>
      <c r="W609" s="213">
        <v>20.466275962105925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301"/>
        <v>0</v>
      </c>
      <c r="AF609" s="216">
        <f t="shared" si="302"/>
        <v>179.44952253093845</v>
      </c>
      <c r="AG609" s="249" t="str">
        <f t="shared" si="305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6785.272895802972</v>
      </c>
      <c r="C610" s="166">
        <v>0</v>
      </c>
      <c r="D610" s="166">
        <v>873.48365667936685</v>
      </c>
      <c r="E610" s="166">
        <v>0</v>
      </c>
      <c r="F610" s="322"/>
      <c r="G610" s="166">
        <v>0</v>
      </c>
      <c r="H610" s="167">
        <v>0</v>
      </c>
      <c r="I610" s="168">
        <f t="shared" si="303"/>
        <v>7658.7565524823385</v>
      </c>
      <c r="J610" s="155"/>
      <c r="K610" s="169" t="s">
        <v>15</v>
      </c>
      <c r="L610" s="170">
        <v>6785.272895802972</v>
      </c>
      <c r="M610" s="170">
        <v>0</v>
      </c>
      <c r="N610" s="170">
        <v>873.48365667936685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304"/>
        <v>7658.7565524823385</v>
      </c>
      <c r="U610" s="105" t="s">
        <v>15</v>
      </c>
      <c r="V610" s="218">
        <v>6785.272895802972</v>
      </c>
      <c r="W610" s="218">
        <v>873.48365667936685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301"/>
        <v>0</v>
      </c>
      <c r="AF610" s="220">
        <f t="shared" si="302"/>
        <v>7658.7565524823385</v>
      </c>
      <c r="AG610" s="249" t="str">
        <f t="shared" si="305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303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6313.0906985070478</v>
      </c>
      <c r="Q611" s="162">
        <v>0</v>
      </c>
      <c r="R611" s="163">
        <v>0</v>
      </c>
      <c r="S611" s="164">
        <f t="shared" si="304"/>
        <v>6313.0906985070478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6313.0906985070478</v>
      </c>
      <c r="AF611" s="252">
        <f t="shared" si="302"/>
        <v>6313.0906985070478</v>
      </c>
      <c r="AG611" s="249" t="str">
        <f t="shared" si="305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303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3262.9799591899091</v>
      </c>
      <c r="Q612" s="170">
        <v>0</v>
      </c>
      <c r="R612" s="171">
        <v>0</v>
      </c>
      <c r="S612" s="172">
        <f t="shared" si="304"/>
        <v>3262.9799591899091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306">+P612</f>
        <v>3262.9799591899091</v>
      </c>
      <c r="AF612" s="220">
        <f t="shared" si="302"/>
        <v>3262.9799591899091</v>
      </c>
      <c r="AG612" s="249" t="str">
        <f t="shared" si="305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303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304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306"/>
        <v>0</v>
      </c>
      <c r="AF613" s="252">
        <f t="shared" si="302"/>
        <v>0</v>
      </c>
      <c r="AG613" s="249" t="str">
        <f t="shared" si="305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124.83045983730173</v>
      </c>
      <c r="C614" s="166">
        <v>0</v>
      </c>
      <c r="D614" s="166">
        <v>20.907909701431954</v>
      </c>
      <c r="E614" s="166">
        <v>0</v>
      </c>
      <c r="F614" s="322"/>
      <c r="G614" s="166">
        <v>0</v>
      </c>
      <c r="H614" s="167">
        <v>0</v>
      </c>
      <c r="I614" s="168">
        <f t="shared" si="303"/>
        <v>145.73836953873368</v>
      </c>
      <c r="J614" s="155"/>
      <c r="K614" s="169" t="s">
        <v>17</v>
      </c>
      <c r="L614" s="170">
        <v>124.83045983730173</v>
      </c>
      <c r="M614" s="170">
        <v>0</v>
      </c>
      <c r="N614" s="170">
        <v>20.907909701431954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304"/>
        <v>145.73836953873368</v>
      </c>
      <c r="U614" s="105" t="s">
        <v>17</v>
      </c>
      <c r="V614" s="218">
        <v>124.83045983730173</v>
      </c>
      <c r="W614" s="218">
        <v>16.821184008810839</v>
      </c>
      <c r="X614" s="218">
        <v>4.0867256926211146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306"/>
        <v>0</v>
      </c>
      <c r="AF614" s="220">
        <f t="shared" si="302"/>
        <v>145.73836953873368</v>
      </c>
      <c r="AG614" s="249" t="str">
        <f t="shared" si="305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2208.281646688411</v>
      </c>
      <c r="C615" s="162">
        <v>0</v>
      </c>
      <c r="D615" s="162">
        <v>220.94767391796159</v>
      </c>
      <c r="E615" s="162">
        <v>0</v>
      </c>
      <c r="F615" s="322"/>
      <c r="G615" s="162">
        <v>0</v>
      </c>
      <c r="H615" s="174">
        <v>0</v>
      </c>
      <c r="I615" s="160">
        <f t="shared" si="303"/>
        <v>2429.2293206063728</v>
      </c>
      <c r="J615" s="155"/>
      <c r="K615" s="175" t="s">
        <v>139</v>
      </c>
      <c r="L615" s="162">
        <v>2208.281646688411</v>
      </c>
      <c r="M615" s="162">
        <v>0</v>
      </c>
      <c r="N615" s="162">
        <v>220.94767391796159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304"/>
        <v>2429.2293206063728</v>
      </c>
      <c r="U615" s="106" t="s">
        <v>139</v>
      </c>
      <c r="V615" s="213">
        <v>2208.281646688411</v>
      </c>
      <c r="W615" s="213">
        <v>219.14425122978463</v>
      </c>
      <c r="X615" s="213">
        <v>1.8034226881769591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306"/>
        <v>0</v>
      </c>
      <c r="AF615" s="252">
        <f t="shared" si="302"/>
        <v>2429.2293206063723</v>
      </c>
      <c r="AG615" s="249" t="str">
        <f t="shared" si="305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903.08714078448236</v>
      </c>
      <c r="C616" s="166">
        <v>0</v>
      </c>
      <c r="D616" s="166">
        <v>1748.8982148147197</v>
      </c>
      <c r="E616" s="166">
        <v>1900.0922906038018</v>
      </c>
      <c r="F616" s="322"/>
      <c r="G616" s="166">
        <v>1004.6694304241723</v>
      </c>
      <c r="H616" s="167">
        <v>0</v>
      </c>
      <c r="I616" s="168">
        <f t="shared" si="303"/>
        <v>5556.7470766271763</v>
      </c>
      <c r="J616" s="155"/>
      <c r="K616" s="169" t="s">
        <v>25</v>
      </c>
      <c r="L616" s="170">
        <v>903.08714078448236</v>
      </c>
      <c r="M616" s="170">
        <v>0</v>
      </c>
      <c r="N616" s="170">
        <v>1748.8982148147197</v>
      </c>
      <c r="O616" s="170">
        <v>1900.0922906038018</v>
      </c>
      <c r="P616" s="170">
        <v>0</v>
      </c>
      <c r="Q616" s="170">
        <v>1004.6694304241723</v>
      </c>
      <c r="R616" s="171">
        <v>0</v>
      </c>
      <c r="S616" s="172">
        <f t="shared" si="304"/>
        <v>5556.7470766271763</v>
      </c>
      <c r="U616" s="105" t="s">
        <v>25</v>
      </c>
      <c r="V616" s="218">
        <v>903.08714078448236</v>
      </c>
      <c r="W616" s="218">
        <v>1225.3498273739156</v>
      </c>
      <c r="X616" s="218">
        <v>523.54838744080428</v>
      </c>
      <c r="Y616" s="218">
        <v>603.52624422672625</v>
      </c>
      <c r="Z616" s="218">
        <v>677.3259809658781</v>
      </c>
      <c r="AA616" s="218">
        <v>183.54908650751395</v>
      </c>
      <c r="AB616" s="218">
        <v>536.89448007891735</v>
      </c>
      <c r="AC616" s="218">
        <v>467.77495034525498</v>
      </c>
      <c r="AD616" s="218">
        <v>435.69097890368346</v>
      </c>
      <c r="AE616" s="250">
        <f t="shared" si="306"/>
        <v>0</v>
      </c>
      <c r="AF616" s="220">
        <f t="shared" si="302"/>
        <v>5556.7470766271772</v>
      </c>
      <c r="AG616" s="249" t="str">
        <f t="shared" si="305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975.9820958366264</v>
      </c>
      <c r="C617" s="162">
        <v>0</v>
      </c>
      <c r="D617" s="162">
        <v>132.14967701283283</v>
      </c>
      <c r="E617" s="162">
        <v>0</v>
      </c>
      <c r="F617" s="322"/>
      <c r="G617" s="162">
        <v>0</v>
      </c>
      <c r="H617" s="174">
        <v>0</v>
      </c>
      <c r="I617" s="160">
        <f t="shared" si="303"/>
        <v>1108.1317728494591</v>
      </c>
      <c r="J617" s="155"/>
      <c r="K617" s="175" t="s">
        <v>24</v>
      </c>
      <c r="L617" s="162">
        <v>975.9820958366264</v>
      </c>
      <c r="M617" s="162">
        <v>0</v>
      </c>
      <c r="N617" s="162">
        <v>132.14967701283283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304"/>
        <v>1108.1317728494591</v>
      </c>
      <c r="U617" s="283" t="s">
        <v>24</v>
      </c>
      <c r="V617" s="213">
        <v>975.9820958366264</v>
      </c>
      <c r="W617" s="213">
        <v>132.14967701283283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306"/>
        <v>0</v>
      </c>
      <c r="AF617" s="252">
        <f t="shared" si="302"/>
        <v>1108.1317728494591</v>
      </c>
      <c r="AG617" s="249" t="str">
        <f t="shared" si="305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5041.5036152385674</v>
      </c>
      <c r="C618" s="166">
        <v>0</v>
      </c>
      <c r="D618" s="166">
        <v>413.34139451386204</v>
      </c>
      <c r="E618" s="166">
        <v>0</v>
      </c>
      <c r="F618" s="322"/>
      <c r="G618" s="166">
        <v>0</v>
      </c>
      <c r="H618" s="167">
        <v>0</v>
      </c>
      <c r="I618" s="168">
        <f t="shared" si="303"/>
        <v>5454.8450097524292</v>
      </c>
      <c r="J618" s="155"/>
      <c r="K618" s="169" t="s">
        <v>56</v>
      </c>
      <c r="L618" s="170">
        <v>5041.5036152385674</v>
      </c>
      <c r="M618" s="170">
        <v>0</v>
      </c>
      <c r="N618" s="170">
        <v>413.34139451386204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304"/>
        <v>5454.8450097524292</v>
      </c>
      <c r="U618" s="105" t="s">
        <v>56</v>
      </c>
      <c r="V618" s="218">
        <v>5041.5036152385674</v>
      </c>
      <c r="W618" s="218">
        <v>381.64762222155446</v>
      </c>
      <c r="X618" s="218">
        <v>31.693772292307571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306"/>
        <v>0</v>
      </c>
      <c r="AF618" s="220">
        <f t="shared" si="302"/>
        <v>5454.8450097524292</v>
      </c>
      <c r="AG618" s="249" t="str">
        <f t="shared" si="305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683.40511102561743</v>
      </c>
      <c r="C619" s="162">
        <v>0</v>
      </c>
      <c r="D619" s="162">
        <v>119.71802030978391</v>
      </c>
      <c r="E619" s="162">
        <v>0</v>
      </c>
      <c r="F619" s="322"/>
      <c r="G619" s="162">
        <v>0</v>
      </c>
      <c r="H619" s="174">
        <v>0</v>
      </c>
      <c r="I619" s="160">
        <f t="shared" si="303"/>
        <v>803.12313133540135</v>
      </c>
      <c r="J619" s="155"/>
      <c r="K619" s="175" t="s">
        <v>22</v>
      </c>
      <c r="L619" s="162">
        <v>683.40511102561743</v>
      </c>
      <c r="M619" s="162">
        <v>0</v>
      </c>
      <c r="N619" s="162">
        <v>119.71802030978391</v>
      </c>
      <c r="O619" s="162">
        <v>0</v>
      </c>
      <c r="P619" s="162">
        <v>544.94481140281914</v>
      </c>
      <c r="Q619" s="162">
        <v>0</v>
      </c>
      <c r="R619" s="163">
        <v>0</v>
      </c>
      <c r="S619" s="164">
        <f t="shared" si="304"/>
        <v>1348.0679427382206</v>
      </c>
      <c r="U619" s="283" t="s">
        <v>22</v>
      </c>
      <c r="V619" s="213">
        <v>683.40511102561743</v>
      </c>
      <c r="W619" s="213">
        <v>117.54822540293426</v>
      </c>
      <c r="X619" s="213">
        <v>2.1697949068496429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306"/>
        <v>544.94481140281914</v>
      </c>
      <c r="AF619" s="252">
        <f t="shared" si="302"/>
        <v>1348.0679427382206</v>
      </c>
      <c r="AG619" s="249" t="str">
        <f t="shared" si="305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303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304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306"/>
        <v>0</v>
      </c>
      <c r="AF620" s="220">
        <f t="shared" si="302"/>
        <v>0</v>
      </c>
      <c r="AG620" s="249" t="str">
        <f t="shared" si="305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333.97940045641775</v>
      </c>
      <c r="C621" s="162">
        <v>0</v>
      </c>
      <c r="D621" s="162">
        <v>440.95966265394077</v>
      </c>
      <c r="E621" s="162">
        <v>0</v>
      </c>
      <c r="F621" s="322"/>
      <c r="G621" s="162">
        <v>0</v>
      </c>
      <c r="H621" s="174">
        <v>0</v>
      </c>
      <c r="I621" s="160">
        <f t="shared" si="303"/>
        <v>774.93906311035857</v>
      </c>
      <c r="J621" s="155"/>
      <c r="K621" s="177" t="s">
        <v>60</v>
      </c>
      <c r="L621" s="162">
        <v>333.97940045641775</v>
      </c>
      <c r="M621" s="162">
        <v>0</v>
      </c>
      <c r="N621" s="162">
        <v>440.95966265394077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304"/>
        <v>774.93906311035857</v>
      </c>
      <c r="U621" s="284" t="s">
        <v>60</v>
      </c>
      <c r="V621" s="213">
        <v>333.97940045641775</v>
      </c>
      <c r="W621" s="213">
        <v>440.95966265394077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306"/>
        <v>0</v>
      </c>
      <c r="AF621" s="216">
        <f t="shared" si="302"/>
        <v>774.93906311035857</v>
      </c>
      <c r="AG621" s="249" t="str">
        <f t="shared" si="305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333.97940045641775</v>
      </c>
      <c r="C622" s="179">
        <v>0</v>
      </c>
      <c r="D622" s="179">
        <v>440.95966265394077</v>
      </c>
      <c r="E622" s="179">
        <v>0</v>
      </c>
      <c r="F622" s="322"/>
      <c r="G622" s="179">
        <v>0</v>
      </c>
      <c r="H622" s="180">
        <v>0</v>
      </c>
      <c r="I622" s="181">
        <f t="shared" si="303"/>
        <v>774.93906311035857</v>
      </c>
      <c r="J622" s="155"/>
      <c r="K622" s="182" t="s">
        <v>23</v>
      </c>
      <c r="L622" s="183">
        <v>333.97940045641775</v>
      </c>
      <c r="M622" s="183">
        <v>0</v>
      </c>
      <c r="N622" s="183">
        <v>440.95966265394077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304"/>
        <v>774.93906311035857</v>
      </c>
      <c r="U622" s="285" t="s">
        <v>134</v>
      </c>
      <c r="V622" s="218">
        <v>333.97940045641775</v>
      </c>
      <c r="W622" s="218">
        <v>440.95966265394077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306"/>
        <v>0</v>
      </c>
      <c r="AF622" s="220">
        <f t="shared" si="302"/>
        <v>774.93906311035857</v>
      </c>
      <c r="AG622" s="253" t="str">
        <f t="shared" si="305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303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304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306"/>
        <v>0</v>
      </c>
      <c r="AF623" s="252">
        <f t="shared" si="302"/>
        <v>0</v>
      </c>
      <c r="AG623" s="253" t="str">
        <f t="shared" si="305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303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304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306"/>
        <v>0</v>
      </c>
      <c r="AF624" s="220">
        <f t="shared" si="302"/>
        <v>0</v>
      </c>
      <c r="AG624" s="253" t="str">
        <f t="shared" si="305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303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304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302"/>
        <v>0</v>
      </c>
      <c r="AG625" s="253" t="str">
        <f t="shared" si="305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17348.863408404995</v>
      </c>
      <c r="C626" s="201">
        <f t="shared" ref="C626:H626" si="307">SUM(C605:C621)</f>
        <v>0</v>
      </c>
      <c r="D626" s="201">
        <f t="shared" si="307"/>
        <v>3992.5502067727621</v>
      </c>
      <c r="E626" s="201">
        <f t="shared" si="307"/>
        <v>1900.0922906038018</v>
      </c>
      <c r="F626" s="201">
        <f t="shared" si="307"/>
        <v>0</v>
      </c>
      <c r="G626" s="201">
        <f t="shared" si="307"/>
        <v>1004.6694304241723</v>
      </c>
      <c r="H626" s="203">
        <f t="shared" si="307"/>
        <v>0</v>
      </c>
      <c r="I626" s="160">
        <f t="shared" ref="I626" si="308">SUM(I605:I621)</f>
        <v>24246.175336205728</v>
      </c>
      <c r="J626" s="155"/>
      <c r="K626" s="202" t="s">
        <v>26</v>
      </c>
      <c r="L626" s="201">
        <f>SUM(L605:L621)</f>
        <v>17348.863408404995</v>
      </c>
      <c r="M626" s="201">
        <f t="shared" ref="M626:R626" si="309">SUM(M605:M621)</f>
        <v>0</v>
      </c>
      <c r="N626" s="201">
        <f t="shared" si="309"/>
        <v>3992.5502067727621</v>
      </c>
      <c r="O626" s="201">
        <f t="shared" si="309"/>
        <v>1900.0922906038018</v>
      </c>
      <c r="P626" s="201">
        <f t="shared" si="309"/>
        <v>10121.015469099777</v>
      </c>
      <c r="Q626" s="201">
        <f t="shared" si="309"/>
        <v>1004.6694304241723</v>
      </c>
      <c r="R626" s="203">
        <f t="shared" si="309"/>
        <v>0</v>
      </c>
      <c r="S626" s="204">
        <f t="shared" ref="S626" si="310">SUM(S605:S621)</f>
        <v>34367.190805305509</v>
      </c>
      <c r="U626" s="230" t="s">
        <v>59</v>
      </c>
      <c r="V626" s="231">
        <f>SUM(V605:V621)</f>
        <v>17348.863408404995</v>
      </c>
      <c r="W626" s="231">
        <f t="shared" ref="W626:AE626" si="311">SUM(W605:W621)</f>
        <v>3428.6663046920085</v>
      </c>
      <c r="X626" s="231">
        <f t="shared" si="311"/>
        <v>563.88390208075418</v>
      </c>
      <c r="Y626" s="231">
        <f t="shared" si="311"/>
        <v>603.52624422672625</v>
      </c>
      <c r="Z626" s="231">
        <f t="shared" si="311"/>
        <v>677.3259809658781</v>
      </c>
      <c r="AA626" s="231">
        <f t="shared" si="311"/>
        <v>183.54908650751395</v>
      </c>
      <c r="AB626" s="231">
        <f t="shared" si="311"/>
        <v>536.89448007891735</v>
      </c>
      <c r="AC626" s="231">
        <f t="shared" si="311"/>
        <v>467.77495034525498</v>
      </c>
      <c r="AD626" s="231">
        <f t="shared" si="311"/>
        <v>435.69097890368346</v>
      </c>
      <c r="AE626" s="254">
        <f t="shared" si="311"/>
        <v>10121.015469099777</v>
      </c>
      <c r="AF626" s="255">
        <f>SUM(AF605:AF621)</f>
        <v>34367.190805305509</v>
      </c>
      <c r="AG626" s="256" t="str">
        <f t="shared" si="305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0.71552989978170767</v>
      </c>
      <c r="C627" s="49">
        <f t="shared" ref="C627:H627" si="312">IF($I626=0,"-",C626/$I626)</f>
        <v>0</v>
      </c>
      <c r="D627" s="49">
        <f t="shared" si="312"/>
        <v>0.16466721663976691</v>
      </c>
      <c r="E627" s="49">
        <f t="shared" si="312"/>
        <v>7.836668110563727E-2</v>
      </c>
      <c r="F627" s="49">
        <f t="shared" si="312"/>
        <v>0</v>
      </c>
      <c r="G627" s="49">
        <f t="shared" si="312"/>
        <v>4.1436202472888352E-2</v>
      </c>
      <c r="H627" s="71">
        <f t="shared" si="312"/>
        <v>0</v>
      </c>
      <c r="I627" s="50">
        <f>SUM(B627:H627)</f>
        <v>1.0000000000000002</v>
      </c>
      <c r="K627" s="82" t="s">
        <v>83</v>
      </c>
      <c r="L627" s="99">
        <f>IF($S626=0,"-",L626/$S626)</f>
        <v>0.50480888899789644</v>
      </c>
      <c r="M627" s="99">
        <f t="shared" ref="M627:R627" si="313">IF($S626=0,"-",M626/$S626)</f>
        <v>0</v>
      </c>
      <c r="N627" s="99">
        <f t="shared" si="313"/>
        <v>0.11617330695985788</v>
      </c>
      <c r="O627" s="99">
        <f t="shared" si="313"/>
        <v>5.5287972222346174E-2</v>
      </c>
      <c r="P627" s="99">
        <f t="shared" si="313"/>
        <v>0.29449644361206628</v>
      </c>
      <c r="Q627" s="99">
        <f t="shared" si="313"/>
        <v>2.9233388207833222E-2</v>
      </c>
      <c r="R627" s="100">
        <f t="shared" si="313"/>
        <v>0</v>
      </c>
      <c r="S627" s="101">
        <f>SUM(L627:R627)</f>
        <v>1</v>
      </c>
      <c r="U627" s="111" t="s">
        <v>83</v>
      </c>
      <c r="V627" s="133">
        <f>V626/$AF626</f>
        <v>0.50480888899789644</v>
      </c>
      <c r="W627" s="133">
        <f t="shared" ref="W627:AF627" si="314">W626/$AF626</f>
        <v>9.9765684199090862E-2</v>
      </c>
      <c r="X627" s="133">
        <f t="shared" si="314"/>
        <v>1.6407622760767033E-2</v>
      </c>
      <c r="Y627" s="133">
        <f t="shared" si="314"/>
        <v>1.7561116579058757E-2</v>
      </c>
      <c r="Z627" s="133">
        <f t="shared" si="314"/>
        <v>1.9708505848005316E-2</v>
      </c>
      <c r="AA627" s="133">
        <f t="shared" si="314"/>
        <v>5.3408230991978016E-3</v>
      </c>
      <c r="AB627" s="133">
        <f t="shared" si="314"/>
        <v>1.5622297531401173E-2</v>
      </c>
      <c r="AC627" s="133">
        <f t="shared" si="314"/>
        <v>1.3611090676432047E-2</v>
      </c>
      <c r="AD627" s="257">
        <f t="shared" si="314"/>
        <v>1.2677526696084299E-2</v>
      </c>
      <c r="AE627" s="257">
        <f t="shared" si="314"/>
        <v>0.29449644361206628</v>
      </c>
      <c r="AF627" s="258">
        <f t="shared" si="314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0.3630601165755139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0.3630601165755139</v>
      </c>
      <c r="J631" s="155"/>
      <c r="K631" s="209" t="s">
        <v>7</v>
      </c>
      <c r="L631" s="158">
        <v>0.3630601165755139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0.3630601165755139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1.0440092411662272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315">SUM(B632:H632)</f>
        <v>1.0440092411662272</v>
      </c>
      <c r="J632" s="155"/>
      <c r="K632" s="169" t="s">
        <v>8</v>
      </c>
      <c r="L632" s="170">
        <v>1.0440092411662272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316">SUM(L632:R632)</f>
        <v>1.0440092411662272</v>
      </c>
    </row>
    <row r="633" spans="1:85" ht="15">
      <c r="A633" s="173" t="s">
        <v>10</v>
      </c>
      <c r="B633" s="162">
        <v>1.2908342132920345</v>
      </c>
      <c r="C633" s="162">
        <v>0</v>
      </c>
      <c r="D633" s="162">
        <v>4.135116973392289E-3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315"/>
        <v>1.2949693302654268</v>
      </c>
      <c r="J633" s="155"/>
      <c r="K633" s="175" t="s">
        <v>10</v>
      </c>
      <c r="L633" s="162">
        <v>1.2908342132920345</v>
      </c>
      <c r="M633" s="162">
        <v>0</v>
      </c>
      <c r="N633" s="162">
        <v>4.135116973392289E-3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316"/>
        <v>1.2949693302654268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315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316"/>
        <v>0</v>
      </c>
    </row>
    <row r="635" spans="1:85" ht="15">
      <c r="A635" s="173" t="s">
        <v>16</v>
      </c>
      <c r="B635" s="162">
        <v>43.128987111303779</v>
      </c>
      <c r="C635" s="162">
        <v>0.18640618552397931</v>
      </c>
      <c r="D635" s="162">
        <v>3.4753221289301854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315"/>
        <v>46.790715425757945</v>
      </c>
      <c r="J635" s="155"/>
      <c r="K635" s="175" t="s">
        <v>16</v>
      </c>
      <c r="L635" s="162">
        <v>43.128987111303779</v>
      </c>
      <c r="M635" s="162">
        <v>0.18640618552397931</v>
      </c>
      <c r="N635" s="162">
        <v>3.4753221289301854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316"/>
        <v>46.790715425757945</v>
      </c>
    </row>
    <row r="636" spans="1:85" ht="15">
      <c r="A636" s="165" t="s">
        <v>15</v>
      </c>
      <c r="B636" s="166">
        <v>7.2741129981200423</v>
      </c>
      <c r="C636" s="166">
        <v>0.1641607737388657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315"/>
        <v>7.438273771858908</v>
      </c>
      <c r="J636" s="155"/>
      <c r="K636" s="169" t="s">
        <v>15</v>
      </c>
      <c r="L636" s="170">
        <v>7.2741129981200423</v>
      </c>
      <c r="M636" s="170">
        <v>0.1641607737388657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316"/>
        <v>7.438273771858908</v>
      </c>
    </row>
    <row r="637" spans="1:85" ht="15">
      <c r="A637" s="173" t="s">
        <v>54</v>
      </c>
      <c r="B637" s="162">
        <v>0</v>
      </c>
      <c r="C637" s="162">
        <v>0.28200361910294564</v>
      </c>
      <c r="D637" s="162">
        <v>0</v>
      </c>
      <c r="E637" s="162">
        <v>13.687231979315005</v>
      </c>
      <c r="F637" s="162">
        <v>540.54683657689532</v>
      </c>
      <c r="G637" s="162">
        <v>0</v>
      </c>
      <c r="H637" s="174">
        <v>0</v>
      </c>
      <c r="I637" s="160">
        <f t="shared" si="315"/>
        <v>554.5160721753133</v>
      </c>
      <c r="J637" s="155"/>
      <c r="K637" s="175" t="s">
        <v>54</v>
      </c>
      <c r="L637" s="162">
        <v>0</v>
      </c>
      <c r="M637" s="162">
        <v>0.28200361910294564</v>
      </c>
      <c r="N637" s="162">
        <v>0</v>
      </c>
      <c r="O637" s="162">
        <v>13.687231979315005</v>
      </c>
      <c r="P637" s="162">
        <v>540.54683657689532</v>
      </c>
      <c r="Q637" s="162">
        <v>0</v>
      </c>
      <c r="R637" s="163">
        <v>0</v>
      </c>
      <c r="S637" s="164">
        <f t="shared" si="316"/>
        <v>554.5160721753133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22.993422550845494</v>
      </c>
      <c r="F638" s="166">
        <v>0</v>
      </c>
      <c r="G638" s="166">
        <v>0</v>
      </c>
      <c r="H638" s="167">
        <v>0</v>
      </c>
      <c r="I638" s="168">
        <f t="shared" si="315"/>
        <v>22.993422550845494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22.993422550845494</v>
      </c>
      <c r="P638" s="170">
        <v>0</v>
      </c>
      <c r="Q638" s="170">
        <v>0</v>
      </c>
      <c r="R638" s="171">
        <v>0</v>
      </c>
      <c r="S638" s="172">
        <f t="shared" si="316"/>
        <v>22.993422550845494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315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316"/>
        <v>0</v>
      </c>
    </row>
    <row r="640" spans="1:85" ht="15">
      <c r="A640" s="165" t="s">
        <v>17</v>
      </c>
      <c r="B640" s="166">
        <v>14.417233970142243</v>
      </c>
      <c r="C640" s="166">
        <v>0</v>
      </c>
      <c r="D640" s="166">
        <v>6.9797171577168859E-2</v>
      </c>
      <c r="E640" s="166">
        <v>0.42469577332954184</v>
      </c>
      <c r="F640" s="166">
        <v>0</v>
      </c>
      <c r="G640" s="166">
        <v>0</v>
      </c>
      <c r="H640" s="167">
        <v>0</v>
      </c>
      <c r="I640" s="168">
        <f t="shared" si="315"/>
        <v>14.911726915048956</v>
      </c>
      <c r="J640" s="155"/>
      <c r="K640" s="169" t="s">
        <v>17</v>
      </c>
      <c r="L640" s="170">
        <v>14.417233970142243</v>
      </c>
      <c r="M640" s="170">
        <v>0</v>
      </c>
      <c r="N640" s="170">
        <v>6.9797171577168859E-2</v>
      </c>
      <c r="O640" s="170">
        <v>0.42469577332954184</v>
      </c>
      <c r="P640" s="170">
        <v>0</v>
      </c>
      <c r="Q640" s="170">
        <v>0</v>
      </c>
      <c r="R640" s="171">
        <v>0</v>
      </c>
      <c r="S640" s="172">
        <f t="shared" si="316"/>
        <v>14.911726915048956</v>
      </c>
    </row>
    <row r="641" spans="1:70" ht="15">
      <c r="A641" s="173" t="s">
        <v>139</v>
      </c>
      <c r="B641" s="162">
        <v>23.164778427921821</v>
      </c>
      <c r="C641" s="162">
        <v>0</v>
      </c>
      <c r="D641" s="162">
        <v>5.987083778556892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315"/>
        <v>29.151862206478711</v>
      </c>
      <c r="J641" s="155"/>
      <c r="K641" s="175" t="s">
        <v>139</v>
      </c>
      <c r="L641" s="162">
        <v>23.164778427921821</v>
      </c>
      <c r="M641" s="162">
        <v>0</v>
      </c>
      <c r="N641" s="162">
        <v>5.987083778556892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316"/>
        <v>29.151862206478711</v>
      </c>
    </row>
    <row r="642" spans="1:70" ht="15">
      <c r="A642" s="165" t="s">
        <v>25</v>
      </c>
      <c r="B642" s="166">
        <v>80.169312569476475</v>
      </c>
      <c r="C642" s="166">
        <v>0.10416586921196559</v>
      </c>
      <c r="D642" s="166">
        <v>1.6582462095493993</v>
      </c>
      <c r="E642" s="166">
        <v>133.216294360304</v>
      </c>
      <c r="F642" s="166">
        <v>0</v>
      </c>
      <c r="G642" s="166">
        <v>44.923232545828675</v>
      </c>
      <c r="H642" s="167">
        <v>0.63027255623182887</v>
      </c>
      <c r="I642" s="168">
        <f t="shared" si="315"/>
        <v>260.70152411060235</v>
      </c>
      <c r="J642" s="155"/>
      <c r="K642" s="169" t="s">
        <v>25</v>
      </c>
      <c r="L642" s="170">
        <v>80.169312569476475</v>
      </c>
      <c r="M642" s="170">
        <v>0.10416586921196559</v>
      </c>
      <c r="N642" s="170">
        <v>1.6582462095493993</v>
      </c>
      <c r="O642" s="170">
        <v>133.216294360304</v>
      </c>
      <c r="P642" s="170">
        <v>0</v>
      </c>
      <c r="Q642" s="170">
        <v>44.923232545828675</v>
      </c>
      <c r="R642" s="171">
        <v>0.63027255623182887</v>
      </c>
      <c r="S642" s="172">
        <f t="shared" si="316"/>
        <v>260.70152411060235</v>
      </c>
    </row>
    <row r="643" spans="1:70" ht="15">
      <c r="A643" s="173" t="s">
        <v>24</v>
      </c>
      <c r="B643" s="162">
        <v>15.664710225829289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315"/>
        <v>15.664710225829289</v>
      </c>
      <c r="J643" s="155"/>
      <c r="K643" s="175" t="s">
        <v>24</v>
      </c>
      <c r="L643" s="162">
        <v>15.664710225829289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316"/>
        <v>15.664710225829289</v>
      </c>
    </row>
    <row r="644" spans="1:70" ht="15">
      <c r="A644" s="165" t="s">
        <v>56</v>
      </c>
      <c r="B644" s="166">
        <v>212.96255026991335</v>
      </c>
      <c r="C644" s="166">
        <v>9.6464807384402942</v>
      </c>
      <c r="D644" s="166">
        <v>121.26249398127496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315"/>
        <v>343.8715249896286</v>
      </c>
      <c r="J644" s="155"/>
      <c r="K644" s="169" t="s">
        <v>56</v>
      </c>
      <c r="L644" s="170">
        <v>212.96255026991335</v>
      </c>
      <c r="M644" s="170">
        <v>9.6464807384402942</v>
      </c>
      <c r="N644" s="170">
        <v>121.26249398127496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316"/>
        <v>343.8715249896286</v>
      </c>
    </row>
    <row r="645" spans="1:70" ht="15">
      <c r="A645" s="173" t="s">
        <v>22</v>
      </c>
      <c r="B645" s="162">
        <v>72.1061991194656</v>
      </c>
      <c r="C645" s="162">
        <v>0</v>
      </c>
      <c r="D645" s="162">
        <v>0</v>
      </c>
      <c r="E645" s="162">
        <v>0.86394738504382218</v>
      </c>
      <c r="F645" s="162">
        <v>37.968661574326049</v>
      </c>
      <c r="G645" s="162">
        <v>0</v>
      </c>
      <c r="H645" s="174">
        <v>0</v>
      </c>
      <c r="I645" s="160">
        <f t="shared" si="315"/>
        <v>110.93880807883546</v>
      </c>
      <c r="J645" s="155"/>
      <c r="K645" s="175" t="s">
        <v>22</v>
      </c>
      <c r="L645" s="162">
        <v>72.1061991194656</v>
      </c>
      <c r="M645" s="162">
        <v>0</v>
      </c>
      <c r="N645" s="162">
        <v>0</v>
      </c>
      <c r="O645" s="162">
        <v>0.86394738504382218</v>
      </c>
      <c r="P645" s="162">
        <v>37.968661574326049</v>
      </c>
      <c r="Q645" s="162">
        <v>0</v>
      </c>
      <c r="R645" s="163">
        <v>0</v>
      </c>
      <c r="S645" s="164">
        <f t="shared" si="316"/>
        <v>110.93880807883546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315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316"/>
        <v>0</v>
      </c>
    </row>
    <row r="647" spans="1:70" ht="15">
      <c r="A647" s="176" t="s">
        <v>60</v>
      </c>
      <c r="B647" s="162">
        <v>10.463837885507287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315"/>
        <v>10.463837885507287</v>
      </c>
      <c r="J647" s="155"/>
      <c r="K647" s="177" t="s">
        <v>60</v>
      </c>
      <c r="L647" s="162">
        <v>10.463837885507287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316"/>
        <v>10.463837885507287</v>
      </c>
    </row>
    <row r="648" spans="1:70">
      <c r="A648" s="178" t="s">
        <v>23</v>
      </c>
      <c r="B648" s="179">
        <v>10.463837885507287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315"/>
        <v>10.463837885507287</v>
      </c>
      <c r="J648" s="155"/>
      <c r="K648" s="182" t="s">
        <v>23</v>
      </c>
      <c r="L648" s="183">
        <v>10.463837885507287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316"/>
        <v>10.463837885507287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315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316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315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316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315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316"/>
        <v>0</v>
      </c>
    </row>
    <row r="652" spans="1:70" ht="15">
      <c r="A652" s="200" t="s">
        <v>26</v>
      </c>
      <c r="B652" s="201">
        <f>SUM(B631:B647)</f>
        <v>482.04962614871368</v>
      </c>
      <c r="C652" s="201">
        <f t="shared" ref="C652:H652" si="317">SUM(C631:C647)</f>
        <v>10.383217186018051</v>
      </c>
      <c r="D652" s="201">
        <f t="shared" si="317"/>
        <v>132.45707838686201</v>
      </c>
      <c r="E652" s="201">
        <f t="shared" si="317"/>
        <v>171.18559204883786</v>
      </c>
      <c r="F652" s="201">
        <f t="shared" si="317"/>
        <v>578.51549815122132</v>
      </c>
      <c r="G652" s="201">
        <f t="shared" si="317"/>
        <v>44.923232545828675</v>
      </c>
      <c r="H652" s="203">
        <f t="shared" si="317"/>
        <v>0.63027255623182887</v>
      </c>
      <c r="I652" s="160">
        <f t="shared" ref="I652" si="318">SUM(I631:I647)</f>
        <v>1420.1445170237134</v>
      </c>
      <c r="J652" s="155"/>
      <c r="K652" s="202" t="s">
        <v>26</v>
      </c>
      <c r="L652" s="201">
        <f>SUM(L631:L647)</f>
        <v>482.04962614871368</v>
      </c>
      <c r="M652" s="201">
        <f t="shared" ref="M652:R652" si="319">SUM(M631:M647)</f>
        <v>10.383217186018051</v>
      </c>
      <c r="N652" s="201">
        <f t="shared" si="319"/>
        <v>132.45707838686201</v>
      </c>
      <c r="O652" s="201">
        <f t="shared" si="319"/>
        <v>171.18559204883786</v>
      </c>
      <c r="P652" s="201">
        <f t="shared" si="319"/>
        <v>578.51549815122132</v>
      </c>
      <c r="Q652" s="201">
        <f t="shared" si="319"/>
        <v>44.923232545828675</v>
      </c>
      <c r="R652" s="203">
        <f t="shared" si="319"/>
        <v>0.63027255623182887</v>
      </c>
      <c r="S652" s="204">
        <f t="shared" ref="S652" si="320">SUM(S631:S647)</f>
        <v>1420.1445170237134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0.33943702233838535</v>
      </c>
      <c r="C653" s="49">
        <f t="shared" ref="C653:H653" si="321">IF($I652=0,"-",C652/$I652)</f>
        <v>7.3113806810160527E-3</v>
      </c>
      <c r="D653" s="49">
        <f t="shared" si="321"/>
        <v>9.3270140326606105E-2</v>
      </c>
      <c r="E653" s="49">
        <f t="shared" si="321"/>
        <v>0.12054096607548245</v>
      </c>
      <c r="F653" s="49">
        <f t="shared" si="321"/>
        <v>0.40736382193246978</v>
      </c>
      <c r="G653" s="49">
        <f t="shared" si="321"/>
        <v>3.1632859900749488E-2</v>
      </c>
      <c r="H653" s="71">
        <f t="shared" si="321"/>
        <v>4.4380874529074748E-4</v>
      </c>
      <c r="I653" s="50">
        <f>SUM(B653:H653)</f>
        <v>1</v>
      </c>
      <c r="K653" s="82" t="s">
        <v>83</v>
      </c>
      <c r="L653" s="99">
        <f>IF($S652=0,"-",L652/$S652)</f>
        <v>0.33943702233838535</v>
      </c>
      <c r="M653" s="99">
        <f t="shared" ref="M653:R653" si="322">IF($S652=0,"-",M652/$S652)</f>
        <v>7.3113806810160527E-3</v>
      </c>
      <c r="N653" s="99">
        <f t="shared" si="322"/>
        <v>9.3270140326606105E-2</v>
      </c>
      <c r="O653" s="99">
        <f t="shared" si="322"/>
        <v>0.12054096607548245</v>
      </c>
      <c r="P653" s="99">
        <f t="shared" si="322"/>
        <v>0.40736382193246978</v>
      </c>
      <c r="Q653" s="99">
        <f t="shared" si="322"/>
        <v>3.1632859900749488E-2</v>
      </c>
      <c r="R653" s="100">
        <f t="shared" si="322"/>
        <v>4.4380874529074748E-4</v>
      </c>
      <c r="S653" s="101">
        <f>SUM(L653:R653)</f>
        <v>1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47" customWidth="1"/>
    <col min="2" max="2" width="18.625" style="155" customWidth="1"/>
    <col min="3" max="7" width="16.625" style="155" customWidth="1"/>
    <col min="8" max="8" width="17.25" style="155" customWidth="1"/>
    <col min="9" max="9" width="16.625" style="155" customWidth="1"/>
    <col min="10" max="10" width="11.625" style="147" customWidth="1"/>
    <col min="11" max="11" width="39.125" style="147" customWidth="1"/>
    <col min="12" max="19" width="16.625" style="155" customWidth="1"/>
    <col min="20" max="20" width="11.625" style="147" customWidth="1"/>
    <col min="21" max="21" width="41" style="147" customWidth="1"/>
    <col min="22" max="23" width="16.625" style="155" customWidth="1"/>
    <col min="24" max="24" width="23.5" style="155" customWidth="1"/>
    <col min="25" max="26" width="16.625" style="155" customWidth="1"/>
    <col min="27" max="27" width="20.5" style="155" customWidth="1"/>
    <col min="28" max="31" width="16.625" style="155" customWidth="1"/>
    <col min="32" max="32" width="21.5" style="155" customWidth="1"/>
    <col min="33" max="34" width="16.625" style="155" customWidth="1"/>
    <col min="35" max="35" width="16.625" style="156" customWidth="1"/>
    <col min="36" max="42" width="16.625" style="147" customWidth="1"/>
    <col min="43" max="50" width="8.625" style="147" customWidth="1"/>
    <col min="51" max="51" width="11" style="147"/>
    <col min="52" max="52" width="22.25" style="147" customWidth="1"/>
    <col min="53" max="53" width="3" style="148" customWidth="1"/>
    <col min="54" max="66" width="8.625" style="147" customWidth="1"/>
    <col min="67" max="68" width="11" style="147"/>
    <col min="69" max="69" width="25.625" style="147" customWidth="1"/>
    <col min="70" max="70" width="4.375" style="148" customWidth="1"/>
    <col min="71" max="84" width="8.625" style="147" customWidth="1"/>
    <col min="85" max="85" width="11" style="25" customWidth="1"/>
    <col min="86" max="88" width="11" style="147"/>
    <col min="89" max="101" width="8.625" style="147" customWidth="1"/>
    <col min="102" max="16384" width="11" style="147"/>
  </cols>
  <sheetData>
    <row r="1" spans="1:85" ht="15" customHeight="1" thickTop="1">
      <c r="A1" s="356" t="s">
        <v>91</v>
      </c>
      <c r="B1" s="357"/>
      <c r="C1" s="357"/>
      <c r="D1" s="357"/>
      <c r="E1" s="357"/>
      <c r="F1" s="357"/>
      <c r="G1" s="357"/>
      <c r="H1" s="357"/>
      <c r="I1" s="358"/>
      <c r="K1" s="365" t="s">
        <v>92</v>
      </c>
      <c r="L1" s="366"/>
      <c r="M1" s="366"/>
      <c r="N1" s="366"/>
      <c r="O1" s="366"/>
      <c r="P1" s="366"/>
      <c r="Q1" s="366"/>
      <c r="R1" s="366"/>
      <c r="S1" s="367"/>
      <c r="U1" s="374" t="s">
        <v>93</v>
      </c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375"/>
      <c r="AH1" s="375"/>
      <c r="AI1" s="376"/>
    </row>
    <row r="2" spans="1:85" ht="14.25" customHeight="1">
      <c r="A2" s="359"/>
      <c r="B2" s="360"/>
      <c r="C2" s="360"/>
      <c r="D2" s="360"/>
      <c r="E2" s="360"/>
      <c r="F2" s="360"/>
      <c r="G2" s="360"/>
      <c r="H2" s="360"/>
      <c r="I2" s="361"/>
      <c r="K2" s="368"/>
      <c r="L2" s="369"/>
      <c r="M2" s="369"/>
      <c r="N2" s="369"/>
      <c r="O2" s="369"/>
      <c r="P2" s="369"/>
      <c r="Q2" s="369"/>
      <c r="R2" s="369"/>
      <c r="S2" s="370"/>
      <c r="U2" s="377"/>
      <c r="V2" s="378"/>
      <c r="W2" s="378"/>
      <c r="X2" s="378"/>
      <c r="Y2" s="378"/>
      <c r="Z2" s="378"/>
      <c r="AA2" s="378"/>
      <c r="AB2" s="378"/>
      <c r="AC2" s="378"/>
      <c r="AD2" s="378"/>
      <c r="AE2" s="378"/>
      <c r="AF2" s="378"/>
      <c r="AG2" s="378"/>
      <c r="AH2" s="378"/>
      <c r="AI2" s="379"/>
    </row>
    <row r="3" spans="1:85" ht="15" customHeight="1" thickBot="1">
      <c r="A3" s="362"/>
      <c r="B3" s="363"/>
      <c r="C3" s="363"/>
      <c r="D3" s="363"/>
      <c r="E3" s="363"/>
      <c r="F3" s="363"/>
      <c r="G3" s="363"/>
      <c r="H3" s="363"/>
      <c r="I3" s="364"/>
      <c r="K3" s="371"/>
      <c r="L3" s="372"/>
      <c r="M3" s="372"/>
      <c r="N3" s="372"/>
      <c r="O3" s="372"/>
      <c r="P3" s="372"/>
      <c r="Q3" s="372"/>
      <c r="R3" s="372"/>
      <c r="S3" s="373"/>
      <c r="U3" s="380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2"/>
    </row>
    <row r="4" spans="1:85" ht="15" customHeight="1" thickTop="1" thickBot="1">
      <c r="A4" s="149"/>
      <c r="B4" s="149"/>
      <c r="C4" s="149"/>
      <c r="D4" s="149"/>
      <c r="E4" s="149"/>
      <c r="F4" s="149"/>
      <c r="G4" s="149"/>
      <c r="H4" s="149"/>
      <c r="I4" s="149"/>
      <c r="K4" s="149"/>
      <c r="L4" s="149"/>
      <c r="M4" s="149"/>
      <c r="N4" s="149"/>
      <c r="O4" s="149"/>
      <c r="P4" s="149"/>
      <c r="Q4" s="149"/>
      <c r="R4" s="149"/>
      <c r="S4" s="149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</row>
    <row r="5" spans="1:85" ht="80.099999999999994" customHeight="1">
      <c r="A5" s="383" t="s">
        <v>84</v>
      </c>
      <c r="B5" s="151" t="s">
        <v>0</v>
      </c>
      <c r="C5" s="151" t="s">
        <v>1</v>
      </c>
      <c r="D5" s="151" t="s">
        <v>2</v>
      </c>
      <c r="E5" s="151" t="s">
        <v>3</v>
      </c>
      <c r="F5" s="151" t="s">
        <v>27</v>
      </c>
      <c r="G5" s="151" t="s">
        <v>4</v>
      </c>
      <c r="H5" s="151" t="s">
        <v>5</v>
      </c>
      <c r="I5" s="152" t="s">
        <v>6</v>
      </c>
      <c r="K5" s="385" t="s">
        <v>84</v>
      </c>
      <c r="L5" s="153" t="s">
        <v>0</v>
      </c>
      <c r="M5" s="153" t="s">
        <v>1</v>
      </c>
      <c r="N5" s="153" t="s">
        <v>2</v>
      </c>
      <c r="O5" s="153" t="s">
        <v>3</v>
      </c>
      <c r="P5" s="153" t="s">
        <v>27</v>
      </c>
      <c r="Q5" s="153" t="s">
        <v>4</v>
      </c>
      <c r="R5" s="153" t="s">
        <v>5</v>
      </c>
      <c r="S5" s="154" t="s">
        <v>6</v>
      </c>
      <c r="U5" s="155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6"/>
      <c r="AJ5" s="156"/>
      <c r="AR5" s="148"/>
      <c r="BA5" s="147"/>
      <c r="BI5" s="148"/>
      <c r="BR5" s="147"/>
      <c r="BX5" s="25"/>
      <c r="CG5" s="147"/>
    </row>
    <row r="6" spans="1:85" ht="14.25" customHeight="1">
      <c r="A6" s="384" t="s">
        <v>82</v>
      </c>
      <c r="B6" s="312" t="s">
        <v>115</v>
      </c>
      <c r="C6" s="313"/>
      <c r="D6" s="313"/>
      <c r="E6" s="313"/>
      <c r="F6" s="313"/>
      <c r="G6" s="313"/>
      <c r="H6" s="313"/>
      <c r="I6" s="314"/>
      <c r="K6" s="386" t="s">
        <v>82</v>
      </c>
      <c r="L6" s="315" t="s">
        <v>115</v>
      </c>
      <c r="M6" s="316"/>
      <c r="N6" s="316"/>
      <c r="O6" s="316"/>
      <c r="P6" s="316"/>
      <c r="Q6" s="316"/>
      <c r="R6" s="316"/>
      <c r="S6" s="317"/>
      <c r="U6" s="155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56"/>
      <c r="AJ6" s="156"/>
      <c r="AR6" s="148"/>
      <c r="BA6" s="147"/>
      <c r="BI6" s="148"/>
      <c r="BR6" s="147"/>
      <c r="BX6" s="25"/>
      <c r="CG6" s="147"/>
    </row>
    <row r="7" spans="1:85" ht="15">
      <c r="A7" s="157" t="s">
        <v>7</v>
      </c>
      <c r="B7" s="38">
        <f>B33+B85</f>
        <v>48.969384898609718</v>
      </c>
      <c r="C7" s="38">
        <f t="shared" ref="C7:E7" si="0">C33+C85</f>
        <v>0</v>
      </c>
      <c r="D7" s="38">
        <f t="shared" si="0"/>
        <v>0.87882237282760933</v>
      </c>
      <c r="E7" s="38">
        <f t="shared" si="0"/>
        <v>0</v>
      </c>
      <c r="F7" s="158">
        <f>F59+F85</f>
        <v>2.1549948618134507</v>
      </c>
      <c r="G7" s="38">
        <f t="shared" ref="G7:H7" si="1">G33+G85</f>
        <v>0</v>
      </c>
      <c r="H7" s="38">
        <f t="shared" si="1"/>
        <v>0</v>
      </c>
      <c r="I7" s="160">
        <f>SUM(B7:H7)</f>
        <v>52.003202133250774</v>
      </c>
      <c r="J7" s="155"/>
      <c r="K7" s="161" t="s">
        <v>7</v>
      </c>
      <c r="L7" s="38">
        <f>L33+L85</f>
        <v>48.969384898609718</v>
      </c>
      <c r="M7" s="38">
        <f t="shared" ref="M7:O7" si="2">M33+M85</f>
        <v>0</v>
      </c>
      <c r="N7" s="38">
        <f t="shared" si="2"/>
        <v>0.87882237282760933</v>
      </c>
      <c r="O7" s="38">
        <f t="shared" si="2"/>
        <v>0</v>
      </c>
      <c r="P7" s="44">
        <f>P59+P85+P33</f>
        <v>2.1549948618134507</v>
      </c>
      <c r="Q7" s="38">
        <f t="shared" ref="Q7:R7" si="3">Q33+Q85</f>
        <v>0</v>
      </c>
      <c r="R7" s="38">
        <f t="shared" si="3"/>
        <v>0</v>
      </c>
      <c r="S7" s="164">
        <f>SUM(L7:R7)</f>
        <v>52.003202133250774</v>
      </c>
      <c r="T7" s="155" t="str">
        <f>IF(ABS(S7-I7)&gt;0.01,S7-I7,"")</f>
        <v/>
      </c>
      <c r="U7" s="155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56"/>
      <c r="AJ7" s="156"/>
      <c r="AR7" s="148"/>
      <c r="BA7" s="147"/>
      <c r="BI7" s="148"/>
      <c r="BR7" s="147"/>
      <c r="BX7" s="25"/>
      <c r="CG7" s="147"/>
    </row>
    <row r="8" spans="1:85" ht="15">
      <c r="A8" s="165" t="s">
        <v>8</v>
      </c>
      <c r="B8" s="41">
        <f t="shared" ref="B8:E27" si="4">B34+B86</f>
        <v>38.445867742011423</v>
      </c>
      <c r="C8" s="41">
        <f t="shared" si="4"/>
        <v>0</v>
      </c>
      <c r="D8" s="41">
        <f t="shared" si="4"/>
        <v>498.70398351853544</v>
      </c>
      <c r="E8" s="41">
        <f t="shared" si="4"/>
        <v>0</v>
      </c>
      <c r="F8" s="166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168">
        <f t="shared" ref="I8:I27" si="7">SUM(B8:H8)</f>
        <v>537.14985126054682</v>
      </c>
      <c r="J8" s="155"/>
      <c r="K8" s="169" t="s">
        <v>8</v>
      </c>
      <c r="L8" s="88">
        <f t="shared" ref="L8:O27" si="8">L34+L86</f>
        <v>38.445867742011423</v>
      </c>
      <c r="M8" s="88">
        <f t="shared" si="8"/>
        <v>0</v>
      </c>
      <c r="N8" s="88">
        <f t="shared" si="8"/>
        <v>498.70398351853544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172">
        <f t="shared" ref="S8:S27" si="11">SUM(L8:R8)</f>
        <v>537.14985126054682</v>
      </c>
      <c r="T8" s="155" t="str">
        <f t="shared" ref="T8:T24" si="12">IF(ABS(S8-I8)&gt;0.01,S8-I8,"")</f>
        <v/>
      </c>
      <c r="U8" s="155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56"/>
      <c r="AJ8" s="156"/>
      <c r="AR8" s="148"/>
      <c r="BA8" s="147"/>
      <c r="BI8" s="148"/>
      <c r="BR8" s="147"/>
      <c r="BX8" s="25"/>
      <c r="CG8" s="147"/>
    </row>
    <row r="9" spans="1:85" ht="15">
      <c r="A9" s="173" t="s">
        <v>10</v>
      </c>
      <c r="B9" s="44">
        <f t="shared" si="4"/>
        <v>57.080277602504061</v>
      </c>
      <c r="C9" s="44">
        <f t="shared" si="4"/>
        <v>0</v>
      </c>
      <c r="D9" s="44">
        <f t="shared" si="4"/>
        <v>334.94550080934567</v>
      </c>
      <c r="E9" s="44">
        <f t="shared" si="4"/>
        <v>0</v>
      </c>
      <c r="F9" s="162">
        <f t="shared" si="5"/>
        <v>0</v>
      </c>
      <c r="G9" s="44">
        <f t="shared" ref="G9:H9" si="13">G35+G87</f>
        <v>0</v>
      </c>
      <c r="H9" s="44">
        <f t="shared" si="13"/>
        <v>0</v>
      </c>
      <c r="I9" s="160">
        <f t="shared" si="7"/>
        <v>392.02577841184973</v>
      </c>
      <c r="J9" s="155"/>
      <c r="K9" s="161" t="s">
        <v>10</v>
      </c>
      <c r="L9" s="44">
        <f t="shared" si="8"/>
        <v>57.080277602504061</v>
      </c>
      <c r="M9" s="44">
        <f t="shared" si="8"/>
        <v>0</v>
      </c>
      <c r="N9" s="44">
        <f t="shared" si="8"/>
        <v>334.94550080934567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164">
        <f t="shared" si="11"/>
        <v>392.02577841184973</v>
      </c>
      <c r="T9" s="155" t="str">
        <f t="shared" si="12"/>
        <v/>
      </c>
      <c r="U9" s="155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56"/>
      <c r="AJ9" s="156"/>
      <c r="AR9" s="148"/>
      <c r="BA9" s="147"/>
      <c r="BI9" s="148"/>
      <c r="BR9" s="147"/>
      <c r="BX9" s="25"/>
      <c r="CG9" s="147"/>
    </row>
    <row r="10" spans="1:85" ht="15">
      <c r="A10" s="165" t="s">
        <v>52</v>
      </c>
      <c r="B10" s="41">
        <f t="shared" si="4"/>
        <v>0</v>
      </c>
      <c r="C10" s="41">
        <f t="shared" si="4"/>
        <v>0</v>
      </c>
      <c r="D10" s="41">
        <f t="shared" si="4"/>
        <v>422.29844999999995</v>
      </c>
      <c r="E10" s="41">
        <f t="shared" si="4"/>
        <v>0</v>
      </c>
      <c r="F10" s="166">
        <f t="shared" si="5"/>
        <v>0</v>
      </c>
      <c r="G10" s="41">
        <f t="shared" ref="G10:H10" si="15">G36+G88</f>
        <v>0</v>
      </c>
      <c r="H10" s="41">
        <f t="shared" si="15"/>
        <v>0</v>
      </c>
      <c r="I10" s="168">
        <f t="shared" si="7"/>
        <v>422.29844999999995</v>
      </c>
      <c r="J10" s="155"/>
      <c r="K10" s="169" t="s">
        <v>52</v>
      </c>
      <c r="L10" s="88">
        <f t="shared" si="8"/>
        <v>0</v>
      </c>
      <c r="M10" s="88">
        <f t="shared" si="8"/>
        <v>0</v>
      </c>
      <c r="N10" s="88">
        <f t="shared" si="8"/>
        <v>422.29844999999995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172">
        <f t="shared" si="11"/>
        <v>422.29844999999995</v>
      </c>
      <c r="T10" s="155" t="str">
        <f t="shared" si="12"/>
        <v/>
      </c>
      <c r="U10" s="155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56"/>
      <c r="AJ10" s="156"/>
      <c r="AR10" s="148"/>
      <c r="BA10" s="147"/>
      <c r="BI10" s="148"/>
      <c r="BR10" s="147"/>
      <c r="BX10" s="25"/>
      <c r="CG10" s="147"/>
    </row>
    <row r="11" spans="1:85" ht="15">
      <c r="A11" s="173" t="s">
        <v>16</v>
      </c>
      <c r="B11" s="44">
        <f t="shared" si="4"/>
        <v>877.33363224025481</v>
      </c>
      <c r="C11" s="44">
        <f t="shared" si="4"/>
        <v>145.05453132271546</v>
      </c>
      <c r="D11" s="44">
        <f t="shared" si="4"/>
        <v>244.96481815292884</v>
      </c>
      <c r="E11" s="44">
        <f t="shared" si="4"/>
        <v>12.289332341253601</v>
      </c>
      <c r="F11" s="162">
        <f t="shared" si="5"/>
        <v>0</v>
      </c>
      <c r="G11" s="44">
        <f t="shared" ref="G11:H11" si="17">G37+G89</f>
        <v>0</v>
      </c>
      <c r="H11" s="44">
        <f t="shared" si="17"/>
        <v>0</v>
      </c>
      <c r="I11" s="160">
        <f t="shared" si="7"/>
        <v>1279.6423140571528</v>
      </c>
      <c r="J11" s="155"/>
      <c r="K11" s="161" t="s">
        <v>16</v>
      </c>
      <c r="L11" s="44">
        <f t="shared" si="8"/>
        <v>877.33363224025481</v>
      </c>
      <c r="M11" s="44">
        <f t="shared" si="8"/>
        <v>145.05453132271546</v>
      </c>
      <c r="N11" s="44">
        <f t="shared" si="8"/>
        <v>244.96481815292884</v>
      </c>
      <c r="O11" s="44">
        <f t="shared" si="8"/>
        <v>12.289332341253601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164">
        <f t="shared" si="11"/>
        <v>1279.6423140571528</v>
      </c>
      <c r="T11" s="155" t="str">
        <f t="shared" si="12"/>
        <v/>
      </c>
      <c r="U11" s="155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56"/>
      <c r="AJ11" s="156"/>
      <c r="AR11" s="148"/>
      <c r="BA11" s="147"/>
      <c r="BI11" s="148"/>
      <c r="BR11" s="147"/>
      <c r="BX11" s="25"/>
      <c r="CG11" s="147"/>
    </row>
    <row r="12" spans="1:85" ht="15">
      <c r="A12" s="165" t="s">
        <v>15</v>
      </c>
      <c r="B12" s="41">
        <f t="shared" si="4"/>
        <v>8438.888698463179</v>
      </c>
      <c r="C12" s="41">
        <f t="shared" si="4"/>
        <v>95.924663823324664</v>
      </c>
      <c r="D12" s="41">
        <f t="shared" si="4"/>
        <v>922.54455496681703</v>
      </c>
      <c r="E12" s="41">
        <f t="shared" si="4"/>
        <v>1.5155304045148552</v>
      </c>
      <c r="F12" s="166">
        <f t="shared" si="5"/>
        <v>0</v>
      </c>
      <c r="G12" s="41">
        <f t="shared" ref="G12:H12" si="19">G38+G90</f>
        <v>0</v>
      </c>
      <c r="H12" s="41">
        <f t="shared" si="19"/>
        <v>0</v>
      </c>
      <c r="I12" s="168">
        <f t="shared" si="7"/>
        <v>9458.8734476578356</v>
      </c>
      <c r="J12" s="155"/>
      <c r="K12" s="169" t="s">
        <v>15</v>
      </c>
      <c r="L12" s="88">
        <f t="shared" si="8"/>
        <v>8438.888698463179</v>
      </c>
      <c r="M12" s="88">
        <f t="shared" si="8"/>
        <v>95.924663823324664</v>
      </c>
      <c r="N12" s="88">
        <f t="shared" si="8"/>
        <v>922.54455496681703</v>
      </c>
      <c r="O12" s="88">
        <f t="shared" si="8"/>
        <v>1.5155304045148552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172">
        <f t="shared" si="11"/>
        <v>9458.8734476578356</v>
      </c>
      <c r="T12" s="155" t="str">
        <f t="shared" si="12"/>
        <v/>
      </c>
      <c r="U12" s="155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56"/>
      <c r="AJ12" s="156"/>
      <c r="AR12" s="148"/>
      <c r="BA12" s="147"/>
      <c r="BI12" s="148"/>
      <c r="BR12" s="147"/>
      <c r="BX12" s="25"/>
      <c r="CG12" s="147"/>
    </row>
    <row r="13" spans="1:85" ht="15">
      <c r="A13" s="173" t="s">
        <v>54</v>
      </c>
      <c r="B13" s="44">
        <f t="shared" si="4"/>
        <v>0</v>
      </c>
      <c r="C13" s="44">
        <f t="shared" si="4"/>
        <v>0.29212615787281759</v>
      </c>
      <c r="D13" s="44">
        <f t="shared" si="4"/>
        <v>6.8799563656046603</v>
      </c>
      <c r="E13" s="44">
        <f t="shared" si="4"/>
        <v>1423.3112415979199</v>
      </c>
      <c r="F13" s="162">
        <f t="shared" si="5"/>
        <v>18316.944070482481</v>
      </c>
      <c r="G13" s="44">
        <f t="shared" ref="G13:H13" si="21">G39+G91</f>
        <v>0</v>
      </c>
      <c r="H13" s="44">
        <f t="shared" si="21"/>
        <v>0</v>
      </c>
      <c r="I13" s="160">
        <f t="shared" si="7"/>
        <v>19747.427394603877</v>
      </c>
      <c r="J13" s="155"/>
      <c r="K13" s="175" t="s">
        <v>54</v>
      </c>
      <c r="L13" s="44">
        <f t="shared" si="8"/>
        <v>0</v>
      </c>
      <c r="M13" s="44">
        <f t="shared" si="8"/>
        <v>0.29212615787281759</v>
      </c>
      <c r="N13" s="44">
        <f t="shared" si="8"/>
        <v>6.8799563656046603</v>
      </c>
      <c r="O13" s="44">
        <f t="shared" si="8"/>
        <v>1423.3112415979199</v>
      </c>
      <c r="P13" s="44">
        <f t="shared" si="9"/>
        <v>18316.944070482477</v>
      </c>
      <c r="Q13" s="44">
        <f t="shared" ref="Q13:R13" si="22">Q39+Q91</f>
        <v>0</v>
      </c>
      <c r="R13" s="44">
        <f t="shared" si="22"/>
        <v>0</v>
      </c>
      <c r="S13" s="164">
        <f t="shared" si="11"/>
        <v>19747.427394603874</v>
      </c>
      <c r="T13" s="155" t="str">
        <f t="shared" si="12"/>
        <v/>
      </c>
      <c r="U13" s="155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56"/>
      <c r="AJ13" s="156"/>
      <c r="AR13" s="148"/>
      <c r="BA13" s="147"/>
      <c r="BI13" s="148"/>
      <c r="BR13" s="147"/>
      <c r="BX13" s="25"/>
      <c r="CG13" s="147"/>
    </row>
    <row r="14" spans="1:85" ht="15">
      <c r="A14" s="165" t="s">
        <v>12</v>
      </c>
      <c r="B14" s="41">
        <f t="shared" si="4"/>
        <v>0</v>
      </c>
      <c r="C14" s="41">
        <f t="shared" si="4"/>
        <v>8.6107618890644944E-2</v>
      </c>
      <c r="D14" s="41">
        <f t="shared" si="4"/>
        <v>0.10755940335766738</v>
      </c>
      <c r="E14" s="41">
        <f t="shared" si="4"/>
        <v>39.977761460687375</v>
      </c>
      <c r="F14" s="166">
        <f t="shared" si="5"/>
        <v>5463.2917356008502</v>
      </c>
      <c r="G14" s="41">
        <f t="shared" ref="G14:H14" si="23">G40+G92</f>
        <v>0</v>
      </c>
      <c r="H14" s="41">
        <f t="shared" si="23"/>
        <v>0</v>
      </c>
      <c r="I14" s="168">
        <f t="shared" si="7"/>
        <v>5503.4631640837861</v>
      </c>
      <c r="J14" s="155"/>
      <c r="K14" s="169" t="s">
        <v>12</v>
      </c>
      <c r="L14" s="88">
        <f t="shared" si="8"/>
        <v>0</v>
      </c>
      <c r="M14" s="88">
        <f t="shared" si="8"/>
        <v>8.6107618890644944E-2</v>
      </c>
      <c r="N14" s="88">
        <f t="shared" si="8"/>
        <v>0.10755940335766738</v>
      </c>
      <c r="O14" s="88">
        <f t="shared" si="8"/>
        <v>39.977761460687375</v>
      </c>
      <c r="P14" s="88">
        <f t="shared" si="9"/>
        <v>5463.2917356008511</v>
      </c>
      <c r="Q14" s="88">
        <f t="shared" ref="Q14:R14" si="24">Q40+Q92</f>
        <v>0</v>
      </c>
      <c r="R14" s="88">
        <f t="shared" si="24"/>
        <v>0</v>
      </c>
      <c r="S14" s="172">
        <f t="shared" si="11"/>
        <v>5503.463164083787</v>
      </c>
      <c r="T14" s="155" t="str">
        <f t="shared" si="12"/>
        <v/>
      </c>
      <c r="U14" s="155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56"/>
      <c r="AJ14" s="156"/>
      <c r="AR14" s="148"/>
      <c r="BA14" s="147"/>
      <c r="BI14" s="148"/>
      <c r="BR14" s="147"/>
      <c r="BX14" s="25"/>
      <c r="CG14" s="147"/>
    </row>
    <row r="15" spans="1:85" ht="15">
      <c r="A15" s="173" t="s">
        <v>55</v>
      </c>
      <c r="B15" s="44">
        <f t="shared" si="4"/>
        <v>0</v>
      </c>
      <c r="C15" s="44">
        <f t="shared" si="4"/>
        <v>0</v>
      </c>
      <c r="D15" s="44">
        <f t="shared" si="4"/>
        <v>0.59456908404570141</v>
      </c>
      <c r="E15" s="44">
        <f t="shared" si="4"/>
        <v>0</v>
      </c>
      <c r="F15" s="162">
        <f t="shared" si="5"/>
        <v>1340.3357030384157</v>
      </c>
      <c r="G15" s="44">
        <f t="shared" ref="G15:H15" si="25">G41+G93</f>
        <v>0</v>
      </c>
      <c r="H15" s="44">
        <f t="shared" si="25"/>
        <v>0</v>
      </c>
      <c r="I15" s="160">
        <f t="shared" si="7"/>
        <v>1340.9302721224612</v>
      </c>
      <c r="J15" s="155"/>
      <c r="K15" s="175" t="s">
        <v>55</v>
      </c>
      <c r="L15" s="44">
        <f t="shared" si="8"/>
        <v>0</v>
      </c>
      <c r="M15" s="44">
        <f t="shared" si="8"/>
        <v>0</v>
      </c>
      <c r="N15" s="44">
        <f t="shared" si="8"/>
        <v>0.59456908404570141</v>
      </c>
      <c r="O15" s="44">
        <f t="shared" si="8"/>
        <v>0</v>
      </c>
      <c r="P15" s="44">
        <f t="shared" si="9"/>
        <v>1340.3357030384157</v>
      </c>
      <c r="Q15" s="44">
        <f t="shared" ref="Q15:R15" si="26">Q41+Q93</f>
        <v>0</v>
      </c>
      <c r="R15" s="44">
        <f t="shared" si="26"/>
        <v>0</v>
      </c>
      <c r="S15" s="164">
        <f t="shared" si="11"/>
        <v>1340.9302721224612</v>
      </c>
      <c r="T15" s="155" t="str">
        <f t="shared" si="12"/>
        <v/>
      </c>
      <c r="U15" s="155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56"/>
      <c r="AJ15" s="156"/>
      <c r="AR15" s="148"/>
      <c r="BA15" s="147"/>
      <c r="BI15" s="148"/>
      <c r="BR15" s="147"/>
      <c r="BX15" s="25"/>
      <c r="CG15" s="147"/>
    </row>
    <row r="16" spans="1:85" ht="15">
      <c r="A16" s="165" t="s">
        <v>17</v>
      </c>
      <c r="B16" s="41">
        <f t="shared" si="4"/>
        <v>388.31652592768046</v>
      </c>
      <c r="C16" s="41">
        <f t="shared" si="4"/>
        <v>22.059760529110672</v>
      </c>
      <c r="D16" s="41">
        <f t="shared" si="4"/>
        <v>97.329289548074797</v>
      </c>
      <c r="E16" s="41">
        <f t="shared" si="4"/>
        <v>57.689440504143356</v>
      </c>
      <c r="F16" s="166">
        <f t="shared" si="5"/>
        <v>17.325785330526806</v>
      </c>
      <c r="G16" s="41">
        <f t="shared" ref="G16:H16" si="27">G42+G94</f>
        <v>0</v>
      </c>
      <c r="H16" s="41">
        <f t="shared" si="27"/>
        <v>0</v>
      </c>
      <c r="I16" s="168">
        <f t="shared" si="7"/>
        <v>582.72080183953619</v>
      </c>
      <c r="J16" s="155"/>
      <c r="K16" s="169" t="s">
        <v>17</v>
      </c>
      <c r="L16" s="88">
        <f t="shared" si="8"/>
        <v>388.31652592768046</v>
      </c>
      <c r="M16" s="88">
        <f t="shared" si="8"/>
        <v>22.059760529110672</v>
      </c>
      <c r="N16" s="88">
        <f t="shared" si="8"/>
        <v>97.329289548074797</v>
      </c>
      <c r="O16" s="88">
        <f t="shared" si="8"/>
        <v>57.689440504143356</v>
      </c>
      <c r="P16" s="88">
        <f t="shared" si="9"/>
        <v>17.325785330526806</v>
      </c>
      <c r="Q16" s="88">
        <f t="shared" ref="Q16:R16" si="28">Q42+Q94</f>
        <v>0</v>
      </c>
      <c r="R16" s="88">
        <f t="shared" si="28"/>
        <v>0</v>
      </c>
      <c r="S16" s="172">
        <f t="shared" si="11"/>
        <v>582.72080183953619</v>
      </c>
      <c r="T16" s="155" t="str">
        <f t="shared" si="12"/>
        <v/>
      </c>
      <c r="U16" s="155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56"/>
      <c r="AJ16" s="156"/>
      <c r="AR16" s="148"/>
      <c r="BA16" s="147"/>
      <c r="BI16" s="148"/>
      <c r="BR16" s="147"/>
      <c r="BX16" s="25"/>
      <c r="CG16" s="147"/>
    </row>
    <row r="17" spans="1:85" ht="15">
      <c r="A17" s="173" t="s">
        <v>139</v>
      </c>
      <c r="B17" s="44">
        <f t="shared" si="4"/>
        <v>3197.2347804971168</v>
      </c>
      <c r="C17" s="44">
        <f t="shared" si="4"/>
        <v>2825.5390024834201</v>
      </c>
      <c r="D17" s="44">
        <f t="shared" si="4"/>
        <v>2284.4421049171024</v>
      </c>
      <c r="E17" s="44">
        <f t="shared" si="4"/>
        <v>2.6117985036981386</v>
      </c>
      <c r="F17" s="162">
        <f t="shared" si="5"/>
        <v>26.401295976401578</v>
      </c>
      <c r="G17" s="44">
        <f t="shared" ref="G17:H17" si="29">G43+G95</f>
        <v>0</v>
      </c>
      <c r="H17" s="44">
        <f t="shared" si="29"/>
        <v>0</v>
      </c>
      <c r="I17" s="160">
        <f t="shared" si="7"/>
        <v>8336.228982377741</v>
      </c>
      <c r="J17" s="155"/>
      <c r="K17" s="175" t="s">
        <v>139</v>
      </c>
      <c r="L17" s="44">
        <f t="shared" si="8"/>
        <v>3197.2347804971168</v>
      </c>
      <c r="M17" s="44">
        <f t="shared" si="8"/>
        <v>2825.5390024834201</v>
      </c>
      <c r="N17" s="44">
        <f t="shared" si="8"/>
        <v>2284.4421049171024</v>
      </c>
      <c r="O17" s="44">
        <f t="shared" si="8"/>
        <v>2.6117985036981386</v>
      </c>
      <c r="P17" s="44">
        <f t="shared" si="9"/>
        <v>26.401295976401578</v>
      </c>
      <c r="Q17" s="44">
        <f t="shared" ref="Q17:R17" si="30">Q43+Q95</f>
        <v>0</v>
      </c>
      <c r="R17" s="44">
        <f t="shared" si="30"/>
        <v>0</v>
      </c>
      <c r="S17" s="164">
        <f t="shared" si="11"/>
        <v>8336.228982377741</v>
      </c>
      <c r="T17" s="155" t="str">
        <f t="shared" si="12"/>
        <v/>
      </c>
      <c r="U17" s="155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56"/>
      <c r="AJ17" s="156"/>
      <c r="AR17" s="148"/>
      <c r="BA17" s="147"/>
      <c r="BI17" s="148"/>
      <c r="BR17" s="147"/>
      <c r="BX17" s="25"/>
      <c r="CG17" s="147"/>
    </row>
    <row r="18" spans="1:85" ht="15">
      <c r="A18" s="165" t="s">
        <v>25</v>
      </c>
      <c r="B18" s="41">
        <f t="shared" si="4"/>
        <v>2506.5203565267166</v>
      </c>
      <c r="C18" s="41">
        <f t="shared" si="4"/>
        <v>31.754302388713757</v>
      </c>
      <c r="D18" s="41">
        <f t="shared" si="4"/>
        <v>4745.9502082053332</v>
      </c>
      <c r="E18" s="41">
        <f t="shared" si="4"/>
        <v>6495.2110649745591</v>
      </c>
      <c r="F18" s="166">
        <f t="shared" si="5"/>
        <v>1573.7653377224383</v>
      </c>
      <c r="G18" s="41">
        <f t="shared" ref="G18:H18" si="31">G44+G96</f>
        <v>2677.568253701309</v>
      </c>
      <c r="H18" s="41">
        <f t="shared" si="31"/>
        <v>20.167938963339427</v>
      </c>
      <c r="I18" s="168">
        <f t="shared" si="7"/>
        <v>18050.937462482409</v>
      </c>
      <c r="J18" s="155"/>
      <c r="K18" s="169" t="s">
        <v>25</v>
      </c>
      <c r="L18" s="88">
        <f t="shared" si="8"/>
        <v>2506.5203565267166</v>
      </c>
      <c r="M18" s="88">
        <f t="shared" si="8"/>
        <v>31.754302388713757</v>
      </c>
      <c r="N18" s="88">
        <f t="shared" si="8"/>
        <v>4745.9502082053332</v>
      </c>
      <c r="O18" s="88">
        <f t="shared" si="8"/>
        <v>6495.2110649745591</v>
      </c>
      <c r="P18" s="88">
        <f t="shared" si="9"/>
        <v>1573.7653377224383</v>
      </c>
      <c r="Q18" s="88">
        <f t="shared" ref="Q18:R18" si="32">Q44+Q96</f>
        <v>2677.568253701309</v>
      </c>
      <c r="R18" s="88">
        <f t="shared" si="32"/>
        <v>20.167938963339427</v>
      </c>
      <c r="S18" s="172">
        <f t="shared" si="11"/>
        <v>18050.937462482409</v>
      </c>
      <c r="T18" s="155" t="str">
        <f t="shared" si="12"/>
        <v/>
      </c>
      <c r="U18" s="155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56"/>
      <c r="AJ18" s="156"/>
      <c r="AR18" s="148"/>
      <c r="BA18" s="147"/>
      <c r="BI18" s="148"/>
      <c r="BR18" s="147"/>
      <c r="BX18" s="25"/>
      <c r="CG18" s="147"/>
    </row>
    <row r="19" spans="1:85" ht="15">
      <c r="A19" s="173" t="s">
        <v>24</v>
      </c>
      <c r="B19" s="44">
        <f t="shared" si="4"/>
        <v>1847.1943360000562</v>
      </c>
      <c r="C19" s="44">
        <f t="shared" si="4"/>
        <v>4.0653637958962463</v>
      </c>
      <c r="D19" s="44">
        <f t="shared" si="4"/>
        <v>162.77774457128368</v>
      </c>
      <c r="E19" s="44">
        <f t="shared" si="4"/>
        <v>0</v>
      </c>
      <c r="F19" s="162">
        <f t="shared" si="5"/>
        <v>0</v>
      </c>
      <c r="G19" s="44">
        <f t="shared" ref="G19:H19" si="33">G45+G97</f>
        <v>0</v>
      </c>
      <c r="H19" s="44">
        <f t="shared" si="33"/>
        <v>0</v>
      </c>
      <c r="I19" s="160">
        <f t="shared" si="7"/>
        <v>2014.037444367236</v>
      </c>
      <c r="J19" s="155"/>
      <c r="K19" s="175" t="s">
        <v>24</v>
      </c>
      <c r="L19" s="44">
        <f t="shared" si="8"/>
        <v>1847.1943360000562</v>
      </c>
      <c r="M19" s="44">
        <f t="shared" si="8"/>
        <v>4.0653637958962463</v>
      </c>
      <c r="N19" s="44">
        <f t="shared" si="8"/>
        <v>162.77774457128368</v>
      </c>
      <c r="O19" s="44">
        <f t="shared" si="8"/>
        <v>0</v>
      </c>
      <c r="P19" s="44">
        <f t="shared" si="9"/>
        <v>0</v>
      </c>
      <c r="Q19" s="44">
        <f t="shared" ref="Q19:R19" si="34">Q45+Q97</f>
        <v>0</v>
      </c>
      <c r="R19" s="44">
        <f t="shared" si="34"/>
        <v>0</v>
      </c>
      <c r="S19" s="164">
        <f t="shared" si="11"/>
        <v>2014.037444367236</v>
      </c>
      <c r="T19" s="155" t="str">
        <f t="shared" si="12"/>
        <v/>
      </c>
      <c r="U19" s="155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56"/>
      <c r="AJ19" s="156"/>
      <c r="AR19" s="148"/>
      <c r="BA19" s="147"/>
      <c r="BI19" s="148"/>
      <c r="BR19" s="147"/>
      <c r="BX19" s="25"/>
      <c r="CG19" s="147"/>
    </row>
    <row r="20" spans="1:85" ht="15">
      <c r="A20" s="165" t="s">
        <v>56</v>
      </c>
      <c r="B20" s="41">
        <f t="shared" si="4"/>
        <v>4830.9102153428612</v>
      </c>
      <c r="C20" s="41">
        <f t="shared" si="4"/>
        <v>13.376752435956453</v>
      </c>
      <c r="D20" s="41">
        <f t="shared" si="4"/>
        <v>491.99196439089729</v>
      </c>
      <c r="E20" s="41">
        <f t="shared" si="4"/>
        <v>0</v>
      </c>
      <c r="F20" s="166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168">
        <f t="shared" si="7"/>
        <v>5336.5102947394207</v>
      </c>
      <c r="J20" s="155"/>
      <c r="K20" s="169" t="s">
        <v>56</v>
      </c>
      <c r="L20" s="88">
        <f t="shared" si="8"/>
        <v>4830.9102153428612</v>
      </c>
      <c r="M20" s="88">
        <f t="shared" si="8"/>
        <v>13.376752435956453</v>
      </c>
      <c r="N20" s="88">
        <f t="shared" si="8"/>
        <v>491.99196439089729</v>
      </c>
      <c r="O20" s="88">
        <f t="shared" si="8"/>
        <v>0</v>
      </c>
      <c r="P20" s="88">
        <f t="shared" si="9"/>
        <v>0.23136256970588234</v>
      </c>
      <c r="Q20" s="88">
        <f t="shared" ref="Q20:R20" si="36">Q46+Q98</f>
        <v>0</v>
      </c>
      <c r="R20" s="88">
        <f t="shared" si="36"/>
        <v>0</v>
      </c>
      <c r="S20" s="172">
        <f t="shared" si="11"/>
        <v>5336.5102947394207</v>
      </c>
      <c r="T20" s="155" t="str">
        <f t="shared" si="12"/>
        <v/>
      </c>
      <c r="U20" s="155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56"/>
      <c r="AJ20" s="156"/>
      <c r="AR20" s="148"/>
      <c r="BA20" s="147"/>
      <c r="BI20" s="148"/>
      <c r="BR20" s="147"/>
      <c r="BX20" s="25"/>
      <c r="CG20" s="147"/>
    </row>
    <row r="21" spans="1:85" ht="15">
      <c r="A21" s="173" t="s">
        <v>22</v>
      </c>
      <c r="B21" s="44">
        <f t="shared" si="4"/>
        <v>1255.6303781590261</v>
      </c>
      <c r="C21" s="44">
        <f t="shared" si="4"/>
        <v>1286.4187376267498</v>
      </c>
      <c r="D21" s="44">
        <f t="shared" si="4"/>
        <v>1097.8721752792762</v>
      </c>
      <c r="E21" s="44">
        <f t="shared" si="4"/>
        <v>0.88680118095482707</v>
      </c>
      <c r="F21" s="162">
        <f t="shared" si="5"/>
        <v>1973.910051622327</v>
      </c>
      <c r="G21" s="44">
        <f t="shared" ref="G21:H21" si="37">G47+G99</f>
        <v>0</v>
      </c>
      <c r="H21" s="44">
        <f t="shared" si="37"/>
        <v>0</v>
      </c>
      <c r="I21" s="160">
        <f t="shared" si="7"/>
        <v>5614.7181438683347</v>
      </c>
      <c r="J21" s="155"/>
      <c r="K21" s="175" t="s">
        <v>22</v>
      </c>
      <c r="L21" s="44">
        <f t="shared" si="8"/>
        <v>1255.6303781590261</v>
      </c>
      <c r="M21" s="44">
        <f t="shared" si="8"/>
        <v>1286.4187376267498</v>
      </c>
      <c r="N21" s="44">
        <f t="shared" si="8"/>
        <v>1097.8721752792762</v>
      </c>
      <c r="O21" s="44">
        <f t="shared" si="8"/>
        <v>0.88680118095482707</v>
      </c>
      <c r="P21" s="44">
        <f t="shared" si="9"/>
        <v>1973.9100516223273</v>
      </c>
      <c r="Q21" s="44">
        <f t="shared" ref="Q21:R21" si="38">Q47+Q99</f>
        <v>0</v>
      </c>
      <c r="R21" s="44">
        <f t="shared" si="38"/>
        <v>0</v>
      </c>
      <c r="S21" s="164">
        <f t="shared" si="11"/>
        <v>5614.7181438683347</v>
      </c>
      <c r="T21" s="155" t="str">
        <f t="shared" si="12"/>
        <v/>
      </c>
      <c r="U21" s="155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56"/>
      <c r="AJ21" s="156"/>
      <c r="AR21" s="148"/>
      <c r="BA21" s="147"/>
      <c r="BI21" s="148"/>
      <c r="BR21" s="147"/>
      <c r="BX21" s="25"/>
      <c r="CG21" s="147"/>
    </row>
    <row r="22" spans="1:85" ht="15">
      <c r="A22" s="165" t="s">
        <v>21</v>
      </c>
      <c r="B22" s="41">
        <f t="shared" si="4"/>
        <v>4.3103717558642387</v>
      </c>
      <c r="C22" s="41">
        <f t="shared" si="4"/>
        <v>7.5416528869369026</v>
      </c>
      <c r="D22" s="41">
        <f t="shared" si="4"/>
        <v>160.95584474723339</v>
      </c>
      <c r="E22" s="41">
        <f t="shared" si="4"/>
        <v>0</v>
      </c>
      <c r="F22" s="166">
        <f t="shared" si="5"/>
        <v>0</v>
      </c>
      <c r="G22" s="41">
        <f t="shared" ref="G22:H22" si="39">G48+G100</f>
        <v>0</v>
      </c>
      <c r="H22" s="41">
        <f t="shared" si="39"/>
        <v>0</v>
      </c>
      <c r="I22" s="168">
        <f t="shared" si="7"/>
        <v>172.80786939003451</v>
      </c>
      <c r="J22" s="155"/>
      <c r="K22" s="169" t="s">
        <v>21</v>
      </c>
      <c r="L22" s="88">
        <f t="shared" si="8"/>
        <v>4.3103717558642387</v>
      </c>
      <c r="M22" s="88">
        <f t="shared" si="8"/>
        <v>7.5416528869369026</v>
      </c>
      <c r="N22" s="88">
        <f t="shared" si="8"/>
        <v>160.95584474723339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172">
        <f t="shared" si="11"/>
        <v>172.80786939003451</v>
      </c>
      <c r="T22" s="155" t="str">
        <f t="shared" si="12"/>
        <v/>
      </c>
      <c r="U22" s="155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56"/>
      <c r="AJ22" s="156"/>
      <c r="AR22" s="148"/>
      <c r="BA22" s="147"/>
      <c r="BI22" s="148"/>
      <c r="BR22" s="147"/>
      <c r="BX22" s="25"/>
      <c r="CG22" s="147"/>
    </row>
    <row r="23" spans="1:85" ht="15">
      <c r="A23" s="176" t="s">
        <v>60</v>
      </c>
      <c r="B23" s="44">
        <f t="shared" si="4"/>
        <v>572.31094975112035</v>
      </c>
      <c r="C23" s="44">
        <f t="shared" si="4"/>
        <v>0</v>
      </c>
      <c r="D23" s="44">
        <f t="shared" si="4"/>
        <v>370.11614548332869</v>
      </c>
      <c r="E23" s="44">
        <f t="shared" si="4"/>
        <v>0</v>
      </c>
      <c r="F23" s="162">
        <f t="shared" si="5"/>
        <v>0</v>
      </c>
      <c r="G23" s="44">
        <f t="shared" ref="G23:H23" si="41">G49+G101</f>
        <v>0</v>
      </c>
      <c r="H23" s="44">
        <f t="shared" si="41"/>
        <v>0</v>
      </c>
      <c r="I23" s="160">
        <f t="shared" si="7"/>
        <v>942.4270952344491</v>
      </c>
      <c r="J23" s="155"/>
      <c r="K23" s="177" t="s">
        <v>60</v>
      </c>
      <c r="L23" s="44">
        <f t="shared" si="8"/>
        <v>572.31094975112035</v>
      </c>
      <c r="M23" s="44">
        <f t="shared" si="8"/>
        <v>0</v>
      </c>
      <c r="N23" s="44">
        <f t="shared" si="8"/>
        <v>370.11614548332869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164">
        <f t="shared" si="11"/>
        <v>942.4270952344491</v>
      </c>
      <c r="T23" s="155" t="str">
        <f t="shared" si="12"/>
        <v/>
      </c>
      <c r="U23" s="155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56"/>
      <c r="AJ23" s="156"/>
      <c r="AR23" s="148"/>
      <c r="BA23" s="147"/>
      <c r="BI23" s="148"/>
      <c r="BR23" s="147"/>
      <c r="BX23" s="25"/>
      <c r="CG23" s="147"/>
    </row>
    <row r="24" spans="1:85">
      <c r="A24" s="178" t="s">
        <v>23</v>
      </c>
      <c r="B24" s="61">
        <f t="shared" si="4"/>
        <v>572.31094975112035</v>
      </c>
      <c r="C24" s="61">
        <f t="shared" si="4"/>
        <v>0</v>
      </c>
      <c r="D24" s="61">
        <f t="shared" si="4"/>
        <v>370.11614548332869</v>
      </c>
      <c r="E24" s="61">
        <f t="shared" si="4"/>
        <v>0</v>
      </c>
      <c r="F24" s="179">
        <f t="shared" si="5"/>
        <v>0</v>
      </c>
      <c r="G24" s="61">
        <f t="shared" ref="G24:H24" si="43">G50+G102</f>
        <v>0</v>
      </c>
      <c r="H24" s="61">
        <f t="shared" si="43"/>
        <v>0</v>
      </c>
      <c r="I24" s="181">
        <f t="shared" si="7"/>
        <v>942.4270952344491</v>
      </c>
      <c r="J24" s="155"/>
      <c r="K24" s="182" t="s">
        <v>23</v>
      </c>
      <c r="L24" s="91">
        <f t="shared" si="8"/>
        <v>572.31094975112035</v>
      </c>
      <c r="M24" s="91">
        <f t="shared" si="8"/>
        <v>0</v>
      </c>
      <c r="N24" s="91">
        <f t="shared" si="8"/>
        <v>370.11614548332869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185">
        <f t="shared" si="11"/>
        <v>942.4270952344491</v>
      </c>
      <c r="T24" s="155" t="str">
        <f t="shared" si="12"/>
        <v/>
      </c>
      <c r="U24" s="155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56"/>
      <c r="AJ24" s="156"/>
      <c r="AR24" s="148"/>
      <c r="BA24" s="147"/>
      <c r="BI24" s="148"/>
      <c r="BR24" s="147"/>
      <c r="BX24" s="25"/>
      <c r="CG24" s="147"/>
    </row>
    <row r="25" spans="1:85">
      <c r="A25" s="186" t="s">
        <v>19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187">
        <f t="shared" si="5"/>
        <v>0</v>
      </c>
      <c r="G25" s="64">
        <f t="shared" ref="G25:H25" si="45">G51+G103</f>
        <v>0</v>
      </c>
      <c r="H25" s="64">
        <f t="shared" si="45"/>
        <v>0</v>
      </c>
      <c r="I25" s="189">
        <f t="shared" si="7"/>
        <v>0</v>
      </c>
      <c r="J25" s="155"/>
      <c r="K25" s="190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192">
        <f t="shared" si="11"/>
        <v>0</v>
      </c>
      <c r="T25" s="155"/>
      <c r="U25" s="155"/>
      <c r="Z25" s="156"/>
      <c r="AA25" s="147"/>
      <c r="AB25" s="147"/>
      <c r="AC25" s="147"/>
      <c r="AD25" s="147"/>
      <c r="AE25" s="147"/>
      <c r="AF25" s="147"/>
      <c r="AG25" s="147"/>
      <c r="AH25" s="147"/>
      <c r="AI25" s="147"/>
      <c r="AR25" s="148"/>
      <c r="BA25" s="147"/>
      <c r="BI25" s="148"/>
      <c r="BR25" s="147"/>
      <c r="BX25" s="25"/>
      <c r="CG25" s="147"/>
    </row>
    <row r="26" spans="1:85">
      <c r="A26" s="178" t="s">
        <v>20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179">
        <f t="shared" si="5"/>
        <v>0</v>
      </c>
      <c r="G26" s="61">
        <f t="shared" ref="G26:H26" si="47">G52+G104</f>
        <v>0</v>
      </c>
      <c r="H26" s="61">
        <f t="shared" si="47"/>
        <v>0</v>
      </c>
      <c r="I26" s="181">
        <f t="shared" si="7"/>
        <v>0</v>
      </c>
      <c r="J26" s="155"/>
      <c r="K26" s="182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185">
        <f t="shared" si="11"/>
        <v>0</v>
      </c>
      <c r="T26" s="155"/>
      <c r="U26" s="155"/>
      <c r="Z26" s="156"/>
      <c r="AA26" s="147"/>
      <c r="AB26" s="147"/>
      <c r="AC26" s="147"/>
      <c r="AD26" s="147"/>
      <c r="AE26" s="147"/>
      <c r="AF26" s="147"/>
      <c r="AG26" s="147"/>
      <c r="AH26" s="147"/>
      <c r="AI26" s="147"/>
      <c r="AR26" s="148"/>
      <c r="BA26" s="147"/>
      <c r="BI26" s="148"/>
      <c r="BR26" s="147"/>
      <c r="BX26" s="25"/>
      <c r="CG26" s="147"/>
    </row>
    <row r="27" spans="1:85" ht="15" thickBot="1">
      <c r="A27" s="193" t="s">
        <v>11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194">
        <f t="shared" si="5"/>
        <v>0</v>
      </c>
      <c r="G27" s="54">
        <f t="shared" ref="G27:H27" si="49">G53+G105</f>
        <v>0</v>
      </c>
      <c r="H27" s="54">
        <f t="shared" si="49"/>
        <v>0</v>
      </c>
      <c r="I27" s="196">
        <f t="shared" si="7"/>
        <v>0</v>
      </c>
      <c r="J27" s="155"/>
      <c r="K27" s="197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199">
        <f t="shared" si="11"/>
        <v>0</v>
      </c>
      <c r="T27" s="155"/>
      <c r="U27" s="155"/>
      <c r="Z27" s="156"/>
      <c r="AA27" s="147"/>
      <c r="AB27" s="147"/>
      <c r="AC27" s="147"/>
      <c r="AD27" s="147"/>
      <c r="AE27" s="147"/>
      <c r="AF27" s="147"/>
      <c r="AG27" s="147"/>
      <c r="AH27" s="147"/>
      <c r="AI27" s="147"/>
      <c r="AR27" s="148"/>
      <c r="BA27" s="147"/>
      <c r="BI27" s="148"/>
      <c r="BR27" s="147"/>
      <c r="BX27" s="25"/>
      <c r="CG27" s="147"/>
    </row>
    <row r="28" spans="1:85" ht="15">
      <c r="A28" s="200" t="s">
        <v>26</v>
      </c>
      <c r="B28" s="201">
        <f>SUM(B7:B23)</f>
        <v>24063.145774907</v>
      </c>
      <c r="C28" s="201">
        <f t="shared" ref="C28:H28" si="51">SUM(C7:C23)</f>
        <v>4432.1130010695879</v>
      </c>
      <c r="D28" s="201">
        <f t="shared" si="51"/>
        <v>11843.353691815993</v>
      </c>
      <c r="E28" s="201">
        <f t="shared" si="51"/>
        <v>8033.4929709677308</v>
      </c>
      <c r="F28" s="201">
        <f t="shared" si="51"/>
        <v>28714.360337204955</v>
      </c>
      <c r="G28" s="201">
        <f t="shared" si="51"/>
        <v>2677.568253701309</v>
      </c>
      <c r="H28" s="201">
        <f t="shared" si="51"/>
        <v>20.167938963339427</v>
      </c>
      <c r="I28" s="293">
        <f t="shared" ref="I28" si="52">SUM(I7:I23)</f>
        <v>79784.201968629917</v>
      </c>
      <c r="J28" s="465"/>
      <c r="K28" s="202" t="s">
        <v>26</v>
      </c>
      <c r="L28" s="201">
        <f>SUM(L7:L23)</f>
        <v>24063.145774907</v>
      </c>
      <c r="M28" s="201">
        <f t="shared" ref="M28:R28" si="53">SUM(M7:M23)</f>
        <v>4432.1130010695879</v>
      </c>
      <c r="N28" s="201">
        <f t="shared" si="53"/>
        <v>11843.353691815993</v>
      </c>
      <c r="O28" s="201">
        <f t="shared" si="53"/>
        <v>8033.4929709677308</v>
      </c>
      <c r="P28" s="201">
        <f t="shared" si="53"/>
        <v>28714.360337204951</v>
      </c>
      <c r="Q28" s="201">
        <f t="shared" si="53"/>
        <v>2677.568253701309</v>
      </c>
      <c r="R28" s="203">
        <f t="shared" si="53"/>
        <v>20.167938963339427</v>
      </c>
      <c r="S28" s="204">
        <f t="shared" ref="S28" si="54">SUM(S7:S23)</f>
        <v>79784.201968629917</v>
      </c>
      <c r="T28" s="155" t="str">
        <f>IF(ABS(S28-S54-S80-S106)&gt;0.01,S28-S54-S80-S106,"")</f>
        <v/>
      </c>
      <c r="U28" s="155"/>
      <c r="Z28" s="156"/>
      <c r="AA28" s="147"/>
      <c r="AB28" s="147"/>
      <c r="AC28" s="147"/>
      <c r="AD28" s="147"/>
      <c r="AE28" s="147"/>
      <c r="AF28" s="147"/>
      <c r="AG28" s="147"/>
      <c r="AH28" s="147"/>
      <c r="AI28" s="147"/>
      <c r="AR28" s="148"/>
      <c r="BA28" s="147"/>
      <c r="BI28" s="148"/>
      <c r="BR28" s="147"/>
      <c r="BX28" s="25"/>
      <c r="CG28" s="147"/>
    </row>
    <row r="29" spans="1:85" s="25" customFormat="1" ht="15" thickBot="1">
      <c r="A29" s="32" t="s">
        <v>83</v>
      </c>
      <c r="B29" s="55">
        <f>IF($I28=0,"-",B28/$I28)</f>
        <v>0.30160288855641254</v>
      </c>
      <c r="C29" s="55">
        <f t="shared" ref="C29:H29" si="55">IF($I28=0,"-",C28/$I28)</f>
        <v>5.5551260672034239E-2</v>
      </c>
      <c r="D29" s="55">
        <f t="shared" si="55"/>
        <v>0.1484423407089118</v>
      </c>
      <c r="E29" s="55">
        <f t="shared" si="55"/>
        <v>0.10069027166714524</v>
      </c>
      <c r="F29" s="55">
        <f t="shared" si="55"/>
        <v>0.35990032648938519</v>
      </c>
      <c r="G29" s="55">
        <f t="shared" si="55"/>
        <v>3.3560130798251174E-2</v>
      </c>
      <c r="H29" s="55">
        <f t="shared" si="55"/>
        <v>2.5278110785978896E-4</v>
      </c>
      <c r="I29" s="56">
        <f>SUM(B29:H29)</f>
        <v>1</v>
      </c>
      <c r="K29" s="82" t="s">
        <v>83</v>
      </c>
      <c r="L29" s="99">
        <f>IF($S28=0,"-",L28/$S28)</f>
        <v>0.30160288855641254</v>
      </c>
      <c r="M29" s="99">
        <f t="shared" ref="M29:R29" si="56">IF($S28=0,"-",M28/$S28)</f>
        <v>5.5551260672034239E-2</v>
      </c>
      <c r="N29" s="99">
        <f t="shared" si="56"/>
        <v>0.1484423407089118</v>
      </c>
      <c r="O29" s="99">
        <f t="shared" si="56"/>
        <v>0.10069027166714524</v>
      </c>
      <c r="P29" s="99">
        <f t="shared" si="56"/>
        <v>0.35990032648938514</v>
      </c>
      <c r="Q29" s="99">
        <f t="shared" si="56"/>
        <v>3.3560130798251174E-2</v>
      </c>
      <c r="R29" s="100">
        <f t="shared" si="56"/>
        <v>2.5278110785978896E-4</v>
      </c>
      <c r="S29" s="101">
        <f>SUM(L29:R29)</f>
        <v>0.99999999999999989</v>
      </c>
      <c r="BA29" s="205"/>
      <c r="BR29" s="205"/>
    </row>
    <row r="30" spans="1:85" ht="15" thickBot="1"/>
    <row r="31" spans="1:85" ht="28.5">
      <c r="A31" s="346" t="s">
        <v>49</v>
      </c>
      <c r="B31" s="151" t="s">
        <v>0</v>
      </c>
      <c r="C31" s="151" t="s">
        <v>1</v>
      </c>
      <c r="D31" s="151" t="s">
        <v>2</v>
      </c>
      <c r="E31" s="151" t="s">
        <v>3</v>
      </c>
      <c r="F31" s="151" t="s">
        <v>27</v>
      </c>
      <c r="G31" s="151" t="s">
        <v>4</v>
      </c>
      <c r="H31" s="151" t="s">
        <v>5</v>
      </c>
      <c r="I31" s="152" t="s">
        <v>6</v>
      </c>
      <c r="K31" s="348" t="s">
        <v>49</v>
      </c>
      <c r="L31" s="153" t="s">
        <v>0</v>
      </c>
      <c r="M31" s="153" t="s">
        <v>1</v>
      </c>
      <c r="N31" s="153" t="s">
        <v>2</v>
      </c>
      <c r="O31" s="153" t="s">
        <v>3</v>
      </c>
      <c r="P31" s="153" t="s">
        <v>27</v>
      </c>
      <c r="Q31" s="153" t="s">
        <v>4</v>
      </c>
      <c r="R31" s="153" t="s">
        <v>5</v>
      </c>
      <c r="S31" s="154" t="s">
        <v>6</v>
      </c>
      <c r="U31" s="350" t="s">
        <v>49</v>
      </c>
      <c r="V31" s="206" t="s">
        <v>68</v>
      </c>
      <c r="W31" s="206" t="s">
        <v>69</v>
      </c>
      <c r="X31" s="206" t="s">
        <v>4</v>
      </c>
      <c r="Y31" s="206" t="s">
        <v>1</v>
      </c>
      <c r="Z31" s="206" t="s">
        <v>2</v>
      </c>
      <c r="AA31" s="206" t="s">
        <v>3</v>
      </c>
      <c r="AB31" s="206" t="s">
        <v>51</v>
      </c>
      <c r="AC31" s="206" t="s">
        <v>63</v>
      </c>
      <c r="AD31" s="207" t="s">
        <v>70</v>
      </c>
      <c r="AE31" s="207" t="s">
        <v>71</v>
      </c>
      <c r="AF31" s="207" t="s">
        <v>72</v>
      </c>
      <c r="AG31" s="207" t="s">
        <v>73</v>
      </c>
      <c r="AH31" s="207" t="s">
        <v>74</v>
      </c>
      <c r="AI31" s="208" t="s">
        <v>59</v>
      </c>
    </row>
    <row r="32" spans="1:85" ht="15">
      <c r="A32" s="347" t="s">
        <v>49</v>
      </c>
      <c r="B32" s="312" t="s">
        <v>115</v>
      </c>
      <c r="C32" s="313"/>
      <c r="D32" s="313"/>
      <c r="E32" s="313"/>
      <c r="F32" s="313"/>
      <c r="G32" s="313"/>
      <c r="H32" s="313"/>
      <c r="I32" s="314"/>
      <c r="K32" s="349" t="s">
        <v>49</v>
      </c>
      <c r="L32" s="315" t="s">
        <v>115</v>
      </c>
      <c r="M32" s="316"/>
      <c r="N32" s="316"/>
      <c r="O32" s="316"/>
      <c r="P32" s="316"/>
      <c r="Q32" s="316"/>
      <c r="R32" s="316"/>
      <c r="S32" s="317"/>
      <c r="U32" s="351" t="s">
        <v>49</v>
      </c>
      <c r="V32" s="344" t="s">
        <v>115</v>
      </c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5"/>
    </row>
    <row r="33" spans="1:36" ht="15">
      <c r="A33" s="157" t="s">
        <v>7</v>
      </c>
      <c r="B33" s="38">
        <f>B111+B137+B163+B189+B215+B241+B267+B293+B319+B345+B371+B397+B423</f>
        <v>3.5909183701120393E-3</v>
      </c>
      <c r="C33" s="38">
        <f t="shared" ref="C33:E33" si="57">C111+C137+C163+C189+C215+C241+C267+C293+C319+C345+C371+C397+C423</f>
        <v>0</v>
      </c>
      <c r="D33" s="38">
        <f t="shared" si="57"/>
        <v>1.3940334793160336E-2</v>
      </c>
      <c r="E33" s="38">
        <f t="shared" si="57"/>
        <v>0</v>
      </c>
      <c r="F33" s="321">
        <v>0</v>
      </c>
      <c r="G33" s="38">
        <f t="shared" ref="G33:H48" si="58">G111+G137+G163+G189+G215+G241+G267+G293+G319+G345+G371+G397+G423</f>
        <v>0</v>
      </c>
      <c r="H33" s="38">
        <f t="shared" si="58"/>
        <v>0</v>
      </c>
      <c r="I33" s="160">
        <f>SUM(B33:H33)</f>
        <v>1.7531253163272375E-2</v>
      </c>
      <c r="J33" s="155"/>
      <c r="K33" s="209" t="s">
        <v>7</v>
      </c>
      <c r="L33" s="38">
        <f t="shared" ref="L33:R48" si="59">L111+L137+L163+L189+L215+L241+L267+L293+L319+L345+L371+L397+L423</f>
        <v>3.5909183701120393E-3</v>
      </c>
      <c r="M33" s="38">
        <f t="shared" si="59"/>
        <v>0</v>
      </c>
      <c r="N33" s="38">
        <f t="shared" si="59"/>
        <v>1.3940334793160336E-2</v>
      </c>
      <c r="O33" s="38">
        <f t="shared" si="59"/>
        <v>0</v>
      </c>
      <c r="P33" s="38">
        <f t="shared" si="59"/>
        <v>0</v>
      </c>
      <c r="Q33" s="38">
        <f t="shared" si="59"/>
        <v>0</v>
      </c>
      <c r="R33" s="38">
        <f t="shared" si="59"/>
        <v>0</v>
      </c>
      <c r="S33" s="211">
        <f>SUM(L33:R33)</f>
        <v>1.7531253163272375E-2</v>
      </c>
      <c r="T33" s="155"/>
      <c r="U33" s="212" t="s">
        <v>7</v>
      </c>
      <c r="V33" s="117">
        <f t="shared" ref="V33:AH48" si="60">V111+V137+V163+V189+V215+V241+V267+V293+V319+V345+V371+V397+V423</f>
        <v>3.5909183701120393E-3</v>
      </c>
      <c r="W33" s="117">
        <f t="shared" si="60"/>
        <v>0</v>
      </c>
      <c r="X33" s="117">
        <f t="shared" si="60"/>
        <v>0</v>
      </c>
      <c r="Y33" s="117">
        <f t="shared" si="60"/>
        <v>0</v>
      </c>
      <c r="Z33" s="117">
        <f t="shared" si="60"/>
        <v>1.3940334793160336E-2</v>
      </c>
      <c r="AA33" s="117">
        <f t="shared" si="60"/>
        <v>0</v>
      </c>
      <c r="AB33" s="117">
        <f t="shared" si="60"/>
        <v>0</v>
      </c>
      <c r="AC33" s="118">
        <f t="shared" si="60"/>
        <v>0</v>
      </c>
      <c r="AD33" s="117">
        <f t="shared" si="60"/>
        <v>0</v>
      </c>
      <c r="AE33" s="117">
        <f t="shared" si="60"/>
        <v>0</v>
      </c>
      <c r="AF33" s="117">
        <f t="shared" si="60"/>
        <v>0</v>
      </c>
      <c r="AG33" s="117">
        <f t="shared" si="60"/>
        <v>0</v>
      </c>
      <c r="AH33" s="117">
        <f t="shared" si="60"/>
        <v>0</v>
      </c>
      <c r="AI33" s="216">
        <f>SUM(V33:AC33)</f>
        <v>1.7531253163272375E-2</v>
      </c>
      <c r="AJ33" s="147" t="str">
        <f>IF(ABS(S33-AI33)&gt;0.001,S33-AI33,"")</f>
        <v/>
      </c>
    </row>
    <row r="34" spans="1:36" ht="15">
      <c r="A34" s="165" t="s">
        <v>8</v>
      </c>
      <c r="B34" s="41">
        <f t="shared" ref="B34:E49" si="61">B112+B138+B164+B190+B216+B242+B268+B294+B320+B346+B372+B398+B424</f>
        <v>0</v>
      </c>
      <c r="C34" s="41">
        <f t="shared" si="61"/>
        <v>0</v>
      </c>
      <c r="D34" s="41">
        <f t="shared" si="61"/>
        <v>494.42127477999998</v>
      </c>
      <c r="E34" s="41">
        <f t="shared" si="61"/>
        <v>0</v>
      </c>
      <c r="F34" s="322">
        <v>0</v>
      </c>
      <c r="G34" s="41">
        <f t="shared" si="58"/>
        <v>0</v>
      </c>
      <c r="H34" s="41">
        <f t="shared" si="58"/>
        <v>0</v>
      </c>
      <c r="I34" s="168">
        <f t="shared" ref="I34:I53" si="62">SUM(B34:H34)</f>
        <v>494.42127477999998</v>
      </c>
      <c r="J34" s="155"/>
      <c r="K34" s="169" t="s">
        <v>8</v>
      </c>
      <c r="L34" s="88">
        <f t="shared" si="59"/>
        <v>0</v>
      </c>
      <c r="M34" s="88">
        <f t="shared" si="59"/>
        <v>0</v>
      </c>
      <c r="N34" s="88">
        <f t="shared" si="59"/>
        <v>494.42127477999998</v>
      </c>
      <c r="O34" s="88">
        <f t="shared" si="59"/>
        <v>0</v>
      </c>
      <c r="P34" s="88">
        <f t="shared" si="59"/>
        <v>0</v>
      </c>
      <c r="Q34" s="88">
        <f t="shared" si="59"/>
        <v>0</v>
      </c>
      <c r="R34" s="88">
        <f t="shared" si="59"/>
        <v>0</v>
      </c>
      <c r="S34" s="172">
        <f t="shared" ref="S34:S53" si="63">SUM(L34:R34)</f>
        <v>494.42127477999998</v>
      </c>
      <c r="T34" s="155"/>
      <c r="U34" s="217" t="s">
        <v>8</v>
      </c>
      <c r="V34" s="121">
        <f t="shared" si="60"/>
        <v>0</v>
      </c>
      <c r="W34" s="121">
        <f t="shared" si="60"/>
        <v>0</v>
      </c>
      <c r="X34" s="121">
        <f t="shared" si="60"/>
        <v>0</v>
      </c>
      <c r="Y34" s="121">
        <f t="shared" si="60"/>
        <v>0</v>
      </c>
      <c r="Z34" s="121">
        <f t="shared" si="60"/>
        <v>494.42127477999998</v>
      </c>
      <c r="AA34" s="121">
        <f t="shared" si="60"/>
        <v>0</v>
      </c>
      <c r="AB34" s="121">
        <f t="shared" si="60"/>
        <v>0</v>
      </c>
      <c r="AC34" s="122">
        <f t="shared" si="60"/>
        <v>0</v>
      </c>
      <c r="AD34" s="121">
        <f t="shared" si="60"/>
        <v>0</v>
      </c>
      <c r="AE34" s="121">
        <f t="shared" si="60"/>
        <v>0</v>
      </c>
      <c r="AF34" s="121">
        <f t="shared" si="60"/>
        <v>0</v>
      </c>
      <c r="AG34" s="121">
        <f t="shared" si="60"/>
        <v>0</v>
      </c>
      <c r="AH34" s="121">
        <f t="shared" si="60"/>
        <v>0</v>
      </c>
      <c r="AI34" s="220">
        <f t="shared" ref="AI34:AI53" si="64">SUM(V34:AC34)</f>
        <v>494.42127477999998</v>
      </c>
      <c r="AJ34" s="147" t="str">
        <f t="shared" ref="AJ34:AJ54" si="65">IF(ABS(S34-AI34)&gt;0.001,S34-AI34,"")</f>
        <v/>
      </c>
    </row>
    <row r="35" spans="1:36" ht="15">
      <c r="A35" s="173" t="s">
        <v>10</v>
      </c>
      <c r="B35" s="44">
        <f t="shared" si="61"/>
        <v>0.11261192192166636</v>
      </c>
      <c r="C35" s="44">
        <f t="shared" si="61"/>
        <v>0</v>
      </c>
      <c r="D35" s="44">
        <f t="shared" si="61"/>
        <v>332.44374567084412</v>
      </c>
      <c r="E35" s="44">
        <f t="shared" si="61"/>
        <v>0</v>
      </c>
      <c r="F35" s="322">
        <v>0</v>
      </c>
      <c r="G35" s="44">
        <f t="shared" si="58"/>
        <v>0</v>
      </c>
      <c r="H35" s="44">
        <f t="shared" si="58"/>
        <v>0</v>
      </c>
      <c r="I35" s="160">
        <f t="shared" si="62"/>
        <v>332.55635759276578</v>
      </c>
      <c r="J35" s="155"/>
      <c r="K35" s="175" t="s">
        <v>10</v>
      </c>
      <c r="L35" s="44">
        <f t="shared" si="59"/>
        <v>0.11261192192166636</v>
      </c>
      <c r="M35" s="44">
        <f t="shared" si="59"/>
        <v>0</v>
      </c>
      <c r="N35" s="44">
        <f t="shared" si="59"/>
        <v>332.44374567084412</v>
      </c>
      <c r="O35" s="44">
        <f t="shared" si="59"/>
        <v>0</v>
      </c>
      <c r="P35" s="44">
        <f t="shared" si="59"/>
        <v>0</v>
      </c>
      <c r="Q35" s="44">
        <f t="shared" si="59"/>
        <v>0</v>
      </c>
      <c r="R35" s="44">
        <f t="shared" si="59"/>
        <v>0</v>
      </c>
      <c r="S35" s="164">
        <f t="shared" si="63"/>
        <v>332.55635759276578</v>
      </c>
      <c r="T35" s="155"/>
      <c r="U35" s="221" t="s">
        <v>10</v>
      </c>
      <c r="V35" s="117">
        <f t="shared" si="60"/>
        <v>0.11261192192166636</v>
      </c>
      <c r="W35" s="117">
        <f t="shared" si="60"/>
        <v>0</v>
      </c>
      <c r="X35" s="117">
        <f t="shared" si="60"/>
        <v>0</v>
      </c>
      <c r="Y35" s="117">
        <f t="shared" si="60"/>
        <v>0</v>
      </c>
      <c r="Z35" s="117">
        <f t="shared" si="60"/>
        <v>332.44374567084412</v>
      </c>
      <c r="AA35" s="117">
        <f t="shared" si="60"/>
        <v>0</v>
      </c>
      <c r="AB35" s="117">
        <f t="shared" si="60"/>
        <v>0</v>
      </c>
      <c r="AC35" s="118">
        <f t="shared" si="60"/>
        <v>0</v>
      </c>
      <c r="AD35" s="117">
        <f t="shared" si="60"/>
        <v>0</v>
      </c>
      <c r="AE35" s="117">
        <f t="shared" si="60"/>
        <v>0</v>
      </c>
      <c r="AF35" s="117">
        <f t="shared" si="60"/>
        <v>0</v>
      </c>
      <c r="AG35" s="117">
        <f t="shared" si="60"/>
        <v>0</v>
      </c>
      <c r="AH35" s="117">
        <f t="shared" si="60"/>
        <v>0</v>
      </c>
      <c r="AI35" s="216">
        <f t="shared" si="64"/>
        <v>332.55635759276578</v>
      </c>
      <c r="AJ35" s="147" t="str">
        <f t="shared" si="65"/>
        <v/>
      </c>
    </row>
    <row r="36" spans="1:36" ht="15">
      <c r="A36" s="165" t="s">
        <v>52</v>
      </c>
      <c r="B36" s="41">
        <f t="shared" si="61"/>
        <v>0</v>
      </c>
      <c r="C36" s="41">
        <f t="shared" si="61"/>
        <v>0</v>
      </c>
      <c r="D36" s="41">
        <f t="shared" si="61"/>
        <v>422.29844999999995</v>
      </c>
      <c r="E36" s="41">
        <f t="shared" si="61"/>
        <v>0</v>
      </c>
      <c r="F36" s="322">
        <v>0</v>
      </c>
      <c r="G36" s="41">
        <f t="shared" si="58"/>
        <v>0</v>
      </c>
      <c r="H36" s="41">
        <f t="shared" si="58"/>
        <v>0</v>
      </c>
      <c r="I36" s="168">
        <f t="shared" si="62"/>
        <v>422.29844999999995</v>
      </c>
      <c r="J36" s="155"/>
      <c r="K36" s="169" t="s">
        <v>52</v>
      </c>
      <c r="L36" s="88">
        <f t="shared" si="59"/>
        <v>0</v>
      </c>
      <c r="M36" s="88">
        <f t="shared" si="59"/>
        <v>0</v>
      </c>
      <c r="N36" s="88">
        <f t="shared" si="59"/>
        <v>422.29844999999995</v>
      </c>
      <c r="O36" s="88">
        <f t="shared" si="59"/>
        <v>0</v>
      </c>
      <c r="P36" s="88">
        <f t="shared" si="59"/>
        <v>0</v>
      </c>
      <c r="Q36" s="88">
        <f t="shared" si="59"/>
        <v>0</v>
      </c>
      <c r="R36" s="88">
        <f t="shared" si="59"/>
        <v>0</v>
      </c>
      <c r="S36" s="172">
        <f t="shared" si="63"/>
        <v>422.29844999999995</v>
      </c>
      <c r="T36" s="155"/>
      <c r="U36" s="217" t="s">
        <v>52</v>
      </c>
      <c r="V36" s="121">
        <f t="shared" si="60"/>
        <v>0</v>
      </c>
      <c r="W36" s="121">
        <f t="shared" si="60"/>
        <v>0</v>
      </c>
      <c r="X36" s="121">
        <f t="shared" si="60"/>
        <v>0</v>
      </c>
      <c r="Y36" s="121">
        <f t="shared" si="60"/>
        <v>0</v>
      </c>
      <c r="Z36" s="121">
        <f t="shared" si="60"/>
        <v>422.06793774563312</v>
      </c>
      <c r="AA36" s="121">
        <f t="shared" si="60"/>
        <v>0</v>
      </c>
      <c r="AB36" s="121">
        <f t="shared" si="60"/>
        <v>0</v>
      </c>
      <c r="AC36" s="122">
        <f t="shared" si="60"/>
        <v>0.23051225436681222</v>
      </c>
      <c r="AD36" s="121">
        <f t="shared" si="60"/>
        <v>0</v>
      </c>
      <c r="AE36" s="121">
        <f t="shared" si="60"/>
        <v>0</v>
      </c>
      <c r="AF36" s="121">
        <f t="shared" si="60"/>
        <v>0</v>
      </c>
      <c r="AG36" s="121">
        <f t="shared" si="60"/>
        <v>0.23051225436681222</v>
      </c>
      <c r="AH36" s="121">
        <f t="shared" si="60"/>
        <v>0</v>
      </c>
      <c r="AI36" s="220">
        <f t="shared" si="64"/>
        <v>422.29844999999995</v>
      </c>
      <c r="AJ36" s="147" t="str">
        <f t="shared" si="65"/>
        <v/>
      </c>
    </row>
    <row r="37" spans="1:36" ht="15">
      <c r="A37" s="173" t="s">
        <v>16</v>
      </c>
      <c r="B37" s="44">
        <f t="shared" si="61"/>
        <v>380.1863619281288</v>
      </c>
      <c r="C37" s="44">
        <f t="shared" si="61"/>
        <v>119.2504721920531</v>
      </c>
      <c r="D37" s="44">
        <f t="shared" si="61"/>
        <v>202.68489417301666</v>
      </c>
      <c r="E37" s="44">
        <f t="shared" si="61"/>
        <v>0</v>
      </c>
      <c r="F37" s="322">
        <v>0</v>
      </c>
      <c r="G37" s="44">
        <f t="shared" si="58"/>
        <v>0</v>
      </c>
      <c r="H37" s="44">
        <f t="shared" si="58"/>
        <v>0</v>
      </c>
      <c r="I37" s="160">
        <f t="shared" si="62"/>
        <v>702.12172829319854</v>
      </c>
      <c r="J37" s="155"/>
      <c r="K37" s="175" t="s">
        <v>16</v>
      </c>
      <c r="L37" s="44">
        <f t="shared" si="59"/>
        <v>380.1863619281288</v>
      </c>
      <c r="M37" s="44">
        <f t="shared" si="59"/>
        <v>119.2504721920531</v>
      </c>
      <c r="N37" s="44">
        <f t="shared" si="59"/>
        <v>202.68489417301666</v>
      </c>
      <c r="O37" s="44">
        <f t="shared" si="59"/>
        <v>0</v>
      </c>
      <c r="P37" s="44">
        <f t="shared" si="59"/>
        <v>0</v>
      </c>
      <c r="Q37" s="44">
        <f t="shared" si="59"/>
        <v>0</v>
      </c>
      <c r="R37" s="44">
        <f t="shared" si="59"/>
        <v>0</v>
      </c>
      <c r="S37" s="164">
        <f t="shared" si="63"/>
        <v>702.12172829319854</v>
      </c>
      <c r="T37" s="155"/>
      <c r="U37" s="221" t="s">
        <v>16</v>
      </c>
      <c r="V37" s="117">
        <f t="shared" si="60"/>
        <v>355.46774983470317</v>
      </c>
      <c r="W37" s="117">
        <f t="shared" si="60"/>
        <v>0</v>
      </c>
      <c r="X37" s="117">
        <f t="shared" si="60"/>
        <v>0</v>
      </c>
      <c r="Y37" s="117">
        <f t="shared" si="60"/>
        <v>119.2504721920531</v>
      </c>
      <c r="Z37" s="117">
        <f t="shared" si="60"/>
        <v>195.05238551455264</v>
      </c>
      <c r="AA37" s="117">
        <f t="shared" si="60"/>
        <v>0</v>
      </c>
      <c r="AB37" s="117">
        <f t="shared" si="60"/>
        <v>0</v>
      </c>
      <c r="AC37" s="118">
        <f t="shared" si="60"/>
        <v>32.351120751889646</v>
      </c>
      <c r="AD37" s="117">
        <f t="shared" si="60"/>
        <v>24.718612093425651</v>
      </c>
      <c r="AE37" s="117">
        <f t="shared" si="60"/>
        <v>0</v>
      </c>
      <c r="AF37" s="117">
        <f t="shared" si="60"/>
        <v>0</v>
      </c>
      <c r="AG37" s="117">
        <f t="shared" si="60"/>
        <v>7.6325086584639896</v>
      </c>
      <c r="AH37" s="117">
        <f t="shared" si="60"/>
        <v>0</v>
      </c>
      <c r="AI37" s="216">
        <f t="shared" si="64"/>
        <v>702.12172829319854</v>
      </c>
      <c r="AJ37" s="147" t="str">
        <f t="shared" si="65"/>
        <v/>
      </c>
    </row>
    <row r="38" spans="1:36" ht="15">
      <c r="A38" s="165" t="s">
        <v>15</v>
      </c>
      <c r="B38" s="41">
        <f t="shared" si="61"/>
        <v>215.34981848951583</v>
      </c>
      <c r="C38" s="41">
        <f t="shared" si="61"/>
        <v>62.691054034366623</v>
      </c>
      <c r="D38" s="41">
        <f t="shared" si="61"/>
        <v>34.804425164498682</v>
      </c>
      <c r="E38" s="41">
        <f t="shared" si="61"/>
        <v>1.5155304045148552</v>
      </c>
      <c r="F38" s="322">
        <v>0</v>
      </c>
      <c r="G38" s="41">
        <f t="shared" si="58"/>
        <v>0</v>
      </c>
      <c r="H38" s="41">
        <f t="shared" si="58"/>
        <v>0</v>
      </c>
      <c r="I38" s="168">
        <f t="shared" si="62"/>
        <v>314.36082809289599</v>
      </c>
      <c r="J38" s="155"/>
      <c r="K38" s="169" t="s">
        <v>15</v>
      </c>
      <c r="L38" s="88">
        <f t="shared" si="59"/>
        <v>215.34981848951583</v>
      </c>
      <c r="M38" s="88">
        <f t="shared" si="59"/>
        <v>62.691054034366623</v>
      </c>
      <c r="N38" s="88">
        <f t="shared" si="59"/>
        <v>34.804425164498682</v>
      </c>
      <c r="O38" s="88">
        <f t="shared" si="59"/>
        <v>1.5155304045148552</v>
      </c>
      <c r="P38" s="88">
        <f t="shared" si="59"/>
        <v>0</v>
      </c>
      <c r="Q38" s="88">
        <f t="shared" si="59"/>
        <v>0</v>
      </c>
      <c r="R38" s="88">
        <f t="shared" si="59"/>
        <v>0</v>
      </c>
      <c r="S38" s="172">
        <f t="shared" si="63"/>
        <v>314.36082809289599</v>
      </c>
      <c r="T38" s="155"/>
      <c r="U38" s="217" t="s">
        <v>53</v>
      </c>
      <c r="V38" s="121">
        <f t="shared" si="60"/>
        <v>212.36114084813005</v>
      </c>
      <c r="W38" s="121">
        <f t="shared" si="60"/>
        <v>1.4275910971750845</v>
      </c>
      <c r="X38" s="121">
        <f t="shared" si="60"/>
        <v>0</v>
      </c>
      <c r="Y38" s="121">
        <f t="shared" si="60"/>
        <v>62.691054034366623</v>
      </c>
      <c r="Z38" s="121">
        <f t="shared" si="60"/>
        <v>28.37250182222769</v>
      </c>
      <c r="AA38" s="121">
        <f t="shared" si="60"/>
        <v>0.36032132205525591</v>
      </c>
      <c r="AB38" s="121">
        <f t="shared" si="60"/>
        <v>0</v>
      </c>
      <c r="AC38" s="122">
        <f t="shared" si="60"/>
        <v>9.148218968941265</v>
      </c>
      <c r="AD38" s="121">
        <f t="shared" si="60"/>
        <v>1.5610865442106716</v>
      </c>
      <c r="AE38" s="121">
        <f t="shared" si="60"/>
        <v>0</v>
      </c>
      <c r="AF38" s="121">
        <f t="shared" si="60"/>
        <v>0</v>
      </c>
      <c r="AG38" s="121">
        <f t="shared" si="60"/>
        <v>6.4319233422709923</v>
      </c>
      <c r="AH38" s="121">
        <f t="shared" si="60"/>
        <v>1.1552090824595993</v>
      </c>
      <c r="AI38" s="220">
        <f t="shared" si="64"/>
        <v>314.36082809289599</v>
      </c>
      <c r="AJ38" s="147" t="str">
        <f t="shared" si="65"/>
        <v/>
      </c>
    </row>
    <row r="39" spans="1:36" ht="15">
      <c r="A39" s="173" t="s">
        <v>54</v>
      </c>
      <c r="B39" s="44">
        <f t="shared" si="61"/>
        <v>0</v>
      </c>
      <c r="C39" s="44">
        <f t="shared" si="61"/>
        <v>0</v>
      </c>
      <c r="D39" s="44">
        <f t="shared" si="61"/>
        <v>6.5838962755013437</v>
      </c>
      <c r="E39" s="44">
        <f t="shared" si="61"/>
        <v>1271.0252165747179</v>
      </c>
      <c r="F39" s="322">
        <v>0</v>
      </c>
      <c r="G39" s="44">
        <f t="shared" si="58"/>
        <v>0</v>
      </c>
      <c r="H39" s="44">
        <f t="shared" si="58"/>
        <v>0</v>
      </c>
      <c r="I39" s="160">
        <f t="shared" si="62"/>
        <v>1277.6091128502192</v>
      </c>
      <c r="J39" s="155"/>
      <c r="K39" s="175" t="s">
        <v>54</v>
      </c>
      <c r="L39" s="44">
        <f t="shared" si="59"/>
        <v>0</v>
      </c>
      <c r="M39" s="44">
        <f t="shared" si="59"/>
        <v>0</v>
      </c>
      <c r="N39" s="44">
        <f t="shared" si="59"/>
        <v>6.5838962755013437</v>
      </c>
      <c r="O39" s="44">
        <f t="shared" si="59"/>
        <v>1271.0252165747179</v>
      </c>
      <c r="P39" s="44">
        <f t="shared" si="59"/>
        <v>2416.7619610400429</v>
      </c>
      <c r="Q39" s="44">
        <f t="shared" si="59"/>
        <v>0</v>
      </c>
      <c r="R39" s="44">
        <f t="shared" si="59"/>
        <v>0</v>
      </c>
      <c r="S39" s="164">
        <f t="shared" si="63"/>
        <v>3694.3710738902619</v>
      </c>
      <c r="T39" s="155"/>
      <c r="U39" s="221" t="s">
        <v>54</v>
      </c>
      <c r="V39" s="117">
        <f t="shared" si="60"/>
        <v>0</v>
      </c>
      <c r="W39" s="117">
        <f t="shared" si="60"/>
        <v>0</v>
      </c>
      <c r="X39" s="117">
        <f t="shared" si="60"/>
        <v>0</v>
      </c>
      <c r="Y39" s="117">
        <f t="shared" si="60"/>
        <v>0</v>
      </c>
      <c r="Z39" s="117">
        <f t="shared" si="60"/>
        <v>0</v>
      </c>
      <c r="AA39" s="117">
        <f t="shared" si="60"/>
        <v>1268.567149367718</v>
      </c>
      <c r="AB39" s="117">
        <f t="shared" si="60"/>
        <v>2416.7619610400429</v>
      </c>
      <c r="AC39" s="118">
        <f t="shared" si="60"/>
        <v>9.0419634825011066</v>
      </c>
      <c r="AD39" s="117">
        <f t="shared" si="60"/>
        <v>0</v>
      </c>
      <c r="AE39" s="117">
        <f t="shared" si="60"/>
        <v>2.4580672069997629</v>
      </c>
      <c r="AF39" s="117">
        <f t="shared" si="60"/>
        <v>0</v>
      </c>
      <c r="AG39" s="117">
        <f t="shared" si="60"/>
        <v>6.5838962755013437</v>
      </c>
      <c r="AH39" s="117">
        <f t="shared" si="60"/>
        <v>0</v>
      </c>
      <c r="AI39" s="216">
        <f t="shared" si="64"/>
        <v>3694.3710738902619</v>
      </c>
      <c r="AJ39" s="147" t="str">
        <f t="shared" si="65"/>
        <v/>
      </c>
    </row>
    <row r="40" spans="1:36" ht="15">
      <c r="A40" s="165" t="s">
        <v>12</v>
      </c>
      <c r="B40" s="41">
        <f t="shared" si="61"/>
        <v>0</v>
      </c>
      <c r="C40" s="41">
        <f t="shared" si="61"/>
        <v>8.6107618890644944E-2</v>
      </c>
      <c r="D40" s="41">
        <f t="shared" si="61"/>
        <v>0</v>
      </c>
      <c r="E40" s="41">
        <f t="shared" si="61"/>
        <v>15.364059055377473</v>
      </c>
      <c r="F40" s="322">
        <v>0</v>
      </c>
      <c r="G40" s="41">
        <f t="shared" si="58"/>
        <v>0</v>
      </c>
      <c r="H40" s="41">
        <f t="shared" si="58"/>
        <v>0</v>
      </c>
      <c r="I40" s="168">
        <f t="shared" si="62"/>
        <v>15.450166674268118</v>
      </c>
      <c r="J40" s="155"/>
      <c r="K40" s="169" t="s">
        <v>12</v>
      </c>
      <c r="L40" s="88">
        <f t="shared" si="59"/>
        <v>0</v>
      </c>
      <c r="M40" s="88">
        <f t="shared" si="59"/>
        <v>8.6107618890644944E-2</v>
      </c>
      <c r="N40" s="88">
        <f t="shared" si="59"/>
        <v>0</v>
      </c>
      <c r="O40" s="88">
        <f t="shared" si="59"/>
        <v>15.364059055377473</v>
      </c>
      <c r="P40" s="88">
        <f t="shared" si="59"/>
        <v>107.71412552878948</v>
      </c>
      <c r="Q40" s="88">
        <f t="shared" si="59"/>
        <v>0</v>
      </c>
      <c r="R40" s="88">
        <f t="shared" si="59"/>
        <v>0</v>
      </c>
      <c r="S40" s="172">
        <f t="shared" si="63"/>
        <v>123.1642922030576</v>
      </c>
      <c r="T40" s="155"/>
      <c r="U40" s="217" t="s">
        <v>12</v>
      </c>
      <c r="V40" s="121">
        <f t="shared" si="60"/>
        <v>0</v>
      </c>
      <c r="W40" s="121">
        <f t="shared" si="60"/>
        <v>0</v>
      </c>
      <c r="X40" s="121">
        <f t="shared" si="60"/>
        <v>0</v>
      </c>
      <c r="Y40" s="121">
        <f t="shared" si="60"/>
        <v>8.6107618890644944E-2</v>
      </c>
      <c r="Z40" s="121">
        <f t="shared" si="60"/>
        <v>0</v>
      </c>
      <c r="AA40" s="121">
        <f t="shared" si="60"/>
        <v>15.364059055377473</v>
      </c>
      <c r="AB40" s="121">
        <f t="shared" si="60"/>
        <v>107.71412552878948</v>
      </c>
      <c r="AC40" s="122">
        <f t="shared" si="60"/>
        <v>0</v>
      </c>
      <c r="AD40" s="121">
        <f t="shared" si="60"/>
        <v>0</v>
      </c>
      <c r="AE40" s="121">
        <f t="shared" si="60"/>
        <v>0</v>
      </c>
      <c r="AF40" s="121">
        <f t="shared" si="60"/>
        <v>0</v>
      </c>
      <c r="AG40" s="121">
        <f t="shared" si="60"/>
        <v>0</v>
      </c>
      <c r="AH40" s="121">
        <f t="shared" si="60"/>
        <v>0</v>
      </c>
      <c r="AI40" s="220">
        <f t="shared" si="64"/>
        <v>123.1642922030576</v>
      </c>
      <c r="AJ40" s="147" t="str">
        <f t="shared" si="65"/>
        <v/>
      </c>
    </row>
    <row r="41" spans="1:36" ht="15">
      <c r="A41" s="173" t="s">
        <v>55</v>
      </c>
      <c r="B41" s="44">
        <f t="shared" si="61"/>
        <v>0</v>
      </c>
      <c r="C41" s="44">
        <f t="shared" si="61"/>
        <v>0</v>
      </c>
      <c r="D41" s="44">
        <f t="shared" si="61"/>
        <v>0.59456908404570141</v>
      </c>
      <c r="E41" s="44">
        <f t="shared" si="61"/>
        <v>0</v>
      </c>
      <c r="F41" s="322">
        <v>0</v>
      </c>
      <c r="G41" s="44">
        <f t="shared" si="58"/>
        <v>0</v>
      </c>
      <c r="H41" s="44">
        <f t="shared" si="58"/>
        <v>0</v>
      </c>
      <c r="I41" s="160">
        <f t="shared" si="62"/>
        <v>0.59456908404570141</v>
      </c>
      <c r="J41" s="155"/>
      <c r="K41" s="175" t="s">
        <v>55</v>
      </c>
      <c r="L41" s="44">
        <f t="shared" si="59"/>
        <v>0</v>
      </c>
      <c r="M41" s="44">
        <f t="shared" si="59"/>
        <v>0</v>
      </c>
      <c r="N41" s="44">
        <f t="shared" si="59"/>
        <v>0.59456908404570141</v>
      </c>
      <c r="O41" s="44">
        <f t="shared" si="59"/>
        <v>0</v>
      </c>
      <c r="P41" s="44">
        <f t="shared" si="59"/>
        <v>0</v>
      </c>
      <c r="Q41" s="44">
        <f t="shared" si="59"/>
        <v>0</v>
      </c>
      <c r="R41" s="44">
        <f t="shared" si="59"/>
        <v>0</v>
      </c>
      <c r="S41" s="164">
        <f t="shared" si="63"/>
        <v>0.59456908404570141</v>
      </c>
      <c r="T41" s="155"/>
      <c r="U41" s="221" t="s">
        <v>55</v>
      </c>
      <c r="V41" s="117">
        <f t="shared" si="60"/>
        <v>0</v>
      </c>
      <c r="W41" s="117">
        <f t="shared" si="60"/>
        <v>0</v>
      </c>
      <c r="X41" s="117">
        <f t="shared" si="60"/>
        <v>0</v>
      </c>
      <c r="Y41" s="117">
        <f t="shared" si="60"/>
        <v>0</v>
      </c>
      <c r="Z41" s="117">
        <f t="shared" si="60"/>
        <v>0.59456908404570141</v>
      </c>
      <c r="AA41" s="117">
        <f t="shared" si="60"/>
        <v>0</v>
      </c>
      <c r="AB41" s="117">
        <f t="shared" si="60"/>
        <v>0</v>
      </c>
      <c r="AC41" s="118">
        <f t="shared" si="60"/>
        <v>0</v>
      </c>
      <c r="AD41" s="117">
        <f t="shared" si="60"/>
        <v>0</v>
      </c>
      <c r="AE41" s="117">
        <f t="shared" si="60"/>
        <v>0</v>
      </c>
      <c r="AF41" s="117">
        <f t="shared" si="60"/>
        <v>0</v>
      </c>
      <c r="AG41" s="117">
        <f t="shared" si="60"/>
        <v>0</v>
      </c>
      <c r="AH41" s="117">
        <f t="shared" si="60"/>
        <v>0</v>
      </c>
      <c r="AI41" s="216">
        <f t="shared" si="64"/>
        <v>0.59456908404570141</v>
      </c>
      <c r="AJ41" s="147" t="str">
        <f t="shared" si="65"/>
        <v/>
      </c>
    </row>
    <row r="42" spans="1:36" ht="15">
      <c r="A42" s="165" t="s">
        <v>17</v>
      </c>
      <c r="B42" s="41">
        <f t="shared" si="61"/>
        <v>120.80210523743077</v>
      </c>
      <c r="C42" s="41">
        <f t="shared" si="61"/>
        <v>21.286401003783396</v>
      </c>
      <c r="D42" s="41">
        <f t="shared" si="61"/>
        <v>62.069268447779322</v>
      </c>
      <c r="E42" s="41">
        <f t="shared" si="61"/>
        <v>54.843864800485598</v>
      </c>
      <c r="F42" s="322">
        <v>0</v>
      </c>
      <c r="G42" s="41">
        <f t="shared" si="58"/>
        <v>0</v>
      </c>
      <c r="H42" s="41">
        <f t="shared" si="58"/>
        <v>0</v>
      </c>
      <c r="I42" s="168">
        <f t="shared" si="62"/>
        <v>259.00163948947909</v>
      </c>
      <c r="J42" s="155"/>
      <c r="K42" s="169" t="s">
        <v>17</v>
      </c>
      <c r="L42" s="88">
        <f t="shared" si="59"/>
        <v>120.80210523743077</v>
      </c>
      <c r="M42" s="88">
        <f t="shared" si="59"/>
        <v>21.286401003783396</v>
      </c>
      <c r="N42" s="88">
        <f t="shared" si="59"/>
        <v>62.069268447779322</v>
      </c>
      <c r="O42" s="88">
        <f t="shared" si="59"/>
        <v>54.843864800485598</v>
      </c>
      <c r="P42" s="88">
        <f t="shared" si="59"/>
        <v>16.806737462139051</v>
      </c>
      <c r="Q42" s="88">
        <f t="shared" si="59"/>
        <v>0</v>
      </c>
      <c r="R42" s="88">
        <f t="shared" si="59"/>
        <v>0</v>
      </c>
      <c r="S42" s="172">
        <f t="shared" si="63"/>
        <v>275.80837695161813</v>
      </c>
      <c r="T42" s="155"/>
      <c r="U42" s="217" t="s">
        <v>17</v>
      </c>
      <c r="V42" s="121">
        <f t="shared" si="60"/>
        <v>116.0785669863171</v>
      </c>
      <c r="W42" s="121">
        <f t="shared" si="60"/>
        <v>0.62594724960832016</v>
      </c>
      <c r="X42" s="121">
        <f t="shared" si="60"/>
        <v>0</v>
      </c>
      <c r="Y42" s="121">
        <f t="shared" si="60"/>
        <v>21.286401003783396</v>
      </c>
      <c r="Z42" s="121">
        <f t="shared" si="60"/>
        <v>52.034362962141607</v>
      </c>
      <c r="AA42" s="121">
        <f t="shared" si="60"/>
        <v>33.13632356998459</v>
      </c>
      <c r="AB42" s="121">
        <f t="shared" si="60"/>
        <v>16.806737462139051</v>
      </c>
      <c r="AC42" s="122">
        <f t="shared" si="60"/>
        <v>35.840037717644059</v>
      </c>
      <c r="AD42" s="121">
        <f t="shared" si="60"/>
        <v>4.0975910015053323</v>
      </c>
      <c r="AE42" s="121">
        <f t="shared" si="60"/>
        <v>0</v>
      </c>
      <c r="AF42" s="121">
        <f t="shared" si="60"/>
        <v>0</v>
      </c>
      <c r="AG42" s="121">
        <f t="shared" si="60"/>
        <v>10.034905485637713</v>
      </c>
      <c r="AH42" s="121">
        <f t="shared" si="60"/>
        <v>21.707541230501011</v>
      </c>
      <c r="AI42" s="220">
        <f t="shared" si="64"/>
        <v>275.80837695161813</v>
      </c>
      <c r="AJ42" s="147" t="str">
        <f t="shared" si="65"/>
        <v/>
      </c>
    </row>
    <row r="43" spans="1:36" ht="15">
      <c r="A43" s="173" t="s">
        <v>139</v>
      </c>
      <c r="B43" s="44">
        <f t="shared" si="61"/>
        <v>1003.9206724530216</v>
      </c>
      <c r="C43" s="44">
        <f t="shared" si="61"/>
        <v>2822.0132239437075</v>
      </c>
      <c r="D43" s="44">
        <f t="shared" si="61"/>
        <v>2051.9964286678769</v>
      </c>
      <c r="E43" s="44">
        <f t="shared" si="61"/>
        <v>2.0703399206288156</v>
      </c>
      <c r="F43" s="322">
        <v>0</v>
      </c>
      <c r="G43" s="44">
        <f t="shared" si="58"/>
        <v>0</v>
      </c>
      <c r="H43" s="44">
        <f t="shared" si="58"/>
        <v>0</v>
      </c>
      <c r="I43" s="160">
        <f t="shared" si="62"/>
        <v>5880.0006649852348</v>
      </c>
      <c r="J43" s="155"/>
      <c r="K43" s="175" t="s">
        <v>139</v>
      </c>
      <c r="L43" s="44">
        <f t="shared" si="59"/>
        <v>1003.9206724530216</v>
      </c>
      <c r="M43" s="44">
        <f t="shared" si="59"/>
        <v>2822.0132239437075</v>
      </c>
      <c r="N43" s="44">
        <f t="shared" si="59"/>
        <v>2051.9964286678769</v>
      </c>
      <c r="O43" s="44">
        <f t="shared" si="59"/>
        <v>2.0703399206288156</v>
      </c>
      <c r="P43" s="44">
        <f t="shared" si="59"/>
        <v>8.4253236317296736</v>
      </c>
      <c r="Q43" s="44">
        <f t="shared" si="59"/>
        <v>0</v>
      </c>
      <c r="R43" s="44">
        <f t="shared" si="59"/>
        <v>0</v>
      </c>
      <c r="S43" s="164">
        <f t="shared" si="63"/>
        <v>5888.4259886169648</v>
      </c>
      <c r="T43" s="155"/>
      <c r="U43" s="221" t="s">
        <v>139</v>
      </c>
      <c r="V43" s="117">
        <f t="shared" si="60"/>
        <v>971.14877858094212</v>
      </c>
      <c r="W43" s="117">
        <f t="shared" si="60"/>
        <v>0</v>
      </c>
      <c r="X43" s="117">
        <f t="shared" si="60"/>
        <v>0</v>
      </c>
      <c r="Y43" s="117">
        <f t="shared" si="60"/>
        <v>2822.0132239437075</v>
      </c>
      <c r="Z43" s="117">
        <f t="shared" si="60"/>
        <v>1906.8470520063324</v>
      </c>
      <c r="AA43" s="117">
        <f t="shared" si="60"/>
        <v>2.0703399206288156</v>
      </c>
      <c r="AB43" s="117">
        <f t="shared" si="60"/>
        <v>8.4253236317296736</v>
      </c>
      <c r="AC43" s="118">
        <f t="shared" si="60"/>
        <v>177.9212705336241</v>
      </c>
      <c r="AD43" s="117">
        <f t="shared" si="60"/>
        <v>32.771893872079502</v>
      </c>
      <c r="AE43" s="117">
        <f t="shared" si="60"/>
        <v>0</v>
      </c>
      <c r="AF43" s="117">
        <f t="shared" si="60"/>
        <v>0</v>
      </c>
      <c r="AG43" s="117">
        <f t="shared" si="60"/>
        <v>145.14937666154455</v>
      </c>
      <c r="AH43" s="117">
        <f t="shared" si="60"/>
        <v>0</v>
      </c>
      <c r="AI43" s="216">
        <f t="shared" si="64"/>
        <v>5888.4259886169648</v>
      </c>
      <c r="AJ43" s="147" t="str">
        <f t="shared" si="65"/>
        <v/>
      </c>
    </row>
    <row r="44" spans="1:36" ht="15">
      <c r="A44" s="165" t="s">
        <v>25</v>
      </c>
      <c r="B44" s="41">
        <f t="shared" si="61"/>
        <v>901.87401187496357</v>
      </c>
      <c r="C44" s="41">
        <f t="shared" si="61"/>
        <v>31.652639125270127</v>
      </c>
      <c r="D44" s="41">
        <f t="shared" si="61"/>
        <v>1397.6613978345804</v>
      </c>
      <c r="E44" s="41">
        <f t="shared" si="61"/>
        <v>4129.7014984090592</v>
      </c>
      <c r="F44" s="322">
        <v>0</v>
      </c>
      <c r="G44" s="41">
        <f t="shared" si="58"/>
        <v>567.2716498710015</v>
      </c>
      <c r="H44" s="41">
        <f t="shared" si="58"/>
        <v>19.27441244065718</v>
      </c>
      <c r="I44" s="168">
        <f t="shared" si="62"/>
        <v>7047.4356095555322</v>
      </c>
      <c r="J44" s="155"/>
      <c r="K44" s="169" t="s">
        <v>25</v>
      </c>
      <c r="L44" s="88">
        <f t="shared" si="59"/>
        <v>901.87401187496357</v>
      </c>
      <c r="M44" s="88">
        <f t="shared" si="59"/>
        <v>31.652639125270127</v>
      </c>
      <c r="N44" s="88">
        <f t="shared" si="59"/>
        <v>1397.6613978345804</v>
      </c>
      <c r="O44" s="88">
        <f t="shared" si="59"/>
        <v>4129.7014984090592</v>
      </c>
      <c r="P44" s="88">
        <f t="shared" si="59"/>
        <v>63.428546401053993</v>
      </c>
      <c r="Q44" s="88">
        <f t="shared" si="59"/>
        <v>567.2716498710015</v>
      </c>
      <c r="R44" s="88">
        <f t="shared" si="59"/>
        <v>19.27441244065718</v>
      </c>
      <c r="S44" s="172">
        <f t="shared" si="63"/>
        <v>7110.8641559565858</v>
      </c>
      <c r="T44" s="155"/>
      <c r="U44" s="217" t="s">
        <v>25</v>
      </c>
      <c r="V44" s="121">
        <f t="shared" si="60"/>
        <v>33.132707913726605</v>
      </c>
      <c r="W44" s="121">
        <f t="shared" si="60"/>
        <v>573.02633391869279</v>
      </c>
      <c r="X44" s="121">
        <f t="shared" si="60"/>
        <v>567.2716498710015</v>
      </c>
      <c r="Y44" s="121">
        <f t="shared" si="60"/>
        <v>31.652639125270127</v>
      </c>
      <c r="Z44" s="121">
        <f t="shared" si="60"/>
        <v>1375.3880964852992</v>
      </c>
      <c r="AA44" s="121">
        <f t="shared" si="60"/>
        <v>3636.8070002284562</v>
      </c>
      <c r="AB44" s="121">
        <f t="shared" si="60"/>
        <v>63.428546401053993</v>
      </c>
      <c r="AC44" s="122">
        <f t="shared" si="60"/>
        <v>830.1571820130855</v>
      </c>
      <c r="AD44" s="121">
        <f t="shared" si="60"/>
        <v>295.71497004254422</v>
      </c>
      <c r="AE44" s="121">
        <f t="shared" si="60"/>
        <v>486.06187597303142</v>
      </c>
      <c r="AF44" s="121">
        <f t="shared" si="60"/>
        <v>19.27441244065718</v>
      </c>
      <c r="AG44" s="121">
        <f t="shared" si="60"/>
        <v>22.273301349280757</v>
      </c>
      <c r="AH44" s="121">
        <f t="shared" si="60"/>
        <v>6.8326222075716636</v>
      </c>
      <c r="AI44" s="220">
        <f t="shared" si="64"/>
        <v>7110.8641559565858</v>
      </c>
      <c r="AJ44" s="147" t="str">
        <f t="shared" si="65"/>
        <v/>
      </c>
    </row>
    <row r="45" spans="1:36" ht="15">
      <c r="A45" s="173" t="s">
        <v>24</v>
      </c>
      <c r="B45" s="44">
        <f t="shared" si="61"/>
        <v>318.97591949952817</v>
      </c>
      <c r="C45" s="44">
        <f t="shared" si="61"/>
        <v>6.1084573346019126E-2</v>
      </c>
      <c r="D45" s="44">
        <f t="shared" si="61"/>
        <v>33.342523029471621</v>
      </c>
      <c r="E45" s="44">
        <f t="shared" si="61"/>
        <v>0</v>
      </c>
      <c r="F45" s="322">
        <v>0</v>
      </c>
      <c r="G45" s="44">
        <f t="shared" si="58"/>
        <v>0</v>
      </c>
      <c r="H45" s="44">
        <f t="shared" si="58"/>
        <v>0</v>
      </c>
      <c r="I45" s="160">
        <f t="shared" si="62"/>
        <v>352.37952710234583</v>
      </c>
      <c r="J45" s="155"/>
      <c r="K45" s="175" t="s">
        <v>24</v>
      </c>
      <c r="L45" s="44">
        <f t="shared" si="59"/>
        <v>318.97591949952817</v>
      </c>
      <c r="M45" s="44">
        <f t="shared" si="59"/>
        <v>6.1084573346019126E-2</v>
      </c>
      <c r="N45" s="44">
        <f t="shared" si="59"/>
        <v>33.342523029471621</v>
      </c>
      <c r="O45" s="44">
        <f t="shared" si="59"/>
        <v>0</v>
      </c>
      <c r="P45" s="44">
        <f t="shared" si="59"/>
        <v>0</v>
      </c>
      <c r="Q45" s="44">
        <f t="shared" si="59"/>
        <v>0</v>
      </c>
      <c r="R45" s="44">
        <f t="shared" si="59"/>
        <v>0</v>
      </c>
      <c r="S45" s="164">
        <f t="shared" si="63"/>
        <v>352.37952710234583</v>
      </c>
      <c r="T45" s="155"/>
      <c r="U45" s="221" t="s">
        <v>24</v>
      </c>
      <c r="V45" s="117">
        <f t="shared" si="60"/>
        <v>150.33527994146908</v>
      </c>
      <c r="W45" s="117">
        <f t="shared" si="60"/>
        <v>0</v>
      </c>
      <c r="X45" s="117">
        <f t="shared" si="60"/>
        <v>0</v>
      </c>
      <c r="Y45" s="117">
        <f t="shared" si="60"/>
        <v>6.1084573346019126E-2</v>
      </c>
      <c r="Z45" s="117">
        <f t="shared" si="60"/>
        <v>1.4807195737533418</v>
      </c>
      <c r="AA45" s="117">
        <f t="shared" si="60"/>
        <v>0</v>
      </c>
      <c r="AB45" s="117">
        <f t="shared" si="60"/>
        <v>0</v>
      </c>
      <c r="AC45" s="118">
        <f t="shared" si="60"/>
        <v>200.50244301377734</v>
      </c>
      <c r="AD45" s="117">
        <f t="shared" si="60"/>
        <v>168.64063955805906</v>
      </c>
      <c r="AE45" s="117">
        <f t="shared" si="60"/>
        <v>0</v>
      </c>
      <c r="AF45" s="117">
        <f t="shared" si="60"/>
        <v>0</v>
      </c>
      <c r="AG45" s="117">
        <f t="shared" si="60"/>
        <v>31.861803455718277</v>
      </c>
      <c r="AH45" s="117">
        <f t="shared" si="60"/>
        <v>0</v>
      </c>
      <c r="AI45" s="216">
        <f t="shared" si="64"/>
        <v>352.37952710234578</v>
      </c>
      <c r="AJ45" s="147" t="str">
        <f t="shared" si="65"/>
        <v/>
      </c>
    </row>
    <row r="46" spans="1:36" ht="15">
      <c r="A46" s="165" t="s">
        <v>56</v>
      </c>
      <c r="B46" s="41">
        <f t="shared" si="61"/>
        <v>25.060850142383089</v>
      </c>
      <c r="C46" s="41">
        <f t="shared" si="61"/>
        <v>4.7177392908360147</v>
      </c>
      <c r="D46" s="41">
        <f t="shared" si="61"/>
        <v>11.165106389860167</v>
      </c>
      <c r="E46" s="41">
        <f t="shared" si="61"/>
        <v>0</v>
      </c>
      <c r="F46" s="322">
        <v>0</v>
      </c>
      <c r="G46" s="41">
        <f t="shared" si="58"/>
        <v>0</v>
      </c>
      <c r="H46" s="41">
        <f t="shared" si="58"/>
        <v>0</v>
      </c>
      <c r="I46" s="168">
        <f t="shared" si="62"/>
        <v>40.943695823079267</v>
      </c>
      <c r="J46" s="155"/>
      <c r="K46" s="169" t="s">
        <v>56</v>
      </c>
      <c r="L46" s="88">
        <f t="shared" si="59"/>
        <v>25.060850142383089</v>
      </c>
      <c r="M46" s="88">
        <f t="shared" si="59"/>
        <v>4.7177392908360147</v>
      </c>
      <c r="N46" s="88">
        <f t="shared" si="59"/>
        <v>11.165106389860167</v>
      </c>
      <c r="O46" s="88">
        <f t="shared" si="59"/>
        <v>0</v>
      </c>
      <c r="P46" s="88">
        <f t="shared" si="59"/>
        <v>0</v>
      </c>
      <c r="Q46" s="88">
        <f t="shared" si="59"/>
        <v>0</v>
      </c>
      <c r="R46" s="88">
        <f t="shared" si="59"/>
        <v>0</v>
      </c>
      <c r="S46" s="172">
        <f t="shared" si="63"/>
        <v>40.943695823079267</v>
      </c>
      <c r="T46" s="155"/>
      <c r="U46" s="217" t="s">
        <v>56</v>
      </c>
      <c r="V46" s="121">
        <f t="shared" si="60"/>
        <v>23.910814444760003</v>
      </c>
      <c r="W46" s="121">
        <f t="shared" si="60"/>
        <v>0</v>
      </c>
      <c r="X46" s="121">
        <f t="shared" si="60"/>
        <v>0</v>
      </c>
      <c r="Y46" s="121">
        <f t="shared" si="60"/>
        <v>4.7177392908360147</v>
      </c>
      <c r="Z46" s="121">
        <f t="shared" si="60"/>
        <v>11.165106389860167</v>
      </c>
      <c r="AA46" s="121">
        <f t="shared" si="60"/>
        <v>0</v>
      </c>
      <c r="AB46" s="121">
        <f t="shared" si="60"/>
        <v>0</v>
      </c>
      <c r="AC46" s="122">
        <f t="shared" si="60"/>
        <v>1.1500356976230859</v>
      </c>
      <c r="AD46" s="121">
        <f t="shared" si="60"/>
        <v>1.1500356976230859</v>
      </c>
      <c r="AE46" s="121">
        <f t="shared" si="60"/>
        <v>0</v>
      </c>
      <c r="AF46" s="121">
        <f t="shared" si="60"/>
        <v>0</v>
      </c>
      <c r="AG46" s="121">
        <f t="shared" si="60"/>
        <v>0</v>
      </c>
      <c r="AH46" s="121">
        <f t="shared" si="60"/>
        <v>0</v>
      </c>
      <c r="AI46" s="220">
        <f t="shared" si="64"/>
        <v>40.943695823079274</v>
      </c>
      <c r="AJ46" s="147" t="str">
        <f t="shared" si="65"/>
        <v/>
      </c>
    </row>
    <row r="47" spans="1:36" ht="15">
      <c r="A47" s="173" t="s">
        <v>22</v>
      </c>
      <c r="B47" s="44">
        <f t="shared" si="61"/>
        <v>332.96405594533854</v>
      </c>
      <c r="C47" s="44">
        <f t="shared" si="61"/>
        <v>1286.4187376267498</v>
      </c>
      <c r="D47" s="44">
        <f t="shared" si="61"/>
        <v>967.06865114812922</v>
      </c>
      <c r="E47" s="44">
        <f t="shared" si="61"/>
        <v>0</v>
      </c>
      <c r="F47" s="322">
        <v>0</v>
      </c>
      <c r="G47" s="44">
        <f t="shared" si="58"/>
        <v>0</v>
      </c>
      <c r="H47" s="44">
        <f t="shared" si="58"/>
        <v>0</v>
      </c>
      <c r="I47" s="160">
        <f t="shared" si="62"/>
        <v>2586.4514447202173</v>
      </c>
      <c r="J47" s="155"/>
      <c r="K47" s="175" t="s">
        <v>22</v>
      </c>
      <c r="L47" s="44">
        <f t="shared" si="59"/>
        <v>332.96405594533854</v>
      </c>
      <c r="M47" s="44">
        <f t="shared" si="59"/>
        <v>1286.4187376267498</v>
      </c>
      <c r="N47" s="44">
        <f t="shared" si="59"/>
        <v>967.06865114812922</v>
      </c>
      <c r="O47" s="44">
        <f t="shared" si="59"/>
        <v>0</v>
      </c>
      <c r="P47" s="44">
        <f t="shared" si="59"/>
        <v>207.44009970060804</v>
      </c>
      <c r="Q47" s="44">
        <f t="shared" si="59"/>
        <v>0</v>
      </c>
      <c r="R47" s="44">
        <f t="shared" si="59"/>
        <v>0</v>
      </c>
      <c r="S47" s="164">
        <f t="shared" si="63"/>
        <v>2793.8915444208255</v>
      </c>
      <c r="T47" s="155"/>
      <c r="U47" s="221" t="s">
        <v>22</v>
      </c>
      <c r="V47" s="117">
        <f t="shared" si="60"/>
        <v>327.45709846610663</v>
      </c>
      <c r="W47" s="117">
        <f t="shared" si="60"/>
        <v>0</v>
      </c>
      <c r="X47" s="117">
        <f t="shared" si="60"/>
        <v>0</v>
      </c>
      <c r="Y47" s="117">
        <f t="shared" si="60"/>
        <v>1286.4187376267498</v>
      </c>
      <c r="Z47" s="117">
        <f t="shared" si="60"/>
        <v>563.51241334312601</v>
      </c>
      <c r="AA47" s="117">
        <f t="shared" si="60"/>
        <v>0</v>
      </c>
      <c r="AB47" s="117">
        <f t="shared" si="60"/>
        <v>207.44009970060804</v>
      </c>
      <c r="AC47" s="118">
        <f t="shared" si="60"/>
        <v>409.06319528423506</v>
      </c>
      <c r="AD47" s="117">
        <f t="shared" si="60"/>
        <v>5.5069574792318949</v>
      </c>
      <c r="AE47" s="117">
        <f t="shared" si="60"/>
        <v>0</v>
      </c>
      <c r="AF47" s="117">
        <f t="shared" si="60"/>
        <v>0</v>
      </c>
      <c r="AG47" s="117">
        <f t="shared" si="60"/>
        <v>403.55623780500315</v>
      </c>
      <c r="AH47" s="117">
        <f t="shared" si="60"/>
        <v>0</v>
      </c>
      <c r="AI47" s="216">
        <f t="shared" si="64"/>
        <v>2793.8915444208255</v>
      </c>
      <c r="AJ47" s="147" t="str">
        <f t="shared" si="65"/>
        <v/>
      </c>
    </row>
    <row r="48" spans="1:36" ht="15">
      <c r="A48" s="165" t="s">
        <v>21</v>
      </c>
      <c r="B48" s="41">
        <f t="shared" si="61"/>
        <v>0.50399096073586092</v>
      </c>
      <c r="C48" s="41">
        <f t="shared" si="61"/>
        <v>7.5416528869369026</v>
      </c>
      <c r="D48" s="41">
        <f t="shared" si="61"/>
        <v>160.88551707535927</v>
      </c>
      <c r="E48" s="41">
        <f t="shared" si="61"/>
        <v>0</v>
      </c>
      <c r="F48" s="322">
        <v>0</v>
      </c>
      <c r="G48" s="41">
        <f t="shared" si="58"/>
        <v>0</v>
      </c>
      <c r="H48" s="41">
        <f t="shared" si="58"/>
        <v>0</v>
      </c>
      <c r="I48" s="168">
        <f t="shared" si="62"/>
        <v>168.93116092303205</v>
      </c>
      <c r="J48" s="155"/>
      <c r="K48" s="169" t="s">
        <v>21</v>
      </c>
      <c r="L48" s="88">
        <f t="shared" si="59"/>
        <v>0.50399096073586092</v>
      </c>
      <c r="M48" s="88">
        <f t="shared" si="59"/>
        <v>7.5416528869369026</v>
      </c>
      <c r="N48" s="88">
        <f t="shared" si="59"/>
        <v>160.88551707535927</v>
      </c>
      <c r="O48" s="88">
        <f t="shared" si="59"/>
        <v>0</v>
      </c>
      <c r="P48" s="88">
        <f t="shared" si="59"/>
        <v>0</v>
      </c>
      <c r="Q48" s="88">
        <f t="shared" si="59"/>
        <v>0</v>
      </c>
      <c r="R48" s="88">
        <f t="shared" si="59"/>
        <v>0</v>
      </c>
      <c r="S48" s="172">
        <f t="shared" si="63"/>
        <v>168.93116092303205</v>
      </c>
      <c r="T48" s="155"/>
      <c r="U48" s="217" t="s">
        <v>57</v>
      </c>
      <c r="V48" s="121">
        <f t="shared" si="60"/>
        <v>0.50399096073586092</v>
      </c>
      <c r="W48" s="121">
        <f t="shared" si="60"/>
        <v>0</v>
      </c>
      <c r="X48" s="121">
        <f t="shared" si="60"/>
        <v>0</v>
      </c>
      <c r="Y48" s="121">
        <f t="shared" si="60"/>
        <v>7.5416528869369026</v>
      </c>
      <c r="Z48" s="121">
        <f t="shared" si="60"/>
        <v>160.88551707535927</v>
      </c>
      <c r="AA48" s="121">
        <f t="shared" si="60"/>
        <v>0</v>
      </c>
      <c r="AB48" s="121">
        <f t="shared" si="60"/>
        <v>0</v>
      </c>
      <c r="AC48" s="122">
        <f t="shared" si="60"/>
        <v>0</v>
      </c>
      <c r="AD48" s="121">
        <f t="shared" si="60"/>
        <v>0</v>
      </c>
      <c r="AE48" s="121">
        <f t="shared" si="60"/>
        <v>0</v>
      </c>
      <c r="AF48" s="121">
        <f t="shared" si="60"/>
        <v>0</v>
      </c>
      <c r="AG48" s="121">
        <f t="shared" si="60"/>
        <v>0</v>
      </c>
      <c r="AH48" s="121">
        <f t="shared" si="60"/>
        <v>0</v>
      </c>
      <c r="AI48" s="220">
        <f t="shared" si="64"/>
        <v>168.93116092303205</v>
      </c>
      <c r="AJ48" s="147" t="str">
        <f t="shared" si="65"/>
        <v/>
      </c>
    </row>
    <row r="49" spans="1:36" ht="15">
      <c r="A49" s="176" t="s">
        <v>60</v>
      </c>
      <c r="B49" s="44">
        <f t="shared" si="61"/>
        <v>7.056</v>
      </c>
      <c r="C49" s="44">
        <f t="shared" si="61"/>
        <v>0</v>
      </c>
      <c r="D49" s="44">
        <f t="shared" si="61"/>
        <v>0</v>
      </c>
      <c r="E49" s="44">
        <f t="shared" si="61"/>
        <v>0</v>
      </c>
      <c r="F49" s="322">
        <v>0</v>
      </c>
      <c r="G49" s="44">
        <f t="shared" ref="G49:H53" si="66">G127+G153+G179+G205+G231+G257+G283+G309+G335+G361+G387+G413+G439</f>
        <v>0</v>
      </c>
      <c r="H49" s="44">
        <f t="shared" si="66"/>
        <v>0</v>
      </c>
      <c r="I49" s="160">
        <f t="shared" si="62"/>
        <v>7.056</v>
      </c>
      <c r="J49" s="155"/>
      <c r="K49" s="177" t="s">
        <v>60</v>
      </c>
      <c r="L49" s="44">
        <f t="shared" ref="L49:R53" si="67">L127+L153+L179+L205+L231+L257+L283+L309+L335+L361+L387+L413+L439</f>
        <v>7.056</v>
      </c>
      <c r="M49" s="44">
        <f t="shared" si="67"/>
        <v>0</v>
      </c>
      <c r="N49" s="44">
        <f t="shared" si="67"/>
        <v>0</v>
      </c>
      <c r="O49" s="44">
        <f t="shared" si="67"/>
        <v>0</v>
      </c>
      <c r="P49" s="44">
        <f t="shared" si="67"/>
        <v>0</v>
      </c>
      <c r="Q49" s="44">
        <f t="shared" si="67"/>
        <v>0</v>
      </c>
      <c r="R49" s="44">
        <f t="shared" si="67"/>
        <v>0</v>
      </c>
      <c r="S49" s="164">
        <f t="shared" si="63"/>
        <v>7.056</v>
      </c>
      <c r="T49" s="155"/>
      <c r="U49" s="222" t="s">
        <v>58</v>
      </c>
      <c r="V49" s="117">
        <f t="shared" ref="V49:AH53" si="68">V127+V153+V179+V205+V231+V257+V283+V309+V335+V361+V387+V413+V439</f>
        <v>7.056</v>
      </c>
      <c r="W49" s="117">
        <f t="shared" si="68"/>
        <v>0</v>
      </c>
      <c r="X49" s="117">
        <f t="shared" si="68"/>
        <v>0</v>
      </c>
      <c r="Y49" s="117">
        <f t="shared" si="68"/>
        <v>0</v>
      </c>
      <c r="Z49" s="117">
        <f t="shared" si="68"/>
        <v>0</v>
      </c>
      <c r="AA49" s="117">
        <f t="shared" si="68"/>
        <v>0</v>
      </c>
      <c r="AB49" s="117">
        <f t="shared" si="68"/>
        <v>0</v>
      </c>
      <c r="AC49" s="118">
        <f t="shared" si="68"/>
        <v>0</v>
      </c>
      <c r="AD49" s="117">
        <f t="shared" si="68"/>
        <v>0</v>
      </c>
      <c r="AE49" s="117">
        <f t="shared" si="68"/>
        <v>0</v>
      </c>
      <c r="AF49" s="117">
        <f t="shared" si="68"/>
        <v>0</v>
      </c>
      <c r="AG49" s="117">
        <f t="shared" si="68"/>
        <v>0</v>
      </c>
      <c r="AH49" s="117">
        <f t="shared" si="68"/>
        <v>0</v>
      </c>
      <c r="AI49" s="216">
        <f t="shared" si="64"/>
        <v>7.056</v>
      </c>
      <c r="AJ49" s="147" t="str">
        <f t="shared" si="65"/>
        <v/>
      </c>
    </row>
    <row r="50" spans="1:36">
      <c r="A50" s="178" t="s">
        <v>23</v>
      </c>
      <c r="B50" s="61">
        <f t="shared" ref="B50:E53" si="69">B128+B154+B180+B206+B232+B258+B284+B310+B336+B362+B388+B414+B440</f>
        <v>7.056</v>
      </c>
      <c r="C50" s="61">
        <f t="shared" si="69"/>
        <v>0</v>
      </c>
      <c r="D50" s="61">
        <f t="shared" si="69"/>
        <v>0</v>
      </c>
      <c r="E50" s="61">
        <f t="shared" si="69"/>
        <v>0</v>
      </c>
      <c r="F50" s="322">
        <v>0</v>
      </c>
      <c r="G50" s="61">
        <f t="shared" si="66"/>
        <v>0</v>
      </c>
      <c r="H50" s="61">
        <f t="shared" si="66"/>
        <v>0</v>
      </c>
      <c r="I50" s="181">
        <f t="shared" si="62"/>
        <v>7.056</v>
      </c>
      <c r="J50" s="155"/>
      <c r="K50" s="182" t="s">
        <v>23</v>
      </c>
      <c r="L50" s="91">
        <f t="shared" si="67"/>
        <v>7.056</v>
      </c>
      <c r="M50" s="91">
        <f t="shared" si="67"/>
        <v>0</v>
      </c>
      <c r="N50" s="91">
        <f t="shared" si="67"/>
        <v>0</v>
      </c>
      <c r="O50" s="91">
        <f t="shared" si="67"/>
        <v>0</v>
      </c>
      <c r="P50" s="91">
        <f t="shared" si="67"/>
        <v>0</v>
      </c>
      <c r="Q50" s="91">
        <f t="shared" si="67"/>
        <v>0</v>
      </c>
      <c r="R50" s="91">
        <f t="shared" si="67"/>
        <v>0</v>
      </c>
      <c r="S50" s="185">
        <f t="shared" si="63"/>
        <v>7.056</v>
      </c>
      <c r="T50" s="155"/>
      <c r="U50" s="223" t="s">
        <v>61</v>
      </c>
      <c r="V50" s="124">
        <f t="shared" si="68"/>
        <v>7.056</v>
      </c>
      <c r="W50" s="124">
        <f t="shared" si="68"/>
        <v>0</v>
      </c>
      <c r="X50" s="124">
        <f t="shared" si="68"/>
        <v>0</v>
      </c>
      <c r="Y50" s="124">
        <f t="shared" si="68"/>
        <v>0</v>
      </c>
      <c r="Z50" s="124">
        <f t="shared" si="68"/>
        <v>0</v>
      </c>
      <c r="AA50" s="124">
        <f t="shared" si="68"/>
        <v>0</v>
      </c>
      <c r="AB50" s="124">
        <f t="shared" si="68"/>
        <v>0</v>
      </c>
      <c r="AC50" s="291">
        <f t="shared" si="68"/>
        <v>0</v>
      </c>
      <c r="AD50" s="124">
        <f t="shared" si="68"/>
        <v>0</v>
      </c>
      <c r="AE50" s="124">
        <f t="shared" si="68"/>
        <v>0</v>
      </c>
      <c r="AF50" s="124">
        <f t="shared" si="68"/>
        <v>0</v>
      </c>
      <c r="AG50" s="124">
        <f t="shared" si="68"/>
        <v>0</v>
      </c>
      <c r="AH50" s="124">
        <f t="shared" si="68"/>
        <v>0</v>
      </c>
      <c r="AI50" s="225">
        <f t="shared" si="64"/>
        <v>7.056</v>
      </c>
      <c r="AJ50" s="147" t="str">
        <f t="shared" si="65"/>
        <v/>
      </c>
    </row>
    <row r="51" spans="1:36">
      <c r="A51" s="186" t="s">
        <v>19</v>
      </c>
      <c r="B51" s="64">
        <f t="shared" si="69"/>
        <v>0</v>
      </c>
      <c r="C51" s="64">
        <f t="shared" si="69"/>
        <v>0</v>
      </c>
      <c r="D51" s="64">
        <f t="shared" si="69"/>
        <v>0</v>
      </c>
      <c r="E51" s="64">
        <f t="shared" si="69"/>
        <v>0</v>
      </c>
      <c r="F51" s="322">
        <v>0</v>
      </c>
      <c r="G51" s="64">
        <f t="shared" si="66"/>
        <v>0</v>
      </c>
      <c r="H51" s="64">
        <f t="shared" si="66"/>
        <v>0</v>
      </c>
      <c r="I51" s="189">
        <f t="shared" si="62"/>
        <v>0</v>
      </c>
      <c r="J51" s="155"/>
      <c r="K51" s="190" t="s">
        <v>19</v>
      </c>
      <c r="L51" s="64">
        <f t="shared" si="67"/>
        <v>0</v>
      </c>
      <c r="M51" s="64">
        <f t="shared" si="67"/>
        <v>0</v>
      </c>
      <c r="N51" s="64">
        <f t="shared" si="67"/>
        <v>0</v>
      </c>
      <c r="O51" s="64">
        <f t="shared" si="67"/>
        <v>0</v>
      </c>
      <c r="P51" s="64">
        <f t="shared" si="67"/>
        <v>0</v>
      </c>
      <c r="Q51" s="64">
        <f t="shared" si="67"/>
        <v>0</v>
      </c>
      <c r="R51" s="64">
        <f t="shared" si="67"/>
        <v>0</v>
      </c>
      <c r="S51" s="192">
        <f t="shared" si="63"/>
        <v>0</v>
      </c>
      <c r="T51" s="155"/>
      <c r="U51" s="226" t="s">
        <v>19</v>
      </c>
      <c r="V51" s="127">
        <f t="shared" si="68"/>
        <v>0</v>
      </c>
      <c r="W51" s="127">
        <f t="shared" si="68"/>
        <v>0</v>
      </c>
      <c r="X51" s="127">
        <f t="shared" si="68"/>
        <v>0</v>
      </c>
      <c r="Y51" s="127">
        <f t="shared" si="68"/>
        <v>0</v>
      </c>
      <c r="Z51" s="127">
        <f t="shared" si="68"/>
        <v>0</v>
      </c>
      <c r="AA51" s="127">
        <f t="shared" si="68"/>
        <v>0</v>
      </c>
      <c r="AB51" s="127">
        <f t="shared" si="68"/>
        <v>0</v>
      </c>
      <c r="AC51" s="292">
        <f t="shared" si="68"/>
        <v>0</v>
      </c>
      <c r="AD51" s="127">
        <f t="shared" si="68"/>
        <v>0</v>
      </c>
      <c r="AE51" s="127">
        <f t="shared" si="68"/>
        <v>0</v>
      </c>
      <c r="AF51" s="127">
        <f t="shared" si="68"/>
        <v>0</v>
      </c>
      <c r="AG51" s="127">
        <f t="shared" si="68"/>
        <v>0</v>
      </c>
      <c r="AH51" s="127">
        <f t="shared" si="68"/>
        <v>0</v>
      </c>
      <c r="AI51" s="229">
        <f t="shared" si="64"/>
        <v>0</v>
      </c>
      <c r="AJ51" s="147" t="str">
        <f t="shared" si="65"/>
        <v/>
      </c>
    </row>
    <row r="52" spans="1:36">
      <c r="A52" s="178" t="s">
        <v>20</v>
      </c>
      <c r="B52" s="61">
        <f t="shared" si="69"/>
        <v>0</v>
      </c>
      <c r="C52" s="61">
        <f t="shared" si="69"/>
        <v>0</v>
      </c>
      <c r="D52" s="61">
        <f t="shared" si="69"/>
        <v>0</v>
      </c>
      <c r="E52" s="61">
        <f t="shared" si="69"/>
        <v>0</v>
      </c>
      <c r="F52" s="322">
        <v>0</v>
      </c>
      <c r="G52" s="61">
        <f t="shared" si="66"/>
        <v>0</v>
      </c>
      <c r="H52" s="61">
        <f t="shared" si="66"/>
        <v>0</v>
      </c>
      <c r="I52" s="181">
        <f t="shared" si="62"/>
        <v>0</v>
      </c>
      <c r="J52" s="155"/>
      <c r="K52" s="182" t="s">
        <v>20</v>
      </c>
      <c r="L52" s="91">
        <f t="shared" si="67"/>
        <v>0</v>
      </c>
      <c r="M52" s="91">
        <f t="shared" si="67"/>
        <v>0</v>
      </c>
      <c r="N52" s="91">
        <f t="shared" si="67"/>
        <v>0</v>
      </c>
      <c r="O52" s="91">
        <f t="shared" si="67"/>
        <v>0</v>
      </c>
      <c r="P52" s="91">
        <f t="shared" si="67"/>
        <v>0</v>
      </c>
      <c r="Q52" s="91">
        <f t="shared" si="67"/>
        <v>0</v>
      </c>
      <c r="R52" s="91">
        <f t="shared" si="67"/>
        <v>0</v>
      </c>
      <c r="S52" s="185">
        <f t="shared" si="63"/>
        <v>0</v>
      </c>
      <c r="T52" s="155"/>
      <c r="U52" s="223" t="s">
        <v>20</v>
      </c>
      <c r="V52" s="124">
        <f t="shared" si="68"/>
        <v>0</v>
      </c>
      <c r="W52" s="124">
        <f t="shared" si="68"/>
        <v>0</v>
      </c>
      <c r="X52" s="124">
        <f t="shared" si="68"/>
        <v>0</v>
      </c>
      <c r="Y52" s="124">
        <f t="shared" si="68"/>
        <v>0</v>
      </c>
      <c r="Z52" s="124">
        <f t="shared" si="68"/>
        <v>0</v>
      </c>
      <c r="AA52" s="124">
        <f t="shared" si="68"/>
        <v>0</v>
      </c>
      <c r="AB52" s="124">
        <f t="shared" si="68"/>
        <v>0</v>
      </c>
      <c r="AC52" s="291">
        <f t="shared" si="68"/>
        <v>0</v>
      </c>
      <c r="AD52" s="124">
        <f t="shared" si="68"/>
        <v>0</v>
      </c>
      <c r="AE52" s="124">
        <f t="shared" si="68"/>
        <v>0</v>
      </c>
      <c r="AF52" s="124">
        <f t="shared" si="68"/>
        <v>0</v>
      </c>
      <c r="AG52" s="124">
        <f t="shared" si="68"/>
        <v>0</v>
      </c>
      <c r="AH52" s="124">
        <f t="shared" si="68"/>
        <v>0</v>
      </c>
      <c r="AI52" s="225">
        <f t="shared" si="64"/>
        <v>0</v>
      </c>
      <c r="AJ52" s="147" t="str">
        <f t="shared" si="65"/>
        <v/>
      </c>
    </row>
    <row r="53" spans="1:36" ht="15" thickBot="1">
      <c r="A53" s="193" t="s">
        <v>11</v>
      </c>
      <c r="B53" s="54">
        <f t="shared" si="69"/>
        <v>0</v>
      </c>
      <c r="C53" s="54">
        <f t="shared" si="69"/>
        <v>0</v>
      </c>
      <c r="D53" s="54">
        <f t="shared" si="69"/>
        <v>0</v>
      </c>
      <c r="E53" s="54">
        <f t="shared" si="69"/>
        <v>0</v>
      </c>
      <c r="F53" s="323">
        <v>0</v>
      </c>
      <c r="G53" s="54">
        <f t="shared" si="66"/>
        <v>0</v>
      </c>
      <c r="H53" s="54">
        <f t="shared" si="66"/>
        <v>0</v>
      </c>
      <c r="I53" s="196">
        <f t="shared" si="62"/>
        <v>0</v>
      </c>
      <c r="J53" s="155"/>
      <c r="K53" s="197" t="s">
        <v>11</v>
      </c>
      <c r="L53" s="54">
        <f t="shared" si="67"/>
        <v>0</v>
      </c>
      <c r="M53" s="54">
        <f t="shared" si="67"/>
        <v>0</v>
      </c>
      <c r="N53" s="54">
        <f t="shared" si="67"/>
        <v>0</v>
      </c>
      <c r="O53" s="54">
        <f t="shared" si="67"/>
        <v>0</v>
      </c>
      <c r="P53" s="54">
        <f t="shared" si="67"/>
        <v>0</v>
      </c>
      <c r="Q53" s="54">
        <f t="shared" si="67"/>
        <v>0</v>
      </c>
      <c r="R53" s="54">
        <f t="shared" si="67"/>
        <v>0</v>
      </c>
      <c r="S53" s="199">
        <f t="shared" si="63"/>
        <v>0</v>
      </c>
      <c r="T53" s="155"/>
      <c r="U53" s="226" t="s">
        <v>11</v>
      </c>
      <c r="V53" s="127">
        <f t="shared" si="68"/>
        <v>0</v>
      </c>
      <c r="W53" s="127">
        <f t="shared" si="68"/>
        <v>0</v>
      </c>
      <c r="X53" s="127">
        <f t="shared" si="68"/>
        <v>0</v>
      </c>
      <c r="Y53" s="127">
        <f t="shared" si="68"/>
        <v>0</v>
      </c>
      <c r="Z53" s="127">
        <f t="shared" si="68"/>
        <v>0</v>
      </c>
      <c r="AA53" s="127">
        <f t="shared" si="68"/>
        <v>0</v>
      </c>
      <c r="AB53" s="127">
        <f t="shared" si="68"/>
        <v>0</v>
      </c>
      <c r="AC53" s="292">
        <f t="shared" si="68"/>
        <v>0</v>
      </c>
      <c r="AD53" s="127">
        <f t="shared" si="68"/>
        <v>0</v>
      </c>
      <c r="AE53" s="127">
        <f t="shared" si="68"/>
        <v>0</v>
      </c>
      <c r="AF53" s="127">
        <f t="shared" si="68"/>
        <v>0</v>
      </c>
      <c r="AG53" s="127">
        <f t="shared" si="68"/>
        <v>0</v>
      </c>
      <c r="AH53" s="127">
        <f t="shared" si="68"/>
        <v>0</v>
      </c>
      <c r="AI53" s="229">
        <f t="shared" si="64"/>
        <v>0</v>
      </c>
      <c r="AJ53" s="147" t="str">
        <f t="shared" si="65"/>
        <v/>
      </c>
    </row>
    <row r="54" spans="1:36" ht="15">
      <c r="A54" s="200" t="s">
        <v>26</v>
      </c>
      <c r="B54" s="201">
        <f>SUM(B33:B49)</f>
        <v>3306.8099893713384</v>
      </c>
      <c r="C54" s="201">
        <f t="shared" ref="C54:H54" si="70">SUM(C33:C49)</f>
        <v>4355.7191122959402</v>
      </c>
      <c r="D54" s="201">
        <f t="shared" si="70"/>
        <v>6178.0340880757558</v>
      </c>
      <c r="E54" s="201">
        <f t="shared" si="70"/>
        <v>5474.520509164784</v>
      </c>
      <c r="F54" s="201">
        <f t="shared" si="70"/>
        <v>0</v>
      </c>
      <c r="G54" s="201">
        <f t="shared" si="70"/>
        <v>567.2716498710015</v>
      </c>
      <c r="H54" s="203">
        <f t="shared" si="70"/>
        <v>19.27441244065718</v>
      </c>
      <c r="I54" s="160">
        <f t="shared" ref="I54" si="71">SUM(I33:I49)</f>
        <v>19901.629761219476</v>
      </c>
      <c r="J54" s="155"/>
      <c r="K54" s="202" t="s">
        <v>26</v>
      </c>
      <c r="L54" s="201">
        <f>SUM(L33:L49)</f>
        <v>3306.8099893713384</v>
      </c>
      <c r="M54" s="201">
        <f t="shared" ref="M54:R54" si="72">SUM(M33:M49)</f>
        <v>4355.7191122959402</v>
      </c>
      <c r="N54" s="201">
        <f t="shared" si="72"/>
        <v>6178.0340880757558</v>
      </c>
      <c r="O54" s="201">
        <f t="shared" si="72"/>
        <v>5474.520509164784</v>
      </c>
      <c r="P54" s="201">
        <f t="shared" si="72"/>
        <v>2820.5767937643632</v>
      </c>
      <c r="Q54" s="201">
        <f t="shared" si="72"/>
        <v>567.2716498710015</v>
      </c>
      <c r="R54" s="203">
        <f t="shared" si="72"/>
        <v>19.27441244065718</v>
      </c>
      <c r="S54" s="204">
        <f t="shared" ref="S54" si="73">SUM(S33:S49)</f>
        <v>22722.206554983841</v>
      </c>
      <c r="T54" s="155" t="str">
        <f>IF(ABS(S54-AI54)&gt;0.01,S54-AI54,"")</f>
        <v/>
      </c>
      <c r="U54" s="230" t="s">
        <v>59</v>
      </c>
      <c r="V54" s="231">
        <f>SUM(V33:V49)</f>
        <v>2197.5683308171824</v>
      </c>
      <c r="W54" s="231">
        <f t="shared" ref="W54:AH54" si="74">SUM(W33:W49)</f>
        <v>575.07987226547618</v>
      </c>
      <c r="X54" s="231">
        <f t="shared" si="74"/>
        <v>567.2716498710015</v>
      </c>
      <c r="Y54" s="231">
        <f t="shared" si="74"/>
        <v>4355.7191122959402</v>
      </c>
      <c r="Z54" s="231">
        <f t="shared" si="74"/>
        <v>5544.2796227879689</v>
      </c>
      <c r="AA54" s="231">
        <f t="shared" si="74"/>
        <v>4956.3051934642208</v>
      </c>
      <c r="AB54" s="231">
        <f t="shared" si="74"/>
        <v>2820.5767937643632</v>
      </c>
      <c r="AC54" s="231">
        <f t="shared" si="74"/>
        <v>1705.4059797176878</v>
      </c>
      <c r="AD54" s="232">
        <f t="shared" si="74"/>
        <v>534.16178628867954</v>
      </c>
      <c r="AE54" s="232">
        <f t="shared" si="74"/>
        <v>488.51994318003119</v>
      </c>
      <c r="AF54" s="232">
        <f t="shared" si="74"/>
        <v>19.27441244065718</v>
      </c>
      <c r="AG54" s="232">
        <f t="shared" si="74"/>
        <v>633.75446528778753</v>
      </c>
      <c r="AH54" s="232">
        <f t="shared" si="74"/>
        <v>29.695372520532274</v>
      </c>
      <c r="AI54" s="233">
        <f>SUM(V54:AC54)</f>
        <v>22722.206554983844</v>
      </c>
      <c r="AJ54" s="147" t="str">
        <f t="shared" si="65"/>
        <v/>
      </c>
    </row>
    <row r="55" spans="1:36" ht="15" thickBot="1">
      <c r="A55" s="32" t="s">
        <v>83</v>
      </c>
      <c r="B55" s="49">
        <f>IF($I54=0,"-",B54/$I54)</f>
        <v>0.16615774833752675</v>
      </c>
      <c r="C55" s="49">
        <f t="shared" ref="C55:H55" si="75">IF($I54=0,"-",C54/$I54)</f>
        <v>0.21886243310502843</v>
      </c>
      <c r="D55" s="49">
        <f t="shared" si="75"/>
        <v>0.31042855093778993</v>
      </c>
      <c r="E55" s="49">
        <f t="shared" si="75"/>
        <v>0.27507900482765951</v>
      </c>
      <c r="F55" s="49">
        <f t="shared" si="75"/>
        <v>0</v>
      </c>
      <c r="G55" s="49">
        <f t="shared" si="75"/>
        <v>2.8503778669242103E-2</v>
      </c>
      <c r="H55" s="71">
        <f t="shared" si="75"/>
        <v>9.6848412275337878E-4</v>
      </c>
      <c r="I55" s="50">
        <f>SUM(B55:H55)</f>
        <v>1</v>
      </c>
      <c r="K55" s="82" t="s">
        <v>83</v>
      </c>
      <c r="L55" s="99">
        <f>IF($S54=0,"-",L54/$S54)</f>
        <v>0.14553208031840684</v>
      </c>
      <c r="M55" s="99">
        <f t="shared" ref="M55:R55" si="76">IF($S54=0,"-",M54/$S54)</f>
        <v>0.19169437183646085</v>
      </c>
      <c r="N55" s="99">
        <f t="shared" si="76"/>
        <v>0.27189410822078275</v>
      </c>
      <c r="O55" s="99">
        <f t="shared" si="76"/>
        <v>0.24093260907198355</v>
      </c>
      <c r="P55" s="99">
        <f t="shared" si="76"/>
        <v>0.12413304961994123</v>
      </c>
      <c r="Q55" s="99">
        <f t="shared" si="76"/>
        <v>2.4965517697337247E-2</v>
      </c>
      <c r="R55" s="100">
        <f t="shared" si="76"/>
        <v>8.482632350875083E-4</v>
      </c>
      <c r="S55" s="101">
        <f>SUM(L55:R55)</f>
        <v>0.99999999999999989</v>
      </c>
      <c r="U55" s="111" t="s">
        <v>83</v>
      </c>
      <c r="V55" s="133">
        <f>+V54/$AI54</f>
        <v>9.6714565352596538E-2</v>
      </c>
      <c r="W55" s="133">
        <f t="shared" ref="W55:AH55" si="77">+W54/$AI54</f>
        <v>2.5309156083670022E-2</v>
      </c>
      <c r="X55" s="133">
        <f t="shared" si="77"/>
        <v>2.4965517697337243E-2</v>
      </c>
      <c r="Y55" s="133">
        <f t="shared" si="77"/>
        <v>0.19169437183646082</v>
      </c>
      <c r="Z55" s="133">
        <f t="shared" si="77"/>
        <v>0.24400269442898351</v>
      </c>
      <c r="AA55" s="133">
        <f t="shared" si="77"/>
        <v>0.21812605133532309</v>
      </c>
      <c r="AB55" s="133">
        <f t="shared" si="77"/>
        <v>0.12413304961994122</v>
      </c>
      <c r="AC55" s="133">
        <f t="shared" si="77"/>
        <v>7.5054593645687437E-2</v>
      </c>
      <c r="AD55" s="133">
        <f t="shared" si="77"/>
        <v>2.3508358882140236E-2</v>
      </c>
      <c r="AE55" s="133">
        <f t="shared" si="77"/>
        <v>2.1499670025351487E-2</v>
      </c>
      <c r="AF55" s="133">
        <f t="shared" si="77"/>
        <v>8.482632350875082E-4</v>
      </c>
      <c r="AG55" s="133">
        <f t="shared" si="77"/>
        <v>2.7891413791799241E-2</v>
      </c>
      <c r="AH55" s="133">
        <f t="shared" si="77"/>
        <v>1.3068877113089595E-3</v>
      </c>
      <c r="AI55" s="134">
        <f>SUM(V55:AC55)</f>
        <v>0.99999999999999989</v>
      </c>
      <c r="AJ55" s="147" t="str">
        <f>IF(ABS(S55-AI55)&gt;0.001,S55-AI55,"")</f>
        <v/>
      </c>
    </row>
    <row r="56" spans="1:36" ht="15" thickBot="1"/>
    <row r="57" spans="1:36" ht="28.5">
      <c r="A57" s="328" t="s">
        <v>48</v>
      </c>
      <c r="B57" s="151" t="s">
        <v>0</v>
      </c>
      <c r="C57" s="151" t="s">
        <v>1</v>
      </c>
      <c r="D57" s="151" t="s">
        <v>2</v>
      </c>
      <c r="E57" s="151" t="s">
        <v>3</v>
      </c>
      <c r="F57" s="151" t="s">
        <v>27</v>
      </c>
      <c r="G57" s="151" t="s">
        <v>4</v>
      </c>
      <c r="H57" s="151" t="s">
        <v>5</v>
      </c>
      <c r="I57" s="152" t="s">
        <v>6</v>
      </c>
      <c r="K57" s="330" t="s">
        <v>48</v>
      </c>
      <c r="L57" s="153" t="s">
        <v>0</v>
      </c>
      <c r="M57" s="153" t="s">
        <v>1</v>
      </c>
      <c r="N57" s="153" t="s">
        <v>2</v>
      </c>
      <c r="O57" s="153" t="s">
        <v>3</v>
      </c>
      <c r="P57" s="153" t="s">
        <v>27</v>
      </c>
      <c r="Q57" s="153" t="s">
        <v>4</v>
      </c>
      <c r="R57" s="153" t="s">
        <v>5</v>
      </c>
      <c r="S57" s="154" t="s">
        <v>6</v>
      </c>
    </row>
    <row r="58" spans="1:36" ht="15">
      <c r="A58" s="329" t="s">
        <v>48</v>
      </c>
      <c r="B58" s="312" t="s">
        <v>115</v>
      </c>
      <c r="C58" s="313"/>
      <c r="D58" s="313"/>
      <c r="E58" s="313"/>
      <c r="F58" s="313"/>
      <c r="G58" s="313"/>
      <c r="H58" s="313"/>
      <c r="I58" s="314"/>
      <c r="K58" s="331" t="s">
        <v>48</v>
      </c>
      <c r="L58" s="315" t="s">
        <v>115</v>
      </c>
      <c r="M58" s="316"/>
      <c r="N58" s="316"/>
      <c r="O58" s="316"/>
      <c r="P58" s="316"/>
      <c r="Q58" s="316"/>
      <c r="R58" s="316"/>
      <c r="S58" s="317"/>
    </row>
    <row r="59" spans="1:36" ht="15">
      <c r="A59" s="157" t="s">
        <v>7</v>
      </c>
      <c r="B59" s="332"/>
      <c r="C59" s="333"/>
      <c r="D59" s="333"/>
      <c r="E59" s="334"/>
      <c r="F59" s="38">
        <f>F449+F475+F501+F527+F553</f>
        <v>2.1549948618134507</v>
      </c>
      <c r="G59" s="332"/>
      <c r="H59" s="334"/>
      <c r="I59" s="160">
        <f>SUM(B59:H59)</f>
        <v>2.1549948618134507</v>
      </c>
      <c r="J59" s="155"/>
      <c r="K59" s="209" t="s">
        <v>7</v>
      </c>
      <c r="L59" s="332"/>
      <c r="M59" s="333"/>
      <c r="N59" s="333"/>
      <c r="O59" s="334"/>
      <c r="P59" s="38">
        <f>P449+P475+P501+P527+P553</f>
        <v>0</v>
      </c>
      <c r="Q59" s="332"/>
      <c r="R59" s="341"/>
      <c r="S59" s="211">
        <f>SUM(L59:R59)</f>
        <v>0</v>
      </c>
      <c r="T59" s="155"/>
    </row>
    <row r="60" spans="1:36" ht="15">
      <c r="A60" s="165" t="s">
        <v>8</v>
      </c>
      <c r="B60" s="335"/>
      <c r="C60" s="336"/>
      <c r="D60" s="336"/>
      <c r="E60" s="337"/>
      <c r="F60" s="41">
        <f t="shared" ref="F60:F79" si="78">F450+F476+F502+F528+F554</f>
        <v>0</v>
      </c>
      <c r="G60" s="335"/>
      <c r="H60" s="337"/>
      <c r="I60" s="168">
        <f t="shared" ref="I60:I79" si="79">SUM(B60:H60)</f>
        <v>0</v>
      </c>
      <c r="J60" s="155"/>
      <c r="K60" s="169" t="s">
        <v>8</v>
      </c>
      <c r="L60" s="335"/>
      <c r="M60" s="336"/>
      <c r="N60" s="336"/>
      <c r="O60" s="337"/>
      <c r="P60" s="88">
        <f t="shared" ref="P60:P79" si="80">P450+P476+P502+P528+P554</f>
        <v>0</v>
      </c>
      <c r="Q60" s="335"/>
      <c r="R60" s="342"/>
      <c r="S60" s="172">
        <f t="shared" ref="S60:S79" si="81">SUM(L60:R60)</f>
        <v>0</v>
      </c>
      <c r="T60" s="155"/>
    </row>
    <row r="61" spans="1:36" ht="15">
      <c r="A61" s="173" t="s">
        <v>10</v>
      </c>
      <c r="B61" s="335"/>
      <c r="C61" s="336"/>
      <c r="D61" s="336"/>
      <c r="E61" s="337"/>
      <c r="F61" s="44">
        <f t="shared" si="78"/>
        <v>0</v>
      </c>
      <c r="G61" s="335"/>
      <c r="H61" s="337"/>
      <c r="I61" s="160">
        <f t="shared" si="79"/>
        <v>0</v>
      </c>
      <c r="J61" s="155"/>
      <c r="K61" s="175" t="s">
        <v>10</v>
      </c>
      <c r="L61" s="335"/>
      <c r="M61" s="336"/>
      <c r="N61" s="336"/>
      <c r="O61" s="337"/>
      <c r="P61" s="44">
        <f t="shared" si="80"/>
        <v>0</v>
      </c>
      <c r="Q61" s="335"/>
      <c r="R61" s="342"/>
      <c r="S61" s="164">
        <f t="shared" si="81"/>
        <v>0</v>
      </c>
      <c r="T61" s="155"/>
    </row>
    <row r="62" spans="1:36" ht="15">
      <c r="A62" s="165" t="s">
        <v>52</v>
      </c>
      <c r="B62" s="335"/>
      <c r="C62" s="336"/>
      <c r="D62" s="336"/>
      <c r="E62" s="337"/>
      <c r="F62" s="41">
        <f t="shared" si="78"/>
        <v>0</v>
      </c>
      <c r="G62" s="335"/>
      <c r="H62" s="337"/>
      <c r="I62" s="168">
        <f t="shared" si="79"/>
        <v>0</v>
      </c>
      <c r="J62" s="155"/>
      <c r="K62" s="169" t="s">
        <v>52</v>
      </c>
      <c r="L62" s="335"/>
      <c r="M62" s="336"/>
      <c r="N62" s="336"/>
      <c r="O62" s="337"/>
      <c r="P62" s="88">
        <f t="shared" si="80"/>
        <v>0</v>
      </c>
      <c r="Q62" s="335"/>
      <c r="R62" s="342"/>
      <c r="S62" s="172">
        <f t="shared" si="81"/>
        <v>0</v>
      </c>
      <c r="T62" s="155"/>
    </row>
    <row r="63" spans="1:36" ht="15">
      <c r="A63" s="173" t="s">
        <v>16</v>
      </c>
      <c r="B63" s="335"/>
      <c r="C63" s="336"/>
      <c r="D63" s="336"/>
      <c r="E63" s="337"/>
      <c r="F63" s="44">
        <f t="shared" si="78"/>
        <v>0</v>
      </c>
      <c r="G63" s="335"/>
      <c r="H63" s="337"/>
      <c r="I63" s="160">
        <f t="shared" si="79"/>
        <v>0</v>
      </c>
      <c r="J63" s="155"/>
      <c r="K63" s="175" t="s">
        <v>16</v>
      </c>
      <c r="L63" s="335"/>
      <c r="M63" s="336"/>
      <c r="N63" s="336"/>
      <c r="O63" s="337"/>
      <c r="P63" s="44">
        <f t="shared" si="80"/>
        <v>0</v>
      </c>
      <c r="Q63" s="335"/>
      <c r="R63" s="342"/>
      <c r="S63" s="164">
        <f t="shared" si="81"/>
        <v>0</v>
      </c>
      <c r="T63" s="155"/>
    </row>
    <row r="64" spans="1:36" ht="15">
      <c r="A64" s="165" t="s">
        <v>15</v>
      </c>
      <c r="B64" s="335"/>
      <c r="C64" s="336"/>
      <c r="D64" s="336"/>
      <c r="E64" s="337"/>
      <c r="F64" s="41">
        <f t="shared" si="78"/>
        <v>0</v>
      </c>
      <c r="G64" s="335"/>
      <c r="H64" s="337"/>
      <c r="I64" s="168">
        <f t="shared" si="79"/>
        <v>0</v>
      </c>
      <c r="J64" s="155"/>
      <c r="K64" s="169" t="s">
        <v>15</v>
      </c>
      <c r="L64" s="335"/>
      <c r="M64" s="336"/>
      <c r="N64" s="336"/>
      <c r="O64" s="337"/>
      <c r="P64" s="88">
        <f t="shared" si="80"/>
        <v>0</v>
      </c>
      <c r="Q64" s="335"/>
      <c r="R64" s="342"/>
      <c r="S64" s="172">
        <f t="shared" si="81"/>
        <v>0</v>
      </c>
      <c r="T64" s="155"/>
    </row>
    <row r="65" spans="1:20" ht="15">
      <c r="A65" s="173" t="s">
        <v>54</v>
      </c>
      <c r="B65" s="335"/>
      <c r="C65" s="336"/>
      <c r="D65" s="336"/>
      <c r="E65" s="337"/>
      <c r="F65" s="44">
        <f t="shared" si="78"/>
        <v>17756.994269051494</v>
      </c>
      <c r="G65" s="335"/>
      <c r="H65" s="337"/>
      <c r="I65" s="160">
        <f t="shared" si="79"/>
        <v>17756.994269051494</v>
      </c>
      <c r="J65" s="155"/>
      <c r="K65" s="175" t="s">
        <v>54</v>
      </c>
      <c r="L65" s="335"/>
      <c r="M65" s="336"/>
      <c r="N65" s="336"/>
      <c r="O65" s="337"/>
      <c r="P65" s="44">
        <f t="shared" si="80"/>
        <v>1671.6515608670886</v>
      </c>
      <c r="Q65" s="335"/>
      <c r="R65" s="342"/>
      <c r="S65" s="164">
        <f t="shared" si="81"/>
        <v>1671.6515608670886</v>
      </c>
      <c r="T65" s="155"/>
    </row>
    <row r="66" spans="1:20" ht="15">
      <c r="A66" s="165" t="s">
        <v>12</v>
      </c>
      <c r="B66" s="335"/>
      <c r="C66" s="336"/>
      <c r="D66" s="336"/>
      <c r="E66" s="337"/>
      <c r="F66" s="41">
        <f t="shared" si="78"/>
        <v>5463.2917356008502</v>
      </c>
      <c r="G66" s="335"/>
      <c r="H66" s="337"/>
      <c r="I66" s="168">
        <f t="shared" si="79"/>
        <v>5463.2917356008502</v>
      </c>
      <c r="J66" s="155"/>
      <c r="K66" s="169" t="s">
        <v>12</v>
      </c>
      <c r="L66" s="335"/>
      <c r="M66" s="336"/>
      <c r="N66" s="336"/>
      <c r="O66" s="337"/>
      <c r="P66" s="88">
        <f t="shared" si="80"/>
        <v>1703.4782543033816</v>
      </c>
      <c r="Q66" s="335"/>
      <c r="R66" s="342"/>
      <c r="S66" s="172">
        <f t="shared" si="81"/>
        <v>1703.4782543033816</v>
      </c>
      <c r="T66" s="155"/>
    </row>
    <row r="67" spans="1:20" ht="15">
      <c r="A67" s="173" t="s">
        <v>55</v>
      </c>
      <c r="B67" s="335"/>
      <c r="C67" s="336"/>
      <c r="D67" s="336"/>
      <c r="E67" s="337"/>
      <c r="F67" s="44">
        <f t="shared" si="78"/>
        <v>1340.3357030384157</v>
      </c>
      <c r="G67" s="335"/>
      <c r="H67" s="337"/>
      <c r="I67" s="160">
        <f t="shared" si="79"/>
        <v>1340.3357030384157</v>
      </c>
      <c r="J67" s="155"/>
      <c r="K67" s="175" t="s">
        <v>55</v>
      </c>
      <c r="L67" s="335"/>
      <c r="M67" s="336"/>
      <c r="N67" s="336"/>
      <c r="O67" s="337"/>
      <c r="P67" s="44">
        <f t="shared" si="80"/>
        <v>0</v>
      </c>
      <c r="Q67" s="335"/>
      <c r="R67" s="342"/>
      <c r="S67" s="164">
        <f t="shared" si="81"/>
        <v>0</v>
      </c>
      <c r="T67" s="155"/>
    </row>
    <row r="68" spans="1:20" ht="15">
      <c r="A68" s="165" t="s">
        <v>17</v>
      </c>
      <c r="B68" s="335"/>
      <c r="C68" s="336"/>
      <c r="D68" s="336"/>
      <c r="E68" s="337"/>
      <c r="F68" s="41">
        <f t="shared" si="78"/>
        <v>17.325785330526806</v>
      </c>
      <c r="G68" s="335"/>
      <c r="H68" s="337"/>
      <c r="I68" s="168">
        <f t="shared" si="79"/>
        <v>17.325785330526806</v>
      </c>
      <c r="J68" s="155"/>
      <c r="K68" s="169" t="s">
        <v>17</v>
      </c>
      <c r="L68" s="335"/>
      <c r="M68" s="336"/>
      <c r="N68" s="336"/>
      <c r="O68" s="337"/>
      <c r="P68" s="88">
        <f t="shared" si="80"/>
        <v>0.51904786838775685</v>
      </c>
      <c r="Q68" s="335"/>
      <c r="R68" s="342"/>
      <c r="S68" s="172">
        <f t="shared" si="81"/>
        <v>0.51904786838775685</v>
      </c>
      <c r="T68" s="155"/>
    </row>
    <row r="69" spans="1:20" ht="15">
      <c r="A69" s="173" t="s">
        <v>139</v>
      </c>
      <c r="B69" s="335"/>
      <c r="C69" s="336"/>
      <c r="D69" s="336"/>
      <c r="E69" s="337"/>
      <c r="F69" s="44">
        <f t="shared" si="78"/>
        <v>26.401295976401578</v>
      </c>
      <c r="G69" s="335"/>
      <c r="H69" s="337"/>
      <c r="I69" s="160">
        <f t="shared" si="79"/>
        <v>26.401295976401578</v>
      </c>
      <c r="J69" s="155"/>
      <c r="K69" s="175" t="s">
        <v>139</v>
      </c>
      <c r="L69" s="335"/>
      <c r="M69" s="336"/>
      <c r="N69" s="336"/>
      <c r="O69" s="337"/>
      <c r="P69" s="44">
        <f t="shared" si="80"/>
        <v>17.975972344671902</v>
      </c>
      <c r="Q69" s="335"/>
      <c r="R69" s="342"/>
      <c r="S69" s="164">
        <f t="shared" si="81"/>
        <v>17.975972344671902</v>
      </c>
      <c r="T69" s="155"/>
    </row>
    <row r="70" spans="1:20" ht="15">
      <c r="A70" s="165" t="s">
        <v>25</v>
      </c>
      <c r="B70" s="335"/>
      <c r="C70" s="336"/>
      <c r="D70" s="336"/>
      <c r="E70" s="337"/>
      <c r="F70" s="41">
        <f t="shared" si="78"/>
        <v>1573.7653377224383</v>
      </c>
      <c r="G70" s="335"/>
      <c r="H70" s="337"/>
      <c r="I70" s="168">
        <f t="shared" si="79"/>
        <v>1573.7653377224383</v>
      </c>
      <c r="J70" s="155"/>
      <c r="K70" s="169" t="s">
        <v>25</v>
      </c>
      <c r="L70" s="335"/>
      <c r="M70" s="336"/>
      <c r="N70" s="336"/>
      <c r="O70" s="337"/>
      <c r="P70" s="88">
        <f t="shared" si="80"/>
        <v>6.9833028248922346E-14</v>
      </c>
      <c r="Q70" s="335"/>
      <c r="R70" s="342"/>
      <c r="S70" s="172">
        <f t="shared" si="81"/>
        <v>6.9833028248922346E-14</v>
      </c>
      <c r="T70" s="155"/>
    </row>
    <row r="71" spans="1:20" ht="15">
      <c r="A71" s="173" t="s">
        <v>24</v>
      </c>
      <c r="B71" s="335"/>
      <c r="C71" s="336"/>
      <c r="D71" s="336"/>
      <c r="E71" s="337"/>
      <c r="F71" s="44">
        <f t="shared" si="78"/>
        <v>0</v>
      </c>
      <c r="G71" s="335"/>
      <c r="H71" s="337"/>
      <c r="I71" s="160">
        <f t="shared" si="79"/>
        <v>0</v>
      </c>
      <c r="J71" s="155"/>
      <c r="K71" s="175" t="s">
        <v>24</v>
      </c>
      <c r="L71" s="335"/>
      <c r="M71" s="336"/>
      <c r="N71" s="336"/>
      <c r="O71" s="337"/>
      <c r="P71" s="44">
        <f t="shared" si="80"/>
        <v>0</v>
      </c>
      <c r="Q71" s="335"/>
      <c r="R71" s="342"/>
      <c r="S71" s="164">
        <f t="shared" si="81"/>
        <v>0</v>
      </c>
      <c r="T71" s="155"/>
    </row>
    <row r="72" spans="1:20" ht="15">
      <c r="A72" s="165" t="s">
        <v>56</v>
      </c>
      <c r="B72" s="335"/>
      <c r="C72" s="336"/>
      <c r="D72" s="336"/>
      <c r="E72" s="337"/>
      <c r="F72" s="41">
        <f t="shared" si="78"/>
        <v>0.23136256970588234</v>
      </c>
      <c r="G72" s="335"/>
      <c r="H72" s="337"/>
      <c r="I72" s="168">
        <f t="shared" si="79"/>
        <v>0.23136256970588234</v>
      </c>
      <c r="J72" s="155"/>
      <c r="K72" s="169" t="s">
        <v>56</v>
      </c>
      <c r="L72" s="335"/>
      <c r="M72" s="336"/>
      <c r="N72" s="336"/>
      <c r="O72" s="337"/>
      <c r="P72" s="88">
        <f t="shared" si="80"/>
        <v>0</v>
      </c>
      <c r="Q72" s="335"/>
      <c r="R72" s="342"/>
      <c r="S72" s="172">
        <f t="shared" si="81"/>
        <v>0</v>
      </c>
      <c r="T72" s="155"/>
    </row>
    <row r="73" spans="1:20" ht="15">
      <c r="A73" s="173" t="s">
        <v>22</v>
      </c>
      <c r="B73" s="335"/>
      <c r="C73" s="336"/>
      <c r="D73" s="336"/>
      <c r="E73" s="337"/>
      <c r="F73" s="52">
        <f t="shared" si="78"/>
        <v>1932.857409168673</v>
      </c>
      <c r="G73" s="335"/>
      <c r="H73" s="337"/>
      <c r="I73" s="160">
        <f t="shared" si="79"/>
        <v>1932.857409168673</v>
      </c>
      <c r="J73" s="155"/>
      <c r="K73" s="175" t="s">
        <v>22</v>
      </c>
      <c r="L73" s="335"/>
      <c r="M73" s="336"/>
      <c r="N73" s="336"/>
      <c r="O73" s="337"/>
      <c r="P73" s="44">
        <f t="shared" si="80"/>
        <v>709.86287485754804</v>
      </c>
      <c r="Q73" s="335"/>
      <c r="R73" s="342"/>
      <c r="S73" s="164">
        <f t="shared" si="81"/>
        <v>709.86287485754804</v>
      </c>
      <c r="T73" s="155"/>
    </row>
    <row r="74" spans="1:20" ht="15">
      <c r="A74" s="165" t="s">
        <v>21</v>
      </c>
      <c r="B74" s="335"/>
      <c r="C74" s="336"/>
      <c r="D74" s="336"/>
      <c r="E74" s="337"/>
      <c r="F74" s="41">
        <f t="shared" si="78"/>
        <v>0</v>
      </c>
      <c r="G74" s="335"/>
      <c r="H74" s="337"/>
      <c r="I74" s="168">
        <f t="shared" si="79"/>
        <v>0</v>
      </c>
      <c r="J74" s="155"/>
      <c r="K74" s="169" t="s">
        <v>21</v>
      </c>
      <c r="L74" s="335"/>
      <c r="M74" s="336"/>
      <c r="N74" s="336"/>
      <c r="O74" s="337"/>
      <c r="P74" s="88">
        <f t="shared" si="80"/>
        <v>0</v>
      </c>
      <c r="Q74" s="335"/>
      <c r="R74" s="342"/>
      <c r="S74" s="172">
        <f t="shared" si="81"/>
        <v>0</v>
      </c>
      <c r="T74" s="155"/>
    </row>
    <row r="75" spans="1:20" ht="15">
      <c r="A75" s="176" t="s">
        <v>60</v>
      </c>
      <c r="B75" s="335"/>
      <c r="C75" s="336"/>
      <c r="D75" s="336"/>
      <c r="E75" s="337"/>
      <c r="F75" s="44">
        <f t="shared" si="78"/>
        <v>0</v>
      </c>
      <c r="G75" s="335"/>
      <c r="H75" s="337"/>
      <c r="I75" s="160">
        <f t="shared" si="79"/>
        <v>0</v>
      </c>
      <c r="J75" s="155"/>
      <c r="K75" s="177" t="s">
        <v>60</v>
      </c>
      <c r="L75" s="335"/>
      <c r="M75" s="336"/>
      <c r="N75" s="336"/>
      <c r="O75" s="337"/>
      <c r="P75" s="44">
        <f t="shared" si="80"/>
        <v>0</v>
      </c>
      <c r="Q75" s="335"/>
      <c r="R75" s="342"/>
      <c r="S75" s="164">
        <f t="shared" si="81"/>
        <v>0</v>
      </c>
      <c r="T75" s="155"/>
    </row>
    <row r="76" spans="1:20">
      <c r="A76" s="178" t="s">
        <v>23</v>
      </c>
      <c r="B76" s="335"/>
      <c r="C76" s="336"/>
      <c r="D76" s="336"/>
      <c r="E76" s="337"/>
      <c r="F76" s="61">
        <f t="shared" si="78"/>
        <v>0</v>
      </c>
      <c r="G76" s="335"/>
      <c r="H76" s="337"/>
      <c r="I76" s="181">
        <f t="shared" si="79"/>
        <v>0</v>
      </c>
      <c r="J76" s="155"/>
      <c r="K76" s="182" t="s">
        <v>23</v>
      </c>
      <c r="L76" s="335"/>
      <c r="M76" s="336"/>
      <c r="N76" s="336"/>
      <c r="O76" s="337"/>
      <c r="P76" s="91">
        <f t="shared" si="80"/>
        <v>0</v>
      </c>
      <c r="Q76" s="335"/>
      <c r="R76" s="342"/>
      <c r="S76" s="185">
        <f t="shared" si="81"/>
        <v>0</v>
      </c>
      <c r="T76" s="155"/>
    </row>
    <row r="77" spans="1:20">
      <c r="A77" s="186" t="s">
        <v>19</v>
      </c>
      <c r="B77" s="335"/>
      <c r="C77" s="336"/>
      <c r="D77" s="336"/>
      <c r="E77" s="337"/>
      <c r="F77" s="64">
        <f t="shared" si="78"/>
        <v>0</v>
      </c>
      <c r="G77" s="335"/>
      <c r="H77" s="337"/>
      <c r="I77" s="189">
        <f t="shared" si="79"/>
        <v>0</v>
      </c>
      <c r="J77" s="155"/>
      <c r="K77" s="190" t="s">
        <v>19</v>
      </c>
      <c r="L77" s="335"/>
      <c r="M77" s="336"/>
      <c r="N77" s="336"/>
      <c r="O77" s="337"/>
      <c r="P77" s="64">
        <f t="shared" si="80"/>
        <v>0</v>
      </c>
      <c r="Q77" s="335"/>
      <c r="R77" s="342"/>
      <c r="S77" s="192">
        <f t="shared" si="81"/>
        <v>0</v>
      </c>
      <c r="T77" s="155"/>
    </row>
    <row r="78" spans="1:20">
      <c r="A78" s="178" t="s">
        <v>20</v>
      </c>
      <c r="B78" s="335"/>
      <c r="C78" s="336"/>
      <c r="D78" s="336"/>
      <c r="E78" s="337"/>
      <c r="F78" s="61">
        <f t="shared" si="78"/>
        <v>0</v>
      </c>
      <c r="G78" s="335"/>
      <c r="H78" s="337"/>
      <c r="I78" s="181">
        <f t="shared" si="79"/>
        <v>0</v>
      </c>
      <c r="J78" s="155"/>
      <c r="K78" s="182" t="s">
        <v>20</v>
      </c>
      <c r="L78" s="335"/>
      <c r="M78" s="336"/>
      <c r="N78" s="336"/>
      <c r="O78" s="337"/>
      <c r="P78" s="91">
        <f t="shared" si="80"/>
        <v>0</v>
      </c>
      <c r="Q78" s="335"/>
      <c r="R78" s="342"/>
      <c r="S78" s="185">
        <f t="shared" si="81"/>
        <v>0</v>
      </c>
      <c r="T78" s="155"/>
    </row>
    <row r="79" spans="1:20" ht="15" thickBot="1">
      <c r="A79" s="193" t="s">
        <v>11</v>
      </c>
      <c r="B79" s="338"/>
      <c r="C79" s="339"/>
      <c r="D79" s="339"/>
      <c r="E79" s="340"/>
      <c r="F79" s="54">
        <f t="shared" si="78"/>
        <v>0</v>
      </c>
      <c r="G79" s="338"/>
      <c r="H79" s="340"/>
      <c r="I79" s="196">
        <f t="shared" si="79"/>
        <v>0</v>
      </c>
      <c r="J79" s="155"/>
      <c r="K79" s="197" t="s">
        <v>11</v>
      </c>
      <c r="L79" s="338"/>
      <c r="M79" s="339"/>
      <c r="N79" s="339"/>
      <c r="O79" s="340"/>
      <c r="P79" s="54">
        <f t="shared" si="80"/>
        <v>0</v>
      </c>
      <c r="Q79" s="338"/>
      <c r="R79" s="343"/>
      <c r="S79" s="199">
        <f t="shared" si="81"/>
        <v>0</v>
      </c>
      <c r="T79" s="155"/>
    </row>
    <row r="80" spans="1:20" ht="15">
      <c r="A80" s="200" t="s">
        <v>26</v>
      </c>
      <c r="B80" s="201">
        <f>SUM(B59:B75)</f>
        <v>0</v>
      </c>
      <c r="C80" s="201">
        <f t="shared" ref="C80:H80" si="82">SUM(C59:C75)</f>
        <v>0</v>
      </c>
      <c r="D80" s="201">
        <f t="shared" si="82"/>
        <v>0</v>
      </c>
      <c r="E80" s="201">
        <f t="shared" si="82"/>
        <v>0</v>
      </c>
      <c r="F80" s="201">
        <f t="shared" si="82"/>
        <v>28113.357893320313</v>
      </c>
      <c r="G80" s="201">
        <f t="shared" si="82"/>
        <v>0</v>
      </c>
      <c r="H80" s="203">
        <f t="shared" si="82"/>
        <v>0</v>
      </c>
      <c r="I80" s="160">
        <f t="shared" ref="I80" si="83">SUM(I59:I75)</f>
        <v>28113.357893320313</v>
      </c>
      <c r="J80" s="155"/>
      <c r="K80" s="202" t="s">
        <v>26</v>
      </c>
      <c r="L80" s="201">
        <f>SUM(L59:L75)</f>
        <v>0</v>
      </c>
      <c r="M80" s="201">
        <f t="shared" ref="M80:R80" si="84">SUM(M59:M75)</f>
        <v>0</v>
      </c>
      <c r="N80" s="201">
        <f t="shared" si="84"/>
        <v>0</v>
      </c>
      <c r="O80" s="201">
        <f t="shared" si="84"/>
        <v>0</v>
      </c>
      <c r="P80" s="201">
        <f t="shared" si="84"/>
        <v>4103.4877102410783</v>
      </c>
      <c r="Q80" s="201">
        <f t="shared" si="84"/>
        <v>0</v>
      </c>
      <c r="R80" s="203">
        <f t="shared" si="84"/>
        <v>0</v>
      </c>
      <c r="S80" s="204">
        <f t="shared" ref="S80" si="85">SUM(S59:S75)</f>
        <v>4103.4877102410783</v>
      </c>
      <c r="T80" s="155"/>
    </row>
    <row r="81" spans="1:85" s="25" customFormat="1" ht="15" thickBot="1">
      <c r="A81" s="32" t="s">
        <v>83</v>
      </c>
      <c r="B81" s="49">
        <f>IF($I80=0,"-",B80/$I80)</f>
        <v>0</v>
      </c>
      <c r="C81" s="49">
        <f t="shared" ref="C81:H81" si="86">IF($I80=0,"-",C80/$I80)</f>
        <v>0</v>
      </c>
      <c r="D81" s="49">
        <f t="shared" si="86"/>
        <v>0</v>
      </c>
      <c r="E81" s="49">
        <f t="shared" si="86"/>
        <v>0</v>
      </c>
      <c r="F81" s="49">
        <f t="shared" si="86"/>
        <v>1</v>
      </c>
      <c r="G81" s="49">
        <f t="shared" si="86"/>
        <v>0</v>
      </c>
      <c r="H81" s="49">
        <f t="shared" si="86"/>
        <v>0</v>
      </c>
      <c r="I81" s="50">
        <f>SUM(B81:H81)</f>
        <v>1</v>
      </c>
      <c r="K81" s="82" t="s">
        <v>83</v>
      </c>
      <c r="L81" s="99">
        <f>IF($S80=0,"-",L80/$S80)</f>
        <v>0</v>
      </c>
      <c r="M81" s="99">
        <f t="shared" ref="M81:R81" si="87">IF($S80=0,"-",M80/$S80)</f>
        <v>0</v>
      </c>
      <c r="N81" s="99">
        <f t="shared" si="87"/>
        <v>0</v>
      </c>
      <c r="O81" s="99">
        <f t="shared" si="87"/>
        <v>0</v>
      </c>
      <c r="P81" s="99">
        <f t="shared" si="87"/>
        <v>1</v>
      </c>
      <c r="Q81" s="99">
        <f t="shared" si="87"/>
        <v>0</v>
      </c>
      <c r="R81" s="100">
        <f t="shared" si="87"/>
        <v>0</v>
      </c>
      <c r="S81" s="101">
        <f>SUM(L81:R81)</f>
        <v>1</v>
      </c>
      <c r="BA81" s="205"/>
      <c r="BR81" s="205"/>
    </row>
    <row r="82" spans="1:85" ht="15" thickBot="1">
      <c r="A82" s="234"/>
      <c r="B82" s="234"/>
      <c r="C82" s="234"/>
      <c r="D82" s="234"/>
      <c r="E82" s="234"/>
      <c r="F82" s="234"/>
      <c r="G82" s="234"/>
      <c r="H82" s="234"/>
      <c r="I82" s="234"/>
      <c r="K82" s="234"/>
    </row>
    <row r="83" spans="1:85" ht="43.5" customHeight="1">
      <c r="A83" s="352" t="s">
        <v>50</v>
      </c>
      <c r="B83" s="151" t="s">
        <v>0</v>
      </c>
      <c r="C83" s="151" t="s">
        <v>1</v>
      </c>
      <c r="D83" s="151" t="s">
        <v>2</v>
      </c>
      <c r="E83" s="151" t="s">
        <v>3</v>
      </c>
      <c r="F83" s="151" t="s">
        <v>27</v>
      </c>
      <c r="G83" s="151" t="s">
        <v>4</v>
      </c>
      <c r="H83" s="151" t="s">
        <v>5</v>
      </c>
      <c r="I83" s="152" t="s">
        <v>6</v>
      </c>
      <c r="K83" s="354" t="s">
        <v>50</v>
      </c>
      <c r="L83" s="153" t="s">
        <v>0</v>
      </c>
      <c r="M83" s="153" t="s">
        <v>1</v>
      </c>
      <c r="N83" s="153" t="s">
        <v>2</v>
      </c>
      <c r="O83" s="153" t="s">
        <v>3</v>
      </c>
      <c r="P83" s="153" t="s">
        <v>27</v>
      </c>
      <c r="Q83" s="153" t="s">
        <v>4</v>
      </c>
      <c r="R83" s="153" t="s">
        <v>5</v>
      </c>
      <c r="S83" s="154" t="s">
        <v>6</v>
      </c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235"/>
      <c r="BA83" s="147"/>
      <c r="BR83" s="147"/>
      <c r="CG83" s="147"/>
    </row>
    <row r="84" spans="1:85" ht="15">
      <c r="A84" s="353" t="s">
        <v>50</v>
      </c>
      <c r="B84" s="312" t="s">
        <v>115</v>
      </c>
      <c r="C84" s="313"/>
      <c r="D84" s="313"/>
      <c r="E84" s="313"/>
      <c r="F84" s="313"/>
      <c r="G84" s="313"/>
      <c r="H84" s="313"/>
      <c r="I84" s="314"/>
      <c r="K84" s="355" t="s">
        <v>50</v>
      </c>
      <c r="L84" s="315" t="s">
        <v>115</v>
      </c>
      <c r="M84" s="316"/>
      <c r="N84" s="316"/>
      <c r="O84" s="316"/>
      <c r="P84" s="316"/>
      <c r="Q84" s="316"/>
      <c r="R84" s="316"/>
      <c r="S84" s="31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236"/>
      <c r="BA84" s="147"/>
      <c r="BR84" s="147"/>
      <c r="CG84" s="147"/>
    </row>
    <row r="85" spans="1:85" ht="15">
      <c r="A85" s="157" t="s">
        <v>7</v>
      </c>
      <c r="B85" s="38">
        <f t="shared" ref="B85:H105" si="88">B579+B605+B631</f>
        <v>48.965793980239603</v>
      </c>
      <c r="C85" s="38">
        <f t="shared" si="88"/>
        <v>0</v>
      </c>
      <c r="D85" s="38">
        <f t="shared" si="88"/>
        <v>0.86488203803444896</v>
      </c>
      <c r="E85" s="38">
        <f t="shared" si="88"/>
        <v>0</v>
      </c>
      <c r="F85" s="38">
        <f t="shared" si="88"/>
        <v>0</v>
      </c>
      <c r="G85" s="38">
        <f t="shared" si="88"/>
        <v>0</v>
      </c>
      <c r="H85" s="38">
        <f t="shared" si="88"/>
        <v>0</v>
      </c>
      <c r="I85" s="160">
        <f>SUM(B85:H85)</f>
        <v>49.830676018274055</v>
      </c>
      <c r="J85" s="155"/>
      <c r="K85" s="209" t="s">
        <v>7</v>
      </c>
      <c r="L85" s="38">
        <f t="shared" ref="L85:R105" si="89">L579+L605+L631</f>
        <v>48.965793980239603</v>
      </c>
      <c r="M85" s="38">
        <f t="shared" si="89"/>
        <v>0</v>
      </c>
      <c r="N85" s="38">
        <f t="shared" si="89"/>
        <v>0.86488203803444896</v>
      </c>
      <c r="O85" s="38">
        <f t="shared" si="89"/>
        <v>0</v>
      </c>
      <c r="P85" s="38">
        <f t="shared" si="89"/>
        <v>2.1549948618134507</v>
      </c>
      <c r="Q85" s="38">
        <f t="shared" si="89"/>
        <v>0</v>
      </c>
      <c r="R85" s="38">
        <f t="shared" si="89"/>
        <v>0</v>
      </c>
      <c r="S85" s="211">
        <f>SUM(L85:R85)</f>
        <v>51.985670880087504</v>
      </c>
      <c r="T85" s="155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237"/>
      <c r="BA85" s="147"/>
      <c r="BR85" s="147"/>
      <c r="CG85" s="147"/>
    </row>
    <row r="86" spans="1:85" ht="15">
      <c r="A86" s="165" t="s">
        <v>8</v>
      </c>
      <c r="B86" s="41">
        <f t="shared" si="88"/>
        <v>38.445867742011423</v>
      </c>
      <c r="C86" s="41">
        <f t="shared" si="88"/>
        <v>0</v>
      </c>
      <c r="D86" s="41">
        <f t="shared" si="88"/>
        <v>4.2827087385354723</v>
      </c>
      <c r="E86" s="41">
        <f t="shared" si="88"/>
        <v>0</v>
      </c>
      <c r="F86" s="41">
        <f t="shared" si="88"/>
        <v>0</v>
      </c>
      <c r="G86" s="41">
        <f t="shared" si="88"/>
        <v>0</v>
      </c>
      <c r="H86" s="41">
        <f t="shared" si="88"/>
        <v>0</v>
      </c>
      <c r="I86" s="168">
        <f t="shared" ref="I86:I105" si="90">SUM(B86:H86)</f>
        <v>42.728576480546892</v>
      </c>
      <c r="J86" s="155"/>
      <c r="K86" s="169" t="s">
        <v>8</v>
      </c>
      <c r="L86" s="88">
        <f t="shared" si="89"/>
        <v>38.445867742011423</v>
      </c>
      <c r="M86" s="88">
        <f t="shared" si="89"/>
        <v>0</v>
      </c>
      <c r="N86" s="88">
        <f t="shared" si="89"/>
        <v>4.2827087385354723</v>
      </c>
      <c r="O86" s="88">
        <f t="shared" si="89"/>
        <v>0</v>
      </c>
      <c r="P86" s="88">
        <f t="shared" si="89"/>
        <v>0</v>
      </c>
      <c r="Q86" s="88">
        <f t="shared" si="89"/>
        <v>0</v>
      </c>
      <c r="R86" s="88">
        <f t="shared" si="89"/>
        <v>0</v>
      </c>
      <c r="S86" s="172">
        <f t="shared" ref="S86:S105" si="91">SUM(L86:R86)</f>
        <v>42.728576480546892</v>
      </c>
      <c r="T86" s="155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237"/>
      <c r="BA86" s="147"/>
      <c r="BR86" s="147"/>
      <c r="CG86" s="147"/>
    </row>
    <row r="87" spans="1:85" ht="15">
      <c r="A87" s="173" t="s">
        <v>10</v>
      </c>
      <c r="B87" s="44">
        <f t="shared" si="88"/>
        <v>56.967665680582392</v>
      </c>
      <c r="C87" s="44">
        <f t="shared" si="88"/>
        <v>0</v>
      </c>
      <c r="D87" s="44">
        <f t="shared" si="88"/>
        <v>2.5017551385015744</v>
      </c>
      <c r="E87" s="44">
        <f t="shared" si="88"/>
        <v>0</v>
      </c>
      <c r="F87" s="44">
        <f t="shared" si="88"/>
        <v>0</v>
      </c>
      <c r="G87" s="44">
        <f t="shared" si="88"/>
        <v>0</v>
      </c>
      <c r="H87" s="44">
        <f t="shared" si="88"/>
        <v>0</v>
      </c>
      <c r="I87" s="160">
        <f t="shared" si="90"/>
        <v>59.469420819083965</v>
      </c>
      <c r="J87" s="155"/>
      <c r="K87" s="175" t="s">
        <v>10</v>
      </c>
      <c r="L87" s="44">
        <f t="shared" si="89"/>
        <v>56.967665680582392</v>
      </c>
      <c r="M87" s="44">
        <f t="shared" si="89"/>
        <v>0</v>
      </c>
      <c r="N87" s="44">
        <f t="shared" si="89"/>
        <v>2.5017551385015744</v>
      </c>
      <c r="O87" s="44">
        <f t="shared" si="89"/>
        <v>0</v>
      </c>
      <c r="P87" s="44">
        <f t="shared" si="89"/>
        <v>0</v>
      </c>
      <c r="Q87" s="44">
        <f t="shared" si="89"/>
        <v>0</v>
      </c>
      <c r="R87" s="44">
        <f t="shared" si="89"/>
        <v>0</v>
      </c>
      <c r="S87" s="164">
        <f t="shared" si="91"/>
        <v>59.469420819083965</v>
      </c>
      <c r="T87" s="155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237"/>
      <c r="BA87" s="147"/>
      <c r="BR87" s="147"/>
      <c r="CG87" s="147"/>
    </row>
    <row r="88" spans="1:85" ht="15">
      <c r="A88" s="165" t="s">
        <v>52</v>
      </c>
      <c r="B88" s="41">
        <f t="shared" si="88"/>
        <v>0</v>
      </c>
      <c r="C88" s="41">
        <f t="shared" si="88"/>
        <v>0</v>
      </c>
      <c r="D88" s="41">
        <f t="shared" si="88"/>
        <v>0</v>
      </c>
      <c r="E88" s="41">
        <f t="shared" si="88"/>
        <v>0</v>
      </c>
      <c r="F88" s="41">
        <f t="shared" si="88"/>
        <v>0</v>
      </c>
      <c r="G88" s="41">
        <f t="shared" si="88"/>
        <v>0</v>
      </c>
      <c r="H88" s="41">
        <f t="shared" si="88"/>
        <v>0</v>
      </c>
      <c r="I88" s="168">
        <f t="shared" si="90"/>
        <v>0</v>
      </c>
      <c r="J88" s="155"/>
      <c r="K88" s="169" t="s">
        <v>52</v>
      </c>
      <c r="L88" s="88">
        <f t="shared" si="89"/>
        <v>0</v>
      </c>
      <c r="M88" s="88">
        <f t="shared" si="89"/>
        <v>0</v>
      </c>
      <c r="N88" s="88">
        <f t="shared" si="89"/>
        <v>0</v>
      </c>
      <c r="O88" s="88">
        <f t="shared" si="89"/>
        <v>0</v>
      </c>
      <c r="P88" s="88">
        <f t="shared" si="89"/>
        <v>0</v>
      </c>
      <c r="Q88" s="88">
        <f t="shared" si="89"/>
        <v>0</v>
      </c>
      <c r="R88" s="88">
        <f t="shared" si="89"/>
        <v>0</v>
      </c>
      <c r="S88" s="172">
        <f t="shared" si="91"/>
        <v>0</v>
      </c>
      <c r="T88" s="155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237"/>
      <c r="BA88" s="147"/>
      <c r="BR88" s="147"/>
      <c r="CG88" s="147"/>
    </row>
    <row r="89" spans="1:85" ht="15">
      <c r="A89" s="173" t="s">
        <v>16</v>
      </c>
      <c r="B89" s="44">
        <f t="shared" si="88"/>
        <v>497.14727031212601</v>
      </c>
      <c r="C89" s="44">
        <f t="shared" si="88"/>
        <v>25.80405913066236</v>
      </c>
      <c r="D89" s="44">
        <f t="shared" si="88"/>
        <v>42.279923979912169</v>
      </c>
      <c r="E89" s="44">
        <f t="shared" si="88"/>
        <v>12.289332341253601</v>
      </c>
      <c r="F89" s="44">
        <f t="shared" si="88"/>
        <v>0</v>
      </c>
      <c r="G89" s="44">
        <f t="shared" si="88"/>
        <v>0</v>
      </c>
      <c r="H89" s="44">
        <f t="shared" si="88"/>
        <v>0</v>
      </c>
      <c r="I89" s="160">
        <f t="shared" si="90"/>
        <v>577.52058576395416</v>
      </c>
      <c r="J89" s="155"/>
      <c r="K89" s="175" t="s">
        <v>16</v>
      </c>
      <c r="L89" s="44">
        <f t="shared" si="89"/>
        <v>497.14727031212601</v>
      </c>
      <c r="M89" s="44">
        <f t="shared" si="89"/>
        <v>25.80405913066236</v>
      </c>
      <c r="N89" s="44">
        <f t="shared" si="89"/>
        <v>42.279923979912169</v>
      </c>
      <c r="O89" s="44">
        <f t="shared" si="89"/>
        <v>12.289332341253601</v>
      </c>
      <c r="P89" s="44">
        <f t="shared" si="89"/>
        <v>0</v>
      </c>
      <c r="Q89" s="44">
        <f t="shared" si="89"/>
        <v>0</v>
      </c>
      <c r="R89" s="44">
        <f t="shared" si="89"/>
        <v>0</v>
      </c>
      <c r="S89" s="164">
        <f t="shared" si="91"/>
        <v>577.52058576395416</v>
      </c>
      <c r="T89" s="155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237"/>
      <c r="BA89" s="147"/>
      <c r="BR89" s="147"/>
      <c r="CG89" s="147"/>
    </row>
    <row r="90" spans="1:85" ht="15">
      <c r="A90" s="165" t="s">
        <v>15</v>
      </c>
      <c r="B90" s="41">
        <f t="shared" si="88"/>
        <v>8223.5388799736629</v>
      </c>
      <c r="C90" s="41">
        <f t="shared" si="88"/>
        <v>33.233609788958034</v>
      </c>
      <c r="D90" s="41">
        <f t="shared" si="88"/>
        <v>887.74012980231839</v>
      </c>
      <c r="E90" s="41">
        <f t="shared" si="88"/>
        <v>0</v>
      </c>
      <c r="F90" s="41">
        <f t="shared" si="88"/>
        <v>0</v>
      </c>
      <c r="G90" s="41">
        <f t="shared" si="88"/>
        <v>0</v>
      </c>
      <c r="H90" s="41">
        <f t="shared" si="88"/>
        <v>0</v>
      </c>
      <c r="I90" s="168">
        <f t="shared" si="90"/>
        <v>9144.5126195649391</v>
      </c>
      <c r="J90" s="155"/>
      <c r="K90" s="169" t="s">
        <v>15</v>
      </c>
      <c r="L90" s="88">
        <f t="shared" si="89"/>
        <v>8223.5388799736629</v>
      </c>
      <c r="M90" s="88">
        <f t="shared" si="89"/>
        <v>33.233609788958034</v>
      </c>
      <c r="N90" s="88">
        <f t="shared" si="89"/>
        <v>887.74012980231839</v>
      </c>
      <c r="O90" s="88">
        <f t="shared" si="89"/>
        <v>0</v>
      </c>
      <c r="P90" s="88">
        <f t="shared" si="89"/>
        <v>0</v>
      </c>
      <c r="Q90" s="88">
        <f t="shared" si="89"/>
        <v>0</v>
      </c>
      <c r="R90" s="88">
        <f t="shared" si="89"/>
        <v>0</v>
      </c>
      <c r="S90" s="172">
        <f t="shared" si="91"/>
        <v>9144.5126195649391</v>
      </c>
      <c r="T90" s="155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237"/>
      <c r="BA90" s="147"/>
      <c r="BR90" s="147"/>
      <c r="CG90" s="147"/>
    </row>
    <row r="91" spans="1:85" ht="15">
      <c r="A91" s="173" t="s">
        <v>54</v>
      </c>
      <c r="B91" s="44">
        <f t="shared" si="88"/>
        <v>0</v>
      </c>
      <c r="C91" s="44">
        <f t="shared" si="88"/>
        <v>0.29212615787281759</v>
      </c>
      <c r="D91" s="44">
        <f t="shared" si="88"/>
        <v>0.29606009010331669</v>
      </c>
      <c r="E91" s="44">
        <f t="shared" si="88"/>
        <v>152.28602502320203</v>
      </c>
      <c r="F91" s="44">
        <f t="shared" si="88"/>
        <v>559.94980143098758</v>
      </c>
      <c r="G91" s="44">
        <f t="shared" si="88"/>
        <v>0</v>
      </c>
      <c r="H91" s="44">
        <f t="shared" si="88"/>
        <v>0</v>
      </c>
      <c r="I91" s="160">
        <f t="shared" si="90"/>
        <v>712.82401270216576</v>
      </c>
      <c r="J91" s="155"/>
      <c r="K91" s="175" t="s">
        <v>54</v>
      </c>
      <c r="L91" s="44">
        <f t="shared" si="89"/>
        <v>0</v>
      </c>
      <c r="M91" s="44">
        <f t="shared" si="89"/>
        <v>0.29212615787281759</v>
      </c>
      <c r="N91" s="44">
        <f t="shared" si="89"/>
        <v>0.29606009010331669</v>
      </c>
      <c r="O91" s="44">
        <f t="shared" si="89"/>
        <v>152.28602502320203</v>
      </c>
      <c r="P91" s="44">
        <f t="shared" si="89"/>
        <v>14228.530548575347</v>
      </c>
      <c r="Q91" s="44">
        <f t="shared" si="89"/>
        <v>0</v>
      </c>
      <c r="R91" s="44">
        <f t="shared" si="89"/>
        <v>0</v>
      </c>
      <c r="S91" s="164">
        <f t="shared" si="91"/>
        <v>14381.404759846526</v>
      </c>
      <c r="T91" s="155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237"/>
      <c r="BA91" s="147"/>
      <c r="BR91" s="147"/>
      <c r="CG91" s="147"/>
    </row>
    <row r="92" spans="1:85" ht="15">
      <c r="A92" s="165" t="s">
        <v>12</v>
      </c>
      <c r="B92" s="41">
        <f t="shared" si="88"/>
        <v>0</v>
      </c>
      <c r="C92" s="41">
        <f t="shared" si="88"/>
        <v>0</v>
      </c>
      <c r="D92" s="41">
        <f t="shared" si="88"/>
        <v>0.10755940335766738</v>
      </c>
      <c r="E92" s="41">
        <f t="shared" si="88"/>
        <v>24.613702405309901</v>
      </c>
      <c r="F92" s="41">
        <f t="shared" si="88"/>
        <v>0</v>
      </c>
      <c r="G92" s="41">
        <f t="shared" si="88"/>
        <v>0</v>
      </c>
      <c r="H92" s="41">
        <f t="shared" si="88"/>
        <v>0</v>
      </c>
      <c r="I92" s="168">
        <f t="shared" si="90"/>
        <v>24.721261808667567</v>
      </c>
      <c r="J92" s="155"/>
      <c r="K92" s="169" t="s">
        <v>12</v>
      </c>
      <c r="L92" s="88">
        <f t="shared" si="89"/>
        <v>0</v>
      </c>
      <c r="M92" s="88">
        <f t="shared" si="89"/>
        <v>0</v>
      </c>
      <c r="N92" s="88">
        <f t="shared" si="89"/>
        <v>0.10755940335766738</v>
      </c>
      <c r="O92" s="88">
        <f t="shared" si="89"/>
        <v>24.613702405309901</v>
      </c>
      <c r="P92" s="88">
        <f t="shared" si="89"/>
        <v>3652.0993557686797</v>
      </c>
      <c r="Q92" s="88">
        <f t="shared" si="89"/>
        <v>0</v>
      </c>
      <c r="R92" s="88">
        <f t="shared" si="89"/>
        <v>0</v>
      </c>
      <c r="S92" s="172">
        <f t="shared" si="91"/>
        <v>3676.8206175773471</v>
      </c>
      <c r="T92" s="155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237"/>
      <c r="BA92" s="147"/>
      <c r="BR92" s="147"/>
      <c r="CG92" s="147"/>
    </row>
    <row r="93" spans="1:85" ht="15">
      <c r="A93" s="173" t="s">
        <v>55</v>
      </c>
      <c r="B93" s="44">
        <f t="shared" si="88"/>
        <v>0</v>
      </c>
      <c r="C93" s="44">
        <f t="shared" si="88"/>
        <v>0</v>
      </c>
      <c r="D93" s="44">
        <f t="shared" si="88"/>
        <v>0</v>
      </c>
      <c r="E93" s="44">
        <f t="shared" si="88"/>
        <v>0</v>
      </c>
      <c r="F93" s="44">
        <f t="shared" si="88"/>
        <v>0</v>
      </c>
      <c r="G93" s="44">
        <f t="shared" si="88"/>
        <v>0</v>
      </c>
      <c r="H93" s="44">
        <f t="shared" si="88"/>
        <v>0</v>
      </c>
      <c r="I93" s="160">
        <f t="shared" si="90"/>
        <v>0</v>
      </c>
      <c r="J93" s="155"/>
      <c r="K93" s="175" t="s">
        <v>55</v>
      </c>
      <c r="L93" s="44">
        <f t="shared" si="89"/>
        <v>0</v>
      </c>
      <c r="M93" s="44">
        <f t="shared" si="89"/>
        <v>0</v>
      </c>
      <c r="N93" s="44">
        <f t="shared" si="89"/>
        <v>0</v>
      </c>
      <c r="O93" s="44">
        <f t="shared" si="89"/>
        <v>0</v>
      </c>
      <c r="P93" s="44">
        <f t="shared" si="89"/>
        <v>1340.3357030384157</v>
      </c>
      <c r="Q93" s="44">
        <f t="shared" si="89"/>
        <v>0</v>
      </c>
      <c r="R93" s="44">
        <f t="shared" si="89"/>
        <v>0</v>
      </c>
      <c r="S93" s="164">
        <f t="shared" si="91"/>
        <v>1340.3357030384157</v>
      </c>
      <c r="T93" s="155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237"/>
      <c r="BA93" s="147"/>
      <c r="BR93" s="147"/>
      <c r="CG93" s="147"/>
    </row>
    <row r="94" spans="1:85" ht="15">
      <c r="A94" s="165" t="s">
        <v>17</v>
      </c>
      <c r="B94" s="41">
        <f t="shared" si="88"/>
        <v>267.51442069024972</v>
      </c>
      <c r="C94" s="41">
        <f t="shared" si="88"/>
        <v>0.77335952532727537</v>
      </c>
      <c r="D94" s="41">
        <f t="shared" si="88"/>
        <v>35.260021100295468</v>
      </c>
      <c r="E94" s="41">
        <f t="shared" si="88"/>
        <v>2.8455757036577554</v>
      </c>
      <c r="F94" s="41">
        <f t="shared" si="88"/>
        <v>0</v>
      </c>
      <c r="G94" s="41">
        <f t="shared" si="88"/>
        <v>0</v>
      </c>
      <c r="H94" s="41">
        <f t="shared" si="88"/>
        <v>0</v>
      </c>
      <c r="I94" s="168">
        <f t="shared" si="90"/>
        <v>306.39337701953025</v>
      </c>
      <c r="J94" s="155"/>
      <c r="K94" s="169" t="s">
        <v>17</v>
      </c>
      <c r="L94" s="88">
        <f t="shared" si="89"/>
        <v>267.51442069024972</v>
      </c>
      <c r="M94" s="88">
        <f t="shared" si="89"/>
        <v>0.77335952532727537</v>
      </c>
      <c r="N94" s="88">
        <f t="shared" si="89"/>
        <v>35.260021100295468</v>
      </c>
      <c r="O94" s="88">
        <f t="shared" si="89"/>
        <v>2.8455757036577554</v>
      </c>
      <c r="P94" s="88">
        <f t="shared" si="89"/>
        <v>0</v>
      </c>
      <c r="Q94" s="88">
        <f t="shared" si="89"/>
        <v>0</v>
      </c>
      <c r="R94" s="88">
        <f t="shared" si="89"/>
        <v>0</v>
      </c>
      <c r="S94" s="172">
        <f t="shared" si="91"/>
        <v>306.39337701953025</v>
      </c>
      <c r="T94" s="155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237"/>
      <c r="BA94" s="147"/>
      <c r="BR94" s="147"/>
      <c r="CG94" s="147"/>
    </row>
    <row r="95" spans="1:85" ht="15">
      <c r="A95" s="173" t="s">
        <v>139</v>
      </c>
      <c r="B95" s="44">
        <f t="shared" si="88"/>
        <v>2193.3141080440955</v>
      </c>
      <c r="C95" s="44">
        <f t="shared" si="88"/>
        <v>3.5257785397127281</v>
      </c>
      <c r="D95" s="44">
        <f t="shared" si="88"/>
        <v>232.44567624922556</v>
      </c>
      <c r="E95" s="44">
        <f t="shared" si="88"/>
        <v>0.54145858306932304</v>
      </c>
      <c r="F95" s="44">
        <f t="shared" si="88"/>
        <v>0</v>
      </c>
      <c r="G95" s="44">
        <f t="shared" si="88"/>
        <v>0</v>
      </c>
      <c r="H95" s="44">
        <f t="shared" si="88"/>
        <v>0</v>
      </c>
      <c r="I95" s="160">
        <f t="shared" si="90"/>
        <v>2429.827021416103</v>
      </c>
      <c r="J95" s="155"/>
      <c r="K95" s="175" t="s">
        <v>139</v>
      </c>
      <c r="L95" s="44">
        <f t="shared" si="89"/>
        <v>2193.3141080440955</v>
      </c>
      <c r="M95" s="44">
        <f t="shared" si="89"/>
        <v>3.5257785397127281</v>
      </c>
      <c r="N95" s="44">
        <f t="shared" si="89"/>
        <v>232.44567624922556</v>
      </c>
      <c r="O95" s="44">
        <f t="shared" si="89"/>
        <v>0.54145858306932304</v>
      </c>
      <c r="P95" s="44">
        <f t="shared" si="89"/>
        <v>0</v>
      </c>
      <c r="Q95" s="44">
        <f t="shared" si="89"/>
        <v>0</v>
      </c>
      <c r="R95" s="44">
        <f t="shared" si="89"/>
        <v>0</v>
      </c>
      <c r="S95" s="164">
        <f t="shared" si="91"/>
        <v>2429.827021416103</v>
      </c>
      <c r="T95" s="155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237"/>
      <c r="BA95" s="147"/>
      <c r="BR95" s="147"/>
      <c r="CG95" s="147"/>
    </row>
    <row r="96" spans="1:85" ht="15">
      <c r="A96" s="165" t="s">
        <v>25</v>
      </c>
      <c r="B96" s="41">
        <f t="shared" si="88"/>
        <v>1604.6463446517528</v>
      </c>
      <c r="C96" s="41">
        <f t="shared" si="88"/>
        <v>0.10166326344363162</v>
      </c>
      <c r="D96" s="41">
        <f t="shared" si="88"/>
        <v>3348.2888103707523</v>
      </c>
      <c r="E96" s="41">
        <f t="shared" si="88"/>
        <v>2365.5095665654999</v>
      </c>
      <c r="F96" s="41">
        <f t="shared" si="88"/>
        <v>0</v>
      </c>
      <c r="G96" s="41">
        <f t="shared" si="88"/>
        <v>2110.2966038303075</v>
      </c>
      <c r="H96" s="41">
        <f t="shared" si="88"/>
        <v>0.8935265226822473</v>
      </c>
      <c r="I96" s="168">
        <f t="shared" si="90"/>
        <v>9429.7365152044404</v>
      </c>
      <c r="J96" s="155"/>
      <c r="K96" s="169" t="s">
        <v>25</v>
      </c>
      <c r="L96" s="88">
        <f t="shared" si="89"/>
        <v>1604.6463446517528</v>
      </c>
      <c r="M96" s="88">
        <f t="shared" si="89"/>
        <v>0.10166326344363162</v>
      </c>
      <c r="N96" s="88">
        <f t="shared" si="89"/>
        <v>3348.2888103707523</v>
      </c>
      <c r="O96" s="88">
        <f t="shared" si="89"/>
        <v>2365.5095665654999</v>
      </c>
      <c r="P96" s="88">
        <f t="shared" si="89"/>
        <v>1510.3367913213842</v>
      </c>
      <c r="Q96" s="88">
        <f t="shared" si="89"/>
        <v>2110.2966038303075</v>
      </c>
      <c r="R96" s="88">
        <f t="shared" si="89"/>
        <v>0.8935265226822473</v>
      </c>
      <c r="S96" s="172">
        <f t="shared" si="91"/>
        <v>10940.073306525823</v>
      </c>
      <c r="T96" s="155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237"/>
      <c r="BA96" s="147"/>
      <c r="BR96" s="147"/>
      <c r="CG96" s="147"/>
    </row>
    <row r="97" spans="1:85" ht="15">
      <c r="A97" s="173" t="s">
        <v>24</v>
      </c>
      <c r="B97" s="44">
        <f t="shared" si="88"/>
        <v>1528.2184165005281</v>
      </c>
      <c r="C97" s="44">
        <f t="shared" si="88"/>
        <v>4.0042792225502275</v>
      </c>
      <c r="D97" s="44">
        <f t="shared" si="88"/>
        <v>129.43522154181207</v>
      </c>
      <c r="E97" s="44">
        <f t="shared" si="88"/>
        <v>0</v>
      </c>
      <c r="F97" s="44">
        <f t="shared" si="88"/>
        <v>0</v>
      </c>
      <c r="G97" s="44">
        <f t="shared" si="88"/>
        <v>0</v>
      </c>
      <c r="H97" s="44">
        <f t="shared" si="88"/>
        <v>0</v>
      </c>
      <c r="I97" s="160">
        <f t="shared" si="90"/>
        <v>1661.6579172648903</v>
      </c>
      <c r="J97" s="155"/>
      <c r="K97" s="175" t="s">
        <v>24</v>
      </c>
      <c r="L97" s="44">
        <f t="shared" si="89"/>
        <v>1528.2184165005281</v>
      </c>
      <c r="M97" s="44">
        <f t="shared" si="89"/>
        <v>4.0042792225502275</v>
      </c>
      <c r="N97" s="44">
        <f t="shared" si="89"/>
        <v>129.43522154181207</v>
      </c>
      <c r="O97" s="44">
        <f t="shared" si="89"/>
        <v>0</v>
      </c>
      <c r="P97" s="44">
        <f t="shared" si="89"/>
        <v>0</v>
      </c>
      <c r="Q97" s="44">
        <f t="shared" si="89"/>
        <v>0</v>
      </c>
      <c r="R97" s="44">
        <f t="shared" si="89"/>
        <v>0</v>
      </c>
      <c r="S97" s="164">
        <f t="shared" si="91"/>
        <v>1661.6579172648903</v>
      </c>
      <c r="T97" s="155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237"/>
      <c r="BA97" s="147"/>
      <c r="BR97" s="147"/>
      <c r="CG97" s="147"/>
    </row>
    <row r="98" spans="1:85" ht="15">
      <c r="A98" s="165" t="s">
        <v>56</v>
      </c>
      <c r="B98" s="41">
        <f t="shared" si="88"/>
        <v>4805.8493652004781</v>
      </c>
      <c r="C98" s="41">
        <f t="shared" si="88"/>
        <v>8.6590131451204382</v>
      </c>
      <c r="D98" s="41">
        <f t="shared" si="88"/>
        <v>480.82685800103712</v>
      </c>
      <c r="E98" s="41">
        <f t="shared" si="88"/>
        <v>0</v>
      </c>
      <c r="F98" s="41">
        <f t="shared" si="88"/>
        <v>0</v>
      </c>
      <c r="G98" s="41">
        <f t="shared" si="88"/>
        <v>0</v>
      </c>
      <c r="H98" s="41">
        <f t="shared" si="88"/>
        <v>0</v>
      </c>
      <c r="I98" s="168">
        <f t="shared" si="90"/>
        <v>5295.3352363466356</v>
      </c>
      <c r="J98" s="155"/>
      <c r="K98" s="169" t="s">
        <v>56</v>
      </c>
      <c r="L98" s="88">
        <f t="shared" si="89"/>
        <v>4805.8493652004781</v>
      </c>
      <c r="M98" s="88">
        <f t="shared" si="89"/>
        <v>8.6590131451204382</v>
      </c>
      <c r="N98" s="88">
        <f t="shared" si="89"/>
        <v>480.82685800103712</v>
      </c>
      <c r="O98" s="88">
        <f t="shared" si="89"/>
        <v>0</v>
      </c>
      <c r="P98" s="88">
        <f t="shared" si="89"/>
        <v>0.23136256970588234</v>
      </c>
      <c r="Q98" s="88">
        <f t="shared" si="89"/>
        <v>0</v>
      </c>
      <c r="R98" s="88">
        <f t="shared" si="89"/>
        <v>0</v>
      </c>
      <c r="S98" s="172">
        <f t="shared" si="91"/>
        <v>5295.5665989163417</v>
      </c>
      <c r="T98" s="155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237"/>
      <c r="BA98" s="147"/>
      <c r="BR98" s="147"/>
      <c r="CG98" s="147"/>
    </row>
    <row r="99" spans="1:85" ht="15">
      <c r="A99" s="173" t="s">
        <v>22</v>
      </c>
      <c r="B99" s="44">
        <f t="shared" si="88"/>
        <v>922.66632221368764</v>
      </c>
      <c r="C99" s="44">
        <f t="shared" si="88"/>
        <v>0</v>
      </c>
      <c r="D99" s="44">
        <f t="shared" si="88"/>
        <v>130.8035241311469</v>
      </c>
      <c r="E99" s="44">
        <f t="shared" si="88"/>
        <v>0.88680118095482707</v>
      </c>
      <c r="F99" s="44">
        <f t="shared" si="88"/>
        <v>41.052642453653974</v>
      </c>
      <c r="G99" s="44">
        <f t="shared" si="88"/>
        <v>0</v>
      </c>
      <c r="H99" s="44">
        <f t="shared" si="88"/>
        <v>0</v>
      </c>
      <c r="I99" s="160">
        <f t="shared" si="90"/>
        <v>1095.4092899794432</v>
      </c>
      <c r="J99" s="155"/>
      <c r="K99" s="175" t="s">
        <v>22</v>
      </c>
      <c r="L99" s="44">
        <f t="shared" si="89"/>
        <v>922.66632221368764</v>
      </c>
      <c r="M99" s="44">
        <f t="shared" si="89"/>
        <v>0</v>
      </c>
      <c r="N99" s="44">
        <f t="shared" si="89"/>
        <v>130.8035241311469</v>
      </c>
      <c r="O99" s="44">
        <f t="shared" si="89"/>
        <v>0.88680118095482707</v>
      </c>
      <c r="P99" s="44">
        <f t="shared" si="89"/>
        <v>1056.6070770641711</v>
      </c>
      <c r="Q99" s="44">
        <f t="shared" si="89"/>
        <v>0</v>
      </c>
      <c r="R99" s="44">
        <f t="shared" si="89"/>
        <v>0</v>
      </c>
      <c r="S99" s="164">
        <f t="shared" si="91"/>
        <v>2110.9637245899603</v>
      </c>
      <c r="T99" s="155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237"/>
      <c r="BA99" s="147"/>
      <c r="BR99" s="147"/>
      <c r="CG99" s="147"/>
    </row>
    <row r="100" spans="1:85" ht="15">
      <c r="A100" s="165" t="s">
        <v>21</v>
      </c>
      <c r="B100" s="41">
        <f t="shared" si="88"/>
        <v>3.8063807951283781</v>
      </c>
      <c r="C100" s="41">
        <f t="shared" si="88"/>
        <v>0</v>
      </c>
      <c r="D100" s="41">
        <f t="shared" si="88"/>
        <v>7.032767187410012E-2</v>
      </c>
      <c r="E100" s="41">
        <f t="shared" si="88"/>
        <v>0</v>
      </c>
      <c r="F100" s="41">
        <f t="shared" si="88"/>
        <v>0</v>
      </c>
      <c r="G100" s="41">
        <f t="shared" si="88"/>
        <v>0</v>
      </c>
      <c r="H100" s="41">
        <f t="shared" si="88"/>
        <v>0</v>
      </c>
      <c r="I100" s="168">
        <f t="shared" si="90"/>
        <v>3.8767084670024783</v>
      </c>
      <c r="J100" s="155"/>
      <c r="K100" s="169" t="s">
        <v>21</v>
      </c>
      <c r="L100" s="88">
        <f t="shared" si="89"/>
        <v>3.8063807951283781</v>
      </c>
      <c r="M100" s="88">
        <f t="shared" si="89"/>
        <v>0</v>
      </c>
      <c r="N100" s="88">
        <f t="shared" si="89"/>
        <v>7.032767187410012E-2</v>
      </c>
      <c r="O100" s="88">
        <f t="shared" si="89"/>
        <v>0</v>
      </c>
      <c r="P100" s="88">
        <f t="shared" si="89"/>
        <v>0</v>
      </c>
      <c r="Q100" s="88">
        <f t="shared" si="89"/>
        <v>0</v>
      </c>
      <c r="R100" s="88">
        <f t="shared" si="89"/>
        <v>0</v>
      </c>
      <c r="S100" s="172">
        <f t="shared" si="91"/>
        <v>3.8767084670024783</v>
      </c>
      <c r="T100" s="155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237"/>
      <c r="BA100" s="147"/>
      <c r="BR100" s="147"/>
      <c r="CG100" s="147"/>
    </row>
    <row r="101" spans="1:85" ht="15">
      <c r="A101" s="176" t="s">
        <v>60</v>
      </c>
      <c r="B101" s="44">
        <f t="shared" si="88"/>
        <v>565.25494975112031</v>
      </c>
      <c r="C101" s="44">
        <f t="shared" si="88"/>
        <v>0</v>
      </c>
      <c r="D101" s="44">
        <f t="shared" si="88"/>
        <v>370.11614548332869</v>
      </c>
      <c r="E101" s="44">
        <f t="shared" si="88"/>
        <v>0</v>
      </c>
      <c r="F101" s="44">
        <f t="shared" si="88"/>
        <v>0</v>
      </c>
      <c r="G101" s="44">
        <f t="shared" si="88"/>
        <v>0</v>
      </c>
      <c r="H101" s="44">
        <f t="shared" si="88"/>
        <v>0</v>
      </c>
      <c r="I101" s="160">
        <f t="shared" si="90"/>
        <v>935.37109523444906</v>
      </c>
      <c r="J101" s="155"/>
      <c r="K101" s="177" t="s">
        <v>60</v>
      </c>
      <c r="L101" s="44">
        <f t="shared" si="89"/>
        <v>565.25494975112031</v>
      </c>
      <c r="M101" s="44">
        <f t="shared" si="89"/>
        <v>0</v>
      </c>
      <c r="N101" s="44">
        <f t="shared" si="89"/>
        <v>370.11614548332869</v>
      </c>
      <c r="O101" s="44">
        <f t="shared" si="89"/>
        <v>0</v>
      </c>
      <c r="P101" s="44">
        <f t="shared" si="89"/>
        <v>0</v>
      </c>
      <c r="Q101" s="44">
        <f t="shared" si="89"/>
        <v>0</v>
      </c>
      <c r="R101" s="44">
        <f t="shared" si="89"/>
        <v>0</v>
      </c>
      <c r="S101" s="164">
        <f t="shared" si="91"/>
        <v>935.37109523444906</v>
      </c>
      <c r="T101" s="155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237"/>
      <c r="BA101" s="147"/>
      <c r="BR101" s="147"/>
      <c r="CG101" s="147"/>
    </row>
    <row r="102" spans="1:85">
      <c r="A102" s="178" t="s">
        <v>23</v>
      </c>
      <c r="B102" s="61">
        <f t="shared" si="88"/>
        <v>565.25494975112031</v>
      </c>
      <c r="C102" s="61">
        <f t="shared" si="88"/>
        <v>0</v>
      </c>
      <c r="D102" s="61">
        <f t="shared" si="88"/>
        <v>370.11614548332869</v>
      </c>
      <c r="E102" s="61">
        <f t="shared" si="88"/>
        <v>0</v>
      </c>
      <c r="F102" s="61">
        <f t="shared" si="88"/>
        <v>0</v>
      </c>
      <c r="G102" s="61">
        <f t="shared" si="88"/>
        <v>0</v>
      </c>
      <c r="H102" s="61">
        <f t="shared" si="88"/>
        <v>0</v>
      </c>
      <c r="I102" s="181">
        <f t="shared" si="90"/>
        <v>935.37109523444906</v>
      </c>
      <c r="J102" s="155"/>
      <c r="K102" s="182" t="s">
        <v>23</v>
      </c>
      <c r="L102" s="91">
        <f t="shared" si="89"/>
        <v>565.25494975112031</v>
      </c>
      <c r="M102" s="91">
        <f t="shared" si="89"/>
        <v>0</v>
      </c>
      <c r="N102" s="91">
        <f t="shared" si="89"/>
        <v>370.11614548332869</v>
      </c>
      <c r="O102" s="91">
        <f t="shared" si="89"/>
        <v>0</v>
      </c>
      <c r="P102" s="91">
        <f t="shared" si="89"/>
        <v>0</v>
      </c>
      <c r="Q102" s="91">
        <f t="shared" si="89"/>
        <v>0</v>
      </c>
      <c r="R102" s="91">
        <f t="shared" si="89"/>
        <v>0</v>
      </c>
      <c r="S102" s="185">
        <f t="shared" si="91"/>
        <v>935.37109523444906</v>
      </c>
      <c r="T102" s="155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238"/>
      <c r="BA102" s="147"/>
      <c r="BR102" s="147"/>
      <c r="CG102" s="147"/>
    </row>
    <row r="103" spans="1:85">
      <c r="A103" s="186" t="s">
        <v>19</v>
      </c>
      <c r="B103" s="64">
        <f t="shared" si="88"/>
        <v>0</v>
      </c>
      <c r="C103" s="64">
        <f t="shared" si="88"/>
        <v>0</v>
      </c>
      <c r="D103" s="64">
        <f t="shared" si="88"/>
        <v>0</v>
      </c>
      <c r="E103" s="64">
        <f t="shared" si="88"/>
        <v>0</v>
      </c>
      <c r="F103" s="64">
        <f t="shared" si="88"/>
        <v>0</v>
      </c>
      <c r="G103" s="64">
        <f t="shared" si="88"/>
        <v>0</v>
      </c>
      <c r="H103" s="64">
        <f t="shared" si="88"/>
        <v>0</v>
      </c>
      <c r="I103" s="189">
        <f t="shared" si="90"/>
        <v>0</v>
      </c>
      <c r="J103" s="155"/>
      <c r="K103" s="190" t="s">
        <v>19</v>
      </c>
      <c r="L103" s="64">
        <f t="shared" si="89"/>
        <v>0</v>
      </c>
      <c r="M103" s="64">
        <f t="shared" si="89"/>
        <v>0</v>
      </c>
      <c r="N103" s="64">
        <f t="shared" si="89"/>
        <v>0</v>
      </c>
      <c r="O103" s="64">
        <f t="shared" si="89"/>
        <v>0</v>
      </c>
      <c r="P103" s="64">
        <f t="shared" si="89"/>
        <v>0</v>
      </c>
      <c r="Q103" s="64">
        <f t="shared" si="89"/>
        <v>0</v>
      </c>
      <c r="R103" s="64">
        <f t="shared" si="89"/>
        <v>0</v>
      </c>
      <c r="S103" s="192">
        <f t="shared" si="91"/>
        <v>0</v>
      </c>
      <c r="T103" s="155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238"/>
      <c r="BA103" s="147"/>
      <c r="BR103" s="147"/>
      <c r="CG103" s="147"/>
    </row>
    <row r="104" spans="1:85">
      <c r="A104" s="178" t="s">
        <v>20</v>
      </c>
      <c r="B104" s="61">
        <f t="shared" si="88"/>
        <v>0</v>
      </c>
      <c r="C104" s="61">
        <f t="shared" si="88"/>
        <v>0</v>
      </c>
      <c r="D104" s="61">
        <f t="shared" si="88"/>
        <v>0</v>
      </c>
      <c r="E104" s="61">
        <f t="shared" si="88"/>
        <v>0</v>
      </c>
      <c r="F104" s="61">
        <f t="shared" si="88"/>
        <v>0</v>
      </c>
      <c r="G104" s="61">
        <f t="shared" si="88"/>
        <v>0</v>
      </c>
      <c r="H104" s="61">
        <f t="shared" si="88"/>
        <v>0</v>
      </c>
      <c r="I104" s="181">
        <f t="shared" si="90"/>
        <v>0</v>
      </c>
      <c r="J104" s="155"/>
      <c r="K104" s="182" t="s">
        <v>20</v>
      </c>
      <c r="L104" s="91">
        <f t="shared" si="89"/>
        <v>0</v>
      </c>
      <c r="M104" s="91">
        <f t="shared" si="89"/>
        <v>0</v>
      </c>
      <c r="N104" s="91">
        <f t="shared" si="89"/>
        <v>0</v>
      </c>
      <c r="O104" s="91">
        <f t="shared" si="89"/>
        <v>0</v>
      </c>
      <c r="P104" s="91">
        <f t="shared" si="89"/>
        <v>0</v>
      </c>
      <c r="Q104" s="91">
        <f t="shared" si="89"/>
        <v>0</v>
      </c>
      <c r="R104" s="91">
        <f t="shared" si="89"/>
        <v>0</v>
      </c>
      <c r="S104" s="185">
        <f t="shared" si="91"/>
        <v>0</v>
      </c>
      <c r="T104" s="155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238"/>
      <c r="BA104" s="147"/>
      <c r="BR104" s="147"/>
      <c r="CG104" s="147"/>
    </row>
    <row r="105" spans="1:85" ht="15" thickBot="1">
      <c r="A105" s="193" t="s">
        <v>11</v>
      </c>
      <c r="B105" s="54">
        <f t="shared" si="88"/>
        <v>0</v>
      </c>
      <c r="C105" s="54">
        <f t="shared" si="88"/>
        <v>0</v>
      </c>
      <c r="D105" s="54">
        <f t="shared" si="88"/>
        <v>0</v>
      </c>
      <c r="E105" s="54">
        <f t="shared" si="88"/>
        <v>0</v>
      </c>
      <c r="F105" s="54">
        <f t="shared" si="88"/>
        <v>0</v>
      </c>
      <c r="G105" s="54">
        <f t="shared" si="88"/>
        <v>0</v>
      </c>
      <c r="H105" s="54">
        <f t="shared" si="88"/>
        <v>0</v>
      </c>
      <c r="I105" s="196">
        <f t="shared" si="90"/>
        <v>0</v>
      </c>
      <c r="J105" s="155"/>
      <c r="K105" s="197" t="s">
        <v>11</v>
      </c>
      <c r="L105" s="54">
        <f t="shared" si="89"/>
        <v>0</v>
      </c>
      <c r="M105" s="54">
        <f t="shared" si="89"/>
        <v>0</v>
      </c>
      <c r="N105" s="54">
        <f t="shared" si="89"/>
        <v>0</v>
      </c>
      <c r="O105" s="54">
        <f t="shared" si="89"/>
        <v>0</v>
      </c>
      <c r="P105" s="54">
        <f t="shared" si="89"/>
        <v>0</v>
      </c>
      <c r="Q105" s="54">
        <f t="shared" si="89"/>
        <v>0</v>
      </c>
      <c r="R105" s="54">
        <f t="shared" si="89"/>
        <v>0</v>
      </c>
      <c r="S105" s="199">
        <f t="shared" si="91"/>
        <v>0</v>
      </c>
      <c r="T105" s="155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238"/>
      <c r="BA105" s="147"/>
      <c r="BR105" s="147"/>
      <c r="CG105" s="147"/>
    </row>
    <row r="106" spans="1:85" ht="15">
      <c r="A106" s="200" t="s">
        <v>26</v>
      </c>
      <c r="B106" s="201">
        <f>SUM(B85:B101)</f>
        <v>20756.335785535666</v>
      </c>
      <c r="C106" s="201">
        <f t="shared" ref="C106:H106" si="92">SUM(C85:C101)</f>
        <v>76.393888773647504</v>
      </c>
      <c r="D106" s="201">
        <f t="shared" si="92"/>
        <v>5665.3196037402358</v>
      </c>
      <c r="E106" s="201">
        <f t="shared" si="92"/>
        <v>2558.9724618029477</v>
      </c>
      <c r="F106" s="201">
        <f t="shared" si="92"/>
        <v>601.00244388464159</v>
      </c>
      <c r="G106" s="201">
        <f t="shared" si="92"/>
        <v>2110.2966038303075</v>
      </c>
      <c r="H106" s="203">
        <f t="shared" si="92"/>
        <v>0.8935265226822473</v>
      </c>
      <c r="I106" s="160">
        <f t="shared" ref="I106" si="93">SUM(I85:I101)</f>
        <v>31769.214314090124</v>
      </c>
      <c r="J106" s="155"/>
      <c r="K106" s="202" t="s">
        <v>26</v>
      </c>
      <c r="L106" s="201">
        <f>SUM(L85:L101)</f>
        <v>20756.335785535666</v>
      </c>
      <c r="M106" s="201">
        <f t="shared" ref="M106:R106" si="94">SUM(M85:M101)</f>
        <v>76.393888773647504</v>
      </c>
      <c r="N106" s="201">
        <f t="shared" si="94"/>
        <v>5665.3196037402358</v>
      </c>
      <c r="O106" s="201">
        <f t="shared" si="94"/>
        <v>2558.9724618029477</v>
      </c>
      <c r="P106" s="201">
        <f t="shared" si="94"/>
        <v>21790.295833199518</v>
      </c>
      <c r="Q106" s="201">
        <f t="shared" si="94"/>
        <v>2110.2966038303075</v>
      </c>
      <c r="R106" s="203">
        <f t="shared" si="94"/>
        <v>0.8935265226822473</v>
      </c>
      <c r="S106" s="204">
        <f t="shared" ref="S106" si="95">SUM(S85:S101)</f>
        <v>52958.507703404997</v>
      </c>
      <c r="T106" s="155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237"/>
      <c r="BA106" s="147"/>
      <c r="BR106" s="147"/>
      <c r="CG106" s="147"/>
    </row>
    <row r="107" spans="1:85" s="25" customFormat="1" ht="15" thickBot="1">
      <c r="A107" s="60" t="s">
        <v>83</v>
      </c>
      <c r="B107" s="49">
        <f>IF($I106=0,"-",B106/$I106)</f>
        <v>0.65334746967065904</v>
      </c>
      <c r="C107" s="49">
        <f t="shared" ref="C107:H107" si="96">IF($I106=0,"-",C106/$I106)</f>
        <v>2.4046514974645017E-3</v>
      </c>
      <c r="D107" s="49">
        <f t="shared" si="96"/>
        <v>0.17832734381560017</v>
      </c>
      <c r="E107" s="49">
        <f t="shared" si="96"/>
        <v>8.0548811705047574E-2</v>
      </c>
      <c r="F107" s="49">
        <f t="shared" si="96"/>
        <v>1.8917762269559431E-2</v>
      </c>
      <c r="G107" s="49">
        <f t="shared" si="96"/>
        <v>6.6425835494910532E-2</v>
      </c>
      <c r="H107" s="71">
        <f t="shared" si="96"/>
        <v>2.8125546758830447E-5</v>
      </c>
      <c r="I107" s="50">
        <f>SUM(B107:H107)</f>
        <v>1.0000000000000002</v>
      </c>
      <c r="K107" s="82" t="s">
        <v>83</v>
      </c>
      <c r="L107" s="99">
        <f>IF($S106=0,"-",L106/$S106)</f>
        <v>0.39193581325557492</v>
      </c>
      <c r="M107" s="99">
        <f t="shared" ref="M107:R107" si="97">IF($S106=0,"-",M106/$S106)</f>
        <v>1.442523441209725E-3</v>
      </c>
      <c r="N107" s="99">
        <f t="shared" si="97"/>
        <v>0.10697657183750253</v>
      </c>
      <c r="O107" s="99">
        <f t="shared" si="97"/>
        <v>4.8320327984589663E-2</v>
      </c>
      <c r="P107" s="99">
        <f t="shared" si="97"/>
        <v>0.41145977819534552</v>
      </c>
      <c r="Q107" s="99">
        <f t="shared" si="97"/>
        <v>3.9848113085985327E-2</v>
      </c>
      <c r="R107" s="100">
        <f t="shared" si="97"/>
        <v>1.6872199792457474E-5</v>
      </c>
      <c r="S107" s="101">
        <f>SUM(L107:R107)</f>
        <v>1</v>
      </c>
      <c r="AI107" s="140"/>
    </row>
    <row r="108" spans="1:85" ht="15" thickBot="1">
      <c r="A108" s="239"/>
      <c r="B108" s="240"/>
      <c r="C108" s="240"/>
      <c r="D108" s="240"/>
      <c r="E108" s="240"/>
      <c r="F108" s="240"/>
      <c r="G108" s="240"/>
      <c r="H108" s="240"/>
      <c r="I108" s="240"/>
      <c r="K108" s="239"/>
      <c r="AI108" s="155"/>
      <c r="BA108" s="147"/>
      <c r="BR108" s="147"/>
      <c r="CG108" s="147"/>
    </row>
    <row r="109" spans="1:85" ht="28.5">
      <c r="A109" s="346" t="s">
        <v>28</v>
      </c>
      <c r="B109" s="151" t="s">
        <v>0</v>
      </c>
      <c r="C109" s="151" t="s">
        <v>1</v>
      </c>
      <c r="D109" s="151" t="s">
        <v>2</v>
      </c>
      <c r="E109" s="151" t="s">
        <v>3</v>
      </c>
      <c r="F109" s="151" t="s">
        <v>27</v>
      </c>
      <c r="G109" s="151" t="s">
        <v>4</v>
      </c>
      <c r="H109" s="151" t="s">
        <v>5</v>
      </c>
      <c r="I109" s="152" t="s">
        <v>6</v>
      </c>
      <c r="K109" s="348" t="s">
        <v>28</v>
      </c>
      <c r="L109" s="153" t="s">
        <v>0</v>
      </c>
      <c r="M109" s="153" t="s">
        <v>1</v>
      </c>
      <c r="N109" s="153" t="s">
        <v>2</v>
      </c>
      <c r="O109" s="153" t="s">
        <v>3</v>
      </c>
      <c r="P109" s="153" t="s">
        <v>27</v>
      </c>
      <c r="Q109" s="153" t="s">
        <v>4</v>
      </c>
      <c r="R109" s="153" t="s">
        <v>5</v>
      </c>
      <c r="S109" s="154" t="s">
        <v>6</v>
      </c>
      <c r="U109" s="350" t="s">
        <v>28</v>
      </c>
      <c r="V109" s="206" t="s">
        <v>68</v>
      </c>
      <c r="W109" s="206" t="s">
        <v>69</v>
      </c>
      <c r="X109" s="206" t="s">
        <v>4</v>
      </c>
      <c r="Y109" s="206" t="s">
        <v>1</v>
      </c>
      <c r="Z109" s="206" t="s">
        <v>2</v>
      </c>
      <c r="AA109" s="206" t="s">
        <v>3</v>
      </c>
      <c r="AB109" s="206" t="s">
        <v>51</v>
      </c>
      <c r="AC109" s="206" t="s">
        <v>63</v>
      </c>
      <c r="AD109" s="207" t="s">
        <v>70</v>
      </c>
      <c r="AE109" s="207" t="s">
        <v>71</v>
      </c>
      <c r="AF109" s="207" t="s">
        <v>72</v>
      </c>
      <c r="AG109" s="207" t="s">
        <v>73</v>
      </c>
      <c r="AH109" s="207" t="s">
        <v>74</v>
      </c>
      <c r="AI109" s="208" t="s">
        <v>59</v>
      </c>
      <c r="BA109" s="147"/>
      <c r="BR109" s="147"/>
      <c r="CG109" s="147"/>
    </row>
    <row r="110" spans="1:85" ht="15">
      <c r="A110" s="347" t="s">
        <v>28</v>
      </c>
      <c r="B110" s="312" t="s">
        <v>115</v>
      </c>
      <c r="C110" s="313"/>
      <c r="D110" s="313"/>
      <c r="E110" s="313"/>
      <c r="F110" s="313"/>
      <c r="G110" s="313"/>
      <c r="H110" s="313"/>
      <c r="I110" s="314"/>
      <c r="K110" s="349" t="s">
        <v>28</v>
      </c>
      <c r="L110" s="315" t="s">
        <v>115</v>
      </c>
      <c r="M110" s="316"/>
      <c r="N110" s="316"/>
      <c r="O110" s="316"/>
      <c r="P110" s="316"/>
      <c r="Q110" s="316"/>
      <c r="R110" s="316"/>
      <c r="S110" s="317"/>
      <c r="U110" s="351" t="s">
        <v>28</v>
      </c>
      <c r="V110" s="344" t="s">
        <v>115</v>
      </c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5"/>
      <c r="BA110" s="147"/>
      <c r="BR110" s="147"/>
      <c r="CG110" s="147"/>
    </row>
    <row r="111" spans="1:85" ht="15">
      <c r="A111" s="157" t="s">
        <v>7</v>
      </c>
      <c r="B111" s="158">
        <v>0</v>
      </c>
      <c r="C111" s="158">
        <v>0</v>
      </c>
      <c r="D111" s="158">
        <v>0</v>
      </c>
      <c r="E111" s="158">
        <v>0</v>
      </c>
      <c r="F111" s="321"/>
      <c r="G111" s="158">
        <v>0</v>
      </c>
      <c r="H111" s="159">
        <v>0</v>
      </c>
      <c r="I111" s="160">
        <f>SUM(B111:H111)</f>
        <v>0</v>
      </c>
      <c r="J111" s="155"/>
      <c r="K111" s="209" t="s">
        <v>7</v>
      </c>
      <c r="L111" s="158">
        <v>0</v>
      </c>
      <c r="M111" s="158">
        <v>0</v>
      </c>
      <c r="N111" s="158">
        <v>0</v>
      </c>
      <c r="O111" s="158">
        <v>0</v>
      </c>
      <c r="P111" s="158">
        <v>0</v>
      </c>
      <c r="Q111" s="158">
        <v>0</v>
      </c>
      <c r="R111" s="210">
        <v>0</v>
      </c>
      <c r="S111" s="211">
        <f>SUM(L111:R111)</f>
        <v>0</v>
      </c>
      <c r="U111" s="212" t="s">
        <v>7</v>
      </c>
      <c r="V111" s="213">
        <v>0</v>
      </c>
      <c r="W111" s="213">
        <v>0</v>
      </c>
      <c r="X111" s="213">
        <v>0</v>
      </c>
      <c r="Y111" s="213">
        <v>0</v>
      </c>
      <c r="Z111" s="213">
        <v>0</v>
      </c>
      <c r="AA111" s="213">
        <v>0</v>
      </c>
      <c r="AB111" s="213">
        <v>0</v>
      </c>
      <c r="AC111" s="214">
        <v>0</v>
      </c>
      <c r="AD111" s="215">
        <v>0</v>
      </c>
      <c r="AE111" s="215">
        <v>0</v>
      </c>
      <c r="AF111" s="215">
        <v>0</v>
      </c>
      <c r="AG111" s="215">
        <v>0</v>
      </c>
      <c r="AH111" s="215">
        <v>0</v>
      </c>
      <c r="AI111" s="216">
        <f>SUM(V111:AC111)</f>
        <v>0</v>
      </c>
      <c r="BA111" s="147"/>
      <c r="BR111" s="147"/>
      <c r="CG111" s="147"/>
    </row>
    <row r="112" spans="1:85" ht="15">
      <c r="A112" s="165" t="s">
        <v>8</v>
      </c>
      <c r="B112" s="166">
        <v>0</v>
      </c>
      <c r="C112" s="166">
        <v>0</v>
      </c>
      <c r="D112" s="166">
        <v>0</v>
      </c>
      <c r="E112" s="166">
        <v>0</v>
      </c>
      <c r="F112" s="322"/>
      <c r="G112" s="166">
        <v>0</v>
      </c>
      <c r="H112" s="167">
        <v>0</v>
      </c>
      <c r="I112" s="168">
        <f t="shared" ref="I112:I131" si="98">SUM(B112:H112)</f>
        <v>0</v>
      </c>
      <c r="J112" s="155"/>
      <c r="K112" s="169" t="s">
        <v>8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  <c r="Q112" s="170">
        <v>0</v>
      </c>
      <c r="R112" s="171">
        <v>0</v>
      </c>
      <c r="S112" s="172">
        <f t="shared" ref="S112:S131" si="99">SUM(L112:R112)</f>
        <v>0</v>
      </c>
      <c r="U112" s="217" t="s">
        <v>8</v>
      </c>
      <c r="V112" s="218">
        <v>0</v>
      </c>
      <c r="W112" s="218">
        <v>0</v>
      </c>
      <c r="X112" s="218">
        <v>0</v>
      </c>
      <c r="Y112" s="218">
        <v>0</v>
      </c>
      <c r="Z112" s="218">
        <v>0</v>
      </c>
      <c r="AA112" s="218">
        <v>0</v>
      </c>
      <c r="AB112" s="218">
        <v>0</v>
      </c>
      <c r="AC112" s="219">
        <v>0</v>
      </c>
      <c r="AD112" s="218">
        <v>0</v>
      </c>
      <c r="AE112" s="218">
        <v>0</v>
      </c>
      <c r="AF112" s="218">
        <v>0</v>
      </c>
      <c r="AG112" s="218">
        <v>0</v>
      </c>
      <c r="AH112" s="218">
        <v>0</v>
      </c>
      <c r="AI112" s="220">
        <f t="shared" ref="AI112:AI131" si="100">SUM(V112:AC112)</f>
        <v>0</v>
      </c>
      <c r="BA112" s="147"/>
      <c r="BR112" s="147"/>
      <c r="CG112" s="147"/>
    </row>
    <row r="113" spans="1:85" ht="15">
      <c r="A113" s="173" t="s">
        <v>10</v>
      </c>
      <c r="B113" s="162">
        <v>0</v>
      </c>
      <c r="C113" s="162">
        <v>0</v>
      </c>
      <c r="D113" s="162">
        <v>199.94658944188353</v>
      </c>
      <c r="E113" s="162">
        <v>0</v>
      </c>
      <c r="F113" s="322"/>
      <c r="G113" s="162">
        <v>0</v>
      </c>
      <c r="H113" s="174">
        <v>0</v>
      </c>
      <c r="I113" s="160">
        <f t="shared" si="98"/>
        <v>199.94658944188353</v>
      </c>
      <c r="J113" s="155"/>
      <c r="K113" s="175" t="s">
        <v>10</v>
      </c>
      <c r="L113" s="162">
        <v>0</v>
      </c>
      <c r="M113" s="162">
        <v>0</v>
      </c>
      <c r="N113" s="162">
        <v>199.94658944188353</v>
      </c>
      <c r="O113" s="162">
        <v>0</v>
      </c>
      <c r="P113" s="162">
        <v>0</v>
      </c>
      <c r="Q113" s="162">
        <v>0</v>
      </c>
      <c r="R113" s="163">
        <v>0</v>
      </c>
      <c r="S113" s="164">
        <f t="shared" si="99"/>
        <v>199.94658944188353</v>
      </c>
      <c r="U113" s="221" t="s">
        <v>10</v>
      </c>
      <c r="V113" s="213">
        <v>0</v>
      </c>
      <c r="W113" s="213">
        <v>0</v>
      </c>
      <c r="X113" s="213">
        <v>0</v>
      </c>
      <c r="Y113" s="213">
        <v>0</v>
      </c>
      <c r="Z113" s="213">
        <v>199.94658944188353</v>
      </c>
      <c r="AA113" s="213">
        <v>0</v>
      </c>
      <c r="AB113" s="213">
        <v>0</v>
      </c>
      <c r="AC113" s="214">
        <v>0</v>
      </c>
      <c r="AD113" s="215">
        <v>0</v>
      </c>
      <c r="AE113" s="215">
        <v>0</v>
      </c>
      <c r="AF113" s="215">
        <v>0</v>
      </c>
      <c r="AG113" s="215">
        <v>0</v>
      </c>
      <c r="AH113" s="215">
        <v>0</v>
      </c>
      <c r="AI113" s="216">
        <f t="shared" si="100"/>
        <v>199.94658944188353</v>
      </c>
      <c r="BA113" s="147"/>
      <c r="BR113" s="147"/>
      <c r="CG113" s="147"/>
    </row>
    <row r="114" spans="1:85" ht="15">
      <c r="A114" s="165" t="s">
        <v>52</v>
      </c>
      <c r="B114" s="166">
        <v>0</v>
      </c>
      <c r="C114" s="166">
        <v>0</v>
      </c>
      <c r="D114" s="166">
        <v>0</v>
      </c>
      <c r="E114" s="166">
        <v>0</v>
      </c>
      <c r="F114" s="322"/>
      <c r="G114" s="166">
        <v>0</v>
      </c>
      <c r="H114" s="167">
        <v>0</v>
      </c>
      <c r="I114" s="168">
        <f t="shared" si="98"/>
        <v>0</v>
      </c>
      <c r="J114" s="155"/>
      <c r="K114" s="169" t="s">
        <v>52</v>
      </c>
      <c r="L114" s="170">
        <v>0</v>
      </c>
      <c r="M114" s="170">
        <v>0</v>
      </c>
      <c r="N114" s="170">
        <v>0</v>
      </c>
      <c r="O114" s="170">
        <v>0</v>
      </c>
      <c r="P114" s="170">
        <v>0</v>
      </c>
      <c r="Q114" s="170">
        <v>0</v>
      </c>
      <c r="R114" s="171">
        <v>0</v>
      </c>
      <c r="S114" s="172">
        <f t="shared" si="99"/>
        <v>0</v>
      </c>
      <c r="U114" s="217" t="s">
        <v>52</v>
      </c>
      <c r="V114" s="218">
        <v>0</v>
      </c>
      <c r="W114" s="218">
        <v>0</v>
      </c>
      <c r="X114" s="218">
        <v>0</v>
      </c>
      <c r="Y114" s="218">
        <v>0</v>
      </c>
      <c r="Z114" s="218">
        <v>0</v>
      </c>
      <c r="AA114" s="218">
        <v>0</v>
      </c>
      <c r="AB114" s="218">
        <v>0</v>
      </c>
      <c r="AC114" s="219">
        <v>0</v>
      </c>
      <c r="AD114" s="218">
        <v>0</v>
      </c>
      <c r="AE114" s="218">
        <v>0</v>
      </c>
      <c r="AF114" s="218">
        <v>0</v>
      </c>
      <c r="AG114" s="218">
        <v>0</v>
      </c>
      <c r="AH114" s="218">
        <v>0</v>
      </c>
      <c r="AI114" s="220">
        <f t="shared" si="100"/>
        <v>0</v>
      </c>
      <c r="BA114" s="147"/>
      <c r="BR114" s="147"/>
      <c r="CG114" s="147"/>
    </row>
    <row r="115" spans="1:85" ht="15">
      <c r="A115" s="173" t="s">
        <v>16</v>
      </c>
      <c r="B115" s="162">
        <v>1.7217891714370527E-2</v>
      </c>
      <c r="C115" s="162">
        <v>0</v>
      </c>
      <c r="D115" s="162">
        <v>2.5826837571555794</v>
      </c>
      <c r="E115" s="162">
        <v>0</v>
      </c>
      <c r="F115" s="322"/>
      <c r="G115" s="162">
        <v>0</v>
      </c>
      <c r="H115" s="174">
        <v>0</v>
      </c>
      <c r="I115" s="160">
        <f t="shared" si="98"/>
        <v>2.5999016488699498</v>
      </c>
      <c r="J115" s="155"/>
      <c r="K115" s="175" t="s">
        <v>16</v>
      </c>
      <c r="L115" s="162">
        <v>1.7217891714370527E-2</v>
      </c>
      <c r="M115" s="162">
        <v>0</v>
      </c>
      <c r="N115" s="162">
        <v>2.5826837571555794</v>
      </c>
      <c r="O115" s="162">
        <v>0</v>
      </c>
      <c r="P115" s="162">
        <v>0</v>
      </c>
      <c r="Q115" s="162">
        <v>0</v>
      </c>
      <c r="R115" s="163">
        <v>0</v>
      </c>
      <c r="S115" s="164">
        <f t="shared" si="99"/>
        <v>2.5999016488699498</v>
      </c>
      <c r="U115" s="221" t="s">
        <v>16</v>
      </c>
      <c r="V115" s="213">
        <v>1.7217891714370527E-2</v>
      </c>
      <c r="W115" s="213">
        <v>0</v>
      </c>
      <c r="X115" s="213">
        <v>0</v>
      </c>
      <c r="Y115" s="213">
        <v>0</v>
      </c>
      <c r="Z115" s="213">
        <v>0</v>
      </c>
      <c r="AA115" s="213">
        <v>0</v>
      </c>
      <c r="AB115" s="213">
        <v>0</v>
      </c>
      <c r="AC115" s="214">
        <v>2.5826837571555794</v>
      </c>
      <c r="AD115" s="215">
        <v>0</v>
      </c>
      <c r="AE115" s="215">
        <v>0</v>
      </c>
      <c r="AF115" s="215">
        <v>0</v>
      </c>
      <c r="AG115" s="215">
        <v>2.5826837571555794</v>
      </c>
      <c r="AH115" s="215">
        <v>0</v>
      </c>
      <c r="AI115" s="216">
        <f t="shared" si="100"/>
        <v>2.5999016488699498</v>
      </c>
      <c r="BA115" s="147"/>
      <c r="BR115" s="147"/>
      <c r="CG115" s="147"/>
    </row>
    <row r="116" spans="1:85" ht="15">
      <c r="A116" s="165" t="s">
        <v>15</v>
      </c>
      <c r="B116" s="166">
        <v>0</v>
      </c>
      <c r="C116" s="166">
        <v>0</v>
      </c>
      <c r="D116" s="166">
        <v>5.4093679398659639E-2</v>
      </c>
      <c r="E116" s="166">
        <v>0</v>
      </c>
      <c r="F116" s="322"/>
      <c r="G116" s="166">
        <v>0</v>
      </c>
      <c r="H116" s="167">
        <v>0</v>
      </c>
      <c r="I116" s="168">
        <f t="shared" si="98"/>
        <v>5.4093679398659639E-2</v>
      </c>
      <c r="J116" s="155"/>
      <c r="K116" s="169" t="s">
        <v>15</v>
      </c>
      <c r="L116" s="170">
        <v>0</v>
      </c>
      <c r="M116" s="170">
        <v>0</v>
      </c>
      <c r="N116" s="170">
        <v>5.4093679398659639E-2</v>
      </c>
      <c r="O116" s="170">
        <v>0</v>
      </c>
      <c r="P116" s="170">
        <v>0</v>
      </c>
      <c r="Q116" s="170">
        <v>0</v>
      </c>
      <c r="R116" s="171">
        <v>0</v>
      </c>
      <c r="S116" s="172">
        <f t="shared" si="99"/>
        <v>5.4093679398659639E-2</v>
      </c>
      <c r="U116" s="217" t="s">
        <v>53</v>
      </c>
      <c r="V116" s="218">
        <v>0</v>
      </c>
      <c r="W116" s="218">
        <v>0</v>
      </c>
      <c r="X116" s="218">
        <v>0</v>
      </c>
      <c r="Y116" s="218">
        <v>0</v>
      </c>
      <c r="Z116" s="218">
        <v>5.4093679398659639E-2</v>
      </c>
      <c r="AA116" s="218">
        <v>0</v>
      </c>
      <c r="AB116" s="218">
        <v>0</v>
      </c>
      <c r="AC116" s="219">
        <v>0</v>
      </c>
      <c r="AD116" s="218">
        <v>0</v>
      </c>
      <c r="AE116" s="218">
        <v>0</v>
      </c>
      <c r="AF116" s="218">
        <v>0</v>
      </c>
      <c r="AG116" s="218">
        <v>0</v>
      </c>
      <c r="AH116" s="218">
        <v>0</v>
      </c>
      <c r="AI116" s="220">
        <f t="shared" si="100"/>
        <v>5.4093679398659639E-2</v>
      </c>
      <c r="BA116" s="147"/>
      <c r="BR116" s="147"/>
      <c r="CG116" s="147"/>
    </row>
    <row r="117" spans="1:85" ht="15">
      <c r="A117" s="173" t="s">
        <v>54</v>
      </c>
      <c r="B117" s="162">
        <v>0</v>
      </c>
      <c r="C117" s="162">
        <v>0</v>
      </c>
      <c r="D117" s="162">
        <v>0</v>
      </c>
      <c r="E117" s="162">
        <v>0.18218102609328349</v>
      </c>
      <c r="F117" s="322"/>
      <c r="G117" s="162">
        <v>0</v>
      </c>
      <c r="H117" s="174">
        <v>0</v>
      </c>
      <c r="I117" s="160">
        <f t="shared" si="98"/>
        <v>0.18218102609328349</v>
      </c>
      <c r="J117" s="155"/>
      <c r="K117" s="175" t="s">
        <v>54</v>
      </c>
      <c r="L117" s="162">
        <v>0</v>
      </c>
      <c r="M117" s="162">
        <v>0</v>
      </c>
      <c r="N117" s="162">
        <v>0</v>
      </c>
      <c r="O117" s="162">
        <v>0.18218102609328349</v>
      </c>
      <c r="P117" s="162">
        <v>14.789476204980359</v>
      </c>
      <c r="Q117" s="162">
        <v>0</v>
      </c>
      <c r="R117" s="163">
        <v>0</v>
      </c>
      <c r="S117" s="164">
        <f t="shared" si="99"/>
        <v>14.971657231073642</v>
      </c>
      <c r="U117" s="221" t="s">
        <v>54</v>
      </c>
      <c r="V117" s="213">
        <v>0</v>
      </c>
      <c r="W117" s="213">
        <v>0</v>
      </c>
      <c r="X117" s="213">
        <v>0</v>
      </c>
      <c r="Y117" s="213">
        <v>0</v>
      </c>
      <c r="Z117" s="213">
        <v>0</v>
      </c>
      <c r="AA117" s="213">
        <v>0.18218102609328349</v>
      </c>
      <c r="AB117" s="213">
        <v>14.789476204980359</v>
      </c>
      <c r="AC117" s="214">
        <v>0</v>
      </c>
      <c r="AD117" s="213">
        <v>0</v>
      </c>
      <c r="AE117" s="213">
        <v>0</v>
      </c>
      <c r="AF117" s="213">
        <v>0</v>
      </c>
      <c r="AG117" s="213">
        <v>0</v>
      </c>
      <c r="AH117" s="213">
        <v>0</v>
      </c>
      <c r="AI117" s="216">
        <f t="shared" si="100"/>
        <v>14.971657231073642</v>
      </c>
      <c r="BA117" s="147"/>
      <c r="BR117" s="147"/>
      <c r="CG117" s="147"/>
    </row>
    <row r="118" spans="1:85" ht="15">
      <c r="A118" s="165" t="s">
        <v>12</v>
      </c>
      <c r="B118" s="166">
        <v>0</v>
      </c>
      <c r="C118" s="166">
        <v>0</v>
      </c>
      <c r="D118" s="166">
        <v>0</v>
      </c>
      <c r="E118" s="166">
        <v>0</v>
      </c>
      <c r="F118" s="322"/>
      <c r="G118" s="166">
        <v>0</v>
      </c>
      <c r="H118" s="167">
        <v>0</v>
      </c>
      <c r="I118" s="168">
        <f t="shared" si="98"/>
        <v>0</v>
      </c>
      <c r="J118" s="155"/>
      <c r="K118" s="169" t="s">
        <v>12</v>
      </c>
      <c r="L118" s="170">
        <v>0</v>
      </c>
      <c r="M118" s="170">
        <v>0</v>
      </c>
      <c r="N118" s="170">
        <v>0</v>
      </c>
      <c r="O118" s="170">
        <v>0</v>
      </c>
      <c r="P118" s="170">
        <v>3.708894199305194E-2</v>
      </c>
      <c r="Q118" s="170">
        <v>0</v>
      </c>
      <c r="R118" s="171">
        <v>0</v>
      </c>
      <c r="S118" s="172">
        <f t="shared" si="99"/>
        <v>3.708894199305194E-2</v>
      </c>
      <c r="U118" s="217" t="s">
        <v>12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3.708894199305194E-2</v>
      </c>
      <c r="AC118" s="219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20">
        <f t="shared" si="100"/>
        <v>3.708894199305194E-2</v>
      </c>
      <c r="BA118" s="147"/>
      <c r="BR118" s="147"/>
      <c r="CG118" s="147"/>
    </row>
    <row r="119" spans="1:85" ht="15">
      <c r="A119" s="173" t="s">
        <v>55</v>
      </c>
      <c r="B119" s="162">
        <v>0</v>
      </c>
      <c r="C119" s="162">
        <v>0</v>
      </c>
      <c r="D119" s="162">
        <v>0</v>
      </c>
      <c r="E119" s="162">
        <v>0</v>
      </c>
      <c r="F119" s="322"/>
      <c r="G119" s="162">
        <v>0</v>
      </c>
      <c r="H119" s="174">
        <v>0</v>
      </c>
      <c r="I119" s="160">
        <f t="shared" si="98"/>
        <v>0</v>
      </c>
      <c r="J119" s="155"/>
      <c r="K119" s="175" t="s">
        <v>55</v>
      </c>
      <c r="L119" s="162">
        <v>0</v>
      </c>
      <c r="M119" s="162">
        <v>0</v>
      </c>
      <c r="N119" s="162">
        <v>0</v>
      </c>
      <c r="O119" s="162">
        <v>0</v>
      </c>
      <c r="P119" s="162">
        <v>0</v>
      </c>
      <c r="Q119" s="162">
        <v>0</v>
      </c>
      <c r="R119" s="163">
        <v>0</v>
      </c>
      <c r="S119" s="164">
        <f t="shared" si="99"/>
        <v>0</v>
      </c>
      <c r="U119" s="221" t="s">
        <v>55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4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6">
        <f t="shared" si="100"/>
        <v>0</v>
      </c>
      <c r="BA119" s="147"/>
      <c r="BR119" s="147"/>
      <c r="CG119" s="147"/>
    </row>
    <row r="120" spans="1:85" ht="15">
      <c r="A120" s="165" t="s">
        <v>17</v>
      </c>
      <c r="B120" s="166">
        <v>9.7565683453560339E-3</v>
      </c>
      <c r="C120" s="166">
        <v>0</v>
      </c>
      <c r="D120" s="166">
        <v>0.31224343165464397</v>
      </c>
      <c r="E120" s="166">
        <v>0</v>
      </c>
      <c r="F120" s="322"/>
      <c r="G120" s="166">
        <v>0</v>
      </c>
      <c r="H120" s="167">
        <v>0</v>
      </c>
      <c r="I120" s="168">
        <f t="shared" si="98"/>
        <v>0.32200000000000001</v>
      </c>
      <c r="J120" s="155"/>
      <c r="K120" s="169" t="s">
        <v>17</v>
      </c>
      <c r="L120" s="170">
        <v>9.7565683453560339E-3</v>
      </c>
      <c r="M120" s="170">
        <v>0</v>
      </c>
      <c r="N120" s="170">
        <v>0.31224343165464397</v>
      </c>
      <c r="O120" s="170">
        <v>0</v>
      </c>
      <c r="P120" s="170">
        <v>0.13465166000000001</v>
      </c>
      <c r="Q120" s="170">
        <v>0</v>
      </c>
      <c r="R120" s="171">
        <v>0</v>
      </c>
      <c r="S120" s="172">
        <f t="shared" si="99"/>
        <v>0.45665166000000001</v>
      </c>
      <c r="U120" s="217" t="s">
        <v>17</v>
      </c>
      <c r="V120" s="218">
        <v>9.7565683453560339E-3</v>
      </c>
      <c r="W120" s="218">
        <v>0</v>
      </c>
      <c r="X120" s="218">
        <v>0</v>
      </c>
      <c r="Y120" s="218">
        <v>0</v>
      </c>
      <c r="Z120" s="218">
        <v>0.31224343165464397</v>
      </c>
      <c r="AA120" s="218">
        <v>0</v>
      </c>
      <c r="AB120" s="218">
        <v>0.13465166000000001</v>
      </c>
      <c r="AC120" s="219">
        <v>0</v>
      </c>
      <c r="AD120" s="218">
        <v>0</v>
      </c>
      <c r="AE120" s="218">
        <v>0</v>
      </c>
      <c r="AF120" s="218">
        <v>0</v>
      </c>
      <c r="AG120" s="218">
        <v>0</v>
      </c>
      <c r="AH120" s="218">
        <v>0</v>
      </c>
      <c r="AI120" s="220">
        <f t="shared" si="100"/>
        <v>0.45665166000000001</v>
      </c>
      <c r="BA120" s="147"/>
      <c r="BR120" s="147"/>
      <c r="CG120" s="147"/>
    </row>
    <row r="121" spans="1:85" ht="15">
      <c r="A121" s="173" t="s">
        <v>139</v>
      </c>
      <c r="B121" s="162">
        <v>5.5027148824729482</v>
      </c>
      <c r="C121" s="162">
        <v>4.2575758505612695</v>
      </c>
      <c r="D121" s="162">
        <v>109.01826858251432</v>
      </c>
      <c r="E121" s="162">
        <v>0</v>
      </c>
      <c r="F121" s="322"/>
      <c r="G121" s="162">
        <v>0</v>
      </c>
      <c r="H121" s="174">
        <v>0</v>
      </c>
      <c r="I121" s="160">
        <f t="shared" si="98"/>
        <v>118.77855931554853</v>
      </c>
      <c r="J121" s="155"/>
      <c r="K121" s="175" t="s">
        <v>139</v>
      </c>
      <c r="L121" s="162">
        <v>5.5027148824729482</v>
      </c>
      <c r="M121" s="162">
        <v>4.2575758505612695</v>
      </c>
      <c r="N121" s="162">
        <v>109.01826858251432</v>
      </c>
      <c r="O121" s="162">
        <v>0</v>
      </c>
      <c r="P121" s="162">
        <v>0</v>
      </c>
      <c r="Q121" s="162">
        <v>0</v>
      </c>
      <c r="R121" s="163">
        <v>0</v>
      </c>
      <c r="S121" s="164">
        <f t="shared" si="99"/>
        <v>118.77855931554853</v>
      </c>
      <c r="U121" s="221" t="s">
        <v>139</v>
      </c>
      <c r="V121" s="213">
        <v>5.1620427775322257</v>
      </c>
      <c r="W121" s="213">
        <v>0</v>
      </c>
      <c r="X121" s="213">
        <v>0</v>
      </c>
      <c r="Y121" s="213">
        <v>4.2575758505612695</v>
      </c>
      <c r="Z121" s="213">
        <v>106.41910408510235</v>
      </c>
      <c r="AA121" s="213">
        <v>0</v>
      </c>
      <c r="AB121" s="213">
        <v>0</v>
      </c>
      <c r="AC121" s="214">
        <v>2.9398366023526958</v>
      </c>
      <c r="AD121" s="213">
        <v>0.34067210494072214</v>
      </c>
      <c r="AE121" s="213">
        <v>0</v>
      </c>
      <c r="AF121" s="213">
        <v>0</v>
      </c>
      <c r="AG121" s="213">
        <v>2.5991644974119734</v>
      </c>
      <c r="AH121" s="213">
        <v>0</v>
      </c>
      <c r="AI121" s="216">
        <f t="shared" si="100"/>
        <v>118.77855931554853</v>
      </c>
      <c r="BA121" s="147"/>
      <c r="BR121" s="147"/>
      <c r="CG121" s="147"/>
    </row>
    <row r="122" spans="1:85" ht="15">
      <c r="A122" s="165" t="s">
        <v>25</v>
      </c>
      <c r="B122" s="166">
        <v>2.9388494640541154</v>
      </c>
      <c r="C122" s="166">
        <v>4.9742252897943831E-2</v>
      </c>
      <c r="D122" s="166">
        <v>36.286666417430141</v>
      </c>
      <c r="E122" s="166">
        <v>52.095242191369842</v>
      </c>
      <c r="F122" s="322"/>
      <c r="G122" s="166">
        <v>4.2048007436957304</v>
      </c>
      <c r="H122" s="167">
        <v>0.12498310284538805</v>
      </c>
      <c r="I122" s="168">
        <f t="shared" si="98"/>
        <v>95.700284172293152</v>
      </c>
      <c r="J122" s="155"/>
      <c r="K122" s="169" t="s">
        <v>25</v>
      </c>
      <c r="L122" s="170">
        <v>2.9388494640541154</v>
      </c>
      <c r="M122" s="170">
        <v>4.9742252897943831E-2</v>
      </c>
      <c r="N122" s="170">
        <v>36.286666417430141</v>
      </c>
      <c r="O122" s="170">
        <v>52.095242191369842</v>
      </c>
      <c r="P122" s="170">
        <v>0.44856703814839471</v>
      </c>
      <c r="Q122" s="170">
        <v>4.2048007436957304</v>
      </c>
      <c r="R122" s="171">
        <v>0.12498310284538805</v>
      </c>
      <c r="S122" s="172">
        <f t="shared" si="99"/>
        <v>96.148851210441549</v>
      </c>
      <c r="U122" s="217" t="s">
        <v>25</v>
      </c>
      <c r="V122" s="218">
        <v>6.1320879018495845E-2</v>
      </c>
      <c r="W122" s="218">
        <v>1.437694819805891</v>
      </c>
      <c r="X122" s="218">
        <v>4.2048007436957304</v>
      </c>
      <c r="Y122" s="218">
        <v>4.9742252897943831E-2</v>
      </c>
      <c r="Z122" s="218">
        <v>36.286666417430141</v>
      </c>
      <c r="AA122" s="218">
        <v>52.015327390891322</v>
      </c>
      <c r="AB122" s="218">
        <v>0.44856703814839471</v>
      </c>
      <c r="AC122" s="219">
        <v>1.6447316685536375</v>
      </c>
      <c r="AD122" s="218">
        <v>1.4398337652297284</v>
      </c>
      <c r="AE122" s="218">
        <v>7.9914800478520995E-2</v>
      </c>
      <c r="AF122" s="218">
        <v>0.12498310284538805</v>
      </c>
      <c r="AG122" s="218">
        <v>0</v>
      </c>
      <c r="AH122" s="218">
        <v>0</v>
      </c>
      <c r="AI122" s="220">
        <f t="shared" si="100"/>
        <v>96.148851210441563</v>
      </c>
      <c r="BA122" s="147"/>
      <c r="BR122" s="147"/>
      <c r="CG122" s="147"/>
    </row>
    <row r="123" spans="1:85" ht="15">
      <c r="A123" s="173" t="s">
        <v>24</v>
      </c>
      <c r="B123" s="162">
        <v>0</v>
      </c>
      <c r="C123" s="162">
        <v>0</v>
      </c>
      <c r="D123" s="162">
        <v>0</v>
      </c>
      <c r="E123" s="162">
        <v>0</v>
      </c>
      <c r="F123" s="322"/>
      <c r="G123" s="162">
        <v>0</v>
      </c>
      <c r="H123" s="174">
        <v>0</v>
      </c>
      <c r="I123" s="160">
        <f t="shared" si="98"/>
        <v>0</v>
      </c>
      <c r="J123" s="155"/>
      <c r="K123" s="175" t="s">
        <v>24</v>
      </c>
      <c r="L123" s="162">
        <v>0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3">
        <v>0</v>
      </c>
      <c r="S123" s="164">
        <f t="shared" si="99"/>
        <v>0</v>
      </c>
      <c r="U123" s="221" t="s">
        <v>24</v>
      </c>
      <c r="V123" s="213">
        <v>0</v>
      </c>
      <c r="W123" s="213">
        <v>0</v>
      </c>
      <c r="X123" s="213">
        <v>0</v>
      </c>
      <c r="Y123" s="213">
        <v>0</v>
      </c>
      <c r="Z123" s="213">
        <v>0</v>
      </c>
      <c r="AA123" s="213">
        <v>0</v>
      </c>
      <c r="AB123" s="213">
        <v>0</v>
      </c>
      <c r="AC123" s="214">
        <v>0</v>
      </c>
      <c r="AD123" s="213">
        <v>0</v>
      </c>
      <c r="AE123" s="213">
        <v>0</v>
      </c>
      <c r="AF123" s="213">
        <v>0</v>
      </c>
      <c r="AG123" s="213">
        <v>0</v>
      </c>
      <c r="AH123" s="213">
        <v>0</v>
      </c>
      <c r="AI123" s="216">
        <f t="shared" si="100"/>
        <v>0</v>
      </c>
      <c r="BA123" s="147"/>
      <c r="BR123" s="147"/>
      <c r="CG123" s="147"/>
    </row>
    <row r="124" spans="1:85" ht="15">
      <c r="A124" s="165" t="s">
        <v>56</v>
      </c>
      <c r="B124" s="166">
        <v>0</v>
      </c>
      <c r="C124" s="166">
        <v>0</v>
      </c>
      <c r="D124" s="166">
        <v>0</v>
      </c>
      <c r="E124" s="166">
        <v>0</v>
      </c>
      <c r="F124" s="322"/>
      <c r="G124" s="166">
        <v>0</v>
      </c>
      <c r="H124" s="167">
        <v>0</v>
      </c>
      <c r="I124" s="168">
        <f t="shared" si="98"/>
        <v>0</v>
      </c>
      <c r="J124" s="155"/>
      <c r="K124" s="169" t="s">
        <v>56</v>
      </c>
      <c r="L124" s="170">
        <v>0</v>
      </c>
      <c r="M124" s="170">
        <v>0</v>
      </c>
      <c r="N124" s="170">
        <v>0</v>
      </c>
      <c r="O124" s="170">
        <v>0</v>
      </c>
      <c r="P124" s="170">
        <v>0</v>
      </c>
      <c r="Q124" s="170">
        <v>0</v>
      </c>
      <c r="R124" s="171">
        <v>0</v>
      </c>
      <c r="S124" s="172">
        <f t="shared" si="99"/>
        <v>0</v>
      </c>
      <c r="U124" s="217" t="s">
        <v>56</v>
      </c>
      <c r="V124" s="218">
        <v>0</v>
      </c>
      <c r="W124" s="218">
        <v>0</v>
      </c>
      <c r="X124" s="218">
        <v>0</v>
      </c>
      <c r="Y124" s="218">
        <v>0</v>
      </c>
      <c r="Z124" s="218">
        <v>0</v>
      </c>
      <c r="AA124" s="218">
        <v>0</v>
      </c>
      <c r="AB124" s="218">
        <v>0</v>
      </c>
      <c r="AC124" s="219">
        <v>0</v>
      </c>
      <c r="AD124" s="218">
        <v>0</v>
      </c>
      <c r="AE124" s="218">
        <v>0</v>
      </c>
      <c r="AF124" s="218">
        <v>0</v>
      </c>
      <c r="AG124" s="218">
        <v>0</v>
      </c>
      <c r="AH124" s="218">
        <v>0</v>
      </c>
      <c r="AI124" s="220">
        <f t="shared" si="100"/>
        <v>0</v>
      </c>
      <c r="BA124" s="147"/>
      <c r="BR124" s="147"/>
      <c r="CG124" s="147"/>
    </row>
    <row r="125" spans="1:85" ht="15">
      <c r="A125" s="173" t="s">
        <v>22</v>
      </c>
      <c r="B125" s="162">
        <v>0</v>
      </c>
      <c r="C125" s="162">
        <v>0.18830088751342947</v>
      </c>
      <c r="D125" s="162">
        <v>0</v>
      </c>
      <c r="E125" s="162">
        <v>0</v>
      </c>
      <c r="F125" s="322"/>
      <c r="G125" s="162">
        <v>0</v>
      </c>
      <c r="H125" s="174">
        <v>0</v>
      </c>
      <c r="I125" s="160">
        <f t="shared" si="98"/>
        <v>0.18830088751342947</v>
      </c>
      <c r="J125" s="155"/>
      <c r="K125" s="175" t="s">
        <v>22</v>
      </c>
      <c r="L125" s="162">
        <v>0</v>
      </c>
      <c r="M125" s="162">
        <v>0.18830088751342947</v>
      </c>
      <c r="N125" s="162">
        <v>0</v>
      </c>
      <c r="O125" s="162">
        <v>0</v>
      </c>
      <c r="P125" s="162">
        <v>0.8414975193068619</v>
      </c>
      <c r="Q125" s="162">
        <v>0</v>
      </c>
      <c r="R125" s="163">
        <v>0</v>
      </c>
      <c r="S125" s="164">
        <f t="shared" si="99"/>
        <v>1.0297984068202914</v>
      </c>
      <c r="U125" s="221" t="s">
        <v>22</v>
      </c>
      <c r="V125" s="213">
        <v>0</v>
      </c>
      <c r="W125" s="213">
        <v>0</v>
      </c>
      <c r="X125" s="213">
        <v>0</v>
      </c>
      <c r="Y125" s="213">
        <v>0.18830088751342947</v>
      </c>
      <c r="Z125" s="213">
        <v>0</v>
      </c>
      <c r="AA125" s="213">
        <v>0</v>
      </c>
      <c r="AB125" s="213">
        <v>0.8414975193068619</v>
      </c>
      <c r="AC125" s="214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6">
        <f t="shared" si="100"/>
        <v>1.0297984068202914</v>
      </c>
      <c r="BA125" s="147"/>
      <c r="BR125" s="147"/>
      <c r="CG125" s="147"/>
    </row>
    <row r="126" spans="1:85" ht="15">
      <c r="A126" s="165" t="s">
        <v>21</v>
      </c>
      <c r="B126" s="166">
        <v>0</v>
      </c>
      <c r="C126" s="166">
        <v>0</v>
      </c>
      <c r="D126" s="166">
        <v>0</v>
      </c>
      <c r="E126" s="166">
        <v>0</v>
      </c>
      <c r="F126" s="322"/>
      <c r="G126" s="166">
        <v>0</v>
      </c>
      <c r="H126" s="167">
        <v>0</v>
      </c>
      <c r="I126" s="168">
        <f t="shared" si="98"/>
        <v>0</v>
      </c>
      <c r="J126" s="155"/>
      <c r="K126" s="169" t="s">
        <v>21</v>
      </c>
      <c r="L126" s="170">
        <v>0</v>
      </c>
      <c r="M126" s="170">
        <v>0</v>
      </c>
      <c r="N126" s="170">
        <v>0</v>
      </c>
      <c r="O126" s="170">
        <v>0</v>
      </c>
      <c r="P126" s="170">
        <v>0</v>
      </c>
      <c r="Q126" s="170">
        <v>0</v>
      </c>
      <c r="R126" s="171">
        <v>0</v>
      </c>
      <c r="S126" s="172">
        <f t="shared" si="99"/>
        <v>0</v>
      </c>
      <c r="U126" s="217" t="s">
        <v>57</v>
      </c>
      <c r="V126" s="218">
        <v>0</v>
      </c>
      <c r="W126" s="218">
        <v>0</v>
      </c>
      <c r="X126" s="218">
        <v>0</v>
      </c>
      <c r="Y126" s="218">
        <v>0</v>
      </c>
      <c r="Z126" s="218">
        <v>0</v>
      </c>
      <c r="AA126" s="218">
        <v>0</v>
      </c>
      <c r="AB126" s="218">
        <v>0</v>
      </c>
      <c r="AC126" s="219">
        <v>0</v>
      </c>
      <c r="AD126" s="218">
        <v>0</v>
      </c>
      <c r="AE126" s="218">
        <v>0</v>
      </c>
      <c r="AF126" s="218">
        <v>0</v>
      </c>
      <c r="AG126" s="218">
        <v>0</v>
      </c>
      <c r="AH126" s="218">
        <v>0</v>
      </c>
      <c r="AI126" s="220">
        <f t="shared" si="100"/>
        <v>0</v>
      </c>
      <c r="BA126" s="147"/>
      <c r="BR126" s="147"/>
      <c r="CG126" s="147"/>
    </row>
    <row r="127" spans="1:85" ht="15">
      <c r="A127" s="176" t="s">
        <v>60</v>
      </c>
      <c r="B127" s="162">
        <v>0</v>
      </c>
      <c r="C127" s="162">
        <v>0</v>
      </c>
      <c r="D127" s="162">
        <v>0</v>
      </c>
      <c r="E127" s="162">
        <v>0</v>
      </c>
      <c r="F127" s="322"/>
      <c r="G127" s="162">
        <v>0</v>
      </c>
      <c r="H127" s="174">
        <v>0</v>
      </c>
      <c r="I127" s="160">
        <f t="shared" si="98"/>
        <v>0</v>
      </c>
      <c r="J127" s="155"/>
      <c r="K127" s="177" t="s">
        <v>60</v>
      </c>
      <c r="L127" s="162">
        <v>0</v>
      </c>
      <c r="M127" s="162">
        <v>0</v>
      </c>
      <c r="N127" s="162">
        <v>0</v>
      </c>
      <c r="O127" s="162">
        <v>0</v>
      </c>
      <c r="P127" s="162">
        <v>0</v>
      </c>
      <c r="Q127" s="162">
        <v>0</v>
      </c>
      <c r="R127" s="163">
        <v>0</v>
      </c>
      <c r="S127" s="164">
        <f t="shared" si="99"/>
        <v>0</v>
      </c>
      <c r="U127" s="222" t="s">
        <v>58</v>
      </c>
      <c r="V127" s="213">
        <v>0</v>
      </c>
      <c r="W127" s="213">
        <v>0</v>
      </c>
      <c r="X127" s="213">
        <v>0</v>
      </c>
      <c r="Y127" s="213">
        <v>0</v>
      </c>
      <c r="Z127" s="213">
        <v>0</v>
      </c>
      <c r="AA127" s="213">
        <v>0</v>
      </c>
      <c r="AB127" s="213">
        <v>0</v>
      </c>
      <c r="AC127" s="214">
        <v>0</v>
      </c>
      <c r="AD127" s="215">
        <v>0</v>
      </c>
      <c r="AE127" s="215">
        <v>0</v>
      </c>
      <c r="AF127" s="215">
        <v>0</v>
      </c>
      <c r="AG127" s="215">
        <v>0</v>
      </c>
      <c r="AH127" s="215">
        <v>0</v>
      </c>
      <c r="AI127" s="216">
        <f t="shared" si="100"/>
        <v>0</v>
      </c>
      <c r="BA127" s="147"/>
      <c r="BR127" s="147"/>
      <c r="CG127" s="147"/>
    </row>
    <row r="128" spans="1:85">
      <c r="A128" s="178" t="s">
        <v>23</v>
      </c>
      <c r="B128" s="179">
        <v>0</v>
      </c>
      <c r="C128" s="179">
        <v>0</v>
      </c>
      <c r="D128" s="179">
        <v>0</v>
      </c>
      <c r="E128" s="179">
        <v>0</v>
      </c>
      <c r="F128" s="322"/>
      <c r="G128" s="179">
        <v>0</v>
      </c>
      <c r="H128" s="180">
        <v>0</v>
      </c>
      <c r="I128" s="181">
        <f t="shared" si="98"/>
        <v>0</v>
      </c>
      <c r="J128" s="155"/>
      <c r="K128" s="182" t="s">
        <v>23</v>
      </c>
      <c r="L128" s="183">
        <v>0</v>
      </c>
      <c r="M128" s="183">
        <v>0</v>
      </c>
      <c r="N128" s="183">
        <v>0</v>
      </c>
      <c r="O128" s="183">
        <v>0</v>
      </c>
      <c r="P128" s="183">
        <v>0</v>
      </c>
      <c r="Q128" s="183">
        <v>0</v>
      </c>
      <c r="R128" s="184">
        <v>0</v>
      </c>
      <c r="S128" s="185">
        <f t="shared" si="99"/>
        <v>0</v>
      </c>
      <c r="U128" s="223" t="s">
        <v>61</v>
      </c>
      <c r="V128" s="224">
        <v>0</v>
      </c>
      <c r="W128" s="224">
        <v>0</v>
      </c>
      <c r="X128" s="224">
        <v>0</v>
      </c>
      <c r="Y128" s="224">
        <v>0</v>
      </c>
      <c r="Z128" s="224">
        <v>0</v>
      </c>
      <c r="AA128" s="224">
        <v>0</v>
      </c>
      <c r="AB128" s="224">
        <v>0</v>
      </c>
      <c r="AC128" s="224">
        <v>0</v>
      </c>
      <c r="AD128" s="224">
        <v>0</v>
      </c>
      <c r="AE128" s="224">
        <v>0</v>
      </c>
      <c r="AF128" s="224">
        <v>0</v>
      </c>
      <c r="AG128" s="224">
        <v>0</v>
      </c>
      <c r="AH128" s="125">
        <v>0</v>
      </c>
      <c r="AI128" s="225">
        <f t="shared" si="100"/>
        <v>0</v>
      </c>
      <c r="BA128" s="147"/>
      <c r="BR128" s="147"/>
      <c r="CG128" s="147"/>
    </row>
    <row r="129" spans="1:85">
      <c r="A129" s="186" t="s">
        <v>19</v>
      </c>
      <c r="B129" s="187">
        <v>0</v>
      </c>
      <c r="C129" s="187">
        <v>0</v>
      </c>
      <c r="D129" s="187">
        <v>0</v>
      </c>
      <c r="E129" s="187">
        <v>0</v>
      </c>
      <c r="F129" s="322"/>
      <c r="G129" s="187">
        <v>0</v>
      </c>
      <c r="H129" s="188">
        <v>0</v>
      </c>
      <c r="I129" s="189">
        <f t="shared" si="98"/>
        <v>0</v>
      </c>
      <c r="J129" s="155"/>
      <c r="K129" s="190" t="s">
        <v>19</v>
      </c>
      <c r="L129" s="187">
        <v>0</v>
      </c>
      <c r="M129" s="187">
        <v>0</v>
      </c>
      <c r="N129" s="187">
        <v>0</v>
      </c>
      <c r="O129" s="187">
        <v>0</v>
      </c>
      <c r="P129" s="187">
        <v>0</v>
      </c>
      <c r="Q129" s="187">
        <v>0</v>
      </c>
      <c r="R129" s="191">
        <v>0</v>
      </c>
      <c r="S129" s="192">
        <f t="shared" si="99"/>
        <v>0</v>
      </c>
      <c r="U129" s="226" t="s">
        <v>19</v>
      </c>
      <c r="V129" s="227">
        <v>0</v>
      </c>
      <c r="W129" s="227">
        <v>0</v>
      </c>
      <c r="X129" s="227">
        <v>0</v>
      </c>
      <c r="Y129" s="227">
        <v>0</v>
      </c>
      <c r="Z129" s="227">
        <v>0</v>
      </c>
      <c r="AA129" s="227">
        <v>0</v>
      </c>
      <c r="AB129" s="227">
        <v>0</v>
      </c>
      <c r="AC129" s="227">
        <v>0</v>
      </c>
      <c r="AD129" s="228">
        <v>0</v>
      </c>
      <c r="AE129" s="228">
        <v>0</v>
      </c>
      <c r="AF129" s="228">
        <v>0</v>
      </c>
      <c r="AG129" s="228">
        <v>0</v>
      </c>
      <c r="AH129" s="228">
        <v>0</v>
      </c>
      <c r="AI129" s="229">
        <f t="shared" si="100"/>
        <v>0</v>
      </c>
      <c r="BA129" s="147"/>
      <c r="BR129" s="147"/>
      <c r="CG129" s="147"/>
    </row>
    <row r="130" spans="1:85">
      <c r="A130" s="178" t="s">
        <v>20</v>
      </c>
      <c r="B130" s="179">
        <v>0</v>
      </c>
      <c r="C130" s="179">
        <v>0</v>
      </c>
      <c r="D130" s="179">
        <v>0</v>
      </c>
      <c r="E130" s="179">
        <v>0</v>
      </c>
      <c r="F130" s="322"/>
      <c r="G130" s="179">
        <v>0</v>
      </c>
      <c r="H130" s="180">
        <v>0</v>
      </c>
      <c r="I130" s="181">
        <f t="shared" si="98"/>
        <v>0</v>
      </c>
      <c r="J130" s="155"/>
      <c r="K130" s="182" t="s">
        <v>20</v>
      </c>
      <c r="L130" s="183">
        <v>0</v>
      </c>
      <c r="M130" s="183">
        <v>0</v>
      </c>
      <c r="N130" s="183">
        <v>0</v>
      </c>
      <c r="O130" s="183">
        <v>0</v>
      </c>
      <c r="P130" s="183">
        <v>0</v>
      </c>
      <c r="Q130" s="183">
        <v>0</v>
      </c>
      <c r="R130" s="184">
        <v>0</v>
      </c>
      <c r="S130" s="185">
        <f t="shared" si="99"/>
        <v>0</v>
      </c>
      <c r="U130" s="223" t="s">
        <v>20</v>
      </c>
      <c r="V130" s="224">
        <v>0</v>
      </c>
      <c r="W130" s="224">
        <v>0</v>
      </c>
      <c r="X130" s="224">
        <v>0</v>
      </c>
      <c r="Y130" s="224">
        <v>0</v>
      </c>
      <c r="Z130" s="224">
        <v>0</v>
      </c>
      <c r="AA130" s="224">
        <v>0</v>
      </c>
      <c r="AB130" s="224">
        <v>0</v>
      </c>
      <c r="AC130" s="224">
        <v>0</v>
      </c>
      <c r="AD130" s="224">
        <v>0</v>
      </c>
      <c r="AE130" s="224">
        <v>0</v>
      </c>
      <c r="AF130" s="224">
        <v>0</v>
      </c>
      <c r="AG130" s="224">
        <v>0</v>
      </c>
      <c r="AH130" s="125">
        <v>0</v>
      </c>
      <c r="AI130" s="225">
        <f t="shared" si="100"/>
        <v>0</v>
      </c>
      <c r="BA130" s="147"/>
      <c r="BR130" s="147"/>
      <c r="CG130" s="147"/>
    </row>
    <row r="131" spans="1:85" ht="15" thickBot="1">
      <c r="A131" s="193" t="s">
        <v>11</v>
      </c>
      <c r="B131" s="194">
        <v>0</v>
      </c>
      <c r="C131" s="194">
        <v>0</v>
      </c>
      <c r="D131" s="194">
        <v>0</v>
      </c>
      <c r="E131" s="194">
        <v>0</v>
      </c>
      <c r="F131" s="323"/>
      <c r="G131" s="194">
        <v>0</v>
      </c>
      <c r="H131" s="195">
        <v>0</v>
      </c>
      <c r="I131" s="196">
        <f t="shared" si="98"/>
        <v>0</v>
      </c>
      <c r="J131" s="155"/>
      <c r="K131" s="197" t="s">
        <v>11</v>
      </c>
      <c r="L131" s="194">
        <v>0</v>
      </c>
      <c r="M131" s="194">
        <v>0</v>
      </c>
      <c r="N131" s="194">
        <v>0</v>
      </c>
      <c r="O131" s="194">
        <v>0</v>
      </c>
      <c r="P131" s="194">
        <v>0</v>
      </c>
      <c r="Q131" s="194">
        <v>0</v>
      </c>
      <c r="R131" s="198">
        <v>0</v>
      </c>
      <c r="S131" s="199">
        <f t="shared" si="99"/>
        <v>0</v>
      </c>
      <c r="U131" s="226" t="s">
        <v>11</v>
      </c>
      <c r="V131" s="227">
        <v>0</v>
      </c>
      <c r="W131" s="227">
        <v>0</v>
      </c>
      <c r="X131" s="227">
        <v>0</v>
      </c>
      <c r="Y131" s="227">
        <v>0</v>
      </c>
      <c r="Z131" s="227">
        <v>0</v>
      </c>
      <c r="AA131" s="227">
        <v>0</v>
      </c>
      <c r="AB131" s="227">
        <v>0</v>
      </c>
      <c r="AC131" s="227">
        <v>0</v>
      </c>
      <c r="AD131" s="228">
        <v>0</v>
      </c>
      <c r="AE131" s="228">
        <v>0</v>
      </c>
      <c r="AF131" s="228">
        <v>0</v>
      </c>
      <c r="AG131" s="228">
        <v>0</v>
      </c>
      <c r="AH131" s="228">
        <v>0</v>
      </c>
      <c r="AI131" s="229">
        <f t="shared" si="100"/>
        <v>0</v>
      </c>
      <c r="BA131" s="147"/>
      <c r="BR131" s="147"/>
      <c r="CG131" s="147"/>
    </row>
    <row r="132" spans="1:85" ht="15">
      <c r="A132" s="200" t="s">
        <v>26</v>
      </c>
      <c r="B132" s="201">
        <f>SUM(B111:B127)</f>
        <v>8.468538806586789</v>
      </c>
      <c r="C132" s="201">
        <f t="shared" ref="C132:H132" si="101">SUM(C111:C127)</f>
        <v>4.4956189909726429</v>
      </c>
      <c r="D132" s="201">
        <f t="shared" si="101"/>
        <v>348.20054531003689</v>
      </c>
      <c r="E132" s="201">
        <f t="shared" si="101"/>
        <v>52.277423217463124</v>
      </c>
      <c r="F132" s="201">
        <f t="shared" si="101"/>
        <v>0</v>
      </c>
      <c r="G132" s="201">
        <f t="shared" si="101"/>
        <v>4.2048007436957304</v>
      </c>
      <c r="H132" s="203">
        <f t="shared" si="101"/>
        <v>0.12498310284538805</v>
      </c>
      <c r="I132" s="160">
        <f t="shared" ref="I132" si="102">SUM(I111:I127)</f>
        <v>417.77191017160055</v>
      </c>
      <c r="J132" s="155"/>
      <c r="K132" s="202" t="s">
        <v>26</v>
      </c>
      <c r="L132" s="201">
        <f>SUM(L111:L127)</f>
        <v>8.468538806586789</v>
      </c>
      <c r="M132" s="201">
        <f t="shared" ref="M132:R132" si="103">SUM(M111:M127)</f>
        <v>4.4956189909726429</v>
      </c>
      <c r="N132" s="201">
        <f t="shared" si="103"/>
        <v>348.20054531003689</v>
      </c>
      <c r="O132" s="201">
        <f t="shared" si="103"/>
        <v>52.277423217463124</v>
      </c>
      <c r="P132" s="201">
        <f t="shared" si="103"/>
        <v>16.251281364428667</v>
      </c>
      <c r="Q132" s="201">
        <f t="shared" si="103"/>
        <v>4.2048007436957304</v>
      </c>
      <c r="R132" s="203">
        <f t="shared" si="103"/>
        <v>0.12498310284538805</v>
      </c>
      <c r="S132" s="204">
        <f t="shared" ref="S132" si="104">SUM(S111:S127)</f>
        <v>434.02319153602923</v>
      </c>
      <c r="T132" s="147" t="str">
        <f>IF(ABS(S132-AI132)&gt;0.01,S132-AI132,"")</f>
        <v/>
      </c>
      <c r="U132" s="230" t="s">
        <v>59</v>
      </c>
      <c r="V132" s="231">
        <f>SUM(V111:V127)</f>
        <v>5.2503381166104477</v>
      </c>
      <c r="W132" s="231">
        <f t="shared" ref="W132:AH132" si="105">SUM(W111:W127)</f>
        <v>1.437694819805891</v>
      </c>
      <c r="X132" s="231">
        <f t="shared" si="105"/>
        <v>4.2048007436957304</v>
      </c>
      <c r="Y132" s="231">
        <f t="shared" si="105"/>
        <v>4.4956189909726429</v>
      </c>
      <c r="Z132" s="231">
        <f t="shared" si="105"/>
        <v>343.01869705546932</v>
      </c>
      <c r="AA132" s="231">
        <f t="shared" si="105"/>
        <v>52.197508416984604</v>
      </c>
      <c r="AB132" s="231">
        <f t="shared" si="105"/>
        <v>16.251281364428667</v>
      </c>
      <c r="AC132" s="231">
        <f t="shared" si="105"/>
        <v>7.1672520280619132</v>
      </c>
      <c r="AD132" s="232">
        <f t="shared" si="105"/>
        <v>1.7805058701704506</v>
      </c>
      <c r="AE132" s="232">
        <f t="shared" si="105"/>
        <v>7.9914800478520995E-2</v>
      </c>
      <c r="AF132" s="232">
        <f t="shared" si="105"/>
        <v>0.12498310284538805</v>
      </c>
      <c r="AG132" s="232">
        <f t="shared" si="105"/>
        <v>5.1818482545675533</v>
      </c>
      <c r="AH132" s="232">
        <f t="shared" si="105"/>
        <v>0</v>
      </c>
      <c r="AI132" s="233">
        <f>SUM(V132:AC132)</f>
        <v>434.02319153602923</v>
      </c>
      <c r="BA132" s="147"/>
      <c r="BR132" s="147"/>
      <c r="CG132" s="147"/>
    </row>
    <row r="133" spans="1:85" s="25" customFormat="1" ht="15" thickBot="1">
      <c r="A133" s="32" t="s">
        <v>83</v>
      </c>
      <c r="B133" s="49">
        <f>IF($I132=0,"-",B132/$I132)</f>
        <v>2.0270723331083512E-2</v>
      </c>
      <c r="C133" s="49">
        <f t="shared" ref="C133:H133" si="106">IF($I132=0,"-",C132/$I132)</f>
        <v>1.0760941273256164E-2</v>
      </c>
      <c r="D133" s="49">
        <f t="shared" si="106"/>
        <v>0.83347045799946884</v>
      </c>
      <c r="E133" s="49">
        <f t="shared" si="106"/>
        <v>0.12513388752247628</v>
      </c>
      <c r="F133" s="49">
        <f t="shared" si="106"/>
        <v>0</v>
      </c>
      <c r="G133" s="49">
        <f t="shared" si="106"/>
        <v>1.0064823989646889E-2</v>
      </c>
      <c r="H133" s="71">
        <f t="shared" si="106"/>
        <v>2.9916588406829703E-4</v>
      </c>
      <c r="I133" s="50">
        <f>SUM(B133:H133)</f>
        <v>1</v>
      </c>
      <c r="J133" s="147"/>
      <c r="K133" s="82" t="s">
        <v>83</v>
      </c>
      <c r="L133" s="99">
        <f>IF($S132=0,"-",L132/$S132)</f>
        <v>1.9511719584882591E-2</v>
      </c>
      <c r="M133" s="99">
        <f t="shared" ref="M133:R133" si="107">IF($S132=0,"-",M132/$S132)</f>
        <v>1.0358015605254706E-2</v>
      </c>
      <c r="N133" s="99">
        <f t="shared" si="107"/>
        <v>0.80226253366263256</v>
      </c>
      <c r="O133" s="99">
        <f t="shared" si="107"/>
        <v>0.1204484558358524</v>
      </c>
      <c r="P133" s="99">
        <f t="shared" si="107"/>
        <v>3.7443347916305096E-2</v>
      </c>
      <c r="Q133" s="99">
        <f t="shared" si="107"/>
        <v>9.6879632832861662E-3</v>
      </c>
      <c r="R133" s="100">
        <f t="shared" si="107"/>
        <v>2.8796411178643876E-4</v>
      </c>
      <c r="S133" s="101">
        <f>SUM(L133:R133)</f>
        <v>0.99999999999999989</v>
      </c>
      <c r="U133" s="111" t="s">
        <v>83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</row>
    <row r="134" spans="1:85" ht="15" thickBot="1">
      <c r="A134" s="239"/>
      <c r="B134" s="234"/>
      <c r="C134" s="234"/>
      <c r="D134" s="234"/>
      <c r="E134" s="234"/>
      <c r="F134" s="234"/>
      <c r="G134" s="234"/>
      <c r="H134" s="234"/>
      <c r="I134" s="234"/>
      <c r="K134" s="239"/>
      <c r="L134" s="234"/>
      <c r="M134" s="234"/>
      <c r="N134" s="234"/>
      <c r="O134" s="234"/>
      <c r="P134" s="234"/>
      <c r="Q134" s="234"/>
      <c r="R134" s="234"/>
      <c r="S134" s="234"/>
      <c r="AI134" s="155"/>
      <c r="BA134" s="147"/>
      <c r="BR134" s="147"/>
      <c r="CG134" s="147"/>
    </row>
    <row r="135" spans="1:85" ht="28.5">
      <c r="A135" s="346" t="s">
        <v>29</v>
      </c>
      <c r="B135" s="151" t="s">
        <v>0</v>
      </c>
      <c r="C135" s="151" t="s">
        <v>1</v>
      </c>
      <c r="D135" s="151" t="s">
        <v>2</v>
      </c>
      <c r="E135" s="151" t="s">
        <v>3</v>
      </c>
      <c r="F135" s="151" t="s">
        <v>27</v>
      </c>
      <c r="G135" s="151" t="s">
        <v>4</v>
      </c>
      <c r="H135" s="151" t="s">
        <v>5</v>
      </c>
      <c r="I135" s="152" t="s">
        <v>6</v>
      </c>
      <c r="K135" s="348" t="s">
        <v>29</v>
      </c>
      <c r="L135" s="153" t="s">
        <v>0</v>
      </c>
      <c r="M135" s="153" t="s">
        <v>1</v>
      </c>
      <c r="N135" s="153" t="s">
        <v>2</v>
      </c>
      <c r="O135" s="153" t="s">
        <v>3</v>
      </c>
      <c r="P135" s="153" t="s">
        <v>27</v>
      </c>
      <c r="Q135" s="153" t="s">
        <v>4</v>
      </c>
      <c r="R135" s="153" t="s">
        <v>5</v>
      </c>
      <c r="S135" s="154" t="s">
        <v>6</v>
      </c>
      <c r="U135" s="350" t="s">
        <v>29</v>
      </c>
      <c r="V135" s="206" t="s">
        <v>68</v>
      </c>
      <c r="W135" s="206" t="s">
        <v>69</v>
      </c>
      <c r="X135" s="206" t="s">
        <v>4</v>
      </c>
      <c r="Y135" s="206" t="s">
        <v>1</v>
      </c>
      <c r="Z135" s="206" t="s">
        <v>2</v>
      </c>
      <c r="AA135" s="206" t="s">
        <v>3</v>
      </c>
      <c r="AB135" s="206" t="s">
        <v>51</v>
      </c>
      <c r="AC135" s="206" t="s">
        <v>63</v>
      </c>
      <c r="AD135" s="207" t="s">
        <v>70</v>
      </c>
      <c r="AE135" s="207" t="s">
        <v>71</v>
      </c>
      <c r="AF135" s="207" t="s">
        <v>72</v>
      </c>
      <c r="AG135" s="207" t="s">
        <v>73</v>
      </c>
      <c r="AH135" s="207" t="s">
        <v>74</v>
      </c>
      <c r="AI135" s="208" t="s">
        <v>59</v>
      </c>
      <c r="BA135" s="147"/>
      <c r="BR135" s="147"/>
      <c r="CG135" s="147"/>
    </row>
    <row r="136" spans="1:85" ht="15">
      <c r="A136" s="347" t="s">
        <v>29</v>
      </c>
      <c r="B136" s="312" t="s">
        <v>115</v>
      </c>
      <c r="C136" s="313"/>
      <c r="D136" s="313"/>
      <c r="E136" s="313"/>
      <c r="F136" s="313"/>
      <c r="G136" s="313"/>
      <c r="H136" s="313"/>
      <c r="I136" s="314"/>
      <c r="K136" s="349" t="s">
        <v>29</v>
      </c>
      <c r="L136" s="315" t="s">
        <v>115</v>
      </c>
      <c r="M136" s="316"/>
      <c r="N136" s="316"/>
      <c r="O136" s="316"/>
      <c r="P136" s="316"/>
      <c r="Q136" s="316"/>
      <c r="R136" s="316"/>
      <c r="S136" s="317"/>
      <c r="U136" s="351" t="s">
        <v>29</v>
      </c>
      <c r="V136" s="344" t="s">
        <v>115</v>
      </c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5"/>
      <c r="BA136" s="147"/>
      <c r="BR136" s="147"/>
      <c r="CG136" s="147"/>
    </row>
    <row r="137" spans="1:85" ht="15">
      <c r="A137" s="157" t="s">
        <v>7</v>
      </c>
      <c r="B137" s="158">
        <v>0</v>
      </c>
      <c r="C137" s="158">
        <v>0</v>
      </c>
      <c r="D137" s="158">
        <v>0</v>
      </c>
      <c r="E137" s="158">
        <v>0</v>
      </c>
      <c r="F137" s="321"/>
      <c r="G137" s="158">
        <v>0</v>
      </c>
      <c r="H137" s="159">
        <v>0</v>
      </c>
      <c r="I137" s="160">
        <f>SUM(B137:H137)</f>
        <v>0</v>
      </c>
      <c r="J137" s="155"/>
      <c r="K137" s="209" t="s">
        <v>7</v>
      </c>
      <c r="L137" s="158">
        <v>0</v>
      </c>
      <c r="M137" s="158">
        <v>0</v>
      </c>
      <c r="N137" s="158">
        <v>0</v>
      </c>
      <c r="O137" s="158">
        <v>0</v>
      </c>
      <c r="P137" s="158">
        <v>0</v>
      </c>
      <c r="Q137" s="158">
        <v>0</v>
      </c>
      <c r="R137" s="210">
        <v>0</v>
      </c>
      <c r="S137" s="211">
        <f>SUM(L137:R137)</f>
        <v>0</v>
      </c>
      <c r="U137" s="212" t="s">
        <v>7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4">
        <v>0</v>
      </c>
      <c r="AD137" s="215">
        <v>0</v>
      </c>
      <c r="AE137" s="215">
        <v>0</v>
      </c>
      <c r="AF137" s="215">
        <v>0</v>
      </c>
      <c r="AG137" s="215">
        <v>0</v>
      </c>
      <c r="AH137" s="215">
        <v>0</v>
      </c>
      <c r="AI137" s="216">
        <f>SUM(V137:AC137)</f>
        <v>0</v>
      </c>
      <c r="BA137" s="147"/>
      <c r="BR137" s="147"/>
      <c r="CG137" s="147"/>
    </row>
    <row r="138" spans="1:85" ht="15">
      <c r="A138" s="165" t="s">
        <v>8</v>
      </c>
      <c r="B138" s="166">
        <v>0</v>
      </c>
      <c r="C138" s="166">
        <v>0</v>
      </c>
      <c r="D138" s="166">
        <v>0</v>
      </c>
      <c r="E138" s="166">
        <v>0</v>
      </c>
      <c r="F138" s="322"/>
      <c r="G138" s="166">
        <v>0</v>
      </c>
      <c r="H138" s="167">
        <v>0</v>
      </c>
      <c r="I138" s="168">
        <f t="shared" ref="I138:I157" si="108">SUM(B138:H138)</f>
        <v>0</v>
      </c>
      <c r="J138" s="155"/>
      <c r="K138" s="169" t="s">
        <v>8</v>
      </c>
      <c r="L138" s="170">
        <v>0</v>
      </c>
      <c r="M138" s="170">
        <v>0</v>
      </c>
      <c r="N138" s="170">
        <v>0</v>
      </c>
      <c r="O138" s="170">
        <v>0</v>
      </c>
      <c r="P138" s="170">
        <v>0</v>
      </c>
      <c r="Q138" s="170">
        <v>0</v>
      </c>
      <c r="R138" s="171">
        <v>0</v>
      </c>
      <c r="S138" s="172">
        <f t="shared" ref="S138:S157" si="109">SUM(L138:R138)</f>
        <v>0</v>
      </c>
      <c r="U138" s="217" t="s">
        <v>8</v>
      </c>
      <c r="V138" s="218">
        <v>0</v>
      </c>
      <c r="W138" s="218">
        <v>0</v>
      </c>
      <c r="X138" s="218">
        <v>0</v>
      </c>
      <c r="Y138" s="218">
        <v>0</v>
      </c>
      <c r="Z138" s="218">
        <v>0</v>
      </c>
      <c r="AA138" s="218">
        <v>0</v>
      </c>
      <c r="AB138" s="218">
        <v>0</v>
      </c>
      <c r="AC138" s="219">
        <v>0</v>
      </c>
      <c r="AD138" s="218">
        <v>0</v>
      </c>
      <c r="AE138" s="218">
        <v>0</v>
      </c>
      <c r="AF138" s="218">
        <v>0</v>
      </c>
      <c r="AG138" s="218">
        <v>0</v>
      </c>
      <c r="AH138" s="218">
        <v>0</v>
      </c>
      <c r="AI138" s="220">
        <f t="shared" ref="AI138:AI157" si="110">SUM(V138:AC138)</f>
        <v>0</v>
      </c>
      <c r="BA138" s="147"/>
      <c r="BR138" s="147"/>
      <c r="CG138" s="147"/>
    </row>
    <row r="139" spans="1:85" ht="15">
      <c r="A139" s="173" t="s">
        <v>10</v>
      </c>
      <c r="B139" s="162">
        <v>0</v>
      </c>
      <c r="C139" s="162">
        <v>0</v>
      </c>
      <c r="D139" s="162">
        <v>0</v>
      </c>
      <c r="E139" s="162">
        <v>0</v>
      </c>
      <c r="F139" s="322"/>
      <c r="G139" s="162">
        <v>0</v>
      </c>
      <c r="H139" s="174">
        <v>0</v>
      </c>
      <c r="I139" s="160">
        <f t="shared" si="108"/>
        <v>0</v>
      </c>
      <c r="J139" s="155"/>
      <c r="K139" s="175" t="s">
        <v>10</v>
      </c>
      <c r="L139" s="162">
        <v>0</v>
      </c>
      <c r="M139" s="162">
        <v>0</v>
      </c>
      <c r="N139" s="162">
        <v>0</v>
      </c>
      <c r="O139" s="162">
        <v>0</v>
      </c>
      <c r="P139" s="162">
        <v>0</v>
      </c>
      <c r="Q139" s="162">
        <v>0</v>
      </c>
      <c r="R139" s="163">
        <v>0</v>
      </c>
      <c r="S139" s="164">
        <f t="shared" si="109"/>
        <v>0</v>
      </c>
      <c r="U139" s="221" t="s">
        <v>10</v>
      </c>
      <c r="V139" s="213">
        <v>0</v>
      </c>
      <c r="W139" s="213">
        <v>0</v>
      </c>
      <c r="X139" s="213">
        <v>0</v>
      </c>
      <c r="Y139" s="213">
        <v>0</v>
      </c>
      <c r="Z139" s="213">
        <v>0</v>
      </c>
      <c r="AA139" s="213">
        <v>0</v>
      </c>
      <c r="AB139" s="213">
        <v>0</v>
      </c>
      <c r="AC139" s="214">
        <v>0</v>
      </c>
      <c r="AD139" s="215">
        <v>0</v>
      </c>
      <c r="AE139" s="215">
        <v>0</v>
      </c>
      <c r="AF139" s="215">
        <v>0</v>
      </c>
      <c r="AG139" s="215">
        <v>0</v>
      </c>
      <c r="AH139" s="215">
        <v>0</v>
      </c>
      <c r="AI139" s="216">
        <f t="shared" si="110"/>
        <v>0</v>
      </c>
      <c r="BA139" s="147"/>
      <c r="BR139" s="147"/>
      <c r="CG139" s="147"/>
    </row>
    <row r="140" spans="1:85" ht="15">
      <c r="A140" s="165" t="s">
        <v>52</v>
      </c>
      <c r="B140" s="166">
        <v>0</v>
      </c>
      <c r="C140" s="166">
        <v>0</v>
      </c>
      <c r="D140" s="166">
        <v>0</v>
      </c>
      <c r="E140" s="166">
        <v>0</v>
      </c>
      <c r="F140" s="322"/>
      <c r="G140" s="166">
        <v>0</v>
      </c>
      <c r="H140" s="167">
        <v>0</v>
      </c>
      <c r="I140" s="168">
        <f t="shared" si="108"/>
        <v>0</v>
      </c>
      <c r="J140" s="155"/>
      <c r="K140" s="169" t="s">
        <v>52</v>
      </c>
      <c r="L140" s="170">
        <v>0</v>
      </c>
      <c r="M140" s="170">
        <v>0</v>
      </c>
      <c r="N140" s="170">
        <v>0</v>
      </c>
      <c r="O140" s="170">
        <v>0</v>
      </c>
      <c r="P140" s="170">
        <v>0</v>
      </c>
      <c r="Q140" s="170">
        <v>0</v>
      </c>
      <c r="R140" s="171">
        <v>0</v>
      </c>
      <c r="S140" s="172">
        <f t="shared" si="109"/>
        <v>0</v>
      </c>
      <c r="U140" s="217" t="s">
        <v>52</v>
      </c>
      <c r="V140" s="218">
        <v>0</v>
      </c>
      <c r="W140" s="218">
        <v>0</v>
      </c>
      <c r="X140" s="218">
        <v>0</v>
      </c>
      <c r="Y140" s="218">
        <v>0</v>
      </c>
      <c r="Z140" s="218">
        <v>0</v>
      </c>
      <c r="AA140" s="218">
        <v>0</v>
      </c>
      <c r="AB140" s="218">
        <v>0</v>
      </c>
      <c r="AC140" s="219">
        <v>0</v>
      </c>
      <c r="AD140" s="218">
        <v>0</v>
      </c>
      <c r="AE140" s="218">
        <v>0</v>
      </c>
      <c r="AF140" s="218">
        <v>0</v>
      </c>
      <c r="AG140" s="218">
        <v>0</v>
      </c>
      <c r="AH140" s="218">
        <v>0</v>
      </c>
      <c r="AI140" s="220">
        <f t="shared" si="110"/>
        <v>0</v>
      </c>
      <c r="BA140" s="147"/>
      <c r="BR140" s="147"/>
      <c r="CG140" s="147"/>
    </row>
    <row r="141" spans="1:85" ht="15">
      <c r="A141" s="173" t="s">
        <v>16</v>
      </c>
      <c r="B141" s="162">
        <v>2.3456020546612737</v>
      </c>
      <c r="C141" s="162">
        <v>29.176359774235269</v>
      </c>
      <c r="D141" s="162">
        <v>2.9749504775218858</v>
      </c>
      <c r="E141" s="162">
        <v>0</v>
      </c>
      <c r="F141" s="322"/>
      <c r="G141" s="162">
        <v>0</v>
      </c>
      <c r="H141" s="174">
        <v>0</v>
      </c>
      <c r="I141" s="160">
        <f t="shared" si="108"/>
        <v>34.49691230641843</v>
      </c>
      <c r="J141" s="155"/>
      <c r="K141" s="175" t="s">
        <v>16</v>
      </c>
      <c r="L141" s="162">
        <v>2.3456020546612737</v>
      </c>
      <c r="M141" s="162">
        <v>29.176359774235269</v>
      </c>
      <c r="N141" s="162">
        <v>2.9749504775218858</v>
      </c>
      <c r="O141" s="162">
        <v>0</v>
      </c>
      <c r="P141" s="162">
        <v>0</v>
      </c>
      <c r="Q141" s="162">
        <v>0</v>
      </c>
      <c r="R141" s="163">
        <v>0</v>
      </c>
      <c r="S141" s="164">
        <f t="shared" si="109"/>
        <v>34.49691230641843</v>
      </c>
      <c r="U141" s="221" t="s">
        <v>16</v>
      </c>
      <c r="V141" s="213">
        <v>2.3456020546612737</v>
      </c>
      <c r="W141" s="213">
        <v>0</v>
      </c>
      <c r="X141" s="213">
        <v>0</v>
      </c>
      <c r="Y141" s="213">
        <v>29.176359774235269</v>
      </c>
      <c r="Z141" s="213">
        <v>0.18222163895148147</v>
      </c>
      <c r="AA141" s="213">
        <v>0</v>
      </c>
      <c r="AB141" s="213">
        <v>0</v>
      </c>
      <c r="AC141" s="214">
        <v>2.7927288385704045</v>
      </c>
      <c r="AD141" s="215">
        <v>0</v>
      </c>
      <c r="AE141" s="215">
        <v>0</v>
      </c>
      <c r="AF141" s="215">
        <v>0</v>
      </c>
      <c r="AG141" s="215">
        <v>2.7927288385704045</v>
      </c>
      <c r="AH141" s="215">
        <v>0</v>
      </c>
      <c r="AI141" s="216">
        <f t="shared" si="110"/>
        <v>34.49691230641843</v>
      </c>
      <c r="BA141" s="147"/>
      <c r="BR141" s="147"/>
      <c r="CG141" s="147"/>
    </row>
    <row r="142" spans="1:85" ht="15">
      <c r="A142" s="165" t="s">
        <v>15</v>
      </c>
      <c r="B142" s="166">
        <v>5.0254295070138104</v>
      </c>
      <c r="C142" s="166">
        <v>0.72656812149597261</v>
      </c>
      <c r="D142" s="166">
        <v>2.6277547060771012</v>
      </c>
      <c r="E142" s="166">
        <v>0</v>
      </c>
      <c r="F142" s="322"/>
      <c r="G142" s="166">
        <v>0</v>
      </c>
      <c r="H142" s="167">
        <v>0</v>
      </c>
      <c r="I142" s="168">
        <f t="shared" si="108"/>
        <v>8.3797523345868843</v>
      </c>
      <c r="J142" s="155"/>
      <c r="K142" s="169" t="s">
        <v>15</v>
      </c>
      <c r="L142" s="170">
        <v>5.0254295070138104</v>
      </c>
      <c r="M142" s="170">
        <v>0.72656812149597261</v>
      </c>
      <c r="N142" s="170">
        <v>2.6277547060771012</v>
      </c>
      <c r="O142" s="170">
        <v>0</v>
      </c>
      <c r="P142" s="170">
        <v>0</v>
      </c>
      <c r="Q142" s="170">
        <v>0</v>
      </c>
      <c r="R142" s="171">
        <v>0</v>
      </c>
      <c r="S142" s="172">
        <f t="shared" si="109"/>
        <v>8.3797523345868843</v>
      </c>
      <c r="U142" s="217" t="s">
        <v>53</v>
      </c>
      <c r="V142" s="218">
        <v>5.0254295070138104</v>
      </c>
      <c r="W142" s="218">
        <v>0</v>
      </c>
      <c r="X142" s="218">
        <v>0</v>
      </c>
      <c r="Y142" s="218">
        <v>0.72656812149597261</v>
      </c>
      <c r="Z142" s="218">
        <v>1.0091223909666285</v>
      </c>
      <c r="AA142" s="218">
        <v>0</v>
      </c>
      <c r="AB142" s="218">
        <v>0</v>
      </c>
      <c r="AC142" s="219">
        <v>1.6186323151104725</v>
      </c>
      <c r="AD142" s="218">
        <v>0</v>
      </c>
      <c r="AE142" s="218">
        <v>0</v>
      </c>
      <c r="AF142" s="218">
        <v>0</v>
      </c>
      <c r="AG142" s="218">
        <v>1.6186323151104725</v>
      </c>
      <c r="AH142" s="218">
        <v>0</v>
      </c>
      <c r="AI142" s="220">
        <f t="shared" si="110"/>
        <v>8.3797523345868843</v>
      </c>
      <c r="BA142" s="147"/>
      <c r="BR142" s="147"/>
      <c r="CG142" s="147"/>
    </row>
    <row r="143" spans="1:85" ht="15">
      <c r="A143" s="173" t="s">
        <v>54</v>
      </c>
      <c r="B143" s="162">
        <v>0</v>
      </c>
      <c r="C143" s="162">
        <v>0</v>
      </c>
      <c r="D143" s="162">
        <v>0</v>
      </c>
      <c r="E143" s="162">
        <v>0</v>
      </c>
      <c r="F143" s="322"/>
      <c r="G143" s="162">
        <v>0</v>
      </c>
      <c r="H143" s="174">
        <v>0</v>
      </c>
      <c r="I143" s="160">
        <f t="shared" si="108"/>
        <v>0</v>
      </c>
      <c r="J143" s="155"/>
      <c r="K143" s="175" t="s">
        <v>54</v>
      </c>
      <c r="L143" s="162">
        <v>0</v>
      </c>
      <c r="M143" s="162">
        <v>0</v>
      </c>
      <c r="N143" s="162">
        <v>0</v>
      </c>
      <c r="O143" s="162">
        <v>0</v>
      </c>
      <c r="P143" s="162">
        <v>52.794326696051051</v>
      </c>
      <c r="Q143" s="162">
        <v>0</v>
      </c>
      <c r="R143" s="163">
        <v>0</v>
      </c>
      <c r="S143" s="164">
        <f t="shared" si="109"/>
        <v>52.794326696051051</v>
      </c>
      <c r="U143" s="221" t="s">
        <v>54</v>
      </c>
      <c r="V143" s="213">
        <v>0</v>
      </c>
      <c r="W143" s="213">
        <v>0</v>
      </c>
      <c r="X143" s="213">
        <v>0</v>
      </c>
      <c r="Y143" s="213">
        <v>0</v>
      </c>
      <c r="Z143" s="213">
        <v>0</v>
      </c>
      <c r="AA143" s="213">
        <v>0</v>
      </c>
      <c r="AB143" s="213">
        <v>52.794326696051051</v>
      </c>
      <c r="AC143" s="214">
        <v>0</v>
      </c>
      <c r="AD143" s="213">
        <v>0</v>
      </c>
      <c r="AE143" s="213">
        <v>0</v>
      </c>
      <c r="AF143" s="213">
        <v>0</v>
      </c>
      <c r="AG143" s="213">
        <v>0</v>
      </c>
      <c r="AH143" s="213">
        <v>0</v>
      </c>
      <c r="AI143" s="216">
        <f t="shared" si="110"/>
        <v>52.794326696051051</v>
      </c>
      <c r="BA143" s="147"/>
      <c r="BR143" s="147"/>
      <c r="CG143" s="147"/>
    </row>
    <row r="144" spans="1:85" ht="15">
      <c r="A144" s="165" t="s">
        <v>12</v>
      </c>
      <c r="B144" s="166">
        <v>0</v>
      </c>
      <c r="C144" s="166">
        <v>0</v>
      </c>
      <c r="D144" s="166">
        <v>0</v>
      </c>
      <c r="E144" s="166">
        <v>0</v>
      </c>
      <c r="F144" s="322"/>
      <c r="G144" s="166">
        <v>0</v>
      </c>
      <c r="H144" s="167">
        <v>0</v>
      </c>
      <c r="I144" s="168">
        <f t="shared" si="108"/>
        <v>0</v>
      </c>
      <c r="J144" s="155"/>
      <c r="K144" s="169" t="s">
        <v>12</v>
      </c>
      <c r="L144" s="170">
        <v>0</v>
      </c>
      <c r="M144" s="170">
        <v>0</v>
      </c>
      <c r="N144" s="170">
        <v>0</v>
      </c>
      <c r="O144" s="170">
        <v>0</v>
      </c>
      <c r="P144" s="170">
        <v>1.6623672868352759</v>
      </c>
      <c r="Q144" s="170">
        <v>0</v>
      </c>
      <c r="R144" s="171">
        <v>0</v>
      </c>
      <c r="S144" s="172">
        <f t="shared" si="109"/>
        <v>1.6623672868352759</v>
      </c>
      <c r="U144" s="217" t="s">
        <v>12</v>
      </c>
      <c r="V144" s="218">
        <v>0</v>
      </c>
      <c r="W144" s="218">
        <v>0</v>
      </c>
      <c r="X144" s="218">
        <v>0</v>
      </c>
      <c r="Y144" s="218">
        <v>0</v>
      </c>
      <c r="Z144" s="218">
        <v>0</v>
      </c>
      <c r="AA144" s="218">
        <v>0</v>
      </c>
      <c r="AB144" s="218">
        <v>1.6623672868352759</v>
      </c>
      <c r="AC144" s="219">
        <v>0</v>
      </c>
      <c r="AD144" s="218">
        <v>0</v>
      </c>
      <c r="AE144" s="218">
        <v>0</v>
      </c>
      <c r="AF144" s="218">
        <v>0</v>
      </c>
      <c r="AG144" s="218">
        <v>0</v>
      </c>
      <c r="AH144" s="218">
        <v>0</v>
      </c>
      <c r="AI144" s="220">
        <f t="shared" si="110"/>
        <v>1.6623672868352759</v>
      </c>
      <c r="BA144" s="147"/>
      <c r="BR144" s="147"/>
      <c r="CG144" s="147"/>
    </row>
    <row r="145" spans="1:85" ht="15">
      <c r="A145" s="173" t="s">
        <v>55</v>
      </c>
      <c r="B145" s="162">
        <v>0</v>
      </c>
      <c r="C145" s="162">
        <v>0</v>
      </c>
      <c r="D145" s="162">
        <v>0</v>
      </c>
      <c r="E145" s="162">
        <v>0</v>
      </c>
      <c r="F145" s="322"/>
      <c r="G145" s="162">
        <v>0</v>
      </c>
      <c r="H145" s="174">
        <v>0</v>
      </c>
      <c r="I145" s="160">
        <f t="shared" si="108"/>
        <v>0</v>
      </c>
      <c r="J145" s="155"/>
      <c r="K145" s="175" t="s">
        <v>55</v>
      </c>
      <c r="L145" s="162">
        <v>0</v>
      </c>
      <c r="M145" s="162">
        <v>0</v>
      </c>
      <c r="N145" s="162">
        <v>0</v>
      </c>
      <c r="O145" s="162">
        <v>0</v>
      </c>
      <c r="P145" s="162">
        <v>0</v>
      </c>
      <c r="Q145" s="162">
        <v>0</v>
      </c>
      <c r="R145" s="163">
        <v>0</v>
      </c>
      <c r="S145" s="164">
        <f t="shared" si="109"/>
        <v>0</v>
      </c>
      <c r="U145" s="221" t="s">
        <v>55</v>
      </c>
      <c r="V145" s="213">
        <v>0</v>
      </c>
      <c r="W145" s="213">
        <v>0</v>
      </c>
      <c r="X145" s="213">
        <v>0</v>
      </c>
      <c r="Y145" s="213">
        <v>0</v>
      </c>
      <c r="Z145" s="213">
        <v>0</v>
      </c>
      <c r="AA145" s="213">
        <v>0</v>
      </c>
      <c r="AB145" s="213">
        <v>0</v>
      </c>
      <c r="AC145" s="214">
        <v>0</v>
      </c>
      <c r="AD145" s="213">
        <v>0</v>
      </c>
      <c r="AE145" s="213">
        <v>0</v>
      </c>
      <c r="AF145" s="213">
        <v>0</v>
      </c>
      <c r="AG145" s="213">
        <v>0</v>
      </c>
      <c r="AH145" s="213">
        <v>0</v>
      </c>
      <c r="AI145" s="216">
        <f t="shared" si="110"/>
        <v>0</v>
      </c>
      <c r="BA145" s="147"/>
      <c r="BR145" s="147"/>
      <c r="CG145" s="147"/>
    </row>
    <row r="146" spans="1:85" ht="15">
      <c r="A146" s="165" t="s">
        <v>17</v>
      </c>
      <c r="B146" s="166">
        <v>0</v>
      </c>
      <c r="C146" s="166">
        <v>0</v>
      </c>
      <c r="D146" s="166">
        <v>0.4475698737269912</v>
      </c>
      <c r="E146" s="166">
        <v>0</v>
      </c>
      <c r="F146" s="322"/>
      <c r="G146" s="166">
        <v>0</v>
      </c>
      <c r="H146" s="167">
        <v>0</v>
      </c>
      <c r="I146" s="168">
        <f t="shared" si="108"/>
        <v>0.4475698737269912</v>
      </c>
      <c r="J146" s="155"/>
      <c r="K146" s="169" t="s">
        <v>17</v>
      </c>
      <c r="L146" s="170">
        <v>0</v>
      </c>
      <c r="M146" s="170">
        <v>0</v>
      </c>
      <c r="N146" s="170">
        <v>0.4475698737269912</v>
      </c>
      <c r="O146" s="170">
        <v>0</v>
      </c>
      <c r="P146" s="170">
        <v>0</v>
      </c>
      <c r="Q146" s="170">
        <v>0</v>
      </c>
      <c r="R146" s="171">
        <v>0</v>
      </c>
      <c r="S146" s="172">
        <f t="shared" si="109"/>
        <v>0.4475698737269912</v>
      </c>
      <c r="U146" s="217" t="s">
        <v>17</v>
      </c>
      <c r="V146" s="218">
        <v>0</v>
      </c>
      <c r="W146" s="218">
        <v>0</v>
      </c>
      <c r="X146" s="218">
        <v>0</v>
      </c>
      <c r="Y146" s="218">
        <v>0</v>
      </c>
      <c r="Z146" s="218">
        <v>0.4475698737269912</v>
      </c>
      <c r="AA146" s="218">
        <v>0</v>
      </c>
      <c r="AB146" s="218">
        <v>0</v>
      </c>
      <c r="AC146" s="219">
        <v>0</v>
      </c>
      <c r="AD146" s="218">
        <v>0</v>
      </c>
      <c r="AE146" s="218">
        <v>0</v>
      </c>
      <c r="AF146" s="218">
        <v>0</v>
      </c>
      <c r="AG146" s="218">
        <v>0</v>
      </c>
      <c r="AH146" s="218">
        <v>0</v>
      </c>
      <c r="AI146" s="220">
        <f t="shared" si="110"/>
        <v>0.4475698737269912</v>
      </c>
      <c r="BA146" s="147"/>
      <c r="BR146" s="147"/>
      <c r="CG146" s="147"/>
    </row>
    <row r="147" spans="1:85" ht="15">
      <c r="A147" s="173" t="s">
        <v>139</v>
      </c>
      <c r="B147" s="162">
        <v>236.61731049678741</v>
      </c>
      <c r="C147" s="162">
        <v>959.610111949366</v>
      </c>
      <c r="D147" s="162">
        <v>215.37087015528738</v>
      </c>
      <c r="E147" s="162">
        <v>0</v>
      </c>
      <c r="F147" s="322"/>
      <c r="G147" s="162">
        <v>0</v>
      </c>
      <c r="H147" s="174">
        <v>0</v>
      </c>
      <c r="I147" s="160">
        <f t="shared" si="108"/>
        <v>1411.5982926014408</v>
      </c>
      <c r="J147" s="155"/>
      <c r="K147" s="175" t="s">
        <v>139</v>
      </c>
      <c r="L147" s="162">
        <v>236.61731049678741</v>
      </c>
      <c r="M147" s="162">
        <v>959.610111949366</v>
      </c>
      <c r="N147" s="162">
        <v>215.37087015528738</v>
      </c>
      <c r="O147" s="162">
        <v>0</v>
      </c>
      <c r="P147" s="162">
        <v>0.1230308405907551</v>
      </c>
      <c r="Q147" s="162">
        <v>0</v>
      </c>
      <c r="R147" s="163">
        <v>0</v>
      </c>
      <c r="S147" s="164">
        <f t="shared" si="109"/>
        <v>1411.7213234420315</v>
      </c>
      <c r="U147" s="221" t="s">
        <v>139</v>
      </c>
      <c r="V147" s="213">
        <v>232.46117637568963</v>
      </c>
      <c r="W147" s="213">
        <v>0</v>
      </c>
      <c r="X147" s="213">
        <v>0</v>
      </c>
      <c r="Y147" s="213">
        <v>959.610111949366</v>
      </c>
      <c r="Z147" s="213">
        <v>215.37087015528738</v>
      </c>
      <c r="AA147" s="213">
        <v>0</v>
      </c>
      <c r="AB147" s="213">
        <v>0.1230308405907551</v>
      </c>
      <c r="AC147" s="214">
        <v>4.1561341210977885</v>
      </c>
      <c r="AD147" s="213">
        <v>4.1561341210977885</v>
      </c>
      <c r="AE147" s="213">
        <v>0</v>
      </c>
      <c r="AF147" s="213">
        <v>0</v>
      </c>
      <c r="AG147" s="213">
        <v>0</v>
      </c>
      <c r="AH147" s="213">
        <v>0</v>
      </c>
      <c r="AI147" s="216">
        <f t="shared" si="110"/>
        <v>1411.7213234420312</v>
      </c>
      <c r="BA147" s="147"/>
      <c r="BR147" s="147"/>
      <c r="CG147" s="147"/>
    </row>
    <row r="148" spans="1:85" ht="15">
      <c r="A148" s="165" t="s">
        <v>25</v>
      </c>
      <c r="B148" s="166">
        <v>468.2056835499086</v>
      </c>
      <c r="C148" s="166">
        <v>19.792652223613679</v>
      </c>
      <c r="D148" s="166">
        <v>6.3460379064205981</v>
      </c>
      <c r="E148" s="166">
        <v>934.66354595744383</v>
      </c>
      <c r="F148" s="322"/>
      <c r="G148" s="166">
        <v>175.66770073430325</v>
      </c>
      <c r="H148" s="167">
        <v>0</v>
      </c>
      <c r="I148" s="168">
        <f t="shared" si="108"/>
        <v>1604.67562037169</v>
      </c>
      <c r="J148" s="155"/>
      <c r="K148" s="169" t="s">
        <v>25</v>
      </c>
      <c r="L148" s="170">
        <v>468.2056835499086</v>
      </c>
      <c r="M148" s="170">
        <v>19.792652223613679</v>
      </c>
      <c r="N148" s="170">
        <v>6.3460379064205981</v>
      </c>
      <c r="O148" s="170">
        <v>934.66354595744383</v>
      </c>
      <c r="P148" s="170">
        <v>19.443993742242164</v>
      </c>
      <c r="Q148" s="170">
        <v>175.66770073430325</v>
      </c>
      <c r="R148" s="171">
        <v>0</v>
      </c>
      <c r="S148" s="172">
        <f t="shared" si="109"/>
        <v>1624.1196141139321</v>
      </c>
      <c r="U148" s="217" t="s">
        <v>25</v>
      </c>
      <c r="V148" s="218">
        <v>13.094697970932305</v>
      </c>
      <c r="W148" s="218">
        <v>324.07833096237903</v>
      </c>
      <c r="X148" s="218">
        <v>175.66770073430325</v>
      </c>
      <c r="Y148" s="218">
        <v>19.792652223613679</v>
      </c>
      <c r="Z148" s="218">
        <v>6.2776241431734947</v>
      </c>
      <c r="AA148" s="218">
        <v>533.57496706822928</v>
      </c>
      <c r="AB148" s="218">
        <v>19.443993742242164</v>
      </c>
      <c r="AC148" s="219">
        <v>532.18964726905904</v>
      </c>
      <c r="AD148" s="218">
        <v>131.03265461659726</v>
      </c>
      <c r="AE148" s="218">
        <v>401.0885788892146</v>
      </c>
      <c r="AF148" s="218">
        <v>0</v>
      </c>
      <c r="AG148" s="218">
        <v>6.8413763247103035E-2</v>
      </c>
      <c r="AH148" s="218">
        <v>0</v>
      </c>
      <c r="AI148" s="220">
        <f t="shared" si="110"/>
        <v>1624.1196141139321</v>
      </c>
      <c r="BA148" s="147"/>
      <c r="BR148" s="147"/>
      <c r="CG148" s="147"/>
    </row>
    <row r="149" spans="1:85" ht="15">
      <c r="A149" s="173" t="s">
        <v>24</v>
      </c>
      <c r="B149" s="162">
        <v>206.87807622379282</v>
      </c>
      <c r="C149" s="162">
        <v>0</v>
      </c>
      <c r="D149" s="162">
        <v>0</v>
      </c>
      <c r="E149" s="162">
        <v>0</v>
      </c>
      <c r="F149" s="322"/>
      <c r="G149" s="162">
        <v>0</v>
      </c>
      <c r="H149" s="174">
        <v>0</v>
      </c>
      <c r="I149" s="160">
        <f t="shared" si="108"/>
        <v>206.87807622379282</v>
      </c>
      <c r="J149" s="155"/>
      <c r="K149" s="175" t="s">
        <v>24</v>
      </c>
      <c r="L149" s="162">
        <v>206.87807622379282</v>
      </c>
      <c r="M149" s="162">
        <v>0</v>
      </c>
      <c r="N149" s="162">
        <v>0</v>
      </c>
      <c r="O149" s="162">
        <v>0</v>
      </c>
      <c r="P149" s="162">
        <v>0</v>
      </c>
      <c r="Q149" s="162">
        <v>0</v>
      </c>
      <c r="R149" s="163">
        <v>0</v>
      </c>
      <c r="S149" s="164">
        <f t="shared" si="109"/>
        <v>206.87807622379282</v>
      </c>
      <c r="U149" s="221" t="s">
        <v>24</v>
      </c>
      <c r="V149" s="213">
        <v>41.375615244758563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4">
        <v>165.50246097903425</v>
      </c>
      <c r="AD149" s="213">
        <v>165.50246097903425</v>
      </c>
      <c r="AE149" s="213">
        <v>0</v>
      </c>
      <c r="AF149" s="213">
        <v>0</v>
      </c>
      <c r="AG149" s="213">
        <v>0</v>
      </c>
      <c r="AH149" s="213">
        <v>0</v>
      </c>
      <c r="AI149" s="216">
        <f t="shared" si="110"/>
        <v>206.87807622379282</v>
      </c>
      <c r="BA149" s="147"/>
      <c r="BR149" s="147"/>
      <c r="CG149" s="147"/>
    </row>
    <row r="150" spans="1:85" ht="15">
      <c r="A150" s="165" t="s">
        <v>56</v>
      </c>
      <c r="B150" s="166">
        <v>9.563248061714287E-2</v>
      </c>
      <c r="C150" s="166">
        <v>0</v>
      </c>
      <c r="D150" s="166">
        <v>0</v>
      </c>
      <c r="E150" s="166">
        <v>0</v>
      </c>
      <c r="F150" s="322"/>
      <c r="G150" s="166">
        <v>0</v>
      </c>
      <c r="H150" s="167">
        <v>0</v>
      </c>
      <c r="I150" s="168">
        <f t="shared" si="108"/>
        <v>9.563248061714287E-2</v>
      </c>
      <c r="J150" s="155"/>
      <c r="K150" s="169" t="s">
        <v>56</v>
      </c>
      <c r="L150" s="170">
        <v>9.563248061714287E-2</v>
      </c>
      <c r="M150" s="170">
        <v>0</v>
      </c>
      <c r="N150" s="170">
        <v>0</v>
      </c>
      <c r="O150" s="170">
        <v>0</v>
      </c>
      <c r="P150" s="170">
        <v>0</v>
      </c>
      <c r="Q150" s="170">
        <v>0</v>
      </c>
      <c r="R150" s="171">
        <v>0</v>
      </c>
      <c r="S150" s="172">
        <f t="shared" si="109"/>
        <v>9.563248061714287E-2</v>
      </c>
      <c r="U150" s="217" t="s">
        <v>56</v>
      </c>
      <c r="V150" s="218">
        <v>9.563248061714287E-2</v>
      </c>
      <c r="W150" s="218">
        <v>0</v>
      </c>
      <c r="X150" s="218">
        <v>0</v>
      </c>
      <c r="Y150" s="218">
        <v>0</v>
      </c>
      <c r="Z150" s="218">
        <v>0</v>
      </c>
      <c r="AA150" s="218">
        <v>0</v>
      </c>
      <c r="AB150" s="218">
        <v>0</v>
      </c>
      <c r="AC150" s="219">
        <v>0</v>
      </c>
      <c r="AD150" s="218">
        <v>0</v>
      </c>
      <c r="AE150" s="218">
        <v>0</v>
      </c>
      <c r="AF150" s="218">
        <v>0</v>
      </c>
      <c r="AG150" s="218">
        <v>0</v>
      </c>
      <c r="AH150" s="218">
        <v>0</v>
      </c>
      <c r="AI150" s="220">
        <f t="shared" si="110"/>
        <v>9.563248061714287E-2</v>
      </c>
      <c r="BA150" s="147"/>
      <c r="BR150" s="147"/>
      <c r="CG150" s="147"/>
    </row>
    <row r="151" spans="1:85" ht="15">
      <c r="A151" s="173" t="s">
        <v>22</v>
      </c>
      <c r="B151" s="162">
        <v>0</v>
      </c>
      <c r="C151" s="162">
        <v>0.43676896936394183</v>
      </c>
      <c r="D151" s="162">
        <v>0</v>
      </c>
      <c r="E151" s="162">
        <v>0</v>
      </c>
      <c r="F151" s="322"/>
      <c r="G151" s="162">
        <v>0</v>
      </c>
      <c r="H151" s="174">
        <v>0</v>
      </c>
      <c r="I151" s="160">
        <f t="shared" si="108"/>
        <v>0.43676896936394183</v>
      </c>
      <c r="J151" s="155"/>
      <c r="K151" s="175" t="s">
        <v>22</v>
      </c>
      <c r="L151" s="162">
        <v>0</v>
      </c>
      <c r="M151" s="162">
        <v>0.43676896936394183</v>
      </c>
      <c r="N151" s="162">
        <v>0</v>
      </c>
      <c r="O151" s="162">
        <v>0</v>
      </c>
      <c r="P151" s="162">
        <v>3.0062825470535155</v>
      </c>
      <c r="Q151" s="162">
        <v>0</v>
      </c>
      <c r="R151" s="163">
        <v>0</v>
      </c>
      <c r="S151" s="164">
        <f t="shared" si="109"/>
        <v>3.4430515164174573</v>
      </c>
      <c r="U151" s="221" t="s">
        <v>22</v>
      </c>
      <c r="V151" s="213">
        <v>0</v>
      </c>
      <c r="W151" s="213">
        <v>0</v>
      </c>
      <c r="X151" s="213">
        <v>0</v>
      </c>
      <c r="Y151" s="213">
        <v>0.43676896936394183</v>
      </c>
      <c r="Z151" s="213">
        <v>0</v>
      </c>
      <c r="AA151" s="213">
        <v>0</v>
      </c>
      <c r="AB151" s="213">
        <v>3.0062825470535155</v>
      </c>
      <c r="AC151" s="214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6">
        <f t="shared" si="110"/>
        <v>3.4430515164174573</v>
      </c>
      <c r="BA151" s="147"/>
      <c r="BR151" s="147"/>
      <c r="CG151" s="147"/>
    </row>
    <row r="152" spans="1:85" ht="15">
      <c r="A152" s="165" t="s">
        <v>21</v>
      </c>
      <c r="B152" s="166">
        <v>0</v>
      </c>
      <c r="C152" s="166">
        <v>3.3505305525400613</v>
      </c>
      <c r="D152" s="166">
        <v>0</v>
      </c>
      <c r="E152" s="166">
        <v>0</v>
      </c>
      <c r="F152" s="322"/>
      <c r="G152" s="166">
        <v>0</v>
      </c>
      <c r="H152" s="167">
        <v>0</v>
      </c>
      <c r="I152" s="168">
        <f t="shared" si="108"/>
        <v>3.3505305525400613</v>
      </c>
      <c r="J152" s="155"/>
      <c r="K152" s="169" t="s">
        <v>21</v>
      </c>
      <c r="L152" s="170">
        <v>0</v>
      </c>
      <c r="M152" s="170">
        <v>3.3505305525400613</v>
      </c>
      <c r="N152" s="170">
        <v>0</v>
      </c>
      <c r="O152" s="170">
        <v>0</v>
      </c>
      <c r="P152" s="170">
        <v>0</v>
      </c>
      <c r="Q152" s="170">
        <v>0</v>
      </c>
      <c r="R152" s="171">
        <v>0</v>
      </c>
      <c r="S152" s="172">
        <f t="shared" si="109"/>
        <v>3.3505305525400613</v>
      </c>
      <c r="U152" s="217" t="s">
        <v>57</v>
      </c>
      <c r="V152" s="218">
        <v>0</v>
      </c>
      <c r="W152" s="218">
        <v>0</v>
      </c>
      <c r="X152" s="218">
        <v>0</v>
      </c>
      <c r="Y152" s="218">
        <v>3.3505305525400613</v>
      </c>
      <c r="Z152" s="218">
        <v>0</v>
      </c>
      <c r="AA152" s="218">
        <v>0</v>
      </c>
      <c r="AB152" s="218">
        <v>0</v>
      </c>
      <c r="AC152" s="219">
        <v>0</v>
      </c>
      <c r="AD152" s="218">
        <v>0</v>
      </c>
      <c r="AE152" s="218">
        <v>0</v>
      </c>
      <c r="AF152" s="218">
        <v>0</v>
      </c>
      <c r="AG152" s="218">
        <v>0</v>
      </c>
      <c r="AH152" s="218">
        <v>0</v>
      </c>
      <c r="AI152" s="220">
        <f t="shared" si="110"/>
        <v>3.3505305525400613</v>
      </c>
      <c r="BA152" s="147"/>
      <c r="BR152" s="147"/>
      <c r="CG152" s="147"/>
    </row>
    <row r="153" spans="1:85" ht="15">
      <c r="A153" s="176" t="s">
        <v>60</v>
      </c>
      <c r="B153" s="162">
        <v>0</v>
      </c>
      <c r="C153" s="162">
        <v>0</v>
      </c>
      <c r="D153" s="162">
        <v>0</v>
      </c>
      <c r="E153" s="162">
        <v>0</v>
      </c>
      <c r="F153" s="322"/>
      <c r="G153" s="162">
        <v>0</v>
      </c>
      <c r="H153" s="174">
        <v>0</v>
      </c>
      <c r="I153" s="160">
        <f t="shared" si="108"/>
        <v>0</v>
      </c>
      <c r="J153" s="155"/>
      <c r="K153" s="177" t="s">
        <v>60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  <c r="R153" s="163">
        <v>0</v>
      </c>
      <c r="S153" s="164">
        <f t="shared" si="109"/>
        <v>0</v>
      </c>
      <c r="U153" s="222" t="s">
        <v>58</v>
      </c>
      <c r="V153" s="213">
        <v>0</v>
      </c>
      <c r="W153" s="213">
        <v>0</v>
      </c>
      <c r="X153" s="213">
        <v>0</v>
      </c>
      <c r="Y153" s="213">
        <v>0</v>
      </c>
      <c r="Z153" s="213">
        <v>0</v>
      </c>
      <c r="AA153" s="213">
        <v>0</v>
      </c>
      <c r="AB153" s="213">
        <v>0</v>
      </c>
      <c r="AC153" s="214">
        <v>0</v>
      </c>
      <c r="AD153" s="215">
        <v>0</v>
      </c>
      <c r="AE153" s="215">
        <v>0</v>
      </c>
      <c r="AF153" s="215">
        <v>0</v>
      </c>
      <c r="AG153" s="215">
        <v>0</v>
      </c>
      <c r="AH153" s="215">
        <v>0</v>
      </c>
      <c r="AI153" s="216">
        <f t="shared" si="110"/>
        <v>0</v>
      </c>
      <c r="BA153" s="147"/>
      <c r="BR153" s="147"/>
      <c r="CG153" s="147"/>
    </row>
    <row r="154" spans="1:85">
      <c r="A154" s="178" t="s">
        <v>23</v>
      </c>
      <c r="B154" s="179">
        <v>0</v>
      </c>
      <c r="C154" s="179">
        <v>0</v>
      </c>
      <c r="D154" s="179">
        <v>0</v>
      </c>
      <c r="E154" s="179">
        <v>0</v>
      </c>
      <c r="F154" s="322"/>
      <c r="G154" s="179">
        <v>0</v>
      </c>
      <c r="H154" s="180">
        <v>0</v>
      </c>
      <c r="I154" s="181">
        <f t="shared" si="108"/>
        <v>0</v>
      </c>
      <c r="J154" s="155"/>
      <c r="K154" s="182" t="s">
        <v>23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4">
        <v>0</v>
      </c>
      <c r="S154" s="185">
        <f t="shared" si="109"/>
        <v>0</v>
      </c>
      <c r="U154" s="223" t="s">
        <v>61</v>
      </c>
      <c r="V154" s="224">
        <v>0</v>
      </c>
      <c r="W154" s="224">
        <v>0</v>
      </c>
      <c r="X154" s="224">
        <v>0</v>
      </c>
      <c r="Y154" s="224">
        <v>0</v>
      </c>
      <c r="Z154" s="224">
        <v>0</v>
      </c>
      <c r="AA154" s="224">
        <v>0</v>
      </c>
      <c r="AB154" s="224">
        <v>0</v>
      </c>
      <c r="AC154" s="224">
        <v>0</v>
      </c>
      <c r="AD154" s="224">
        <v>0</v>
      </c>
      <c r="AE154" s="224">
        <v>0</v>
      </c>
      <c r="AF154" s="224">
        <v>0</v>
      </c>
      <c r="AG154" s="224">
        <v>0</v>
      </c>
      <c r="AH154" s="125">
        <v>0</v>
      </c>
      <c r="AI154" s="225">
        <f t="shared" si="110"/>
        <v>0</v>
      </c>
      <c r="BA154" s="147"/>
      <c r="BR154" s="147"/>
      <c r="CG154" s="147"/>
    </row>
    <row r="155" spans="1:85">
      <c r="A155" s="186" t="s">
        <v>19</v>
      </c>
      <c r="B155" s="187">
        <v>0</v>
      </c>
      <c r="C155" s="187">
        <v>0</v>
      </c>
      <c r="D155" s="187">
        <v>0</v>
      </c>
      <c r="E155" s="187">
        <v>0</v>
      </c>
      <c r="F155" s="322"/>
      <c r="G155" s="187">
        <v>0</v>
      </c>
      <c r="H155" s="188">
        <v>0</v>
      </c>
      <c r="I155" s="189">
        <f t="shared" si="108"/>
        <v>0</v>
      </c>
      <c r="J155" s="155"/>
      <c r="K155" s="190" t="s">
        <v>19</v>
      </c>
      <c r="L155" s="187">
        <v>0</v>
      </c>
      <c r="M155" s="187">
        <v>0</v>
      </c>
      <c r="N155" s="187">
        <v>0</v>
      </c>
      <c r="O155" s="187">
        <v>0</v>
      </c>
      <c r="P155" s="187">
        <v>0</v>
      </c>
      <c r="Q155" s="187">
        <v>0</v>
      </c>
      <c r="R155" s="191">
        <v>0</v>
      </c>
      <c r="S155" s="192">
        <f t="shared" si="109"/>
        <v>0</v>
      </c>
      <c r="U155" s="226" t="s">
        <v>19</v>
      </c>
      <c r="V155" s="227">
        <v>0</v>
      </c>
      <c r="W155" s="227">
        <v>0</v>
      </c>
      <c r="X155" s="227">
        <v>0</v>
      </c>
      <c r="Y155" s="227">
        <v>0</v>
      </c>
      <c r="Z155" s="227">
        <v>0</v>
      </c>
      <c r="AA155" s="227">
        <v>0</v>
      </c>
      <c r="AB155" s="227">
        <v>0</v>
      </c>
      <c r="AC155" s="227">
        <v>0</v>
      </c>
      <c r="AD155" s="228">
        <v>0</v>
      </c>
      <c r="AE155" s="228">
        <v>0</v>
      </c>
      <c r="AF155" s="228">
        <v>0</v>
      </c>
      <c r="AG155" s="228">
        <v>0</v>
      </c>
      <c r="AH155" s="228">
        <v>0</v>
      </c>
      <c r="AI155" s="229">
        <f t="shared" si="110"/>
        <v>0</v>
      </c>
      <c r="BA155" s="147"/>
      <c r="BR155" s="147"/>
      <c r="CG155" s="147"/>
    </row>
    <row r="156" spans="1:85">
      <c r="A156" s="178" t="s">
        <v>20</v>
      </c>
      <c r="B156" s="179">
        <v>0</v>
      </c>
      <c r="C156" s="179">
        <v>0</v>
      </c>
      <c r="D156" s="179">
        <v>0</v>
      </c>
      <c r="E156" s="179">
        <v>0</v>
      </c>
      <c r="F156" s="322"/>
      <c r="G156" s="179">
        <v>0</v>
      </c>
      <c r="H156" s="180">
        <v>0</v>
      </c>
      <c r="I156" s="181">
        <f t="shared" si="108"/>
        <v>0</v>
      </c>
      <c r="J156" s="155"/>
      <c r="K156" s="182" t="s">
        <v>20</v>
      </c>
      <c r="L156" s="183">
        <v>0</v>
      </c>
      <c r="M156" s="183">
        <v>0</v>
      </c>
      <c r="N156" s="183">
        <v>0</v>
      </c>
      <c r="O156" s="183">
        <v>0</v>
      </c>
      <c r="P156" s="183">
        <v>0</v>
      </c>
      <c r="Q156" s="183">
        <v>0</v>
      </c>
      <c r="R156" s="184">
        <v>0</v>
      </c>
      <c r="S156" s="185">
        <f t="shared" si="109"/>
        <v>0</v>
      </c>
      <c r="U156" s="223" t="s">
        <v>20</v>
      </c>
      <c r="V156" s="224">
        <v>0</v>
      </c>
      <c r="W156" s="224">
        <v>0</v>
      </c>
      <c r="X156" s="224">
        <v>0</v>
      </c>
      <c r="Y156" s="224">
        <v>0</v>
      </c>
      <c r="Z156" s="224">
        <v>0</v>
      </c>
      <c r="AA156" s="224">
        <v>0</v>
      </c>
      <c r="AB156" s="224">
        <v>0</v>
      </c>
      <c r="AC156" s="224">
        <v>0</v>
      </c>
      <c r="AD156" s="224">
        <v>0</v>
      </c>
      <c r="AE156" s="224">
        <v>0</v>
      </c>
      <c r="AF156" s="224">
        <v>0</v>
      </c>
      <c r="AG156" s="224">
        <v>0</v>
      </c>
      <c r="AH156" s="125">
        <v>0</v>
      </c>
      <c r="AI156" s="225">
        <f t="shared" si="110"/>
        <v>0</v>
      </c>
      <c r="BA156" s="147"/>
      <c r="BR156" s="147"/>
      <c r="CG156" s="147"/>
    </row>
    <row r="157" spans="1:85" ht="15" thickBot="1">
      <c r="A157" s="193" t="s">
        <v>11</v>
      </c>
      <c r="B157" s="194">
        <v>0</v>
      </c>
      <c r="C157" s="194">
        <v>0</v>
      </c>
      <c r="D157" s="194">
        <v>0</v>
      </c>
      <c r="E157" s="194">
        <v>0</v>
      </c>
      <c r="F157" s="323"/>
      <c r="G157" s="194">
        <v>0</v>
      </c>
      <c r="H157" s="195">
        <v>0</v>
      </c>
      <c r="I157" s="196">
        <f t="shared" si="108"/>
        <v>0</v>
      </c>
      <c r="J157" s="155"/>
      <c r="K157" s="197" t="s">
        <v>11</v>
      </c>
      <c r="L157" s="194">
        <v>0</v>
      </c>
      <c r="M157" s="194">
        <v>0</v>
      </c>
      <c r="N157" s="194">
        <v>0</v>
      </c>
      <c r="O157" s="194">
        <v>0</v>
      </c>
      <c r="P157" s="194">
        <v>0</v>
      </c>
      <c r="Q157" s="194">
        <v>0</v>
      </c>
      <c r="R157" s="198">
        <v>0</v>
      </c>
      <c r="S157" s="199">
        <f t="shared" si="109"/>
        <v>0</v>
      </c>
      <c r="U157" s="226" t="s">
        <v>11</v>
      </c>
      <c r="V157" s="227">
        <v>0</v>
      </c>
      <c r="W157" s="227">
        <v>0</v>
      </c>
      <c r="X157" s="227">
        <v>0</v>
      </c>
      <c r="Y157" s="227">
        <v>0</v>
      </c>
      <c r="Z157" s="227">
        <v>0</v>
      </c>
      <c r="AA157" s="227">
        <v>0</v>
      </c>
      <c r="AB157" s="227">
        <v>0</v>
      </c>
      <c r="AC157" s="227">
        <v>0</v>
      </c>
      <c r="AD157" s="228">
        <v>0</v>
      </c>
      <c r="AE157" s="228">
        <v>0</v>
      </c>
      <c r="AF157" s="228">
        <v>0</v>
      </c>
      <c r="AG157" s="228">
        <v>0</v>
      </c>
      <c r="AH157" s="228">
        <v>0</v>
      </c>
      <c r="AI157" s="229">
        <f t="shared" si="110"/>
        <v>0</v>
      </c>
      <c r="BA157" s="147"/>
      <c r="BR157" s="147"/>
      <c r="CG157" s="147"/>
    </row>
    <row r="158" spans="1:85" ht="15">
      <c r="A158" s="200" t="s">
        <v>26</v>
      </c>
      <c r="B158" s="201">
        <f>SUM(B137:B153)</f>
        <v>919.16773431278114</v>
      </c>
      <c r="C158" s="201">
        <f t="shared" ref="C158:H158" si="111">SUM(C137:C153)</f>
        <v>1013.0929915906149</v>
      </c>
      <c r="D158" s="201">
        <f t="shared" si="111"/>
        <v>227.76718311903397</v>
      </c>
      <c r="E158" s="201">
        <f t="shared" si="111"/>
        <v>934.66354595744383</v>
      </c>
      <c r="F158" s="201">
        <f t="shared" si="111"/>
        <v>0</v>
      </c>
      <c r="G158" s="201">
        <f t="shared" si="111"/>
        <v>175.66770073430325</v>
      </c>
      <c r="H158" s="203">
        <f t="shared" si="111"/>
        <v>0</v>
      </c>
      <c r="I158" s="160">
        <f t="shared" ref="I158" si="112">SUM(I137:I153)</f>
        <v>3270.3591557141772</v>
      </c>
      <c r="J158" s="155"/>
      <c r="K158" s="202" t="s">
        <v>26</v>
      </c>
      <c r="L158" s="201">
        <f>SUM(L137:L153)</f>
        <v>919.16773431278114</v>
      </c>
      <c r="M158" s="201">
        <f t="shared" ref="M158:R158" si="113">SUM(M137:M153)</f>
        <v>1013.0929915906149</v>
      </c>
      <c r="N158" s="201">
        <f t="shared" si="113"/>
        <v>227.76718311903397</v>
      </c>
      <c r="O158" s="201">
        <f t="shared" si="113"/>
        <v>934.66354595744383</v>
      </c>
      <c r="P158" s="201">
        <f t="shared" si="113"/>
        <v>77.030001112772766</v>
      </c>
      <c r="Q158" s="201">
        <f t="shared" si="113"/>
        <v>175.66770073430325</v>
      </c>
      <c r="R158" s="203">
        <f t="shared" si="113"/>
        <v>0</v>
      </c>
      <c r="S158" s="204">
        <f t="shared" ref="S158" si="114">SUM(S137:S153)</f>
        <v>3347.3891568269501</v>
      </c>
      <c r="T158" s="147" t="str">
        <f>IF(ABS(S158-AI158)&gt;0.01,S158-AI158,"")</f>
        <v/>
      </c>
      <c r="U158" s="230" t="s">
        <v>59</v>
      </c>
      <c r="V158" s="231">
        <f>SUM(V137:V153)</f>
        <v>294.39815363367279</v>
      </c>
      <c r="W158" s="231">
        <f t="shared" ref="W158:AH158" si="115">SUM(W137:W153)</f>
        <v>324.07833096237903</v>
      </c>
      <c r="X158" s="231">
        <f t="shared" si="115"/>
        <v>175.66770073430325</v>
      </c>
      <c r="Y158" s="231">
        <f t="shared" si="115"/>
        <v>1013.0929915906149</v>
      </c>
      <c r="Z158" s="231">
        <f t="shared" si="115"/>
        <v>223.28740820210595</v>
      </c>
      <c r="AA158" s="231">
        <f t="shared" si="115"/>
        <v>533.57496706822928</v>
      </c>
      <c r="AB158" s="231">
        <f t="shared" si="115"/>
        <v>77.030001112772766</v>
      </c>
      <c r="AC158" s="231">
        <f t="shared" si="115"/>
        <v>706.259603522872</v>
      </c>
      <c r="AD158" s="232">
        <f t="shared" si="115"/>
        <v>300.69124971672932</v>
      </c>
      <c r="AE158" s="232">
        <f t="shared" si="115"/>
        <v>401.0885788892146</v>
      </c>
      <c r="AF158" s="232">
        <f t="shared" si="115"/>
        <v>0</v>
      </c>
      <c r="AG158" s="232">
        <f t="shared" si="115"/>
        <v>4.4797749169279806</v>
      </c>
      <c r="AH158" s="232">
        <f t="shared" si="115"/>
        <v>0</v>
      </c>
      <c r="AI158" s="233">
        <f>SUM(V158:AC158)</f>
        <v>3347.3891568269501</v>
      </c>
      <c r="BA158" s="147"/>
      <c r="BR158" s="147"/>
      <c r="CG158" s="147"/>
    </row>
    <row r="159" spans="1:85" s="25" customFormat="1" ht="15" thickBot="1">
      <c r="A159" s="32" t="s">
        <v>83</v>
      </c>
      <c r="B159" s="49">
        <f>IF($I158=0,"-",B158/$I158)</f>
        <v>0.28106018041069081</v>
      </c>
      <c r="C159" s="49">
        <f t="shared" ref="C159:H159" si="116">IF($I158=0,"-",C158/$I158)</f>
        <v>0.30978034624132189</v>
      </c>
      <c r="D159" s="49">
        <f t="shared" si="116"/>
        <v>6.9645923360149853E-2</v>
      </c>
      <c r="E159" s="49">
        <f t="shared" si="116"/>
        <v>0.2857984403102457</v>
      </c>
      <c r="F159" s="49">
        <f t="shared" si="116"/>
        <v>0</v>
      </c>
      <c r="G159" s="49">
        <f t="shared" si="116"/>
        <v>5.3715109677591709E-2</v>
      </c>
      <c r="H159" s="71">
        <f t="shared" si="116"/>
        <v>0</v>
      </c>
      <c r="I159" s="50">
        <f>SUM(B159:H159)</f>
        <v>1</v>
      </c>
      <c r="J159" s="147"/>
      <c r="K159" s="82" t="s">
        <v>83</v>
      </c>
      <c r="L159" s="99">
        <f>IF($S158=0,"-",L158/$S158)</f>
        <v>0.27459243346061279</v>
      </c>
      <c r="M159" s="99">
        <f t="shared" ref="M159:R159" si="117">IF($S158=0,"-",M158/$S158)</f>
        <v>0.30265169184898233</v>
      </c>
      <c r="N159" s="99">
        <f t="shared" si="117"/>
        <v>6.8043233830314062E-2</v>
      </c>
      <c r="O159" s="99">
        <f t="shared" si="117"/>
        <v>0.27922165669062154</v>
      </c>
      <c r="P159" s="99">
        <f t="shared" si="117"/>
        <v>2.3011964699614095E-2</v>
      </c>
      <c r="Q159" s="99">
        <f t="shared" si="117"/>
        <v>5.2479019469855066E-2</v>
      </c>
      <c r="R159" s="100">
        <f t="shared" si="117"/>
        <v>0</v>
      </c>
      <c r="S159" s="101">
        <f>SUM(L159:R159)</f>
        <v>0.99999999999999989</v>
      </c>
      <c r="U159" s="111" t="s">
        <v>83</v>
      </c>
      <c r="V159" s="133">
        <f>+V158/$AI158</f>
        <v>8.7948589136477351E-2</v>
      </c>
      <c r="W159" s="133">
        <f t="shared" ref="W159:AH159" si="118">+W158/$AI158</f>
        <v>9.6815253852820221E-2</v>
      </c>
      <c r="X159" s="133">
        <f t="shared" si="118"/>
        <v>5.2479019469855066E-2</v>
      </c>
      <c r="Y159" s="133">
        <f t="shared" si="118"/>
        <v>0.30265169184898233</v>
      </c>
      <c r="Z159" s="133">
        <f t="shared" si="118"/>
        <v>6.6704944582470976E-2</v>
      </c>
      <c r="AA159" s="133">
        <f t="shared" si="118"/>
        <v>0.15940033921063856</v>
      </c>
      <c r="AB159" s="133">
        <f t="shared" si="118"/>
        <v>2.3011964699614095E-2</v>
      </c>
      <c r="AC159" s="133">
        <f t="shared" si="118"/>
        <v>0.21098819719914133</v>
      </c>
      <c r="AD159" s="133">
        <f t="shared" si="118"/>
        <v>8.9828590471315237E-2</v>
      </c>
      <c r="AE159" s="133">
        <f t="shared" si="118"/>
        <v>0.11982131747998301</v>
      </c>
      <c r="AF159" s="133">
        <f t="shared" si="118"/>
        <v>0</v>
      </c>
      <c r="AG159" s="133">
        <f t="shared" si="118"/>
        <v>1.338289247843068E-3</v>
      </c>
      <c r="AH159" s="133">
        <f t="shared" si="118"/>
        <v>0</v>
      </c>
      <c r="AI159" s="134">
        <f>SUM(V159:AC159)</f>
        <v>0.99999999999999989</v>
      </c>
    </row>
    <row r="160" spans="1:85" ht="15" thickBot="1">
      <c r="A160" s="234"/>
      <c r="B160" s="234"/>
      <c r="C160" s="234"/>
      <c r="D160" s="234"/>
      <c r="E160" s="234"/>
      <c r="F160" s="234"/>
      <c r="G160" s="234"/>
      <c r="H160" s="234"/>
      <c r="I160" s="234"/>
      <c r="K160" s="234"/>
      <c r="AI160" s="155"/>
      <c r="BA160" s="147"/>
      <c r="BR160" s="147"/>
      <c r="CG160" s="147"/>
    </row>
    <row r="161" spans="1:85" ht="28.5">
      <c r="A161" s="346" t="s">
        <v>30</v>
      </c>
      <c r="B161" s="151" t="s">
        <v>0</v>
      </c>
      <c r="C161" s="151" t="s">
        <v>1</v>
      </c>
      <c r="D161" s="151" t="s">
        <v>2</v>
      </c>
      <c r="E161" s="151" t="s">
        <v>3</v>
      </c>
      <c r="F161" s="151" t="s">
        <v>27</v>
      </c>
      <c r="G161" s="151" t="s">
        <v>4</v>
      </c>
      <c r="H161" s="151" t="s">
        <v>5</v>
      </c>
      <c r="I161" s="152" t="s">
        <v>6</v>
      </c>
      <c r="K161" s="348" t="s">
        <v>30</v>
      </c>
      <c r="L161" s="153" t="s">
        <v>0</v>
      </c>
      <c r="M161" s="153" t="s">
        <v>1</v>
      </c>
      <c r="N161" s="153" t="s">
        <v>2</v>
      </c>
      <c r="O161" s="153" t="s">
        <v>3</v>
      </c>
      <c r="P161" s="153" t="s">
        <v>27</v>
      </c>
      <c r="Q161" s="153" t="s">
        <v>4</v>
      </c>
      <c r="R161" s="153" t="s">
        <v>5</v>
      </c>
      <c r="S161" s="154" t="s">
        <v>6</v>
      </c>
      <c r="U161" s="350" t="s">
        <v>30</v>
      </c>
      <c r="V161" s="206" t="s">
        <v>68</v>
      </c>
      <c r="W161" s="206" t="s">
        <v>69</v>
      </c>
      <c r="X161" s="206" t="s">
        <v>4</v>
      </c>
      <c r="Y161" s="206" t="s">
        <v>1</v>
      </c>
      <c r="Z161" s="206" t="s">
        <v>2</v>
      </c>
      <c r="AA161" s="206" t="s">
        <v>3</v>
      </c>
      <c r="AB161" s="206" t="s">
        <v>51</v>
      </c>
      <c r="AC161" s="206" t="s">
        <v>63</v>
      </c>
      <c r="AD161" s="207" t="s">
        <v>70</v>
      </c>
      <c r="AE161" s="207" t="s">
        <v>71</v>
      </c>
      <c r="AF161" s="207" t="s">
        <v>72</v>
      </c>
      <c r="AG161" s="207" t="s">
        <v>73</v>
      </c>
      <c r="AH161" s="207" t="s">
        <v>74</v>
      </c>
      <c r="AI161" s="208" t="s">
        <v>59</v>
      </c>
      <c r="BA161" s="147"/>
      <c r="BR161" s="147"/>
      <c r="CG161" s="147"/>
    </row>
    <row r="162" spans="1:85" ht="15">
      <c r="A162" s="347" t="s">
        <v>30</v>
      </c>
      <c r="B162" s="312" t="s">
        <v>115</v>
      </c>
      <c r="C162" s="313"/>
      <c r="D162" s="313"/>
      <c r="E162" s="313"/>
      <c r="F162" s="313"/>
      <c r="G162" s="313"/>
      <c r="H162" s="313"/>
      <c r="I162" s="314"/>
      <c r="K162" s="349" t="s">
        <v>30</v>
      </c>
      <c r="L162" s="315" t="s">
        <v>115</v>
      </c>
      <c r="M162" s="316"/>
      <c r="N162" s="316"/>
      <c r="O162" s="316"/>
      <c r="P162" s="316"/>
      <c r="Q162" s="316"/>
      <c r="R162" s="316"/>
      <c r="S162" s="317"/>
      <c r="U162" s="351" t="s">
        <v>30</v>
      </c>
      <c r="V162" s="344" t="s">
        <v>115</v>
      </c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5"/>
      <c r="BA162" s="147"/>
      <c r="BR162" s="147"/>
      <c r="CG162" s="147"/>
    </row>
    <row r="163" spans="1:85" ht="15">
      <c r="A163" s="157" t="s">
        <v>7</v>
      </c>
      <c r="B163" s="158">
        <v>0</v>
      </c>
      <c r="C163" s="158">
        <v>0</v>
      </c>
      <c r="D163" s="158">
        <v>0</v>
      </c>
      <c r="E163" s="158">
        <v>0</v>
      </c>
      <c r="F163" s="321"/>
      <c r="G163" s="158">
        <v>0</v>
      </c>
      <c r="H163" s="159">
        <v>0</v>
      </c>
      <c r="I163" s="160">
        <f>SUM(B163:H163)</f>
        <v>0</v>
      </c>
      <c r="J163" s="155"/>
      <c r="K163" s="209" t="s">
        <v>7</v>
      </c>
      <c r="L163" s="158">
        <v>0</v>
      </c>
      <c r="M163" s="158">
        <v>0</v>
      </c>
      <c r="N163" s="158">
        <v>0</v>
      </c>
      <c r="O163" s="158">
        <v>0</v>
      </c>
      <c r="P163" s="158">
        <v>0</v>
      </c>
      <c r="Q163" s="158">
        <v>0</v>
      </c>
      <c r="R163" s="210">
        <v>0</v>
      </c>
      <c r="S163" s="211">
        <f>SUM(L163:R163)</f>
        <v>0</v>
      </c>
      <c r="U163" s="212" t="s">
        <v>7</v>
      </c>
      <c r="V163" s="213">
        <v>0</v>
      </c>
      <c r="W163" s="213">
        <v>0</v>
      </c>
      <c r="X163" s="213">
        <v>0</v>
      </c>
      <c r="Y163" s="213">
        <v>0</v>
      </c>
      <c r="Z163" s="213">
        <v>0</v>
      </c>
      <c r="AA163" s="213">
        <v>0</v>
      </c>
      <c r="AB163" s="213">
        <v>0</v>
      </c>
      <c r="AC163" s="214">
        <v>0</v>
      </c>
      <c r="AD163" s="215">
        <v>0</v>
      </c>
      <c r="AE163" s="215">
        <v>0</v>
      </c>
      <c r="AF163" s="215">
        <v>0</v>
      </c>
      <c r="AG163" s="215">
        <v>0</v>
      </c>
      <c r="AH163" s="215">
        <v>0</v>
      </c>
      <c r="AI163" s="216">
        <f>SUM(V163:AC163)</f>
        <v>0</v>
      </c>
      <c r="BA163" s="147"/>
      <c r="BR163" s="147"/>
      <c r="CG163" s="147"/>
    </row>
    <row r="164" spans="1:85" ht="15">
      <c r="A164" s="165" t="s">
        <v>8</v>
      </c>
      <c r="B164" s="166">
        <v>0</v>
      </c>
      <c r="C164" s="166">
        <v>0</v>
      </c>
      <c r="D164" s="166">
        <v>0</v>
      </c>
      <c r="E164" s="166">
        <v>0</v>
      </c>
      <c r="F164" s="322"/>
      <c r="G164" s="166">
        <v>0</v>
      </c>
      <c r="H164" s="167">
        <v>0</v>
      </c>
      <c r="I164" s="168">
        <f t="shared" ref="I164:I183" si="119">SUM(B164:H164)</f>
        <v>0</v>
      </c>
      <c r="J164" s="155"/>
      <c r="K164" s="169" t="s">
        <v>8</v>
      </c>
      <c r="L164" s="170">
        <v>0</v>
      </c>
      <c r="M164" s="170">
        <v>0</v>
      </c>
      <c r="N164" s="170">
        <v>0</v>
      </c>
      <c r="O164" s="170">
        <v>0</v>
      </c>
      <c r="P164" s="170">
        <v>0</v>
      </c>
      <c r="Q164" s="170">
        <v>0</v>
      </c>
      <c r="R164" s="171">
        <v>0</v>
      </c>
      <c r="S164" s="172">
        <f t="shared" ref="S164:S183" si="120">SUM(L164:R164)</f>
        <v>0</v>
      </c>
      <c r="U164" s="217" t="s">
        <v>8</v>
      </c>
      <c r="V164" s="218">
        <v>0</v>
      </c>
      <c r="W164" s="218">
        <v>0</v>
      </c>
      <c r="X164" s="218">
        <v>0</v>
      </c>
      <c r="Y164" s="218">
        <v>0</v>
      </c>
      <c r="Z164" s="218">
        <v>0</v>
      </c>
      <c r="AA164" s="218">
        <v>0</v>
      </c>
      <c r="AB164" s="218">
        <v>0</v>
      </c>
      <c r="AC164" s="219">
        <v>0</v>
      </c>
      <c r="AD164" s="218">
        <v>0</v>
      </c>
      <c r="AE164" s="218">
        <v>0</v>
      </c>
      <c r="AF164" s="218">
        <v>0</v>
      </c>
      <c r="AG164" s="218">
        <v>0</v>
      </c>
      <c r="AH164" s="218">
        <v>0</v>
      </c>
      <c r="AI164" s="220">
        <f t="shared" ref="AI164:AI183" si="121">SUM(V164:AC164)</f>
        <v>0</v>
      </c>
      <c r="BA164" s="147"/>
      <c r="BR164" s="147"/>
      <c r="CG164" s="147"/>
    </row>
    <row r="165" spans="1:85" ht="15">
      <c r="A165" s="173" t="s">
        <v>10</v>
      </c>
      <c r="B165" s="162">
        <v>0</v>
      </c>
      <c r="C165" s="162">
        <v>0</v>
      </c>
      <c r="D165" s="162">
        <v>132.05213224497024</v>
      </c>
      <c r="E165" s="162">
        <v>0</v>
      </c>
      <c r="F165" s="322"/>
      <c r="G165" s="162">
        <v>0</v>
      </c>
      <c r="H165" s="174">
        <v>0</v>
      </c>
      <c r="I165" s="160">
        <f t="shared" si="119"/>
        <v>132.05213224497024</v>
      </c>
      <c r="J165" s="155"/>
      <c r="K165" s="175" t="s">
        <v>10</v>
      </c>
      <c r="L165" s="162">
        <v>0</v>
      </c>
      <c r="M165" s="162">
        <v>0</v>
      </c>
      <c r="N165" s="162">
        <v>132.05213224497024</v>
      </c>
      <c r="O165" s="162">
        <v>0</v>
      </c>
      <c r="P165" s="162">
        <v>0</v>
      </c>
      <c r="Q165" s="162">
        <v>0</v>
      </c>
      <c r="R165" s="163">
        <v>0</v>
      </c>
      <c r="S165" s="164">
        <f t="shared" si="120"/>
        <v>132.05213224497024</v>
      </c>
      <c r="U165" s="221" t="s">
        <v>10</v>
      </c>
      <c r="V165" s="213">
        <v>0</v>
      </c>
      <c r="W165" s="213">
        <v>0</v>
      </c>
      <c r="X165" s="213">
        <v>0</v>
      </c>
      <c r="Y165" s="213">
        <v>0</v>
      </c>
      <c r="Z165" s="213">
        <v>132.05213224497024</v>
      </c>
      <c r="AA165" s="213">
        <v>0</v>
      </c>
      <c r="AB165" s="213">
        <v>0</v>
      </c>
      <c r="AC165" s="214">
        <v>0</v>
      </c>
      <c r="AD165" s="215">
        <v>0</v>
      </c>
      <c r="AE165" s="215">
        <v>0</v>
      </c>
      <c r="AF165" s="215">
        <v>0</v>
      </c>
      <c r="AG165" s="215">
        <v>0</v>
      </c>
      <c r="AH165" s="215">
        <v>0</v>
      </c>
      <c r="AI165" s="216">
        <f t="shared" si="121"/>
        <v>132.05213224497024</v>
      </c>
      <c r="BA165" s="147"/>
      <c r="BR165" s="147"/>
      <c r="CG165" s="147"/>
    </row>
    <row r="166" spans="1:85" ht="15">
      <c r="A166" s="165" t="s">
        <v>52</v>
      </c>
      <c r="B166" s="166">
        <v>0</v>
      </c>
      <c r="C166" s="166">
        <v>0</v>
      </c>
      <c r="D166" s="166">
        <v>0</v>
      </c>
      <c r="E166" s="166">
        <v>0</v>
      </c>
      <c r="F166" s="322"/>
      <c r="G166" s="166">
        <v>0</v>
      </c>
      <c r="H166" s="167">
        <v>0</v>
      </c>
      <c r="I166" s="168">
        <f t="shared" si="119"/>
        <v>0</v>
      </c>
      <c r="J166" s="155"/>
      <c r="K166" s="169" t="s">
        <v>52</v>
      </c>
      <c r="L166" s="170">
        <v>0</v>
      </c>
      <c r="M166" s="170">
        <v>0</v>
      </c>
      <c r="N166" s="170">
        <v>0</v>
      </c>
      <c r="O166" s="170">
        <v>0</v>
      </c>
      <c r="P166" s="170">
        <v>0</v>
      </c>
      <c r="Q166" s="170">
        <v>0</v>
      </c>
      <c r="R166" s="171">
        <v>0</v>
      </c>
      <c r="S166" s="172">
        <f t="shared" si="120"/>
        <v>0</v>
      </c>
      <c r="U166" s="217" t="s">
        <v>52</v>
      </c>
      <c r="V166" s="218">
        <v>0</v>
      </c>
      <c r="W166" s="218">
        <v>0</v>
      </c>
      <c r="X166" s="218">
        <v>0</v>
      </c>
      <c r="Y166" s="218">
        <v>0</v>
      </c>
      <c r="Z166" s="218">
        <v>0</v>
      </c>
      <c r="AA166" s="218">
        <v>0</v>
      </c>
      <c r="AB166" s="218">
        <v>0</v>
      </c>
      <c r="AC166" s="219">
        <v>0</v>
      </c>
      <c r="AD166" s="218">
        <v>0</v>
      </c>
      <c r="AE166" s="218">
        <v>0</v>
      </c>
      <c r="AF166" s="218">
        <v>0</v>
      </c>
      <c r="AG166" s="218">
        <v>0</v>
      </c>
      <c r="AH166" s="218">
        <v>0</v>
      </c>
      <c r="AI166" s="220">
        <f t="shared" si="121"/>
        <v>0</v>
      </c>
      <c r="BA166" s="147"/>
      <c r="BR166" s="147"/>
      <c r="CG166" s="147"/>
    </row>
    <row r="167" spans="1:85" ht="15">
      <c r="A167" s="173" t="s">
        <v>16</v>
      </c>
      <c r="B167" s="162">
        <v>0.92507505913118482</v>
      </c>
      <c r="C167" s="162">
        <v>0</v>
      </c>
      <c r="D167" s="162">
        <v>5.713867412186052</v>
      </c>
      <c r="E167" s="162">
        <v>0</v>
      </c>
      <c r="F167" s="322"/>
      <c r="G167" s="162">
        <v>0</v>
      </c>
      <c r="H167" s="174">
        <v>0</v>
      </c>
      <c r="I167" s="160">
        <f t="shared" si="119"/>
        <v>6.6389424713172369</v>
      </c>
      <c r="J167" s="155"/>
      <c r="K167" s="175" t="s">
        <v>16</v>
      </c>
      <c r="L167" s="162">
        <v>0.92507505913118482</v>
      </c>
      <c r="M167" s="162">
        <v>0</v>
      </c>
      <c r="N167" s="162">
        <v>5.713867412186052</v>
      </c>
      <c r="O167" s="162">
        <v>0</v>
      </c>
      <c r="P167" s="162">
        <v>0</v>
      </c>
      <c r="Q167" s="162">
        <v>0</v>
      </c>
      <c r="R167" s="163">
        <v>0</v>
      </c>
      <c r="S167" s="164">
        <f t="shared" si="120"/>
        <v>6.6389424713172369</v>
      </c>
      <c r="U167" s="221" t="s">
        <v>16</v>
      </c>
      <c r="V167" s="213">
        <v>0.92507505913118482</v>
      </c>
      <c r="W167" s="213">
        <v>0</v>
      </c>
      <c r="X167" s="213">
        <v>0</v>
      </c>
      <c r="Y167" s="213">
        <v>0</v>
      </c>
      <c r="Z167" s="213">
        <v>5.713867412186052</v>
      </c>
      <c r="AA167" s="213">
        <v>0</v>
      </c>
      <c r="AB167" s="213">
        <v>0</v>
      </c>
      <c r="AC167" s="214">
        <v>0</v>
      </c>
      <c r="AD167" s="215">
        <v>0</v>
      </c>
      <c r="AE167" s="215">
        <v>0</v>
      </c>
      <c r="AF167" s="215">
        <v>0</v>
      </c>
      <c r="AG167" s="215">
        <v>0</v>
      </c>
      <c r="AH167" s="215">
        <v>0</v>
      </c>
      <c r="AI167" s="216">
        <f t="shared" si="121"/>
        <v>6.6389424713172369</v>
      </c>
      <c r="BA167" s="147"/>
      <c r="BR167" s="147"/>
      <c r="CG167" s="147"/>
    </row>
    <row r="168" spans="1:85" ht="15">
      <c r="A168" s="165" t="s">
        <v>15</v>
      </c>
      <c r="B168" s="166">
        <v>3.0010880794994534</v>
      </c>
      <c r="C168" s="166">
        <v>0</v>
      </c>
      <c r="D168" s="166">
        <v>0.12729446176978607</v>
      </c>
      <c r="E168" s="166">
        <v>0</v>
      </c>
      <c r="F168" s="322"/>
      <c r="G168" s="166">
        <v>0</v>
      </c>
      <c r="H168" s="167">
        <v>0</v>
      </c>
      <c r="I168" s="168">
        <f t="shared" si="119"/>
        <v>3.1283825412692394</v>
      </c>
      <c r="J168" s="155"/>
      <c r="K168" s="169" t="s">
        <v>15</v>
      </c>
      <c r="L168" s="170">
        <v>3.0010880794994534</v>
      </c>
      <c r="M168" s="170">
        <v>0</v>
      </c>
      <c r="N168" s="170">
        <v>0.12729446176978607</v>
      </c>
      <c r="O168" s="170">
        <v>0</v>
      </c>
      <c r="P168" s="170">
        <v>0</v>
      </c>
      <c r="Q168" s="170">
        <v>0</v>
      </c>
      <c r="R168" s="171">
        <v>0</v>
      </c>
      <c r="S168" s="172">
        <f t="shared" si="120"/>
        <v>3.1283825412692394</v>
      </c>
      <c r="U168" s="217" t="s">
        <v>53</v>
      </c>
      <c r="V168" s="218">
        <v>3.0010880794994534</v>
      </c>
      <c r="W168" s="218">
        <v>0</v>
      </c>
      <c r="X168" s="218">
        <v>0</v>
      </c>
      <c r="Y168" s="218">
        <v>0</v>
      </c>
      <c r="Z168" s="218">
        <v>0.12729446176978607</v>
      </c>
      <c r="AA168" s="218">
        <v>0</v>
      </c>
      <c r="AB168" s="218">
        <v>0</v>
      </c>
      <c r="AC168" s="219">
        <v>0</v>
      </c>
      <c r="AD168" s="218">
        <v>0</v>
      </c>
      <c r="AE168" s="218">
        <v>0</v>
      </c>
      <c r="AF168" s="218">
        <v>0</v>
      </c>
      <c r="AG168" s="218">
        <v>0</v>
      </c>
      <c r="AH168" s="218">
        <v>0</v>
      </c>
      <c r="AI168" s="220">
        <f t="shared" si="121"/>
        <v>3.1283825412692394</v>
      </c>
      <c r="BA168" s="147"/>
      <c r="BR168" s="147"/>
      <c r="CG168" s="147"/>
    </row>
    <row r="169" spans="1:85" ht="15">
      <c r="A169" s="173" t="s">
        <v>54</v>
      </c>
      <c r="B169" s="162">
        <v>0</v>
      </c>
      <c r="C169" s="162">
        <v>0</v>
      </c>
      <c r="D169" s="162">
        <v>0</v>
      </c>
      <c r="E169" s="162">
        <v>1.0763921474898224</v>
      </c>
      <c r="F169" s="322"/>
      <c r="G169" s="162">
        <v>0</v>
      </c>
      <c r="H169" s="174">
        <v>0</v>
      </c>
      <c r="I169" s="160">
        <f t="shared" si="119"/>
        <v>1.0763921474898224</v>
      </c>
      <c r="J169" s="155"/>
      <c r="K169" s="175" t="s">
        <v>54</v>
      </c>
      <c r="L169" s="162">
        <v>0</v>
      </c>
      <c r="M169" s="162">
        <v>0</v>
      </c>
      <c r="N169" s="162">
        <v>0</v>
      </c>
      <c r="O169" s="162">
        <v>1.0763921474898224</v>
      </c>
      <c r="P169" s="162">
        <v>15.845697815105432</v>
      </c>
      <c r="Q169" s="162">
        <v>0</v>
      </c>
      <c r="R169" s="163">
        <v>0</v>
      </c>
      <c r="S169" s="164">
        <f t="shared" si="120"/>
        <v>16.922089962595255</v>
      </c>
      <c r="U169" s="221" t="s">
        <v>54</v>
      </c>
      <c r="V169" s="213">
        <v>0</v>
      </c>
      <c r="W169" s="213">
        <v>0</v>
      </c>
      <c r="X169" s="213">
        <v>0</v>
      </c>
      <c r="Y169" s="213">
        <v>0</v>
      </c>
      <c r="Z169" s="213">
        <v>0</v>
      </c>
      <c r="AA169" s="213">
        <v>1.0763921474898224</v>
      </c>
      <c r="AB169" s="213">
        <v>15.845697815105432</v>
      </c>
      <c r="AC169" s="214">
        <v>0</v>
      </c>
      <c r="AD169" s="213">
        <v>0</v>
      </c>
      <c r="AE169" s="213">
        <v>0</v>
      </c>
      <c r="AF169" s="213">
        <v>0</v>
      </c>
      <c r="AG169" s="213">
        <v>0</v>
      </c>
      <c r="AH169" s="213">
        <v>0</v>
      </c>
      <c r="AI169" s="216">
        <f t="shared" si="121"/>
        <v>16.922089962595255</v>
      </c>
      <c r="BA169" s="147"/>
      <c r="BR169" s="147"/>
      <c r="CG169" s="147"/>
    </row>
    <row r="170" spans="1:85" ht="15">
      <c r="A170" s="165" t="s">
        <v>12</v>
      </c>
      <c r="B170" s="166">
        <v>0</v>
      </c>
      <c r="C170" s="166">
        <v>0</v>
      </c>
      <c r="D170" s="166">
        <v>0</v>
      </c>
      <c r="E170" s="166">
        <v>0</v>
      </c>
      <c r="F170" s="322"/>
      <c r="G170" s="166">
        <v>0</v>
      </c>
      <c r="H170" s="167">
        <v>0</v>
      </c>
      <c r="I170" s="168">
        <f t="shared" si="119"/>
        <v>0</v>
      </c>
      <c r="J170" s="155"/>
      <c r="K170" s="169" t="s">
        <v>12</v>
      </c>
      <c r="L170" s="170">
        <v>0</v>
      </c>
      <c r="M170" s="170">
        <v>0</v>
      </c>
      <c r="N170" s="170">
        <v>0</v>
      </c>
      <c r="O170" s="170">
        <v>0</v>
      </c>
      <c r="P170" s="170">
        <v>2.6165876984350636</v>
      </c>
      <c r="Q170" s="170">
        <v>0</v>
      </c>
      <c r="R170" s="171">
        <v>0</v>
      </c>
      <c r="S170" s="172">
        <f t="shared" si="120"/>
        <v>2.6165876984350636</v>
      </c>
      <c r="U170" s="217" t="s">
        <v>12</v>
      </c>
      <c r="V170" s="218">
        <v>0</v>
      </c>
      <c r="W170" s="218">
        <v>0</v>
      </c>
      <c r="X170" s="218">
        <v>0</v>
      </c>
      <c r="Y170" s="218">
        <v>0</v>
      </c>
      <c r="Z170" s="218">
        <v>0</v>
      </c>
      <c r="AA170" s="218">
        <v>0</v>
      </c>
      <c r="AB170" s="218">
        <v>2.6165876984350636</v>
      </c>
      <c r="AC170" s="219">
        <v>0</v>
      </c>
      <c r="AD170" s="218">
        <v>0</v>
      </c>
      <c r="AE170" s="218">
        <v>0</v>
      </c>
      <c r="AF170" s="218">
        <v>0</v>
      </c>
      <c r="AG170" s="218">
        <v>0</v>
      </c>
      <c r="AH170" s="218">
        <v>0</v>
      </c>
      <c r="AI170" s="220">
        <f t="shared" si="121"/>
        <v>2.6165876984350636</v>
      </c>
      <c r="BA170" s="147"/>
      <c r="BR170" s="147"/>
      <c r="CG170" s="147"/>
    </row>
    <row r="171" spans="1:85" ht="15">
      <c r="A171" s="173" t="s">
        <v>55</v>
      </c>
      <c r="B171" s="162">
        <v>0</v>
      </c>
      <c r="C171" s="162">
        <v>0</v>
      </c>
      <c r="D171" s="162">
        <v>0</v>
      </c>
      <c r="E171" s="162">
        <v>0</v>
      </c>
      <c r="F171" s="322"/>
      <c r="G171" s="162">
        <v>0</v>
      </c>
      <c r="H171" s="174">
        <v>0</v>
      </c>
      <c r="I171" s="160">
        <f t="shared" si="119"/>
        <v>0</v>
      </c>
      <c r="J171" s="155"/>
      <c r="K171" s="175" t="s">
        <v>55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  <c r="R171" s="163">
        <v>0</v>
      </c>
      <c r="S171" s="164">
        <f t="shared" si="120"/>
        <v>0</v>
      </c>
      <c r="U171" s="221" t="s">
        <v>55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4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6">
        <f t="shared" si="121"/>
        <v>0</v>
      </c>
      <c r="BA171" s="147"/>
      <c r="BR171" s="147"/>
      <c r="CG171" s="147"/>
    </row>
    <row r="172" spans="1:85" ht="15">
      <c r="A172" s="165" t="s">
        <v>17</v>
      </c>
      <c r="B172" s="166">
        <v>4.6523555945720822E-2</v>
      </c>
      <c r="C172" s="166">
        <v>0</v>
      </c>
      <c r="D172" s="166">
        <v>2.6090410174360237</v>
      </c>
      <c r="E172" s="166">
        <v>1.7809217216021932E-2</v>
      </c>
      <c r="F172" s="322"/>
      <c r="G172" s="166">
        <v>0</v>
      </c>
      <c r="H172" s="167">
        <v>0</v>
      </c>
      <c r="I172" s="168">
        <f t="shared" si="119"/>
        <v>2.6733737905977661</v>
      </c>
      <c r="J172" s="155"/>
      <c r="K172" s="169" t="s">
        <v>17</v>
      </c>
      <c r="L172" s="170">
        <v>4.6523555945720822E-2</v>
      </c>
      <c r="M172" s="170">
        <v>0</v>
      </c>
      <c r="N172" s="170">
        <v>2.6090410174360237</v>
      </c>
      <c r="O172" s="170">
        <v>1.7809217216021932E-2</v>
      </c>
      <c r="P172" s="170">
        <v>3.2232746991690556E-2</v>
      </c>
      <c r="Q172" s="170">
        <v>0</v>
      </c>
      <c r="R172" s="171">
        <v>0</v>
      </c>
      <c r="S172" s="172">
        <f t="shared" si="120"/>
        <v>2.7056065375894569</v>
      </c>
      <c r="U172" s="217" t="s">
        <v>17</v>
      </c>
      <c r="V172" s="218">
        <v>4.6523555945720822E-2</v>
      </c>
      <c r="W172" s="218">
        <v>0</v>
      </c>
      <c r="X172" s="218">
        <v>0</v>
      </c>
      <c r="Y172" s="218">
        <v>0</v>
      </c>
      <c r="Z172" s="218">
        <v>2.6090410174360237</v>
      </c>
      <c r="AA172" s="218">
        <v>0</v>
      </c>
      <c r="AB172" s="218">
        <v>3.2232746991690556E-2</v>
      </c>
      <c r="AC172" s="219">
        <v>1.7809217216021932E-2</v>
      </c>
      <c r="AD172" s="218">
        <v>0</v>
      </c>
      <c r="AE172" s="218">
        <v>0</v>
      </c>
      <c r="AF172" s="218">
        <v>0</v>
      </c>
      <c r="AG172" s="218">
        <v>0</v>
      </c>
      <c r="AH172" s="218">
        <v>1.7809217216021932E-2</v>
      </c>
      <c r="AI172" s="220">
        <f t="shared" si="121"/>
        <v>2.7056065375894569</v>
      </c>
      <c r="BA172" s="147"/>
      <c r="BR172" s="147"/>
      <c r="CG172" s="147"/>
    </row>
    <row r="173" spans="1:85" ht="15">
      <c r="A173" s="173" t="s">
        <v>139</v>
      </c>
      <c r="B173" s="162">
        <v>21.607077762935486</v>
      </c>
      <c r="C173" s="162">
        <v>55.065006276455186</v>
      </c>
      <c r="D173" s="162">
        <v>682.83369772664219</v>
      </c>
      <c r="E173" s="162">
        <v>0</v>
      </c>
      <c r="F173" s="322"/>
      <c r="G173" s="162">
        <v>0</v>
      </c>
      <c r="H173" s="174">
        <v>0</v>
      </c>
      <c r="I173" s="160">
        <f t="shared" si="119"/>
        <v>759.5057817660329</v>
      </c>
      <c r="J173" s="155"/>
      <c r="K173" s="175" t="s">
        <v>139</v>
      </c>
      <c r="L173" s="162">
        <v>21.607077762935486</v>
      </c>
      <c r="M173" s="162">
        <v>55.065006276455186</v>
      </c>
      <c r="N173" s="162">
        <v>682.83369772664219</v>
      </c>
      <c r="O173" s="162">
        <v>0</v>
      </c>
      <c r="P173" s="162">
        <v>0</v>
      </c>
      <c r="Q173" s="162">
        <v>0</v>
      </c>
      <c r="R173" s="163">
        <v>0</v>
      </c>
      <c r="S173" s="164">
        <f t="shared" si="120"/>
        <v>759.5057817660329</v>
      </c>
      <c r="U173" s="221" t="s">
        <v>139</v>
      </c>
      <c r="V173" s="213">
        <v>21.607077762935486</v>
      </c>
      <c r="W173" s="213">
        <v>0</v>
      </c>
      <c r="X173" s="213">
        <v>0</v>
      </c>
      <c r="Y173" s="213">
        <v>55.065006276455186</v>
      </c>
      <c r="Z173" s="213">
        <v>682.83369772664219</v>
      </c>
      <c r="AA173" s="213">
        <v>0</v>
      </c>
      <c r="AB173" s="213">
        <v>0</v>
      </c>
      <c r="AC173" s="214">
        <v>0</v>
      </c>
      <c r="AD173" s="213">
        <v>0</v>
      </c>
      <c r="AE173" s="213">
        <v>0</v>
      </c>
      <c r="AF173" s="213">
        <v>0</v>
      </c>
      <c r="AG173" s="213">
        <v>0</v>
      </c>
      <c r="AH173" s="213">
        <v>0</v>
      </c>
      <c r="AI173" s="216">
        <f t="shared" si="121"/>
        <v>759.5057817660329</v>
      </c>
      <c r="BA173" s="147"/>
      <c r="BR173" s="147"/>
      <c r="CG173" s="147"/>
    </row>
    <row r="174" spans="1:85" ht="15">
      <c r="A174" s="165" t="s">
        <v>25</v>
      </c>
      <c r="B174" s="166">
        <v>6.8843276169235361</v>
      </c>
      <c r="C174" s="166">
        <v>3.1780064555710439</v>
      </c>
      <c r="D174" s="166">
        <v>600.47086951936956</v>
      </c>
      <c r="E174" s="166">
        <v>59.142897054752574</v>
      </c>
      <c r="F174" s="322"/>
      <c r="G174" s="166">
        <v>9.8367773745436118</v>
      </c>
      <c r="H174" s="167">
        <v>6.4476602891399253</v>
      </c>
      <c r="I174" s="168">
        <f t="shared" si="119"/>
        <v>685.96053831030019</v>
      </c>
      <c r="J174" s="155"/>
      <c r="K174" s="169" t="s">
        <v>25</v>
      </c>
      <c r="L174" s="170">
        <v>6.8843276169235361</v>
      </c>
      <c r="M174" s="170">
        <v>3.1780064555710439</v>
      </c>
      <c r="N174" s="170">
        <v>600.47086951936956</v>
      </c>
      <c r="O174" s="170">
        <v>59.142897054752574</v>
      </c>
      <c r="P174" s="170">
        <v>0.35753410733384544</v>
      </c>
      <c r="Q174" s="170">
        <v>9.8367773745436118</v>
      </c>
      <c r="R174" s="171">
        <v>6.4476602891399253</v>
      </c>
      <c r="S174" s="172">
        <f t="shared" si="120"/>
        <v>686.31807241763408</v>
      </c>
      <c r="U174" s="217" t="s">
        <v>25</v>
      </c>
      <c r="V174" s="218">
        <v>1.7088051813802672</v>
      </c>
      <c r="W174" s="218">
        <v>2.5742502481046396</v>
      </c>
      <c r="X174" s="218">
        <v>9.8367773745436118</v>
      </c>
      <c r="Y174" s="218">
        <v>3.1780064555710439</v>
      </c>
      <c r="Z174" s="218">
        <v>597.70033947228842</v>
      </c>
      <c r="AA174" s="218">
        <v>59.130960975170581</v>
      </c>
      <c r="AB174" s="218">
        <v>0.35753410733384544</v>
      </c>
      <c r="AC174" s="219">
        <v>11.831398603241672</v>
      </c>
      <c r="AD174" s="218">
        <v>2.6012721874386289</v>
      </c>
      <c r="AE174" s="218">
        <v>1.1936079581992809E-2</v>
      </c>
      <c r="AF174" s="218">
        <v>6.4476602891399253</v>
      </c>
      <c r="AG174" s="218">
        <v>2.7705300470811256</v>
      </c>
      <c r="AH174" s="218">
        <v>0</v>
      </c>
      <c r="AI174" s="220">
        <f t="shared" si="121"/>
        <v>686.3180724176342</v>
      </c>
      <c r="BA174" s="147"/>
      <c r="BR174" s="147"/>
      <c r="CG174" s="147"/>
    </row>
    <row r="175" spans="1:85" ht="15">
      <c r="A175" s="173" t="s">
        <v>24</v>
      </c>
      <c r="B175" s="162">
        <v>0</v>
      </c>
      <c r="C175" s="162">
        <v>0</v>
      </c>
      <c r="D175" s="162">
        <v>0</v>
      </c>
      <c r="E175" s="162">
        <v>0</v>
      </c>
      <c r="F175" s="322"/>
      <c r="G175" s="162">
        <v>0</v>
      </c>
      <c r="H175" s="174">
        <v>0</v>
      </c>
      <c r="I175" s="160">
        <f t="shared" si="119"/>
        <v>0</v>
      </c>
      <c r="J175" s="155"/>
      <c r="K175" s="175" t="s">
        <v>24</v>
      </c>
      <c r="L175" s="162">
        <v>0</v>
      </c>
      <c r="M175" s="162">
        <v>0</v>
      </c>
      <c r="N175" s="162">
        <v>0</v>
      </c>
      <c r="O175" s="162">
        <v>0</v>
      </c>
      <c r="P175" s="162">
        <v>0</v>
      </c>
      <c r="Q175" s="162">
        <v>0</v>
      </c>
      <c r="R175" s="163">
        <v>0</v>
      </c>
      <c r="S175" s="164">
        <f t="shared" si="120"/>
        <v>0</v>
      </c>
      <c r="U175" s="221" t="s">
        <v>24</v>
      </c>
      <c r="V175" s="213">
        <v>0</v>
      </c>
      <c r="W175" s="213">
        <v>0</v>
      </c>
      <c r="X175" s="213">
        <v>0</v>
      </c>
      <c r="Y175" s="213">
        <v>0</v>
      </c>
      <c r="Z175" s="213">
        <v>0</v>
      </c>
      <c r="AA175" s="213">
        <v>0</v>
      </c>
      <c r="AB175" s="213">
        <v>0</v>
      </c>
      <c r="AC175" s="214">
        <v>0</v>
      </c>
      <c r="AD175" s="213">
        <v>0</v>
      </c>
      <c r="AE175" s="213">
        <v>0</v>
      </c>
      <c r="AF175" s="213">
        <v>0</v>
      </c>
      <c r="AG175" s="213">
        <v>0</v>
      </c>
      <c r="AH175" s="213">
        <v>0</v>
      </c>
      <c r="AI175" s="216">
        <f t="shared" si="121"/>
        <v>0</v>
      </c>
      <c r="BA175" s="147"/>
      <c r="BR175" s="147"/>
      <c r="CG175" s="147"/>
    </row>
    <row r="176" spans="1:85" ht="15">
      <c r="A176" s="165" t="s">
        <v>56</v>
      </c>
      <c r="B176" s="166">
        <v>0</v>
      </c>
      <c r="C176" s="166">
        <v>0</v>
      </c>
      <c r="D176" s="166">
        <v>0</v>
      </c>
      <c r="E176" s="166">
        <v>0</v>
      </c>
      <c r="F176" s="322"/>
      <c r="G176" s="166">
        <v>0</v>
      </c>
      <c r="H176" s="167">
        <v>0</v>
      </c>
      <c r="I176" s="168">
        <f t="shared" si="119"/>
        <v>0</v>
      </c>
      <c r="J176" s="155"/>
      <c r="K176" s="169" t="s">
        <v>56</v>
      </c>
      <c r="L176" s="170">
        <v>0</v>
      </c>
      <c r="M176" s="170">
        <v>0</v>
      </c>
      <c r="N176" s="170">
        <v>0</v>
      </c>
      <c r="O176" s="170">
        <v>0</v>
      </c>
      <c r="P176" s="170">
        <v>0</v>
      </c>
      <c r="Q176" s="170">
        <v>0</v>
      </c>
      <c r="R176" s="171">
        <v>0</v>
      </c>
      <c r="S176" s="172">
        <f t="shared" si="120"/>
        <v>0</v>
      </c>
      <c r="U176" s="217" t="s">
        <v>56</v>
      </c>
      <c r="V176" s="218">
        <v>0</v>
      </c>
      <c r="W176" s="218">
        <v>0</v>
      </c>
      <c r="X176" s="218">
        <v>0</v>
      </c>
      <c r="Y176" s="218">
        <v>0</v>
      </c>
      <c r="Z176" s="218">
        <v>0</v>
      </c>
      <c r="AA176" s="218">
        <v>0</v>
      </c>
      <c r="AB176" s="218">
        <v>0</v>
      </c>
      <c r="AC176" s="219">
        <v>0</v>
      </c>
      <c r="AD176" s="218">
        <v>0</v>
      </c>
      <c r="AE176" s="218">
        <v>0</v>
      </c>
      <c r="AF176" s="218">
        <v>0</v>
      </c>
      <c r="AG176" s="218">
        <v>0</v>
      </c>
      <c r="AH176" s="218">
        <v>0</v>
      </c>
      <c r="AI176" s="220">
        <f t="shared" si="121"/>
        <v>0</v>
      </c>
      <c r="BA176" s="147"/>
      <c r="BR176" s="147"/>
      <c r="CG176" s="147"/>
    </row>
    <row r="177" spans="1:85" ht="15">
      <c r="A177" s="173" t="s">
        <v>22</v>
      </c>
      <c r="B177" s="162">
        <v>6.7289061420316737E-2</v>
      </c>
      <c r="C177" s="162">
        <v>0</v>
      </c>
      <c r="D177" s="162">
        <v>0</v>
      </c>
      <c r="E177" s="162">
        <v>0</v>
      </c>
      <c r="F177" s="322"/>
      <c r="G177" s="162">
        <v>0</v>
      </c>
      <c r="H177" s="174">
        <v>0</v>
      </c>
      <c r="I177" s="160">
        <f t="shared" si="119"/>
        <v>6.7289061420316737E-2</v>
      </c>
      <c r="J177" s="155"/>
      <c r="K177" s="175" t="s">
        <v>22</v>
      </c>
      <c r="L177" s="162">
        <v>6.7289061420316737E-2</v>
      </c>
      <c r="M177" s="162">
        <v>0</v>
      </c>
      <c r="N177" s="162">
        <v>0</v>
      </c>
      <c r="O177" s="162">
        <v>0</v>
      </c>
      <c r="P177" s="162">
        <v>0.89838367080929016</v>
      </c>
      <c r="Q177" s="162">
        <v>0</v>
      </c>
      <c r="R177" s="163">
        <v>0</v>
      </c>
      <c r="S177" s="164">
        <f t="shared" si="120"/>
        <v>0.96567273222960692</v>
      </c>
      <c r="U177" s="221" t="s">
        <v>22</v>
      </c>
      <c r="V177" s="213">
        <v>6.7289061420316737E-2</v>
      </c>
      <c r="W177" s="213">
        <v>0</v>
      </c>
      <c r="X177" s="213">
        <v>0</v>
      </c>
      <c r="Y177" s="213">
        <v>0</v>
      </c>
      <c r="Z177" s="213">
        <v>0</v>
      </c>
      <c r="AA177" s="213">
        <v>0</v>
      </c>
      <c r="AB177" s="213">
        <v>0.89838367080929016</v>
      </c>
      <c r="AC177" s="214">
        <v>0</v>
      </c>
      <c r="AD177" s="213">
        <v>0</v>
      </c>
      <c r="AE177" s="213">
        <v>0</v>
      </c>
      <c r="AF177" s="213">
        <v>0</v>
      </c>
      <c r="AG177" s="213">
        <v>0</v>
      </c>
      <c r="AH177" s="213">
        <v>0</v>
      </c>
      <c r="AI177" s="216">
        <f t="shared" si="121"/>
        <v>0.96567273222960692</v>
      </c>
      <c r="BA177" s="147"/>
      <c r="BR177" s="147"/>
      <c r="CG177" s="147"/>
    </row>
    <row r="178" spans="1:85" ht="15">
      <c r="A178" s="165" t="s">
        <v>21</v>
      </c>
      <c r="B178" s="166">
        <v>0</v>
      </c>
      <c r="C178" s="166">
        <v>0</v>
      </c>
      <c r="D178" s="166">
        <v>0</v>
      </c>
      <c r="E178" s="166">
        <v>0</v>
      </c>
      <c r="F178" s="322"/>
      <c r="G178" s="166">
        <v>0</v>
      </c>
      <c r="H178" s="167">
        <v>0</v>
      </c>
      <c r="I178" s="168">
        <f t="shared" si="119"/>
        <v>0</v>
      </c>
      <c r="J178" s="155"/>
      <c r="K178" s="169" t="s">
        <v>21</v>
      </c>
      <c r="L178" s="170">
        <v>0</v>
      </c>
      <c r="M178" s="170">
        <v>0</v>
      </c>
      <c r="N178" s="170">
        <v>0</v>
      </c>
      <c r="O178" s="170">
        <v>0</v>
      </c>
      <c r="P178" s="170">
        <v>0</v>
      </c>
      <c r="Q178" s="170">
        <v>0</v>
      </c>
      <c r="R178" s="171">
        <v>0</v>
      </c>
      <c r="S178" s="172">
        <f t="shared" si="120"/>
        <v>0</v>
      </c>
      <c r="U178" s="217" t="s">
        <v>57</v>
      </c>
      <c r="V178" s="218">
        <v>0</v>
      </c>
      <c r="W178" s="218">
        <v>0</v>
      </c>
      <c r="X178" s="218">
        <v>0</v>
      </c>
      <c r="Y178" s="218">
        <v>0</v>
      </c>
      <c r="Z178" s="218">
        <v>0</v>
      </c>
      <c r="AA178" s="218">
        <v>0</v>
      </c>
      <c r="AB178" s="218">
        <v>0</v>
      </c>
      <c r="AC178" s="219">
        <v>0</v>
      </c>
      <c r="AD178" s="218">
        <v>0</v>
      </c>
      <c r="AE178" s="218">
        <v>0</v>
      </c>
      <c r="AF178" s="218">
        <v>0</v>
      </c>
      <c r="AG178" s="218">
        <v>0</v>
      </c>
      <c r="AH178" s="218">
        <v>0</v>
      </c>
      <c r="AI178" s="220">
        <f t="shared" si="121"/>
        <v>0</v>
      </c>
      <c r="BA178" s="147"/>
      <c r="BR178" s="147"/>
      <c r="CG178" s="147"/>
    </row>
    <row r="179" spans="1:85" ht="15">
      <c r="A179" s="176" t="s">
        <v>60</v>
      </c>
      <c r="B179" s="162">
        <v>0</v>
      </c>
      <c r="C179" s="162">
        <v>0</v>
      </c>
      <c r="D179" s="162">
        <v>0</v>
      </c>
      <c r="E179" s="162">
        <v>0</v>
      </c>
      <c r="F179" s="322"/>
      <c r="G179" s="162">
        <v>0</v>
      </c>
      <c r="H179" s="174">
        <v>0</v>
      </c>
      <c r="I179" s="160">
        <f t="shared" si="119"/>
        <v>0</v>
      </c>
      <c r="J179" s="155"/>
      <c r="K179" s="177" t="s">
        <v>60</v>
      </c>
      <c r="L179" s="162">
        <v>0</v>
      </c>
      <c r="M179" s="162">
        <v>0</v>
      </c>
      <c r="N179" s="162">
        <v>0</v>
      </c>
      <c r="O179" s="162">
        <v>0</v>
      </c>
      <c r="P179" s="162">
        <v>0</v>
      </c>
      <c r="Q179" s="162">
        <v>0</v>
      </c>
      <c r="R179" s="163">
        <v>0</v>
      </c>
      <c r="S179" s="164">
        <f t="shared" si="120"/>
        <v>0</v>
      </c>
      <c r="U179" s="222" t="s">
        <v>58</v>
      </c>
      <c r="V179" s="213">
        <v>0</v>
      </c>
      <c r="W179" s="213">
        <v>0</v>
      </c>
      <c r="X179" s="213">
        <v>0</v>
      </c>
      <c r="Y179" s="213">
        <v>0</v>
      </c>
      <c r="Z179" s="213">
        <v>0</v>
      </c>
      <c r="AA179" s="213">
        <v>0</v>
      </c>
      <c r="AB179" s="213">
        <v>0</v>
      </c>
      <c r="AC179" s="214">
        <v>0</v>
      </c>
      <c r="AD179" s="215">
        <v>0</v>
      </c>
      <c r="AE179" s="215">
        <v>0</v>
      </c>
      <c r="AF179" s="215">
        <v>0</v>
      </c>
      <c r="AG179" s="215">
        <v>0</v>
      </c>
      <c r="AH179" s="215">
        <v>0</v>
      </c>
      <c r="AI179" s="216">
        <f t="shared" si="121"/>
        <v>0</v>
      </c>
      <c r="BA179" s="147"/>
      <c r="BR179" s="147"/>
      <c r="CG179" s="147"/>
    </row>
    <row r="180" spans="1:85">
      <c r="A180" s="178" t="s">
        <v>23</v>
      </c>
      <c r="B180" s="179">
        <v>0</v>
      </c>
      <c r="C180" s="179">
        <v>0</v>
      </c>
      <c r="D180" s="179">
        <v>0</v>
      </c>
      <c r="E180" s="179">
        <v>0</v>
      </c>
      <c r="F180" s="322"/>
      <c r="G180" s="179">
        <v>0</v>
      </c>
      <c r="H180" s="180">
        <v>0</v>
      </c>
      <c r="I180" s="181">
        <f t="shared" si="119"/>
        <v>0</v>
      </c>
      <c r="J180" s="155"/>
      <c r="K180" s="182" t="s">
        <v>23</v>
      </c>
      <c r="L180" s="183">
        <v>0</v>
      </c>
      <c r="M180" s="183">
        <v>0</v>
      </c>
      <c r="N180" s="183">
        <v>0</v>
      </c>
      <c r="O180" s="183">
        <v>0</v>
      </c>
      <c r="P180" s="183">
        <v>0</v>
      </c>
      <c r="Q180" s="183">
        <v>0</v>
      </c>
      <c r="R180" s="184">
        <v>0</v>
      </c>
      <c r="S180" s="185">
        <f t="shared" si="120"/>
        <v>0</v>
      </c>
      <c r="U180" s="223" t="s">
        <v>61</v>
      </c>
      <c r="V180" s="224">
        <v>0</v>
      </c>
      <c r="W180" s="224">
        <v>0</v>
      </c>
      <c r="X180" s="224">
        <v>0</v>
      </c>
      <c r="Y180" s="224">
        <v>0</v>
      </c>
      <c r="Z180" s="224">
        <v>0</v>
      </c>
      <c r="AA180" s="224">
        <v>0</v>
      </c>
      <c r="AB180" s="224">
        <v>0</v>
      </c>
      <c r="AC180" s="224">
        <v>0</v>
      </c>
      <c r="AD180" s="224">
        <v>0</v>
      </c>
      <c r="AE180" s="224">
        <v>0</v>
      </c>
      <c r="AF180" s="224">
        <v>0</v>
      </c>
      <c r="AG180" s="224">
        <v>0</v>
      </c>
      <c r="AH180" s="125">
        <v>0</v>
      </c>
      <c r="AI180" s="225">
        <f t="shared" si="121"/>
        <v>0</v>
      </c>
      <c r="BA180" s="147"/>
      <c r="BR180" s="147"/>
      <c r="CG180" s="147"/>
    </row>
    <row r="181" spans="1:85">
      <c r="A181" s="186" t="s">
        <v>19</v>
      </c>
      <c r="B181" s="187">
        <v>0</v>
      </c>
      <c r="C181" s="187">
        <v>0</v>
      </c>
      <c r="D181" s="187">
        <v>0</v>
      </c>
      <c r="E181" s="187">
        <v>0</v>
      </c>
      <c r="F181" s="322"/>
      <c r="G181" s="187">
        <v>0</v>
      </c>
      <c r="H181" s="188">
        <v>0</v>
      </c>
      <c r="I181" s="189">
        <f t="shared" si="119"/>
        <v>0</v>
      </c>
      <c r="J181" s="155"/>
      <c r="K181" s="190" t="s">
        <v>19</v>
      </c>
      <c r="L181" s="187">
        <v>0</v>
      </c>
      <c r="M181" s="187">
        <v>0</v>
      </c>
      <c r="N181" s="187">
        <v>0</v>
      </c>
      <c r="O181" s="187">
        <v>0</v>
      </c>
      <c r="P181" s="187">
        <v>0</v>
      </c>
      <c r="Q181" s="187">
        <v>0</v>
      </c>
      <c r="R181" s="191">
        <v>0</v>
      </c>
      <c r="S181" s="192">
        <f t="shared" si="120"/>
        <v>0</v>
      </c>
      <c r="U181" s="226" t="s">
        <v>19</v>
      </c>
      <c r="V181" s="227">
        <v>0</v>
      </c>
      <c r="W181" s="227">
        <v>0</v>
      </c>
      <c r="X181" s="227">
        <v>0</v>
      </c>
      <c r="Y181" s="227">
        <v>0</v>
      </c>
      <c r="Z181" s="227">
        <v>0</v>
      </c>
      <c r="AA181" s="227">
        <v>0</v>
      </c>
      <c r="AB181" s="227">
        <v>0</v>
      </c>
      <c r="AC181" s="227">
        <v>0</v>
      </c>
      <c r="AD181" s="228">
        <v>0</v>
      </c>
      <c r="AE181" s="228">
        <v>0</v>
      </c>
      <c r="AF181" s="228">
        <v>0</v>
      </c>
      <c r="AG181" s="228">
        <v>0</v>
      </c>
      <c r="AH181" s="228">
        <v>0</v>
      </c>
      <c r="AI181" s="229">
        <f t="shared" si="121"/>
        <v>0</v>
      </c>
      <c r="BA181" s="147"/>
      <c r="BR181" s="147"/>
      <c r="CG181" s="147"/>
    </row>
    <row r="182" spans="1:85">
      <c r="A182" s="178" t="s">
        <v>20</v>
      </c>
      <c r="B182" s="179">
        <v>0</v>
      </c>
      <c r="C182" s="179">
        <v>0</v>
      </c>
      <c r="D182" s="179">
        <v>0</v>
      </c>
      <c r="E182" s="179">
        <v>0</v>
      </c>
      <c r="F182" s="322"/>
      <c r="G182" s="179">
        <v>0</v>
      </c>
      <c r="H182" s="180">
        <v>0</v>
      </c>
      <c r="I182" s="181">
        <f t="shared" si="119"/>
        <v>0</v>
      </c>
      <c r="J182" s="155"/>
      <c r="K182" s="182" t="s">
        <v>20</v>
      </c>
      <c r="L182" s="183">
        <v>0</v>
      </c>
      <c r="M182" s="183">
        <v>0</v>
      </c>
      <c r="N182" s="183">
        <v>0</v>
      </c>
      <c r="O182" s="183">
        <v>0</v>
      </c>
      <c r="P182" s="183">
        <v>0</v>
      </c>
      <c r="Q182" s="183">
        <v>0</v>
      </c>
      <c r="R182" s="184">
        <v>0</v>
      </c>
      <c r="S182" s="185">
        <f t="shared" si="120"/>
        <v>0</v>
      </c>
      <c r="U182" s="223" t="s">
        <v>20</v>
      </c>
      <c r="V182" s="224">
        <v>0</v>
      </c>
      <c r="W182" s="224">
        <v>0</v>
      </c>
      <c r="X182" s="224">
        <v>0</v>
      </c>
      <c r="Y182" s="224">
        <v>0</v>
      </c>
      <c r="Z182" s="224">
        <v>0</v>
      </c>
      <c r="AA182" s="224">
        <v>0</v>
      </c>
      <c r="AB182" s="224">
        <v>0</v>
      </c>
      <c r="AC182" s="224">
        <v>0</v>
      </c>
      <c r="AD182" s="224">
        <v>0</v>
      </c>
      <c r="AE182" s="224">
        <v>0</v>
      </c>
      <c r="AF182" s="224">
        <v>0</v>
      </c>
      <c r="AG182" s="224">
        <v>0</v>
      </c>
      <c r="AH182" s="125">
        <v>0</v>
      </c>
      <c r="AI182" s="225">
        <f t="shared" si="121"/>
        <v>0</v>
      </c>
      <c r="BA182" s="147"/>
      <c r="BR182" s="147"/>
      <c r="CG182" s="147"/>
    </row>
    <row r="183" spans="1:85" ht="15" thickBot="1">
      <c r="A183" s="193" t="s">
        <v>11</v>
      </c>
      <c r="B183" s="194">
        <v>0</v>
      </c>
      <c r="C183" s="194">
        <v>0</v>
      </c>
      <c r="D183" s="194">
        <v>0</v>
      </c>
      <c r="E183" s="194">
        <v>0</v>
      </c>
      <c r="F183" s="323"/>
      <c r="G183" s="194">
        <v>0</v>
      </c>
      <c r="H183" s="195">
        <v>0</v>
      </c>
      <c r="I183" s="196">
        <f t="shared" si="119"/>
        <v>0</v>
      </c>
      <c r="J183" s="155"/>
      <c r="K183" s="197" t="s">
        <v>11</v>
      </c>
      <c r="L183" s="194">
        <v>0</v>
      </c>
      <c r="M183" s="194">
        <v>0</v>
      </c>
      <c r="N183" s="194">
        <v>0</v>
      </c>
      <c r="O183" s="194">
        <v>0</v>
      </c>
      <c r="P183" s="194">
        <v>0</v>
      </c>
      <c r="Q183" s="194">
        <v>0</v>
      </c>
      <c r="R183" s="198">
        <v>0</v>
      </c>
      <c r="S183" s="199">
        <f t="shared" si="120"/>
        <v>0</v>
      </c>
      <c r="U183" s="226" t="s">
        <v>11</v>
      </c>
      <c r="V183" s="227">
        <v>0</v>
      </c>
      <c r="W183" s="227">
        <v>0</v>
      </c>
      <c r="X183" s="227">
        <v>0</v>
      </c>
      <c r="Y183" s="227">
        <v>0</v>
      </c>
      <c r="Z183" s="227">
        <v>0</v>
      </c>
      <c r="AA183" s="227">
        <v>0</v>
      </c>
      <c r="AB183" s="227">
        <v>0</v>
      </c>
      <c r="AC183" s="227">
        <v>0</v>
      </c>
      <c r="AD183" s="228">
        <v>0</v>
      </c>
      <c r="AE183" s="228">
        <v>0</v>
      </c>
      <c r="AF183" s="228">
        <v>0</v>
      </c>
      <c r="AG183" s="228">
        <v>0</v>
      </c>
      <c r="AH183" s="228">
        <v>0</v>
      </c>
      <c r="AI183" s="229">
        <f t="shared" si="121"/>
        <v>0</v>
      </c>
      <c r="BA183" s="147"/>
      <c r="BR183" s="147"/>
      <c r="CG183" s="147"/>
    </row>
    <row r="184" spans="1:85" ht="15">
      <c r="A184" s="200" t="s">
        <v>26</v>
      </c>
      <c r="B184" s="201">
        <f>SUM(B163:B179)</f>
        <v>32.531381135855703</v>
      </c>
      <c r="C184" s="201">
        <f t="shared" ref="C184:H184" si="122">SUM(C163:C179)</f>
        <v>58.24301273202623</v>
      </c>
      <c r="D184" s="201">
        <f t="shared" si="122"/>
        <v>1423.8069023823739</v>
      </c>
      <c r="E184" s="201">
        <f t="shared" si="122"/>
        <v>60.23709841945842</v>
      </c>
      <c r="F184" s="201">
        <f t="shared" si="122"/>
        <v>0</v>
      </c>
      <c r="G184" s="201">
        <f t="shared" si="122"/>
        <v>9.8367773745436118</v>
      </c>
      <c r="H184" s="203">
        <f t="shared" si="122"/>
        <v>6.4476602891399253</v>
      </c>
      <c r="I184" s="160">
        <f t="shared" ref="I184" si="123">SUM(I163:I179)</f>
        <v>1591.1028323333978</v>
      </c>
      <c r="J184" s="155"/>
      <c r="K184" s="202" t="s">
        <v>26</v>
      </c>
      <c r="L184" s="201">
        <f>SUM(L163:L179)</f>
        <v>32.531381135855703</v>
      </c>
      <c r="M184" s="201">
        <f t="shared" ref="M184:R184" si="124">SUM(M163:M179)</f>
        <v>58.24301273202623</v>
      </c>
      <c r="N184" s="201">
        <f t="shared" si="124"/>
        <v>1423.8069023823739</v>
      </c>
      <c r="O184" s="201">
        <f t="shared" si="124"/>
        <v>60.23709841945842</v>
      </c>
      <c r="P184" s="201">
        <f t="shared" si="124"/>
        <v>19.750436038675321</v>
      </c>
      <c r="Q184" s="201">
        <f t="shared" si="124"/>
        <v>9.8367773745436118</v>
      </c>
      <c r="R184" s="203">
        <f t="shared" si="124"/>
        <v>6.4476602891399253</v>
      </c>
      <c r="S184" s="204">
        <f t="shared" ref="S184" si="125">SUM(S163:S179)</f>
        <v>1610.8532683720732</v>
      </c>
      <c r="T184" s="147" t="str">
        <f>IF(ABS(S184-AI184)&gt;0.01,S184-AI184,"")</f>
        <v/>
      </c>
      <c r="U184" s="230" t="s">
        <v>59</v>
      </c>
      <c r="V184" s="231">
        <f>SUM(V163:V179)</f>
        <v>27.355858700312432</v>
      </c>
      <c r="W184" s="231">
        <f t="shared" ref="W184:AH184" si="126">SUM(W163:W179)</f>
        <v>2.5742502481046396</v>
      </c>
      <c r="X184" s="231">
        <f t="shared" si="126"/>
        <v>9.8367773745436118</v>
      </c>
      <c r="Y184" s="231">
        <f t="shared" si="126"/>
        <v>58.24301273202623</v>
      </c>
      <c r="Z184" s="231">
        <f t="shared" si="126"/>
        <v>1421.0363723352928</v>
      </c>
      <c r="AA184" s="231">
        <f t="shared" si="126"/>
        <v>60.2073531226604</v>
      </c>
      <c r="AB184" s="231">
        <f t="shared" si="126"/>
        <v>19.750436038675321</v>
      </c>
      <c r="AC184" s="231">
        <f t="shared" si="126"/>
        <v>11.849207820457694</v>
      </c>
      <c r="AD184" s="232">
        <f t="shared" si="126"/>
        <v>2.6012721874386289</v>
      </c>
      <c r="AE184" s="232">
        <f t="shared" si="126"/>
        <v>1.1936079581992809E-2</v>
      </c>
      <c r="AF184" s="232">
        <f t="shared" si="126"/>
        <v>6.4476602891399253</v>
      </c>
      <c r="AG184" s="232">
        <f t="shared" si="126"/>
        <v>2.7705300470811256</v>
      </c>
      <c r="AH184" s="232">
        <f t="shared" si="126"/>
        <v>1.7809217216021932E-2</v>
      </c>
      <c r="AI184" s="233">
        <f>SUM(V184:AC184)</f>
        <v>1610.853268372073</v>
      </c>
      <c r="BA184" s="147"/>
      <c r="BR184" s="147"/>
      <c r="CG184" s="147"/>
    </row>
    <row r="185" spans="1:85" s="25" customFormat="1" ht="15" thickBot="1">
      <c r="A185" s="32" t="s">
        <v>83</v>
      </c>
      <c r="B185" s="49">
        <f>IF($I184=0,"-",B184/$I184)</f>
        <v>2.0445806816990892E-2</v>
      </c>
      <c r="C185" s="49">
        <f t="shared" ref="C185:H185" si="127">IF($I184=0,"-",C184/$I184)</f>
        <v>3.6605435895435613E-2</v>
      </c>
      <c r="D185" s="49">
        <f t="shared" si="127"/>
        <v>0.89485536286446066</v>
      </c>
      <c r="E185" s="49">
        <f t="shared" si="127"/>
        <v>3.785870856072765E-2</v>
      </c>
      <c r="F185" s="49">
        <f t="shared" si="127"/>
        <v>0</v>
      </c>
      <c r="G185" s="49">
        <f t="shared" si="127"/>
        <v>6.1823643165273591E-3</v>
      </c>
      <c r="H185" s="71">
        <f t="shared" si="127"/>
        <v>4.0523215458577542E-3</v>
      </c>
      <c r="I185" s="50">
        <f>SUM(B185:H185)</f>
        <v>1</v>
      </c>
      <c r="J185" s="147"/>
      <c r="K185" s="82" t="s">
        <v>83</v>
      </c>
      <c r="L185" s="99">
        <f>IF($S184=0,"-",L184/$S184)</f>
        <v>2.0195123773583602E-2</v>
      </c>
      <c r="M185" s="99">
        <f t="shared" ref="M185:R185" si="128">IF($S184=0,"-",M184/$S184)</f>
        <v>3.6156622006228142E-2</v>
      </c>
      <c r="N185" s="99">
        <f t="shared" si="128"/>
        <v>0.88388367229826703</v>
      </c>
      <c r="O185" s="99">
        <f t="shared" si="128"/>
        <v>3.7394528478893657E-2</v>
      </c>
      <c r="P185" s="99">
        <f t="shared" si="128"/>
        <v>1.2260853565287852E-2</v>
      </c>
      <c r="Q185" s="99">
        <f t="shared" si="128"/>
        <v>6.1065632529551557E-3</v>
      </c>
      <c r="R185" s="100">
        <f t="shared" si="128"/>
        <v>4.0026366247845309E-3</v>
      </c>
      <c r="S185" s="101">
        <f>SUM(L185:R185)</f>
        <v>0.99999999999999989</v>
      </c>
      <c r="U185" s="111" t="s">
        <v>83</v>
      </c>
      <c r="V185" s="133">
        <f>+V184/$AI184</f>
        <v>1.6982216342993326E-2</v>
      </c>
      <c r="W185" s="133">
        <f t="shared" ref="W185:AH185" si="129">+W184/$AI184</f>
        <v>1.5980662538594684E-3</v>
      </c>
      <c r="X185" s="133">
        <f t="shared" si="129"/>
        <v>6.1065632529551566E-3</v>
      </c>
      <c r="Y185" s="133">
        <f t="shared" si="129"/>
        <v>3.6156622006228149E-2</v>
      </c>
      <c r="Z185" s="133">
        <f t="shared" si="129"/>
        <v>0.88216375770301592</v>
      </c>
      <c r="AA185" s="133">
        <f t="shared" si="129"/>
        <v>3.7376062925648032E-2</v>
      </c>
      <c r="AB185" s="133">
        <f t="shared" si="129"/>
        <v>1.2260853565287853E-2</v>
      </c>
      <c r="AC185" s="133">
        <f t="shared" si="129"/>
        <v>7.3558579500121041E-3</v>
      </c>
      <c r="AD185" s="133">
        <f t="shared" si="129"/>
        <v>1.6148411767308096E-3</v>
      </c>
      <c r="AE185" s="133">
        <f t="shared" si="129"/>
        <v>7.4097869845435402E-6</v>
      </c>
      <c r="AF185" s="133">
        <f t="shared" si="129"/>
        <v>4.0026366247845318E-3</v>
      </c>
      <c r="AG185" s="133">
        <f t="shared" si="129"/>
        <v>1.7199145952511373E-3</v>
      </c>
      <c r="AH185" s="133">
        <f t="shared" si="129"/>
        <v>1.1055766261082185E-5</v>
      </c>
      <c r="AI185" s="134">
        <f>SUM(V185:AC185)</f>
        <v>1</v>
      </c>
    </row>
    <row r="186" spans="1:85" ht="15" thickBot="1">
      <c r="A186" s="234"/>
      <c r="B186" s="234"/>
      <c r="C186" s="234"/>
      <c r="D186" s="234"/>
      <c r="E186" s="234"/>
      <c r="F186" s="234"/>
      <c r="G186" s="234"/>
      <c r="H186" s="234"/>
      <c r="I186" s="234"/>
      <c r="K186" s="234"/>
      <c r="L186" s="234"/>
      <c r="M186" s="234"/>
      <c r="N186" s="234"/>
      <c r="O186" s="234"/>
      <c r="P186" s="234"/>
      <c r="Q186" s="234"/>
      <c r="R186" s="234"/>
      <c r="S186" s="234"/>
      <c r="AI186" s="155"/>
      <c r="BA186" s="147"/>
      <c r="BR186" s="147"/>
      <c r="CG186" s="147"/>
    </row>
    <row r="187" spans="1:85" ht="28.5">
      <c r="A187" s="346" t="s">
        <v>31</v>
      </c>
      <c r="B187" s="151" t="s">
        <v>0</v>
      </c>
      <c r="C187" s="151" t="s">
        <v>1</v>
      </c>
      <c r="D187" s="151" t="s">
        <v>2</v>
      </c>
      <c r="E187" s="151" t="s">
        <v>3</v>
      </c>
      <c r="F187" s="151" t="s">
        <v>27</v>
      </c>
      <c r="G187" s="151" t="s">
        <v>4</v>
      </c>
      <c r="H187" s="151" t="s">
        <v>5</v>
      </c>
      <c r="I187" s="152" t="s">
        <v>6</v>
      </c>
      <c r="K187" s="348" t="s">
        <v>31</v>
      </c>
      <c r="L187" s="153" t="s">
        <v>0</v>
      </c>
      <c r="M187" s="153" t="s">
        <v>1</v>
      </c>
      <c r="N187" s="153" t="s">
        <v>2</v>
      </c>
      <c r="O187" s="153" t="s">
        <v>3</v>
      </c>
      <c r="P187" s="153" t="s">
        <v>27</v>
      </c>
      <c r="Q187" s="153" t="s">
        <v>4</v>
      </c>
      <c r="R187" s="153" t="s">
        <v>5</v>
      </c>
      <c r="S187" s="154" t="s">
        <v>6</v>
      </c>
      <c r="U187" s="350" t="s">
        <v>31</v>
      </c>
      <c r="V187" s="206" t="s">
        <v>68</v>
      </c>
      <c r="W187" s="206" t="s">
        <v>69</v>
      </c>
      <c r="X187" s="206" t="s">
        <v>4</v>
      </c>
      <c r="Y187" s="206" t="s">
        <v>1</v>
      </c>
      <c r="Z187" s="206" t="s">
        <v>2</v>
      </c>
      <c r="AA187" s="206" t="s">
        <v>3</v>
      </c>
      <c r="AB187" s="206" t="s">
        <v>51</v>
      </c>
      <c r="AC187" s="206" t="s">
        <v>63</v>
      </c>
      <c r="AD187" s="207" t="s">
        <v>70</v>
      </c>
      <c r="AE187" s="207" t="s">
        <v>71</v>
      </c>
      <c r="AF187" s="207" t="s">
        <v>72</v>
      </c>
      <c r="AG187" s="207" t="s">
        <v>73</v>
      </c>
      <c r="AH187" s="207" t="s">
        <v>74</v>
      </c>
      <c r="AI187" s="208" t="s">
        <v>59</v>
      </c>
      <c r="BA187" s="147"/>
      <c r="BR187" s="147"/>
      <c r="CG187" s="147"/>
    </row>
    <row r="188" spans="1:85" ht="15">
      <c r="A188" s="347" t="s">
        <v>31</v>
      </c>
      <c r="B188" s="312" t="s">
        <v>115</v>
      </c>
      <c r="C188" s="313"/>
      <c r="D188" s="313"/>
      <c r="E188" s="313"/>
      <c r="F188" s="313"/>
      <c r="G188" s="313"/>
      <c r="H188" s="313"/>
      <c r="I188" s="314"/>
      <c r="K188" s="349" t="s">
        <v>31</v>
      </c>
      <c r="L188" s="315" t="s">
        <v>115</v>
      </c>
      <c r="M188" s="316"/>
      <c r="N188" s="316"/>
      <c r="O188" s="316"/>
      <c r="P188" s="316"/>
      <c r="Q188" s="316"/>
      <c r="R188" s="316"/>
      <c r="S188" s="317"/>
      <c r="U188" s="351" t="s">
        <v>31</v>
      </c>
      <c r="V188" s="344" t="s">
        <v>115</v>
      </c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5"/>
      <c r="BA188" s="147"/>
      <c r="BR188" s="147"/>
      <c r="CG188" s="147"/>
    </row>
    <row r="189" spans="1:85" ht="15">
      <c r="A189" s="157" t="s">
        <v>7</v>
      </c>
      <c r="B189" s="158">
        <v>0</v>
      </c>
      <c r="C189" s="158">
        <v>0</v>
      </c>
      <c r="D189" s="158">
        <v>1.3249773568138791E-2</v>
      </c>
      <c r="E189" s="158">
        <v>0</v>
      </c>
      <c r="F189" s="321"/>
      <c r="G189" s="158">
        <v>0</v>
      </c>
      <c r="H189" s="159">
        <v>0</v>
      </c>
      <c r="I189" s="160">
        <f>SUM(B189:H189)</f>
        <v>1.3249773568138791E-2</v>
      </c>
      <c r="J189" s="155"/>
      <c r="K189" s="209" t="s">
        <v>7</v>
      </c>
      <c r="L189" s="158">
        <v>0</v>
      </c>
      <c r="M189" s="158">
        <v>0</v>
      </c>
      <c r="N189" s="158">
        <v>1.3249773568138791E-2</v>
      </c>
      <c r="O189" s="158">
        <v>0</v>
      </c>
      <c r="P189" s="158">
        <v>0</v>
      </c>
      <c r="Q189" s="158">
        <v>0</v>
      </c>
      <c r="R189" s="210">
        <v>0</v>
      </c>
      <c r="S189" s="211">
        <f>SUM(L189:R189)</f>
        <v>1.3249773568138791E-2</v>
      </c>
      <c r="U189" s="212" t="s">
        <v>7</v>
      </c>
      <c r="V189" s="213">
        <v>0</v>
      </c>
      <c r="W189" s="213">
        <v>0</v>
      </c>
      <c r="X189" s="213">
        <v>0</v>
      </c>
      <c r="Y189" s="213">
        <v>0</v>
      </c>
      <c r="Z189" s="213">
        <v>1.3249773568138791E-2</v>
      </c>
      <c r="AA189" s="213">
        <v>0</v>
      </c>
      <c r="AB189" s="213">
        <v>0</v>
      </c>
      <c r="AC189" s="214">
        <v>0</v>
      </c>
      <c r="AD189" s="215">
        <v>0</v>
      </c>
      <c r="AE189" s="215">
        <v>0</v>
      </c>
      <c r="AF189" s="215">
        <v>0</v>
      </c>
      <c r="AG189" s="215">
        <v>0</v>
      </c>
      <c r="AH189" s="215">
        <v>0</v>
      </c>
      <c r="AI189" s="216">
        <f>SUM(V189:AC189)</f>
        <v>1.3249773568138791E-2</v>
      </c>
      <c r="BA189" s="147"/>
      <c r="BR189" s="147"/>
      <c r="CG189" s="147"/>
    </row>
    <row r="190" spans="1:85" ht="15">
      <c r="A190" s="165" t="s">
        <v>8</v>
      </c>
      <c r="B190" s="166">
        <v>0</v>
      </c>
      <c r="C190" s="166">
        <v>0</v>
      </c>
      <c r="D190" s="166">
        <v>494.42127477999998</v>
      </c>
      <c r="E190" s="166">
        <v>0</v>
      </c>
      <c r="F190" s="322"/>
      <c r="G190" s="166">
        <v>0</v>
      </c>
      <c r="H190" s="167">
        <v>0</v>
      </c>
      <c r="I190" s="168">
        <f t="shared" ref="I190:I209" si="130">SUM(B190:H190)</f>
        <v>494.42127477999998</v>
      </c>
      <c r="J190" s="155"/>
      <c r="K190" s="169" t="s">
        <v>8</v>
      </c>
      <c r="L190" s="170">
        <v>0</v>
      </c>
      <c r="M190" s="170">
        <v>0</v>
      </c>
      <c r="N190" s="170">
        <v>494.42127477999998</v>
      </c>
      <c r="O190" s="170">
        <v>0</v>
      </c>
      <c r="P190" s="170">
        <v>0</v>
      </c>
      <c r="Q190" s="170">
        <v>0</v>
      </c>
      <c r="R190" s="171">
        <v>0</v>
      </c>
      <c r="S190" s="172">
        <f t="shared" ref="S190:S209" si="131">SUM(L190:R190)</f>
        <v>494.42127477999998</v>
      </c>
      <c r="U190" s="217" t="s">
        <v>8</v>
      </c>
      <c r="V190" s="218">
        <v>0</v>
      </c>
      <c r="W190" s="218">
        <v>0</v>
      </c>
      <c r="X190" s="218">
        <v>0</v>
      </c>
      <c r="Y190" s="218">
        <v>0</v>
      </c>
      <c r="Z190" s="218">
        <v>494.42127477999998</v>
      </c>
      <c r="AA190" s="218">
        <v>0</v>
      </c>
      <c r="AB190" s="218">
        <v>0</v>
      </c>
      <c r="AC190" s="219">
        <v>0</v>
      </c>
      <c r="AD190" s="218">
        <v>0</v>
      </c>
      <c r="AE190" s="218">
        <v>0</v>
      </c>
      <c r="AF190" s="218">
        <v>0</v>
      </c>
      <c r="AG190" s="218">
        <v>0</v>
      </c>
      <c r="AH190" s="218">
        <v>0</v>
      </c>
      <c r="AI190" s="220">
        <f t="shared" ref="AI190:AI209" si="132">SUM(V190:AC190)</f>
        <v>494.42127477999998</v>
      </c>
      <c r="BA190" s="147"/>
      <c r="BR190" s="147"/>
      <c r="CG190" s="147"/>
    </row>
    <row r="191" spans="1:85" ht="15">
      <c r="A191" s="173" t="s">
        <v>10</v>
      </c>
      <c r="B191" s="162">
        <v>0</v>
      </c>
      <c r="C191" s="162">
        <v>0</v>
      </c>
      <c r="D191" s="162">
        <v>5.4113547119831594E-2</v>
      </c>
      <c r="E191" s="162">
        <v>0</v>
      </c>
      <c r="F191" s="322"/>
      <c r="G191" s="162">
        <v>0</v>
      </c>
      <c r="H191" s="174">
        <v>0</v>
      </c>
      <c r="I191" s="160">
        <f t="shared" si="130"/>
        <v>5.4113547119831594E-2</v>
      </c>
      <c r="J191" s="155"/>
      <c r="K191" s="175" t="s">
        <v>10</v>
      </c>
      <c r="L191" s="162">
        <v>0</v>
      </c>
      <c r="M191" s="162">
        <v>0</v>
      </c>
      <c r="N191" s="162">
        <v>5.4113547119831594E-2</v>
      </c>
      <c r="O191" s="162">
        <v>0</v>
      </c>
      <c r="P191" s="162">
        <v>0</v>
      </c>
      <c r="Q191" s="162">
        <v>0</v>
      </c>
      <c r="R191" s="163">
        <v>0</v>
      </c>
      <c r="S191" s="164">
        <f t="shared" si="131"/>
        <v>5.4113547119831594E-2</v>
      </c>
      <c r="U191" s="221" t="s">
        <v>10</v>
      </c>
      <c r="V191" s="213">
        <v>0</v>
      </c>
      <c r="W191" s="213">
        <v>0</v>
      </c>
      <c r="X191" s="213">
        <v>0</v>
      </c>
      <c r="Y191" s="213">
        <v>0</v>
      </c>
      <c r="Z191" s="213">
        <v>5.4113547119831594E-2</v>
      </c>
      <c r="AA191" s="213">
        <v>0</v>
      </c>
      <c r="AB191" s="213">
        <v>0</v>
      </c>
      <c r="AC191" s="214">
        <v>0</v>
      </c>
      <c r="AD191" s="215">
        <v>0</v>
      </c>
      <c r="AE191" s="215">
        <v>0</v>
      </c>
      <c r="AF191" s="215">
        <v>0</v>
      </c>
      <c r="AG191" s="215">
        <v>0</v>
      </c>
      <c r="AH191" s="215">
        <v>0</v>
      </c>
      <c r="AI191" s="216">
        <f t="shared" si="132"/>
        <v>5.4113547119831594E-2</v>
      </c>
      <c r="BA191" s="147"/>
      <c r="BR191" s="147"/>
      <c r="CG191" s="147"/>
    </row>
    <row r="192" spans="1:85" ht="15">
      <c r="A192" s="165" t="s">
        <v>52</v>
      </c>
      <c r="B192" s="166">
        <v>0</v>
      </c>
      <c r="C192" s="166">
        <v>0</v>
      </c>
      <c r="D192" s="166">
        <v>422.29844999999995</v>
      </c>
      <c r="E192" s="166">
        <v>0</v>
      </c>
      <c r="F192" s="322"/>
      <c r="G192" s="166">
        <v>0</v>
      </c>
      <c r="H192" s="167">
        <v>0</v>
      </c>
      <c r="I192" s="168">
        <f t="shared" si="130"/>
        <v>422.29844999999995</v>
      </c>
      <c r="J192" s="155"/>
      <c r="K192" s="169" t="s">
        <v>52</v>
      </c>
      <c r="L192" s="170">
        <v>0</v>
      </c>
      <c r="M192" s="170">
        <v>0</v>
      </c>
      <c r="N192" s="170">
        <v>422.29844999999995</v>
      </c>
      <c r="O192" s="170">
        <v>0</v>
      </c>
      <c r="P192" s="170">
        <v>0</v>
      </c>
      <c r="Q192" s="170">
        <v>0</v>
      </c>
      <c r="R192" s="171">
        <v>0</v>
      </c>
      <c r="S192" s="172">
        <f t="shared" si="131"/>
        <v>422.29844999999995</v>
      </c>
      <c r="U192" s="217" t="s">
        <v>52</v>
      </c>
      <c r="V192" s="218">
        <v>0</v>
      </c>
      <c r="W192" s="218">
        <v>0</v>
      </c>
      <c r="X192" s="218">
        <v>0</v>
      </c>
      <c r="Y192" s="218">
        <v>0</v>
      </c>
      <c r="Z192" s="218">
        <v>422.06793774563312</v>
      </c>
      <c r="AA192" s="218">
        <v>0</v>
      </c>
      <c r="AB192" s="218">
        <v>0</v>
      </c>
      <c r="AC192" s="219">
        <v>0.23051225436681222</v>
      </c>
      <c r="AD192" s="218">
        <v>0</v>
      </c>
      <c r="AE192" s="218">
        <v>0</v>
      </c>
      <c r="AF192" s="218">
        <v>0</v>
      </c>
      <c r="AG192" s="218">
        <v>0.23051225436681222</v>
      </c>
      <c r="AH192" s="218">
        <v>0</v>
      </c>
      <c r="AI192" s="220">
        <f t="shared" si="132"/>
        <v>422.29844999999995</v>
      </c>
      <c r="BA192" s="147"/>
      <c r="BR192" s="147"/>
      <c r="CG192" s="147"/>
    </row>
    <row r="193" spans="1:85" ht="15">
      <c r="A193" s="173" t="s">
        <v>16</v>
      </c>
      <c r="B193" s="162">
        <v>136.47060625316902</v>
      </c>
      <c r="C193" s="162">
        <v>0</v>
      </c>
      <c r="D193" s="162">
        <v>168.99858861835099</v>
      </c>
      <c r="E193" s="162">
        <v>0</v>
      </c>
      <c r="F193" s="322"/>
      <c r="G193" s="162">
        <v>0</v>
      </c>
      <c r="H193" s="174">
        <v>0</v>
      </c>
      <c r="I193" s="160">
        <f t="shared" si="130"/>
        <v>305.46919487152002</v>
      </c>
      <c r="J193" s="155"/>
      <c r="K193" s="175" t="s">
        <v>16</v>
      </c>
      <c r="L193" s="162">
        <v>136.47060625316902</v>
      </c>
      <c r="M193" s="162">
        <v>0</v>
      </c>
      <c r="N193" s="162">
        <v>168.99858861835099</v>
      </c>
      <c r="O193" s="162">
        <v>0</v>
      </c>
      <c r="P193" s="162">
        <v>0</v>
      </c>
      <c r="Q193" s="162">
        <v>0</v>
      </c>
      <c r="R193" s="163">
        <v>0</v>
      </c>
      <c r="S193" s="164">
        <f t="shared" si="131"/>
        <v>305.46919487152002</v>
      </c>
      <c r="U193" s="221" t="s">
        <v>16</v>
      </c>
      <c r="V193" s="213">
        <v>136.47060625316902</v>
      </c>
      <c r="W193" s="213">
        <v>0</v>
      </c>
      <c r="X193" s="213">
        <v>0</v>
      </c>
      <c r="Y193" s="213">
        <v>0</v>
      </c>
      <c r="Z193" s="213">
        <v>168.99858861835099</v>
      </c>
      <c r="AA193" s="213">
        <v>0</v>
      </c>
      <c r="AB193" s="213">
        <v>0</v>
      </c>
      <c r="AC193" s="214">
        <v>0</v>
      </c>
      <c r="AD193" s="215">
        <v>0</v>
      </c>
      <c r="AE193" s="215">
        <v>0</v>
      </c>
      <c r="AF193" s="215">
        <v>0</v>
      </c>
      <c r="AG193" s="215">
        <v>0</v>
      </c>
      <c r="AH193" s="215">
        <v>0</v>
      </c>
      <c r="AI193" s="216">
        <f t="shared" si="132"/>
        <v>305.46919487152002</v>
      </c>
      <c r="BA193" s="147"/>
      <c r="BR193" s="147"/>
      <c r="CG193" s="147"/>
    </row>
    <row r="194" spans="1:85" ht="15">
      <c r="A194" s="165" t="s">
        <v>15</v>
      </c>
      <c r="B194" s="166">
        <v>4.2330028034410292</v>
      </c>
      <c r="C194" s="166">
        <v>2.6739781847939934</v>
      </c>
      <c r="D194" s="166">
        <v>12.211344068633236</v>
      </c>
      <c r="E194" s="166">
        <v>0</v>
      </c>
      <c r="F194" s="322"/>
      <c r="G194" s="166">
        <v>0</v>
      </c>
      <c r="H194" s="167">
        <v>0</v>
      </c>
      <c r="I194" s="168">
        <f t="shared" si="130"/>
        <v>19.118325056868258</v>
      </c>
      <c r="J194" s="155"/>
      <c r="K194" s="169" t="s">
        <v>15</v>
      </c>
      <c r="L194" s="170">
        <v>4.2330028034410292</v>
      </c>
      <c r="M194" s="170">
        <v>2.6739781847939934</v>
      </c>
      <c r="N194" s="170">
        <v>12.211344068633236</v>
      </c>
      <c r="O194" s="170">
        <v>0</v>
      </c>
      <c r="P194" s="170">
        <v>0</v>
      </c>
      <c r="Q194" s="170">
        <v>0</v>
      </c>
      <c r="R194" s="171">
        <v>0</v>
      </c>
      <c r="S194" s="172">
        <f t="shared" si="131"/>
        <v>19.118325056868258</v>
      </c>
      <c r="U194" s="217" t="s">
        <v>53</v>
      </c>
      <c r="V194" s="218">
        <v>4.1257611939050278</v>
      </c>
      <c r="W194" s="218">
        <v>0</v>
      </c>
      <c r="X194" s="218">
        <v>0</v>
      </c>
      <c r="Y194" s="218">
        <v>2.6739781847939934</v>
      </c>
      <c r="Z194" s="218">
        <v>8.3565113142387641</v>
      </c>
      <c r="AA194" s="218">
        <v>0</v>
      </c>
      <c r="AB194" s="218">
        <v>0</v>
      </c>
      <c r="AC194" s="219">
        <v>3.9620743639304745</v>
      </c>
      <c r="AD194" s="218">
        <v>0.10724160953600179</v>
      </c>
      <c r="AE194" s="218">
        <v>0</v>
      </c>
      <c r="AF194" s="218">
        <v>0</v>
      </c>
      <c r="AG194" s="218">
        <v>3.8548327543944723</v>
      </c>
      <c r="AH194" s="218">
        <v>0</v>
      </c>
      <c r="AI194" s="220">
        <f t="shared" si="132"/>
        <v>19.118325056868258</v>
      </c>
      <c r="BA194" s="147"/>
      <c r="BR194" s="147"/>
      <c r="CG194" s="147"/>
    </row>
    <row r="195" spans="1:85" ht="15">
      <c r="A195" s="173" t="s">
        <v>54</v>
      </c>
      <c r="B195" s="162">
        <v>0</v>
      </c>
      <c r="C195" s="162">
        <v>0</v>
      </c>
      <c r="D195" s="162">
        <v>0.20115550314262753</v>
      </c>
      <c r="E195" s="162">
        <v>2.8197131375398441</v>
      </c>
      <c r="F195" s="322"/>
      <c r="G195" s="162">
        <v>0</v>
      </c>
      <c r="H195" s="174">
        <v>0</v>
      </c>
      <c r="I195" s="160">
        <f t="shared" si="130"/>
        <v>3.0208686406824716</v>
      </c>
      <c r="J195" s="155"/>
      <c r="K195" s="175" t="s">
        <v>54</v>
      </c>
      <c r="L195" s="162">
        <v>0</v>
      </c>
      <c r="M195" s="162">
        <v>0</v>
      </c>
      <c r="N195" s="162">
        <v>0.20115550314262753</v>
      </c>
      <c r="O195" s="162">
        <v>2.8197131375398441</v>
      </c>
      <c r="P195" s="162">
        <v>460.25758768785363</v>
      </c>
      <c r="Q195" s="162">
        <v>0</v>
      </c>
      <c r="R195" s="163">
        <v>0</v>
      </c>
      <c r="S195" s="164">
        <f t="shared" si="131"/>
        <v>463.27845632853609</v>
      </c>
      <c r="U195" s="221" t="s">
        <v>54</v>
      </c>
      <c r="V195" s="213">
        <v>0</v>
      </c>
      <c r="W195" s="213">
        <v>0</v>
      </c>
      <c r="X195" s="213">
        <v>0</v>
      </c>
      <c r="Y195" s="213">
        <v>0</v>
      </c>
      <c r="Z195" s="213">
        <v>0</v>
      </c>
      <c r="AA195" s="213">
        <v>0.36164593054008137</v>
      </c>
      <c r="AB195" s="213">
        <v>460.25758768785363</v>
      </c>
      <c r="AC195" s="214">
        <v>2.6592227101423904</v>
      </c>
      <c r="AD195" s="213">
        <v>0</v>
      </c>
      <c r="AE195" s="213">
        <v>2.4580672069997629</v>
      </c>
      <c r="AF195" s="213">
        <v>0</v>
      </c>
      <c r="AG195" s="213">
        <v>0.20115550314262753</v>
      </c>
      <c r="AH195" s="213">
        <v>0</v>
      </c>
      <c r="AI195" s="216">
        <f t="shared" si="132"/>
        <v>463.27845632853609</v>
      </c>
      <c r="BA195" s="147"/>
      <c r="BR195" s="147"/>
      <c r="CG195" s="147"/>
    </row>
    <row r="196" spans="1:85" ht="15">
      <c r="A196" s="165" t="s">
        <v>12</v>
      </c>
      <c r="B196" s="166">
        <v>0</v>
      </c>
      <c r="C196" s="166">
        <v>0</v>
      </c>
      <c r="D196" s="166">
        <v>0</v>
      </c>
      <c r="E196" s="166">
        <v>0</v>
      </c>
      <c r="F196" s="322"/>
      <c r="G196" s="166">
        <v>0</v>
      </c>
      <c r="H196" s="167">
        <v>0</v>
      </c>
      <c r="I196" s="168">
        <f t="shared" si="130"/>
        <v>0</v>
      </c>
      <c r="J196" s="155"/>
      <c r="K196" s="169" t="s">
        <v>12</v>
      </c>
      <c r="L196" s="170">
        <v>0</v>
      </c>
      <c r="M196" s="170">
        <v>0</v>
      </c>
      <c r="N196" s="170">
        <v>0</v>
      </c>
      <c r="O196" s="170">
        <v>0</v>
      </c>
      <c r="P196" s="170">
        <v>2.497490368715694</v>
      </c>
      <c r="Q196" s="170">
        <v>0</v>
      </c>
      <c r="R196" s="171">
        <v>0</v>
      </c>
      <c r="S196" s="172">
        <f t="shared" si="131"/>
        <v>2.497490368715694</v>
      </c>
      <c r="U196" s="217" t="s">
        <v>12</v>
      </c>
      <c r="V196" s="218">
        <v>0</v>
      </c>
      <c r="W196" s="218">
        <v>0</v>
      </c>
      <c r="X196" s="218">
        <v>0</v>
      </c>
      <c r="Y196" s="218">
        <v>0</v>
      </c>
      <c r="Z196" s="218">
        <v>0</v>
      </c>
      <c r="AA196" s="218">
        <v>0</v>
      </c>
      <c r="AB196" s="218">
        <v>2.497490368715694</v>
      </c>
      <c r="AC196" s="219">
        <v>0</v>
      </c>
      <c r="AD196" s="218">
        <v>0</v>
      </c>
      <c r="AE196" s="218">
        <v>0</v>
      </c>
      <c r="AF196" s="218">
        <v>0</v>
      </c>
      <c r="AG196" s="218">
        <v>0</v>
      </c>
      <c r="AH196" s="218">
        <v>0</v>
      </c>
      <c r="AI196" s="220">
        <f t="shared" si="132"/>
        <v>2.497490368715694</v>
      </c>
      <c r="BA196" s="147"/>
      <c r="BR196" s="147"/>
      <c r="CG196" s="147"/>
    </row>
    <row r="197" spans="1:85" ht="15">
      <c r="A197" s="173" t="s">
        <v>55</v>
      </c>
      <c r="B197" s="162">
        <v>0</v>
      </c>
      <c r="C197" s="162">
        <v>0</v>
      </c>
      <c r="D197" s="162">
        <v>0.5838773344651943</v>
      </c>
      <c r="E197" s="162">
        <v>0</v>
      </c>
      <c r="F197" s="322"/>
      <c r="G197" s="162">
        <v>0</v>
      </c>
      <c r="H197" s="174">
        <v>0</v>
      </c>
      <c r="I197" s="160">
        <f t="shared" si="130"/>
        <v>0.5838773344651943</v>
      </c>
      <c r="J197" s="155"/>
      <c r="K197" s="175" t="s">
        <v>55</v>
      </c>
      <c r="L197" s="162">
        <v>0</v>
      </c>
      <c r="M197" s="162">
        <v>0</v>
      </c>
      <c r="N197" s="162">
        <v>0.5838773344651943</v>
      </c>
      <c r="O197" s="162">
        <v>0</v>
      </c>
      <c r="P197" s="162">
        <v>0</v>
      </c>
      <c r="Q197" s="162">
        <v>0</v>
      </c>
      <c r="R197" s="163">
        <v>0</v>
      </c>
      <c r="S197" s="164">
        <f t="shared" si="131"/>
        <v>0.5838773344651943</v>
      </c>
      <c r="U197" s="221" t="s">
        <v>55</v>
      </c>
      <c r="V197" s="213">
        <v>0</v>
      </c>
      <c r="W197" s="213">
        <v>0</v>
      </c>
      <c r="X197" s="213">
        <v>0</v>
      </c>
      <c r="Y197" s="213">
        <v>0</v>
      </c>
      <c r="Z197" s="213">
        <v>0.5838773344651943</v>
      </c>
      <c r="AA197" s="213">
        <v>0</v>
      </c>
      <c r="AB197" s="213">
        <v>0</v>
      </c>
      <c r="AC197" s="214">
        <v>0</v>
      </c>
      <c r="AD197" s="213">
        <v>0</v>
      </c>
      <c r="AE197" s="213">
        <v>0</v>
      </c>
      <c r="AF197" s="213">
        <v>0</v>
      </c>
      <c r="AG197" s="213">
        <v>0</v>
      </c>
      <c r="AH197" s="213">
        <v>0</v>
      </c>
      <c r="AI197" s="216">
        <f t="shared" si="132"/>
        <v>0.5838773344651943</v>
      </c>
      <c r="BA197" s="147"/>
      <c r="BR197" s="147"/>
      <c r="CG197" s="147"/>
    </row>
    <row r="198" spans="1:85" ht="15">
      <c r="A198" s="165" t="s">
        <v>17</v>
      </c>
      <c r="B198" s="166">
        <v>22.384178654919019</v>
      </c>
      <c r="C198" s="166">
        <v>0</v>
      </c>
      <c r="D198" s="166">
        <v>13.328122160538779</v>
      </c>
      <c r="E198" s="166">
        <v>0</v>
      </c>
      <c r="F198" s="322"/>
      <c r="G198" s="166">
        <v>0</v>
      </c>
      <c r="H198" s="167">
        <v>0</v>
      </c>
      <c r="I198" s="168">
        <f t="shared" si="130"/>
        <v>35.712300815457795</v>
      </c>
      <c r="J198" s="155"/>
      <c r="K198" s="169" t="s">
        <v>17</v>
      </c>
      <c r="L198" s="170">
        <v>22.384178654919019</v>
      </c>
      <c r="M198" s="170">
        <v>0</v>
      </c>
      <c r="N198" s="170">
        <v>13.328122160538779</v>
      </c>
      <c r="O198" s="170">
        <v>0</v>
      </c>
      <c r="P198" s="170">
        <v>1.2793390097509909</v>
      </c>
      <c r="Q198" s="170">
        <v>0</v>
      </c>
      <c r="R198" s="171">
        <v>0</v>
      </c>
      <c r="S198" s="172">
        <f t="shared" si="131"/>
        <v>36.991639825208786</v>
      </c>
      <c r="U198" s="217" t="s">
        <v>17</v>
      </c>
      <c r="V198" s="218">
        <v>22.384178654919019</v>
      </c>
      <c r="W198" s="218">
        <v>0</v>
      </c>
      <c r="X198" s="218">
        <v>0</v>
      </c>
      <c r="Y198" s="218">
        <v>0</v>
      </c>
      <c r="Z198" s="218">
        <v>4.9777193699436522</v>
      </c>
      <c r="AA198" s="218">
        <v>0</v>
      </c>
      <c r="AB198" s="218">
        <v>1.2793390097509909</v>
      </c>
      <c r="AC198" s="219">
        <v>8.3504027905951261</v>
      </c>
      <c r="AD198" s="218">
        <v>0</v>
      </c>
      <c r="AE198" s="218">
        <v>0</v>
      </c>
      <c r="AF198" s="218">
        <v>0</v>
      </c>
      <c r="AG198" s="218">
        <v>8.3504027905951261</v>
      </c>
      <c r="AH198" s="218">
        <v>0</v>
      </c>
      <c r="AI198" s="220">
        <f t="shared" si="132"/>
        <v>36.991639825208793</v>
      </c>
      <c r="BA198" s="147"/>
      <c r="BR198" s="147"/>
      <c r="CG198" s="147"/>
    </row>
    <row r="199" spans="1:85" ht="15">
      <c r="A199" s="173" t="s">
        <v>139</v>
      </c>
      <c r="B199" s="162">
        <v>36.521325407047883</v>
      </c>
      <c r="C199" s="162">
        <v>51.695528678140668</v>
      </c>
      <c r="D199" s="162">
        <v>404.50846602703734</v>
      </c>
      <c r="E199" s="162">
        <v>0</v>
      </c>
      <c r="F199" s="322"/>
      <c r="G199" s="162">
        <v>0</v>
      </c>
      <c r="H199" s="174">
        <v>0</v>
      </c>
      <c r="I199" s="160">
        <f t="shared" si="130"/>
        <v>492.72532011222586</v>
      </c>
      <c r="J199" s="155"/>
      <c r="K199" s="175" t="s">
        <v>139</v>
      </c>
      <c r="L199" s="162">
        <v>36.521325407047883</v>
      </c>
      <c r="M199" s="162">
        <v>51.695528678140668</v>
      </c>
      <c r="N199" s="162">
        <v>404.50846602703734</v>
      </c>
      <c r="O199" s="162">
        <v>0</v>
      </c>
      <c r="P199" s="162">
        <v>7.1069700453543527</v>
      </c>
      <c r="Q199" s="162">
        <v>0</v>
      </c>
      <c r="R199" s="163">
        <v>0</v>
      </c>
      <c r="S199" s="164">
        <f t="shared" si="131"/>
        <v>499.83229015758019</v>
      </c>
      <c r="U199" s="221" t="s">
        <v>139</v>
      </c>
      <c r="V199" s="213">
        <v>27.234567692832037</v>
      </c>
      <c r="W199" s="213">
        <v>0</v>
      </c>
      <c r="X199" s="213">
        <v>0</v>
      </c>
      <c r="Y199" s="213">
        <v>51.695528678140668</v>
      </c>
      <c r="Z199" s="213">
        <v>393.81251325881846</v>
      </c>
      <c r="AA199" s="213">
        <v>0</v>
      </c>
      <c r="AB199" s="213">
        <v>7.1069700453543527</v>
      </c>
      <c r="AC199" s="214">
        <v>19.982710482434722</v>
      </c>
      <c r="AD199" s="213">
        <v>9.2867577142158471</v>
      </c>
      <c r="AE199" s="213">
        <v>0</v>
      </c>
      <c r="AF199" s="213">
        <v>0</v>
      </c>
      <c r="AG199" s="213">
        <v>10.695952768218877</v>
      </c>
      <c r="AH199" s="213">
        <v>0</v>
      </c>
      <c r="AI199" s="216">
        <f t="shared" si="132"/>
        <v>499.83229015758019</v>
      </c>
      <c r="BA199" s="147"/>
      <c r="BR199" s="147"/>
      <c r="CG199" s="147"/>
    </row>
    <row r="200" spans="1:85" ht="15">
      <c r="A200" s="165" t="s">
        <v>25</v>
      </c>
      <c r="B200" s="166">
        <v>56.486935060535252</v>
      </c>
      <c r="C200" s="166">
        <v>0.56166556551083469</v>
      </c>
      <c r="D200" s="166">
        <v>586.32618286373929</v>
      </c>
      <c r="E200" s="166">
        <v>433.38637765975488</v>
      </c>
      <c r="F200" s="322"/>
      <c r="G200" s="166">
        <v>48.898385338185271</v>
      </c>
      <c r="H200" s="167">
        <v>0</v>
      </c>
      <c r="I200" s="168">
        <f t="shared" si="130"/>
        <v>1125.6595464877257</v>
      </c>
      <c r="J200" s="155"/>
      <c r="K200" s="169" t="s">
        <v>25</v>
      </c>
      <c r="L200" s="170">
        <v>56.486935060535252</v>
      </c>
      <c r="M200" s="170">
        <v>0.56166556551083469</v>
      </c>
      <c r="N200" s="170">
        <v>586.32618286373929</v>
      </c>
      <c r="O200" s="170">
        <v>433.38637765975488</v>
      </c>
      <c r="P200" s="170">
        <v>15.055249357172528</v>
      </c>
      <c r="Q200" s="170">
        <v>48.898385338185271</v>
      </c>
      <c r="R200" s="171">
        <v>0</v>
      </c>
      <c r="S200" s="172">
        <f t="shared" si="131"/>
        <v>1140.7147958448982</v>
      </c>
      <c r="U200" s="217" t="s">
        <v>25</v>
      </c>
      <c r="V200" s="218">
        <v>5.3440539834569272</v>
      </c>
      <c r="W200" s="218">
        <v>9.9043161084750544</v>
      </c>
      <c r="X200" s="218">
        <v>48.898385338185271</v>
      </c>
      <c r="Y200" s="218">
        <v>0.56166556551083469</v>
      </c>
      <c r="Z200" s="218">
        <v>576.97569627951111</v>
      </c>
      <c r="AA200" s="218">
        <v>432.80437839798026</v>
      </c>
      <c r="AB200" s="218">
        <v>15.055249357172528</v>
      </c>
      <c r="AC200" s="219">
        <v>51.171050814606112</v>
      </c>
      <c r="AD200" s="218">
        <v>41.238564968603271</v>
      </c>
      <c r="AE200" s="218">
        <v>0.45147710781657435</v>
      </c>
      <c r="AF200" s="218">
        <v>0</v>
      </c>
      <c r="AG200" s="218">
        <v>9.3504865842282321</v>
      </c>
      <c r="AH200" s="218">
        <v>0.13052215395803651</v>
      </c>
      <c r="AI200" s="220">
        <f t="shared" si="132"/>
        <v>1140.7147958448979</v>
      </c>
      <c r="BA200" s="147"/>
      <c r="BR200" s="147"/>
      <c r="CG200" s="147"/>
    </row>
    <row r="201" spans="1:85" ht="15">
      <c r="A201" s="173" t="s">
        <v>24</v>
      </c>
      <c r="B201" s="162">
        <v>0.37268659604677012</v>
      </c>
      <c r="C201" s="162">
        <v>6.1084573346019126E-2</v>
      </c>
      <c r="D201" s="162">
        <v>0</v>
      </c>
      <c r="E201" s="162">
        <v>0</v>
      </c>
      <c r="F201" s="322"/>
      <c r="G201" s="162">
        <v>0</v>
      </c>
      <c r="H201" s="174">
        <v>0</v>
      </c>
      <c r="I201" s="160">
        <f t="shared" si="130"/>
        <v>0.43377116939278926</v>
      </c>
      <c r="J201" s="155"/>
      <c r="K201" s="175" t="s">
        <v>24</v>
      </c>
      <c r="L201" s="162">
        <v>0.37268659604677012</v>
      </c>
      <c r="M201" s="162">
        <v>6.1084573346019126E-2</v>
      </c>
      <c r="N201" s="162">
        <v>0</v>
      </c>
      <c r="O201" s="162">
        <v>0</v>
      </c>
      <c r="P201" s="162">
        <v>0</v>
      </c>
      <c r="Q201" s="162">
        <v>0</v>
      </c>
      <c r="R201" s="163">
        <v>0</v>
      </c>
      <c r="S201" s="164">
        <f t="shared" si="131"/>
        <v>0.43377116939278926</v>
      </c>
      <c r="U201" s="221" t="s">
        <v>24</v>
      </c>
      <c r="V201" s="213">
        <v>0.37265160363862671</v>
      </c>
      <c r="W201" s="213">
        <v>0</v>
      </c>
      <c r="X201" s="213">
        <v>0</v>
      </c>
      <c r="Y201" s="213">
        <v>6.1084573346019126E-2</v>
      </c>
      <c r="Z201" s="213">
        <v>0</v>
      </c>
      <c r="AA201" s="213">
        <v>0</v>
      </c>
      <c r="AB201" s="213">
        <v>0</v>
      </c>
      <c r="AC201" s="214">
        <v>3.4992408143423158E-5</v>
      </c>
      <c r="AD201" s="213">
        <v>3.4992408143423158E-5</v>
      </c>
      <c r="AE201" s="213">
        <v>0</v>
      </c>
      <c r="AF201" s="213">
        <v>0</v>
      </c>
      <c r="AG201" s="213">
        <v>0</v>
      </c>
      <c r="AH201" s="213">
        <v>0</v>
      </c>
      <c r="AI201" s="216">
        <f t="shared" si="132"/>
        <v>0.43377116939278926</v>
      </c>
      <c r="BA201" s="147"/>
      <c r="BR201" s="147"/>
      <c r="CG201" s="147"/>
    </row>
    <row r="202" spans="1:85" ht="15">
      <c r="A202" s="165" t="s">
        <v>56</v>
      </c>
      <c r="B202" s="166">
        <v>1.9307449428116796E-2</v>
      </c>
      <c r="C202" s="166">
        <v>3.2743045679641369E-2</v>
      </c>
      <c r="D202" s="166">
        <v>5.9713761117886996E-2</v>
      </c>
      <c r="E202" s="166">
        <v>0</v>
      </c>
      <c r="F202" s="322"/>
      <c r="G202" s="166">
        <v>0</v>
      </c>
      <c r="H202" s="167">
        <v>0</v>
      </c>
      <c r="I202" s="168">
        <f t="shared" si="130"/>
        <v>0.11176425622564516</v>
      </c>
      <c r="J202" s="155"/>
      <c r="K202" s="169" t="s">
        <v>56</v>
      </c>
      <c r="L202" s="170">
        <v>1.9307449428116796E-2</v>
      </c>
      <c r="M202" s="170">
        <v>3.2743045679641369E-2</v>
      </c>
      <c r="N202" s="170">
        <v>5.9713761117886996E-2</v>
      </c>
      <c r="O202" s="170">
        <v>0</v>
      </c>
      <c r="P202" s="170">
        <v>0</v>
      </c>
      <c r="Q202" s="170">
        <v>0</v>
      </c>
      <c r="R202" s="171">
        <v>0</v>
      </c>
      <c r="S202" s="172">
        <f t="shared" si="131"/>
        <v>0.11176425622564516</v>
      </c>
      <c r="U202" s="217" t="s">
        <v>56</v>
      </c>
      <c r="V202" s="218">
        <v>1.9307449428116796E-2</v>
      </c>
      <c r="W202" s="218">
        <v>0</v>
      </c>
      <c r="X202" s="218">
        <v>0</v>
      </c>
      <c r="Y202" s="218">
        <v>3.2743045679641369E-2</v>
      </c>
      <c r="Z202" s="218">
        <v>5.9713761117886996E-2</v>
      </c>
      <c r="AA202" s="218">
        <v>0</v>
      </c>
      <c r="AB202" s="218">
        <v>0</v>
      </c>
      <c r="AC202" s="219">
        <v>0</v>
      </c>
      <c r="AD202" s="218">
        <v>0</v>
      </c>
      <c r="AE202" s="218">
        <v>0</v>
      </c>
      <c r="AF202" s="218">
        <v>0</v>
      </c>
      <c r="AG202" s="218">
        <v>0</v>
      </c>
      <c r="AH202" s="218">
        <v>0</v>
      </c>
      <c r="AI202" s="220">
        <f t="shared" si="132"/>
        <v>0.11176425622564516</v>
      </c>
      <c r="BA202" s="147"/>
      <c r="BR202" s="147"/>
      <c r="CG202" s="147"/>
    </row>
    <row r="203" spans="1:85" ht="15">
      <c r="A203" s="173" t="s">
        <v>22</v>
      </c>
      <c r="B203" s="162">
        <v>0</v>
      </c>
      <c r="C203" s="162">
        <v>0</v>
      </c>
      <c r="D203" s="162">
        <v>161.3456444752328</v>
      </c>
      <c r="E203" s="162">
        <v>0</v>
      </c>
      <c r="F203" s="322"/>
      <c r="G203" s="162">
        <v>0</v>
      </c>
      <c r="H203" s="174">
        <v>0</v>
      </c>
      <c r="I203" s="160">
        <f t="shared" si="130"/>
        <v>161.3456444752328</v>
      </c>
      <c r="J203" s="155"/>
      <c r="K203" s="175" t="s">
        <v>22</v>
      </c>
      <c r="L203" s="162">
        <v>0</v>
      </c>
      <c r="M203" s="162">
        <v>0</v>
      </c>
      <c r="N203" s="162">
        <v>161.3456444752328</v>
      </c>
      <c r="O203" s="162">
        <v>0</v>
      </c>
      <c r="P203" s="162">
        <v>26.197572048934923</v>
      </c>
      <c r="Q203" s="162">
        <v>0</v>
      </c>
      <c r="R203" s="163">
        <v>0</v>
      </c>
      <c r="S203" s="164">
        <f t="shared" si="131"/>
        <v>187.54321652416772</v>
      </c>
      <c r="U203" s="221" t="s">
        <v>22</v>
      </c>
      <c r="V203" s="213">
        <v>0</v>
      </c>
      <c r="W203" s="213">
        <v>0</v>
      </c>
      <c r="X203" s="213">
        <v>0</v>
      </c>
      <c r="Y203" s="213">
        <v>0</v>
      </c>
      <c r="Z203" s="213">
        <v>161.3456444752328</v>
      </c>
      <c r="AA203" s="213">
        <v>0</v>
      </c>
      <c r="AB203" s="213">
        <v>26.197572048934923</v>
      </c>
      <c r="AC203" s="214">
        <v>0</v>
      </c>
      <c r="AD203" s="213">
        <v>0</v>
      </c>
      <c r="AE203" s="213">
        <v>0</v>
      </c>
      <c r="AF203" s="213">
        <v>0</v>
      </c>
      <c r="AG203" s="213">
        <v>0</v>
      </c>
      <c r="AH203" s="213">
        <v>0</v>
      </c>
      <c r="AI203" s="216">
        <f t="shared" si="132"/>
        <v>187.54321652416772</v>
      </c>
      <c r="BA203" s="147"/>
      <c r="BR203" s="147"/>
      <c r="CG203" s="147"/>
    </row>
    <row r="204" spans="1:85" ht="15">
      <c r="A204" s="165" t="s">
        <v>21</v>
      </c>
      <c r="B204" s="166">
        <v>0</v>
      </c>
      <c r="C204" s="166">
        <v>0</v>
      </c>
      <c r="D204" s="166">
        <v>159.48910639344001</v>
      </c>
      <c r="E204" s="166">
        <v>0</v>
      </c>
      <c r="F204" s="322"/>
      <c r="G204" s="166">
        <v>0</v>
      </c>
      <c r="H204" s="167">
        <v>0</v>
      </c>
      <c r="I204" s="168">
        <f t="shared" si="130"/>
        <v>159.48910639344001</v>
      </c>
      <c r="J204" s="155"/>
      <c r="K204" s="169" t="s">
        <v>21</v>
      </c>
      <c r="L204" s="170">
        <v>0</v>
      </c>
      <c r="M204" s="170">
        <v>0</v>
      </c>
      <c r="N204" s="170">
        <v>159.48910639344001</v>
      </c>
      <c r="O204" s="170">
        <v>0</v>
      </c>
      <c r="P204" s="170">
        <v>0</v>
      </c>
      <c r="Q204" s="170">
        <v>0</v>
      </c>
      <c r="R204" s="171">
        <v>0</v>
      </c>
      <c r="S204" s="172">
        <f t="shared" si="131"/>
        <v>159.48910639344001</v>
      </c>
      <c r="U204" s="217" t="s">
        <v>57</v>
      </c>
      <c r="V204" s="218">
        <v>0</v>
      </c>
      <c r="W204" s="218">
        <v>0</v>
      </c>
      <c r="X204" s="218">
        <v>0</v>
      </c>
      <c r="Y204" s="218">
        <v>0</v>
      </c>
      <c r="Z204" s="218">
        <v>159.48910639344001</v>
      </c>
      <c r="AA204" s="218">
        <v>0</v>
      </c>
      <c r="AB204" s="218">
        <v>0</v>
      </c>
      <c r="AC204" s="219">
        <v>0</v>
      </c>
      <c r="AD204" s="218">
        <v>0</v>
      </c>
      <c r="AE204" s="218">
        <v>0</v>
      </c>
      <c r="AF204" s="218">
        <v>0</v>
      </c>
      <c r="AG204" s="218">
        <v>0</v>
      </c>
      <c r="AH204" s="218">
        <v>0</v>
      </c>
      <c r="AI204" s="220">
        <f t="shared" si="132"/>
        <v>159.48910639344001</v>
      </c>
      <c r="BA204" s="147"/>
      <c r="BR204" s="147"/>
      <c r="CG204" s="147"/>
    </row>
    <row r="205" spans="1:85" ht="15">
      <c r="A205" s="176" t="s">
        <v>60</v>
      </c>
      <c r="B205" s="162">
        <v>0</v>
      </c>
      <c r="C205" s="162">
        <v>0</v>
      </c>
      <c r="D205" s="162">
        <v>0</v>
      </c>
      <c r="E205" s="162">
        <v>0</v>
      </c>
      <c r="F205" s="322"/>
      <c r="G205" s="162">
        <v>0</v>
      </c>
      <c r="H205" s="174">
        <v>0</v>
      </c>
      <c r="I205" s="160">
        <f t="shared" si="130"/>
        <v>0</v>
      </c>
      <c r="J205" s="155"/>
      <c r="K205" s="177" t="s">
        <v>60</v>
      </c>
      <c r="L205" s="162">
        <v>0</v>
      </c>
      <c r="M205" s="162">
        <v>0</v>
      </c>
      <c r="N205" s="162">
        <v>0</v>
      </c>
      <c r="O205" s="162">
        <v>0</v>
      </c>
      <c r="P205" s="162">
        <v>0</v>
      </c>
      <c r="Q205" s="162">
        <v>0</v>
      </c>
      <c r="R205" s="163">
        <v>0</v>
      </c>
      <c r="S205" s="164">
        <f t="shared" si="131"/>
        <v>0</v>
      </c>
      <c r="U205" s="222" t="s">
        <v>58</v>
      </c>
      <c r="V205" s="213">
        <v>0</v>
      </c>
      <c r="W205" s="213">
        <v>0</v>
      </c>
      <c r="X205" s="213">
        <v>0</v>
      </c>
      <c r="Y205" s="213">
        <v>0</v>
      </c>
      <c r="Z205" s="213">
        <v>0</v>
      </c>
      <c r="AA205" s="213">
        <v>0</v>
      </c>
      <c r="AB205" s="213">
        <v>0</v>
      </c>
      <c r="AC205" s="214">
        <v>0</v>
      </c>
      <c r="AD205" s="215">
        <v>0</v>
      </c>
      <c r="AE205" s="215">
        <v>0</v>
      </c>
      <c r="AF205" s="215">
        <v>0</v>
      </c>
      <c r="AG205" s="215">
        <v>0</v>
      </c>
      <c r="AH205" s="215">
        <v>0</v>
      </c>
      <c r="AI205" s="216">
        <f t="shared" si="132"/>
        <v>0</v>
      </c>
      <c r="BA205" s="147"/>
      <c r="BR205" s="147"/>
      <c r="CG205" s="147"/>
    </row>
    <row r="206" spans="1:85">
      <c r="A206" s="178" t="s">
        <v>23</v>
      </c>
      <c r="B206" s="179">
        <v>0</v>
      </c>
      <c r="C206" s="179">
        <v>0</v>
      </c>
      <c r="D206" s="179">
        <v>0</v>
      </c>
      <c r="E206" s="179">
        <v>0</v>
      </c>
      <c r="F206" s="322"/>
      <c r="G206" s="179">
        <v>0</v>
      </c>
      <c r="H206" s="180">
        <v>0</v>
      </c>
      <c r="I206" s="181">
        <f t="shared" si="130"/>
        <v>0</v>
      </c>
      <c r="J206" s="155"/>
      <c r="K206" s="182" t="s">
        <v>23</v>
      </c>
      <c r="L206" s="183">
        <v>0</v>
      </c>
      <c r="M206" s="183">
        <v>0</v>
      </c>
      <c r="N206" s="183">
        <v>0</v>
      </c>
      <c r="O206" s="183">
        <v>0</v>
      </c>
      <c r="P206" s="183">
        <v>0</v>
      </c>
      <c r="Q206" s="183">
        <v>0</v>
      </c>
      <c r="R206" s="184">
        <v>0</v>
      </c>
      <c r="S206" s="185">
        <f t="shared" si="131"/>
        <v>0</v>
      </c>
      <c r="U206" s="223" t="s">
        <v>61</v>
      </c>
      <c r="V206" s="224">
        <v>0</v>
      </c>
      <c r="W206" s="224">
        <v>0</v>
      </c>
      <c r="X206" s="224">
        <v>0</v>
      </c>
      <c r="Y206" s="224">
        <v>0</v>
      </c>
      <c r="Z206" s="224">
        <v>0</v>
      </c>
      <c r="AA206" s="224">
        <v>0</v>
      </c>
      <c r="AB206" s="224">
        <v>0</v>
      </c>
      <c r="AC206" s="224">
        <v>0</v>
      </c>
      <c r="AD206" s="224">
        <v>0</v>
      </c>
      <c r="AE206" s="224">
        <v>0</v>
      </c>
      <c r="AF206" s="224">
        <v>0</v>
      </c>
      <c r="AG206" s="224">
        <v>0</v>
      </c>
      <c r="AH206" s="125">
        <v>0</v>
      </c>
      <c r="AI206" s="225">
        <f t="shared" si="132"/>
        <v>0</v>
      </c>
      <c r="BA206" s="147"/>
      <c r="BR206" s="147"/>
      <c r="CG206" s="147"/>
    </row>
    <row r="207" spans="1:85">
      <c r="A207" s="186" t="s">
        <v>19</v>
      </c>
      <c r="B207" s="187">
        <v>0</v>
      </c>
      <c r="C207" s="187">
        <v>0</v>
      </c>
      <c r="D207" s="187">
        <v>0</v>
      </c>
      <c r="E207" s="187">
        <v>0</v>
      </c>
      <c r="F207" s="322"/>
      <c r="G207" s="187">
        <v>0</v>
      </c>
      <c r="H207" s="188">
        <v>0</v>
      </c>
      <c r="I207" s="189">
        <f t="shared" si="130"/>
        <v>0</v>
      </c>
      <c r="J207" s="155"/>
      <c r="K207" s="190" t="s">
        <v>19</v>
      </c>
      <c r="L207" s="187">
        <v>0</v>
      </c>
      <c r="M207" s="187">
        <v>0</v>
      </c>
      <c r="N207" s="187">
        <v>0</v>
      </c>
      <c r="O207" s="187">
        <v>0</v>
      </c>
      <c r="P207" s="187">
        <v>0</v>
      </c>
      <c r="Q207" s="187">
        <v>0</v>
      </c>
      <c r="R207" s="191">
        <v>0</v>
      </c>
      <c r="S207" s="192">
        <f t="shared" si="131"/>
        <v>0</v>
      </c>
      <c r="U207" s="226" t="s">
        <v>19</v>
      </c>
      <c r="V207" s="227">
        <v>0</v>
      </c>
      <c r="W207" s="227">
        <v>0</v>
      </c>
      <c r="X207" s="227">
        <v>0</v>
      </c>
      <c r="Y207" s="227">
        <v>0</v>
      </c>
      <c r="Z207" s="227">
        <v>0</v>
      </c>
      <c r="AA207" s="227">
        <v>0</v>
      </c>
      <c r="AB207" s="227">
        <v>0</v>
      </c>
      <c r="AC207" s="227">
        <v>0</v>
      </c>
      <c r="AD207" s="228">
        <v>0</v>
      </c>
      <c r="AE207" s="228">
        <v>0</v>
      </c>
      <c r="AF207" s="228">
        <v>0</v>
      </c>
      <c r="AG207" s="228">
        <v>0</v>
      </c>
      <c r="AH207" s="228">
        <v>0</v>
      </c>
      <c r="AI207" s="229">
        <f t="shared" si="132"/>
        <v>0</v>
      </c>
      <c r="BA207" s="147"/>
      <c r="BR207" s="147"/>
      <c r="CG207" s="147"/>
    </row>
    <row r="208" spans="1:85">
      <c r="A208" s="178" t="s">
        <v>20</v>
      </c>
      <c r="B208" s="179">
        <v>0</v>
      </c>
      <c r="C208" s="179">
        <v>0</v>
      </c>
      <c r="D208" s="179">
        <v>0</v>
      </c>
      <c r="E208" s="179">
        <v>0</v>
      </c>
      <c r="F208" s="322"/>
      <c r="G208" s="179">
        <v>0</v>
      </c>
      <c r="H208" s="180">
        <v>0</v>
      </c>
      <c r="I208" s="181">
        <f t="shared" si="130"/>
        <v>0</v>
      </c>
      <c r="J208" s="155"/>
      <c r="K208" s="182" t="s">
        <v>20</v>
      </c>
      <c r="L208" s="183">
        <v>0</v>
      </c>
      <c r="M208" s="183">
        <v>0</v>
      </c>
      <c r="N208" s="183">
        <v>0</v>
      </c>
      <c r="O208" s="183">
        <v>0</v>
      </c>
      <c r="P208" s="183">
        <v>0</v>
      </c>
      <c r="Q208" s="183">
        <v>0</v>
      </c>
      <c r="R208" s="184">
        <v>0</v>
      </c>
      <c r="S208" s="185">
        <f t="shared" si="131"/>
        <v>0</v>
      </c>
      <c r="U208" s="223" t="s">
        <v>20</v>
      </c>
      <c r="V208" s="224">
        <v>0</v>
      </c>
      <c r="W208" s="224">
        <v>0</v>
      </c>
      <c r="X208" s="224">
        <v>0</v>
      </c>
      <c r="Y208" s="224">
        <v>0</v>
      </c>
      <c r="Z208" s="224">
        <v>0</v>
      </c>
      <c r="AA208" s="224">
        <v>0</v>
      </c>
      <c r="AB208" s="224">
        <v>0</v>
      </c>
      <c r="AC208" s="224">
        <v>0</v>
      </c>
      <c r="AD208" s="224">
        <v>0</v>
      </c>
      <c r="AE208" s="224">
        <v>0</v>
      </c>
      <c r="AF208" s="224">
        <v>0</v>
      </c>
      <c r="AG208" s="224">
        <v>0</v>
      </c>
      <c r="AH208" s="125">
        <v>0</v>
      </c>
      <c r="AI208" s="225">
        <f t="shared" si="132"/>
        <v>0</v>
      </c>
      <c r="BA208" s="147"/>
      <c r="BR208" s="147"/>
      <c r="CG208" s="147"/>
    </row>
    <row r="209" spans="1:85" ht="15" thickBot="1">
      <c r="A209" s="193" t="s">
        <v>11</v>
      </c>
      <c r="B209" s="194">
        <v>0</v>
      </c>
      <c r="C209" s="194">
        <v>0</v>
      </c>
      <c r="D209" s="194">
        <v>0</v>
      </c>
      <c r="E209" s="194">
        <v>0</v>
      </c>
      <c r="F209" s="323"/>
      <c r="G209" s="194">
        <v>0</v>
      </c>
      <c r="H209" s="195">
        <v>0</v>
      </c>
      <c r="I209" s="196">
        <f t="shared" si="130"/>
        <v>0</v>
      </c>
      <c r="J209" s="155"/>
      <c r="K209" s="197" t="s">
        <v>11</v>
      </c>
      <c r="L209" s="194">
        <v>0</v>
      </c>
      <c r="M209" s="194">
        <v>0</v>
      </c>
      <c r="N209" s="194">
        <v>0</v>
      </c>
      <c r="O209" s="194">
        <v>0</v>
      </c>
      <c r="P209" s="194">
        <v>0</v>
      </c>
      <c r="Q209" s="194">
        <v>0</v>
      </c>
      <c r="R209" s="198">
        <v>0</v>
      </c>
      <c r="S209" s="199">
        <f t="shared" si="131"/>
        <v>0</v>
      </c>
      <c r="U209" s="226" t="s">
        <v>11</v>
      </c>
      <c r="V209" s="227">
        <v>0</v>
      </c>
      <c r="W209" s="227">
        <v>0</v>
      </c>
      <c r="X209" s="227">
        <v>0</v>
      </c>
      <c r="Y209" s="227">
        <v>0</v>
      </c>
      <c r="Z209" s="227">
        <v>0</v>
      </c>
      <c r="AA209" s="227">
        <v>0</v>
      </c>
      <c r="AB209" s="227">
        <v>0</v>
      </c>
      <c r="AC209" s="227">
        <v>0</v>
      </c>
      <c r="AD209" s="228">
        <v>0</v>
      </c>
      <c r="AE209" s="228">
        <v>0</v>
      </c>
      <c r="AF209" s="228">
        <v>0</v>
      </c>
      <c r="AG209" s="228">
        <v>0</v>
      </c>
      <c r="AH209" s="228">
        <v>0</v>
      </c>
      <c r="AI209" s="229">
        <f t="shared" si="132"/>
        <v>0</v>
      </c>
      <c r="BA209" s="147"/>
      <c r="BR209" s="147"/>
      <c r="CG209" s="147"/>
    </row>
    <row r="210" spans="1:85" ht="15">
      <c r="A210" s="200" t="s">
        <v>26</v>
      </c>
      <c r="B210" s="201">
        <f>SUM(B189:B205)</f>
        <v>256.4880422245871</v>
      </c>
      <c r="C210" s="201">
        <f t="shared" ref="C210:H210" si="133">SUM(C189:C205)</f>
        <v>55.025000047471167</v>
      </c>
      <c r="D210" s="201">
        <f t="shared" si="133"/>
        <v>2423.839289306386</v>
      </c>
      <c r="E210" s="201">
        <f t="shared" si="133"/>
        <v>436.20609079729473</v>
      </c>
      <c r="F210" s="201">
        <f t="shared" si="133"/>
        <v>0</v>
      </c>
      <c r="G210" s="201">
        <f t="shared" si="133"/>
        <v>48.898385338185271</v>
      </c>
      <c r="H210" s="203">
        <f t="shared" si="133"/>
        <v>0</v>
      </c>
      <c r="I210" s="160">
        <f t="shared" ref="I210" si="134">SUM(I189:I205)</f>
        <v>3220.4568077139252</v>
      </c>
      <c r="J210" s="155"/>
      <c r="K210" s="202" t="s">
        <v>26</v>
      </c>
      <c r="L210" s="201">
        <f>SUM(L189:L205)</f>
        <v>256.4880422245871</v>
      </c>
      <c r="M210" s="201">
        <f t="shared" ref="M210:R210" si="135">SUM(M189:M205)</f>
        <v>55.025000047471167</v>
      </c>
      <c r="N210" s="201">
        <f t="shared" si="135"/>
        <v>2423.839289306386</v>
      </c>
      <c r="O210" s="201">
        <f t="shared" si="135"/>
        <v>436.20609079729473</v>
      </c>
      <c r="P210" s="201">
        <f t="shared" si="135"/>
        <v>512.39420851778209</v>
      </c>
      <c r="Q210" s="201">
        <f t="shared" si="135"/>
        <v>48.898385338185271</v>
      </c>
      <c r="R210" s="203">
        <f t="shared" si="135"/>
        <v>0</v>
      </c>
      <c r="S210" s="204">
        <f t="shared" ref="S210" si="136">SUM(S189:S205)</f>
        <v>3732.8510162317066</v>
      </c>
      <c r="T210" s="147" t="str">
        <f>IF(ABS(S210-AI210)&gt;0.01,S210-AI210,"")</f>
        <v/>
      </c>
      <c r="U210" s="230" t="s">
        <v>59</v>
      </c>
      <c r="V210" s="231">
        <f>SUM(V189:V205)</f>
        <v>195.95112683134874</v>
      </c>
      <c r="W210" s="231">
        <f t="shared" ref="W210:AH210" si="137">SUM(W189:W205)</f>
        <v>9.9043161084750544</v>
      </c>
      <c r="X210" s="231">
        <f t="shared" si="137"/>
        <v>48.898385338185271</v>
      </c>
      <c r="Y210" s="231">
        <f t="shared" si="137"/>
        <v>55.025000047471167</v>
      </c>
      <c r="Z210" s="231">
        <f t="shared" si="137"/>
        <v>2391.15594665144</v>
      </c>
      <c r="AA210" s="231">
        <f t="shared" si="137"/>
        <v>433.16602432852034</v>
      </c>
      <c r="AB210" s="231">
        <f t="shared" si="137"/>
        <v>512.39420851778209</v>
      </c>
      <c r="AC210" s="231">
        <f t="shared" si="137"/>
        <v>86.356008408483788</v>
      </c>
      <c r="AD210" s="232">
        <f t="shared" si="137"/>
        <v>50.632599284763266</v>
      </c>
      <c r="AE210" s="232">
        <f t="shared" si="137"/>
        <v>2.9095443148163374</v>
      </c>
      <c r="AF210" s="232">
        <f t="shared" si="137"/>
        <v>0</v>
      </c>
      <c r="AG210" s="232">
        <f t="shared" si="137"/>
        <v>32.683342654946145</v>
      </c>
      <c r="AH210" s="232">
        <f t="shared" si="137"/>
        <v>0.13052215395803651</v>
      </c>
      <c r="AI210" s="233">
        <f>SUM(V210:AC210)</f>
        <v>3732.851016231707</v>
      </c>
      <c r="BA210" s="147"/>
      <c r="BR210" s="147"/>
      <c r="CG210" s="147"/>
    </row>
    <row r="211" spans="1:85" s="25" customFormat="1" ht="15" thickBot="1">
      <c r="A211" s="32" t="s">
        <v>83</v>
      </c>
      <c r="B211" s="49">
        <f>IF($I210=0,"-",B210/$I210)</f>
        <v>7.9643372831526282E-2</v>
      </c>
      <c r="C211" s="49">
        <f t="shared" ref="C211:H211" si="138">IF($I210=0,"-",C210/$I210)</f>
        <v>1.7086085401198482E-2</v>
      </c>
      <c r="D211" s="49">
        <f t="shared" si="138"/>
        <v>0.75263834729923718</v>
      </c>
      <c r="E211" s="49">
        <f t="shared" si="138"/>
        <v>0.13544851455621296</v>
      </c>
      <c r="F211" s="49">
        <f t="shared" si="138"/>
        <v>0</v>
      </c>
      <c r="G211" s="49">
        <f t="shared" si="138"/>
        <v>1.5183679911824776E-2</v>
      </c>
      <c r="H211" s="71">
        <f t="shared" si="138"/>
        <v>0</v>
      </c>
      <c r="I211" s="50">
        <f>SUM(B211:H211)</f>
        <v>0.99999999999999967</v>
      </c>
      <c r="J211" s="147"/>
      <c r="K211" s="82" t="s">
        <v>83</v>
      </c>
      <c r="L211" s="99">
        <f>IF($S210=0,"-",L210/$S210)</f>
        <v>6.8711031088379851E-2</v>
      </c>
      <c r="M211" s="99">
        <f t="shared" ref="M211:R211" si="139">IF($S210=0,"-",M210/$S210)</f>
        <v>1.4740743685778978E-2</v>
      </c>
      <c r="N211" s="99">
        <f t="shared" si="139"/>
        <v>0.64932655462720257</v>
      </c>
      <c r="O211" s="99">
        <f t="shared" si="139"/>
        <v>0.11685601404945502</v>
      </c>
      <c r="P211" s="99">
        <f t="shared" si="139"/>
        <v>0.13726618241384875</v>
      </c>
      <c r="Q211" s="99">
        <f t="shared" si="139"/>
        <v>1.3099474135334748E-2</v>
      </c>
      <c r="R211" s="100">
        <f t="shared" si="139"/>
        <v>0</v>
      </c>
      <c r="S211" s="101">
        <f>SUM(L211:R211)</f>
        <v>1</v>
      </c>
      <c r="U211" s="111" t="s">
        <v>83</v>
      </c>
      <c r="V211" s="133">
        <f>+V210/$AI210</f>
        <v>5.2493690741818123E-2</v>
      </c>
      <c r="W211" s="133">
        <f t="shared" ref="W211:AH211" si="140">+W210/$AI210</f>
        <v>2.6532845981282714E-3</v>
      </c>
      <c r="X211" s="133">
        <f t="shared" si="140"/>
        <v>1.3099474135334747E-2</v>
      </c>
      <c r="Y211" s="133">
        <f t="shared" si="140"/>
        <v>1.4740743685778976E-2</v>
      </c>
      <c r="Z211" s="133">
        <f t="shared" si="140"/>
        <v>0.64057095669071173</v>
      </c>
      <c r="AA211" s="133">
        <f t="shared" si="140"/>
        <v>0.11604160531587437</v>
      </c>
      <c r="AB211" s="133">
        <f t="shared" si="140"/>
        <v>0.13726618241384872</v>
      </c>
      <c r="AC211" s="133">
        <f t="shared" si="140"/>
        <v>2.3134062418504908E-2</v>
      </c>
      <c r="AD211" s="133">
        <f t="shared" si="140"/>
        <v>1.3564055748433432E-2</v>
      </c>
      <c r="AE211" s="133">
        <f t="shared" si="140"/>
        <v>7.7944292503629212E-4</v>
      </c>
      <c r="AF211" s="133">
        <f t="shared" si="140"/>
        <v>0</v>
      </c>
      <c r="AG211" s="133">
        <f t="shared" si="140"/>
        <v>8.7555979364908609E-3</v>
      </c>
      <c r="AH211" s="133">
        <f t="shared" si="140"/>
        <v>3.4965808544322222E-5</v>
      </c>
      <c r="AI211" s="134">
        <f>SUM(V211:AC211)</f>
        <v>0.99999999999999978</v>
      </c>
    </row>
    <row r="212" spans="1:85" ht="15" thickBot="1">
      <c r="A212" s="234"/>
      <c r="B212" s="234"/>
      <c r="C212" s="234"/>
      <c r="D212" s="234"/>
      <c r="E212" s="234"/>
      <c r="F212" s="234"/>
      <c r="G212" s="234"/>
      <c r="H212" s="234"/>
      <c r="I212" s="234"/>
      <c r="K212" s="234"/>
      <c r="L212" s="234"/>
      <c r="M212" s="234"/>
      <c r="N212" s="234"/>
      <c r="O212" s="234"/>
      <c r="P212" s="234"/>
      <c r="Q212" s="234"/>
      <c r="R212" s="234"/>
      <c r="S212" s="234"/>
      <c r="AI212" s="155"/>
      <c r="BA212" s="147"/>
      <c r="BR212" s="147"/>
      <c r="CG212" s="147"/>
    </row>
    <row r="213" spans="1:85" ht="28.5">
      <c r="A213" s="346" t="s">
        <v>32</v>
      </c>
      <c r="B213" s="151" t="s">
        <v>0</v>
      </c>
      <c r="C213" s="151" t="s">
        <v>1</v>
      </c>
      <c r="D213" s="151" t="s">
        <v>2</v>
      </c>
      <c r="E213" s="151" t="s">
        <v>3</v>
      </c>
      <c r="F213" s="151" t="s">
        <v>27</v>
      </c>
      <c r="G213" s="151" t="s">
        <v>4</v>
      </c>
      <c r="H213" s="151" t="s">
        <v>5</v>
      </c>
      <c r="I213" s="152" t="s">
        <v>6</v>
      </c>
      <c r="K213" s="348" t="s">
        <v>32</v>
      </c>
      <c r="L213" s="153" t="s">
        <v>0</v>
      </c>
      <c r="M213" s="153" t="s">
        <v>1</v>
      </c>
      <c r="N213" s="153" t="s">
        <v>2</v>
      </c>
      <c r="O213" s="153" t="s">
        <v>3</v>
      </c>
      <c r="P213" s="153" t="s">
        <v>27</v>
      </c>
      <c r="Q213" s="153" t="s">
        <v>4</v>
      </c>
      <c r="R213" s="153" t="s">
        <v>5</v>
      </c>
      <c r="S213" s="154" t="s">
        <v>6</v>
      </c>
      <c r="U213" s="350" t="s">
        <v>32</v>
      </c>
      <c r="V213" s="206" t="s">
        <v>68</v>
      </c>
      <c r="W213" s="206" t="s">
        <v>69</v>
      </c>
      <c r="X213" s="206" t="s">
        <v>4</v>
      </c>
      <c r="Y213" s="206" t="s">
        <v>1</v>
      </c>
      <c r="Z213" s="206" t="s">
        <v>2</v>
      </c>
      <c r="AA213" s="206" t="s">
        <v>3</v>
      </c>
      <c r="AB213" s="206" t="s">
        <v>51</v>
      </c>
      <c r="AC213" s="206" t="s">
        <v>63</v>
      </c>
      <c r="AD213" s="207" t="s">
        <v>70</v>
      </c>
      <c r="AE213" s="207" t="s">
        <v>71</v>
      </c>
      <c r="AF213" s="207" t="s">
        <v>72</v>
      </c>
      <c r="AG213" s="207" t="s">
        <v>73</v>
      </c>
      <c r="AH213" s="207" t="s">
        <v>74</v>
      </c>
      <c r="AI213" s="208" t="s">
        <v>59</v>
      </c>
      <c r="BA213" s="147"/>
      <c r="BR213" s="147"/>
      <c r="CG213" s="147"/>
    </row>
    <row r="214" spans="1:85" ht="15">
      <c r="A214" s="347" t="s">
        <v>32</v>
      </c>
      <c r="B214" s="312" t="s">
        <v>115</v>
      </c>
      <c r="C214" s="313"/>
      <c r="D214" s="313"/>
      <c r="E214" s="313"/>
      <c r="F214" s="313"/>
      <c r="G214" s="313"/>
      <c r="H214" s="313"/>
      <c r="I214" s="314"/>
      <c r="K214" s="349" t="s">
        <v>32</v>
      </c>
      <c r="L214" s="315" t="s">
        <v>115</v>
      </c>
      <c r="M214" s="316"/>
      <c r="N214" s="316"/>
      <c r="O214" s="316"/>
      <c r="P214" s="316"/>
      <c r="Q214" s="316"/>
      <c r="R214" s="316"/>
      <c r="S214" s="317"/>
      <c r="U214" s="351" t="s">
        <v>32</v>
      </c>
      <c r="V214" s="344" t="s">
        <v>115</v>
      </c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5"/>
      <c r="BA214" s="147"/>
      <c r="BR214" s="147"/>
      <c r="CG214" s="147"/>
    </row>
    <row r="215" spans="1:85" ht="15">
      <c r="A215" s="157" t="s">
        <v>7</v>
      </c>
      <c r="B215" s="158">
        <v>0</v>
      </c>
      <c r="C215" s="158">
        <v>0</v>
      </c>
      <c r="D215" s="158">
        <v>0</v>
      </c>
      <c r="E215" s="158">
        <v>0</v>
      </c>
      <c r="F215" s="321"/>
      <c r="G215" s="158">
        <v>0</v>
      </c>
      <c r="H215" s="159">
        <v>0</v>
      </c>
      <c r="I215" s="160">
        <f>SUM(B215:H215)</f>
        <v>0</v>
      </c>
      <c r="J215" s="155"/>
      <c r="K215" s="209" t="s">
        <v>7</v>
      </c>
      <c r="L215" s="158">
        <v>0</v>
      </c>
      <c r="M215" s="158">
        <v>0</v>
      </c>
      <c r="N215" s="158">
        <v>0</v>
      </c>
      <c r="O215" s="158">
        <v>0</v>
      </c>
      <c r="P215" s="158">
        <v>0</v>
      </c>
      <c r="Q215" s="158">
        <v>0</v>
      </c>
      <c r="R215" s="210">
        <v>0</v>
      </c>
      <c r="S215" s="211">
        <f>SUM(L215:R215)</f>
        <v>0</v>
      </c>
      <c r="U215" s="212" t="s">
        <v>7</v>
      </c>
      <c r="V215" s="213">
        <v>0</v>
      </c>
      <c r="W215" s="213">
        <v>0</v>
      </c>
      <c r="X215" s="213">
        <v>0</v>
      </c>
      <c r="Y215" s="213">
        <v>0</v>
      </c>
      <c r="Z215" s="213">
        <v>0</v>
      </c>
      <c r="AA215" s="213">
        <v>0</v>
      </c>
      <c r="AB215" s="213">
        <v>0</v>
      </c>
      <c r="AC215" s="214">
        <v>0</v>
      </c>
      <c r="AD215" s="215">
        <v>0</v>
      </c>
      <c r="AE215" s="215">
        <v>0</v>
      </c>
      <c r="AF215" s="215">
        <v>0</v>
      </c>
      <c r="AG215" s="215">
        <v>0</v>
      </c>
      <c r="AH215" s="215">
        <v>0</v>
      </c>
      <c r="AI215" s="216">
        <f>SUM(V215:AC215)</f>
        <v>0</v>
      </c>
      <c r="BA215" s="147"/>
      <c r="BR215" s="147"/>
      <c r="CG215" s="147"/>
    </row>
    <row r="216" spans="1:85" ht="15">
      <c r="A216" s="165" t="s">
        <v>8</v>
      </c>
      <c r="B216" s="166">
        <v>0</v>
      </c>
      <c r="C216" s="166">
        <v>0</v>
      </c>
      <c r="D216" s="166">
        <v>0</v>
      </c>
      <c r="E216" s="166">
        <v>0</v>
      </c>
      <c r="F216" s="322"/>
      <c r="G216" s="166">
        <v>0</v>
      </c>
      <c r="H216" s="167">
        <v>0</v>
      </c>
      <c r="I216" s="168">
        <f t="shared" ref="I216:I235" si="141">SUM(B216:H216)</f>
        <v>0</v>
      </c>
      <c r="J216" s="155"/>
      <c r="K216" s="169" t="s">
        <v>8</v>
      </c>
      <c r="L216" s="170">
        <v>0</v>
      </c>
      <c r="M216" s="170">
        <v>0</v>
      </c>
      <c r="N216" s="170">
        <v>0</v>
      </c>
      <c r="O216" s="170">
        <v>0</v>
      </c>
      <c r="P216" s="170">
        <v>0</v>
      </c>
      <c r="Q216" s="170">
        <v>0</v>
      </c>
      <c r="R216" s="171">
        <v>0</v>
      </c>
      <c r="S216" s="172">
        <f t="shared" ref="S216:S235" si="142">SUM(L216:R216)</f>
        <v>0</v>
      </c>
      <c r="U216" s="217" t="s">
        <v>8</v>
      </c>
      <c r="V216" s="218">
        <v>0</v>
      </c>
      <c r="W216" s="218">
        <v>0</v>
      </c>
      <c r="X216" s="218">
        <v>0</v>
      </c>
      <c r="Y216" s="218">
        <v>0</v>
      </c>
      <c r="Z216" s="218">
        <v>0</v>
      </c>
      <c r="AA216" s="218">
        <v>0</v>
      </c>
      <c r="AB216" s="218">
        <v>0</v>
      </c>
      <c r="AC216" s="219">
        <v>0</v>
      </c>
      <c r="AD216" s="218">
        <v>0</v>
      </c>
      <c r="AE216" s="218">
        <v>0</v>
      </c>
      <c r="AF216" s="218">
        <v>0</v>
      </c>
      <c r="AG216" s="218">
        <v>0</v>
      </c>
      <c r="AH216" s="218">
        <v>0</v>
      </c>
      <c r="AI216" s="220">
        <f t="shared" ref="AI216:AI235" si="143">SUM(V216:AC216)</f>
        <v>0</v>
      </c>
      <c r="BA216" s="147"/>
      <c r="BR216" s="147"/>
      <c r="CG216" s="147"/>
    </row>
    <row r="217" spans="1:85" ht="15">
      <c r="A217" s="173" t="s">
        <v>10</v>
      </c>
      <c r="B217" s="162">
        <v>0</v>
      </c>
      <c r="C217" s="162">
        <v>0</v>
      </c>
      <c r="D217" s="162">
        <v>0</v>
      </c>
      <c r="E217" s="162">
        <v>0</v>
      </c>
      <c r="F217" s="322"/>
      <c r="G217" s="162">
        <v>0</v>
      </c>
      <c r="H217" s="174">
        <v>0</v>
      </c>
      <c r="I217" s="160">
        <f t="shared" si="141"/>
        <v>0</v>
      </c>
      <c r="J217" s="155"/>
      <c r="K217" s="175" t="s">
        <v>10</v>
      </c>
      <c r="L217" s="162">
        <v>0</v>
      </c>
      <c r="M217" s="162">
        <v>0</v>
      </c>
      <c r="N217" s="162">
        <v>0</v>
      </c>
      <c r="O217" s="162">
        <v>0</v>
      </c>
      <c r="P217" s="162">
        <v>0</v>
      </c>
      <c r="Q217" s="162">
        <v>0</v>
      </c>
      <c r="R217" s="163">
        <v>0</v>
      </c>
      <c r="S217" s="164">
        <f t="shared" si="142"/>
        <v>0</v>
      </c>
      <c r="U217" s="221" t="s">
        <v>10</v>
      </c>
      <c r="V217" s="213">
        <v>0</v>
      </c>
      <c r="W217" s="213">
        <v>0</v>
      </c>
      <c r="X217" s="213">
        <v>0</v>
      </c>
      <c r="Y217" s="213">
        <v>0</v>
      </c>
      <c r="Z217" s="213">
        <v>0</v>
      </c>
      <c r="AA217" s="213">
        <v>0</v>
      </c>
      <c r="AB217" s="213">
        <v>0</v>
      </c>
      <c r="AC217" s="214">
        <v>0</v>
      </c>
      <c r="AD217" s="215">
        <v>0</v>
      </c>
      <c r="AE217" s="215">
        <v>0</v>
      </c>
      <c r="AF217" s="215">
        <v>0</v>
      </c>
      <c r="AG217" s="215">
        <v>0</v>
      </c>
      <c r="AH217" s="215">
        <v>0</v>
      </c>
      <c r="AI217" s="216">
        <f t="shared" si="143"/>
        <v>0</v>
      </c>
      <c r="BA217" s="147"/>
      <c r="BR217" s="147"/>
      <c r="CG217" s="147"/>
    </row>
    <row r="218" spans="1:85" ht="15">
      <c r="A218" s="165" t="s">
        <v>52</v>
      </c>
      <c r="B218" s="166">
        <v>0</v>
      </c>
      <c r="C218" s="166">
        <v>0</v>
      </c>
      <c r="D218" s="166">
        <v>0</v>
      </c>
      <c r="E218" s="166">
        <v>0</v>
      </c>
      <c r="F218" s="322"/>
      <c r="G218" s="166">
        <v>0</v>
      </c>
      <c r="H218" s="167">
        <v>0</v>
      </c>
      <c r="I218" s="168">
        <f t="shared" si="141"/>
        <v>0</v>
      </c>
      <c r="J218" s="155"/>
      <c r="K218" s="169" t="s">
        <v>52</v>
      </c>
      <c r="L218" s="170">
        <v>0</v>
      </c>
      <c r="M218" s="170">
        <v>0</v>
      </c>
      <c r="N218" s="170">
        <v>0</v>
      </c>
      <c r="O218" s="170">
        <v>0</v>
      </c>
      <c r="P218" s="170">
        <v>0</v>
      </c>
      <c r="Q218" s="170">
        <v>0</v>
      </c>
      <c r="R218" s="171">
        <v>0</v>
      </c>
      <c r="S218" s="172">
        <f t="shared" si="142"/>
        <v>0</v>
      </c>
      <c r="U218" s="217" t="s">
        <v>52</v>
      </c>
      <c r="V218" s="218">
        <v>0</v>
      </c>
      <c r="W218" s="218">
        <v>0</v>
      </c>
      <c r="X218" s="218">
        <v>0</v>
      </c>
      <c r="Y218" s="218">
        <v>0</v>
      </c>
      <c r="Z218" s="218">
        <v>0</v>
      </c>
      <c r="AA218" s="218">
        <v>0</v>
      </c>
      <c r="AB218" s="218">
        <v>0</v>
      </c>
      <c r="AC218" s="219">
        <v>0</v>
      </c>
      <c r="AD218" s="218">
        <v>0</v>
      </c>
      <c r="AE218" s="218">
        <v>0</v>
      </c>
      <c r="AF218" s="218">
        <v>0</v>
      </c>
      <c r="AG218" s="218">
        <v>0</v>
      </c>
      <c r="AH218" s="218">
        <v>0</v>
      </c>
      <c r="AI218" s="220">
        <f t="shared" si="143"/>
        <v>0</v>
      </c>
      <c r="BA218" s="147"/>
      <c r="BR218" s="147"/>
      <c r="CG218" s="147"/>
    </row>
    <row r="219" spans="1:85" ht="15">
      <c r="A219" s="173" t="s">
        <v>16</v>
      </c>
      <c r="B219" s="162">
        <v>7.616446864403466</v>
      </c>
      <c r="C219" s="162">
        <v>3.9028726177557806</v>
      </c>
      <c r="D219" s="162">
        <v>1.0311136079996472</v>
      </c>
      <c r="E219" s="162">
        <v>0</v>
      </c>
      <c r="F219" s="322"/>
      <c r="G219" s="162">
        <v>0</v>
      </c>
      <c r="H219" s="174">
        <v>0</v>
      </c>
      <c r="I219" s="160">
        <f t="shared" si="141"/>
        <v>12.550433090158894</v>
      </c>
      <c r="J219" s="155"/>
      <c r="K219" s="175" t="s">
        <v>16</v>
      </c>
      <c r="L219" s="162">
        <v>7.616446864403466</v>
      </c>
      <c r="M219" s="162">
        <v>3.9028726177557806</v>
      </c>
      <c r="N219" s="162">
        <v>1.0311136079996472</v>
      </c>
      <c r="O219" s="162">
        <v>0</v>
      </c>
      <c r="P219" s="162">
        <v>0</v>
      </c>
      <c r="Q219" s="162">
        <v>0</v>
      </c>
      <c r="R219" s="163">
        <v>0</v>
      </c>
      <c r="S219" s="164">
        <f t="shared" si="142"/>
        <v>12.550433090158894</v>
      </c>
      <c r="U219" s="221" t="s">
        <v>16</v>
      </c>
      <c r="V219" s="213">
        <v>7.616446864403466</v>
      </c>
      <c r="W219" s="213">
        <v>0</v>
      </c>
      <c r="X219" s="213">
        <v>0</v>
      </c>
      <c r="Y219" s="213">
        <v>3.9028726177557806</v>
      </c>
      <c r="Z219" s="213">
        <v>0.72784489976445688</v>
      </c>
      <c r="AA219" s="213">
        <v>0</v>
      </c>
      <c r="AB219" s="213">
        <v>0</v>
      </c>
      <c r="AC219" s="214">
        <v>0.30326870823519042</v>
      </c>
      <c r="AD219" s="215">
        <v>0</v>
      </c>
      <c r="AE219" s="215">
        <v>0</v>
      </c>
      <c r="AF219" s="215">
        <v>0</v>
      </c>
      <c r="AG219" s="215">
        <v>0.30326870823519042</v>
      </c>
      <c r="AH219" s="215">
        <v>0</v>
      </c>
      <c r="AI219" s="216">
        <f t="shared" si="143"/>
        <v>12.550433090158894</v>
      </c>
      <c r="BA219" s="147"/>
      <c r="BR219" s="147"/>
      <c r="CG219" s="147"/>
    </row>
    <row r="220" spans="1:85" ht="15">
      <c r="A220" s="165" t="s">
        <v>15</v>
      </c>
      <c r="B220" s="166">
        <v>1.8414387446685521</v>
      </c>
      <c r="C220" s="166">
        <v>0</v>
      </c>
      <c r="D220" s="166">
        <v>1.8129086243075916</v>
      </c>
      <c r="E220" s="166">
        <v>0</v>
      </c>
      <c r="F220" s="322"/>
      <c r="G220" s="166">
        <v>0</v>
      </c>
      <c r="H220" s="167">
        <v>0</v>
      </c>
      <c r="I220" s="168">
        <f t="shared" si="141"/>
        <v>3.6543473689761434</v>
      </c>
      <c r="J220" s="155"/>
      <c r="K220" s="169" t="s">
        <v>15</v>
      </c>
      <c r="L220" s="170">
        <v>1.8414387446685521</v>
      </c>
      <c r="M220" s="170">
        <v>0</v>
      </c>
      <c r="N220" s="170">
        <v>1.8129086243075916</v>
      </c>
      <c r="O220" s="170">
        <v>0</v>
      </c>
      <c r="P220" s="170">
        <v>0</v>
      </c>
      <c r="Q220" s="170">
        <v>0</v>
      </c>
      <c r="R220" s="171">
        <v>0</v>
      </c>
      <c r="S220" s="172">
        <f t="shared" si="142"/>
        <v>3.6543473689761434</v>
      </c>
      <c r="U220" s="217" t="s">
        <v>53</v>
      </c>
      <c r="V220" s="218">
        <v>1.8414387446685521</v>
      </c>
      <c r="W220" s="218">
        <v>0</v>
      </c>
      <c r="X220" s="218">
        <v>0</v>
      </c>
      <c r="Y220" s="218">
        <v>0</v>
      </c>
      <c r="Z220" s="218">
        <v>1.8129086243075916</v>
      </c>
      <c r="AA220" s="218">
        <v>0</v>
      </c>
      <c r="AB220" s="218">
        <v>0</v>
      </c>
      <c r="AC220" s="219">
        <v>0</v>
      </c>
      <c r="AD220" s="218">
        <v>0</v>
      </c>
      <c r="AE220" s="218">
        <v>0</v>
      </c>
      <c r="AF220" s="218">
        <v>0</v>
      </c>
      <c r="AG220" s="218">
        <v>0</v>
      </c>
      <c r="AH220" s="218">
        <v>0</v>
      </c>
      <c r="AI220" s="220">
        <f t="shared" si="143"/>
        <v>3.6543473689761434</v>
      </c>
      <c r="BA220" s="147"/>
      <c r="BR220" s="147"/>
      <c r="CG220" s="147"/>
    </row>
    <row r="221" spans="1:85" ht="15">
      <c r="A221" s="173" t="s">
        <v>54</v>
      </c>
      <c r="B221" s="162">
        <v>0</v>
      </c>
      <c r="C221" s="162">
        <v>0</v>
      </c>
      <c r="D221" s="162">
        <v>0</v>
      </c>
      <c r="E221" s="162">
        <v>8.8053163246549614E-3</v>
      </c>
      <c r="F221" s="322"/>
      <c r="G221" s="162">
        <v>0</v>
      </c>
      <c r="H221" s="174">
        <v>0</v>
      </c>
      <c r="I221" s="160">
        <f t="shared" si="141"/>
        <v>8.8053163246549614E-3</v>
      </c>
      <c r="J221" s="155"/>
      <c r="K221" s="175" t="s">
        <v>54</v>
      </c>
      <c r="L221" s="162">
        <v>0</v>
      </c>
      <c r="M221" s="162">
        <v>0</v>
      </c>
      <c r="N221" s="162">
        <v>0</v>
      </c>
      <c r="O221" s="162">
        <v>8.8053163246549614E-3</v>
      </c>
      <c r="P221" s="162">
        <v>13.168273615639954</v>
      </c>
      <c r="Q221" s="162">
        <v>0</v>
      </c>
      <c r="R221" s="163">
        <v>0</v>
      </c>
      <c r="S221" s="164">
        <f t="shared" si="142"/>
        <v>13.177078931964608</v>
      </c>
      <c r="U221" s="221" t="s">
        <v>54</v>
      </c>
      <c r="V221" s="213">
        <v>0</v>
      </c>
      <c r="W221" s="213">
        <v>0</v>
      </c>
      <c r="X221" s="213">
        <v>0</v>
      </c>
      <c r="Y221" s="213">
        <v>0</v>
      </c>
      <c r="Z221" s="213">
        <v>0</v>
      </c>
      <c r="AA221" s="213">
        <v>8.8053163246549614E-3</v>
      </c>
      <c r="AB221" s="213">
        <v>13.168273615639954</v>
      </c>
      <c r="AC221" s="214">
        <v>0</v>
      </c>
      <c r="AD221" s="213">
        <v>0</v>
      </c>
      <c r="AE221" s="213">
        <v>0</v>
      </c>
      <c r="AF221" s="213">
        <v>0</v>
      </c>
      <c r="AG221" s="213">
        <v>0</v>
      </c>
      <c r="AH221" s="213">
        <v>0</v>
      </c>
      <c r="AI221" s="216">
        <f t="shared" si="143"/>
        <v>13.177078931964608</v>
      </c>
      <c r="BA221" s="147"/>
      <c r="BR221" s="147"/>
      <c r="CG221" s="147"/>
    </row>
    <row r="222" spans="1:85" ht="15">
      <c r="A222" s="165" t="s">
        <v>12</v>
      </c>
      <c r="B222" s="166">
        <v>0</v>
      </c>
      <c r="C222" s="166">
        <v>0</v>
      </c>
      <c r="D222" s="166">
        <v>0</v>
      </c>
      <c r="E222" s="166">
        <v>4.5845435408966604E-16</v>
      </c>
      <c r="F222" s="322"/>
      <c r="G222" s="166">
        <v>0</v>
      </c>
      <c r="H222" s="167">
        <v>0</v>
      </c>
      <c r="I222" s="168">
        <f t="shared" si="141"/>
        <v>4.5845435408966604E-16</v>
      </c>
      <c r="J222" s="155"/>
      <c r="K222" s="169" t="s">
        <v>12</v>
      </c>
      <c r="L222" s="170">
        <v>0</v>
      </c>
      <c r="M222" s="170">
        <v>0</v>
      </c>
      <c r="N222" s="170">
        <v>0</v>
      </c>
      <c r="O222" s="170">
        <v>4.5845435408966604E-16</v>
      </c>
      <c r="P222" s="170">
        <v>0.99289061680505575</v>
      </c>
      <c r="Q222" s="170">
        <v>0</v>
      </c>
      <c r="R222" s="171">
        <v>0</v>
      </c>
      <c r="S222" s="172">
        <f t="shared" si="142"/>
        <v>0.99289061680505619</v>
      </c>
      <c r="U222" s="217" t="s">
        <v>12</v>
      </c>
      <c r="V222" s="218">
        <v>0</v>
      </c>
      <c r="W222" s="218">
        <v>0</v>
      </c>
      <c r="X222" s="218">
        <v>0</v>
      </c>
      <c r="Y222" s="218">
        <v>0</v>
      </c>
      <c r="Z222" s="218">
        <v>0</v>
      </c>
      <c r="AA222" s="218">
        <v>4.5845435408966604E-16</v>
      </c>
      <c r="AB222" s="218">
        <v>0.99289061680505575</v>
      </c>
      <c r="AC222" s="219">
        <v>0</v>
      </c>
      <c r="AD222" s="218">
        <v>0</v>
      </c>
      <c r="AE222" s="218">
        <v>0</v>
      </c>
      <c r="AF222" s="218">
        <v>0</v>
      </c>
      <c r="AG222" s="218">
        <v>0</v>
      </c>
      <c r="AH222" s="218">
        <v>0</v>
      </c>
      <c r="AI222" s="220">
        <f t="shared" si="143"/>
        <v>0.99289061680505619</v>
      </c>
      <c r="BA222" s="147"/>
      <c r="BR222" s="147"/>
      <c r="CG222" s="147"/>
    </row>
    <row r="223" spans="1:85" ht="15">
      <c r="A223" s="173" t="s">
        <v>55</v>
      </c>
      <c r="B223" s="162">
        <v>0</v>
      </c>
      <c r="C223" s="162">
        <v>0</v>
      </c>
      <c r="D223" s="162">
        <v>0</v>
      </c>
      <c r="E223" s="162">
        <v>0</v>
      </c>
      <c r="F223" s="322"/>
      <c r="G223" s="162">
        <v>0</v>
      </c>
      <c r="H223" s="174">
        <v>0</v>
      </c>
      <c r="I223" s="160">
        <f t="shared" si="141"/>
        <v>0</v>
      </c>
      <c r="J223" s="155"/>
      <c r="K223" s="175" t="s">
        <v>55</v>
      </c>
      <c r="L223" s="162">
        <v>0</v>
      </c>
      <c r="M223" s="162">
        <v>0</v>
      </c>
      <c r="N223" s="162">
        <v>0</v>
      </c>
      <c r="O223" s="162">
        <v>0</v>
      </c>
      <c r="P223" s="162">
        <v>0</v>
      </c>
      <c r="Q223" s="162">
        <v>0</v>
      </c>
      <c r="R223" s="163">
        <v>0</v>
      </c>
      <c r="S223" s="164">
        <f t="shared" si="142"/>
        <v>0</v>
      </c>
      <c r="U223" s="221" t="s">
        <v>55</v>
      </c>
      <c r="V223" s="213">
        <v>0</v>
      </c>
      <c r="W223" s="213">
        <v>0</v>
      </c>
      <c r="X223" s="213">
        <v>0</v>
      </c>
      <c r="Y223" s="213">
        <v>0</v>
      </c>
      <c r="Z223" s="213">
        <v>0</v>
      </c>
      <c r="AA223" s="213">
        <v>0</v>
      </c>
      <c r="AB223" s="213">
        <v>0</v>
      </c>
      <c r="AC223" s="214">
        <v>0</v>
      </c>
      <c r="AD223" s="213">
        <v>0</v>
      </c>
      <c r="AE223" s="213">
        <v>0</v>
      </c>
      <c r="AF223" s="213">
        <v>0</v>
      </c>
      <c r="AG223" s="213">
        <v>0</v>
      </c>
      <c r="AH223" s="213">
        <v>0</v>
      </c>
      <c r="AI223" s="216">
        <f t="shared" si="143"/>
        <v>0</v>
      </c>
      <c r="BA223" s="147"/>
      <c r="BR223" s="147"/>
      <c r="CG223" s="147"/>
    </row>
    <row r="224" spans="1:85" ht="15">
      <c r="A224" s="165" t="s">
        <v>17</v>
      </c>
      <c r="B224" s="166">
        <v>1.1905989629483436</v>
      </c>
      <c r="C224" s="166">
        <v>0</v>
      </c>
      <c r="D224" s="166">
        <v>4.715920681734846</v>
      </c>
      <c r="E224" s="166">
        <v>0.24923953438522228</v>
      </c>
      <c r="F224" s="322"/>
      <c r="G224" s="166">
        <v>0</v>
      </c>
      <c r="H224" s="167">
        <v>0</v>
      </c>
      <c r="I224" s="168">
        <f t="shared" si="141"/>
        <v>6.1557591790684123</v>
      </c>
      <c r="J224" s="155"/>
      <c r="K224" s="169" t="s">
        <v>17</v>
      </c>
      <c r="L224" s="170">
        <v>1.1905989629483436</v>
      </c>
      <c r="M224" s="170">
        <v>0</v>
      </c>
      <c r="N224" s="170">
        <v>4.715920681734846</v>
      </c>
      <c r="O224" s="170">
        <v>0.24923953438522228</v>
      </c>
      <c r="P224" s="170">
        <v>0</v>
      </c>
      <c r="Q224" s="170">
        <v>0</v>
      </c>
      <c r="R224" s="171">
        <v>0</v>
      </c>
      <c r="S224" s="172">
        <f t="shared" si="142"/>
        <v>6.1557591790684123</v>
      </c>
      <c r="U224" s="217" t="s">
        <v>17</v>
      </c>
      <c r="V224" s="218">
        <v>1.1905989629483436</v>
      </c>
      <c r="W224" s="218">
        <v>0</v>
      </c>
      <c r="X224" s="218">
        <v>0</v>
      </c>
      <c r="Y224" s="218">
        <v>0</v>
      </c>
      <c r="Z224" s="218">
        <v>4.715920681734846</v>
      </c>
      <c r="AA224" s="218">
        <v>0.24923953438522228</v>
      </c>
      <c r="AB224" s="218">
        <v>0</v>
      </c>
      <c r="AC224" s="219">
        <v>0</v>
      </c>
      <c r="AD224" s="218">
        <v>0</v>
      </c>
      <c r="AE224" s="218">
        <v>0</v>
      </c>
      <c r="AF224" s="218">
        <v>0</v>
      </c>
      <c r="AG224" s="218">
        <v>0</v>
      </c>
      <c r="AH224" s="218">
        <v>0</v>
      </c>
      <c r="AI224" s="220">
        <f t="shared" si="143"/>
        <v>6.1557591790684123</v>
      </c>
      <c r="BA224" s="147"/>
      <c r="BR224" s="147"/>
      <c r="CG224" s="147"/>
    </row>
    <row r="225" spans="1:85" ht="15">
      <c r="A225" s="173" t="s">
        <v>139</v>
      </c>
      <c r="B225" s="162">
        <v>2.7554640854077359</v>
      </c>
      <c r="C225" s="162">
        <v>0.10873441498944425</v>
      </c>
      <c r="D225" s="162">
        <v>23.656362037367909</v>
      </c>
      <c r="E225" s="162">
        <v>3.0111068766307637E-2</v>
      </c>
      <c r="F225" s="322"/>
      <c r="G225" s="162">
        <v>0</v>
      </c>
      <c r="H225" s="174">
        <v>0</v>
      </c>
      <c r="I225" s="160">
        <f t="shared" si="141"/>
        <v>26.550671606531395</v>
      </c>
      <c r="J225" s="155"/>
      <c r="K225" s="175" t="s">
        <v>139</v>
      </c>
      <c r="L225" s="162">
        <v>2.7554640854077359</v>
      </c>
      <c r="M225" s="162">
        <v>0.10873441498944425</v>
      </c>
      <c r="N225" s="162">
        <v>23.656362037367909</v>
      </c>
      <c r="O225" s="162">
        <v>3.0111068766307637E-2</v>
      </c>
      <c r="P225" s="162">
        <v>0</v>
      </c>
      <c r="Q225" s="162">
        <v>0</v>
      </c>
      <c r="R225" s="163">
        <v>0</v>
      </c>
      <c r="S225" s="164">
        <f t="shared" si="142"/>
        <v>26.550671606531395</v>
      </c>
      <c r="U225" s="221" t="s">
        <v>139</v>
      </c>
      <c r="V225" s="213">
        <v>2.53124958248927</v>
      </c>
      <c r="W225" s="213">
        <v>0</v>
      </c>
      <c r="X225" s="213">
        <v>0</v>
      </c>
      <c r="Y225" s="213">
        <v>0.10873441498944425</v>
      </c>
      <c r="Z225" s="213">
        <v>7.912770662497226</v>
      </c>
      <c r="AA225" s="213">
        <v>3.0111068766307637E-2</v>
      </c>
      <c r="AB225" s="213">
        <v>0</v>
      </c>
      <c r="AC225" s="214">
        <v>15.96780587778915</v>
      </c>
      <c r="AD225" s="213">
        <v>0.22421450291846573</v>
      </c>
      <c r="AE225" s="213">
        <v>0</v>
      </c>
      <c r="AF225" s="213">
        <v>0</v>
      </c>
      <c r="AG225" s="213">
        <v>15.743591374870682</v>
      </c>
      <c r="AH225" s="213">
        <v>0</v>
      </c>
      <c r="AI225" s="216">
        <f t="shared" si="143"/>
        <v>26.550671606531399</v>
      </c>
      <c r="BA225" s="147"/>
      <c r="BR225" s="147"/>
      <c r="CG225" s="147"/>
    </row>
    <row r="226" spans="1:85" ht="15">
      <c r="A226" s="165" t="s">
        <v>25</v>
      </c>
      <c r="B226" s="166">
        <v>3.1318887699004363</v>
      </c>
      <c r="C226" s="166">
        <v>0.13175540639889607</v>
      </c>
      <c r="D226" s="166">
        <v>3.9930921347558042</v>
      </c>
      <c r="E226" s="166">
        <v>38.577696669021712</v>
      </c>
      <c r="F226" s="322"/>
      <c r="G226" s="166">
        <v>7.38423437636696</v>
      </c>
      <c r="H226" s="167">
        <v>0.81330497777096311</v>
      </c>
      <c r="I226" s="168">
        <f t="shared" si="141"/>
        <v>54.031972334214771</v>
      </c>
      <c r="J226" s="155"/>
      <c r="K226" s="169" t="s">
        <v>25</v>
      </c>
      <c r="L226" s="170">
        <v>3.1318887699004363</v>
      </c>
      <c r="M226" s="170">
        <v>0.13175540639889607</v>
      </c>
      <c r="N226" s="170">
        <v>3.9930921347558042</v>
      </c>
      <c r="O226" s="170">
        <v>38.577696669021712</v>
      </c>
      <c r="P226" s="170">
        <v>1.2197594308000403</v>
      </c>
      <c r="Q226" s="170">
        <v>7.38423437636696</v>
      </c>
      <c r="R226" s="171">
        <v>0.81330497777096311</v>
      </c>
      <c r="S226" s="172">
        <f t="shared" si="142"/>
        <v>55.25173176501481</v>
      </c>
      <c r="U226" s="217" t="s">
        <v>25</v>
      </c>
      <c r="V226" s="218">
        <v>0</v>
      </c>
      <c r="W226" s="218">
        <v>2.8093975053083979</v>
      </c>
      <c r="X226" s="218">
        <v>7.38423437636696</v>
      </c>
      <c r="Y226" s="218">
        <v>0.13175540639889607</v>
      </c>
      <c r="Z226" s="218">
        <v>3.9430506817670707</v>
      </c>
      <c r="AA226" s="218">
        <v>38.199875166232125</v>
      </c>
      <c r="AB226" s="218">
        <v>1.2197594308000403</v>
      </c>
      <c r="AC226" s="219">
        <v>1.5636591981413213</v>
      </c>
      <c r="AD226" s="218">
        <v>0.32249126459203847</v>
      </c>
      <c r="AE226" s="218">
        <v>0.20963003338655148</v>
      </c>
      <c r="AF226" s="218">
        <v>0.81330497777096311</v>
      </c>
      <c r="AG226" s="218">
        <v>5.0041452988733304E-2</v>
      </c>
      <c r="AH226" s="218">
        <v>0.1681914694030352</v>
      </c>
      <c r="AI226" s="220">
        <f t="shared" si="143"/>
        <v>55.25173176501481</v>
      </c>
      <c r="BA226" s="147"/>
      <c r="BR226" s="147"/>
      <c r="CG226" s="147"/>
    </row>
    <row r="227" spans="1:85" ht="15">
      <c r="A227" s="173" t="s">
        <v>24</v>
      </c>
      <c r="B227" s="162">
        <v>2.9196105801068479</v>
      </c>
      <c r="C227" s="162">
        <v>0</v>
      </c>
      <c r="D227" s="162">
        <v>0.80381355346978534</v>
      </c>
      <c r="E227" s="162">
        <v>0</v>
      </c>
      <c r="F227" s="322"/>
      <c r="G227" s="162">
        <v>0</v>
      </c>
      <c r="H227" s="174">
        <v>0</v>
      </c>
      <c r="I227" s="160">
        <f t="shared" si="141"/>
        <v>3.7234241335766334</v>
      </c>
      <c r="J227" s="155"/>
      <c r="K227" s="175" t="s">
        <v>24</v>
      </c>
      <c r="L227" s="162">
        <v>2.9196105801068479</v>
      </c>
      <c r="M227" s="162">
        <v>0</v>
      </c>
      <c r="N227" s="162">
        <v>0.80381355346978534</v>
      </c>
      <c r="O227" s="162">
        <v>0</v>
      </c>
      <c r="P227" s="162">
        <v>0</v>
      </c>
      <c r="Q227" s="162">
        <v>0</v>
      </c>
      <c r="R227" s="163">
        <v>0</v>
      </c>
      <c r="S227" s="164">
        <f t="shared" si="142"/>
        <v>3.7234241335766334</v>
      </c>
      <c r="U227" s="221" t="s">
        <v>24</v>
      </c>
      <c r="V227" s="213">
        <v>2.9196105801068479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4">
        <v>0.80381355346978534</v>
      </c>
      <c r="AD227" s="213">
        <v>0</v>
      </c>
      <c r="AE227" s="213">
        <v>0</v>
      </c>
      <c r="AF227" s="213">
        <v>0</v>
      </c>
      <c r="AG227" s="213">
        <v>0.80381355346978534</v>
      </c>
      <c r="AH227" s="213">
        <v>0</v>
      </c>
      <c r="AI227" s="216">
        <f t="shared" si="143"/>
        <v>3.7234241335766334</v>
      </c>
      <c r="BA227" s="147"/>
      <c r="BR227" s="147"/>
      <c r="CG227" s="147"/>
    </row>
    <row r="228" spans="1:85" ht="15">
      <c r="A228" s="165" t="s">
        <v>56</v>
      </c>
      <c r="B228" s="166">
        <v>0</v>
      </c>
      <c r="C228" s="166">
        <v>0</v>
      </c>
      <c r="D228" s="166">
        <v>0</v>
      </c>
      <c r="E228" s="166">
        <v>0</v>
      </c>
      <c r="F228" s="322"/>
      <c r="G228" s="166">
        <v>0</v>
      </c>
      <c r="H228" s="167">
        <v>0</v>
      </c>
      <c r="I228" s="168">
        <f t="shared" si="141"/>
        <v>0</v>
      </c>
      <c r="J228" s="155"/>
      <c r="K228" s="169" t="s">
        <v>56</v>
      </c>
      <c r="L228" s="170">
        <v>0</v>
      </c>
      <c r="M228" s="170">
        <v>0</v>
      </c>
      <c r="N228" s="170">
        <v>0</v>
      </c>
      <c r="O228" s="170">
        <v>0</v>
      </c>
      <c r="P228" s="170">
        <v>0</v>
      </c>
      <c r="Q228" s="170">
        <v>0</v>
      </c>
      <c r="R228" s="171">
        <v>0</v>
      </c>
      <c r="S228" s="172">
        <f t="shared" si="142"/>
        <v>0</v>
      </c>
      <c r="U228" s="217" t="s">
        <v>56</v>
      </c>
      <c r="V228" s="218">
        <v>0</v>
      </c>
      <c r="W228" s="218">
        <v>0</v>
      </c>
      <c r="X228" s="218">
        <v>0</v>
      </c>
      <c r="Y228" s="218">
        <v>0</v>
      </c>
      <c r="Z228" s="218">
        <v>0</v>
      </c>
      <c r="AA228" s="218">
        <v>0</v>
      </c>
      <c r="AB228" s="218">
        <v>0</v>
      </c>
      <c r="AC228" s="219">
        <v>0</v>
      </c>
      <c r="AD228" s="218">
        <v>0</v>
      </c>
      <c r="AE228" s="218">
        <v>0</v>
      </c>
      <c r="AF228" s="218">
        <v>0</v>
      </c>
      <c r="AG228" s="218">
        <v>0</v>
      </c>
      <c r="AH228" s="218">
        <v>0</v>
      </c>
      <c r="AI228" s="220">
        <f t="shared" si="143"/>
        <v>0</v>
      </c>
      <c r="BA228" s="147"/>
      <c r="BR228" s="147"/>
      <c r="CG228" s="147"/>
    </row>
    <row r="229" spans="1:85" ht="15">
      <c r="A229" s="173" t="s">
        <v>22</v>
      </c>
      <c r="B229" s="162">
        <v>0.37288798579091331</v>
      </c>
      <c r="C229" s="162">
        <v>0</v>
      </c>
      <c r="D229" s="162">
        <v>0</v>
      </c>
      <c r="E229" s="162">
        <v>0</v>
      </c>
      <c r="F229" s="322"/>
      <c r="G229" s="162">
        <v>0</v>
      </c>
      <c r="H229" s="174">
        <v>0</v>
      </c>
      <c r="I229" s="160">
        <f t="shared" si="141"/>
        <v>0.37288798579091331</v>
      </c>
      <c r="J229" s="155"/>
      <c r="K229" s="175" t="s">
        <v>22</v>
      </c>
      <c r="L229" s="162">
        <v>0.37288798579091331</v>
      </c>
      <c r="M229" s="162">
        <v>0</v>
      </c>
      <c r="N229" s="162">
        <v>0</v>
      </c>
      <c r="O229" s="162">
        <v>0</v>
      </c>
      <c r="P229" s="162">
        <v>0.74981270896249497</v>
      </c>
      <c r="Q229" s="162">
        <v>0</v>
      </c>
      <c r="R229" s="163">
        <v>0</v>
      </c>
      <c r="S229" s="164">
        <f t="shared" si="142"/>
        <v>1.1227006947534082</v>
      </c>
      <c r="U229" s="221" t="s">
        <v>22</v>
      </c>
      <c r="V229" s="213">
        <v>0.37288798579091331</v>
      </c>
      <c r="W229" s="213">
        <v>0</v>
      </c>
      <c r="X229" s="213">
        <v>0</v>
      </c>
      <c r="Y229" s="213">
        <v>0</v>
      </c>
      <c r="Z229" s="213">
        <v>0</v>
      </c>
      <c r="AA229" s="213">
        <v>0</v>
      </c>
      <c r="AB229" s="213">
        <v>0.74981270896249497</v>
      </c>
      <c r="AC229" s="214">
        <v>0</v>
      </c>
      <c r="AD229" s="213">
        <v>0</v>
      </c>
      <c r="AE229" s="213">
        <v>0</v>
      </c>
      <c r="AF229" s="213">
        <v>0</v>
      </c>
      <c r="AG229" s="213">
        <v>0</v>
      </c>
      <c r="AH229" s="213">
        <v>0</v>
      </c>
      <c r="AI229" s="216">
        <f t="shared" si="143"/>
        <v>1.1227006947534082</v>
      </c>
      <c r="BA229" s="147"/>
      <c r="BR229" s="147"/>
      <c r="CG229" s="147"/>
    </row>
    <row r="230" spans="1:85" ht="15">
      <c r="A230" s="165" t="s">
        <v>21</v>
      </c>
      <c r="B230" s="166">
        <v>0</v>
      </c>
      <c r="C230" s="166">
        <v>0</v>
      </c>
      <c r="D230" s="166">
        <v>0</v>
      </c>
      <c r="E230" s="166">
        <v>0</v>
      </c>
      <c r="F230" s="322"/>
      <c r="G230" s="166">
        <v>0</v>
      </c>
      <c r="H230" s="167">
        <v>0</v>
      </c>
      <c r="I230" s="168">
        <f t="shared" si="141"/>
        <v>0</v>
      </c>
      <c r="J230" s="155"/>
      <c r="K230" s="169" t="s">
        <v>21</v>
      </c>
      <c r="L230" s="170">
        <v>0</v>
      </c>
      <c r="M230" s="170">
        <v>0</v>
      </c>
      <c r="N230" s="170">
        <v>0</v>
      </c>
      <c r="O230" s="170">
        <v>0</v>
      </c>
      <c r="P230" s="170">
        <v>0</v>
      </c>
      <c r="Q230" s="170">
        <v>0</v>
      </c>
      <c r="R230" s="171">
        <v>0</v>
      </c>
      <c r="S230" s="172">
        <f t="shared" si="142"/>
        <v>0</v>
      </c>
      <c r="U230" s="217" t="s">
        <v>57</v>
      </c>
      <c r="V230" s="218">
        <v>0</v>
      </c>
      <c r="W230" s="218">
        <v>0</v>
      </c>
      <c r="X230" s="218">
        <v>0</v>
      </c>
      <c r="Y230" s="218">
        <v>0</v>
      </c>
      <c r="Z230" s="218">
        <v>0</v>
      </c>
      <c r="AA230" s="218">
        <v>0</v>
      </c>
      <c r="AB230" s="218">
        <v>0</v>
      </c>
      <c r="AC230" s="219">
        <v>0</v>
      </c>
      <c r="AD230" s="218">
        <v>0</v>
      </c>
      <c r="AE230" s="218">
        <v>0</v>
      </c>
      <c r="AF230" s="218">
        <v>0</v>
      </c>
      <c r="AG230" s="218">
        <v>0</v>
      </c>
      <c r="AH230" s="218">
        <v>0</v>
      </c>
      <c r="AI230" s="220">
        <f t="shared" si="143"/>
        <v>0</v>
      </c>
      <c r="BA230" s="147"/>
      <c r="BR230" s="147"/>
      <c r="CG230" s="147"/>
    </row>
    <row r="231" spans="1:85" ht="15">
      <c r="A231" s="176" t="s">
        <v>60</v>
      </c>
      <c r="B231" s="162">
        <v>0</v>
      </c>
      <c r="C231" s="162">
        <v>0</v>
      </c>
      <c r="D231" s="162">
        <v>0</v>
      </c>
      <c r="E231" s="162">
        <v>0</v>
      </c>
      <c r="F231" s="322"/>
      <c r="G231" s="162">
        <v>0</v>
      </c>
      <c r="H231" s="174">
        <v>0</v>
      </c>
      <c r="I231" s="160">
        <f t="shared" si="141"/>
        <v>0</v>
      </c>
      <c r="J231" s="155"/>
      <c r="K231" s="177" t="s">
        <v>60</v>
      </c>
      <c r="L231" s="162">
        <v>0</v>
      </c>
      <c r="M231" s="162">
        <v>0</v>
      </c>
      <c r="N231" s="162">
        <v>0</v>
      </c>
      <c r="O231" s="162">
        <v>0</v>
      </c>
      <c r="P231" s="162">
        <v>0</v>
      </c>
      <c r="Q231" s="162">
        <v>0</v>
      </c>
      <c r="R231" s="163">
        <v>0</v>
      </c>
      <c r="S231" s="164">
        <f t="shared" si="142"/>
        <v>0</v>
      </c>
      <c r="U231" s="222" t="s">
        <v>58</v>
      </c>
      <c r="V231" s="213">
        <v>0</v>
      </c>
      <c r="W231" s="213">
        <v>0</v>
      </c>
      <c r="X231" s="213">
        <v>0</v>
      </c>
      <c r="Y231" s="213">
        <v>0</v>
      </c>
      <c r="Z231" s="213">
        <v>0</v>
      </c>
      <c r="AA231" s="213">
        <v>0</v>
      </c>
      <c r="AB231" s="213">
        <v>0</v>
      </c>
      <c r="AC231" s="214">
        <v>0</v>
      </c>
      <c r="AD231" s="215">
        <v>0</v>
      </c>
      <c r="AE231" s="215">
        <v>0</v>
      </c>
      <c r="AF231" s="215">
        <v>0</v>
      </c>
      <c r="AG231" s="215">
        <v>0</v>
      </c>
      <c r="AH231" s="215">
        <v>0</v>
      </c>
      <c r="AI231" s="216">
        <f t="shared" si="143"/>
        <v>0</v>
      </c>
      <c r="BA231" s="147"/>
      <c r="BR231" s="147"/>
      <c r="CG231" s="147"/>
    </row>
    <row r="232" spans="1:85">
      <c r="A232" s="178" t="s">
        <v>23</v>
      </c>
      <c r="B232" s="179">
        <v>0</v>
      </c>
      <c r="C232" s="179">
        <v>0</v>
      </c>
      <c r="D232" s="179">
        <v>0</v>
      </c>
      <c r="E232" s="179">
        <v>0</v>
      </c>
      <c r="F232" s="322"/>
      <c r="G232" s="179">
        <v>0</v>
      </c>
      <c r="H232" s="180">
        <v>0</v>
      </c>
      <c r="I232" s="181">
        <f t="shared" si="141"/>
        <v>0</v>
      </c>
      <c r="J232" s="155"/>
      <c r="K232" s="182" t="s">
        <v>23</v>
      </c>
      <c r="L232" s="183">
        <v>0</v>
      </c>
      <c r="M232" s="183">
        <v>0</v>
      </c>
      <c r="N232" s="183">
        <v>0</v>
      </c>
      <c r="O232" s="183">
        <v>0</v>
      </c>
      <c r="P232" s="183">
        <v>0</v>
      </c>
      <c r="Q232" s="183">
        <v>0</v>
      </c>
      <c r="R232" s="184">
        <v>0</v>
      </c>
      <c r="S232" s="185">
        <f t="shared" si="142"/>
        <v>0</v>
      </c>
      <c r="U232" s="223" t="s">
        <v>61</v>
      </c>
      <c r="V232" s="224">
        <v>0</v>
      </c>
      <c r="W232" s="224">
        <v>0</v>
      </c>
      <c r="X232" s="224">
        <v>0</v>
      </c>
      <c r="Y232" s="224">
        <v>0</v>
      </c>
      <c r="Z232" s="224">
        <v>0</v>
      </c>
      <c r="AA232" s="224">
        <v>0</v>
      </c>
      <c r="AB232" s="224">
        <v>0</v>
      </c>
      <c r="AC232" s="224">
        <v>0</v>
      </c>
      <c r="AD232" s="224">
        <v>0</v>
      </c>
      <c r="AE232" s="224">
        <v>0</v>
      </c>
      <c r="AF232" s="224">
        <v>0</v>
      </c>
      <c r="AG232" s="224">
        <v>0</v>
      </c>
      <c r="AH232" s="125">
        <v>0</v>
      </c>
      <c r="AI232" s="225">
        <f t="shared" si="143"/>
        <v>0</v>
      </c>
      <c r="BA232" s="147"/>
      <c r="BR232" s="147"/>
      <c r="CG232" s="147"/>
    </row>
    <row r="233" spans="1:85">
      <c r="A233" s="186" t="s">
        <v>19</v>
      </c>
      <c r="B233" s="187">
        <v>0</v>
      </c>
      <c r="C233" s="187">
        <v>0</v>
      </c>
      <c r="D233" s="187">
        <v>0</v>
      </c>
      <c r="E233" s="187">
        <v>0</v>
      </c>
      <c r="F233" s="322"/>
      <c r="G233" s="187">
        <v>0</v>
      </c>
      <c r="H233" s="188">
        <v>0</v>
      </c>
      <c r="I233" s="189">
        <f t="shared" si="141"/>
        <v>0</v>
      </c>
      <c r="J233" s="155"/>
      <c r="K233" s="190" t="s">
        <v>19</v>
      </c>
      <c r="L233" s="187">
        <v>0</v>
      </c>
      <c r="M233" s="187">
        <v>0</v>
      </c>
      <c r="N233" s="187">
        <v>0</v>
      </c>
      <c r="O233" s="187">
        <v>0</v>
      </c>
      <c r="P233" s="187">
        <v>0</v>
      </c>
      <c r="Q233" s="187">
        <v>0</v>
      </c>
      <c r="R233" s="191">
        <v>0</v>
      </c>
      <c r="S233" s="192">
        <f t="shared" si="142"/>
        <v>0</v>
      </c>
      <c r="U233" s="226" t="s">
        <v>19</v>
      </c>
      <c r="V233" s="227">
        <v>0</v>
      </c>
      <c r="W233" s="227">
        <v>0</v>
      </c>
      <c r="X233" s="227">
        <v>0</v>
      </c>
      <c r="Y233" s="227">
        <v>0</v>
      </c>
      <c r="Z233" s="227">
        <v>0</v>
      </c>
      <c r="AA233" s="227">
        <v>0</v>
      </c>
      <c r="AB233" s="227">
        <v>0</v>
      </c>
      <c r="AC233" s="227">
        <v>0</v>
      </c>
      <c r="AD233" s="228">
        <v>0</v>
      </c>
      <c r="AE233" s="228">
        <v>0</v>
      </c>
      <c r="AF233" s="228">
        <v>0</v>
      </c>
      <c r="AG233" s="228">
        <v>0</v>
      </c>
      <c r="AH233" s="228">
        <v>0</v>
      </c>
      <c r="AI233" s="229">
        <f t="shared" si="143"/>
        <v>0</v>
      </c>
      <c r="BA233" s="147"/>
      <c r="BR233" s="147"/>
      <c r="CG233" s="147"/>
    </row>
    <row r="234" spans="1:85">
      <c r="A234" s="178" t="s">
        <v>20</v>
      </c>
      <c r="B234" s="179">
        <v>0</v>
      </c>
      <c r="C234" s="179">
        <v>0</v>
      </c>
      <c r="D234" s="179">
        <v>0</v>
      </c>
      <c r="E234" s="179">
        <v>0</v>
      </c>
      <c r="F234" s="322"/>
      <c r="G234" s="179">
        <v>0</v>
      </c>
      <c r="H234" s="180">
        <v>0</v>
      </c>
      <c r="I234" s="181">
        <f t="shared" si="141"/>
        <v>0</v>
      </c>
      <c r="J234" s="155"/>
      <c r="K234" s="182" t="s">
        <v>20</v>
      </c>
      <c r="L234" s="183">
        <v>0</v>
      </c>
      <c r="M234" s="183">
        <v>0</v>
      </c>
      <c r="N234" s="183">
        <v>0</v>
      </c>
      <c r="O234" s="183">
        <v>0</v>
      </c>
      <c r="P234" s="183">
        <v>0</v>
      </c>
      <c r="Q234" s="183">
        <v>0</v>
      </c>
      <c r="R234" s="184">
        <v>0</v>
      </c>
      <c r="S234" s="185">
        <f t="shared" si="142"/>
        <v>0</v>
      </c>
      <c r="U234" s="223" t="s">
        <v>20</v>
      </c>
      <c r="V234" s="224">
        <v>0</v>
      </c>
      <c r="W234" s="224">
        <v>0</v>
      </c>
      <c r="X234" s="224">
        <v>0</v>
      </c>
      <c r="Y234" s="224">
        <v>0</v>
      </c>
      <c r="Z234" s="224">
        <v>0</v>
      </c>
      <c r="AA234" s="224">
        <v>0</v>
      </c>
      <c r="AB234" s="224">
        <v>0</v>
      </c>
      <c r="AC234" s="224">
        <v>0</v>
      </c>
      <c r="AD234" s="224">
        <v>0</v>
      </c>
      <c r="AE234" s="224">
        <v>0</v>
      </c>
      <c r="AF234" s="224">
        <v>0</v>
      </c>
      <c r="AG234" s="224">
        <v>0</v>
      </c>
      <c r="AH234" s="125">
        <v>0</v>
      </c>
      <c r="AI234" s="225">
        <f t="shared" si="143"/>
        <v>0</v>
      </c>
      <c r="BA234" s="147"/>
      <c r="BR234" s="147"/>
      <c r="CG234" s="147"/>
    </row>
    <row r="235" spans="1:85" ht="15" thickBot="1">
      <c r="A235" s="193" t="s">
        <v>11</v>
      </c>
      <c r="B235" s="194">
        <v>0</v>
      </c>
      <c r="C235" s="194">
        <v>0</v>
      </c>
      <c r="D235" s="194">
        <v>0</v>
      </c>
      <c r="E235" s="194">
        <v>0</v>
      </c>
      <c r="F235" s="323"/>
      <c r="G235" s="194">
        <v>0</v>
      </c>
      <c r="H235" s="195">
        <v>0</v>
      </c>
      <c r="I235" s="196">
        <f t="shared" si="141"/>
        <v>0</v>
      </c>
      <c r="J235" s="155"/>
      <c r="K235" s="197" t="s">
        <v>11</v>
      </c>
      <c r="L235" s="194">
        <v>0</v>
      </c>
      <c r="M235" s="194">
        <v>0</v>
      </c>
      <c r="N235" s="194">
        <v>0</v>
      </c>
      <c r="O235" s="194">
        <v>0</v>
      </c>
      <c r="P235" s="194">
        <v>0</v>
      </c>
      <c r="Q235" s="194">
        <v>0</v>
      </c>
      <c r="R235" s="198">
        <v>0</v>
      </c>
      <c r="S235" s="199">
        <f t="shared" si="142"/>
        <v>0</v>
      </c>
      <c r="U235" s="226" t="s">
        <v>11</v>
      </c>
      <c r="V235" s="227">
        <v>0</v>
      </c>
      <c r="W235" s="227">
        <v>0</v>
      </c>
      <c r="X235" s="227">
        <v>0</v>
      </c>
      <c r="Y235" s="227">
        <v>0</v>
      </c>
      <c r="Z235" s="227">
        <v>0</v>
      </c>
      <c r="AA235" s="227">
        <v>0</v>
      </c>
      <c r="AB235" s="227">
        <v>0</v>
      </c>
      <c r="AC235" s="227">
        <v>0</v>
      </c>
      <c r="AD235" s="228">
        <v>0</v>
      </c>
      <c r="AE235" s="228">
        <v>0</v>
      </c>
      <c r="AF235" s="228">
        <v>0</v>
      </c>
      <c r="AG235" s="228">
        <v>0</v>
      </c>
      <c r="AH235" s="228">
        <v>0</v>
      </c>
      <c r="AI235" s="229">
        <f t="shared" si="143"/>
        <v>0</v>
      </c>
      <c r="BA235" s="147"/>
      <c r="BR235" s="147"/>
      <c r="CG235" s="147"/>
    </row>
    <row r="236" spans="1:85" ht="15">
      <c r="A236" s="200" t="s">
        <v>26</v>
      </c>
      <c r="B236" s="201">
        <f>SUM(B215:B231)</f>
        <v>19.828335993226297</v>
      </c>
      <c r="C236" s="201">
        <f t="shared" ref="C236:H236" si="144">SUM(C215:C231)</f>
        <v>4.1433624391441208</v>
      </c>
      <c r="D236" s="201">
        <f t="shared" si="144"/>
        <v>36.013210639635588</v>
      </c>
      <c r="E236" s="201">
        <f t="shared" si="144"/>
        <v>38.865852588497894</v>
      </c>
      <c r="F236" s="201">
        <f t="shared" si="144"/>
        <v>0</v>
      </c>
      <c r="G236" s="201">
        <f t="shared" si="144"/>
        <v>7.38423437636696</v>
      </c>
      <c r="H236" s="203">
        <f t="shared" si="144"/>
        <v>0.81330497777096311</v>
      </c>
      <c r="I236" s="160">
        <f t="shared" ref="I236" si="145">SUM(I215:I231)</f>
        <v>107.04830101464181</v>
      </c>
      <c r="J236" s="155"/>
      <c r="K236" s="202" t="s">
        <v>26</v>
      </c>
      <c r="L236" s="201">
        <f>SUM(L215:L231)</f>
        <v>19.828335993226297</v>
      </c>
      <c r="M236" s="201">
        <f t="shared" ref="M236:R236" si="146">SUM(M215:M231)</f>
        <v>4.1433624391441208</v>
      </c>
      <c r="N236" s="201">
        <f t="shared" si="146"/>
        <v>36.013210639635588</v>
      </c>
      <c r="O236" s="201">
        <f t="shared" si="146"/>
        <v>38.865852588497894</v>
      </c>
      <c r="P236" s="201">
        <f t="shared" si="146"/>
        <v>16.130736372207547</v>
      </c>
      <c r="Q236" s="201">
        <f t="shared" si="146"/>
        <v>7.38423437636696</v>
      </c>
      <c r="R236" s="203">
        <f t="shared" si="146"/>
        <v>0.81330497777096311</v>
      </c>
      <c r="S236" s="204">
        <f t="shared" ref="S236" si="147">SUM(S215:S231)</f>
        <v>123.17903738684936</v>
      </c>
      <c r="T236" s="147" t="str">
        <f>IF(ABS(S236-AI236)&gt;0.01,S236-AI236,"")</f>
        <v/>
      </c>
      <c r="U236" s="230" t="s">
        <v>59</v>
      </c>
      <c r="V236" s="231">
        <f>SUM(V215:V231)</f>
        <v>16.472232720407394</v>
      </c>
      <c r="W236" s="231">
        <f t="shared" ref="W236:AH236" si="148">SUM(W215:W231)</f>
        <v>2.8093975053083979</v>
      </c>
      <c r="X236" s="231">
        <f t="shared" si="148"/>
        <v>7.38423437636696</v>
      </c>
      <c r="Y236" s="231">
        <f t="shared" si="148"/>
        <v>4.1433624391441208</v>
      </c>
      <c r="Z236" s="231">
        <f t="shared" si="148"/>
        <v>19.112495550071191</v>
      </c>
      <c r="AA236" s="231">
        <f t="shared" si="148"/>
        <v>38.488031085708307</v>
      </c>
      <c r="AB236" s="231">
        <f t="shared" si="148"/>
        <v>16.130736372207547</v>
      </c>
      <c r="AC236" s="231">
        <f t="shared" si="148"/>
        <v>18.638547337635444</v>
      </c>
      <c r="AD236" s="232">
        <f t="shared" si="148"/>
        <v>0.54670576751050426</v>
      </c>
      <c r="AE236" s="232">
        <f t="shared" si="148"/>
        <v>0.20963003338655148</v>
      </c>
      <c r="AF236" s="232">
        <f t="shared" si="148"/>
        <v>0.81330497777096311</v>
      </c>
      <c r="AG236" s="232">
        <f t="shared" si="148"/>
        <v>16.90071508956439</v>
      </c>
      <c r="AH236" s="232">
        <f t="shared" si="148"/>
        <v>0.1681914694030352</v>
      </c>
      <c r="AI236" s="233">
        <f>SUM(V236:AC236)</f>
        <v>123.17903738684936</v>
      </c>
      <c r="BA236" s="147"/>
      <c r="BR236" s="147"/>
      <c r="CG236" s="147"/>
    </row>
    <row r="237" spans="1:85" s="25" customFormat="1" ht="15" thickBot="1">
      <c r="A237" s="32" t="s">
        <v>83</v>
      </c>
      <c r="B237" s="49">
        <f>IF($I236=0,"-",B236/$I236)</f>
        <v>0.18522793734497686</v>
      </c>
      <c r="C237" s="49">
        <f t="shared" ref="C237:H237" si="149">IF($I236=0,"-",C236/$I236)</f>
        <v>3.8705541329211772E-2</v>
      </c>
      <c r="D237" s="49">
        <f t="shared" si="149"/>
        <v>0.33642019815624902</v>
      </c>
      <c r="E237" s="49">
        <f t="shared" si="149"/>
        <v>0.36306837399672431</v>
      </c>
      <c r="F237" s="49">
        <f t="shared" si="149"/>
        <v>0</v>
      </c>
      <c r="G237" s="49">
        <f t="shared" si="149"/>
        <v>6.8980397693158738E-2</v>
      </c>
      <c r="H237" s="71">
        <f t="shared" si="149"/>
        <v>7.5975514796794508E-3</v>
      </c>
      <c r="I237" s="50">
        <f>SUM(B237:H237)</f>
        <v>1.0000000000000002</v>
      </c>
      <c r="J237" s="147"/>
      <c r="K237" s="82" t="s">
        <v>83</v>
      </c>
      <c r="L237" s="99">
        <f>IF($S236=0,"-",L236/$S236)</f>
        <v>0.16097167516380653</v>
      </c>
      <c r="M237" s="99">
        <f t="shared" ref="M237:R237" si="150">IF($S236=0,"-",M236/$S236)</f>
        <v>3.3636911986344747E-2</v>
      </c>
      <c r="N237" s="99">
        <f t="shared" si="150"/>
        <v>0.29236476760680036</v>
      </c>
      <c r="O237" s="99">
        <f t="shared" si="150"/>
        <v>0.31552326932412955</v>
      </c>
      <c r="P237" s="99">
        <f t="shared" si="150"/>
        <v>0.13095358361624662</v>
      </c>
      <c r="Q237" s="99">
        <f t="shared" si="150"/>
        <v>5.994716741596573E-2</v>
      </c>
      <c r="R237" s="100">
        <f t="shared" si="150"/>
        <v>6.6026248867065091E-3</v>
      </c>
      <c r="S237" s="101">
        <f>SUM(L237:R237)</f>
        <v>1</v>
      </c>
      <c r="U237" s="111" t="s">
        <v>83</v>
      </c>
      <c r="V237" s="133">
        <f>+V236/$AI236</f>
        <v>0.1337259412790798</v>
      </c>
      <c r="W237" s="133">
        <f t="shared" ref="W237:AH237" si="151">+W236/$AI236</f>
        <v>2.2807431888636681E-2</v>
      </c>
      <c r="X237" s="133">
        <f t="shared" si="151"/>
        <v>5.994716741596573E-2</v>
      </c>
      <c r="Y237" s="133">
        <f t="shared" si="151"/>
        <v>3.3636911986344747E-2</v>
      </c>
      <c r="Z237" s="133">
        <f t="shared" si="151"/>
        <v>0.15516029314344723</v>
      </c>
      <c r="AA237" s="133">
        <f t="shared" si="151"/>
        <v>0.31245601445020954</v>
      </c>
      <c r="AB237" s="133">
        <f t="shared" si="151"/>
        <v>0.13095358361624662</v>
      </c>
      <c r="AC237" s="133">
        <f t="shared" si="151"/>
        <v>0.15131265622006965</v>
      </c>
      <c r="AD237" s="133">
        <f t="shared" si="151"/>
        <v>4.4383019960900485E-3</v>
      </c>
      <c r="AE237" s="133">
        <f t="shared" si="151"/>
        <v>1.7018320473490862E-3</v>
      </c>
      <c r="AF237" s="133">
        <f t="shared" si="151"/>
        <v>6.6026248867065091E-3</v>
      </c>
      <c r="AG237" s="133">
        <f t="shared" si="151"/>
        <v>0.1372044744633531</v>
      </c>
      <c r="AH237" s="133">
        <f t="shared" si="151"/>
        <v>1.3654228265709064E-3</v>
      </c>
      <c r="AI237" s="134">
        <f>SUM(V237:AC237)</f>
        <v>1</v>
      </c>
    </row>
    <row r="238" spans="1:85" ht="15" thickBot="1">
      <c r="A238" s="234"/>
      <c r="B238" s="234"/>
      <c r="C238" s="234"/>
      <c r="D238" s="234"/>
      <c r="E238" s="234"/>
      <c r="F238" s="234"/>
      <c r="G238" s="234"/>
      <c r="H238" s="234"/>
      <c r="I238" s="234"/>
      <c r="K238" s="234"/>
      <c r="L238" s="234"/>
      <c r="M238" s="234"/>
      <c r="N238" s="234"/>
      <c r="O238" s="234"/>
      <c r="P238" s="234"/>
      <c r="Q238" s="234"/>
      <c r="R238" s="234"/>
      <c r="S238" s="234"/>
      <c r="AI238" s="155"/>
      <c r="BA238" s="147"/>
      <c r="BR238" s="147"/>
      <c r="CG238" s="147"/>
    </row>
    <row r="239" spans="1:85" ht="28.5">
      <c r="A239" s="346" t="s">
        <v>65</v>
      </c>
      <c r="B239" s="151" t="s">
        <v>0</v>
      </c>
      <c r="C239" s="151" t="s">
        <v>1</v>
      </c>
      <c r="D239" s="151" t="s">
        <v>2</v>
      </c>
      <c r="E239" s="151" t="s">
        <v>3</v>
      </c>
      <c r="F239" s="151" t="s">
        <v>27</v>
      </c>
      <c r="G239" s="151" t="s">
        <v>4</v>
      </c>
      <c r="H239" s="151" t="s">
        <v>5</v>
      </c>
      <c r="I239" s="152" t="s">
        <v>6</v>
      </c>
      <c r="K239" s="348" t="s">
        <v>65</v>
      </c>
      <c r="L239" s="153" t="s">
        <v>0</v>
      </c>
      <c r="M239" s="153" t="s">
        <v>1</v>
      </c>
      <c r="N239" s="153" t="s">
        <v>2</v>
      </c>
      <c r="O239" s="153" t="s">
        <v>3</v>
      </c>
      <c r="P239" s="153" t="s">
        <v>27</v>
      </c>
      <c r="Q239" s="153" t="s">
        <v>4</v>
      </c>
      <c r="R239" s="153" t="s">
        <v>5</v>
      </c>
      <c r="S239" s="154" t="s">
        <v>6</v>
      </c>
      <c r="U239" s="350" t="s">
        <v>65</v>
      </c>
      <c r="V239" s="206" t="s">
        <v>68</v>
      </c>
      <c r="W239" s="206" t="s">
        <v>69</v>
      </c>
      <c r="X239" s="206" t="s">
        <v>4</v>
      </c>
      <c r="Y239" s="206" t="s">
        <v>1</v>
      </c>
      <c r="Z239" s="206" t="s">
        <v>2</v>
      </c>
      <c r="AA239" s="206" t="s">
        <v>3</v>
      </c>
      <c r="AB239" s="206" t="s">
        <v>51</v>
      </c>
      <c r="AC239" s="206" t="s">
        <v>63</v>
      </c>
      <c r="AD239" s="207" t="s">
        <v>70</v>
      </c>
      <c r="AE239" s="207" t="s">
        <v>71</v>
      </c>
      <c r="AF239" s="207" t="s">
        <v>72</v>
      </c>
      <c r="AG239" s="207" t="s">
        <v>73</v>
      </c>
      <c r="AH239" s="207" t="s">
        <v>74</v>
      </c>
      <c r="AI239" s="208" t="s">
        <v>59</v>
      </c>
      <c r="BA239" s="147"/>
      <c r="BR239" s="147"/>
      <c r="CG239" s="147"/>
    </row>
    <row r="240" spans="1:85" ht="15">
      <c r="A240" s="347" t="s">
        <v>65</v>
      </c>
      <c r="B240" s="312" t="s">
        <v>115</v>
      </c>
      <c r="C240" s="313"/>
      <c r="D240" s="313"/>
      <c r="E240" s="313"/>
      <c r="F240" s="313"/>
      <c r="G240" s="313"/>
      <c r="H240" s="313"/>
      <c r="I240" s="314"/>
      <c r="K240" s="349" t="s">
        <v>65</v>
      </c>
      <c r="L240" s="315" t="s">
        <v>115</v>
      </c>
      <c r="M240" s="316"/>
      <c r="N240" s="316"/>
      <c r="O240" s="316"/>
      <c r="P240" s="316"/>
      <c r="Q240" s="316"/>
      <c r="R240" s="316"/>
      <c r="S240" s="317"/>
      <c r="U240" s="351" t="s">
        <v>65</v>
      </c>
      <c r="V240" s="344" t="s">
        <v>115</v>
      </c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5"/>
      <c r="BA240" s="147"/>
      <c r="BR240" s="147"/>
      <c r="CG240" s="147"/>
    </row>
    <row r="241" spans="1:85" ht="15">
      <c r="A241" s="157" t="s">
        <v>7</v>
      </c>
      <c r="B241" s="158">
        <v>0</v>
      </c>
      <c r="C241" s="158">
        <v>0</v>
      </c>
      <c r="D241" s="158">
        <v>0</v>
      </c>
      <c r="E241" s="158">
        <v>0</v>
      </c>
      <c r="F241" s="321"/>
      <c r="G241" s="158">
        <v>0</v>
      </c>
      <c r="H241" s="159">
        <v>0</v>
      </c>
      <c r="I241" s="160">
        <f>SUM(B241:H241)</f>
        <v>0</v>
      </c>
      <c r="J241" s="155"/>
      <c r="K241" s="209" t="s">
        <v>7</v>
      </c>
      <c r="L241" s="158">
        <v>0</v>
      </c>
      <c r="M241" s="158">
        <v>0</v>
      </c>
      <c r="N241" s="158">
        <v>0</v>
      </c>
      <c r="O241" s="158">
        <v>0</v>
      </c>
      <c r="P241" s="158">
        <v>0</v>
      </c>
      <c r="Q241" s="158">
        <v>0</v>
      </c>
      <c r="R241" s="210">
        <v>0</v>
      </c>
      <c r="S241" s="211">
        <f>SUM(L241:R241)</f>
        <v>0</v>
      </c>
      <c r="U241" s="212" t="s">
        <v>7</v>
      </c>
      <c r="V241" s="213">
        <v>0</v>
      </c>
      <c r="W241" s="213">
        <v>0</v>
      </c>
      <c r="X241" s="213">
        <v>0</v>
      </c>
      <c r="Y241" s="213">
        <v>0</v>
      </c>
      <c r="Z241" s="213">
        <v>0</v>
      </c>
      <c r="AA241" s="213">
        <v>0</v>
      </c>
      <c r="AB241" s="213">
        <v>0</v>
      </c>
      <c r="AC241" s="214">
        <v>0</v>
      </c>
      <c r="AD241" s="215">
        <v>0</v>
      </c>
      <c r="AE241" s="215">
        <v>0</v>
      </c>
      <c r="AF241" s="215">
        <v>0</v>
      </c>
      <c r="AG241" s="215">
        <v>0</v>
      </c>
      <c r="AH241" s="215">
        <v>0</v>
      </c>
      <c r="AI241" s="216">
        <f>SUM(V241:AC241)</f>
        <v>0</v>
      </c>
      <c r="BA241" s="147"/>
      <c r="BR241" s="147"/>
      <c r="CG241" s="147"/>
    </row>
    <row r="242" spans="1:85" ht="15">
      <c r="A242" s="165" t="s">
        <v>8</v>
      </c>
      <c r="B242" s="166">
        <v>0</v>
      </c>
      <c r="C242" s="166">
        <v>0</v>
      </c>
      <c r="D242" s="166">
        <v>0</v>
      </c>
      <c r="E242" s="166">
        <v>0</v>
      </c>
      <c r="F242" s="322"/>
      <c r="G242" s="166">
        <v>0</v>
      </c>
      <c r="H242" s="167">
        <v>0</v>
      </c>
      <c r="I242" s="168">
        <f t="shared" ref="I242:I261" si="152">SUM(B242:H242)</f>
        <v>0</v>
      </c>
      <c r="J242" s="155"/>
      <c r="K242" s="169" t="s">
        <v>8</v>
      </c>
      <c r="L242" s="170">
        <v>0</v>
      </c>
      <c r="M242" s="170">
        <v>0</v>
      </c>
      <c r="N242" s="170">
        <v>0</v>
      </c>
      <c r="O242" s="170">
        <v>0</v>
      </c>
      <c r="P242" s="170">
        <v>0</v>
      </c>
      <c r="Q242" s="170">
        <v>0</v>
      </c>
      <c r="R242" s="171">
        <v>0</v>
      </c>
      <c r="S242" s="172">
        <f t="shared" ref="S242:S261" si="153">SUM(L242:R242)</f>
        <v>0</v>
      </c>
      <c r="U242" s="217" t="s">
        <v>8</v>
      </c>
      <c r="V242" s="218">
        <v>0</v>
      </c>
      <c r="W242" s="218">
        <v>0</v>
      </c>
      <c r="X242" s="218">
        <v>0</v>
      </c>
      <c r="Y242" s="218">
        <v>0</v>
      </c>
      <c r="Z242" s="218">
        <v>0</v>
      </c>
      <c r="AA242" s="218">
        <v>0</v>
      </c>
      <c r="AB242" s="218">
        <v>0</v>
      </c>
      <c r="AC242" s="219">
        <v>0</v>
      </c>
      <c r="AD242" s="218">
        <v>0</v>
      </c>
      <c r="AE242" s="218">
        <v>0</v>
      </c>
      <c r="AF242" s="218">
        <v>0</v>
      </c>
      <c r="AG242" s="218">
        <v>0</v>
      </c>
      <c r="AH242" s="218">
        <v>0</v>
      </c>
      <c r="AI242" s="220">
        <f t="shared" ref="AI242:AI261" si="154">SUM(V242:AC242)</f>
        <v>0</v>
      </c>
      <c r="BA242" s="147"/>
      <c r="BR242" s="147"/>
      <c r="CG242" s="147"/>
    </row>
    <row r="243" spans="1:85" ht="15">
      <c r="A243" s="173" t="s">
        <v>10</v>
      </c>
      <c r="B243" s="162">
        <v>0</v>
      </c>
      <c r="C243" s="162">
        <v>0</v>
      </c>
      <c r="D243" s="162">
        <v>0.20834571000847132</v>
      </c>
      <c r="E243" s="162">
        <v>0</v>
      </c>
      <c r="F243" s="322"/>
      <c r="G243" s="162">
        <v>0</v>
      </c>
      <c r="H243" s="174">
        <v>0</v>
      </c>
      <c r="I243" s="160">
        <f t="shared" si="152"/>
        <v>0.20834571000847132</v>
      </c>
      <c r="J243" s="155"/>
      <c r="K243" s="175" t="s">
        <v>10</v>
      </c>
      <c r="L243" s="162">
        <v>0</v>
      </c>
      <c r="M243" s="162">
        <v>0</v>
      </c>
      <c r="N243" s="162">
        <v>0.20834571000847132</v>
      </c>
      <c r="O243" s="162">
        <v>0</v>
      </c>
      <c r="P243" s="162">
        <v>0</v>
      </c>
      <c r="Q243" s="162">
        <v>0</v>
      </c>
      <c r="R243" s="163">
        <v>0</v>
      </c>
      <c r="S243" s="164">
        <f t="shared" si="153"/>
        <v>0.20834571000847132</v>
      </c>
      <c r="U243" s="221" t="s">
        <v>10</v>
      </c>
      <c r="V243" s="213">
        <v>0</v>
      </c>
      <c r="W243" s="213">
        <v>0</v>
      </c>
      <c r="X243" s="213">
        <v>0</v>
      </c>
      <c r="Y243" s="213">
        <v>0</v>
      </c>
      <c r="Z243" s="213">
        <v>0.20834571000847132</v>
      </c>
      <c r="AA243" s="213">
        <v>0</v>
      </c>
      <c r="AB243" s="213">
        <v>0</v>
      </c>
      <c r="AC243" s="214">
        <v>0</v>
      </c>
      <c r="AD243" s="215">
        <v>0</v>
      </c>
      <c r="AE243" s="215">
        <v>0</v>
      </c>
      <c r="AF243" s="215">
        <v>0</v>
      </c>
      <c r="AG243" s="215">
        <v>0</v>
      </c>
      <c r="AH243" s="215">
        <v>0</v>
      </c>
      <c r="AI243" s="216">
        <f t="shared" si="154"/>
        <v>0.20834571000847132</v>
      </c>
      <c r="BA243" s="147"/>
      <c r="BR243" s="147"/>
      <c r="CG243" s="147"/>
    </row>
    <row r="244" spans="1:85" ht="15">
      <c r="A244" s="165" t="s">
        <v>52</v>
      </c>
      <c r="B244" s="166">
        <v>0</v>
      </c>
      <c r="C244" s="166">
        <v>0</v>
      </c>
      <c r="D244" s="166">
        <v>0</v>
      </c>
      <c r="E244" s="166">
        <v>0</v>
      </c>
      <c r="F244" s="322"/>
      <c r="G244" s="166">
        <v>0</v>
      </c>
      <c r="H244" s="167">
        <v>0</v>
      </c>
      <c r="I244" s="168">
        <f t="shared" si="152"/>
        <v>0</v>
      </c>
      <c r="J244" s="155"/>
      <c r="K244" s="169" t="s">
        <v>52</v>
      </c>
      <c r="L244" s="170">
        <v>0</v>
      </c>
      <c r="M244" s="170">
        <v>0</v>
      </c>
      <c r="N244" s="170">
        <v>0</v>
      </c>
      <c r="O244" s="170">
        <v>0</v>
      </c>
      <c r="P244" s="170">
        <v>0</v>
      </c>
      <c r="Q244" s="170">
        <v>0</v>
      </c>
      <c r="R244" s="171">
        <v>0</v>
      </c>
      <c r="S244" s="172">
        <f t="shared" si="153"/>
        <v>0</v>
      </c>
      <c r="U244" s="217" t="s">
        <v>52</v>
      </c>
      <c r="V244" s="218">
        <v>0</v>
      </c>
      <c r="W244" s="218">
        <v>0</v>
      </c>
      <c r="X244" s="218">
        <v>0</v>
      </c>
      <c r="Y244" s="218">
        <v>0</v>
      </c>
      <c r="Z244" s="218">
        <v>0</v>
      </c>
      <c r="AA244" s="218">
        <v>0</v>
      </c>
      <c r="AB244" s="218">
        <v>0</v>
      </c>
      <c r="AC244" s="219">
        <v>0</v>
      </c>
      <c r="AD244" s="218">
        <v>0</v>
      </c>
      <c r="AE244" s="218">
        <v>0</v>
      </c>
      <c r="AF244" s="218">
        <v>0</v>
      </c>
      <c r="AG244" s="218">
        <v>0</v>
      </c>
      <c r="AH244" s="218">
        <v>0</v>
      </c>
      <c r="AI244" s="220">
        <f t="shared" si="154"/>
        <v>0</v>
      </c>
      <c r="BA244" s="147"/>
      <c r="BR244" s="147"/>
      <c r="CG244" s="147"/>
    </row>
    <row r="245" spans="1:85" ht="15">
      <c r="A245" s="173" t="s">
        <v>16</v>
      </c>
      <c r="B245" s="162">
        <v>74.692726186317827</v>
      </c>
      <c r="C245" s="162">
        <v>0.44074352756291701</v>
      </c>
      <c r="D245" s="162">
        <v>1.5952781518486812</v>
      </c>
      <c r="E245" s="162">
        <v>0</v>
      </c>
      <c r="F245" s="322"/>
      <c r="G245" s="162">
        <v>0</v>
      </c>
      <c r="H245" s="174">
        <v>0</v>
      </c>
      <c r="I245" s="160">
        <f t="shared" si="152"/>
        <v>76.728747865729417</v>
      </c>
      <c r="J245" s="155"/>
      <c r="K245" s="175" t="s">
        <v>16</v>
      </c>
      <c r="L245" s="162">
        <v>74.692726186317827</v>
      </c>
      <c r="M245" s="162">
        <v>0.44074352756291701</v>
      </c>
      <c r="N245" s="162">
        <v>1.5952781518486812</v>
      </c>
      <c r="O245" s="162">
        <v>0</v>
      </c>
      <c r="P245" s="162">
        <v>0</v>
      </c>
      <c r="Q245" s="162">
        <v>0</v>
      </c>
      <c r="R245" s="163">
        <v>0</v>
      </c>
      <c r="S245" s="164">
        <f t="shared" si="153"/>
        <v>76.728747865729417</v>
      </c>
      <c r="U245" s="221" t="s">
        <v>16</v>
      </c>
      <c r="V245" s="213">
        <v>74.567200116754634</v>
      </c>
      <c r="W245" s="213">
        <v>0</v>
      </c>
      <c r="X245" s="213">
        <v>0</v>
      </c>
      <c r="Y245" s="213">
        <v>0.44074352756291701</v>
      </c>
      <c r="Z245" s="213">
        <v>1.5310478529533196</v>
      </c>
      <c r="AA245" s="213">
        <v>0</v>
      </c>
      <c r="AB245" s="213">
        <v>0</v>
      </c>
      <c r="AC245" s="214">
        <v>0.18975636845855409</v>
      </c>
      <c r="AD245" s="215">
        <v>0.12552606956319257</v>
      </c>
      <c r="AE245" s="215">
        <v>0</v>
      </c>
      <c r="AF245" s="215">
        <v>0</v>
      </c>
      <c r="AG245" s="215">
        <v>6.4230298895361554E-2</v>
      </c>
      <c r="AH245" s="215">
        <v>0</v>
      </c>
      <c r="AI245" s="216">
        <f t="shared" si="154"/>
        <v>76.728747865729432</v>
      </c>
      <c r="BA245" s="147"/>
      <c r="BR245" s="147"/>
      <c r="CG245" s="147"/>
    </row>
    <row r="246" spans="1:85" ht="15">
      <c r="A246" s="165" t="s">
        <v>15</v>
      </c>
      <c r="B246" s="166">
        <v>32.201791480013071</v>
      </c>
      <c r="C246" s="166">
        <v>0.15678117843887387</v>
      </c>
      <c r="D246" s="166">
        <v>0.53996780188480009</v>
      </c>
      <c r="E246" s="166">
        <v>0</v>
      </c>
      <c r="F246" s="322"/>
      <c r="G246" s="166">
        <v>0</v>
      </c>
      <c r="H246" s="167">
        <v>0</v>
      </c>
      <c r="I246" s="168">
        <f t="shared" si="152"/>
        <v>32.898540460336747</v>
      </c>
      <c r="J246" s="155"/>
      <c r="K246" s="169" t="s">
        <v>15</v>
      </c>
      <c r="L246" s="170">
        <v>32.201791480013071</v>
      </c>
      <c r="M246" s="170">
        <v>0.15678117843887387</v>
      </c>
      <c r="N246" s="170">
        <v>0.53996780188480009</v>
      </c>
      <c r="O246" s="170">
        <v>0</v>
      </c>
      <c r="P246" s="170">
        <v>0</v>
      </c>
      <c r="Q246" s="170">
        <v>0</v>
      </c>
      <c r="R246" s="171">
        <v>0</v>
      </c>
      <c r="S246" s="172">
        <f t="shared" si="153"/>
        <v>32.898540460336747</v>
      </c>
      <c r="U246" s="217" t="s">
        <v>53</v>
      </c>
      <c r="V246" s="218">
        <v>32.198397291990247</v>
      </c>
      <c r="W246" s="218">
        <v>0</v>
      </c>
      <c r="X246" s="218">
        <v>0</v>
      </c>
      <c r="Y246" s="218">
        <v>0.15678117843887387</v>
      </c>
      <c r="Z246" s="218">
        <v>0.53722442436703233</v>
      </c>
      <c r="AA246" s="218">
        <v>0</v>
      </c>
      <c r="AB246" s="218">
        <v>0</v>
      </c>
      <c r="AC246" s="219">
        <v>6.1375655405925657E-3</v>
      </c>
      <c r="AD246" s="218">
        <v>3.3941880228248273E-3</v>
      </c>
      <c r="AE246" s="218">
        <v>0</v>
      </c>
      <c r="AF246" s="218">
        <v>0</v>
      </c>
      <c r="AG246" s="218">
        <v>2.7433775177677388E-3</v>
      </c>
      <c r="AH246" s="218">
        <v>0</v>
      </c>
      <c r="AI246" s="220">
        <f t="shared" si="154"/>
        <v>32.898540460336747</v>
      </c>
      <c r="BA246" s="147"/>
      <c r="BR246" s="147"/>
      <c r="CG246" s="147"/>
    </row>
    <row r="247" spans="1:85" ht="15">
      <c r="A247" s="173" t="s">
        <v>54</v>
      </c>
      <c r="B247" s="162">
        <v>0</v>
      </c>
      <c r="C247" s="162">
        <v>0</v>
      </c>
      <c r="D247" s="162">
        <v>0</v>
      </c>
      <c r="E247" s="162">
        <v>1.0053466290714619</v>
      </c>
      <c r="F247" s="322"/>
      <c r="G247" s="162">
        <v>0</v>
      </c>
      <c r="H247" s="174">
        <v>0</v>
      </c>
      <c r="I247" s="160">
        <f t="shared" si="152"/>
        <v>1.0053466290714619</v>
      </c>
      <c r="J247" s="155"/>
      <c r="K247" s="175" t="s">
        <v>54</v>
      </c>
      <c r="L247" s="162">
        <v>0</v>
      </c>
      <c r="M247" s="162">
        <v>0</v>
      </c>
      <c r="N247" s="162">
        <v>0</v>
      </c>
      <c r="O247" s="162">
        <v>1.0053466290714619</v>
      </c>
      <c r="P247" s="162">
        <v>187.44402072157129</v>
      </c>
      <c r="Q247" s="162">
        <v>0</v>
      </c>
      <c r="R247" s="163">
        <v>0</v>
      </c>
      <c r="S247" s="164">
        <f t="shared" si="153"/>
        <v>188.44936735064275</v>
      </c>
      <c r="U247" s="221" t="s">
        <v>54</v>
      </c>
      <c r="V247" s="213">
        <v>0</v>
      </c>
      <c r="W247" s="213">
        <v>0</v>
      </c>
      <c r="X247" s="213">
        <v>0</v>
      </c>
      <c r="Y247" s="213">
        <v>0</v>
      </c>
      <c r="Z247" s="213">
        <v>0</v>
      </c>
      <c r="AA247" s="213">
        <v>1.0053466290714619</v>
      </c>
      <c r="AB247" s="213">
        <v>187.44402072157129</v>
      </c>
      <c r="AC247" s="214">
        <v>0</v>
      </c>
      <c r="AD247" s="213">
        <v>0</v>
      </c>
      <c r="AE247" s="213">
        <v>0</v>
      </c>
      <c r="AF247" s="213">
        <v>0</v>
      </c>
      <c r="AG247" s="213">
        <v>0</v>
      </c>
      <c r="AH247" s="213">
        <v>0</v>
      </c>
      <c r="AI247" s="216">
        <f t="shared" si="154"/>
        <v>188.44936735064275</v>
      </c>
      <c r="BA247" s="147"/>
      <c r="BR247" s="147"/>
      <c r="CG247" s="147"/>
    </row>
    <row r="248" spans="1:85" ht="15">
      <c r="A248" s="165" t="s">
        <v>12</v>
      </c>
      <c r="B248" s="166">
        <v>0</v>
      </c>
      <c r="C248" s="166">
        <v>0</v>
      </c>
      <c r="D248" s="166">
        <v>0</v>
      </c>
      <c r="E248" s="166">
        <v>8.8949184266956083E-2</v>
      </c>
      <c r="F248" s="322"/>
      <c r="G248" s="166">
        <v>0</v>
      </c>
      <c r="H248" s="167">
        <v>0</v>
      </c>
      <c r="I248" s="168">
        <f t="shared" si="152"/>
        <v>8.8949184266956083E-2</v>
      </c>
      <c r="J248" s="155"/>
      <c r="K248" s="169" t="s">
        <v>12</v>
      </c>
      <c r="L248" s="170">
        <v>0</v>
      </c>
      <c r="M248" s="170">
        <v>0</v>
      </c>
      <c r="N248" s="170">
        <v>0</v>
      </c>
      <c r="O248" s="170">
        <v>8.8949184266956083E-2</v>
      </c>
      <c r="P248" s="170">
        <v>12.677273421258585</v>
      </c>
      <c r="Q248" s="170">
        <v>0</v>
      </c>
      <c r="R248" s="171">
        <v>0</v>
      </c>
      <c r="S248" s="172">
        <f t="shared" si="153"/>
        <v>12.766222605525542</v>
      </c>
      <c r="U248" s="217" t="s">
        <v>12</v>
      </c>
      <c r="V248" s="218">
        <v>0</v>
      </c>
      <c r="W248" s="218">
        <v>0</v>
      </c>
      <c r="X248" s="218">
        <v>0</v>
      </c>
      <c r="Y248" s="218">
        <v>0</v>
      </c>
      <c r="Z248" s="218">
        <v>0</v>
      </c>
      <c r="AA248" s="218">
        <v>8.8949184266956083E-2</v>
      </c>
      <c r="AB248" s="218">
        <v>12.677273421258585</v>
      </c>
      <c r="AC248" s="219">
        <v>0</v>
      </c>
      <c r="AD248" s="218">
        <v>0</v>
      </c>
      <c r="AE248" s="218">
        <v>0</v>
      </c>
      <c r="AF248" s="218">
        <v>0</v>
      </c>
      <c r="AG248" s="218">
        <v>0</v>
      </c>
      <c r="AH248" s="218">
        <v>0</v>
      </c>
      <c r="AI248" s="220">
        <f t="shared" si="154"/>
        <v>12.766222605525542</v>
      </c>
      <c r="BA248" s="147"/>
      <c r="BR248" s="147"/>
      <c r="CG248" s="147"/>
    </row>
    <row r="249" spans="1:85" ht="15">
      <c r="A249" s="173" t="s">
        <v>55</v>
      </c>
      <c r="B249" s="162">
        <v>0</v>
      </c>
      <c r="C249" s="162">
        <v>0</v>
      </c>
      <c r="D249" s="162">
        <v>1.0691749580507151E-2</v>
      </c>
      <c r="E249" s="162">
        <v>0</v>
      </c>
      <c r="F249" s="322"/>
      <c r="G249" s="162">
        <v>0</v>
      </c>
      <c r="H249" s="174">
        <v>0</v>
      </c>
      <c r="I249" s="160">
        <f t="shared" si="152"/>
        <v>1.0691749580507151E-2</v>
      </c>
      <c r="J249" s="155"/>
      <c r="K249" s="175" t="s">
        <v>55</v>
      </c>
      <c r="L249" s="162">
        <v>0</v>
      </c>
      <c r="M249" s="162">
        <v>0</v>
      </c>
      <c r="N249" s="162">
        <v>1.0691749580507151E-2</v>
      </c>
      <c r="O249" s="162">
        <v>0</v>
      </c>
      <c r="P249" s="162">
        <v>0</v>
      </c>
      <c r="Q249" s="162">
        <v>0</v>
      </c>
      <c r="R249" s="163">
        <v>0</v>
      </c>
      <c r="S249" s="164">
        <f t="shared" si="153"/>
        <v>1.0691749580507151E-2</v>
      </c>
      <c r="U249" s="221" t="s">
        <v>55</v>
      </c>
      <c r="V249" s="213">
        <v>0</v>
      </c>
      <c r="W249" s="213">
        <v>0</v>
      </c>
      <c r="X249" s="213">
        <v>0</v>
      </c>
      <c r="Y249" s="213">
        <v>0</v>
      </c>
      <c r="Z249" s="213">
        <v>1.0691749580507151E-2</v>
      </c>
      <c r="AA249" s="213">
        <v>0</v>
      </c>
      <c r="AB249" s="213">
        <v>0</v>
      </c>
      <c r="AC249" s="214">
        <v>0</v>
      </c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6">
        <f t="shared" si="154"/>
        <v>1.0691749580507151E-2</v>
      </c>
      <c r="BA249" s="147"/>
      <c r="BR249" s="147"/>
      <c r="CG249" s="147"/>
    </row>
    <row r="250" spans="1:85" ht="15">
      <c r="A250" s="165" t="s">
        <v>17</v>
      </c>
      <c r="B250" s="166">
        <v>51.904151056098577</v>
      </c>
      <c r="C250" s="166">
        <v>2.48611100033271</v>
      </c>
      <c r="D250" s="166">
        <v>25.481592680835675</v>
      </c>
      <c r="E250" s="166">
        <v>9.6728946619696443E-2</v>
      </c>
      <c r="F250" s="322"/>
      <c r="G250" s="166">
        <v>0</v>
      </c>
      <c r="H250" s="167">
        <v>0</v>
      </c>
      <c r="I250" s="168">
        <f t="shared" si="152"/>
        <v>79.968583683886663</v>
      </c>
      <c r="J250" s="155"/>
      <c r="K250" s="169" t="s">
        <v>17</v>
      </c>
      <c r="L250" s="170">
        <v>51.904151056098577</v>
      </c>
      <c r="M250" s="170">
        <v>2.48611100033271</v>
      </c>
      <c r="N250" s="170">
        <v>25.481592680835675</v>
      </c>
      <c r="O250" s="170">
        <v>9.6728946619696443E-2</v>
      </c>
      <c r="P250" s="170">
        <v>0.1367558584111106</v>
      </c>
      <c r="Q250" s="170">
        <v>0</v>
      </c>
      <c r="R250" s="171">
        <v>0</v>
      </c>
      <c r="S250" s="172">
        <f t="shared" si="153"/>
        <v>80.10533954229777</v>
      </c>
      <c r="U250" s="217" t="s">
        <v>17</v>
      </c>
      <c r="V250" s="218">
        <v>51.859185513280273</v>
      </c>
      <c r="W250" s="218">
        <v>0</v>
      </c>
      <c r="X250" s="218">
        <v>0</v>
      </c>
      <c r="Y250" s="218">
        <v>2.48611100033271</v>
      </c>
      <c r="Z250" s="218">
        <v>25.481592680835675</v>
      </c>
      <c r="AA250" s="218">
        <v>0</v>
      </c>
      <c r="AB250" s="218">
        <v>0.1367558584111106</v>
      </c>
      <c r="AC250" s="219">
        <v>0.14169448943799756</v>
      </c>
      <c r="AD250" s="218">
        <v>4.4965542818301091E-2</v>
      </c>
      <c r="AE250" s="218">
        <v>0</v>
      </c>
      <c r="AF250" s="218">
        <v>0</v>
      </c>
      <c r="AG250" s="218">
        <v>0</v>
      </c>
      <c r="AH250" s="218">
        <v>9.6728946619696443E-2</v>
      </c>
      <c r="AI250" s="220">
        <f t="shared" si="154"/>
        <v>80.105339542297756</v>
      </c>
      <c r="BA250" s="147"/>
      <c r="BR250" s="147"/>
      <c r="CG250" s="147"/>
    </row>
    <row r="251" spans="1:85" ht="15">
      <c r="A251" s="173" t="s">
        <v>139</v>
      </c>
      <c r="B251" s="162">
        <v>498.6905118382582</v>
      </c>
      <c r="C251" s="162">
        <v>14.625691483747651</v>
      </c>
      <c r="D251" s="162">
        <v>343.83337939292937</v>
      </c>
      <c r="E251" s="162">
        <v>2.0161629058504409</v>
      </c>
      <c r="F251" s="322"/>
      <c r="G251" s="162">
        <v>0</v>
      </c>
      <c r="H251" s="174">
        <v>0</v>
      </c>
      <c r="I251" s="160">
        <f t="shared" si="152"/>
        <v>859.16574562078574</v>
      </c>
      <c r="J251" s="155"/>
      <c r="K251" s="175" t="s">
        <v>139</v>
      </c>
      <c r="L251" s="162">
        <v>498.6905118382582</v>
      </c>
      <c r="M251" s="162">
        <v>14.625691483747651</v>
      </c>
      <c r="N251" s="162">
        <v>343.83337939292937</v>
      </c>
      <c r="O251" s="162">
        <v>2.0161629058504409</v>
      </c>
      <c r="P251" s="162">
        <v>0.20466508762843102</v>
      </c>
      <c r="Q251" s="162">
        <v>0</v>
      </c>
      <c r="R251" s="163">
        <v>0</v>
      </c>
      <c r="S251" s="164">
        <f t="shared" si="153"/>
        <v>859.37041070841417</v>
      </c>
      <c r="U251" s="221" t="s">
        <v>139</v>
      </c>
      <c r="V251" s="213">
        <v>484.79551645333504</v>
      </c>
      <c r="W251" s="213">
        <v>0</v>
      </c>
      <c r="X251" s="213">
        <v>0</v>
      </c>
      <c r="Y251" s="213">
        <v>14.625691483747651</v>
      </c>
      <c r="Z251" s="213">
        <v>343.47907661966838</v>
      </c>
      <c r="AA251" s="213">
        <v>2.0161629058504409</v>
      </c>
      <c r="AB251" s="213">
        <v>0.20466508762843102</v>
      </c>
      <c r="AC251" s="214">
        <v>14.249298158184203</v>
      </c>
      <c r="AD251" s="213">
        <v>13.894995384923186</v>
      </c>
      <c r="AE251" s="213">
        <v>0</v>
      </c>
      <c r="AF251" s="213">
        <v>0</v>
      </c>
      <c r="AG251" s="213">
        <v>0.35430277326101683</v>
      </c>
      <c r="AH251" s="213">
        <v>0</v>
      </c>
      <c r="AI251" s="216">
        <f t="shared" si="154"/>
        <v>859.37041070841417</v>
      </c>
      <c r="BA251" s="147"/>
      <c r="BR251" s="147"/>
      <c r="CG251" s="147"/>
    </row>
    <row r="252" spans="1:85" ht="15">
      <c r="A252" s="165" t="s">
        <v>25</v>
      </c>
      <c r="B252" s="166">
        <v>105.99151450502511</v>
      </c>
      <c r="C252" s="166">
        <v>4.6613836025553024</v>
      </c>
      <c r="D252" s="166">
        <v>76.137408425394298</v>
      </c>
      <c r="E252" s="166">
        <v>507.22248591823194</v>
      </c>
      <c r="F252" s="322"/>
      <c r="G252" s="166">
        <v>79.292628877015929</v>
      </c>
      <c r="H252" s="167">
        <v>11.888464070900902</v>
      </c>
      <c r="I252" s="168">
        <f t="shared" si="152"/>
        <v>785.19388539912347</v>
      </c>
      <c r="J252" s="155"/>
      <c r="K252" s="169" t="s">
        <v>25</v>
      </c>
      <c r="L252" s="170">
        <v>105.99151450502511</v>
      </c>
      <c r="M252" s="170">
        <v>4.6613836025553024</v>
      </c>
      <c r="N252" s="170">
        <v>76.137408425394298</v>
      </c>
      <c r="O252" s="170">
        <v>507.22248591823194</v>
      </c>
      <c r="P252" s="170">
        <v>14.422059773737342</v>
      </c>
      <c r="Q252" s="170">
        <v>79.292628877015929</v>
      </c>
      <c r="R252" s="171">
        <v>11.888464070900902</v>
      </c>
      <c r="S252" s="172">
        <f t="shared" si="153"/>
        <v>799.61594517286085</v>
      </c>
      <c r="U252" s="217" t="s">
        <v>25</v>
      </c>
      <c r="V252" s="218">
        <v>3.9246436209021343</v>
      </c>
      <c r="W252" s="218">
        <v>39.43007838891711</v>
      </c>
      <c r="X252" s="218">
        <v>79.292628877015929</v>
      </c>
      <c r="Y252" s="218">
        <v>4.6613836025553024</v>
      </c>
      <c r="Z252" s="218">
        <v>75.269886212633651</v>
      </c>
      <c r="AA252" s="218">
        <v>470.4490760937511</v>
      </c>
      <c r="AB252" s="218">
        <v>14.422059773737342</v>
      </c>
      <c r="AC252" s="219">
        <v>112.16618860334833</v>
      </c>
      <c r="AD252" s="218">
        <v>62.636792495205867</v>
      </c>
      <c r="AE252" s="218">
        <v>35.109307043565146</v>
      </c>
      <c r="AF252" s="218">
        <v>11.888464070900902</v>
      </c>
      <c r="AG252" s="218">
        <v>0.86752221276065122</v>
      </c>
      <c r="AH252" s="218">
        <v>1.6641027809157147</v>
      </c>
      <c r="AI252" s="220">
        <f t="shared" si="154"/>
        <v>799.61594517286096</v>
      </c>
      <c r="BA252" s="147"/>
      <c r="BR252" s="147"/>
      <c r="CG252" s="147"/>
    </row>
    <row r="253" spans="1:85" ht="15">
      <c r="A253" s="173" t="s">
        <v>24</v>
      </c>
      <c r="B253" s="162">
        <v>47.099158736314571</v>
      </c>
      <c r="C253" s="162">
        <v>0</v>
      </c>
      <c r="D253" s="162">
        <v>0.86549176584310972</v>
      </c>
      <c r="E253" s="162">
        <v>0</v>
      </c>
      <c r="F253" s="322"/>
      <c r="G253" s="162">
        <v>0</v>
      </c>
      <c r="H253" s="174">
        <v>0</v>
      </c>
      <c r="I253" s="160">
        <f t="shared" si="152"/>
        <v>47.964650502157681</v>
      </c>
      <c r="J253" s="155"/>
      <c r="K253" s="175" t="s">
        <v>24</v>
      </c>
      <c r="L253" s="162">
        <v>47.099158736314571</v>
      </c>
      <c r="M253" s="162">
        <v>0</v>
      </c>
      <c r="N253" s="162">
        <v>0.86549176584310972</v>
      </c>
      <c r="O253" s="162">
        <v>0</v>
      </c>
      <c r="P253" s="162">
        <v>0</v>
      </c>
      <c r="Q253" s="162">
        <v>0</v>
      </c>
      <c r="R253" s="163">
        <v>0</v>
      </c>
      <c r="S253" s="164">
        <f t="shared" si="153"/>
        <v>47.964650502157681</v>
      </c>
      <c r="U253" s="221" t="s">
        <v>24</v>
      </c>
      <c r="V253" s="213">
        <v>46.721333818510914</v>
      </c>
      <c r="W253" s="213">
        <v>0</v>
      </c>
      <c r="X253" s="213">
        <v>0</v>
      </c>
      <c r="Y253" s="213">
        <v>0</v>
      </c>
      <c r="Z253" s="213">
        <v>0.86549176584310972</v>
      </c>
      <c r="AA253" s="213">
        <v>0</v>
      </c>
      <c r="AB253" s="213">
        <v>0</v>
      </c>
      <c r="AC253" s="214">
        <v>0.37782491780365501</v>
      </c>
      <c r="AD253" s="213">
        <v>0.37782491780365501</v>
      </c>
      <c r="AE253" s="213">
        <v>0</v>
      </c>
      <c r="AF253" s="213">
        <v>0</v>
      </c>
      <c r="AG253" s="213">
        <v>0</v>
      </c>
      <c r="AH253" s="213">
        <v>0</v>
      </c>
      <c r="AI253" s="216">
        <f t="shared" si="154"/>
        <v>47.964650502157681</v>
      </c>
      <c r="BA253" s="147"/>
      <c r="BR253" s="147"/>
      <c r="CG253" s="147"/>
    </row>
    <row r="254" spans="1:85" ht="15">
      <c r="A254" s="165" t="s">
        <v>56</v>
      </c>
      <c r="B254" s="166">
        <v>0.37177126629750767</v>
      </c>
      <c r="C254" s="166">
        <v>0.63047807531896927</v>
      </c>
      <c r="D254" s="166">
        <v>1.1498080400953845</v>
      </c>
      <c r="E254" s="166">
        <v>0</v>
      </c>
      <c r="F254" s="322"/>
      <c r="G254" s="166">
        <v>0</v>
      </c>
      <c r="H254" s="167">
        <v>0</v>
      </c>
      <c r="I254" s="168">
        <f t="shared" si="152"/>
        <v>2.1520573817118613</v>
      </c>
      <c r="J254" s="155"/>
      <c r="K254" s="169" t="s">
        <v>56</v>
      </c>
      <c r="L254" s="170">
        <v>0.37177126629750767</v>
      </c>
      <c r="M254" s="170">
        <v>0.63047807531896927</v>
      </c>
      <c r="N254" s="170">
        <v>1.1498080400953845</v>
      </c>
      <c r="O254" s="170">
        <v>0</v>
      </c>
      <c r="P254" s="170">
        <v>0</v>
      </c>
      <c r="Q254" s="170">
        <v>0</v>
      </c>
      <c r="R254" s="171">
        <v>0</v>
      </c>
      <c r="S254" s="172">
        <f t="shared" si="153"/>
        <v>2.1520573817118613</v>
      </c>
      <c r="U254" s="217" t="s">
        <v>56</v>
      </c>
      <c r="V254" s="218">
        <v>0.37177126629750767</v>
      </c>
      <c r="W254" s="218">
        <v>0</v>
      </c>
      <c r="X254" s="218">
        <v>0</v>
      </c>
      <c r="Y254" s="218">
        <v>0.63047807531896927</v>
      </c>
      <c r="Z254" s="218">
        <v>1.1498080400953845</v>
      </c>
      <c r="AA254" s="218">
        <v>0</v>
      </c>
      <c r="AB254" s="218">
        <v>0</v>
      </c>
      <c r="AC254" s="219">
        <v>0</v>
      </c>
      <c r="AD254" s="218">
        <v>0</v>
      </c>
      <c r="AE254" s="218">
        <v>0</v>
      </c>
      <c r="AF254" s="218">
        <v>0</v>
      </c>
      <c r="AG254" s="218">
        <v>0</v>
      </c>
      <c r="AH254" s="218">
        <v>0</v>
      </c>
      <c r="AI254" s="220">
        <f t="shared" si="154"/>
        <v>2.1520573817118613</v>
      </c>
      <c r="BA254" s="147"/>
      <c r="BR254" s="147"/>
      <c r="CG254" s="147"/>
    </row>
    <row r="255" spans="1:85" ht="15">
      <c r="A255" s="173" t="s">
        <v>22</v>
      </c>
      <c r="B255" s="162">
        <v>2.7560779501460599</v>
      </c>
      <c r="C255" s="162">
        <v>0</v>
      </c>
      <c r="D255" s="162">
        <v>103.73619339408995</v>
      </c>
      <c r="E255" s="162">
        <v>0</v>
      </c>
      <c r="F255" s="322"/>
      <c r="G255" s="162">
        <v>0</v>
      </c>
      <c r="H255" s="174">
        <v>0</v>
      </c>
      <c r="I255" s="160">
        <f t="shared" si="152"/>
        <v>106.49227134423602</v>
      </c>
      <c r="J255" s="155"/>
      <c r="K255" s="175" t="s">
        <v>22</v>
      </c>
      <c r="L255" s="162">
        <v>2.7560779501460599</v>
      </c>
      <c r="M255" s="162">
        <v>0</v>
      </c>
      <c r="N255" s="162">
        <v>103.73619339408995</v>
      </c>
      <c r="O255" s="162">
        <v>0</v>
      </c>
      <c r="P255" s="162">
        <v>10.670015279183865</v>
      </c>
      <c r="Q255" s="162">
        <v>0</v>
      </c>
      <c r="R255" s="163">
        <v>0</v>
      </c>
      <c r="S255" s="164">
        <f t="shared" si="153"/>
        <v>117.16228662341987</v>
      </c>
      <c r="U255" s="221" t="s">
        <v>22</v>
      </c>
      <c r="V255" s="213">
        <v>2.7560779501460599</v>
      </c>
      <c r="W255" s="213">
        <v>0</v>
      </c>
      <c r="X255" s="213">
        <v>0</v>
      </c>
      <c r="Y255" s="213">
        <v>0</v>
      </c>
      <c r="Z255" s="213">
        <v>103.70076359174539</v>
      </c>
      <c r="AA255" s="213">
        <v>0</v>
      </c>
      <c r="AB255" s="213">
        <v>10.670015279183865</v>
      </c>
      <c r="AC255" s="214">
        <v>3.5429802344563985E-2</v>
      </c>
      <c r="AD255" s="213">
        <v>0</v>
      </c>
      <c r="AE255" s="213">
        <v>0</v>
      </c>
      <c r="AF255" s="213">
        <v>0</v>
      </c>
      <c r="AG255" s="213">
        <v>3.5429802344563985E-2</v>
      </c>
      <c r="AH255" s="213">
        <v>0</v>
      </c>
      <c r="AI255" s="216">
        <f t="shared" si="154"/>
        <v>117.16228662341987</v>
      </c>
      <c r="BA255" s="147"/>
      <c r="BR255" s="147"/>
      <c r="CG255" s="147"/>
    </row>
    <row r="256" spans="1:85" ht="15">
      <c r="A256" s="165" t="s">
        <v>21</v>
      </c>
      <c r="B256" s="166">
        <v>2.4173031098370288E-4</v>
      </c>
      <c r="C256" s="166">
        <v>0</v>
      </c>
      <c r="D256" s="166">
        <v>6.043257774592572E-5</v>
      </c>
      <c r="E256" s="166">
        <v>0</v>
      </c>
      <c r="F256" s="322"/>
      <c r="G256" s="166">
        <v>0</v>
      </c>
      <c r="H256" s="167">
        <v>0</v>
      </c>
      <c r="I256" s="168">
        <f t="shared" si="152"/>
        <v>3.021628887296286E-4</v>
      </c>
      <c r="J256" s="155"/>
      <c r="K256" s="169" t="s">
        <v>21</v>
      </c>
      <c r="L256" s="170">
        <v>2.4173031098370288E-4</v>
      </c>
      <c r="M256" s="170">
        <v>0</v>
      </c>
      <c r="N256" s="170">
        <v>6.043257774592572E-5</v>
      </c>
      <c r="O256" s="170">
        <v>0</v>
      </c>
      <c r="P256" s="170">
        <v>0</v>
      </c>
      <c r="Q256" s="170">
        <v>0</v>
      </c>
      <c r="R256" s="171">
        <v>0</v>
      </c>
      <c r="S256" s="172">
        <f t="shared" si="153"/>
        <v>3.021628887296286E-4</v>
      </c>
      <c r="U256" s="217" t="s">
        <v>57</v>
      </c>
      <c r="V256" s="218">
        <v>2.4173031098370288E-4</v>
      </c>
      <c r="W256" s="218">
        <v>0</v>
      </c>
      <c r="X256" s="218">
        <v>0</v>
      </c>
      <c r="Y256" s="218">
        <v>0</v>
      </c>
      <c r="Z256" s="218">
        <v>6.043257774592572E-5</v>
      </c>
      <c r="AA256" s="218">
        <v>0</v>
      </c>
      <c r="AB256" s="218">
        <v>0</v>
      </c>
      <c r="AC256" s="219">
        <v>0</v>
      </c>
      <c r="AD256" s="218">
        <v>0</v>
      </c>
      <c r="AE256" s="218">
        <v>0</v>
      </c>
      <c r="AF256" s="218">
        <v>0</v>
      </c>
      <c r="AG256" s="218">
        <v>0</v>
      </c>
      <c r="AH256" s="218">
        <v>0</v>
      </c>
      <c r="AI256" s="220">
        <f t="shared" si="154"/>
        <v>3.021628887296286E-4</v>
      </c>
      <c r="BA256" s="147"/>
      <c r="BR256" s="147"/>
      <c r="CG256" s="147"/>
    </row>
    <row r="257" spans="1:85" ht="15">
      <c r="A257" s="176" t="s">
        <v>60</v>
      </c>
      <c r="B257" s="162">
        <v>5.1912000000000003</v>
      </c>
      <c r="C257" s="162">
        <v>0</v>
      </c>
      <c r="D257" s="162">
        <v>0</v>
      </c>
      <c r="E257" s="162">
        <v>0</v>
      </c>
      <c r="F257" s="322"/>
      <c r="G257" s="162">
        <v>0</v>
      </c>
      <c r="H257" s="174">
        <v>0</v>
      </c>
      <c r="I257" s="160">
        <f t="shared" si="152"/>
        <v>5.1912000000000003</v>
      </c>
      <c r="J257" s="155"/>
      <c r="K257" s="177" t="s">
        <v>60</v>
      </c>
      <c r="L257" s="162">
        <v>5.1912000000000003</v>
      </c>
      <c r="M257" s="162">
        <v>0</v>
      </c>
      <c r="N257" s="162">
        <v>0</v>
      </c>
      <c r="O257" s="162">
        <v>0</v>
      </c>
      <c r="P257" s="162">
        <v>0</v>
      </c>
      <c r="Q257" s="162">
        <v>0</v>
      </c>
      <c r="R257" s="163">
        <v>0</v>
      </c>
      <c r="S257" s="164">
        <f t="shared" si="153"/>
        <v>5.1912000000000003</v>
      </c>
      <c r="U257" s="222" t="s">
        <v>58</v>
      </c>
      <c r="V257" s="213">
        <v>5.1912000000000003</v>
      </c>
      <c r="W257" s="213">
        <v>0</v>
      </c>
      <c r="X257" s="213">
        <v>0</v>
      </c>
      <c r="Y257" s="213">
        <v>0</v>
      </c>
      <c r="Z257" s="213">
        <v>0</v>
      </c>
      <c r="AA257" s="213">
        <v>0</v>
      </c>
      <c r="AB257" s="213">
        <v>0</v>
      </c>
      <c r="AC257" s="214">
        <v>0</v>
      </c>
      <c r="AD257" s="215">
        <v>0</v>
      </c>
      <c r="AE257" s="215">
        <v>0</v>
      </c>
      <c r="AF257" s="215">
        <v>0</v>
      </c>
      <c r="AG257" s="215">
        <v>0</v>
      </c>
      <c r="AH257" s="215">
        <v>0</v>
      </c>
      <c r="AI257" s="216">
        <f t="shared" si="154"/>
        <v>5.1912000000000003</v>
      </c>
      <c r="BA257" s="147"/>
      <c r="BR257" s="147"/>
      <c r="CG257" s="147"/>
    </row>
    <row r="258" spans="1:85">
      <c r="A258" s="178" t="s">
        <v>23</v>
      </c>
      <c r="B258" s="179">
        <v>5.1912000000000003</v>
      </c>
      <c r="C258" s="179">
        <v>0</v>
      </c>
      <c r="D258" s="179">
        <v>0</v>
      </c>
      <c r="E258" s="179">
        <v>0</v>
      </c>
      <c r="F258" s="322"/>
      <c r="G258" s="179">
        <v>0</v>
      </c>
      <c r="H258" s="180">
        <v>0</v>
      </c>
      <c r="I258" s="181">
        <f t="shared" si="152"/>
        <v>5.1912000000000003</v>
      </c>
      <c r="J258" s="155"/>
      <c r="K258" s="182" t="s">
        <v>23</v>
      </c>
      <c r="L258" s="183">
        <v>5.1912000000000003</v>
      </c>
      <c r="M258" s="183">
        <v>0</v>
      </c>
      <c r="N258" s="183">
        <v>0</v>
      </c>
      <c r="O258" s="183">
        <v>0</v>
      </c>
      <c r="P258" s="183">
        <v>0</v>
      </c>
      <c r="Q258" s="183">
        <v>0</v>
      </c>
      <c r="R258" s="184">
        <v>0</v>
      </c>
      <c r="S258" s="185">
        <f t="shared" si="153"/>
        <v>5.1912000000000003</v>
      </c>
      <c r="U258" s="223" t="s">
        <v>61</v>
      </c>
      <c r="V258" s="224">
        <v>5.1912000000000003</v>
      </c>
      <c r="W258" s="224">
        <v>0</v>
      </c>
      <c r="X258" s="224">
        <v>0</v>
      </c>
      <c r="Y258" s="224">
        <v>0</v>
      </c>
      <c r="Z258" s="224">
        <v>0</v>
      </c>
      <c r="AA258" s="224">
        <v>0</v>
      </c>
      <c r="AB258" s="224">
        <v>0</v>
      </c>
      <c r="AC258" s="224">
        <v>0</v>
      </c>
      <c r="AD258" s="224">
        <v>0</v>
      </c>
      <c r="AE258" s="224">
        <v>0</v>
      </c>
      <c r="AF258" s="224">
        <v>0</v>
      </c>
      <c r="AG258" s="224">
        <v>0</v>
      </c>
      <c r="AH258" s="125">
        <v>0</v>
      </c>
      <c r="AI258" s="225">
        <f t="shared" si="154"/>
        <v>5.1912000000000003</v>
      </c>
      <c r="BA258" s="147"/>
      <c r="BR258" s="147"/>
      <c r="CG258" s="147"/>
    </row>
    <row r="259" spans="1:85">
      <c r="A259" s="186" t="s">
        <v>19</v>
      </c>
      <c r="B259" s="187">
        <v>0</v>
      </c>
      <c r="C259" s="187">
        <v>0</v>
      </c>
      <c r="D259" s="187">
        <v>0</v>
      </c>
      <c r="E259" s="187">
        <v>0</v>
      </c>
      <c r="F259" s="322"/>
      <c r="G259" s="187">
        <v>0</v>
      </c>
      <c r="H259" s="188">
        <v>0</v>
      </c>
      <c r="I259" s="189">
        <f t="shared" si="152"/>
        <v>0</v>
      </c>
      <c r="J259" s="155"/>
      <c r="K259" s="190" t="s">
        <v>19</v>
      </c>
      <c r="L259" s="187">
        <v>0</v>
      </c>
      <c r="M259" s="187">
        <v>0</v>
      </c>
      <c r="N259" s="187">
        <v>0</v>
      </c>
      <c r="O259" s="187">
        <v>0</v>
      </c>
      <c r="P259" s="187">
        <v>0</v>
      </c>
      <c r="Q259" s="187">
        <v>0</v>
      </c>
      <c r="R259" s="191">
        <v>0</v>
      </c>
      <c r="S259" s="192">
        <f t="shared" si="153"/>
        <v>0</v>
      </c>
      <c r="U259" s="226" t="s">
        <v>19</v>
      </c>
      <c r="V259" s="227">
        <v>0</v>
      </c>
      <c r="W259" s="227">
        <v>0</v>
      </c>
      <c r="X259" s="227">
        <v>0</v>
      </c>
      <c r="Y259" s="227">
        <v>0</v>
      </c>
      <c r="Z259" s="227">
        <v>0</v>
      </c>
      <c r="AA259" s="227">
        <v>0</v>
      </c>
      <c r="AB259" s="227">
        <v>0</v>
      </c>
      <c r="AC259" s="227">
        <v>0</v>
      </c>
      <c r="AD259" s="228">
        <v>0</v>
      </c>
      <c r="AE259" s="228">
        <v>0</v>
      </c>
      <c r="AF259" s="228">
        <v>0</v>
      </c>
      <c r="AG259" s="228">
        <v>0</v>
      </c>
      <c r="AH259" s="228">
        <v>0</v>
      </c>
      <c r="AI259" s="229">
        <f t="shared" si="154"/>
        <v>0</v>
      </c>
      <c r="BA259" s="147"/>
      <c r="BR259" s="147"/>
      <c r="CG259" s="147"/>
    </row>
    <row r="260" spans="1:85">
      <c r="A260" s="178" t="s">
        <v>20</v>
      </c>
      <c r="B260" s="179">
        <v>0</v>
      </c>
      <c r="C260" s="179">
        <v>0</v>
      </c>
      <c r="D260" s="179">
        <v>0</v>
      </c>
      <c r="E260" s="179">
        <v>0</v>
      </c>
      <c r="F260" s="322"/>
      <c r="G260" s="179">
        <v>0</v>
      </c>
      <c r="H260" s="180">
        <v>0</v>
      </c>
      <c r="I260" s="181">
        <f t="shared" si="152"/>
        <v>0</v>
      </c>
      <c r="J260" s="155"/>
      <c r="K260" s="182" t="s">
        <v>20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4">
        <v>0</v>
      </c>
      <c r="S260" s="185">
        <f t="shared" si="153"/>
        <v>0</v>
      </c>
      <c r="U260" s="223" t="s">
        <v>20</v>
      </c>
      <c r="V260" s="224">
        <v>0</v>
      </c>
      <c r="W260" s="224">
        <v>0</v>
      </c>
      <c r="X260" s="224">
        <v>0</v>
      </c>
      <c r="Y260" s="224">
        <v>0</v>
      </c>
      <c r="Z260" s="224">
        <v>0</v>
      </c>
      <c r="AA260" s="224">
        <v>0</v>
      </c>
      <c r="AB260" s="224">
        <v>0</v>
      </c>
      <c r="AC260" s="224">
        <v>0</v>
      </c>
      <c r="AD260" s="224">
        <v>0</v>
      </c>
      <c r="AE260" s="224">
        <v>0</v>
      </c>
      <c r="AF260" s="224">
        <v>0</v>
      </c>
      <c r="AG260" s="224">
        <v>0</v>
      </c>
      <c r="AH260" s="125">
        <v>0</v>
      </c>
      <c r="AI260" s="225">
        <f t="shared" si="154"/>
        <v>0</v>
      </c>
      <c r="BA260" s="147"/>
      <c r="BR260" s="147"/>
      <c r="CG260" s="147"/>
    </row>
    <row r="261" spans="1:85" ht="15" thickBot="1">
      <c r="A261" s="193" t="s">
        <v>11</v>
      </c>
      <c r="B261" s="194">
        <v>0</v>
      </c>
      <c r="C261" s="194">
        <v>0</v>
      </c>
      <c r="D261" s="194">
        <v>0</v>
      </c>
      <c r="E261" s="194">
        <v>0</v>
      </c>
      <c r="F261" s="323"/>
      <c r="G261" s="194">
        <v>0</v>
      </c>
      <c r="H261" s="195">
        <v>0</v>
      </c>
      <c r="I261" s="196">
        <f t="shared" si="152"/>
        <v>0</v>
      </c>
      <c r="J261" s="155"/>
      <c r="K261" s="197" t="s">
        <v>11</v>
      </c>
      <c r="L261" s="194">
        <v>0</v>
      </c>
      <c r="M261" s="194">
        <v>0</v>
      </c>
      <c r="N261" s="194">
        <v>0</v>
      </c>
      <c r="O261" s="194">
        <v>0</v>
      </c>
      <c r="P261" s="194">
        <v>0</v>
      </c>
      <c r="Q261" s="194">
        <v>0</v>
      </c>
      <c r="R261" s="198">
        <v>0</v>
      </c>
      <c r="S261" s="199">
        <f t="shared" si="153"/>
        <v>0</v>
      </c>
      <c r="U261" s="226" t="s">
        <v>11</v>
      </c>
      <c r="V261" s="227">
        <v>0</v>
      </c>
      <c r="W261" s="227">
        <v>0</v>
      </c>
      <c r="X261" s="227">
        <v>0</v>
      </c>
      <c r="Y261" s="227">
        <v>0</v>
      </c>
      <c r="Z261" s="227">
        <v>0</v>
      </c>
      <c r="AA261" s="227">
        <v>0</v>
      </c>
      <c r="AB261" s="227">
        <v>0</v>
      </c>
      <c r="AC261" s="227">
        <v>0</v>
      </c>
      <c r="AD261" s="228">
        <v>0</v>
      </c>
      <c r="AE261" s="228">
        <v>0</v>
      </c>
      <c r="AF261" s="228">
        <v>0</v>
      </c>
      <c r="AG261" s="228">
        <v>0</v>
      </c>
      <c r="AH261" s="228">
        <v>0</v>
      </c>
      <c r="AI261" s="229">
        <f t="shared" si="154"/>
        <v>0</v>
      </c>
      <c r="BA261" s="147"/>
      <c r="BR261" s="147"/>
      <c r="CG261" s="147"/>
    </row>
    <row r="262" spans="1:85" ht="15">
      <c r="A262" s="200" t="s">
        <v>26</v>
      </c>
      <c r="B262" s="201">
        <f>SUM(B241:B257)</f>
        <v>818.89914474878196</v>
      </c>
      <c r="C262" s="201">
        <f t="shared" ref="C262:H262" si="155">SUM(C241:C257)</f>
        <v>23.001188867956422</v>
      </c>
      <c r="D262" s="201">
        <f t="shared" si="155"/>
        <v>553.55821754508793</v>
      </c>
      <c r="E262" s="201">
        <f t="shared" si="155"/>
        <v>510.42967358404047</v>
      </c>
      <c r="F262" s="201">
        <f t="shared" si="155"/>
        <v>0</v>
      </c>
      <c r="G262" s="201">
        <f t="shared" si="155"/>
        <v>79.292628877015929</v>
      </c>
      <c r="H262" s="203">
        <f t="shared" si="155"/>
        <v>11.888464070900902</v>
      </c>
      <c r="I262" s="160">
        <f t="shared" ref="I262" si="156">SUM(I241:I257)</f>
        <v>1997.0693176937837</v>
      </c>
      <c r="J262" s="155"/>
      <c r="K262" s="202" t="s">
        <v>26</v>
      </c>
      <c r="L262" s="201">
        <f>SUM(L241:L257)</f>
        <v>818.89914474878196</v>
      </c>
      <c r="M262" s="201">
        <f t="shared" ref="M262:R262" si="157">SUM(M241:M257)</f>
        <v>23.001188867956422</v>
      </c>
      <c r="N262" s="201">
        <f t="shared" si="157"/>
        <v>553.55821754508793</v>
      </c>
      <c r="O262" s="201">
        <f t="shared" si="157"/>
        <v>510.42967358404047</v>
      </c>
      <c r="P262" s="201">
        <f t="shared" si="157"/>
        <v>225.55479014179062</v>
      </c>
      <c r="Q262" s="201">
        <f t="shared" si="157"/>
        <v>79.292628877015929</v>
      </c>
      <c r="R262" s="203">
        <f t="shared" si="157"/>
        <v>11.888464070900902</v>
      </c>
      <c r="S262" s="204">
        <f t="shared" ref="S262" si="158">SUM(S241:S257)</f>
        <v>2222.6241078355747</v>
      </c>
      <c r="T262" s="147" t="str">
        <f>IF(ABS(S262-AI262)&gt;0.01,S262-AI262,"")</f>
        <v/>
      </c>
      <c r="U262" s="230" t="s">
        <v>59</v>
      </c>
      <c r="V262" s="231">
        <f>SUM(V241:V257)</f>
        <v>702.38556776152768</v>
      </c>
      <c r="W262" s="231">
        <f t="shared" ref="W262:AH262" si="159">SUM(W241:W257)</f>
        <v>39.43007838891711</v>
      </c>
      <c r="X262" s="231">
        <f t="shared" si="159"/>
        <v>79.292628877015929</v>
      </c>
      <c r="Y262" s="231">
        <f t="shared" si="159"/>
        <v>23.001188867956422</v>
      </c>
      <c r="Z262" s="231">
        <f t="shared" si="159"/>
        <v>552.23398908030856</v>
      </c>
      <c r="AA262" s="231">
        <f t="shared" si="159"/>
        <v>473.55953481293994</v>
      </c>
      <c r="AB262" s="231">
        <f t="shared" si="159"/>
        <v>225.55479014179062</v>
      </c>
      <c r="AC262" s="231">
        <f t="shared" si="159"/>
        <v>127.16632990511789</v>
      </c>
      <c r="AD262" s="232">
        <f t="shared" si="159"/>
        <v>77.08349859833703</v>
      </c>
      <c r="AE262" s="232">
        <f t="shared" si="159"/>
        <v>35.109307043565146</v>
      </c>
      <c r="AF262" s="232">
        <f t="shared" si="159"/>
        <v>11.888464070900902</v>
      </c>
      <c r="AG262" s="232">
        <f t="shared" si="159"/>
        <v>1.3242284647793614</v>
      </c>
      <c r="AH262" s="232">
        <f t="shared" si="159"/>
        <v>1.7608317275354111</v>
      </c>
      <c r="AI262" s="233">
        <f>SUM(V262:AC262)</f>
        <v>2222.6241078355743</v>
      </c>
      <c r="BA262" s="147"/>
      <c r="BR262" s="147"/>
      <c r="CG262" s="147"/>
    </row>
    <row r="263" spans="1:85" s="25" customFormat="1" ht="15" thickBot="1">
      <c r="A263" s="32" t="s">
        <v>83</v>
      </c>
      <c r="B263" s="49">
        <f>IF($I262=0,"-",B262/$I262)</f>
        <v>0.41005043615333642</v>
      </c>
      <c r="C263" s="49">
        <f t="shared" ref="C263:H263" si="160">IF($I262=0,"-",C262/$I262)</f>
        <v>1.1517471458886666E-2</v>
      </c>
      <c r="D263" s="49">
        <f t="shared" si="160"/>
        <v>0.27718527977002677</v>
      </c>
      <c r="E263" s="49">
        <f t="shared" si="160"/>
        <v>0.25558936240304608</v>
      </c>
      <c r="F263" s="49">
        <f t="shared" si="160"/>
        <v>0</v>
      </c>
      <c r="G263" s="49">
        <f t="shared" si="160"/>
        <v>3.9704495069096089E-2</v>
      </c>
      <c r="H263" s="71">
        <f t="shared" si="160"/>
        <v>5.9529551456079174E-3</v>
      </c>
      <c r="I263" s="50">
        <f>SUM(B263:H263)</f>
        <v>1</v>
      </c>
      <c r="J263" s="147"/>
      <c r="K263" s="82" t="s">
        <v>83</v>
      </c>
      <c r="L263" s="99">
        <f>IF($S262=0,"-",L262/$S262)</f>
        <v>0.36843798367067948</v>
      </c>
      <c r="M263" s="99">
        <f t="shared" ref="M263:R263" si="161">IF($S262=0,"-",M262/$S262)</f>
        <v>1.0348663450049289E-2</v>
      </c>
      <c r="N263" s="99">
        <f t="shared" si="161"/>
        <v>0.24905615645650103</v>
      </c>
      <c r="O263" s="99">
        <f t="shared" si="161"/>
        <v>0.22965182091950972</v>
      </c>
      <c r="P263" s="99">
        <f t="shared" si="161"/>
        <v>0.10148130281977338</v>
      </c>
      <c r="Q263" s="99">
        <f t="shared" si="161"/>
        <v>3.5675231181682941E-2</v>
      </c>
      <c r="R263" s="100">
        <f t="shared" si="161"/>
        <v>5.3488415018039508E-3</v>
      </c>
      <c r="S263" s="101">
        <f>SUM(L263:R263)</f>
        <v>0.99999999999999989</v>
      </c>
      <c r="U263" s="111" t="s">
        <v>83</v>
      </c>
      <c r="V263" s="133">
        <f>+V262/$AI262</f>
        <v>0.3160163544007995</v>
      </c>
      <c r="W263" s="133">
        <f t="shared" ref="W263:AH263" si="162">+W262/$AI262</f>
        <v>1.7740326963030528E-2</v>
      </c>
      <c r="X263" s="133">
        <f t="shared" si="162"/>
        <v>3.5675231181682948E-2</v>
      </c>
      <c r="Y263" s="133">
        <f t="shared" si="162"/>
        <v>1.0348663450049292E-2</v>
      </c>
      <c r="Z263" s="133">
        <f t="shared" si="162"/>
        <v>0.24846036139600886</v>
      </c>
      <c r="AA263" s="133">
        <f t="shared" si="162"/>
        <v>0.21306325848957858</v>
      </c>
      <c r="AB263" s="133">
        <f t="shared" si="162"/>
        <v>0.10148130281977341</v>
      </c>
      <c r="AC263" s="133">
        <f t="shared" si="162"/>
        <v>5.7214501299076806E-2</v>
      </c>
      <c r="AD263" s="133">
        <f t="shared" si="162"/>
        <v>3.4681302306849418E-2</v>
      </c>
      <c r="AE263" s="133">
        <f t="shared" si="162"/>
        <v>1.5796331426349518E-2</v>
      </c>
      <c r="AF263" s="133">
        <f t="shared" si="162"/>
        <v>5.3488415018039517E-3</v>
      </c>
      <c r="AG263" s="133">
        <f t="shared" si="162"/>
        <v>5.9579506049221951E-4</v>
      </c>
      <c r="AH263" s="133">
        <f t="shared" si="162"/>
        <v>7.9223100358167902E-4</v>
      </c>
      <c r="AI263" s="134">
        <f>SUM(V263:AC263)</f>
        <v>1</v>
      </c>
    </row>
    <row r="264" spans="1:85" ht="15" thickBot="1">
      <c r="A264" s="234"/>
      <c r="B264" s="234"/>
      <c r="C264" s="234"/>
      <c r="D264" s="234"/>
      <c r="E264" s="234"/>
      <c r="F264" s="234"/>
      <c r="G264" s="234"/>
      <c r="H264" s="234"/>
      <c r="I264" s="234"/>
      <c r="K264" s="234"/>
      <c r="L264" s="234"/>
      <c r="M264" s="234"/>
      <c r="N264" s="234"/>
      <c r="O264" s="234"/>
      <c r="P264" s="234"/>
      <c r="Q264" s="234"/>
      <c r="R264" s="234"/>
      <c r="S264" s="234"/>
      <c r="AI264" s="155"/>
      <c r="BA264" s="147"/>
      <c r="BR264" s="147"/>
      <c r="CG264" s="147"/>
    </row>
    <row r="265" spans="1:85" ht="28.5">
      <c r="A265" s="346" t="s">
        <v>33</v>
      </c>
      <c r="B265" s="151" t="s">
        <v>0</v>
      </c>
      <c r="C265" s="151" t="s">
        <v>1</v>
      </c>
      <c r="D265" s="151" t="s">
        <v>2</v>
      </c>
      <c r="E265" s="151" t="s">
        <v>3</v>
      </c>
      <c r="F265" s="151" t="s">
        <v>27</v>
      </c>
      <c r="G265" s="151" t="s">
        <v>4</v>
      </c>
      <c r="H265" s="151" t="s">
        <v>5</v>
      </c>
      <c r="I265" s="152" t="s">
        <v>6</v>
      </c>
      <c r="K265" s="348" t="s">
        <v>33</v>
      </c>
      <c r="L265" s="153" t="s">
        <v>0</v>
      </c>
      <c r="M265" s="153" t="s">
        <v>1</v>
      </c>
      <c r="N265" s="153" t="s">
        <v>2</v>
      </c>
      <c r="O265" s="153" t="s">
        <v>3</v>
      </c>
      <c r="P265" s="153" t="s">
        <v>27</v>
      </c>
      <c r="Q265" s="153" t="s">
        <v>4</v>
      </c>
      <c r="R265" s="153" t="s">
        <v>5</v>
      </c>
      <c r="S265" s="154" t="s">
        <v>6</v>
      </c>
      <c r="U265" s="350" t="s">
        <v>33</v>
      </c>
      <c r="V265" s="206" t="s">
        <v>68</v>
      </c>
      <c r="W265" s="206" t="s">
        <v>69</v>
      </c>
      <c r="X265" s="206" t="s">
        <v>4</v>
      </c>
      <c r="Y265" s="206" t="s">
        <v>1</v>
      </c>
      <c r="Z265" s="206" t="s">
        <v>2</v>
      </c>
      <c r="AA265" s="206" t="s">
        <v>3</v>
      </c>
      <c r="AB265" s="206" t="s">
        <v>51</v>
      </c>
      <c r="AC265" s="206" t="s">
        <v>63</v>
      </c>
      <c r="AD265" s="207" t="s">
        <v>70</v>
      </c>
      <c r="AE265" s="207" t="s">
        <v>71</v>
      </c>
      <c r="AF265" s="207" t="s">
        <v>72</v>
      </c>
      <c r="AG265" s="207" t="s">
        <v>73</v>
      </c>
      <c r="AH265" s="207" t="s">
        <v>74</v>
      </c>
      <c r="AI265" s="208" t="s">
        <v>59</v>
      </c>
      <c r="BA265" s="147"/>
      <c r="BR265" s="147"/>
      <c r="CG265" s="147"/>
    </row>
    <row r="266" spans="1:85" ht="15">
      <c r="A266" s="347" t="s">
        <v>33</v>
      </c>
      <c r="B266" s="312" t="s">
        <v>115</v>
      </c>
      <c r="C266" s="313"/>
      <c r="D266" s="313"/>
      <c r="E266" s="313"/>
      <c r="F266" s="313"/>
      <c r="G266" s="313"/>
      <c r="H266" s="313"/>
      <c r="I266" s="314"/>
      <c r="K266" s="349" t="s">
        <v>33</v>
      </c>
      <c r="L266" s="315" t="s">
        <v>115</v>
      </c>
      <c r="M266" s="316"/>
      <c r="N266" s="316"/>
      <c r="O266" s="316"/>
      <c r="P266" s="316"/>
      <c r="Q266" s="316"/>
      <c r="R266" s="316"/>
      <c r="S266" s="317"/>
      <c r="U266" s="351" t="s">
        <v>33</v>
      </c>
      <c r="V266" s="344" t="s">
        <v>115</v>
      </c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5"/>
      <c r="BA266" s="147"/>
      <c r="BR266" s="147"/>
      <c r="CG266" s="147"/>
    </row>
    <row r="267" spans="1:85" ht="15">
      <c r="A267" s="157" t="s">
        <v>7</v>
      </c>
      <c r="B267" s="158">
        <v>3.5909183701120393E-3</v>
      </c>
      <c r="C267" s="158">
        <v>0</v>
      </c>
      <c r="D267" s="158">
        <v>6.9056122502154601E-4</v>
      </c>
      <c r="E267" s="158">
        <v>0</v>
      </c>
      <c r="F267" s="321"/>
      <c r="G267" s="158">
        <v>0</v>
      </c>
      <c r="H267" s="159">
        <v>0</v>
      </c>
      <c r="I267" s="160">
        <f>SUM(B267:H267)</f>
        <v>4.2814795951335851E-3</v>
      </c>
      <c r="J267" s="155"/>
      <c r="K267" s="209" t="s">
        <v>7</v>
      </c>
      <c r="L267" s="158">
        <v>3.5909183701120393E-3</v>
      </c>
      <c r="M267" s="158">
        <v>0</v>
      </c>
      <c r="N267" s="158">
        <v>6.9056122502154601E-4</v>
      </c>
      <c r="O267" s="158">
        <v>0</v>
      </c>
      <c r="P267" s="158">
        <v>0</v>
      </c>
      <c r="Q267" s="158">
        <v>0</v>
      </c>
      <c r="R267" s="210">
        <v>0</v>
      </c>
      <c r="S267" s="211">
        <f>SUM(L267:R267)</f>
        <v>4.2814795951335851E-3</v>
      </c>
      <c r="U267" s="212" t="s">
        <v>7</v>
      </c>
      <c r="V267" s="213">
        <v>3.5909183701120393E-3</v>
      </c>
      <c r="W267" s="213">
        <v>0</v>
      </c>
      <c r="X267" s="213">
        <v>0</v>
      </c>
      <c r="Y267" s="213">
        <v>0</v>
      </c>
      <c r="Z267" s="213">
        <v>6.9056122502154601E-4</v>
      </c>
      <c r="AA267" s="213">
        <v>0</v>
      </c>
      <c r="AB267" s="213">
        <v>0</v>
      </c>
      <c r="AC267" s="214">
        <v>0</v>
      </c>
      <c r="AD267" s="215">
        <v>0</v>
      </c>
      <c r="AE267" s="215">
        <v>0</v>
      </c>
      <c r="AF267" s="215">
        <v>0</v>
      </c>
      <c r="AG267" s="215">
        <v>0</v>
      </c>
      <c r="AH267" s="215">
        <v>0</v>
      </c>
      <c r="AI267" s="216">
        <f>SUM(V267:AC267)</f>
        <v>4.2814795951335851E-3</v>
      </c>
      <c r="BA267" s="147"/>
      <c r="BR267" s="147"/>
      <c r="CG267" s="147"/>
    </row>
    <row r="268" spans="1:85" ht="15">
      <c r="A268" s="165" t="s">
        <v>8</v>
      </c>
      <c r="B268" s="166">
        <v>0</v>
      </c>
      <c r="C268" s="166">
        <v>0</v>
      </c>
      <c r="D268" s="166">
        <v>0</v>
      </c>
      <c r="E268" s="166">
        <v>0</v>
      </c>
      <c r="F268" s="322"/>
      <c r="G268" s="166">
        <v>0</v>
      </c>
      <c r="H268" s="167">
        <v>0</v>
      </c>
      <c r="I268" s="168">
        <f t="shared" ref="I268:I287" si="163">SUM(B268:H268)</f>
        <v>0</v>
      </c>
      <c r="J268" s="155"/>
      <c r="K268" s="169" t="s">
        <v>8</v>
      </c>
      <c r="L268" s="170">
        <v>0</v>
      </c>
      <c r="M268" s="170">
        <v>0</v>
      </c>
      <c r="N268" s="170">
        <v>0</v>
      </c>
      <c r="O268" s="170">
        <v>0</v>
      </c>
      <c r="P268" s="170">
        <v>0</v>
      </c>
      <c r="Q268" s="170">
        <v>0</v>
      </c>
      <c r="R268" s="171">
        <v>0</v>
      </c>
      <c r="S268" s="172">
        <f t="shared" ref="S268:S287" si="164">SUM(L268:R268)</f>
        <v>0</v>
      </c>
      <c r="U268" s="217" t="s">
        <v>8</v>
      </c>
      <c r="V268" s="218">
        <v>0</v>
      </c>
      <c r="W268" s="218">
        <v>0</v>
      </c>
      <c r="X268" s="218">
        <v>0</v>
      </c>
      <c r="Y268" s="218">
        <v>0</v>
      </c>
      <c r="Z268" s="218">
        <v>0</v>
      </c>
      <c r="AA268" s="218">
        <v>0</v>
      </c>
      <c r="AB268" s="218">
        <v>0</v>
      </c>
      <c r="AC268" s="219">
        <v>0</v>
      </c>
      <c r="AD268" s="218">
        <v>0</v>
      </c>
      <c r="AE268" s="218">
        <v>0</v>
      </c>
      <c r="AF268" s="218">
        <v>0</v>
      </c>
      <c r="AG268" s="218">
        <v>0</v>
      </c>
      <c r="AH268" s="218">
        <v>0</v>
      </c>
      <c r="AI268" s="220">
        <f t="shared" ref="AI268:AI287" si="165">SUM(V268:AC268)</f>
        <v>0</v>
      </c>
      <c r="BA268" s="147"/>
      <c r="BR268" s="147"/>
      <c r="CG268" s="147"/>
    </row>
    <row r="269" spans="1:85" ht="15">
      <c r="A269" s="173" t="s">
        <v>10</v>
      </c>
      <c r="B269" s="162">
        <v>0</v>
      </c>
      <c r="C269" s="162">
        <v>0</v>
      </c>
      <c r="D269" s="162">
        <v>0</v>
      </c>
      <c r="E269" s="162">
        <v>0</v>
      </c>
      <c r="F269" s="322"/>
      <c r="G269" s="162">
        <v>0</v>
      </c>
      <c r="H269" s="174">
        <v>0</v>
      </c>
      <c r="I269" s="160">
        <f t="shared" si="163"/>
        <v>0</v>
      </c>
      <c r="J269" s="155"/>
      <c r="K269" s="175" t="s">
        <v>10</v>
      </c>
      <c r="L269" s="162">
        <v>0</v>
      </c>
      <c r="M269" s="162">
        <v>0</v>
      </c>
      <c r="N269" s="162">
        <v>0</v>
      </c>
      <c r="O269" s="162">
        <v>0</v>
      </c>
      <c r="P269" s="162">
        <v>0</v>
      </c>
      <c r="Q269" s="162">
        <v>0</v>
      </c>
      <c r="R269" s="163">
        <v>0</v>
      </c>
      <c r="S269" s="164">
        <f t="shared" si="164"/>
        <v>0</v>
      </c>
      <c r="U269" s="221" t="s">
        <v>10</v>
      </c>
      <c r="V269" s="213">
        <v>0</v>
      </c>
      <c r="W269" s="213">
        <v>0</v>
      </c>
      <c r="X269" s="213">
        <v>0</v>
      </c>
      <c r="Y269" s="213">
        <v>0</v>
      </c>
      <c r="Z269" s="213">
        <v>0</v>
      </c>
      <c r="AA269" s="213">
        <v>0</v>
      </c>
      <c r="AB269" s="213">
        <v>0</v>
      </c>
      <c r="AC269" s="214">
        <v>0</v>
      </c>
      <c r="AD269" s="215">
        <v>0</v>
      </c>
      <c r="AE269" s="215">
        <v>0</v>
      </c>
      <c r="AF269" s="215">
        <v>0</v>
      </c>
      <c r="AG269" s="215">
        <v>0</v>
      </c>
      <c r="AH269" s="215">
        <v>0</v>
      </c>
      <c r="AI269" s="216">
        <f t="shared" si="165"/>
        <v>0</v>
      </c>
      <c r="BA269" s="147"/>
      <c r="BR269" s="147"/>
      <c r="CG269" s="147"/>
    </row>
    <row r="270" spans="1:85" ht="15">
      <c r="A270" s="165" t="s">
        <v>52</v>
      </c>
      <c r="B270" s="166">
        <v>0</v>
      </c>
      <c r="C270" s="166">
        <v>0</v>
      </c>
      <c r="D270" s="166">
        <v>0</v>
      </c>
      <c r="E270" s="166">
        <v>0</v>
      </c>
      <c r="F270" s="322"/>
      <c r="G270" s="166">
        <v>0</v>
      </c>
      <c r="H270" s="167">
        <v>0</v>
      </c>
      <c r="I270" s="168">
        <f t="shared" si="163"/>
        <v>0</v>
      </c>
      <c r="J270" s="155"/>
      <c r="K270" s="169" t="s">
        <v>52</v>
      </c>
      <c r="L270" s="170">
        <v>0</v>
      </c>
      <c r="M270" s="170">
        <v>0</v>
      </c>
      <c r="N270" s="170">
        <v>0</v>
      </c>
      <c r="O270" s="170">
        <v>0</v>
      </c>
      <c r="P270" s="170">
        <v>0</v>
      </c>
      <c r="Q270" s="170">
        <v>0</v>
      </c>
      <c r="R270" s="171">
        <v>0</v>
      </c>
      <c r="S270" s="172">
        <f t="shared" si="164"/>
        <v>0</v>
      </c>
      <c r="U270" s="217" t="s">
        <v>52</v>
      </c>
      <c r="V270" s="218">
        <v>0</v>
      </c>
      <c r="W270" s="218">
        <v>0</v>
      </c>
      <c r="X270" s="218">
        <v>0</v>
      </c>
      <c r="Y270" s="218">
        <v>0</v>
      </c>
      <c r="Z270" s="218">
        <v>0</v>
      </c>
      <c r="AA270" s="218">
        <v>0</v>
      </c>
      <c r="AB270" s="218">
        <v>0</v>
      </c>
      <c r="AC270" s="219">
        <v>0</v>
      </c>
      <c r="AD270" s="218">
        <v>0</v>
      </c>
      <c r="AE270" s="218">
        <v>0</v>
      </c>
      <c r="AF270" s="218">
        <v>0</v>
      </c>
      <c r="AG270" s="218">
        <v>0</v>
      </c>
      <c r="AH270" s="218">
        <v>0</v>
      </c>
      <c r="AI270" s="220">
        <f t="shared" si="165"/>
        <v>0</v>
      </c>
      <c r="BA270" s="147"/>
      <c r="BR270" s="147"/>
      <c r="CG270" s="147"/>
    </row>
    <row r="271" spans="1:85" ht="15">
      <c r="A271" s="173" t="s">
        <v>16</v>
      </c>
      <c r="B271" s="162">
        <v>0.81715815586438589</v>
      </c>
      <c r="C271" s="162">
        <v>4.4271600317416748</v>
      </c>
      <c r="D271" s="162">
        <v>1.5901205350537106</v>
      </c>
      <c r="E271" s="162">
        <v>0</v>
      </c>
      <c r="F271" s="322"/>
      <c r="G271" s="162">
        <v>0</v>
      </c>
      <c r="H271" s="174">
        <v>0</v>
      </c>
      <c r="I271" s="160">
        <f t="shared" si="163"/>
        <v>6.8344387226597707</v>
      </c>
      <c r="J271" s="155"/>
      <c r="K271" s="175" t="s">
        <v>16</v>
      </c>
      <c r="L271" s="162">
        <v>0.81715815586438589</v>
      </c>
      <c r="M271" s="162">
        <v>4.4271600317416748</v>
      </c>
      <c r="N271" s="162">
        <v>1.5901205350537106</v>
      </c>
      <c r="O271" s="162">
        <v>0</v>
      </c>
      <c r="P271" s="162">
        <v>0</v>
      </c>
      <c r="Q271" s="162">
        <v>0</v>
      </c>
      <c r="R271" s="163">
        <v>0</v>
      </c>
      <c r="S271" s="164">
        <f t="shared" si="164"/>
        <v>6.8344387226597707</v>
      </c>
      <c r="U271" s="221" t="s">
        <v>16</v>
      </c>
      <c r="V271" s="213">
        <v>0.81715815586438589</v>
      </c>
      <c r="W271" s="213">
        <v>0</v>
      </c>
      <c r="X271" s="213">
        <v>0</v>
      </c>
      <c r="Y271" s="213">
        <v>4.4271600317416748</v>
      </c>
      <c r="Z271" s="213">
        <v>1.5901205350537106</v>
      </c>
      <c r="AA271" s="213">
        <v>0</v>
      </c>
      <c r="AB271" s="213">
        <v>0</v>
      </c>
      <c r="AC271" s="214">
        <v>0</v>
      </c>
      <c r="AD271" s="215">
        <v>0</v>
      </c>
      <c r="AE271" s="215">
        <v>0</v>
      </c>
      <c r="AF271" s="215">
        <v>0</v>
      </c>
      <c r="AG271" s="215">
        <v>0</v>
      </c>
      <c r="AH271" s="215">
        <v>0</v>
      </c>
      <c r="AI271" s="216">
        <f t="shared" si="165"/>
        <v>6.8344387226597707</v>
      </c>
      <c r="BA271" s="147"/>
      <c r="BR271" s="147"/>
      <c r="CG271" s="147"/>
    </row>
    <row r="272" spans="1:85" ht="15">
      <c r="A272" s="165" t="s">
        <v>15</v>
      </c>
      <c r="B272" s="166">
        <v>1.0641858455830902</v>
      </c>
      <c r="C272" s="166">
        <v>0.16827149081890644</v>
      </c>
      <c r="D272" s="166">
        <v>2.9755324596026131</v>
      </c>
      <c r="E272" s="166">
        <v>0.15226517827759584</v>
      </c>
      <c r="F272" s="322"/>
      <c r="G272" s="166">
        <v>0</v>
      </c>
      <c r="H272" s="167">
        <v>0</v>
      </c>
      <c r="I272" s="168">
        <f t="shared" si="163"/>
        <v>4.3602549742822054</v>
      </c>
      <c r="J272" s="155"/>
      <c r="K272" s="169" t="s">
        <v>15</v>
      </c>
      <c r="L272" s="170">
        <v>1.0641858455830902</v>
      </c>
      <c r="M272" s="170">
        <v>0.16827149081890644</v>
      </c>
      <c r="N272" s="170">
        <v>2.9755324596026131</v>
      </c>
      <c r="O272" s="170">
        <v>0.15226517827759584</v>
      </c>
      <c r="P272" s="170">
        <v>0</v>
      </c>
      <c r="Q272" s="170">
        <v>0</v>
      </c>
      <c r="R272" s="171">
        <v>0</v>
      </c>
      <c r="S272" s="172">
        <f t="shared" si="164"/>
        <v>4.3602549742822054</v>
      </c>
      <c r="U272" s="217" t="s">
        <v>53</v>
      </c>
      <c r="V272" s="218">
        <v>1.0641858455830902</v>
      </c>
      <c r="W272" s="218">
        <v>0</v>
      </c>
      <c r="X272" s="218">
        <v>0</v>
      </c>
      <c r="Y272" s="218">
        <v>0.16827149081890644</v>
      </c>
      <c r="Z272" s="218">
        <v>2.9755324596026131</v>
      </c>
      <c r="AA272" s="218">
        <v>0.15226517827759584</v>
      </c>
      <c r="AB272" s="218">
        <v>0</v>
      </c>
      <c r="AC272" s="219">
        <v>0</v>
      </c>
      <c r="AD272" s="218">
        <v>0</v>
      </c>
      <c r="AE272" s="218">
        <v>0</v>
      </c>
      <c r="AF272" s="218">
        <v>0</v>
      </c>
      <c r="AG272" s="218">
        <v>0</v>
      </c>
      <c r="AH272" s="218">
        <v>0</v>
      </c>
      <c r="AI272" s="220">
        <f t="shared" si="165"/>
        <v>4.3602549742822054</v>
      </c>
      <c r="BA272" s="147"/>
      <c r="BR272" s="147"/>
      <c r="CG272" s="147"/>
    </row>
    <row r="273" spans="1:85" ht="15">
      <c r="A273" s="173" t="s">
        <v>54</v>
      </c>
      <c r="B273" s="162">
        <v>0</v>
      </c>
      <c r="C273" s="162">
        <v>0</v>
      </c>
      <c r="D273" s="162">
        <v>0</v>
      </c>
      <c r="E273" s="162">
        <v>15.590895755902601</v>
      </c>
      <c r="F273" s="322"/>
      <c r="G273" s="162">
        <v>0</v>
      </c>
      <c r="H273" s="174">
        <v>0</v>
      </c>
      <c r="I273" s="160">
        <f t="shared" si="163"/>
        <v>15.590895755902601</v>
      </c>
      <c r="J273" s="155"/>
      <c r="K273" s="175" t="s">
        <v>54</v>
      </c>
      <c r="L273" s="162">
        <v>0</v>
      </c>
      <c r="M273" s="162">
        <v>0</v>
      </c>
      <c r="N273" s="162">
        <v>0</v>
      </c>
      <c r="O273" s="162">
        <v>15.590895755902601</v>
      </c>
      <c r="P273" s="162">
        <v>213.70020049230646</v>
      </c>
      <c r="Q273" s="162">
        <v>0</v>
      </c>
      <c r="R273" s="163">
        <v>0</v>
      </c>
      <c r="S273" s="164">
        <f t="shared" si="164"/>
        <v>229.29109624820907</v>
      </c>
      <c r="U273" s="221" t="s">
        <v>54</v>
      </c>
      <c r="V273" s="213">
        <v>0</v>
      </c>
      <c r="W273" s="213">
        <v>0</v>
      </c>
      <c r="X273" s="213">
        <v>0</v>
      </c>
      <c r="Y273" s="213">
        <v>0</v>
      </c>
      <c r="Z273" s="213">
        <v>0</v>
      </c>
      <c r="AA273" s="213">
        <v>15.590895755902601</v>
      </c>
      <c r="AB273" s="213">
        <v>213.70020049230646</v>
      </c>
      <c r="AC273" s="214">
        <v>0</v>
      </c>
      <c r="AD273" s="213">
        <v>0</v>
      </c>
      <c r="AE273" s="213">
        <v>0</v>
      </c>
      <c r="AF273" s="213">
        <v>0</v>
      </c>
      <c r="AG273" s="213">
        <v>0</v>
      </c>
      <c r="AH273" s="213">
        <v>0</v>
      </c>
      <c r="AI273" s="216">
        <f t="shared" si="165"/>
        <v>229.29109624820907</v>
      </c>
      <c r="BA273" s="147"/>
      <c r="BR273" s="147"/>
      <c r="CG273" s="147"/>
    </row>
    <row r="274" spans="1:85" ht="15">
      <c r="A274" s="165" t="s">
        <v>12</v>
      </c>
      <c r="B274" s="166">
        <v>0</v>
      </c>
      <c r="C274" s="166">
        <v>0</v>
      </c>
      <c r="D274" s="166">
        <v>0</v>
      </c>
      <c r="E274" s="166">
        <v>4.7271629057251555E-3</v>
      </c>
      <c r="F274" s="322"/>
      <c r="G274" s="166">
        <v>0</v>
      </c>
      <c r="H274" s="167">
        <v>0</v>
      </c>
      <c r="I274" s="168">
        <f t="shared" si="163"/>
        <v>4.7271629057251555E-3</v>
      </c>
      <c r="J274" s="155"/>
      <c r="K274" s="169" t="s">
        <v>12</v>
      </c>
      <c r="L274" s="170">
        <v>0</v>
      </c>
      <c r="M274" s="170">
        <v>0</v>
      </c>
      <c r="N274" s="170">
        <v>0</v>
      </c>
      <c r="O274" s="170">
        <v>4.7271629057251555E-3</v>
      </c>
      <c r="P274" s="170">
        <v>0.41704613765446785</v>
      </c>
      <c r="Q274" s="170">
        <v>0</v>
      </c>
      <c r="R274" s="171">
        <v>0</v>
      </c>
      <c r="S274" s="172">
        <f t="shared" si="164"/>
        <v>0.42177330056019302</v>
      </c>
      <c r="U274" s="217" t="s">
        <v>12</v>
      </c>
      <c r="V274" s="218">
        <v>0</v>
      </c>
      <c r="W274" s="218">
        <v>0</v>
      </c>
      <c r="X274" s="218">
        <v>0</v>
      </c>
      <c r="Y274" s="218">
        <v>0</v>
      </c>
      <c r="Z274" s="218">
        <v>0</v>
      </c>
      <c r="AA274" s="218">
        <v>4.7271629057251555E-3</v>
      </c>
      <c r="AB274" s="218">
        <v>0.41704613765446785</v>
      </c>
      <c r="AC274" s="219">
        <v>0</v>
      </c>
      <c r="AD274" s="218">
        <v>0</v>
      </c>
      <c r="AE274" s="218">
        <v>0</v>
      </c>
      <c r="AF274" s="218">
        <v>0</v>
      </c>
      <c r="AG274" s="218">
        <v>0</v>
      </c>
      <c r="AH274" s="218">
        <v>0</v>
      </c>
      <c r="AI274" s="220">
        <f t="shared" si="165"/>
        <v>0.42177330056019302</v>
      </c>
      <c r="BA274" s="147"/>
      <c r="BR274" s="147"/>
      <c r="CG274" s="147"/>
    </row>
    <row r="275" spans="1:85" ht="15">
      <c r="A275" s="173" t="s">
        <v>55</v>
      </c>
      <c r="B275" s="162">
        <v>0</v>
      </c>
      <c r="C275" s="162">
        <v>0</v>
      </c>
      <c r="D275" s="162">
        <v>0</v>
      </c>
      <c r="E275" s="162">
        <v>0</v>
      </c>
      <c r="F275" s="322"/>
      <c r="G275" s="162">
        <v>0</v>
      </c>
      <c r="H275" s="174">
        <v>0</v>
      </c>
      <c r="I275" s="160">
        <f t="shared" si="163"/>
        <v>0</v>
      </c>
      <c r="J275" s="155"/>
      <c r="K275" s="175" t="s">
        <v>55</v>
      </c>
      <c r="L275" s="162">
        <v>0</v>
      </c>
      <c r="M275" s="162">
        <v>0</v>
      </c>
      <c r="N275" s="162">
        <v>0</v>
      </c>
      <c r="O275" s="162">
        <v>0</v>
      </c>
      <c r="P275" s="162">
        <v>0</v>
      </c>
      <c r="Q275" s="162">
        <v>0</v>
      </c>
      <c r="R275" s="163">
        <v>0</v>
      </c>
      <c r="S275" s="164">
        <f t="shared" si="164"/>
        <v>0</v>
      </c>
      <c r="U275" s="221" t="s">
        <v>55</v>
      </c>
      <c r="V275" s="213">
        <v>0</v>
      </c>
      <c r="W275" s="213">
        <v>0</v>
      </c>
      <c r="X275" s="213">
        <v>0</v>
      </c>
      <c r="Y275" s="213">
        <v>0</v>
      </c>
      <c r="Z275" s="213">
        <v>0</v>
      </c>
      <c r="AA275" s="213">
        <v>0</v>
      </c>
      <c r="AB275" s="213">
        <v>0</v>
      </c>
      <c r="AC275" s="214">
        <v>0</v>
      </c>
      <c r="AD275" s="213">
        <v>0</v>
      </c>
      <c r="AE275" s="213">
        <v>0</v>
      </c>
      <c r="AF275" s="213">
        <v>0</v>
      </c>
      <c r="AG275" s="213">
        <v>0</v>
      </c>
      <c r="AH275" s="213">
        <v>0</v>
      </c>
      <c r="AI275" s="216">
        <f t="shared" si="165"/>
        <v>0</v>
      </c>
      <c r="BA275" s="147"/>
      <c r="BR275" s="147"/>
      <c r="CG275" s="147"/>
    </row>
    <row r="276" spans="1:85" ht="15">
      <c r="A276" s="165" t="s">
        <v>17</v>
      </c>
      <c r="B276" s="166">
        <v>6.864541780150385E-2</v>
      </c>
      <c r="C276" s="166">
        <v>0</v>
      </c>
      <c r="D276" s="166">
        <v>0.92764078110140336</v>
      </c>
      <c r="E276" s="166">
        <v>0</v>
      </c>
      <c r="F276" s="322"/>
      <c r="G276" s="166">
        <v>0</v>
      </c>
      <c r="H276" s="167">
        <v>0</v>
      </c>
      <c r="I276" s="168">
        <f t="shared" si="163"/>
        <v>0.99628619890290726</v>
      </c>
      <c r="J276" s="155"/>
      <c r="K276" s="169" t="s">
        <v>17</v>
      </c>
      <c r="L276" s="170">
        <v>6.864541780150385E-2</v>
      </c>
      <c r="M276" s="170">
        <v>0</v>
      </c>
      <c r="N276" s="170">
        <v>0.92764078110140336</v>
      </c>
      <c r="O276" s="170">
        <v>0</v>
      </c>
      <c r="P276" s="170">
        <v>1.7783861528361333</v>
      </c>
      <c r="Q276" s="170">
        <v>0</v>
      </c>
      <c r="R276" s="171">
        <v>0</v>
      </c>
      <c r="S276" s="172">
        <f t="shared" si="164"/>
        <v>2.7746723517390404</v>
      </c>
      <c r="U276" s="217" t="s">
        <v>17</v>
      </c>
      <c r="V276" s="218">
        <v>6.864541780150385E-2</v>
      </c>
      <c r="W276" s="218">
        <v>0</v>
      </c>
      <c r="X276" s="218">
        <v>0</v>
      </c>
      <c r="Y276" s="218">
        <v>0</v>
      </c>
      <c r="Z276" s="218">
        <v>0.92764078110140336</v>
      </c>
      <c r="AA276" s="218">
        <v>0</v>
      </c>
      <c r="AB276" s="218">
        <v>1.7783861528361333</v>
      </c>
      <c r="AC276" s="219">
        <v>0</v>
      </c>
      <c r="AD276" s="218">
        <v>0</v>
      </c>
      <c r="AE276" s="218">
        <v>0</v>
      </c>
      <c r="AF276" s="218">
        <v>0</v>
      </c>
      <c r="AG276" s="218">
        <v>0</v>
      </c>
      <c r="AH276" s="218">
        <v>0</v>
      </c>
      <c r="AI276" s="220">
        <f t="shared" si="165"/>
        <v>2.7746723517390404</v>
      </c>
      <c r="BA276" s="147"/>
      <c r="BR276" s="147"/>
      <c r="CG276" s="147"/>
    </row>
    <row r="277" spans="1:85" ht="15">
      <c r="A277" s="173" t="s">
        <v>139</v>
      </c>
      <c r="B277" s="162">
        <v>4.421266950405451E-2</v>
      </c>
      <c r="C277" s="162">
        <v>0.51347831746519335</v>
      </c>
      <c r="D277" s="162">
        <v>1.9274856552101389</v>
      </c>
      <c r="E277" s="162">
        <v>0</v>
      </c>
      <c r="F277" s="322"/>
      <c r="G277" s="162">
        <v>0</v>
      </c>
      <c r="H277" s="174">
        <v>0</v>
      </c>
      <c r="I277" s="160">
        <f t="shared" si="163"/>
        <v>2.4851766421793871</v>
      </c>
      <c r="J277" s="155"/>
      <c r="K277" s="175" t="s">
        <v>139</v>
      </c>
      <c r="L277" s="162">
        <v>4.421266950405451E-2</v>
      </c>
      <c r="M277" s="162">
        <v>0.51347831746519335</v>
      </c>
      <c r="N277" s="162">
        <v>1.9274856552101389</v>
      </c>
      <c r="O277" s="162">
        <v>0</v>
      </c>
      <c r="P277" s="162">
        <v>0</v>
      </c>
      <c r="Q277" s="162">
        <v>0</v>
      </c>
      <c r="R277" s="163">
        <v>0</v>
      </c>
      <c r="S277" s="164">
        <f t="shared" si="164"/>
        <v>2.4851766421793871</v>
      </c>
      <c r="U277" s="221" t="s">
        <v>139</v>
      </c>
      <c r="V277" s="213">
        <v>4.364150341121225E-2</v>
      </c>
      <c r="W277" s="213">
        <v>0</v>
      </c>
      <c r="X277" s="213">
        <v>0</v>
      </c>
      <c r="Y277" s="213">
        <v>0.51347831746519335</v>
      </c>
      <c r="Z277" s="213">
        <v>1.5265841746441553</v>
      </c>
      <c r="AA277" s="213">
        <v>0</v>
      </c>
      <c r="AB277" s="213">
        <v>0</v>
      </c>
      <c r="AC277" s="214">
        <v>0.4014726466588257</v>
      </c>
      <c r="AD277" s="213">
        <v>5.7116609284226178E-4</v>
      </c>
      <c r="AE277" s="213">
        <v>0</v>
      </c>
      <c r="AF277" s="213">
        <v>0</v>
      </c>
      <c r="AG277" s="213">
        <v>0.40090148056598351</v>
      </c>
      <c r="AH277" s="213">
        <v>0</v>
      </c>
      <c r="AI277" s="216">
        <f t="shared" si="165"/>
        <v>2.4851766421793866</v>
      </c>
      <c r="BA277" s="147"/>
      <c r="BR277" s="147"/>
      <c r="CG277" s="147"/>
    </row>
    <row r="278" spans="1:85" ht="15">
      <c r="A278" s="165" t="s">
        <v>25</v>
      </c>
      <c r="B278" s="166">
        <v>0.91069839144233145</v>
      </c>
      <c r="C278" s="166">
        <v>0</v>
      </c>
      <c r="D278" s="166">
        <v>0.13665373254201876</v>
      </c>
      <c r="E278" s="166">
        <v>79.248145024936008</v>
      </c>
      <c r="F278" s="322"/>
      <c r="G278" s="166">
        <v>0.79135256843345902</v>
      </c>
      <c r="H278" s="167">
        <v>0</v>
      </c>
      <c r="I278" s="168">
        <f t="shared" si="163"/>
        <v>81.086849717353815</v>
      </c>
      <c r="J278" s="155"/>
      <c r="K278" s="169" t="s">
        <v>25</v>
      </c>
      <c r="L278" s="170">
        <v>0.91069839144233145</v>
      </c>
      <c r="M278" s="170">
        <v>0</v>
      </c>
      <c r="N278" s="170">
        <v>0.13665373254201876</v>
      </c>
      <c r="O278" s="170">
        <v>79.248145024936008</v>
      </c>
      <c r="P278" s="170">
        <v>7.9635315544833524E-2</v>
      </c>
      <c r="Q278" s="170">
        <v>0.79135256843345902</v>
      </c>
      <c r="R278" s="171">
        <v>0</v>
      </c>
      <c r="S278" s="172">
        <f t="shared" si="164"/>
        <v>81.166485032898649</v>
      </c>
      <c r="U278" s="217" t="s">
        <v>25</v>
      </c>
      <c r="V278" s="218">
        <v>0.47237822718587236</v>
      </c>
      <c r="W278" s="218">
        <v>0.24490703907331463</v>
      </c>
      <c r="X278" s="218">
        <v>0.79135256843345902</v>
      </c>
      <c r="Y278" s="218">
        <v>0</v>
      </c>
      <c r="Z278" s="218">
        <v>0</v>
      </c>
      <c r="AA278" s="218">
        <v>79.111491292393993</v>
      </c>
      <c r="AB278" s="218">
        <v>7.9635315544833524E-2</v>
      </c>
      <c r="AC278" s="219">
        <v>0.46672059026718193</v>
      </c>
      <c r="AD278" s="218">
        <v>0.19341312518314444</v>
      </c>
      <c r="AE278" s="218">
        <v>0.13665373254201876</v>
      </c>
      <c r="AF278" s="218">
        <v>0</v>
      </c>
      <c r="AG278" s="218">
        <v>0.13665373254201876</v>
      </c>
      <c r="AH278" s="218">
        <v>0</v>
      </c>
      <c r="AI278" s="220">
        <f t="shared" si="165"/>
        <v>81.166485032898663</v>
      </c>
      <c r="BA278" s="147"/>
      <c r="BR278" s="147"/>
      <c r="CG278" s="147"/>
    </row>
    <row r="279" spans="1:85" ht="15">
      <c r="A279" s="173" t="s">
        <v>24</v>
      </c>
      <c r="B279" s="162">
        <v>0.48755744040276244</v>
      </c>
      <c r="C279" s="162">
        <v>0</v>
      </c>
      <c r="D279" s="162">
        <v>0</v>
      </c>
      <c r="E279" s="162">
        <v>0</v>
      </c>
      <c r="F279" s="322"/>
      <c r="G279" s="162">
        <v>0</v>
      </c>
      <c r="H279" s="174">
        <v>0</v>
      </c>
      <c r="I279" s="160">
        <f t="shared" si="163"/>
        <v>0.48755744040276244</v>
      </c>
      <c r="J279" s="155"/>
      <c r="K279" s="175" t="s">
        <v>24</v>
      </c>
      <c r="L279" s="162">
        <v>0.48755744040276244</v>
      </c>
      <c r="M279" s="162">
        <v>0</v>
      </c>
      <c r="N279" s="162">
        <v>0</v>
      </c>
      <c r="O279" s="162">
        <v>0</v>
      </c>
      <c r="P279" s="162">
        <v>0</v>
      </c>
      <c r="Q279" s="162">
        <v>0</v>
      </c>
      <c r="R279" s="163">
        <v>0</v>
      </c>
      <c r="S279" s="164">
        <f t="shared" si="164"/>
        <v>0.48755744040276244</v>
      </c>
      <c r="U279" s="221" t="s">
        <v>24</v>
      </c>
      <c r="V279" s="213">
        <v>0.48755744040276244</v>
      </c>
      <c r="W279" s="213">
        <v>0</v>
      </c>
      <c r="X279" s="213">
        <v>0</v>
      </c>
      <c r="Y279" s="213">
        <v>0</v>
      </c>
      <c r="Z279" s="213">
        <v>0</v>
      </c>
      <c r="AA279" s="213">
        <v>0</v>
      </c>
      <c r="AB279" s="213">
        <v>0</v>
      </c>
      <c r="AC279" s="214">
        <v>0</v>
      </c>
      <c r="AD279" s="213">
        <v>0</v>
      </c>
      <c r="AE279" s="213">
        <v>0</v>
      </c>
      <c r="AF279" s="213">
        <v>0</v>
      </c>
      <c r="AG279" s="213">
        <v>0</v>
      </c>
      <c r="AH279" s="213">
        <v>0</v>
      </c>
      <c r="AI279" s="216">
        <f t="shared" si="165"/>
        <v>0.48755744040276244</v>
      </c>
      <c r="BA279" s="147"/>
      <c r="BR279" s="147"/>
      <c r="CG279" s="147"/>
    </row>
    <row r="280" spans="1:85" ht="15">
      <c r="A280" s="165" t="s">
        <v>56</v>
      </c>
      <c r="B280" s="166">
        <v>0</v>
      </c>
      <c r="C280" s="166">
        <v>0</v>
      </c>
      <c r="D280" s="166">
        <v>0</v>
      </c>
      <c r="E280" s="166">
        <v>0</v>
      </c>
      <c r="F280" s="322"/>
      <c r="G280" s="166">
        <v>0</v>
      </c>
      <c r="H280" s="167">
        <v>0</v>
      </c>
      <c r="I280" s="168">
        <f t="shared" si="163"/>
        <v>0</v>
      </c>
      <c r="J280" s="155"/>
      <c r="K280" s="169" t="s">
        <v>56</v>
      </c>
      <c r="L280" s="170">
        <v>0</v>
      </c>
      <c r="M280" s="170">
        <v>0</v>
      </c>
      <c r="N280" s="170">
        <v>0</v>
      </c>
      <c r="O280" s="170">
        <v>0</v>
      </c>
      <c r="P280" s="170">
        <v>0</v>
      </c>
      <c r="Q280" s="170">
        <v>0</v>
      </c>
      <c r="R280" s="171">
        <v>0</v>
      </c>
      <c r="S280" s="172">
        <f t="shared" si="164"/>
        <v>0</v>
      </c>
      <c r="U280" s="217" t="s">
        <v>56</v>
      </c>
      <c r="V280" s="218">
        <v>0</v>
      </c>
      <c r="W280" s="218">
        <v>0</v>
      </c>
      <c r="X280" s="218">
        <v>0</v>
      </c>
      <c r="Y280" s="218">
        <v>0</v>
      </c>
      <c r="Z280" s="218">
        <v>0</v>
      </c>
      <c r="AA280" s="218">
        <v>0</v>
      </c>
      <c r="AB280" s="218">
        <v>0</v>
      </c>
      <c r="AC280" s="219">
        <v>0</v>
      </c>
      <c r="AD280" s="218">
        <v>0</v>
      </c>
      <c r="AE280" s="218">
        <v>0</v>
      </c>
      <c r="AF280" s="218">
        <v>0</v>
      </c>
      <c r="AG280" s="218">
        <v>0</v>
      </c>
      <c r="AH280" s="218">
        <v>0</v>
      </c>
      <c r="AI280" s="220">
        <f t="shared" si="165"/>
        <v>0</v>
      </c>
      <c r="BA280" s="147"/>
      <c r="BR280" s="147"/>
      <c r="CG280" s="147"/>
    </row>
    <row r="281" spans="1:85" ht="15">
      <c r="A281" s="173" t="s">
        <v>22</v>
      </c>
      <c r="B281" s="162">
        <v>2.5137193379615992</v>
      </c>
      <c r="C281" s="162">
        <v>0</v>
      </c>
      <c r="D281" s="162">
        <v>0</v>
      </c>
      <c r="E281" s="162">
        <v>0</v>
      </c>
      <c r="F281" s="322"/>
      <c r="G281" s="162">
        <v>0</v>
      </c>
      <c r="H281" s="174">
        <v>0</v>
      </c>
      <c r="I281" s="160">
        <f t="shared" si="163"/>
        <v>2.5137193379615992</v>
      </c>
      <c r="J281" s="155"/>
      <c r="K281" s="175" t="s">
        <v>22</v>
      </c>
      <c r="L281" s="162">
        <v>2.5137193379615992</v>
      </c>
      <c r="M281" s="162">
        <v>0</v>
      </c>
      <c r="N281" s="162">
        <v>0</v>
      </c>
      <c r="O281" s="162">
        <v>0</v>
      </c>
      <c r="P281" s="162">
        <v>12.111977528845351</v>
      </c>
      <c r="Q281" s="162">
        <v>0</v>
      </c>
      <c r="R281" s="163">
        <v>0</v>
      </c>
      <c r="S281" s="164">
        <f t="shared" si="164"/>
        <v>14.625696866806951</v>
      </c>
      <c r="U281" s="221" t="s">
        <v>22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12.111977528845351</v>
      </c>
      <c r="AC281" s="214">
        <v>2.5137193379615992</v>
      </c>
      <c r="AD281" s="213">
        <v>2.5137193379615992</v>
      </c>
      <c r="AE281" s="213">
        <v>0</v>
      </c>
      <c r="AF281" s="213">
        <v>0</v>
      </c>
      <c r="AG281" s="213">
        <v>0</v>
      </c>
      <c r="AH281" s="213">
        <v>0</v>
      </c>
      <c r="AI281" s="216">
        <f t="shared" si="165"/>
        <v>14.625696866806951</v>
      </c>
      <c r="BA281" s="147"/>
      <c r="BR281" s="147"/>
      <c r="CG281" s="147"/>
    </row>
    <row r="282" spans="1:85" ht="15">
      <c r="A282" s="165" t="s">
        <v>21</v>
      </c>
      <c r="B282" s="166">
        <v>0</v>
      </c>
      <c r="C282" s="166">
        <v>0</v>
      </c>
      <c r="D282" s="166">
        <v>0</v>
      </c>
      <c r="E282" s="166">
        <v>0</v>
      </c>
      <c r="F282" s="322"/>
      <c r="G282" s="166">
        <v>0</v>
      </c>
      <c r="H282" s="167">
        <v>0</v>
      </c>
      <c r="I282" s="168">
        <f t="shared" si="163"/>
        <v>0</v>
      </c>
      <c r="J282" s="155"/>
      <c r="K282" s="169" t="s">
        <v>21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  <c r="Q282" s="170">
        <v>0</v>
      </c>
      <c r="R282" s="171">
        <v>0</v>
      </c>
      <c r="S282" s="172">
        <f t="shared" si="164"/>
        <v>0</v>
      </c>
      <c r="U282" s="217" t="s">
        <v>57</v>
      </c>
      <c r="V282" s="218">
        <v>0</v>
      </c>
      <c r="W282" s="218">
        <v>0</v>
      </c>
      <c r="X282" s="218">
        <v>0</v>
      </c>
      <c r="Y282" s="218">
        <v>0</v>
      </c>
      <c r="Z282" s="218">
        <v>0</v>
      </c>
      <c r="AA282" s="218">
        <v>0</v>
      </c>
      <c r="AB282" s="218">
        <v>0</v>
      </c>
      <c r="AC282" s="219">
        <v>0</v>
      </c>
      <c r="AD282" s="218">
        <v>0</v>
      </c>
      <c r="AE282" s="218">
        <v>0</v>
      </c>
      <c r="AF282" s="218">
        <v>0</v>
      </c>
      <c r="AG282" s="218">
        <v>0</v>
      </c>
      <c r="AH282" s="218">
        <v>0</v>
      </c>
      <c r="AI282" s="220">
        <f t="shared" si="165"/>
        <v>0</v>
      </c>
      <c r="BA282" s="147"/>
      <c r="BR282" s="147"/>
      <c r="CG282" s="147"/>
    </row>
    <row r="283" spans="1:85" ht="15">
      <c r="A283" s="176" t="s">
        <v>60</v>
      </c>
      <c r="B283" s="162">
        <v>0</v>
      </c>
      <c r="C283" s="162">
        <v>0</v>
      </c>
      <c r="D283" s="162">
        <v>0</v>
      </c>
      <c r="E283" s="162">
        <v>0</v>
      </c>
      <c r="F283" s="322"/>
      <c r="G283" s="162">
        <v>0</v>
      </c>
      <c r="H283" s="174">
        <v>0</v>
      </c>
      <c r="I283" s="160">
        <f t="shared" si="163"/>
        <v>0</v>
      </c>
      <c r="J283" s="155"/>
      <c r="K283" s="177" t="s">
        <v>60</v>
      </c>
      <c r="L283" s="162">
        <v>0</v>
      </c>
      <c r="M283" s="162">
        <v>0</v>
      </c>
      <c r="N283" s="162">
        <v>0</v>
      </c>
      <c r="O283" s="162">
        <v>0</v>
      </c>
      <c r="P283" s="162">
        <v>0</v>
      </c>
      <c r="Q283" s="162">
        <v>0</v>
      </c>
      <c r="R283" s="163">
        <v>0</v>
      </c>
      <c r="S283" s="164">
        <f t="shared" si="164"/>
        <v>0</v>
      </c>
      <c r="U283" s="222" t="s">
        <v>58</v>
      </c>
      <c r="V283" s="213">
        <v>0</v>
      </c>
      <c r="W283" s="213">
        <v>0</v>
      </c>
      <c r="X283" s="213">
        <v>0</v>
      </c>
      <c r="Y283" s="213">
        <v>0</v>
      </c>
      <c r="Z283" s="213">
        <v>0</v>
      </c>
      <c r="AA283" s="213">
        <v>0</v>
      </c>
      <c r="AB283" s="213">
        <v>0</v>
      </c>
      <c r="AC283" s="214">
        <v>0</v>
      </c>
      <c r="AD283" s="215">
        <v>0</v>
      </c>
      <c r="AE283" s="215">
        <v>0</v>
      </c>
      <c r="AF283" s="215">
        <v>0</v>
      </c>
      <c r="AG283" s="215">
        <v>0</v>
      </c>
      <c r="AH283" s="215">
        <v>0</v>
      </c>
      <c r="AI283" s="216">
        <f t="shared" si="165"/>
        <v>0</v>
      </c>
      <c r="BA283" s="147"/>
      <c r="BR283" s="147"/>
      <c r="CG283" s="147"/>
    </row>
    <row r="284" spans="1:85">
      <c r="A284" s="178" t="s">
        <v>23</v>
      </c>
      <c r="B284" s="179">
        <v>0</v>
      </c>
      <c r="C284" s="179">
        <v>0</v>
      </c>
      <c r="D284" s="179">
        <v>0</v>
      </c>
      <c r="E284" s="179">
        <v>0</v>
      </c>
      <c r="F284" s="322"/>
      <c r="G284" s="179">
        <v>0</v>
      </c>
      <c r="H284" s="180">
        <v>0</v>
      </c>
      <c r="I284" s="181">
        <f t="shared" si="163"/>
        <v>0</v>
      </c>
      <c r="J284" s="155"/>
      <c r="K284" s="182" t="s">
        <v>23</v>
      </c>
      <c r="L284" s="183">
        <v>0</v>
      </c>
      <c r="M284" s="183">
        <v>0</v>
      </c>
      <c r="N284" s="183">
        <v>0</v>
      </c>
      <c r="O284" s="183">
        <v>0</v>
      </c>
      <c r="P284" s="183">
        <v>0</v>
      </c>
      <c r="Q284" s="183">
        <v>0</v>
      </c>
      <c r="R284" s="184">
        <v>0</v>
      </c>
      <c r="S284" s="185">
        <f t="shared" si="164"/>
        <v>0</v>
      </c>
      <c r="U284" s="223" t="s">
        <v>61</v>
      </c>
      <c r="V284" s="224">
        <v>0</v>
      </c>
      <c r="W284" s="224">
        <v>0</v>
      </c>
      <c r="X284" s="224">
        <v>0</v>
      </c>
      <c r="Y284" s="224">
        <v>0</v>
      </c>
      <c r="Z284" s="224">
        <v>0</v>
      </c>
      <c r="AA284" s="224">
        <v>0</v>
      </c>
      <c r="AB284" s="224">
        <v>0</v>
      </c>
      <c r="AC284" s="224">
        <v>0</v>
      </c>
      <c r="AD284" s="224">
        <v>0</v>
      </c>
      <c r="AE284" s="224">
        <v>0</v>
      </c>
      <c r="AF284" s="224">
        <v>0</v>
      </c>
      <c r="AG284" s="224">
        <v>0</v>
      </c>
      <c r="AH284" s="125">
        <v>0</v>
      </c>
      <c r="AI284" s="225">
        <f t="shared" si="165"/>
        <v>0</v>
      </c>
      <c r="BA284" s="147"/>
      <c r="BR284" s="147"/>
      <c r="CG284" s="147"/>
    </row>
    <row r="285" spans="1:85">
      <c r="A285" s="186" t="s">
        <v>19</v>
      </c>
      <c r="B285" s="187">
        <v>0</v>
      </c>
      <c r="C285" s="187">
        <v>0</v>
      </c>
      <c r="D285" s="187">
        <v>0</v>
      </c>
      <c r="E285" s="187">
        <v>0</v>
      </c>
      <c r="F285" s="322"/>
      <c r="G285" s="187">
        <v>0</v>
      </c>
      <c r="H285" s="188">
        <v>0</v>
      </c>
      <c r="I285" s="189">
        <f t="shared" si="163"/>
        <v>0</v>
      </c>
      <c r="J285" s="155"/>
      <c r="K285" s="190" t="s">
        <v>19</v>
      </c>
      <c r="L285" s="187">
        <v>0</v>
      </c>
      <c r="M285" s="187">
        <v>0</v>
      </c>
      <c r="N285" s="187">
        <v>0</v>
      </c>
      <c r="O285" s="187">
        <v>0</v>
      </c>
      <c r="P285" s="187">
        <v>0</v>
      </c>
      <c r="Q285" s="187">
        <v>0</v>
      </c>
      <c r="R285" s="191">
        <v>0</v>
      </c>
      <c r="S285" s="192">
        <f t="shared" si="164"/>
        <v>0</v>
      </c>
      <c r="U285" s="226" t="s">
        <v>19</v>
      </c>
      <c r="V285" s="227">
        <v>0</v>
      </c>
      <c r="W285" s="227">
        <v>0</v>
      </c>
      <c r="X285" s="227">
        <v>0</v>
      </c>
      <c r="Y285" s="227">
        <v>0</v>
      </c>
      <c r="Z285" s="227">
        <v>0</v>
      </c>
      <c r="AA285" s="227">
        <v>0</v>
      </c>
      <c r="AB285" s="227">
        <v>0</v>
      </c>
      <c r="AC285" s="227">
        <v>0</v>
      </c>
      <c r="AD285" s="228">
        <v>0</v>
      </c>
      <c r="AE285" s="228">
        <v>0</v>
      </c>
      <c r="AF285" s="228">
        <v>0</v>
      </c>
      <c r="AG285" s="228">
        <v>0</v>
      </c>
      <c r="AH285" s="228">
        <v>0</v>
      </c>
      <c r="AI285" s="229">
        <f t="shared" si="165"/>
        <v>0</v>
      </c>
      <c r="BA285" s="147"/>
      <c r="BR285" s="147"/>
      <c r="CG285" s="147"/>
    </row>
    <row r="286" spans="1:85">
      <c r="A286" s="178" t="s">
        <v>20</v>
      </c>
      <c r="B286" s="179">
        <v>0</v>
      </c>
      <c r="C286" s="179">
        <v>0</v>
      </c>
      <c r="D286" s="179">
        <v>0</v>
      </c>
      <c r="E286" s="179">
        <v>0</v>
      </c>
      <c r="F286" s="322"/>
      <c r="G286" s="179">
        <v>0</v>
      </c>
      <c r="H286" s="180">
        <v>0</v>
      </c>
      <c r="I286" s="181">
        <f t="shared" si="163"/>
        <v>0</v>
      </c>
      <c r="J286" s="155"/>
      <c r="K286" s="182" t="s">
        <v>20</v>
      </c>
      <c r="L286" s="183">
        <v>0</v>
      </c>
      <c r="M286" s="183">
        <v>0</v>
      </c>
      <c r="N286" s="183">
        <v>0</v>
      </c>
      <c r="O286" s="183">
        <v>0</v>
      </c>
      <c r="P286" s="183">
        <v>0</v>
      </c>
      <c r="Q286" s="183">
        <v>0</v>
      </c>
      <c r="R286" s="184">
        <v>0</v>
      </c>
      <c r="S286" s="185">
        <f t="shared" si="164"/>
        <v>0</v>
      </c>
      <c r="U286" s="223" t="s">
        <v>20</v>
      </c>
      <c r="V286" s="224">
        <v>0</v>
      </c>
      <c r="W286" s="224">
        <v>0</v>
      </c>
      <c r="X286" s="224">
        <v>0</v>
      </c>
      <c r="Y286" s="224">
        <v>0</v>
      </c>
      <c r="Z286" s="224">
        <v>0</v>
      </c>
      <c r="AA286" s="224">
        <v>0</v>
      </c>
      <c r="AB286" s="224">
        <v>0</v>
      </c>
      <c r="AC286" s="224">
        <v>0</v>
      </c>
      <c r="AD286" s="224">
        <v>0</v>
      </c>
      <c r="AE286" s="224">
        <v>0</v>
      </c>
      <c r="AF286" s="224">
        <v>0</v>
      </c>
      <c r="AG286" s="224">
        <v>0</v>
      </c>
      <c r="AH286" s="125">
        <v>0</v>
      </c>
      <c r="AI286" s="225">
        <f t="shared" si="165"/>
        <v>0</v>
      </c>
      <c r="BA286" s="147"/>
      <c r="BR286" s="147"/>
      <c r="CG286" s="147"/>
    </row>
    <row r="287" spans="1:85" ht="15" thickBot="1">
      <c r="A287" s="193" t="s">
        <v>11</v>
      </c>
      <c r="B287" s="194">
        <v>0</v>
      </c>
      <c r="C287" s="194">
        <v>0</v>
      </c>
      <c r="D287" s="194">
        <v>0</v>
      </c>
      <c r="E287" s="194">
        <v>0</v>
      </c>
      <c r="F287" s="323"/>
      <c r="G287" s="194">
        <v>0</v>
      </c>
      <c r="H287" s="195">
        <v>0</v>
      </c>
      <c r="I287" s="196">
        <f t="shared" si="163"/>
        <v>0</v>
      </c>
      <c r="J287" s="155"/>
      <c r="K287" s="197" t="s">
        <v>11</v>
      </c>
      <c r="L287" s="194">
        <v>0</v>
      </c>
      <c r="M287" s="194">
        <v>0</v>
      </c>
      <c r="N287" s="194">
        <v>0</v>
      </c>
      <c r="O287" s="194">
        <v>0</v>
      </c>
      <c r="P287" s="194">
        <v>0</v>
      </c>
      <c r="Q287" s="194">
        <v>0</v>
      </c>
      <c r="R287" s="198">
        <v>0</v>
      </c>
      <c r="S287" s="199">
        <f t="shared" si="164"/>
        <v>0</v>
      </c>
      <c r="U287" s="226" t="s">
        <v>11</v>
      </c>
      <c r="V287" s="227">
        <v>0</v>
      </c>
      <c r="W287" s="227">
        <v>0</v>
      </c>
      <c r="X287" s="227">
        <v>0</v>
      </c>
      <c r="Y287" s="227">
        <v>0</v>
      </c>
      <c r="Z287" s="227">
        <v>0</v>
      </c>
      <c r="AA287" s="227">
        <v>0</v>
      </c>
      <c r="AB287" s="227">
        <v>0</v>
      </c>
      <c r="AC287" s="227">
        <v>0</v>
      </c>
      <c r="AD287" s="228">
        <v>0</v>
      </c>
      <c r="AE287" s="228">
        <v>0</v>
      </c>
      <c r="AF287" s="228">
        <v>0</v>
      </c>
      <c r="AG287" s="228">
        <v>0</v>
      </c>
      <c r="AH287" s="228">
        <v>0</v>
      </c>
      <c r="AI287" s="229">
        <f t="shared" si="165"/>
        <v>0</v>
      </c>
      <c r="BA287" s="147"/>
      <c r="BR287" s="147"/>
      <c r="CG287" s="147"/>
    </row>
    <row r="288" spans="1:85" ht="15">
      <c r="A288" s="200" t="s">
        <v>26</v>
      </c>
      <c r="B288" s="201">
        <f>SUM(B267:B283)</f>
        <v>5.9097681769298394</v>
      </c>
      <c r="C288" s="201">
        <f t="shared" ref="C288:H288" si="166">SUM(C267:C283)</f>
        <v>5.108909840025774</v>
      </c>
      <c r="D288" s="201">
        <f t="shared" si="166"/>
        <v>7.5581237247349069</v>
      </c>
      <c r="E288" s="201">
        <f t="shared" si="166"/>
        <v>94.996033122021927</v>
      </c>
      <c r="F288" s="201">
        <f t="shared" si="166"/>
        <v>0</v>
      </c>
      <c r="G288" s="201">
        <f t="shared" si="166"/>
        <v>0.79135256843345902</v>
      </c>
      <c r="H288" s="203">
        <f t="shared" si="166"/>
        <v>0</v>
      </c>
      <c r="I288" s="160">
        <f t="shared" ref="I288" si="167">SUM(I267:I283)</f>
        <v>114.36418743214591</v>
      </c>
      <c r="J288" s="155"/>
      <c r="K288" s="202" t="s">
        <v>26</v>
      </c>
      <c r="L288" s="201">
        <f>SUM(L267:L283)</f>
        <v>5.9097681769298394</v>
      </c>
      <c r="M288" s="201">
        <f t="shared" ref="M288:R288" si="168">SUM(M267:M283)</f>
        <v>5.108909840025774</v>
      </c>
      <c r="N288" s="201">
        <f t="shared" si="168"/>
        <v>7.5581237247349069</v>
      </c>
      <c r="O288" s="201">
        <f t="shared" si="168"/>
        <v>94.996033122021927</v>
      </c>
      <c r="P288" s="201">
        <f t="shared" si="168"/>
        <v>228.08724562718726</v>
      </c>
      <c r="Q288" s="201">
        <f t="shared" si="168"/>
        <v>0.79135256843345902</v>
      </c>
      <c r="R288" s="203">
        <f t="shared" si="168"/>
        <v>0</v>
      </c>
      <c r="S288" s="204">
        <f t="shared" ref="S288" si="169">SUM(S267:S283)</f>
        <v>342.45143305933323</v>
      </c>
      <c r="T288" s="147" t="str">
        <f>IF(ABS(S288-AI288)&gt;0.01,S288-AI288,"")</f>
        <v/>
      </c>
      <c r="U288" s="230" t="s">
        <v>59</v>
      </c>
      <c r="V288" s="231">
        <f>SUM(V267:V283)</f>
        <v>2.9571575086189394</v>
      </c>
      <c r="W288" s="231">
        <f t="shared" ref="W288:AH288" si="170">SUM(W267:W283)</f>
        <v>0.24490703907331463</v>
      </c>
      <c r="X288" s="231">
        <f t="shared" si="170"/>
        <v>0.79135256843345902</v>
      </c>
      <c r="Y288" s="231">
        <f t="shared" si="170"/>
        <v>5.108909840025774</v>
      </c>
      <c r="Z288" s="231">
        <f t="shared" si="170"/>
        <v>7.0205685116269034</v>
      </c>
      <c r="AA288" s="231">
        <f t="shared" si="170"/>
        <v>94.859379389479912</v>
      </c>
      <c r="AB288" s="231">
        <f t="shared" si="170"/>
        <v>228.08724562718726</v>
      </c>
      <c r="AC288" s="231">
        <f t="shared" si="170"/>
        <v>3.3819125748876067</v>
      </c>
      <c r="AD288" s="232">
        <f t="shared" si="170"/>
        <v>2.707703629237586</v>
      </c>
      <c r="AE288" s="232">
        <f t="shared" si="170"/>
        <v>0.13665373254201876</v>
      </c>
      <c r="AF288" s="232">
        <f t="shared" si="170"/>
        <v>0</v>
      </c>
      <c r="AG288" s="232">
        <f t="shared" si="170"/>
        <v>0.53755521310800225</v>
      </c>
      <c r="AH288" s="232">
        <f t="shared" si="170"/>
        <v>0</v>
      </c>
      <c r="AI288" s="233">
        <f>SUM(V288:AC288)</f>
        <v>342.45143305933317</v>
      </c>
      <c r="BA288" s="147"/>
      <c r="BR288" s="147"/>
      <c r="CG288" s="147"/>
    </row>
    <row r="289" spans="1:85" s="25" customFormat="1" ht="15" thickBot="1">
      <c r="A289" s="32" t="s">
        <v>83</v>
      </c>
      <c r="B289" s="49">
        <f>IF($I288=0,"-",B288/$I288)</f>
        <v>5.1674989431776432E-2</v>
      </c>
      <c r="C289" s="49">
        <f t="shared" ref="C289:H289" si="171">IF($I288=0,"-",C288/$I288)</f>
        <v>4.467228731946328E-2</v>
      </c>
      <c r="D289" s="49">
        <f t="shared" si="171"/>
        <v>6.6088203785116401E-2</v>
      </c>
      <c r="E289" s="49">
        <f t="shared" si="171"/>
        <v>0.83064493575302656</v>
      </c>
      <c r="F289" s="49">
        <f t="shared" si="171"/>
        <v>0</v>
      </c>
      <c r="G289" s="49">
        <f t="shared" si="171"/>
        <v>6.9195837106172864E-3</v>
      </c>
      <c r="H289" s="71">
        <f t="shared" si="171"/>
        <v>0</v>
      </c>
      <c r="I289" s="50">
        <f>SUM(B289:H289)</f>
        <v>1</v>
      </c>
      <c r="J289" s="147"/>
      <c r="K289" s="82" t="s">
        <v>83</v>
      </c>
      <c r="L289" s="99">
        <f>IF($S288=0,"-",L288/$S288)</f>
        <v>1.7257244696376878E-2</v>
      </c>
      <c r="M289" s="99">
        <f t="shared" ref="M289:R289" si="172">IF($S288=0,"-",M288/$S288)</f>
        <v>1.4918640562793623E-2</v>
      </c>
      <c r="N289" s="99">
        <f t="shared" si="172"/>
        <v>2.2070644170513326E-2</v>
      </c>
      <c r="O289" s="99">
        <f t="shared" si="172"/>
        <v>0.27740001632746236</v>
      </c>
      <c r="P289" s="99">
        <f t="shared" si="172"/>
        <v>0.66604260811391847</v>
      </c>
      <c r="Q289" s="99">
        <f t="shared" si="172"/>
        <v>2.3108461289351621E-3</v>
      </c>
      <c r="R289" s="100">
        <f t="shared" si="172"/>
        <v>0</v>
      </c>
      <c r="S289" s="101">
        <f>SUM(L289:R289)</f>
        <v>0.99999999999999978</v>
      </c>
      <c r="U289" s="111" t="s">
        <v>83</v>
      </c>
      <c r="V289" s="133">
        <f>+V288/$AI288</f>
        <v>8.6352610126370303E-3</v>
      </c>
      <c r="W289" s="133">
        <f t="shared" ref="W289:AH289" si="173">+W288/$AI288</f>
        <v>7.1515845877883071E-4</v>
      </c>
      <c r="X289" s="133">
        <f t="shared" si="173"/>
        <v>2.3108461289351625E-3</v>
      </c>
      <c r="Y289" s="133">
        <f t="shared" si="173"/>
        <v>1.4918640562793626E-2</v>
      </c>
      <c r="Z289" s="133">
        <f t="shared" si="173"/>
        <v>2.0500917309376594E-2</v>
      </c>
      <c r="AA289" s="133">
        <f t="shared" si="173"/>
        <v>0.27700097074216234</v>
      </c>
      <c r="AB289" s="133">
        <f t="shared" si="173"/>
        <v>0.66604260811391858</v>
      </c>
      <c r="AC289" s="133">
        <f t="shared" si="173"/>
        <v>9.8755976713978486E-3</v>
      </c>
      <c r="AD289" s="133">
        <f t="shared" si="173"/>
        <v>7.9068252249610213E-3</v>
      </c>
      <c r="AE289" s="133">
        <f t="shared" si="173"/>
        <v>3.990455853000975E-4</v>
      </c>
      <c r="AF289" s="133">
        <f t="shared" si="173"/>
        <v>0</v>
      </c>
      <c r="AG289" s="133">
        <f t="shared" si="173"/>
        <v>1.5697268611367305E-3</v>
      </c>
      <c r="AH289" s="133">
        <f t="shared" si="173"/>
        <v>0</v>
      </c>
      <c r="AI289" s="134">
        <f>SUM(V289:AC289)</f>
        <v>1</v>
      </c>
    </row>
    <row r="290" spans="1:85" ht="15" thickBot="1">
      <c r="A290" s="234"/>
      <c r="B290" s="234"/>
      <c r="C290" s="234"/>
      <c r="D290" s="234"/>
      <c r="E290" s="234"/>
      <c r="F290" s="234"/>
      <c r="G290" s="234"/>
      <c r="H290" s="234"/>
      <c r="I290" s="234"/>
      <c r="K290" s="234"/>
      <c r="L290" s="234"/>
      <c r="M290" s="234"/>
      <c r="N290" s="234"/>
      <c r="O290" s="234"/>
      <c r="P290" s="234"/>
      <c r="Q290" s="234"/>
      <c r="R290" s="234"/>
      <c r="S290" s="234"/>
      <c r="AI290" s="155"/>
      <c r="BA290" s="147"/>
      <c r="BR290" s="147"/>
      <c r="CG290" s="147"/>
    </row>
    <row r="291" spans="1:85" ht="28.5">
      <c r="A291" s="346" t="s">
        <v>34</v>
      </c>
      <c r="B291" s="151" t="s">
        <v>0</v>
      </c>
      <c r="C291" s="151" t="s">
        <v>1</v>
      </c>
      <c r="D291" s="151" t="s">
        <v>2</v>
      </c>
      <c r="E291" s="151" t="s">
        <v>3</v>
      </c>
      <c r="F291" s="151" t="s">
        <v>27</v>
      </c>
      <c r="G291" s="151" t="s">
        <v>4</v>
      </c>
      <c r="H291" s="151" t="s">
        <v>5</v>
      </c>
      <c r="I291" s="152" t="s">
        <v>6</v>
      </c>
      <c r="K291" s="348" t="s">
        <v>34</v>
      </c>
      <c r="L291" s="153" t="s">
        <v>0</v>
      </c>
      <c r="M291" s="153" t="s">
        <v>1</v>
      </c>
      <c r="N291" s="153" t="s">
        <v>2</v>
      </c>
      <c r="O291" s="153" t="s">
        <v>3</v>
      </c>
      <c r="P291" s="153" t="s">
        <v>27</v>
      </c>
      <c r="Q291" s="153" t="s">
        <v>4</v>
      </c>
      <c r="R291" s="153" t="s">
        <v>5</v>
      </c>
      <c r="S291" s="154" t="s">
        <v>6</v>
      </c>
      <c r="U291" s="350" t="s">
        <v>34</v>
      </c>
      <c r="V291" s="206" t="s">
        <v>68</v>
      </c>
      <c r="W291" s="206" t="s">
        <v>69</v>
      </c>
      <c r="X291" s="206" t="s">
        <v>4</v>
      </c>
      <c r="Y291" s="206" t="s">
        <v>1</v>
      </c>
      <c r="Z291" s="206" t="s">
        <v>2</v>
      </c>
      <c r="AA291" s="206" t="s">
        <v>3</v>
      </c>
      <c r="AB291" s="206" t="s">
        <v>51</v>
      </c>
      <c r="AC291" s="206" t="s">
        <v>63</v>
      </c>
      <c r="AD291" s="207" t="s">
        <v>70</v>
      </c>
      <c r="AE291" s="207" t="s">
        <v>71</v>
      </c>
      <c r="AF291" s="207" t="s">
        <v>72</v>
      </c>
      <c r="AG291" s="207" t="s">
        <v>73</v>
      </c>
      <c r="AH291" s="207" t="s">
        <v>74</v>
      </c>
      <c r="AI291" s="208" t="s">
        <v>59</v>
      </c>
      <c r="BA291" s="147"/>
      <c r="BR291" s="147"/>
      <c r="CG291" s="147"/>
    </row>
    <row r="292" spans="1:85" ht="15">
      <c r="A292" s="347" t="s">
        <v>34</v>
      </c>
      <c r="B292" s="312" t="s">
        <v>115</v>
      </c>
      <c r="C292" s="313"/>
      <c r="D292" s="313"/>
      <c r="E292" s="313"/>
      <c r="F292" s="313"/>
      <c r="G292" s="313"/>
      <c r="H292" s="313"/>
      <c r="I292" s="314"/>
      <c r="K292" s="349" t="s">
        <v>34</v>
      </c>
      <c r="L292" s="315" t="s">
        <v>115</v>
      </c>
      <c r="M292" s="316"/>
      <c r="N292" s="316"/>
      <c r="O292" s="316"/>
      <c r="P292" s="316"/>
      <c r="Q292" s="316"/>
      <c r="R292" s="316"/>
      <c r="S292" s="317"/>
      <c r="U292" s="351" t="s">
        <v>34</v>
      </c>
      <c r="V292" s="344" t="s">
        <v>115</v>
      </c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5"/>
      <c r="BA292" s="147"/>
      <c r="BR292" s="147"/>
      <c r="CG292" s="147"/>
    </row>
    <row r="293" spans="1:85" ht="15">
      <c r="A293" s="157" t="s">
        <v>7</v>
      </c>
      <c r="B293" s="158">
        <v>0</v>
      </c>
      <c r="C293" s="158">
        <v>0</v>
      </c>
      <c r="D293" s="158">
        <v>0</v>
      </c>
      <c r="E293" s="158">
        <v>0</v>
      </c>
      <c r="F293" s="321"/>
      <c r="G293" s="158">
        <v>0</v>
      </c>
      <c r="H293" s="159">
        <v>0</v>
      </c>
      <c r="I293" s="160">
        <f>SUM(B293:H293)</f>
        <v>0</v>
      </c>
      <c r="J293" s="155"/>
      <c r="K293" s="209" t="s">
        <v>7</v>
      </c>
      <c r="L293" s="158">
        <v>0</v>
      </c>
      <c r="M293" s="158">
        <v>0</v>
      </c>
      <c r="N293" s="158">
        <v>0</v>
      </c>
      <c r="O293" s="158">
        <v>0</v>
      </c>
      <c r="P293" s="158">
        <v>0</v>
      </c>
      <c r="Q293" s="158">
        <v>0</v>
      </c>
      <c r="R293" s="210">
        <v>0</v>
      </c>
      <c r="S293" s="211">
        <f>SUM(L293:R293)</f>
        <v>0</v>
      </c>
      <c r="U293" s="212" t="s">
        <v>7</v>
      </c>
      <c r="V293" s="213">
        <v>0</v>
      </c>
      <c r="W293" s="213">
        <v>0</v>
      </c>
      <c r="X293" s="213">
        <v>0</v>
      </c>
      <c r="Y293" s="213">
        <v>0</v>
      </c>
      <c r="Z293" s="213">
        <v>0</v>
      </c>
      <c r="AA293" s="213">
        <v>0</v>
      </c>
      <c r="AB293" s="213">
        <v>0</v>
      </c>
      <c r="AC293" s="214">
        <v>0</v>
      </c>
      <c r="AD293" s="215">
        <v>0</v>
      </c>
      <c r="AE293" s="215">
        <v>0</v>
      </c>
      <c r="AF293" s="215">
        <v>0</v>
      </c>
      <c r="AG293" s="215">
        <v>0</v>
      </c>
      <c r="AH293" s="215">
        <v>0</v>
      </c>
      <c r="AI293" s="216">
        <f>SUM(V293:AC293)</f>
        <v>0</v>
      </c>
      <c r="BA293" s="147"/>
      <c r="BR293" s="147"/>
      <c r="CG293" s="147"/>
    </row>
    <row r="294" spans="1:85" ht="15">
      <c r="A294" s="165" t="s">
        <v>8</v>
      </c>
      <c r="B294" s="166">
        <v>0</v>
      </c>
      <c r="C294" s="166">
        <v>0</v>
      </c>
      <c r="D294" s="166">
        <v>0</v>
      </c>
      <c r="E294" s="166">
        <v>0</v>
      </c>
      <c r="F294" s="322"/>
      <c r="G294" s="166">
        <v>0</v>
      </c>
      <c r="H294" s="167">
        <v>0</v>
      </c>
      <c r="I294" s="168">
        <f t="shared" ref="I294:I313" si="174">SUM(B294:H294)</f>
        <v>0</v>
      </c>
      <c r="J294" s="155"/>
      <c r="K294" s="169" t="s">
        <v>8</v>
      </c>
      <c r="L294" s="170">
        <v>0</v>
      </c>
      <c r="M294" s="170">
        <v>0</v>
      </c>
      <c r="N294" s="170">
        <v>0</v>
      </c>
      <c r="O294" s="170">
        <v>0</v>
      </c>
      <c r="P294" s="170">
        <v>0</v>
      </c>
      <c r="Q294" s="170">
        <v>0</v>
      </c>
      <c r="R294" s="171">
        <v>0</v>
      </c>
      <c r="S294" s="172">
        <f t="shared" ref="S294:S313" si="175">SUM(L294:R294)</f>
        <v>0</v>
      </c>
      <c r="U294" s="217" t="s">
        <v>8</v>
      </c>
      <c r="V294" s="218">
        <v>0</v>
      </c>
      <c r="W294" s="218">
        <v>0</v>
      </c>
      <c r="X294" s="218">
        <v>0</v>
      </c>
      <c r="Y294" s="218">
        <v>0</v>
      </c>
      <c r="Z294" s="218">
        <v>0</v>
      </c>
      <c r="AA294" s="218">
        <v>0</v>
      </c>
      <c r="AB294" s="218">
        <v>0</v>
      </c>
      <c r="AC294" s="219">
        <v>0</v>
      </c>
      <c r="AD294" s="218">
        <v>0</v>
      </c>
      <c r="AE294" s="218">
        <v>0</v>
      </c>
      <c r="AF294" s="218">
        <v>0</v>
      </c>
      <c r="AG294" s="218">
        <v>0</v>
      </c>
      <c r="AH294" s="218">
        <v>0</v>
      </c>
      <c r="AI294" s="220">
        <f t="shared" ref="AI294:AI313" si="176">SUM(V294:AC294)</f>
        <v>0</v>
      </c>
      <c r="BA294" s="147"/>
      <c r="BR294" s="147"/>
      <c r="CG294" s="147"/>
    </row>
    <row r="295" spans="1:85" ht="15">
      <c r="A295" s="173" t="s">
        <v>10</v>
      </c>
      <c r="B295" s="162">
        <v>0</v>
      </c>
      <c r="C295" s="162">
        <v>0</v>
      </c>
      <c r="D295" s="162">
        <v>0</v>
      </c>
      <c r="E295" s="162">
        <v>0</v>
      </c>
      <c r="F295" s="322"/>
      <c r="G295" s="162">
        <v>0</v>
      </c>
      <c r="H295" s="174">
        <v>0</v>
      </c>
      <c r="I295" s="160">
        <f t="shared" si="174"/>
        <v>0</v>
      </c>
      <c r="J295" s="155"/>
      <c r="K295" s="175" t="s">
        <v>10</v>
      </c>
      <c r="L295" s="162">
        <v>0</v>
      </c>
      <c r="M295" s="162">
        <v>0</v>
      </c>
      <c r="N295" s="162">
        <v>0</v>
      </c>
      <c r="O295" s="162">
        <v>0</v>
      </c>
      <c r="P295" s="162">
        <v>0</v>
      </c>
      <c r="Q295" s="162">
        <v>0</v>
      </c>
      <c r="R295" s="163">
        <v>0</v>
      </c>
      <c r="S295" s="164">
        <f t="shared" si="175"/>
        <v>0</v>
      </c>
      <c r="U295" s="221" t="s">
        <v>10</v>
      </c>
      <c r="V295" s="213">
        <v>0</v>
      </c>
      <c r="W295" s="213">
        <v>0</v>
      </c>
      <c r="X295" s="213">
        <v>0</v>
      </c>
      <c r="Y295" s="213">
        <v>0</v>
      </c>
      <c r="Z295" s="213">
        <v>0</v>
      </c>
      <c r="AA295" s="213">
        <v>0</v>
      </c>
      <c r="AB295" s="213">
        <v>0</v>
      </c>
      <c r="AC295" s="214">
        <v>0</v>
      </c>
      <c r="AD295" s="215">
        <v>0</v>
      </c>
      <c r="AE295" s="215">
        <v>0</v>
      </c>
      <c r="AF295" s="215">
        <v>0</v>
      </c>
      <c r="AG295" s="215">
        <v>0</v>
      </c>
      <c r="AH295" s="215">
        <v>0</v>
      </c>
      <c r="AI295" s="216">
        <f t="shared" si="176"/>
        <v>0</v>
      </c>
      <c r="BA295" s="147"/>
      <c r="BR295" s="147"/>
      <c r="CG295" s="147"/>
    </row>
    <row r="296" spans="1:85" ht="15">
      <c r="A296" s="165" t="s">
        <v>52</v>
      </c>
      <c r="B296" s="166">
        <v>0</v>
      </c>
      <c r="C296" s="166">
        <v>0</v>
      </c>
      <c r="D296" s="166">
        <v>0</v>
      </c>
      <c r="E296" s="166">
        <v>0</v>
      </c>
      <c r="F296" s="322"/>
      <c r="G296" s="166">
        <v>0</v>
      </c>
      <c r="H296" s="167">
        <v>0</v>
      </c>
      <c r="I296" s="168">
        <f t="shared" si="174"/>
        <v>0</v>
      </c>
      <c r="J296" s="155"/>
      <c r="K296" s="169" t="s">
        <v>52</v>
      </c>
      <c r="L296" s="170">
        <v>0</v>
      </c>
      <c r="M296" s="170">
        <v>0</v>
      </c>
      <c r="N296" s="170">
        <v>0</v>
      </c>
      <c r="O296" s="170">
        <v>0</v>
      </c>
      <c r="P296" s="170">
        <v>0</v>
      </c>
      <c r="Q296" s="170">
        <v>0</v>
      </c>
      <c r="R296" s="171">
        <v>0</v>
      </c>
      <c r="S296" s="172">
        <f t="shared" si="175"/>
        <v>0</v>
      </c>
      <c r="U296" s="217" t="s">
        <v>52</v>
      </c>
      <c r="V296" s="218">
        <v>0</v>
      </c>
      <c r="W296" s="218">
        <v>0</v>
      </c>
      <c r="X296" s="218">
        <v>0</v>
      </c>
      <c r="Y296" s="218">
        <v>0</v>
      </c>
      <c r="Z296" s="218">
        <v>0</v>
      </c>
      <c r="AA296" s="218">
        <v>0</v>
      </c>
      <c r="AB296" s="218">
        <v>0</v>
      </c>
      <c r="AC296" s="219">
        <v>0</v>
      </c>
      <c r="AD296" s="218">
        <v>0</v>
      </c>
      <c r="AE296" s="218">
        <v>0</v>
      </c>
      <c r="AF296" s="218">
        <v>0</v>
      </c>
      <c r="AG296" s="218">
        <v>0</v>
      </c>
      <c r="AH296" s="218">
        <v>0</v>
      </c>
      <c r="AI296" s="220">
        <f t="shared" si="176"/>
        <v>0</v>
      </c>
      <c r="BA296" s="147"/>
      <c r="BR296" s="147"/>
      <c r="CG296" s="147"/>
    </row>
    <row r="297" spans="1:85" ht="15">
      <c r="A297" s="173" t="s">
        <v>16</v>
      </c>
      <c r="B297" s="162">
        <v>30.344586230071048</v>
      </c>
      <c r="C297" s="162">
        <v>73.174319783100131</v>
      </c>
      <c r="D297" s="162">
        <v>9.653275576532387</v>
      </c>
      <c r="E297" s="162">
        <v>0</v>
      </c>
      <c r="F297" s="322"/>
      <c r="G297" s="162">
        <v>0</v>
      </c>
      <c r="H297" s="174">
        <v>0</v>
      </c>
      <c r="I297" s="160">
        <f t="shared" si="174"/>
        <v>113.17218158970357</v>
      </c>
      <c r="J297" s="155"/>
      <c r="K297" s="175" t="s">
        <v>16</v>
      </c>
      <c r="L297" s="162">
        <v>30.344586230071048</v>
      </c>
      <c r="M297" s="162">
        <v>73.174319783100131</v>
      </c>
      <c r="N297" s="162">
        <v>9.653275576532387</v>
      </c>
      <c r="O297" s="162">
        <v>0</v>
      </c>
      <c r="P297" s="162">
        <v>0</v>
      </c>
      <c r="Q297" s="162">
        <v>0</v>
      </c>
      <c r="R297" s="163">
        <v>0</v>
      </c>
      <c r="S297" s="164">
        <f t="shared" si="175"/>
        <v>113.17218158970357</v>
      </c>
      <c r="U297" s="221" t="s">
        <v>16</v>
      </c>
      <c r="V297" s="213">
        <v>30.184775045153266</v>
      </c>
      <c r="W297" s="213">
        <v>0</v>
      </c>
      <c r="X297" s="213">
        <v>0</v>
      </c>
      <c r="Y297" s="213">
        <v>73.174319783100131</v>
      </c>
      <c r="Z297" s="213">
        <v>8.3489324828711524</v>
      </c>
      <c r="AA297" s="213">
        <v>0</v>
      </c>
      <c r="AB297" s="213">
        <v>0</v>
      </c>
      <c r="AC297" s="214">
        <v>1.464154278579016</v>
      </c>
      <c r="AD297" s="215">
        <v>0.1598111849177821</v>
      </c>
      <c r="AE297" s="215">
        <v>0</v>
      </c>
      <c r="AF297" s="215">
        <v>0</v>
      </c>
      <c r="AG297" s="215">
        <v>1.3043430936612339</v>
      </c>
      <c r="AH297" s="215">
        <v>0</v>
      </c>
      <c r="AI297" s="216">
        <f t="shared" si="176"/>
        <v>113.17218158970357</v>
      </c>
      <c r="BA297" s="147"/>
      <c r="BR297" s="147"/>
      <c r="CG297" s="147"/>
    </row>
    <row r="298" spans="1:85" ht="15">
      <c r="A298" s="165" t="s">
        <v>15</v>
      </c>
      <c r="B298" s="166">
        <v>26.558139760679868</v>
      </c>
      <c r="C298" s="166">
        <v>47.97063038115347</v>
      </c>
      <c r="D298" s="166">
        <v>13.84115529741948</v>
      </c>
      <c r="E298" s="166">
        <v>0.20805614377766005</v>
      </c>
      <c r="F298" s="322"/>
      <c r="G298" s="166">
        <v>0</v>
      </c>
      <c r="H298" s="167">
        <v>0</v>
      </c>
      <c r="I298" s="168">
        <f t="shared" si="174"/>
        <v>88.577981583030464</v>
      </c>
      <c r="J298" s="155"/>
      <c r="K298" s="169" t="s">
        <v>15</v>
      </c>
      <c r="L298" s="170">
        <v>26.558139760679868</v>
      </c>
      <c r="M298" s="170">
        <v>47.97063038115347</v>
      </c>
      <c r="N298" s="170">
        <v>13.84115529741948</v>
      </c>
      <c r="O298" s="170">
        <v>0.20805614377766005</v>
      </c>
      <c r="P298" s="170">
        <v>0</v>
      </c>
      <c r="Q298" s="170">
        <v>0</v>
      </c>
      <c r="R298" s="171">
        <v>0</v>
      </c>
      <c r="S298" s="172">
        <f t="shared" si="175"/>
        <v>88.577981583030464</v>
      </c>
      <c r="U298" s="217" t="s">
        <v>53</v>
      </c>
      <c r="V298" s="218">
        <v>25.225540159783957</v>
      </c>
      <c r="W298" s="218">
        <v>0</v>
      </c>
      <c r="X298" s="218">
        <v>0</v>
      </c>
      <c r="Y298" s="218">
        <v>47.97063038115347</v>
      </c>
      <c r="Z298" s="218">
        <v>12.897678848757051</v>
      </c>
      <c r="AA298" s="218">
        <v>0.20805614377766005</v>
      </c>
      <c r="AB298" s="218">
        <v>0</v>
      </c>
      <c r="AC298" s="219">
        <v>2.2760760495583416</v>
      </c>
      <c r="AD298" s="218">
        <v>1.3325996008959125</v>
      </c>
      <c r="AE298" s="218">
        <v>0</v>
      </c>
      <c r="AF298" s="218">
        <v>0</v>
      </c>
      <c r="AG298" s="218">
        <v>0.94347644866242886</v>
      </c>
      <c r="AH298" s="218">
        <v>0</v>
      </c>
      <c r="AI298" s="220">
        <f t="shared" si="176"/>
        <v>88.577981583030478</v>
      </c>
      <c r="BA298" s="147"/>
      <c r="BR298" s="147"/>
      <c r="CG298" s="147"/>
    </row>
    <row r="299" spans="1:85" ht="15">
      <c r="A299" s="173" t="s">
        <v>54</v>
      </c>
      <c r="B299" s="162">
        <v>0</v>
      </c>
      <c r="C299" s="162">
        <v>0</v>
      </c>
      <c r="D299" s="162">
        <v>0</v>
      </c>
      <c r="E299" s="162">
        <v>0.43277600793606774</v>
      </c>
      <c r="F299" s="322"/>
      <c r="G299" s="162">
        <v>0</v>
      </c>
      <c r="H299" s="174">
        <v>0</v>
      </c>
      <c r="I299" s="160">
        <f t="shared" si="174"/>
        <v>0.43277600793606774</v>
      </c>
      <c r="J299" s="155"/>
      <c r="K299" s="175" t="s">
        <v>54</v>
      </c>
      <c r="L299" s="162">
        <v>0</v>
      </c>
      <c r="M299" s="162">
        <v>0</v>
      </c>
      <c r="N299" s="162">
        <v>0</v>
      </c>
      <c r="O299" s="162">
        <v>0.43277600793606774</v>
      </c>
      <c r="P299" s="162">
        <v>161.84341087719756</v>
      </c>
      <c r="Q299" s="162">
        <v>0</v>
      </c>
      <c r="R299" s="163">
        <v>0</v>
      </c>
      <c r="S299" s="164">
        <f t="shared" si="175"/>
        <v>162.27618688513363</v>
      </c>
      <c r="U299" s="221" t="s">
        <v>54</v>
      </c>
      <c r="V299" s="213">
        <v>0</v>
      </c>
      <c r="W299" s="213">
        <v>0</v>
      </c>
      <c r="X299" s="213">
        <v>0</v>
      </c>
      <c r="Y299" s="213">
        <v>0</v>
      </c>
      <c r="Z299" s="213">
        <v>0</v>
      </c>
      <c r="AA299" s="213">
        <v>0.43277600793606774</v>
      </c>
      <c r="AB299" s="213">
        <v>161.84341087719756</v>
      </c>
      <c r="AC299" s="214">
        <v>0</v>
      </c>
      <c r="AD299" s="213">
        <v>0</v>
      </c>
      <c r="AE299" s="213">
        <v>0</v>
      </c>
      <c r="AF299" s="213">
        <v>0</v>
      </c>
      <c r="AG299" s="213">
        <v>0</v>
      </c>
      <c r="AH299" s="213">
        <v>0</v>
      </c>
      <c r="AI299" s="216">
        <f t="shared" si="176"/>
        <v>162.27618688513363</v>
      </c>
      <c r="BA299" s="147"/>
      <c r="BR299" s="147"/>
      <c r="CG299" s="147"/>
    </row>
    <row r="300" spans="1:85" ht="15">
      <c r="A300" s="165" t="s">
        <v>12</v>
      </c>
      <c r="B300" s="166">
        <v>0</v>
      </c>
      <c r="C300" s="166">
        <v>0</v>
      </c>
      <c r="D300" s="166">
        <v>0</v>
      </c>
      <c r="E300" s="166">
        <v>0</v>
      </c>
      <c r="F300" s="322"/>
      <c r="G300" s="166">
        <v>0</v>
      </c>
      <c r="H300" s="167">
        <v>0</v>
      </c>
      <c r="I300" s="168">
        <f t="shared" si="174"/>
        <v>0</v>
      </c>
      <c r="J300" s="155"/>
      <c r="K300" s="169" t="s">
        <v>12</v>
      </c>
      <c r="L300" s="170">
        <v>0</v>
      </c>
      <c r="M300" s="170">
        <v>0</v>
      </c>
      <c r="N300" s="170">
        <v>0</v>
      </c>
      <c r="O300" s="170">
        <v>0</v>
      </c>
      <c r="P300" s="170">
        <v>2.6331776640035329</v>
      </c>
      <c r="Q300" s="170">
        <v>0</v>
      </c>
      <c r="R300" s="171">
        <v>0</v>
      </c>
      <c r="S300" s="172">
        <f t="shared" si="175"/>
        <v>2.6331776640035329</v>
      </c>
      <c r="U300" s="217" t="s">
        <v>12</v>
      </c>
      <c r="V300" s="218">
        <v>0</v>
      </c>
      <c r="W300" s="218">
        <v>0</v>
      </c>
      <c r="X300" s="218">
        <v>0</v>
      </c>
      <c r="Y300" s="218">
        <v>0</v>
      </c>
      <c r="Z300" s="218">
        <v>0</v>
      </c>
      <c r="AA300" s="218">
        <v>0</v>
      </c>
      <c r="AB300" s="218">
        <v>2.6331776640035329</v>
      </c>
      <c r="AC300" s="219">
        <v>0</v>
      </c>
      <c r="AD300" s="218">
        <v>0</v>
      </c>
      <c r="AE300" s="218">
        <v>0</v>
      </c>
      <c r="AF300" s="218">
        <v>0</v>
      </c>
      <c r="AG300" s="218">
        <v>0</v>
      </c>
      <c r="AH300" s="218">
        <v>0</v>
      </c>
      <c r="AI300" s="220">
        <f t="shared" si="176"/>
        <v>2.6331776640035329</v>
      </c>
      <c r="BA300" s="147"/>
      <c r="BR300" s="147"/>
      <c r="CG300" s="147"/>
    </row>
    <row r="301" spans="1:85" ht="15">
      <c r="A301" s="173" t="s">
        <v>55</v>
      </c>
      <c r="B301" s="162">
        <v>0</v>
      </c>
      <c r="C301" s="162">
        <v>0</v>
      </c>
      <c r="D301" s="162">
        <v>0</v>
      </c>
      <c r="E301" s="162">
        <v>0</v>
      </c>
      <c r="F301" s="322"/>
      <c r="G301" s="162">
        <v>0</v>
      </c>
      <c r="H301" s="174">
        <v>0</v>
      </c>
      <c r="I301" s="160">
        <f t="shared" si="174"/>
        <v>0</v>
      </c>
      <c r="J301" s="155"/>
      <c r="K301" s="175" t="s">
        <v>55</v>
      </c>
      <c r="L301" s="162">
        <v>0</v>
      </c>
      <c r="M301" s="162">
        <v>0</v>
      </c>
      <c r="N301" s="162">
        <v>0</v>
      </c>
      <c r="O301" s="162">
        <v>0</v>
      </c>
      <c r="P301" s="162">
        <v>0</v>
      </c>
      <c r="Q301" s="162">
        <v>0</v>
      </c>
      <c r="R301" s="163">
        <v>0</v>
      </c>
      <c r="S301" s="164">
        <f t="shared" si="175"/>
        <v>0</v>
      </c>
      <c r="U301" s="221" t="s">
        <v>55</v>
      </c>
      <c r="V301" s="213">
        <v>0</v>
      </c>
      <c r="W301" s="213">
        <v>0</v>
      </c>
      <c r="X301" s="213">
        <v>0</v>
      </c>
      <c r="Y301" s="213">
        <v>0</v>
      </c>
      <c r="Z301" s="213">
        <v>0</v>
      </c>
      <c r="AA301" s="213">
        <v>0</v>
      </c>
      <c r="AB301" s="213">
        <v>0</v>
      </c>
      <c r="AC301" s="214">
        <v>0</v>
      </c>
      <c r="AD301" s="213">
        <v>0</v>
      </c>
      <c r="AE301" s="213">
        <v>0</v>
      </c>
      <c r="AF301" s="213">
        <v>0</v>
      </c>
      <c r="AG301" s="213">
        <v>0</v>
      </c>
      <c r="AH301" s="213">
        <v>0</v>
      </c>
      <c r="AI301" s="216">
        <f t="shared" si="176"/>
        <v>0</v>
      </c>
      <c r="BA301" s="147"/>
      <c r="BR301" s="147"/>
      <c r="CG301" s="147"/>
    </row>
    <row r="302" spans="1:85" ht="15">
      <c r="A302" s="165" t="s">
        <v>17</v>
      </c>
      <c r="B302" s="166">
        <v>3.1773837012817818</v>
      </c>
      <c r="C302" s="166">
        <v>0.55344328947143306</v>
      </c>
      <c r="D302" s="166">
        <v>13.837179032841062</v>
      </c>
      <c r="E302" s="166">
        <v>27.263216230119856</v>
      </c>
      <c r="F302" s="322"/>
      <c r="G302" s="166">
        <v>0</v>
      </c>
      <c r="H302" s="167">
        <v>0</v>
      </c>
      <c r="I302" s="168">
        <f t="shared" si="174"/>
        <v>44.831222253714131</v>
      </c>
      <c r="J302" s="155"/>
      <c r="K302" s="169" t="s">
        <v>17</v>
      </c>
      <c r="L302" s="170">
        <v>3.1773837012817818</v>
      </c>
      <c r="M302" s="170">
        <v>0.55344328947143306</v>
      </c>
      <c r="N302" s="170">
        <v>13.837179032841062</v>
      </c>
      <c r="O302" s="170">
        <v>27.263216230119856</v>
      </c>
      <c r="P302" s="170">
        <v>1.137339322293738</v>
      </c>
      <c r="Q302" s="170">
        <v>0</v>
      </c>
      <c r="R302" s="171">
        <v>0</v>
      </c>
      <c r="S302" s="172">
        <f t="shared" si="175"/>
        <v>45.968561576007872</v>
      </c>
      <c r="U302" s="217" t="s">
        <v>17</v>
      </c>
      <c r="V302" s="218">
        <v>2.5054582345178655</v>
      </c>
      <c r="W302" s="218">
        <v>0</v>
      </c>
      <c r="X302" s="218">
        <v>0</v>
      </c>
      <c r="Y302" s="218">
        <v>0.55344328947143306</v>
      </c>
      <c r="Z302" s="218">
        <v>12.160647919839439</v>
      </c>
      <c r="AA302" s="218">
        <v>27.263216230119856</v>
      </c>
      <c r="AB302" s="218">
        <v>1.137339322293738</v>
      </c>
      <c r="AC302" s="219">
        <v>2.3484565797655397</v>
      </c>
      <c r="AD302" s="218">
        <v>0.67192546676391607</v>
      </c>
      <c r="AE302" s="218">
        <v>0</v>
      </c>
      <c r="AF302" s="218">
        <v>0</v>
      </c>
      <c r="AG302" s="218">
        <v>1.6765311130016234</v>
      </c>
      <c r="AH302" s="218">
        <v>0</v>
      </c>
      <c r="AI302" s="220">
        <f t="shared" si="176"/>
        <v>45.968561576007872</v>
      </c>
      <c r="BA302" s="147"/>
      <c r="BR302" s="147"/>
      <c r="CG302" s="147"/>
    </row>
    <row r="303" spans="1:85" ht="15">
      <c r="A303" s="173" t="s">
        <v>139</v>
      </c>
      <c r="B303" s="162">
        <v>17.167613329493143</v>
      </c>
      <c r="C303" s="162">
        <v>187.56230164864823</v>
      </c>
      <c r="D303" s="162">
        <v>38.955967874701663</v>
      </c>
      <c r="E303" s="162">
        <v>0</v>
      </c>
      <c r="F303" s="322"/>
      <c r="G303" s="162">
        <v>0</v>
      </c>
      <c r="H303" s="174">
        <v>0</v>
      </c>
      <c r="I303" s="160">
        <f t="shared" si="174"/>
        <v>243.68588285284304</v>
      </c>
      <c r="J303" s="155"/>
      <c r="K303" s="175" t="s">
        <v>139</v>
      </c>
      <c r="L303" s="162">
        <v>17.167613329493143</v>
      </c>
      <c r="M303" s="162">
        <v>187.56230164864823</v>
      </c>
      <c r="N303" s="162">
        <v>38.955967874701663</v>
      </c>
      <c r="O303" s="162">
        <v>0</v>
      </c>
      <c r="P303" s="162">
        <v>0.50135324733776498</v>
      </c>
      <c r="Q303" s="162">
        <v>0</v>
      </c>
      <c r="R303" s="163">
        <v>0</v>
      </c>
      <c r="S303" s="164">
        <f t="shared" si="175"/>
        <v>244.1872361001808</v>
      </c>
      <c r="U303" s="221" t="s">
        <v>139</v>
      </c>
      <c r="V303" s="213">
        <v>15.41365322669647</v>
      </c>
      <c r="W303" s="213">
        <v>0</v>
      </c>
      <c r="X303" s="213">
        <v>0</v>
      </c>
      <c r="Y303" s="213">
        <v>187.56230164864823</v>
      </c>
      <c r="Z303" s="213">
        <v>34.673208762317316</v>
      </c>
      <c r="AA303" s="213">
        <v>0</v>
      </c>
      <c r="AB303" s="213">
        <v>0.50135324733776498</v>
      </c>
      <c r="AC303" s="214">
        <v>6.0367192151810203</v>
      </c>
      <c r="AD303" s="213">
        <v>1.7539601027966751</v>
      </c>
      <c r="AE303" s="213">
        <v>0</v>
      </c>
      <c r="AF303" s="213">
        <v>0</v>
      </c>
      <c r="AG303" s="213">
        <v>4.2827591123843449</v>
      </c>
      <c r="AH303" s="213">
        <v>0</v>
      </c>
      <c r="AI303" s="216">
        <f t="shared" si="176"/>
        <v>244.1872361001808</v>
      </c>
      <c r="BA303" s="147"/>
      <c r="BR303" s="147"/>
      <c r="CG303" s="147"/>
    </row>
    <row r="304" spans="1:85" ht="15">
      <c r="A304" s="165" t="s">
        <v>25</v>
      </c>
      <c r="B304" s="166">
        <v>55.250537832794464</v>
      </c>
      <c r="C304" s="166">
        <v>2.0045655407003911</v>
      </c>
      <c r="D304" s="166">
        <v>6.9477905473696726</v>
      </c>
      <c r="E304" s="166">
        <v>342.6560921634013</v>
      </c>
      <c r="F304" s="322"/>
      <c r="G304" s="166">
        <v>23.057866553635964</v>
      </c>
      <c r="H304" s="167">
        <v>0</v>
      </c>
      <c r="I304" s="168">
        <f t="shared" si="174"/>
        <v>429.9168526379018</v>
      </c>
      <c r="J304" s="155"/>
      <c r="K304" s="169" t="s">
        <v>25</v>
      </c>
      <c r="L304" s="170">
        <v>55.250537832794464</v>
      </c>
      <c r="M304" s="170">
        <v>2.0045655407003911</v>
      </c>
      <c r="N304" s="170">
        <v>6.9477905473696726</v>
      </c>
      <c r="O304" s="170">
        <v>342.6560921634013</v>
      </c>
      <c r="P304" s="170">
        <v>5.3001649684559284</v>
      </c>
      <c r="Q304" s="170">
        <v>23.057866553635964</v>
      </c>
      <c r="R304" s="171">
        <v>0</v>
      </c>
      <c r="S304" s="172">
        <f t="shared" si="175"/>
        <v>435.21701760635773</v>
      </c>
      <c r="U304" s="217" t="s">
        <v>25</v>
      </c>
      <c r="V304" s="218">
        <v>1.1081361201031548</v>
      </c>
      <c r="W304" s="218">
        <v>31.378176311287014</v>
      </c>
      <c r="X304" s="218">
        <v>23.057866553635964</v>
      </c>
      <c r="Y304" s="218">
        <v>2.0045655407003911</v>
      </c>
      <c r="Z304" s="218">
        <v>2.9817631846652182</v>
      </c>
      <c r="AA304" s="218">
        <v>302.64861488014219</v>
      </c>
      <c r="AB304" s="218">
        <v>5.3001649684559284</v>
      </c>
      <c r="AC304" s="219">
        <v>66.737730047367876</v>
      </c>
      <c r="AD304" s="218">
        <v>22.764225401404296</v>
      </c>
      <c r="AE304" s="218">
        <v>40.007477283259107</v>
      </c>
      <c r="AF304" s="218">
        <v>0</v>
      </c>
      <c r="AG304" s="218">
        <v>3.9660273627044549</v>
      </c>
      <c r="AH304" s="218">
        <v>0</v>
      </c>
      <c r="AI304" s="220">
        <f t="shared" si="176"/>
        <v>435.21701760635779</v>
      </c>
      <c r="BA304" s="147"/>
      <c r="BR304" s="147"/>
      <c r="CG304" s="147"/>
    </row>
    <row r="305" spans="1:85" ht="15">
      <c r="A305" s="173" t="s">
        <v>24</v>
      </c>
      <c r="B305" s="162">
        <v>2.2679408253770537</v>
      </c>
      <c r="C305" s="162">
        <v>0</v>
      </c>
      <c r="D305" s="162">
        <v>14.457853485890453</v>
      </c>
      <c r="E305" s="162">
        <v>0</v>
      </c>
      <c r="F305" s="322"/>
      <c r="G305" s="162">
        <v>0</v>
      </c>
      <c r="H305" s="174">
        <v>0</v>
      </c>
      <c r="I305" s="160">
        <f t="shared" si="174"/>
        <v>16.725794311267506</v>
      </c>
      <c r="J305" s="155"/>
      <c r="K305" s="175" t="s">
        <v>24</v>
      </c>
      <c r="L305" s="162">
        <v>2.2679408253770537</v>
      </c>
      <c r="M305" s="162">
        <v>0</v>
      </c>
      <c r="N305" s="162">
        <v>14.457853485890453</v>
      </c>
      <c r="O305" s="162">
        <v>0</v>
      </c>
      <c r="P305" s="162">
        <v>0</v>
      </c>
      <c r="Q305" s="162">
        <v>0</v>
      </c>
      <c r="R305" s="163">
        <v>0</v>
      </c>
      <c r="S305" s="164">
        <f t="shared" si="175"/>
        <v>16.725794311267506</v>
      </c>
      <c r="U305" s="221" t="s">
        <v>24</v>
      </c>
      <c r="V305" s="213">
        <v>1.7884476525870168</v>
      </c>
      <c r="W305" s="213">
        <v>0</v>
      </c>
      <c r="X305" s="213">
        <v>0</v>
      </c>
      <c r="Y305" s="213">
        <v>0</v>
      </c>
      <c r="Z305" s="213">
        <v>0.61522780791023202</v>
      </c>
      <c r="AA305" s="213">
        <v>0</v>
      </c>
      <c r="AB305" s="213">
        <v>0</v>
      </c>
      <c r="AC305" s="214">
        <v>14.322118850770257</v>
      </c>
      <c r="AD305" s="213">
        <v>0.47949317279003706</v>
      </c>
      <c r="AE305" s="213">
        <v>0</v>
      </c>
      <c r="AF305" s="213">
        <v>0</v>
      </c>
      <c r="AG305" s="213">
        <v>13.842625677980221</v>
      </c>
      <c r="AH305" s="213">
        <v>0</v>
      </c>
      <c r="AI305" s="216">
        <f t="shared" si="176"/>
        <v>16.725794311267506</v>
      </c>
      <c r="BA305" s="147"/>
      <c r="BR305" s="147"/>
      <c r="CG305" s="147"/>
    </row>
    <row r="306" spans="1:85" ht="15">
      <c r="A306" s="165" t="s">
        <v>56</v>
      </c>
      <c r="B306" s="166">
        <v>1.7633880696887316</v>
      </c>
      <c r="C306" s="166">
        <v>0</v>
      </c>
      <c r="D306" s="166">
        <v>1.4183773604018062</v>
      </c>
      <c r="E306" s="166">
        <v>0</v>
      </c>
      <c r="F306" s="322"/>
      <c r="G306" s="166">
        <v>0</v>
      </c>
      <c r="H306" s="167">
        <v>0</v>
      </c>
      <c r="I306" s="168">
        <f t="shared" si="174"/>
        <v>3.1817654300905378</v>
      </c>
      <c r="J306" s="155"/>
      <c r="K306" s="169" t="s">
        <v>56</v>
      </c>
      <c r="L306" s="170">
        <v>1.7633880696887316</v>
      </c>
      <c r="M306" s="170">
        <v>0</v>
      </c>
      <c r="N306" s="170">
        <v>1.4183773604018062</v>
      </c>
      <c r="O306" s="170">
        <v>0</v>
      </c>
      <c r="P306" s="170">
        <v>0</v>
      </c>
      <c r="Q306" s="170">
        <v>0</v>
      </c>
      <c r="R306" s="171">
        <v>0</v>
      </c>
      <c r="S306" s="172">
        <f t="shared" si="175"/>
        <v>3.1817654300905378</v>
      </c>
      <c r="U306" s="217" t="s">
        <v>56</v>
      </c>
      <c r="V306" s="218">
        <v>0.61335237206564575</v>
      </c>
      <c r="W306" s="218">
        <v>0</v>
      </c>
      <c r="X306" s="218">
        <v>0</v>
      </c>
      <c r="Y306" s="218">
        <v>0</v>
      </c>
      <c r="Z306" s="218">
        <v>1.4183773604018062</v>
      </c>
      <c r="AA306" s="218">
        <v>0</v>
      </c>
      <c r="AB306" s="218">
        <v>0</v>
      </c>
      <c r="AC306" s="219">
        <v>1.1500356976230859</v>
      </c>
      <c r="AD306" s="218">
        <v>1.1500356976230859</v>
      </c>
      <c r="AE306" s="218">
        <v>0</v>
      </c>
      <c r="AF306" s="218">
        <v>0</v>
      </c>
      <c r="AG306" s="218">
        <v>0</v>
      </c>
      <c r="AH306" s="218">
        <v>0</v>
      </c>
      <c r="AI306" s="220">
        <f t="shared" si="176"/>
        <v>3.1817654300905378</v>
      </c>
      <c r="BA306" s="147"/>
      <c r="BR306" s="147"/>
      <c r="CG306" s="147"/>
    </row>
    <row r="307" spans="1:85" ht="15">
      <c r="A307" s="173" t="s">
        <v>22</v>
      </c>
      <c r="B307" s="162">
        <v>76.100651491206776</v>
      </c>
      <c r="C307" s="162">
        <v>0</v>
      </c>
      <c r="D307" s="162">
        <v>0</v>
      </c>
      <c r="E307" s="162">
        <v>0</v>
      </c>
      <c r="F307" s="322"/>
      <c r="G307" s="162">
        <v>0</v>
      </c>
      <c r="H307" s="174">
        <v>0</v>
      </c>
      <c r="I307" s="160">
        <f t="shared" si="174"/>
        <v>76.100651491206776</v>
      </c>
      <c r="J307" s="155"/>
      <c r="K307" s="175" t="s">
        <v>22</v>
      </c>
      <c r="L307" s="162">
        <v>76.100651491206776</v>
      </c>
      <c r="M307" s="162">
        <v>0</v>
      </c>
      <c r="N307" s="162">
        <v>0</v>
      </c>
      <c r="O307" s="162">
        <v>0</v>
      </c>
      <c r="P307" s="162">
        <v>9.2143188761975328</v>
      </c>
      <c r="Q307" s="162">
        <v>0</v>
      </c>
      <c r="R307" s="163">
        <v>0</v>
      </c>
      <c r="S307" s="164">
        <f t="shared" si="175"/>
        <v>85.314970367404314</v>
      </c>
      <c r="U307" s="221" t="s">
        <v>22</v>
      </c>
      <c r="V307" s="213">
        <v>76.100651491206776</v>
      </c>
      <c r="W307" s="213">
        <v>0</v>
      </c>
      <c r="X307" s="213">
        <v>0</v>
      </c>
      <c r="Y307" s="213">
        <v>0</v>
      </c>
      <c r="Z307" s="213">
        <v>0</v>
      </c>
      <c r="AA307" s="213">
        <v>0</v>
      </c>
      <c r="AB307" s="213">
        <v>9.2143188761975328</v>
      </c>
      <c r="AC307" s="214">
        <v>0</v>
      </c>
      <c r="AD307" s="213">
        <v>0</v>
      </c>
      <c r="AE307" s="213">
        <v>0</v>
      </c>
      <c r="AF307" s="213">
        <v>0</v>
      </c>
      <c r="AG307" s="213">
        <v>0</v>
      </c>
      <c r="AH307" s="213">
        <v>0</v>
      </c>
      <c r="AI307" s="216">
        <f t="shared" si="176"/>
        <v>85.314970367404314</v>
      </c>
      <c r="BA307" s="147"/>
      <c r="BR307" s="147"/>
      <c r="CG307" s="147"/>
    </row>
    <row r="308" spans="1:85" ht="15">
      <c r="A308" s="165" t="s">
        <v>21</v>
      </c>
      <c r="B308" s="166">
        <v>8.6501712079914243E-3</v>
      </c>
      <c r="C308" s="166">
        <v>1.2975256811987135E-2</v>
      </c>
      <c r="D308" s="166">
        <v>0</v>
      </c>
      <c r="E308" s="166">
        <v>0</v>
      </c>
      <c r="F308" s="322"/>
      <c r="G308" s="166">
        <v>0</v>
      </c>
      <c r="H308" s="167">
        <v>0</v>
      </c>
      <c r="I308" s="168">
        <f t="shared" si="174"/>
        <v>2.1625428019978559E-2</v>
      </c>
      <c r="J308" s="155"/>
      <c r="K308" s="169" t="s">
        <v>21</v>
      </c>
      <c r="L308" s="170">
        <v>8.6501712079914243E-3</v>
      </c>
      <c r="M308" s="170">
        <v>1.2975256811987135E-2</v>
      </c>
      <c r="N308" s="170">
        <v>0</v>
      </c>
      <c r="O308" s="170">
        <v>0</v>
      </c>
      <c r="P308" s="170">
        <v>0</v>
      </c>
      <c r="Q308" s="170">
        <v>0</v>
      </c>
      <c r="R308" s="171">
        <v>0</v>
      </c>
      <c r="S308" s="172">
        <f t="shared" si="175"/>
        <v>2.1625428019978559E-2</v>
      </c>
      <c r="U308" s="217" t="s">
        <v>57</v>
      </c>
      <c r="V308" s="218">
        <v>8.6501712079914243E-3</v>
      </c>
      <c r="W308" s="218">
        <v>0</v>
      </c>
      <c r="X308" s="218">
        <v>0</v>
      </c>
      <c r="Y308" s="218">
        <v>1.2975256811987135E-2</v>
      </c>
      <c r="Z308" s="218">
        <v>0</v>
      </c>
      <c r="AA308" s="218">
        <v>0</v>
      </c>
      <c r="AB308" s="218">
        <v>0</v>
      </c>
      <c r="AC308" s="219">
        <v>0</v>
      </c>
      <c r="AD308" s="218">
        <v>0</v>
      </c>
      <c r="AE308" s="218">
        <v>0</v>
      </c>
      <c r="AF308" s="218">
        <v>0</v>
      </c>
      <c r="AG308" s="218">
        <v>0</v>
      </c>
      <c r="AH308" s="218">
        <v>0</v>
      </c>
      <c r="AI308" s="220">
        <f t="shared" si="176"/>
        <v>2.1625428019978559E-2</v>
      </c>
      <c r="BA308" s="147"/>
      <c r="BR308" s="147"/>
      <c r="CG308" s="147"/>
    </row>
    <row r="309" spans="1:85" ht="15">
      <c r="A309" s="176" t="s">
        <v>60</v>
      </c>
      <c r="B309" s="162">
        <v>0</v>
      </c>
      <c r="C309" s="162">
        <v>0</v>
      </c>
      <c r="D309" s="162">
        <v>0</v>
      </c>
      <c r="E309" s="162">
        <v>0</v>
      </c>
      <c r="F309" s="322"/>
      <c r="G309" s="162">
        <v>0</v>
      </c>
      <c r="H309" s="174">
        <v>0</v>
      </c>
      <c r="I309" s="160">
        <f t="shared" si="174"/>
        <v>0</v>
      </c>
      <c r="J309" s="155"/>
      <c r="K309" s="177" t="s">
        <v>60</v>
      </c>
      <c r="L309" s="162">
        <v>0</v>
      </c>
      <c r="M309" s="162">
        <v>0</v>
      </c>
      <c r="N309" s="162">
        <v>0</v>
      </c>
      <c r="O309" s="162">
        <v>0</v>
      </c>
      <c r="P309" s="162">
        <v>0</v>
      </c>
      <c r="Q309" s="162">
        <v>0</v>
      </c>
      <c r="R309" s="163">
        <v>0</v>
      </c>
      <c r="S309" s="164">
        <f t="shared" si="175"/>
        <v>0</v>
      </c>
      <c r="U309" s="222" t="s">
        <v>58</v>
      </c>
      <c r="V309" s="213">
        <v>0</v>
      </c>
      <c r="W309" s="213">
        <v>0</v>
      </c>
      <c r="X309" s="213">
        <v>0</v>
      </c>
      <c r="Y309" s="213">
        <v>0</v>
      </c>
      <c r="Z309" s="213">
        <v>0</v>
      </c>
      <c r="AA309" s="213">
        <v>0</v>
      </c>
      <c r="AB309" s="213">
        <v>0</v>
      </c>
      <c r="AC309" s="214">
        <v>0</v>
      </c>
      <c r="AD309" s="215">
        <v>0</v>
      </c>
      <c r="AE309" s="215">
        <v>0</v>
      </c>
      <c r="AF309" s="215">
        <v>0</v>
      </c>
      <c r="AG309" s="215">
        <v>0</v>
      </c>
      <c r="AH309" s="215">
        <v>0</v>
      </c>
      <c r="AI309" s="216">
        <f t="shared" si="176"/>
        <v>0</v>
      </c>
      <c r="BA309" s="147"/>
      <c r="BR309" s="147"/>
      <c r="CG309" s="147"/>
    </row>
    <row r="310" spans="1:85">
      <c r="A310" s="178" t="s">
        <v>23</v>
      </c>
      <c r="B310" s="179">
        <v>0</v>
      </c>
      <c r="C310" s="179">
        <v>0</v>
      </c>
      <c r="D310" s="179">
        <v>0</v>
      </c>
      <c r="E310" s="179">
        <v>0</v>
      </c>
      <c r="F310" s="322"/>
      <c r="G310" s="179">
        <v>0</v>
      </c>
      <c r="H310" s="180">
        <v>0</v>
      </c>
      <c r="I310" s="181">
        <f t="shared" si="174"/>
        <v>0</v>
      </c>
      <c r="J310" s="155"/>
      <c r="K310" s="182" t="s">
        <v>23</v>
      </c>
      <c r="L310" s="183">
        <v>0</v>
      </c>
      <c r="M310" s="183">
        <v>0</v>
      </c>
      <c r="N310" s="183">
        <v>0</v>
      </c>
      <c r="O310" s="183">
        <v>0</v>
      </c>
      <c r="P310" s="183">
        <v>0</v>
      </c>
      <c r="Q310" s="183">
        <v>0</v>
      </c>
      <c r="R310" s="184">
        <v>0</v>
      </c>
      <c r="S310" s="185">
        <f t="shared" si="175"/>
        <v>0</v>
      </c>
      <c r="U310" s="223" t="s">
        <v>61</v>
      </c>
      <c r="V310" s="224">
        <v>0</v>
      </c>
      <c r="W310" s="224">
        <v>0</v>
      </c>
      <c r="X310" s="224">
        <v>0</v>
      </c>
      <c r="Y310" s="224">
        <v>0</v>
      </c>
      <c r="Z310" s="224">
        <v>0</v>
      </c>
      <c r="AA310" s="224">
        <v>0</v>
      </c>
      <c r="AB310" s="224">
        <v>0</v>
      </c>
      <c r="AC310" s="224">
        <v>0</v>
      </c>
      <c r="AD310" s="224">
        <v>0</v>
      </c>
      <c r="AE310" s="224">
        <v>0</v>
      </c>
      <c r="AF310" s="224">
        <v>0</v>
      </c>
      <c r="AG310" s="224">
        <v>0</v>
      </c>
      <c r="AH310" s="125">
        <v>0</v>
      </c>
      <c r="AI310" s="225">
        <f t="shared" si="176"/>
        <v>0</v>
      </c>
      <c r="BA310" s="147"/>
      <c r="BR310" s="147"/>
      <c r="CG310" s="147"/>
    </row>
    <row r="311" spans="1:85">
      <c r="A311" s="186" t="s">
        <v>19</v>
      </c>
      <c r="B311" s="187">
        <v>0</v>
      </c>
      <c r="C311" s="187">
        <v>0</v>
      </c>
      <c r="D311" s="187">
        <v>0</v>
      </c>
      <c r="E311" s="187">
        <v>0</v>
      </c>
      <c r="F311" s="322"/>
      <c r="G311" s="187">
        <v>0</v>
      </c>
      <c r="H311" s="188">
        <v>0</v>
      </c>
      <c r="I311" s="189">
        <f t="shared" si="174"/>
        <v>0</v>
      </c>
      <c r="J311" s="155"/>
      <c r="K311" s="190" t="s">
        <v>19</v>
      </c>
      <c r="L311" s="187">
        <v>0</v>
      </c>
      <c r="M311" s="187">
        <v>0</v>
      </c>
      <c r="N311" s="187">
        <v>0</v>
      </c>
      <c r="O311" s="187">
        <v>0</v>
      </c>
      <c r="P311" s="187">
        <v>0</v>
      </c>
      <c r="Q311" s="187">
        <v>0</v>
      </c>
      <c r="R311" s="191">
        <v>0</v>
      </c>
      <c r="S311" s="192">
        <f t="shared" si="175"/>
        <v>0</v>
      </c>
      <c r="U311" s="226" t="s">
        <v>19</v>
      </c>
      <c r="V311" s="227">
        <v>0</v>
      </c>
      <c r="W311" s="227">
        <v>0</v>
      </c>
      <c r="X311" s="227">
        <v>0</v>
      </c>
      <c r="Y311" s="227">
        <v>0</v>
      </c>
      <c r="Z311" s="227">
        <v>0</v>
      </c>
      <c r="AA311" s="227">
        <v>0</v>
      </c>
      <c r="AB311" s="227">
        <v>0</v>
      </c>
      <c r="AC311" s="227">
        <v>0</v>
      </c>
      <c r="AD311" s="228">
        <v>0</v>
      </c>
      <c r="AE311" s="228">
        <v>0</v>
      </c>
      <c r="AF311" s="228">
        <v>0</v>
      </c>
      <c r="AG311" s="228">
        <v>0</v>
      </c>
      <c r="AH311" s="228">
        <v>0</v>
      </c>
      <c r="AI311" s="229">
        <f t="shared" si="176"/>
        <v>0</v>
      </c>
      <c r="BA311" s="147"/>
      <c r="BR311" s="147"/>
      <c r="CG311" s="147"/>
    </row>
    <row r="312" spans="1:85">
      <c r="A312" s="178" t="s">
        <v>20</v>
      </c>
      <c r="B312" s="179">
        <v>0</v>
      </c>
      <c r="C312" s="179">
        <v>0</v>
      </c>
      <c r="D312" s="179">
        <v>0</v>
      </c>
      <c r="E312" s="179">
        <v>0</v>
      </c>
      <c r="F312" s="322"/>
      <c r="G312" s="179">
        <v>0</v>
      </c>
      <c r="H312" s="180">
        <v>0</v>
      </c>
      <c r="I312" s="181">
        <f t="shared" si="174"/>
        <v>0</v>
      </c>
      <c r="J312" s="155"/>
      <c r="K312" s="182" t="s">
        <v>20</v>
      </c>
      <c r="L312" s="183">
        <v>0</v>
      </c>
      <c r="M312" s="183">
        <v>0</v>
      </c>
      <c r="N312" s="183">
        <v>0</v>
      </c>
      <c r="O312" s="183">
        <v>0</v>
      </c>
      <c r="P312" s="183">
        <v>0</v>
      </c>
      <c r="Q312" s="183">
        <v>0</v>
      </c>
      <c r="R312" s="184">
        <v>0</v>
      </c>
      <c r="S312" s="185">
        <f t="shared" si="175"/>
        <v>0</v>
      </c>
      <c r="U312" s="223" t="s">
        <v>20</v>
      </c>
      <c r="V312" s="224">
        <v>0</v>
      </c>
      <c r="W312" s="224">
        <v>0</v>
      </c>
      <c r="X312" s="224">
        <v>0</v>
      </c>
      <c r="Y312" s="224">
        <v>0</v>
      </c>
      <c r="Z312" s="224">
        <v>0</v>
      </c>
      <c r="AA312" s="224">
        <v>0</v>
      </c>
      <c r="AB312" s="224">
        <v>0</v>
      </c>
      <c r="AC312" s="224">
        <v>0</v>
      </c>
      <c r="AD312" s="224">
        <v>0</v>
      </c>
      <c r="AE312" s="224">
        <v>0</v>
      </c>
      <c r="AF312" s="224">
        <v>0</v>
      </c>
      <c r="AG312" s="224">
        <v>0</v>
      </c>
      <c r="AH312" s="125">
        <v>0</v>
      </c>
      <c r="AI312" s="225">
        <f t="shared" si="176"/>
        <v>0</v>
      </c>
      <c r="BA312" s="147"/>
      <c r="BR312" s="147"/>
      <c r="CG312" s="147"/>
    </row>
    <row r="313" spans="1:85" ht="15" thickBot="1">
      <c r="A313" s="193" t="s">
        <v>11</v>
      </c>
      <c r="B313" s="194">
        <v>0</v>
      </c>
      <c r="C313" s="194">
        <v>0</v>
      </c>
      <c r="D313" s="194">
        <v>0</v>
      </c>
      <c r="E313" s="194">
        <v>0</v>
      </c>
      <c r="F313" s="323"/>
      <c r="G313" s="194">
        <v>0</v>
      </c>
      <c r="H313" s="195">
        <v>0</v>
      </c>
      <c r="I313" s="196">
        <f t="shared" si="174"/>
        <v>0</v>
      </c>
      <c r="J313" s="155"/>
      <c r="K313" s="197" t="s">
        <v>11</v>
      </c>
      <c r="L313" s="194">
        <v>0</v>
      </c>
      <c r="M313" s="194">
        <v>0</v>
      </c>
      <c r="N313" s="194">
        <v>0</v>
      </c>
      <c r="O313" s="194">
        <v>0</v>
      </c>
      <c r="P313" s="194">
        <v>0</v>
      </c>
      <c r="Q313" s="194">
        <v>0</v>
      </c>
      <c r="R313" s="198">
        <v>0</v>
      </c>
      <c r="S313" s="199">
        <f t="shared" si="175"/>
        <v>0</v>
      </c>
      <c r="U313" s="226" t="s">
        <v>11</v>
      </c>
      <c r="V313" s="227">
        <v>0</v>
      </c>
      <c r="W313" s="227">
        <v>0</v>
      </c>
      <c r="X313" s="227">
        <v>0</v>
      </c>
      <c r="Y313" s="227">
        <v>0</v>
      </c>
      <c r="Z313" s="227">
        <v>0</v>
      </c>
      <c r="AA313" s="227">
        <v>0</v>
      </c>
      <c r="AB313" s="227">
        <v>0</v>
      </c>
      <c r="AC313" s="227">
        <v>0</v>
      </c>
      <c r="AD313" s="228">
        <v>0</v>
      </c>
      <c r="AE313" s="228">
        <v>0</v>
      </c>
      <c r="AF313" s="228">
        <v>0</v>
      </c>
      <c r="AG313" s="228">
        <v>0</v>
      </c>
      <c r="AH313" s="228">
        <v>0</v>
      </c>
      <c r="AI313" s="229">
        <f t="shared" si="176"/>
        <v>0</v>
      </c>
      <c r="BA313" s="147"/>
      <c r="BR313" s="147"/>
      <c r="CG313" s="147"/>
    </row>
    <row r="314" spans="1:85" ht="15">
      <c r="A314" s="200" t="s">
        <v>26</v>
      </c>
      <c r="B314" s="201">
        <f>SUM(B293:B309)</f>
        <v>212.63889141180087</v>
      </c>
      <c r="C314" s="201">
        <f t="shared" ref="C314:H314" si="177">SUM(C293:C309)</f>
        <v>311.27823589988566</v>
      </c>
      <c r="D314" s="201">
        <f t="shared" si="177"/>
        <v>99.111599175156528</v>
      </c>
      <c r="E314" s="201">
        <f t="shared" si="177"/>
        <v>370.5601405452349</v>
      </c>
      <c r="F314" s="201">
        <f t="shared" si="177"/>
        <v>0</v>
      </c>
      <c r="G314" s="201">
        <f t="shared" si="177"/>
        <v>23.057866553635964</v>
      </c>
      <c r="H314" s="203">
        <f t="shared" si="177"/>
        <v>0</v>
      </c>
      <c r="I314" s="160">
        <f t="shared" ref="I314" si="178">SUM(I293:I309)</f>
        <v>1016.6467335857138</v>
      </c>
      <c r="J314" s="155"/>
      <c r="K314" s="202" t="s">
        <v>26</v>
      </c>
      <c r="L314" s="201">
        <f>SUM(L293:L309)</f>
        <v>212.63889141180087</v>
      </c>
      <c r="M314" s="201">
        <f t="shared" ref="M314:R314" si="179">SUM(M293:M309)</f>
        <v>311.27823589988566</v>
      </c>
      <c r="N314" s="201">
        <f t="shared" si="179"/>
        <v>99.111599175156528</v>
      </c>
      <c r="O314" s="201">
        <f t="shared" si="179"/>
        <v>370.5601405452349</v>
      </c>
      <c r="P314" s="201">
        <f t="shared" si="179"/>
        <v>180.62976495548605</v>
      </c>
      <c r="Q314" s="201">
        <f t="shared" si="179"/>
        <v>23.057866553635964</v>
      </c>
      <c r="R314" s="203">
        <f t="shared" si="179"/>
        <v>0</v>
      </c>
      <c r="S314" s="204">
        <f t="shared" ref="S314" si="180">SUM(S293:S309)</f>
        <v>1197.2764985411998</v>
      </c>
      <c r="T314" s="147" t="str">
        <f>IF(ABS(S314-AI314)&gt;0.01,S314-AI314,"")</f>
        <v/>
      </c>
      <c r="U314" s="230" t="s">
        <v>59</v>
      </c>
      <c r="V314" s="231">
        <f>SUM(V293:V309)</f>
        <v>152.94866447332214</v>
      </c>
      <c r="W314" s="231">
        <f t="shared" ref="W314:AH314" si="181">SUM(W293:W309)</f>
        <v>31.378176311287014</v>
      </c>
      <c r="X314" s="231">
        <f t="shared" si="181"/>
        <v>23.057866553635964</v>
      </c>
      <c r="Y314" s="231">
        <f t="shared" si="181"/>
        <v>311.27823589988566</v>
      </c>
      <c r="Z314" s="231">
        <f t="shared" si="181"/>
        <v>73.0958363667622</v>
      </c>
      <c r="AA314" s="231">
        <f t="shared" si="181"/>
        <v>330.55266326197579</v>
      </c>
      <c r="AB314" s="231">
        <f t="shared" si="181"/>
        <v>180.62976495548605</v>
      </c>
      <c r="AC314" s="231">
        <f t="shared" si="181"/>
        <v>94.33529071884513</v>
      </c>
      <c r="AD314" s="232">
        <f t="shared" si="181"/>
        <v>28.312050627191706</v>
      </c>
      <c r="AE314" s="232">
        <f t="shared" si="181"/>
        <v>40.007477283259107</v>
      </c>
      <c r="AF314" s="232">
        <f t="shared" si="181"/>
        <v>0</v>
      </c>
      <c r="AG314" s="232">
        <f t="shared" si="181"/>
        <v>26.015762808394307</v>
      </c>
      <c r="AH314" s="232">
        <f t="shared" si="181"/>
        <v>0</v>
      </c>
      <c r="AI314" s="233">
        <f>SUM(V314:AC314)</f>
        <v>1197.2764985412</v>
      </c>
      <c r="BA314" s="147"/>
      <c r="BR314" s="147"/>
      <c r="CG314" s="147"/>
    </row>
    <row r="315" spans="1:85" s="25" customFormat="1" ht="15" thickBot="1">
      <c r="A315" s="32" t="s">
        <v>83</v>
      </c>
      <c r="B315" s="49">
        <f>IF($I314=0,"-",B314/$I314)</f>
        <v>0.20915710874496526</v>
      </c>
      <c r="C315" s="49">
        <f t="shared" ref="C315:H315" si="182">IF($I314=0,"-",C314/$I314)</f>
        <v>0.30618131708544133</v>
      </c>
      <c r="D315" s="49">
        <f t="shared" si="182"/>
        <v>9.7488730254992148E-2</v>
      </c>
      <c r="E315" s="49">
        <f t="shared" si="182"/>
        <v>0.36449253049608393</v>
      </c>
      <c r="F315" s="49">
        <f t="shared" si="182"/>
        <v>0</v>
      </c>
      <c r="G315" s="49">
        <f t="shared" si="182"/>
        <v>2.2680313418517416E-2</v>
      </c>
      <c r="H315" s="71">
        <f t="shared" si="182"/>
        <v>0</v>
      </c>
      <c r="I315" s="50">
        <f>SUM(B315:H315)</f>
        <v>1</v>
      </c>
      <c r="J315" s="147"/>
      <c r="K315" s="82" t="s">
        <v>83</v>
      </c>
      <c r="L315" s="99">
        <f>IF($S314=0,"-",L314/$S314)</f>
        <v>0.17760215929310141</v>
      </c>
      <c r="M315" s="99">
        <f t="shared" ref="M315:R315" si="183">IF($S314=0,"-",M314/$S314)</f>
        <v>0.25998859601700786</v>
      </c>
      <c r="N315" s="99">
        <f t="shared" si="183"/>
        <v>8.2780877513187051E-2</v>
      </c>
      <c r="O315" s="99">
        <f t="shared" si="183"/>
        <v>0.3095025593476004</v>
      </c>
      <c r="P315" s="99">
        <f t="shared" si="183"/>
        <v>0.15086721001838019</v>
      </c>
      <c r="Q315" s="99">
        <f t="shared" si="183"/>
        <v>1.9258597810723265E-2</v>
      </c>
      <c r="R315" s="100">
        <f t="shared" si="183"/>
        <v>0</v>
      </c>
      <c r="S315" s="101">
        <f>SUM(L315:R315)</f>
        <v>1.0000000000000002</v>
      </c>
      <c r="U315" s="111" t="s">
        <v>83</v>
      </c>
      <c r="V315" s="133">
        <f>+V314/$AI314</f>
        <v>0.12774715335987943</v>
      </c>
      <c r="W315" s="133">
        <f t="shared" ref="W315:AH315" si="184">+W314/$AI314</f>
        <v>2.6207961443759389E-2</v>
      </c>
      <c r="X315" s="133">
        <f t="shared" si="184"/>
        <v>1.9258597810723258E-2</v>
      </c>
      <c r="Y315" s="133">
        <f t="shared" si="184"/>
        <v>0.2599885960170078</v>
      </c>
      <c r="Z315" s="133">
        <f t="shared" si="184"/>
        <v>6.105175910144775E-2</v>
      </c>
      <c r="AA315" s="133">
        <f t="shared" si="184"/>
        <v>0.27608715586143362</v>
      </c>
      <c r="AB315" s="133">
        <f t="shared" si="184"/>
        <v>0.15086721001838016</v>
      </c>
      <c r="AC315" s="133">
        <f t="shared" si="184"/>
        <v>7.8791566387368561E-2</v>
      </c>
      <c r="AD315" s="133">
        <f t="shared" si="184"/>
        <v>2.3647044489462556E-2</v>
      </c>
      <c r="AE315" s="133">
        <f t="shared" si="184"/>
        <v>3.3415403486166728E-2</v>
      </c>
      <c r="AF315" s="133">
        <f t="shared" si="184"/>
        <v>0</v>
      </c>
      <c r="AG315" s="133">
        <f t="shared" si="184"/>
        <v>2.1729118411739263E-2</v>
      </c>
      <c r="AH315" s="133">
        <f t="shared" si="184"/>
        <v>0</v>
      </c>
      <c r="AI315" s="134">
        <f>SUM(V315:AC315)</f>
        <v>1</v>
      </c>
    </row>
    <row r="316" spans="1:85" ht="15" thickBot="1">
      <c r="A316" s="234"/>
      <c r="B316" s="234"/>
      <c r="C316" s="234"/>
      <c r="D316" s="234"/>
      <c r="E316" s="234"/>
      <c r="F316" s="234"/>
      <c r="G316" s="234"/>
      <c r="H316" s="234"/>
      <c r="I316" s="234"/>
      <c r="K316" s="234"/>
      <c r="L316" s="234"/>
      <c r="M316" s="234"/>
      <c r="N316" s="234"/>
      <c r="O316" s="234"/>
      <c r="P316" s="234"/>
      <c r="Q316" s="234"/>
      <c r="R316" s="234"/>
      <c r="S316" s="234"/>
      <c r="AI316" s="155"/>
      <c r="BA316" s="147"/>
      <c r="BR316" s="147"/>
      <c r="CG316" s="147"/>
    </row>
    <row r="317" spans="1:85" ht="28.5">
      <c r="A317" s="346" t="s">
        <v>35</v>
      </c>
      <c r="B317" s="151" t="s">
        <v>0</v>
      </c>
      <c r="C317" s="151" t="s">
        <v>1</v>
      </c>
      <c r="D317" s="151" t="s">
        <v>2</v>
      </c>
      <c r="E317" s="151" t="s">
        <v>3</v>
      </c>
      <c r="F317" s="151" t="s">
        <v>27</v>
      </c>
      <c r="G317" s="151" t="s">
        <v>4</v>
      </c>
      <c r="H317" s="151" t="s">
        <v>5</v>
      </c>
      <c r="I317" s="152" t="s">
        <v>6</v>
      </c>
      <c r="K317" s="348" t="s">
        <v>35</v>
      </c>
      <c r="L317" s="153" t="s">
        <v>0</v>
      </c>
      <c r="M317" s="153" t="s">
        <v>1</v>
      </c>
      <c r="N317" s="153" t="s">
        <v>2</v>
      </c>
      <c r="O317" s="153" t="s">
        <v>3</v>
      </c>
      <c r="P317" s="153" t="s">
        <v>27</v>
      </c>
      <c r="Q317" s="153" t="s">
        <v>4</v>
      </c>
      <c r="R317" s="153" t="s">
        <v>5</v>
      </c>
      <c r="S317" s="154" t="s">
        <v>6</v>
      </c>
      <c r="U317" s="350" t="s">
        <v>35</v>
      </c>
      <c r="V317" s="206" t="s">
        <v>68</v>
      </c>
      <c r="W317" s="206" t="s">
        <v>69</v>
      </c>
      <c r="X317" s="206" t="s">
        <v>4</v>
      </c>
      <c r="Y317" s="206" t="s">
        <v>1</v>
      </c>
      <c r="Z317" s="206" t="s">
        <v>2</v>
      </c>
      <c r="AA317" s="206" t="s">
        <v>3</v>
      </c>
      <c r="AB317" s="206" t="s">
        <v>51</v>
      </c>
      <c r="AC317" s="206" t="s">
        <v>63</v>
      </c>
      <c r="AD317" s="207" t="s">
        <v>70</v>
      </c>
      <c r="AE317" s="207" t="s">
        <v>71</v>
      </c>
      <c r="AF317" s="207" t="s">
        <v>72</v>
      </c>
      <c r="AG317" s="207" t="s">
        <v>73</v>
      </c>
      <c r="AH317" s="207" t="s">
        <v>74</v>
      </c>
      <c r="AI317" s="208" t="s">
        <v>59</v>
      </c>
      <c r="BA317" s="147"/>
      <c r="BR317" s="147"/>
      <c r="CG317" s="147"/>
    </row>
    <row r="318" spans="1:85" ht="15">
      <c r="A318" s="347" t="s">
        <v>35</v>
      </c>
      <c r="B318" s="312" t="s">
        <v>115</v>
      </c>
      <c r="C318" s="313"/>
      <c r="D318" s="313"/>
      <c r="E318" s="313"/>
      <c r="F318" s="313"/>
      <c r="G318" s="313"/>
      <c r="H318" s="313"/>
      <c r="I318" s="314"/>
      <c r="K318" s="349" t="s">
        <v>35</v>
      </c>
      <c r="L318" s="315" t="s">
        <v>115</v>
      </c>
      <c r="M318" s="316"/>
      <c r="N318" s="316"/>
      <c r="O318" s="316"/>
      <c r="P318" s="316"/>
      <c r="Q318" s="316"/>
      <c r="R318" s="316"/>
      <c r="S318" s="317"/>
      <c r="U318" s="351" t="s">
        <v>35</v>
      </c>
      <c r="V318" s="344" t="s">
        <v>115</v>
      </c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5"/>
      <c r="BA318" s="147"/>
      <c r="BR318" s="147"/>
      <c r="CG318" s="147"/>
    </row>
    <row r="319" spans="1:85" ht="15">
      <c r="A319" s="157" t="s">
        <v>7</v>
      </c>
      <c r="B319" s="158">
        <v>0</v>
      </c>
      <c r="C319" s="158">
        <v>0</v>
      </c>
      <c r="D319" s="158">
        <v>0</v>
      </c>
      <c r="E319" s="158">
        <v>0</v>
      </c>
      <c r="F319" s="321"/>
      <c r="G319" s="158">
        <v>0</v>
      </c>
      <c r="H319" s="159">
        <v>0</v>
      </c>
      <c r="I319" s="160">
        <f>SUM(B319:H319)</f>
        <v>0</v>
      </c>
      <c r="J319" s="155"/>
      <c r="K319" s="209" t="s">
        <v>7</v>
      </c>
      <c r="L319" s="158">
        <v>0</v>
      </c>
      <c r="M319" s="158">
        <v>0</v>
      </c>
      <c r="N319" s="158">
        <v>0</v>
      </c>
      <c r="O319" s="158">
        <v>0</v>
      </c>
      <c r="P319" s="158">
        <v>0</v>
      </c>
      <c r="Q319" s="158">
        <v>0</v>
      </c>
      <c r="R319" s="210">
        <v>0</v>
      </c>
      <c r="S319" s="211">
        <f>SUM(L319:R319)</f>
        <v>0</v>
      </c>
      <c r="U319" s="212" t="s">
        <v>7</v>
      </c>
      <c r="V319" s="213">
        <v>0</v>
      </c>
      <c r="W319" s="213">
        <v>0</v>
      </c>
      <c r="X319" s="213">
        <v>0</v>
      </c>
      <c r="Y319" s="213">
        <v>0</v>
      </c>
      <c r="Z319" s="213">
        <v>0</v>
      </c>
      <c r="AA319" s="213">
        <v>0</v>
      </c>
      <c r="AB319" s="213">
        <v>0</v>
      </c>
      <c r="AC319" s="214">
        <v>0</v>
      </c>
      <c r="AD319" s="215">
        <v>0</v>
      </c>
      <c r="AE319" s="215">
        <v>0</v>
      </c>
      <c r="AF319" s="215">
        <v>0</v>
      </c>
      <c r="AG319" s="215">
        <v>0</v>
      </c>
      <c r="AH319" s="215">
        <v>0</v>
      </c>
      <c r="AI319" s="216">
        <f>SUM(V319:AC319)</f>
        <v>0</v>
      </c>
      <c r="BA319" s="147"/>
      <c r="BR319" s="147"/>
      <c r="CG319" s="147"/>
    </row>
    <row r="320" spans="1:85" ht="15">
      <c r="A320" s="165" t="s">
        <v>8</v>
      </c>
      <c r="B320" s="166">
        <v>0</v>
      </c>
      <c r="C320" s="166">
        <v>0</v>
      </c>
      <c r="D320" s="166">
        <v>0</v>
      </c>
      <c r="E320" s="166">
        <v>0</v>
      </c>
      <c r="F320" s="322"/>
      <c r="G320" s="166">
        <v>0</v>
      </c>
      <c r="H320" s="167">
        <v>0</v>
      </c>
      <c r="I320" s="168">
        <f t="shared" ref="I320:I339" si="185">SUM(B320:H320)</f>
        <v>0</v>
      </c>
      <c r="J320" s="155"/>
      <c r="K320" s="169" t="s">
        <v>8</v>
      </c>
      <c r="L320" s="170">
        <v>0</v>
      </c>
      <c r="M320" s="170">
        <v>0</v>
      </c>
      <c r="N320" s="170">
        <v>0</v>
      </c>
      <c r="O320" s="170">
        <v>0</v>
      </c>
      <c r="P320" s="170">
        <v>0</v>
      </c>
      <c r="Q320" s="170">
        <v>0</v>
      </c>
      <c r="R320" s="171">
        <v>0</v>
      </c>
      <c r="S320" s="172">
        <f t="shared" ref="S320:S339" si="186">SUM(L320:R320)</f>
        <v>0</v>
      </c>
      <c r="U320" s="217" t="s">
        <v>8</v>
      </c>
      <c r="V320" s="218">
        <v>0</v>
      </c>
      <c r="W320" s="218">
        <v>0</v>
      </c>
      <c r="X320" s="218">
        <v>0</v>
      </c>
      <c r="Y320" s="218">
        <v>0</v>
      </c>
      <c r="Z320" s="218">
        <v>0</v>
      </c>
      <c r="AA320" s="218">
        <v>0</v>
      </c>
      <c r="AB320" s="218">
        <v>0</v>
      </c>
      <c r="AC320" s="219">
        <v>0</v>
      </c>
      <c r="AD320" s="218">
        <v>0</v>
      </c>
      <c r="AE320" s="218">
        <v>0</v>
      </c>
      <c r="AF320" s="218">
        <v>0</v>
      </c>
      <c r="AG320" s="218">
        <v>0</v>
      </c>
      <c r="AH320" s="218">
        <v>0</v>
      </c>
      <c r="AI320" s="220">
        <f t="shared" ref="AI320:AI339" si="187">SUM(V320:AC320)</f>
        <v>0</v>
      </c>
      <c r="BA320" s="147"/>
      <c r="BR320" s="147"/>
      <c r="CG320" s="147"/>
    </row>
    <row r="321" spans="1:85" ht="15">
      <c r="A321" s="173" t="s">
        <v>10</v>
      </c>
      <c r="B321" s="162">
        <v>0</v>
      </c>
      <c r="C321" s="162">
        <v>0</v>
      </c>
      <c r="D321" s="162">
        <v>0</v>
      </c>
      <c r="E321" s="162">
        <v>0</v>
      </c>
      <c r="F321" s="322"/>
      <c r="G321" s="162">
        <v>0</v>
      </c>
      <c r="H321" s="174">
        <v>0</v>
      </c>
      <c r="I321" s="160">
        <f t="shared" si="185"/>
        <v>0</v>
      </c>
      <c r="J321" s="155"/>
      <c r="K321" s="175" t="s">
        <v>10</v>
      </c>
      <c r="L321" s="162">
        <v>0</v>
      </c>
      <c r="M321" s="162">
        <v>0</v>
      </c>
      <c r="N321" s="162">
        <v>0</v>
      </c>
      <c r="O321" s="162">
        <v>0</v>
      </c>
      <c r="P321" s="162">
        <v>0</v>
      </c>
      <c r="Q321" s="162">
        <v>0</v>
      </c>
      <c r="R321" s="163">
        <v>0</v>
      </c>
      <c r="S321" s="164">
        <f t="shared" si="186"/>
        <v>0</v>
      </c>
      <c r="U321" s="221" t="s">
        <v>10</v>
      </c>
      <c r="V321" s="213">
        <v>0</v>
      </c>
      <c r="W321" s="213">
        <v>0</v>
      </c>
      <c r="X321" s="213">
        <v>0</v>
      </c>
      <c r="Y321" s="213">
        <v>0</v>
      </c>
      <c r="Z321" s="213">
        <v>0</v>
      </c>
      <c r="AA321" s="213">
        <v>0</v>
      </c>
      <c r="AB321" s="213">
        <v>0</v>
      </c>
      <c r="AC321" s="214">
        <v>0</v>
      </c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6">
        <f t="shared" si="187"/>
        <v>0</v>
      </c>
      <c r="BA321" s="147"/>
      <c r="BR321" s="147"/>
      <c r="CG321" s="147"/>
    </row>
    <row r="322" spans="1:85" ht="15">
      <c r="A322" s="165" t="s">
        <v>52</v>
      </c>
      <c r="B322" s="166">
        <v>0</v>
      </c>
      <c r="C322" s="166">
        <v>0</v>
      </c>
      <c r="D322" s="166">
        <v>0</v>
      </c>
      <c r="E322" s="166">
        <v>0</v>
      </c>
      <c r="F322" s="322"/>
      <c r="G322" s="166">
        <v>0</v>
      </c>
      <c r="H322" s="167">
        <v>0</v>
      </c>
      <c r="I322" s="168">
        <f t="shared" si="185"/>
        <v>0</v>
      </c>
      <c r="J322" s="155"/>
      <c r="K322" s="169" t="s">
        <v>52</v>
      </c>
      <c r="L322" s="170">
        <v>0</v>
      </c>
      <c r="M322" s="170">
        <v>0</v>
      </c>
      <c r="N322" s="170">
        <v>0</v>
      </c>
      <c r="O322" s="170">
        <v>0</v>
      </c>
      <c r="P322" s="170">
        <v>0</v>
      </c>
      <c r="Q322" s="170">
        <v>0</v>
      </c>
      <c r="R322" s="171">
        <v>0</v>
      </c>
      <c r="S322" s="172">
        <f t="shared" si="186"/>
        <v>0</v>
      </c>
      <c r="U322" s="217" t="s">
        <v>52</v>
      </c>
      <c r="V322" s="218">
        <v>0</v>
      </c>
      <c r="W322" s="218">
        <v>0</v>
      </c>
      <c r="X322" s="218">
        <v>0</v>
      </c>
      <c r="Y322" s="218">
        <v>0</v>
      </c>
      <c r="Z322" s="218">
        <v>0</v>
      </c>
      <c r="AA322" s="218">
        <v>0</v>
      </c>
      <c r="AB322" s="218">
        <v>0</v>
      </c>
      <c r="AC322" s="219">
        <v>0</v>
      </c>
      <c r="AD322" s="218">
        <v>0</v>
      </c>
      <c r="AE322" s="218">
        <v>0</v>
      </c>
      <c r="AF322" s="218">
        <v>0</v>
      </c>
      <c r="AG322" s="218">
        <v>0</v>
      </c>
      <c r="AH322" s="218">
        <v>0</v>
      </c>
      <c r="AI322" s="220">
        <f t="shared" si="187"/>
        <v>0</v>
      </c>
      <c r="BA322" s="147"/>
      <c r="BR322" s="147"/>
      <c r="CG322" s="147"/>
    </row>
    <row r="323" spans="1:85" ht="15">
      <c r="A323" s="173" t="s">
        <v>16</v>
      </c>
      <c r="B323" s="162">
        <v>1.0987053663187987</v>
      </c>
      <c r="C323" s="162">
        <v>2.9755451555549213</v>
      </c>
      <c r="D323" s="162">
        <v>1.6650997850039657</v>
      </c>
      <c r="E323" s="162">
        <v>0</v>
      </c>
      <c r="F323" s="322"/>
      <c r="G323" s="162">
        <v>0</v>
      </c>
      <c r="H323" s="174">
        <v>0</v>
      </c>
      <c r="I323" s="160">
        <f t="shared" si="185"/>
        <v>5.7393503068776859</v>
      </c>
      <c r="J323" s="155"/>
      <c r="K323" s="175" t="s">
        <v>16</v>
      </c>
      <c r="L323" s="162">
        <v>1.0987053663187987</v>
      </c>
      <c r="M323" s="162">
        <v>2.9755451555549213</v>
      </c>
      <c r="N323" s="162">
        <v>1.6650997850039657</v>
      </c>
      <c r="O323" s="162">
        <v>0</v>
      </c>
      <c r="P323" s="162">
        <v>0</v>
      </c>
      <c r="Q323" s="162">
        <v>0</v>
      </c>
      <c r="R323" s="163">
        <v>0</v>
      </c>
      <c r="S323" s="164">
        <f t="shared" si="186"/>
        <v>5.7393503068776859</v>
      </c>
      <c r="U323" s="221" t="s">
        <v>16</v>
      </c>
      <c r="V323" s="213">
        <v>1.0987053663187987</v>
      </c>
      <c r="W323" s="213">
        <v>0</v>
      </c>
      <c r="X323" s="213">
        <v>0</v>
      </c>
      <c r="Y323" s="213">
        <v>2.9755451555549213</v>
      </c>
      <c r="Z323" s="213">
        <v>1.6650997850039657</v>
      </c>
      <c r="AA323" s="213">
        <v>0</v>
      </c>
      <c r="AB323" s="213">
        <v>0</v>
      </c>
      <c r="AC323" s="214">
        <v>0</v>
      </c>
      <c r="AD323" s="215">
        <v>0</v>
      </c>
      <c r="AE323" s="215">
        <v>0</v>
      </c>
      <c r="AF323" s="215">
        <v>0</v>
      </c>
      <c r="AG323" s="215">
        <v>0</v>
      </c>
      <c r="AH323" s="215">
        <v>0</v>
      </c>
      <c r="AI323" s="216">
        <f t="shared" si="187"/>
        <v>5.7393503068776859</v>
      </c>
      <c r="BA323" s="147"/>
      <c r="BR323" s="147"/>
      <c r="CG323" s="147"/>
    </row>
    <row r="324" spans="1:85" ht="15">
      <c r="A324" s="165" t="s">
        <v>15</v>
      </c>
      <c r="B324" s="166">
        <v>3.0199042202624398</v>
      </c>
      <c r="C324" s="166">
        <v>1.3407149905190577E-4</v>
      </c>
      <c r="D324" s="166">
        <v>0</v>
      </c>
      <c r="E324" s="166">
        <v>0</v>
      </c>
      <c r="F324" s="322"/>
      <c r="G324" s="166">
        <v>0</v>
      </c>
      <c r="H324" s="167">
        <v>0</v>
      </c>
      <c r="I324" s="168">
        <f t="shared" si="185"/>
        <v>3.0200382917614919</v>
      </c>
      <c r="J324" s="155"/>
      <c r="K324" s="169" t="s">
        <v>15</v>
      </c>
      <c r="L324" s="170">
        <v>3.0199042202624398</v>
      </c>
      <c r="M324" s="170">
        <v>1.3407149905190577E-4</v>
      </c>
      <c r="N324" s="170">
        <v>0</v>
      </c>
      <c r="O324" s="170">
        <v>0</v>
      </c>
      <c r="P324" s="170">
        <v>0</v>
      </c>
      <c r="Q324" s="170">
        <v>0</v>
      </c>
      <c r="R324" s="171">
        <v>0</v>
      </c>
      <c r="S324" s="172">
        <f t="shared" si="186"/>
        <v>3.0200382917614919</v>
      </c>
      <c r="U324" s="217" t="s">
        <v>53</v>
      </c>
      <c r="V324" s="218">
        <v>3.0184299057045454</v>
      </c>
      <c r="W324" s="218">
        <v>0</v>
      </c>
      <c r="X324" s="218">
        <v>0</v>
      </c>
      <c r="Y324" s="218">
        <v>1.3407149905190577E-4</v>
      </c>
      <c r="Z324" s="218">
        <v>0</v>
      </c>
      <c r="AA324" s="218">
        <v>0</v>
      </c>
      <c r="AB324" s="218">
        <v>0</v>
      </c>
      <c r="AC324" s="219">
        <v>1.4743145578943006E-3</v>
      </c>
      <c r="AD324" s="218">
        <v>1.4743145578943006E-3</v>
      </c>
      <c r="AE324" s="218">
        <v>0</v>
      </c>
      <c r="AF324" s="218">
        <v>0</v>
      </c>
      <c r="AG324" s="218">
        <v>0</v>
      </c>
      <c r="AH324" s="218">
        <v>0</v>
      </c>
      <c r="AI324" s="220">
        <f t="shared" si="187"/>
        <v>3.0200382917614919</v>
      </c>
      <c r="BA324" s="147"/>
      <c r="BR324" s="147"/>
      <c r="CG324" s="147"/>
    </row>
    <row r="325" spans="1:85" ht="15">
      <c r="A325" s="173" t="s">
        <v>54</v>
      </c>
      <c r="B325" s="162">
        <v>0</v>
      </c>
      <c r="C325" s="162">
        <v>0</v>
      </c>
      <c r="D325" s="162">
        <v>0</v>
      </c>
      <c r="E325" s="162">
        <v>0.79971626385014116</v>
      </c>
      <c r="F325" s="322"/>
      <c r="G325" s="162">
        <v>0</v>
      </c>
      <c r="H325" s="174">
        <v>0</v>
      </c>
      <c r="I325" s="160">
        <f t="shared" si="185"/>
        <v>0.79971626385014116</v>
      </c>
      <c r="J325" s="155"/>
      <c r="K325" s="175" t="s">
        <v>54</v>
      </c>
      <c r="L325" s="162">
        <v>0</v>
      </c>
      <c r="M325" s="162">
        <v>0</v>
      </c>
      <c r="N325" s="162">
        <v>0</v>
      </c>
      <c r="O325" s="162">
        <v>0.79971626385014116</v>
      </c>
      <c r="P325" s="162">
        <v>12.490903464027687</v>
      </c>
      <c r="Q325" s="162">
        <v>0</v>
      </c>
      <c r="R325" s="163">
        <v>0</v>
      </c>
      <c r="S325" s="164">
        <f t="shared" si="186"/>
        <v>13.290619727877829</v>
      </c>
      <c r="U325" s="221" t="s">
        <v>54</v>
      </c>
      <c r="V325" s="213">
        <v>0</v>
      </c>
      <c r="W325" s="213">
        <v>0</v>
      </c>
      <c r="X325" s="213">
        <v>0</v>
      </c>
      <c r="Y325" s="213">
        <v>0</v>
      </c>
      <c r="Z325" s="213">
        <v>0</v>
      </c>
      <c r="AA325" s="213">
        <v>0.79971626385014116</v>
      </c>
      <c r="AB325" s="213">
        <v>12.490903464027687</v>
      </c>
      <c r="AC325" s="214">
        <v>0</v>
      </c>
      <c r="AD325" s="213">
        <v>0</v>
      </c>
      <c r="AE325" s="213">
        <v>0</v>
      </c>
      <c r="AF325" s="213">
        <v>0</v>
      </c>
      <c r="AG325" s="213">
        <v>0</v>
      </c>
      <c r="AH325" s="213">
        <v>0</v>
      </c>
      <c r="AI325" s="216">
        <f t="shared" si="187"/>
        <v>13.290619727877829</v>
      </c>
      <c r="BA325" s="147"/>
      <c r="BR325" s="147"/>
      <c r="CG325" s="147"/>
    </row>
    <row r="326" spans="1:85" ht="15">
      <c r="A326" s="165" t="s">
        <v>12</v>
      </c>
      <c r="B326" s="166">
        <v>0</v>
      </c>
      <c r="C326" s="166">
        <v>0</v>
      </c>
      <c r="D326" s="166">
        <v>0</v>
      </c>
      <c r="E326" s="166">
        <v>0</v>
      </c>
      <c r="F326" s="322"/>
      <c r="G326" s="166">
        <v>0</v>
      </c>
      <c r="H326" s="167">
        <v>0</v>
      </c>
      <c r="I326" s="168">
        <f t="shared" si="185"/>
        <v>0</v>
      </c>
      <c r="J326" s="155"/>
      <c r="K326" s="169" t="s">
        <v>12</v>
      </c>
      <c r="L326" s="170">
        <v>0</v>
      </c>
      <c r="M326" s="170">
        <v>0</v>
      </c>
      <c r="N326" s="170">
        <v>0</v>
      </c>
      <c r="O326" s="170">
        <v>0</v>
      </c>
      <c r="P326" s="170">
        <v>2.7500826147624902</v>
      </c>
      <c r="Q326" s="170">
        <v>0</v>
      </c>
      <c r="R326" s="171">
        <v>0</v>
      </c>
      <c r="S326" s="172">
        <f t="shared" si="186"/>
        <v>2.7500826147624902</v>
      </c>
      <c r="U326" s="217" t="s">
        <v>12</v>
      </c>
      <c r="V326" s="218">
        <v>0</v>
      </c>
      <c r="W326" s="218">
        <v>0</v>
      </c>
      <c r="X326" s="218">
        <v>0</v>
      </c>
      <c r="Y326" s="218">
        <v>0</v>
      </c>
      <c r="Z326" s="218">
        <v>0</v>
      </c>
      <c r="AA326" s="218">
        <v>0</v>
      </c>
      <c r="AB326" s="218">
        <v>2.7500826147624902</v>
      </c>
      <c r="AC326" s="219">
        <v>0</v>
      </c>
      <c r="AD326" s="218">
        <v>0</v>
      </c>
      <c r="AE326" s="218">
        <v>0</v>
      </c>
      <c r="AF326" s="218">
        <v>0</v>
      </c>
      <c r="AG326" s="218">
        <v>0</v>
      </c>
      <c r="AH326" s="218">
        <v>0</v>
      </c>
      <c r="AI326" s="220">
        <f t="shared" si="187"/>
        <v>2.7500826147624902</v>
      </c>
      <c r="BA326" s="147"/>
      <c r="BR326" s="147"/>
      <c r="CG326" s="147"/>
    </row>
    <row r="327" spans="1:85" ht="15">
      <c r="A327" s="173" t="s">
        <v>55</v>
      </c>
      <c r="B327" s="162">
        <v>0</v>
      </c>
      <c r="C327" s="162">
        <v>0</v>
      </c>
      <c r="D327" s="162">
        <v>0</v>
      </c>
      <c r="E327" s="162">
        <v>0</v>
      </c>
      <c r="F327" s="322"/>
      <c r="G327" s="162">
        <v>0</v>
      </c>
      <c r="H327" s="174">
        <v>0</v>
      </c>
      <c r="I327" s="160">
        <f t="shared" si="185"/>
        <v>0</v>
      </c>
      <c r="J327" s="155"/>
      <c r="K327" s="175" t="s">
        <v>55</v>
      </c>
      <c r="L327" s="162">
        <v>0</v>
      </c>
      <c r="M327" s="162">
        <v>0</v>
      </c>
      <c r="N327" s="162">
        <v>0</v>
      </c>
      <c r="O327" s="162">
        <v>0</v>
      </c>
      <c r="P327" s="162">
        <v>0</v>
      </c>
      <c r="Q327" s="162">
        <v>0</v>
      </c>
      <c r="R327" s="163">
        <v>0</v>
      </c>
      <c r="S327" s="164">
        <f t="shared" si="186"/>
        <v>0</v>
      </c>
      <c r="U327" s="221" t="s">
        <v>55</v>
      </c>
      <c r="V327" s="213">
        <v>0</v>
      </c>
      <c r="W327" s="213">
        <v>0</v>
      </c>
      <c r="X327" s="213">
        <v>0</v>
      </c>
      <c r="Y327" s="213">
        <v>0</v>
      </c>
      <c r="Z327" s="213">
        <v>0</v>
      </c>
      <c r="AA327" s="213">
        <v>0</v>
      </c>
      <c r="AB327" s="213">
        <v>0</v>
      </c>
      <c r="AC327" s="214">
        <v>0</v>
      </c>
      <c r="AD327" s="213">
        <v>0</v>
      </c>
      <c r="AE327" s="213">
        <v>0</v>
      </c>
      <c r="AF327" s="213">
        <v>0</v>
      </c>
      <c r="AG327" s="213">
        <v>0</v>
      </c>
      <c r="AH327" s="213">
        <v>0</v>
      </c>
      <c r="AI327" s="216">
        <f t="shared" si="187"/>
        <v>0</v>
      </c>
      <c r="BA327" s="147"/>
      <c r="BR327" s="147"/>
      <c r="CG327" s="147"/>
    </row>
    <row r="328" spans="1:85" ht="15">
      <c r="A328" s="165" t="s">
        <v>17</v>
      </c>
      <c r="B328" s="166">
        <v>0.62594724960832016</v>
      </c>
      <c r="C328" s="166">
        <v>0</v>
      </c>
      <c r="D328" s="166">
        <v>7.9715820409637286E-3</v>
      </c>
      <c r="E328" s="166">
        <v>0</v>
      </c>
      <c r="F328" s="322"/>
      <c r="G328" s="166">
        <v>0</v>
      </c>
      <c r="H328" s="167">
        <v>0</v>
      </c>
      <c r="I328" s="168">
        <f t="shared" si="185"/>
        <v>0.63391883164928386</v>
      </c>
      <c r="J328" s="155"/>
      <c r="K328" s="169" t="s">
        <v>17</v>
      </c>
      <c r="L328" s="170">
        <v>0.62594724960832016</v>
      </c>
      <c r="M328" s="170">
        <v>0</v>
      </c>
      <c r="N328" s="170">
        <v>7.9715820409637286E-3</v>
      </c>
      <c r="O328" s="170">
        <v>0</v>
      </c>
      <c r="P328" s="170">
        <v>2.8513783783783784E-3</v>
      </c>
      <c r="Q328" s="170">
        <v>0</v>
      </c>
      <c r="R328" s="171">
        <v>0</v>
      </c>
      <c r="S328" s="172">
        <f t="shared" si="186"/>
        <v>0.63677021002766221</v>
      </c>
      <c r="U328" s="217" t="s">
        <v>17</v>
      </c>
      <c r="V328" s="218">
        <v>0</v>
      </c>
      <c r="W328" s="218">
        <v>0.62594724960832016</v>
      </c>
      <c r="X328" s="218">
        <v>0</v>
      </c>
      <c r="Y328" s="218">
        <v>0</v>
      </c>
      <c r="Z328" s="218">
        <v>0</v>
      </c>
      <c r="AA328" s="218">
        <v>0</v>
      </c>
      <c r="AB328" s="218">
        <v>2.8513783783783784E-3</v>
      </c>
      <c r="AC328" s="219">
        <v>7.9715820409637286E-3</v>
      </c>
      <c r="AD328" s="218">
        <v>0</v>
      </c>
      <c r="AE328" s="218">
        <v>0</v>
      </c>
      <c r="AF328" s="218">
        <v>0</v>
      </c>
      <c r="AG328" s="218">
        <v>7.9715820409637286E-3</v>
      </c>
      <c r="AH328" s="218">
        <v>0</v>
      </c>
      <c r="AI328" s="220">
        <f t="shared" si="187"/>
        <v>0.63677021002766221</v>
      </c>
      <c r="BA328" s="147"/>
      <c r="BR328" s="147"/>
      <c r="CG328" s="147"/>
    </row>
    <row r="329" spans="1:85" ht="15">
      <c r="A329" s="173" t="s">
        <v>139</v>
      </c>
      <c r="B329" s="162">
        <v>66.201516596642122</v>
      </c>
      <c r="C329" s="162">
        <v>716.7350243526738</v>
      </c>
      <c r="D329" s="162">
        <v>148.11193434841655</v>
      </c>
      <c r="E329" s="162">
        <v>0</v>
      </c>
      <c r="F329" s="322"/>
      <c r="G329" s="162">
        <v>0</v>
      </c>
      <c r="H329" s="174">
        <v>0</v>
      </c>
      <c r="I329" s="160">
        <f t="shared" si="185"/>
        <v>931.04847529773247</v>
      </c>
      <c r="J329" s="155"/>
      <c r="K329" s="175" t="s">
        <v>139</v>
      </c>
      <c r="L329" s="162">
        <v>66.201516596642122</v>
      </c>
      <c r="M329" s="162">
        <v>716.7350243526738</v>
      </c>
      <c r="N329" s="162">
        <v>148.11193434841655</v>
      </c>
      <c r="O329" s="162">
        <v>0</v>
      </c>
      <c r="P329" s="162">
        <v>0.40813680147262515</v>
      </c>
      <c r="Q329" s="162">
        <v>0</v>
      </c>
      <c r="R329" s="163">
        <v>0</v>
      </c>
      <c r="S329" s="164">
        <f t="shared" si="186"/>
        <v>931.45661209920513</v>
      </c>
      <c r="U329" s="221" t="s">
        <v>139</v>
      </c>
      <c r="V329" s="213">
        <v>64.90940037648528</v>
      </c>
      <c r="W329" s="213">
        <v>0</v>
      </c>
      <c r="X329" s="213">
        <v>0</v>
      </c>
      <c r="Y329" s="213">
        <v>716.7350243526738</v>
      </c>
      <c r="Z329" s="213">
        <v>42.644384241579921</v>
      </c>
      <c r="AA329" s="213">
        <v>0</v>
      </c>
      <c r="AB329" s="213">
        <v>0.40813680147262515</v>
      </c>
      <c r="AC329" s="214">
        <v>106.7596663269935</v>
      </c>
      <c r="AD329" s="213">
        <v>1.2921162201568468</v>
      </c>
      <c r="AE329" s="213">
        <v>0</v>
      </c>
      <c r="AF329" s="213">
        <v>0</v>
      </c>
      <c r="AG329" s="213">
        <v>105.46755010683664</v>
      </c>
      <c r="AH329" s="213">
        <v>0</v>
      </c>
      <c r="AI329" s="216">
        <f t="shared" si="187"/>
        <v>931.45661209920513</v>
      </c>
      <c r="BA329" s="147"/>
      <c r="BR329" s="147"/>
      <c r="CG329" s="147"/>
    </row>
    <row r="330" spans="1:85" ht="15">
      <c r="A330" s="165" t="s">
        <v>25</v>
      </c>
      <c r="B330" s="166">
        <v>16.704544778627714</v>
      </c>
      <c r="C330" s="166">
        <v>0.96839594670820905</v>
      </c>
      <c r="D330" s="166">
        <v>2.0274255790060449</v>
      </c>
      <c r="E330" s="166">
        <v>243.58441336316366</v>
      </c>
      <c r="F330" s="322"/>
      <c r="G330" s="166">
        <v>11.897782267654964</v>
      </c>
      <c r="H330" s="167">
        <v>0</v>
      </c>
      <c r="I330" s="168">
        <f t="shared" si="185"/>
        <v>275.18256193516061</v>
      </c>
      <c r="J330" s="155"/>
      <c r="K330" s="169" t="s">
        <v>25</v>
      </c>
      <c r="L330" s="170">
        <v>16.704544778627714</v>
      </c>
      <c r="M330" s="170">
        <v>0.96839594670820905</v>
      </c>
      <c r="N330" s="170">
        <v>2.0274255790060449</v>
      </c>
      <c r="O330" s="170">
        <v>243.58441336316366</v>
      </c>
      <c r="P330" s="170">
        <v>2.0243342042209913</v>
      </c>
      <c r="Q330" s="170">
        <v>11.897782267654964</v>
      </c>
      <c r="R330" s="171">
        <v>0</v>
      </c>
      <c r="S330" s="172">
        <f t="shared" si="186"/>
        <v>277.20689613938157</v>
      </c>
      <c r="U330" s="217" t="s">
        <v>25</v>
      </c>
      <c r="V330" s="218">
        <v>0.48382514809576882</v>
      </c>
      <c r="W330" s="218">
        <v>5.0045922245730257</v>
      </c>
      <c r="X330" s="218">
        <v>11.897782267654964</v>
      </c>
      <c r="Y330" s="218">
        <v>0.96839594670820905</v>
      </c>
      <c r="Z330" s="218">
        <v>1.6761786028660554E-2</v>
      </c>
      <c r="AA330" s="218">
        <v>240.06708681512168</v>
      </c>
      <c r="AB330" s="218">
        <v>2.0243342042209913</v>
      </c>
      <c r="AC330" s="219">
        <v>16.744117746978269</v>
      </c>
      <c r="AD330" s="218">
        <v>11.21612740595892</v>
      </c>
      <c r="AE330" s="218">
        <v>3.5173265480419658</v>
      </c>
      <c r="AF330" s="218">
        <v>0</v>
      </c>
      <c r="AG330" s="218">
        <v>2.0106637929773843</v>
      </c>
      <c r="AH330" s="218">
        <v>0</v>
      </c>
      <c r="AI330" s="220">
        <f t="shared" si="187"/>
        <v>277.20689613938151</v>
      </c>
      <c r="BA330" s="147"/>
      <c r="BR330" s="147"/>
      <c r="CG330" s="147"/>
    </row>
    <row r="331" spans="1:85" ht="15">
      <c r="A331" s="173" t="s">
        <v>24</v>
      </c>
      <c r="B331" s="162">
        <v>8.1834194306227026</v>
      </c>
      <c r="C331" s="162">
        <v>0</v>
      </c>
      <c r="D331" s="162">
        <v>0</v>
      </c>
      <c r="E331" s="162">
        <v>0</v>
      </c>
      <c r="F331" s="322"/>
      <c r="G331" s="162">
        <v>0</v>
      </c>
      <c r="H331" s="174">
        <v>0</v>
      </c>
      <c r="I331" s="160">
        <f t="shared" si="185"/>
        <v>8.1834194306227026</v>
      </c>
      <c r="J331" s="155"/>
      <c r="K331" s="175" t="s">
        <v>24</v>
      </c>
      <c r="L331" s="162">
        <v>8.1834194306227026</v>
      </c>
      <c r="M331" s="162">
        <v>0</v>
      </c>
      <c r="N331" s="162">
        <v>0</v>
      </c>
      <c r="O331" s="162">
        <v>0</v>
      </c>
      <c r="P331" s="162">
        <v>0</v>
      </c>
      <c r="Q331" s="162">
        <v>0</v>
      </c>
      <c r="R331" s="163">
        <v>0</v>
      </c>
      <c r="S331" s="164">
        <f t="shared" si="186"/>
        <v>8.1834194306227026</v>
      </c>
      <c r="U331" s="221" t="s">
        <v>24</v>
      </c>
      <c r="V331" s="213">
        <v>7.592124430150716</v>
      </c>
      <c r="W331" s="213">
        <v>0</v>
      </c>
      <c r="X331" s="213">
        <v>0</v>
      </c>
      <c r="Y331" s="213">
        <v>0</v>
      </c>
      <c r="Z331" s="213">
        <v>0</v>
      </c>
      <c r="AA331" s="213">
        <v>0</v>
      </c>
      <c r="AB331" s="213">
        <v>0</v>
      </c>
      <c r="AC331" s="214">
        <v>0.5912950004719858</v>
      </c>
      <c r="AD331" s="213">
        <v>0.5912950004719858</v>
      </c>
      <c r="AE331" s="213">
        <v>0</v>
      </c>
      <c r="AF331" s="213">
        <v>0</v>
      </c>
      <c r="AG331" s="213">
        <v>0</v>
      </c>
      <c r="AH331" s="213">
        <v>0</v>
      </c>
      <c r="AI331" s="216">
        <f t="shared" si="187"/>
        <v>8.1834194306227026</v>
      </c>
      <c r="BA331" s="147"/>
      <c r="BR331" s="147"/>
      <c r="CG331" s="147"/>
    </row>
    <row r="332" spans="1:85" ht="15">
      <c r="A332" s="165" t="s">
        <v>56</v>
      </c>
      <c r="B332" s="166">
        <v>0</v>
      </c>
      <c r="C332" s="166">
        <v>0</v>
      </c>
      <c r="D332" s="166">
        <v>0</v>
      </c>
      <c r="E332" s="166">
        <v>0</v>
      </c>
      <c r="F332" s="322"/>
      <c r="G332" s="166">
        <v>0</v>
      </c>
      <c r="H332" s="167">
        <v>0</v>
      </c>
      <c r="I332" s="168">
        <f t="shared" si="185"/>
        <v>0</v>
      </c>
      <c r="J332" s="155"/>
      <c r="K332" s="169" t="s">
        <v>56</v>
      </c>
      <c r="L332" s="170">
        <v>0</v>
      </c>
      <c r="M332" s="170">
        <v>0</v>
      </c>
      <c r="N332" s="170">
        <v>0</v>
      </c>
      <c r="O332" s="170">
        <v>0</v>
      </c>
      <c r="P332" s="170">
        <v>0</v>
      </c>
      <c r="Q332" s="170">
        <v>0</v>
      </c>
      <c r="R332" s="171">
        <v>0</v>
      </c>
      <c r="S332" s="172">
        <f t="shared" si="186"/>
        <v>0</v>
      </c>
      <c r="U332" s="217" t="s">
        <v>56</v>
      </c>
      <c r="V332" s="218">
        <v>0</v>
      </c>
      <c r="W332" s="218">
        <v>0</v>
      </c>
      <c r="X332" s="218">
        <v>0</v>
      </c>
      <c r="Y332" s="218">
        <v>0</v>
      </c>
      <c r="Z332" s="218">
        <v>0</v>
      </c>
      <c r="AA332" s="218">
        <v>0</v>
      </c>
      <c r="AB332" s="218">
        <v>0</v>
      </c>
      <c r="AC332" s="219">
        <v>0</v>
      </c>
      <c r="AD332" s="218">
        <v>0</v>
      </c>
      <c r="AE332" s="218">
        <v>0</v>
      </c>
      <c r="AF332" s="218">
        <v>0</v>
      </c>
      <c r="AG332" s="218">
        <v>0</v>
      </c>
      <c r="AH332" s="218">
        <v>0</v>
      </c>
      <c r="AI332" s="220">
        <f t="shared" si="187"/>
        <v>0</v>
      </c>
      <c r="BA332" s="147"/>
      <c r="BR332" s="147"/>
      <c r="CG332" s="147"/>
    </row>
    <row r="333" spans="1:85" ht="15">
      <c r="A333" s="173" t="s">
        <v>22</v>
      </c>
      <c r="B333" s="162">
        <v>0</v>
      </c>
      <c r="C333" s="162">
        <v>3.0264461201870376</v>
      </c>
      <c r="D333" s="162">
        <v>0</v>
      </c>
      <c r="E333" s="162">
        <v>0</v>
      </c>
      <c r="F333" s="322"/>
      <c r="G333" s="162">
        <v>0</v>
      </c>
      <c r="H333" s="174">
        <v>0</v>
      </c>
      <c r="I333" s="160">
        <f t="shared" si="185"/>
        <v>3.0264461201870376</v>
      </c>
      <c r="J333" s="155"/>
      <c r="K333" s="175" t="s">
        <v>22</v>
      </c>
      <c r="L333" s="162">
        <v>0</v>
      </c>
      <c r="M333" s="162">
        <v>3.0264461201870376</v>
      </c>
      <c r="N333" s="162">
        <v>0</v>
      </c>
      <c r="O333" s="162">
        <v>0</v>
      </c>
      <c r="P333" s="162">
        <v>0.70835888002718372</v>
      </c>
      <c r="Q333" s="162">
        <v>0</v>
      </c>
      <c r="R333" s="163">
        <v>0</v>
      </c>
      <c r="S333" s="164">
        <f t="shared" si="186"/>
        <v>3.7348050002142212</v>
      </c>
      <c r="U333" s="221" t="s">
        <v>22</v>
      </c>
      <c r="V333" s="213">
        <v>0</v>
      </c>
      <c r="W333" s="213">
        <v>0</v>
      </c>
      <c r="X333" s="213">
        <v>0</v>
      </c>
      <c r="Y333" s="213">
        <v>3.0264461201870376</v>
      </c>
      <c r="Z333" s="213">
        <v>0</v>
      </c>
      <c r="AA333" s="213">
        <v>0</v>
      </c>
      <c r="AB333" s="213">
        <v>0.70835888002718372</v>
      </c>
      <c r="AC333" s="214">
        <v>0</v>
      </c>
      <c r="AD333" s="213">
        <v>0</v>
      </c>
      <c r="AE333" s="213">
        <v>0</v>
      </c>
      <c r="AF333" s="213">
        <v>0</v>
      </c>
      <c r="AG333" s="213">
        <v>0</v>
      </c>
      <c r="AH333" s="213">
        <v>0</v>
      </c>
      <c r="AI333" s="216">
        <f t="shared" si="187"/>
        <v>3.7348050002142212</v>
      </c>
      <c r="BA333" s="147"/>
      <c r="BR333" s="147"/>
      <c r="CG333" s="147"/>
    </row>
    <row r="334" spans="1:85" ht="15">
      <c r="A334" s="165" t="s">
        <v>21</v>
      </c>
      <c r="B334" s="166">
        <v>0</v>
      </c>
      <c r="C334" s="166">
        <v>0</v>
      </c>
      <c r="D334" s="166">
        <v>0</v>
      </c>
      <c r="E334" s="166">
        <v>0</v>
      </c>
      <c r="F334" s="322"/>
      <c r="G334" s="166">
        <v>0</v>
      </c>
      <c r="H334" s="167">
        <v>0</v>
      </c>
      <c r="I334" s="168">
        <f t="shared" si="185"/>
        <v>0</v>
      </c>
      <c r="J334" s="155"/>
      <c r="K334" s="169" t="s">
        <v>21</v>
      </c>
      <c r="L334" s="170">
        <v>0</v>
      </c>
      <c r="M334" s="170">
        <v>0</v>
      </c>
      <c r="N334" s="170">
        <v>0</v>
      </c>
      <c r="O334" s="170">
        <v>0</v>
      </c>
      <c r="P334" s="170">
        <v>0</v>
      </c>
      <c r="Q334" s="170">
        <v>0</v>
      </c>
      <c r="R334" s="171">
        <v>0</v>
      </c>
      <c r="S334" s="172">
        <f t="shared" si="186"/>
        <v>0</v>
      </c>
      <c r="U334" s="217" t="s">
        <v>57</v>
      </c>
      <c r="V334" s="218">
        <v>0</v>
      </c>
      <c r="W334" s="218">
        <v>0</v>
      </c>
      <c r="X334" s="218">
        <v>0</v>
      </c>
      <c r="Y334" s="218">
        <v>0</v>
      </c>
      <c r="Z334" s="218">
        <v>0</v>
      </c>
      <c r="AA334" s="218">
        <v>0</v>
      </c>
      <c r="AB334" s="218">
        <v>0</v>
      </c>
      <c r="AC334" s="219">
        <v>0</v>
      </c>
      <c r="AD334" s="218">
        <v>0</v>
      </c>
      <c r="AE334" s="218">
        <v>0</v>
      </c>
      <c r="AF334" s="218">
        <v>0</v>
      </c>
      <c r="AG334" s="218">
        <v>0</v>
      </c>
      <c r="AH334" s="218">
        <v>0</v>
      </c>
      <c r="AI334" s="220">
        <f t="shared" si="187"/>
        <v>0</v>
      </c>
      <c r="BA334" s="147"/>
      <c r="BR334" s="147"/>
      <c r="CG334" s="147"/>
    </row>
    <row r="335" spans="1:85" ht="15">
      <c r="A335" s="176" t="s">
        <v>60</v>
      </c>
      <c r="B335" s="162">
        <v>1.8648</v>
      </c>
      <c r="C335" s="162">
        <v>0</v>
      </c>
      <c r="D335" s="162">
        <v>0</v>
      </c>
      <c r="E335" s="162">
        <v>0</v>
      </c>
      <c r="F335" s="322"/>
      <c r="G335" s="162">
        <v>0</v>
      </c>
      <c r="H335" s="174">
        <v>0</v>
      </c>
      <c r="I335" s="160">
        <f t="shared" si="185"/>
        <v>1.8648</v>
      </c>
      <c r="J335" s="155"/>
      <c r="K335" s="177" t="s">
        <v>60</v>
      </c>
      <c r="L335" s="162">
        <v>1.8648</v>
      </c>
      <c r="M335" s="162">
        <v>0</v>
      </c>
      <c r="N335" s="162">
        <v>0</v>
      </c>
      <c r="O335" s="162">
        <v>0</v>
      </c>
      <c r="P335" s="162">
        <v>0</v>
      </c>
      <c r="Q335" s="162">
        <v>0</v>
      </c>
      <c r="R335" s="163">
        <v>0</v>
      </c>
      <c r="S335" s="164">
        <f t="shared" si="186"/>
        <v>1.8648</v>
      </c>
      <c r="U335" s="222" t="s">
        <v>58</v>
      </c>
      <c r="V335" s="213">
        <v>1.8648</v>
      </c>
      <c r="W335" s="213">
        <v>0</v>
      </c>
      <c r="X335" s="213">
        <v>0</v>
      </c>
      <c r="Y335" s="213">
        <v>0</v>
      </c>
      <c r="Z335" s="213">
        <v>0</v>
      </c>
      <c r="AA335" s="213">
        <v>0</v>
      </c>
      <c r="AB335" s="213">
        <v>0</v>
      </c>
      <c r="AC335" s="214">
        <v>0</v>
      </c>
      <c r="AD335" s="215">
        <v>0</v>
      </c>
      <c r="AE335" s="215">
        <v>0</v>
      </c>
      <c r="AF335" s="215">
        <v>0</v>
      </c>
      <c r="AG335" s="215">
        <v>0</v>
      </c>
      <c r="AH335" s="215">
        <v>0</v>
      </c>
      <c r="AI335" s="216">
        <f t="shared" si="187"/>
        <v>1.8648</v>
      </c>
      <c r="BA335" s="147"/>
      <c r="BR335" s="147"/>
      <c r="CG335" s="147"/>
    </row>
    <row r="336" spans="1:85">
      <c r="A336" s="178" t="s">
        <v>23</v>
      </c>
      <c r="B336" s="179">
        <v>1.8648</v>
      </c>
      <c r="C336" s="179">
        <v>0</v>
      </c>
      <c r="D336" s="179">
        <v>0</v>
      </c>
      <c r="E336" s="179">
        <v>0</v>
      </c>
      <c r="F336" s="322"/>
      <c r="G336" s="179">
        <v>0</v>
      </c>
      <c r="H336" s="180">
        <v>0</v>
      </c>
      <c r="I336" s="181">
        <f t="shared" si="185"/>
        <v>1.8648</v>
      </c>
      <c r="J336" s="155"/>
      <c r="K336" s="182" t="s">
        <v>23</v>
      </c>
      <c r="L336" s="183">
        <v>1.8648</v>
      </c>
      <c r="M336" s="183">
        <v>0</v>
      </c>
      <c r="N336" s="183">
        <v>0</v>
      </c>
      <c r="O336" s="183">
        <v>0</v>
      </c>
      <c r="P336" s="183">
        <v>0</v>
      </c>
      <c r="Q336" s="183">
        <v>0</v>
      </c>
      <c r="R336" s="184">
        <v>0</v>
      </c>
      <c r="S336" s="185">
        <f t="shared" si="186"/>
        <v>1.8648</v>
      </c>
      <c r="U336" s="223" t="s">
        <v>61</v>
      </c>
      <c r="V336" s="224">
        <v>1.8648</v>
      </c>
      <c r="W336" s="224">
        <v>0</v>
      </c>
      <c r="X336" s="224">
        <v>0</v>
      </c>
      <c r="Y336" s="224">
        <v>0</v>
      </c>
      <c r="Z336" s="224">
        <v>0</v>
      </c>
      <c r="AA336" s="224">
        <v>0</v>
      </c>
      <c r="AB336" s="224">
        <v>0</v>
      </c>
      <c r="AC336" s="224">
        <v>0</v>
      </c>
      <c r="AD336" s="224">
        <v>0</v>
      </c>
      <c r="AE336" s="224">
        <v>0</v>
      </c>
      <c r="AF336" s="224">
        <v>0</v>
      </c>
      <c r="AG336" s="224">
        <v>0</v>
      </c>
      <c r="AH336" s="125">
        <v>0</v>
      </c>
      <c r="AI336" s="225">
        <f t="shared" si="187"/>
        <v>1.8648</v>
      </c>
      <c r="BA336" s="147"/>
      <c r="BR336" s="147"/>
      <c r="CG336" s="147"/>
    </row>
    <row r="337" spans="1:85">
      <c r="A337" s="186" t="s">
        <v>19</v>
      </c>
      <c r="B337" s="187">
        <v>0</v>
      </c>
      <c r="C337" s="187">
        <v>0</v>
      </c>
      <c r="D337" s="187">
        <v>0</v>
      </c>
      <c r="E337" s="187">
        <v>0</v>
      </c>
      <c r="F337" s="322"/>
      <c r="G337" s="187">
        <v>0</v>
      </c>
      <c r="H337" s="188">
        <v>0</v>
      </c>
      <c r="I337" s="189">
        <f t="shared" si="185"/>
        <v>0</v>
      </c>
      <c r="J337" s="155"/>
      <c r="K337" s="190" t="s">
        <v>19</v>
      </c>
      <c r="L337" s="187">
        <v>0</v>
      </c>
      <c r="M337" s="187">
        <v>0</v>
      </c>
      <c r="N337" s="187">
        <v>0</v>
      </c>
      <c r="O337" s="187">
        <v>0</v>
      </c>
      <c r="P337" s="187">
        <v>0</v>
      </c>
      <c r="Q337" s="187">
        <v>0</v>
      </c>
      <c r="R337" s="191">
        <v>0</v>
      </c>
      <c r="S337" s="192">
        <f t="shared" si="186"/>
        <v>0</v>
      </c>
      <c r="U337" s="226" t="s">
        <v>19</v>
      </c>
      <c r="V337" s="227">
        <v>0</v>
      </c>
      <c r="W337" s="227">
        <v>0</v>
      </c>
      <c r="X337" s="227">
        <v>0</v>
      </c>
      <c r="Y337" s="227">
        <v>0</v>
      </c>
      <c r="Z337" s="227">
        <v>0</v>
      </c>
      <c r="AA337" s="227">
        <v>0</v>
      </c>
      <c r="AB337" s="227">
        <v>0</v>
      </c>
      <c r="AC337" s="227">
        <v>0</v>
      </c>
      <c r="AD337" s="228">
        <v>0</v>
      </c>
      <c r="AE337" s="228">
        <v>0</v>
      </c>
      <c r="AF337" s="228">
        <v>0</v>
      </c>
      <c r="AG337" s="228">
        <v>0</v>
      </c>
      <c r="AH337" s="228">
        <v>0</v>
      </c>
      <c r="AI337" s="229">
        <f t="shared" si="187"/>
        <v>0</v>
      </c>
      <c r="BA337" s="147"/>
      <c r="BR337" s="147"/>
      <c r="CG337" s="147"/>
    </row>
    <row r="338" spans="1:85">
      <c r="A338" s="178" t="s">
        <v>20</v>
      </c>
      <c r="B338" s="179">
        <v>0</v>
      </c>
      <c r="C338" s="179">
        <v>0</v>
      </c>
      <c r="D338" s="179">
        <v>0</v>
      </c>
      <c r="E338" s="179">
        <v>0</v>
      </c>
      <c r="F338" s="322"/>
      <c r="G338" s="179">
        <v>0</v>
      </c>
      <c r="H338" s="180">
        <v>0</v>
      </c>
      <c r="I338" s="181">
        <f t="shared" si="185"/>
        <v>0</v>
      </c>
      <c r="J338" s="155"/>
      <c r="K338" s="182" t="s">
        <v>20</v>
      </c>
      <c r="L338" s="183">
        <v>0</v>
      </c>
      <c r="M338" s="183">
        <v>0</v>
      </c>
      <c r="N338" s="183">
        <v>0</v>
      </c>
      <c r="O338" s="183">
        <v>0</v>
      </c>
      <c r="P338" s="183">
        <v>0</v>
      </c>
      <c r="Q338" s="183">
        <v>0</v>
      </c>
      <c r="R338" s="184">
        <v>0</v>
      </c>
      <c r="S338" s="185">
        <f t="shared" si="186"/>
        <v>0</v>
      </c>
      <c r="U338" s="223" t="s">
        <v>20</v>
      </c>
      <c r="V338" s="224">
        <v>0</v>
      </c>
      <c r="W338" s="224">
        <v>0</v>
      </c>
      <c r="X338" s="224">
        <v>0</v>
      </c>
      <c r="Y338" s="224">
        <v>0</v>
      </c>
      <c r="Z338" s="224">
        <v>0</v>
      </c>
      <c r="AA338" s="224">
        <v>0</v>
      </c>
      <c r="AB338" s="224">
        <v>0</v>
      </c>
      <c r="AC338" s="224">
        <v>0</v>
      </c>
      <c r="AD338" s="224">
        <v>0</v>
      </c>
      <c r="AE338" s="224">
        <v>0</v>
      </c>
      <c r="AF338" s="224">
        <v>0</v>
      </c>
      <c r="AG338" s="224">
        <v>0</v>
      </c>
      <c r="AH338" s="125">
        <v>0</v>
      </c>
      <c r="AI338" s="225">
        <f t="shared" si="187"/>
        <v>0</v>
      </c>
      <c r="BA338" s="147"/>
      <c r="BR338" s="147"/>
      <c r="CG338" s="147"/>
    </row>
    <row r="339" spans="1:85" ht="15" thickBot="1">
      <c r="A339" s="193" t="s">
        <v>11</v>
      </c>
      <c r="B339" s="194">
        <v>0</v>
      </c>
      <c r="C339" s="194">
        <v>0</v>
      </c>
      <c r="D339" s="194">
        <v>0</v>
      </c>
      <c r="E339" s="194">
        <v>0</v>
      </c>
      <c r="F339" s="323"/>
      <c r="G339" s="194">
        <v>0</v>
      </c>
      <c r="H339" s="195">
        <v>0</v>
      </c>
      <c r="I339" s="196">
        <f t="shared" si="185"/>
        <v>0</v>
      </c>
      <c r="J339" s="155"/>
      <c r="K339" s="197" t="s">
        <v>11</v>
      </c>
      <c r="L339" s="194">
        <v>0</v>
      </c>
      <c r="M339" s="194">
        <v>0</v>
      </c>
      <c r="N339" s="194">
        <v>0</v>
      </c>
      <c r="O339" s="194">
        <v>0</v>
      </c>
      <c r="P339" s="194">
        <v>0</v>
      </c>
      <c r="Q339" s="194">
        <v>0</v>
      </c>
      <c r="R339" s="198">
        <v>0</v>
      </c>
      <c r="S339" s="199">
        <f t="shared" si="186"/>
        <v>0</v>
      </c>
      <c r="U339" s="226" t="s">
        <v>11</v>
      </c>
      <c r="V339" s="227">
        <v>0</v>
      </c>
      <c r="W339" s="227">
        <v>0</v>
      </c>
      <c r="X339" s="227">
        <v>0</v>
      </c>
      <c r="Y339" s="227">
        <v>0</v>
      </c>
      <c r="Z339" s="227">
        <v>0</v>
      </c>
      <c r="AA339" s="227">
        <v>0</v>
      </c>
      <c r="AB339" s="227">
        <v>0</v>
      </c>
      <c r="AC339" s="227">
        <v>0</v>
      </c>
      <c r="AD339" s="228">
        <v>0</v>
      </c>
      <c r="AE339" s="228">
        <v>0</v>
      </c>
      <c r="AF339" s="228">
        <v>0</v>
      </c>
      <c r="AG339" s="228">
        <v>0</v>
      </c>
      <c r="AH339" s="228">
        <v>0</v>
      </c>
      <c r="AI339" s="229">
        <f t="shared" si="187"/>
        <v>0</v>
      </c>
      <c r="BA339" s="147"/>
      <c r="BR339" s="147"/>
      <c r="CG339" s="147"/>
    </row>
    <row r="340" spans="1:85" ht="15">
      <c r="A340" s="200" t="s">
        <v>26</v>
      </c>
      <c r="B340" s="201">
        <f>SUM(B319:B335)</f>
        <v>97.698837642082111</v>
      </c>
      <c r="C340" s="201">
        <f t="shared" ref="C340:H340" si="188">SUM(C319:C335)</f>
        <v>723.70554564662314</v>
      </c>
      <c r="D340" s="201">
        <f t="shared" si="188"/>
        <v>151.81243129446753</v>
      </c>
      <c r="E340" s="201">
        <f t="shared" si="188"/>
        <v>244.38412962701381</v>
      </c>
      <c r="F340" s="201">
        <f t="shared" si="188"/>
        <v>0</v>
      </c>
      <c r="G340" s="201">
        <f t="shared" si="188"/>
        <v>11.897782267654964</v>
      </c>
      <c r="H340" s="203">
        <f t="shared" si="188"/>
        <v>0</v>
      </c>
      <c r="I340" s="160">
        <f t="shared" ref="I340" si="189">SUM(I319:I335)</f>
        <v>1229.4987264778415</v>
      </c>
      <c r="J340" s="155"/>
      <c r="K340" s="202" t="s">
        <v>26</v>
      </c>
      <c r="L340" s="201">
        <f>SUM(L319:L335)</f>
        <v>97.698837642082111</v>
      </c>
      <c r="M340" s="201">
        <f t="shared" ref="M340:R340" si="190">SUM(M319:M335)</f>
        <v>723.70554564662314</v>
      </c>
      <c r="N340" s="201">
        <f t="shared" si="190"/>
        <v>151.81243129446753</v>
      </c>
      <c r="O340" s="201">
        <f t="shared" si="190"/>
        <v>244.38412962701381</v>
      </c>
      <c r="P340" s="201">
        <f t="shared" si="190"/>
        <v>18.384667342889358</v>
      </c>
      <c r="Q340" s="201">
        <f t="shared" si="190"/>
        <v>11.897782267654964</v>
      </c>
      <c r="R340" s="203">
        <f t="shared" si="190"/>
        <v>0</v>
      </c>
      <c r="S340" s="204">
        <f t="shared" ref="S340" si="191">SUM(S319:S335)</f>
        <v>1247.8833938207308</v>
      </c>
      <c r="T340" s="147" t="str">
        <f>IF(ABS(S340-AI340)&gt;0.01,S340-AI340,"")</f>
        <v/>
      </c>
      <c r="U340" s="230" t="s">
        <v>59</v>
      </c>
      <c r="V340" s="231">
        <f>SUM(V319:V335)</f>
        <v>78.967285226755124</v>
      </c>
      <c r="W340" s="231">
        <f t="shared" ref="W340:AH340" si="192">SUM(W319:W335)</f>
        <v>5.6305394741813455</v>
      </c>
      <c r="X340" s="231">
        <f t="shared" si="192"/>
        <v>11.897782267654964</v>
      </c>
      <c r="Y340" s="231">
        <f t="shared" si="192"/>
        <v>723.70554564662314</v>
      </c>
      <c r="Z340" s="231">
        <f t="shared" si="192"/>
        <v>44.326245812612548</v>
      </c>
      <c r="AA340" s="231">
        <f t="shared" si="192"/>
        <v>240.86680307897183</v>
      </c>
      <c r="AB340" s="231">
        <f t="shared" si="192"/>
        <v>18.384667342889358</v>
      </c>
      <c r="AC340" s="231">
        <f t="shared" si="192"/>
        <v>124.10452497104261</v>
      </c>
      <c r="AD340" s="232">
        <f t="shared" si="192"/>
        <v>13.101012941145648</v>
      </c>
      <c r="AE340" s="232">
        <f t="shared" si="192"/>
        <v>3.5173265480419658</v>
      </c>
      <c r="AF340" s="232">
        <f t="shared" si="192"/>
        <v>0</v>
      </c>
      <c r="AG340" s="232">
        <f t="shared" si="192"/>
        <v>107.48618548185499</v>
      </c>
      <c r="AH340" s="232">
        <f t="shared" si="192"/>
        <v>0</v>
      </c>
      <c r="AI340" s="233">
        <f>SUM(V340:AC340)</f>
        <v>1247.8833938207308</v>
      </c>
      <c r="BA340" s="147"/>
      <c r="BR340" s="147"/>
      <c r="CG340" s="147"/>
    </row>
    <row r="341" spans="1:85" s="25" customFormat="1" ht="15" thickBot="1">
      <c r="A341" s="32" t="s">
        <v>83</v>
      </c>
      <c r="B341" s="49">
        <f>IF($I340=0,"-",B340/$I340)</f>
        <v>7.9462333338043423E-2</v>
      </c>
      <c r="C341" s="49">
        <f t="shared" ref="C341:H341" si="193">IF($I340=0,"-",C340/$I340)</f>
        <v>0.58861837760485558</v>
      </c>
      <c r="D341" s="49">
        <f t="shared" si="193"/>
        <v>0.12347506184847078</v>
      </c>
      <c r="E341" s="49">
        <f t="shared" si="193"/>
        <v>0.19876728976133526</v>
      </c>
      <c r="F341" s="49">
        <f t="shared" si="193"/>
        <v>0</v>
      </c>
      <c r="G341" s="49">
        <f t="shared" si="193"/>
        <v>9.6769374472950222E-3</v>
      </c>
      <c r="H341" s="71">
        <f t="shared" si="193"/>
        <v>0</v>
      </c>
      <c r="I341" s="50">
        <f>SUM(B341:H341)</f>
        <v>1</v>
      </c>
      <c r="J341" s="147"/>
      <c r="K341" s="82" t="s">
        <v>83</v>
      </c>
      <c r="L341" s="99">
        <f>IF($S340=0,"-",L340/$S340)</f>
        <v>7.8291640169159418E-2</v>
      </c>
      <c r="M341" s="99">
        <f t="shared" ref="M341:R341" si="194">IF($S340=0,"-",M340/$S340)</f>
        <v>0.57994645111095189</v>
      </c>
      <c r="N341" s="99">
        <f t="shared" si="194"/>
        <v>0.12165594321249273</v>
      </c>
      <c r="O341" s="99">
        <f t="shared" si="194"/>
        <v>0.19583891478735527</v>
      </c>
      <c r="P341" s="99">
        <f t="shared" si="194"/>
        <v>1.4732680500378927E-2</v>
      </c>
      <c r="Q341" s="99">
        <f t="shared" si="194"/>
        <v>9.5343702196618724E-3</v>
      </c>
      <c r="R341" s="100">
        <f t="shared" si="194"/>
        <v>0</v>
      </c>
      <c r="S341" s="101">
        <f>SUM(L341:R341)</f>
        <v>1.0000000000000002</v>
      </c>
      <c r="U341" s="111" t="s">
        <v>83</v>
      </c>
      <c r="V341" s="133">
        <f>+V340/$AI340</f>
        <v>6.3280980913589635E-2</v>
      </c>
      <c r="W341" s="133">
        <f t="shared" ref="W341:AH341" si="195">+W340/$AI340</f>
        <v>4.512071802592014E-3</v>
      </c>
      <c r="X341" s="133">
        <f t="shared" si="195"/>
        <v>9.5343702196618724E-3</v>
      </c>
      <c r="Y341" s="133">
        <f t="shared" si="195"/>
        <v>0.57994645111095189</v>
      </c>
      <c r="Z341" s="133">
        <f t="shared" si="195"/>
        <v>3.5521144068514143E-2</v>
      </c>
      <c r="AA341" s="133">
        <f t="shared" si="195"/>
        <v>0.19302028079842723</v>
      </c>
      <c r="AB341" s="133">
        <f t="shared" si="195"/>
        <v>1.4732680500378927E-2</v>
      </c>
      <c r="AC341" s="133">
        <f t="shared" si="195"/>
        <v>9.9452020585884399E-2</v>
      </c>
      <c r="AD341" s="133">
        <f t="shared" si="195"/>
        <v>1.0498587452977775E-2</v>
      </c>
      <c r="AE341" s="133">
        <f t="shared" si="195"/>
        <v>2.8186339889280233E-3</v>
      </c>
      <c r="AF341" s="133">
        <f t="shared" si="195"/>
        <v>0</v>
      </c>
      <c r="AG341" s="133">
        <f t="shared" si="195"/>
        <v>8.6134799143978591E-2</v>
      </c>
      <c r="AH341" s="133">
        <f t="shared" si="195"/>
        <v>0</v>
      </c>
      <c r="AI341" s="134">
        <f>SUM(V341:AC341)</f>
        <v>1</v>
      </c>
    </row>
    <row r="342" spans="1:85" ht="15" thickBot="1">
      <c r="A342" s="234"/>
      <c r="B342" s="234"/>
      <c r="C342" s="234"/>
      <c r="D342" s="234"/>
      <c r="E342" s="234"/>
      <c r="F342" s="234"/>
      <c r="G342" s="234"/>
      <c r="H342" s="234"/>
      <c r="I342" s="234"/>
      <c r="K342" s="234"/>
      <c r="L342" s="234"/>
      <c r="M342" s="234"/>
      <c r="N342" s="234"/>
      <c r="O342" s="234"/>
      <c r="P342" s="234"/>
      <c r="Q342" s="234"/>
      <c r="R342" s="234"/>
      <c r="S342" s="234"/>
      <c r="AI342" s="155"/>
      <c r="BA342" s="147"/>
      <c r="BR342" s="147"/>
      <c r="CG342" s="147"/>
    </row>
    <row r="343" spans="1:85" ht="28.5">
      <c r="A343" s="346" t="s">
        <v>36</v>
      </c>
      <c r="B343" s="151" t="s">
        <v>0</v>
      </c>
      <c r="C343" s="151" t="s">
        <v>1</v>
      </c>
      <c r="D343" s="151" t="s">
        <v>2</v>
      </c>
      <c r="E343" s="151" t="s">
        <v>3</v>
      </c>
      <c r="F343" s="151" t="s">
        <v>27</v>
      </c>
      <c r="G343" s="151" t="s">
        <v>4</v>
      </c>
      <c r="H343" s="151" t="s">
        <v>5</v>
      </c>
      <c r="I343" s="152" t="s">
        <v>6</v>
      </c>
      <c r="K343" s="348" t="s">
        <v>36</v>
      </c>
      <c r="L343" s="153" t="s">
        <v>0</v>
      </c>
      <c r="M343" s="153" t="s">
        <v>1</v>
      </c>
      <c r="N343" s="153" t="s">
        <v>2</v>
      </c>
      <c r="O343" s="153" t="s">
        <v>3</v>
      </c>
      <c r="P343" s="153" t="s">
        <v>27</v>
      </c>
      <c r="Q343" s="153" t="s">
        <v>4</v>
      </c>
      <c r="R343" s="153" t="s">
        <v>5</v>
      </c>
      <c r="S343" s="154" t="s">
        <v>6</v>
      </c>
      <c r="U343" s="350" t="s">
        <v>36</v>
      </c>
      <c r="V343" s="206" t="s">
        <v>68</v>
      </c>
      <c r="W343" s="206" t="s">
        <v>69</v>
      </c>
      <c r="X343" s="206" t="s">
        <v>4</v>
      </c>
      <c r="Y343" s="206" t="s">
        <v>1</v>
      </c>
      <c r="Z343" s="206" t="s">
        <v>2</v>
      </c>
      <c r="AA343" s="206" t="s">
        <v>3</v>
      </c>
      <c r="AB343" s="206" t="s">
        <v>51</v>
      </c>
      <c r="AC343" s="206" t="s">
        <v>63</v>
      </c>
      <c r="AD343" s="207" t="s">
        <v>70</v>
      </c>
      <c r="AE343" s="207" t="s">
        <v>71</v>
      </c>
      <c r="AF343" s="207" t="s">
        <v>72</v>
      </c>
      <c r="AG343" s="207" t="s">
        <v>73</v>
      </c>
      <c r="AH343" s="207" t="s">
        <v>74</v>
      </c>
      <c r="AI343" s="208" t="s">
        <v>59</v>
      </c>
      <c r="BA343" s="147"/>
      <c r="BR343" s="147"/>
      <c r="CG343" s="147"/>
    </row>
    <row r="344" spans="1:85" ht="15">
      <c r="A344" s="347" t="s">
        <v>36</v>
      </c>
      <c r="B344" s="312" t="s">
        <v>115</v>
      </c>
      <c r="C344" s="313"/>
      <c r="D344" s="313"/>
      <c r="E344" s="313"/>
      <c r="F344" s="313"/>
      <c r="G344" s="313"/>
      <c r="H344" s="313"/>
      <c r="I344" s="314"/>
      <c r="K344" s="349" t="s">
        <v>36</v>
      </c>
      <c r="L344" s="315" t="s">
        <v>115</v>
      </c>
      <c r="M344" s="316"/>
      <c r="N344" s="316"/>
      <c r="O344" s="316"/>
      <c r="P344" s="316"/>
      <c r="Q344" s="316"/>
      <c r="R344" s="316"/>
      <c r="S344" s="317"/>
      <c r="U344" s="351" t="s">
        <v>36</v>
      </c>
      <c r="V344" s="344" t="s">
        <v>115</v>
      </c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5"/>
      <c r="BA344" s="147"/>
      <c r="BR344" s="147"/>
      <c r="CG344" s="147"/>
    </row>
    <row r="345" spans="1:85" ht="15">
      <c r="A345" s="157" t="s">
        <v>7</v>
      </c>
      <c r="B345" s="158">
        <v>0</v>
      </c>
      <c r="C345" s="158">
        <v>0</v>
      </c>
      <c r="D345" s="158">
        <v>0</v>
      </c>
      <c r="E345" s="158">
        <v>0</v>
      </c>
      <c r="F345" s="321"/>
      <c r="G345" s="158">
        <v>0</v>
      </c>
      <c r="H345" s="159">
        <v>0</v>
      </c>
      <c r="I345" s="160">
        <f>SUM(B345:H345)</f>
        <v>0</v>
      </c>
      <c r="J345" s="155"/>
      <c r="K345" s="209" t="s">
        <v>7</v>
      </c>
      <c r="L345" s="158">
        <v>0</v>
      </c>
      <c r="M345" s="158">
        <v>0</v>
      </c>
      <c r="N345" s="158">
        <v>0</v>
      </c>
      <c r="O345" s="158">
        <v>0</v>
      </c>
      <c r="P345" s="158">
        <v>0</v>
      </c>
      <c r="Q345" s="158">
        <v>0</v>
      </c>
      <c r="R345" s="210">
        <v>0</v>
      </c>
      <c r="S345" s="211">
        <f>SUM(L345:R345)</f>
        <v>0</v>
      </c>
      <c r="U345" s="212" t="s">
        <v>7</v>
      </c>
      <c r="V345" s="213">
        <v>0</v>
      </c>
      <c r="W345" s="213">
        <v>0</v>
      </c>
      <c r="X345" s="213">
        <v>0</v>
      </c>
      <c r="Y345" s="213">
        <v>0</v>
      </c>
      <c r="Z345" s="213">
        <v>0</v>
      </c>
      <c r="AA345" s="213">
        <v>0</v>
      </c>
      <c r="AB345" s="213">
        <v>0</v>
      </c>
      <c r="AC345" s="214">
        <v>0</v>
      </c>
      <c r="AD345" s="215">
        <v>0</v>
      </c>
      <c r="AE345" s="215">
        <v>0</v>
      </c>
      <c r="AF345" s="215">
        <v>0</v>
      </c>
      <c r="AG345" s="215">
        <v>0</v>
      </c>
      <c r="AH345" s="215">
        <v>0</v>
      </c>
      <c r="AI345" s="216">
        <f>SUM(V345:AC345)</f>
        <v>0</v>
      </c>
      <c r="BA345" s="147"/>
      <c r="BR345" s="147"/>
      <c r="CG345" s="147"/>
    </row>
    <row r="346" spans="1:85" ht="15">
      <c r="A346" s="165" t="s">
        <v>8</v>
      </c>
      <c r="B346" s="166">
        <v>0</v>
      </c>
      <c r="C346" s="166">
        <v>0</v>
      </c>
      <c r="D346" s="166">
        <v>0</v>
      </c>
      <c r="E346" s="166">
        <v>0</v>
      </c>
      <c r="F346" s="322"/>
      <c r="G346" s="166">
        <v>0</v>
      </c>
      <c r="H346" s="167">
        <v>0</v>
      </c>
      <c r="I346" s="168">
        <f t="shared" ref="I346:I365" si="196">SUM(B346:H346)</f>
        <v>0</v>
      </c>
      <c r="J346" s="155"/>
      <c r="K346" s="169" t="s">
        <v>8</v>
      </c>
      <c r="L346" s="170">
        <v>0</v>
      </c>
      <c r="M346" s="170">
        <v>0</v>
      </c>
      <c r="N346" s="170">
        <v>0</v>
      </c>
      <c r="O346" s="170">
        <v>0</v>
      </c>
      <c r="P346" s="170">
        <v>0</v>
      </c>
      <c r="Q346" s="170">
        <v>0</v>
      </c>
      <c r="R346" s="171">
        <v>0</v>
      </c>
      <c r="S346" s="172">
        <f t="shared" ref="S346:S365" si="197">SUM(L346:R346)</f>
        <v>0</v>
      </c>
      <c r="U346" s="217" t="s">
        <v>8</v>
      </c>
      <c r="V346" s="218">
        <v>0</v>
      </c>
      <c r="W346" s="218">
        <v>0</v>
      </c>
      <c r="X346" s="218">
        <v>0</v>
      </c>
      <c r="Y346" s="218">
        <v>0</v>
      </c>
      <c r="Z346" s="218">
        <v>0</v>
      </c>
      <c r="AA346" s="218">
        <v>0</v>
      </c>
      <c r="AB346" s="218">
        <v>0</v>
      </c>
      <c r="AC346" s="219">
        <v>0</v>
      </c>
      <c r="AD346" s="218">
        <v>0</v>
      </c>
      <c r="AE346" s="218">
        <v>0</v>
      </c>
      <c r="AF346" s="218">
        <v>0</v>
      </c>
      <c r="AG346" s="218">
        <v>0</v>
      </c>
      <c r="AH346" s="218">
        <v>0</v>
      </c>
      <c r="AI346" s="220">
        <f t="shared" ref="AI346:AI365" si="198">SUM(V346:AC346)</f>
        <v>0</v>
      </c>
      <c r="BA346" s="147"/>
      <c r="BR346" s="147"/>
      <c r="CG346" s="147"/>
    </row>
    <row r="347" spans="1:85" ht="15">
      <c r="A347" s="173" t="s">
        <v>10</v>
      </c>
      <c r="B347" s="162">
        <v>0</v>
      </c>
      <c r="C347" s="162">
        <v>0</v>
      </c>
      <c r="D347" s="162">
        <v>0.13762204892411628</v>
      </c>
      <c r="E347" s="162">
        <v>0</v>
      </c>
      <c r="F347" s="322"/>
      <c r="G347" s="162">
        <v>0</v>
      </c>
      <c r="H347" s="174">
        <v>0</v>
      </c>
      <c r="I347" s="160">
        <f t="shared" si="196"/>
        <v>0.13762204892411628</v>
      </c>
      <c r="J347" s="155"/>
      <c r="K347" s="175" t="s">
        <v>10</v>
      </c>
      <c r="L347" s="162">
        <v>0</v>
      </c>
      <c r="M347" s="162">
        <v>0</v>
      </c>
      <c r="N347" s="162">
        <v>0.13762204892411628</v>
      </c>
      <c r="O347" s="162">
        <v>0</v>
      </c>
      <c r="P347" s="162">
        <v>0</v>
      </c>
      <c r="Q347" s="162">
        <v>0</v>
      </c>
      <c r="R347" s="163">
        <v>0</v>
      </c>
      <c r="S347" s="164">
        <f t="shared" si="197"/>
        <v>0.13762204892411628</v>
      </c>
      <c r="U347" s="221" t="s">
        <v>10</v>
      </c>
      <c r="V347" s="213">
        <v>0</v>
      </c>
      <c r="W347" s="213">
        <v>0</v>
      </c>
      <c r="X347" s="213">
        <v>0</v>
      </c>
      <c r="Y347" s="213">
        <v>0</v>
      </c>
      <c r="Z347" s="213">
        <v>0.13762204892411628</v>
      </c>
      <c r="AA347" s="213">
        <v>0</v>
      </c>
      <c r="AB347" s="213">
        <v>0</v>
      </c>
      <c r="AC347" s="214">
        <v>0</v>
      </c>
      <c r="AD347" s="215">
        <v>0</v>
      </c>
      <c r="AE347" s="215">
        <v>0</v>
      </c>
      <c r="AF347" s="215">
        <v>0</v>
      </c>
      <c r="AG347" s="215">
        <v>0</v>
      </c>
      <c r="AH347" s="215">
        <v>0</v>
      </c>
      <c r="AI347" s="216">
        <f t="shared" si="198"/>
        <v>0.13762204892411628</v>
      </c>
      <c r="BA347" s="147"/>
      <c r="BR347" s="147"/>
      <c r="CG347" s="147"/>
    </row>
    <row r="348" spans="1:85" ht="15">
      <c r="A348" s="165" t="s">
        <v>52</v>
      </c>
      <c r="B348" s="166">
        <v>0</v>
      </c>
      <c r="C348" s="166">
        <v>0</v>
      </c>
      <c r="D348" s="166">
        <v>0</v>
      </c>
      <c r="E348" s="166">
        <v>0</v>
      </c>
      <c r="F348" s="322"/>
      <c r="G348" s="166">
        <v>0</v>
      </c>
      <c r="H348" s="167">
        <v>0</v>
      </c>
      <c r="I348" s="168">
        <f t="shared" si="196"/>
        <v>0</v>
      </c>
      <c r="J348" s="155"/>
      <c r="K348" s="169" t="s">
        <v>52</v>
      </c>
      <c r="L348" s="170">
        <v>0</v>
      </c>
      <c r="M348" s="170">
        <v>0</v>
      </c>
      <c r="N348" s="170">
        <v>0</v>
      </c>
      <c r="O348" s="170">
        <v>0</v>
      </c>
      <c r="P348" s="170">
        <v>0</v>
      </c>
      <c r="Q348" s="170">
        <v>0</v>
      </c>
      <c r="R348" s="171">
        <v>0</v>
      </c>
      <c r="S348" s="172">
        <f t="shared" si="197"/>
        <v>0</v>
      </c>
      <c r="U348" s="217" t="s">
        <v>52</v>
      </c>
      <c r="V348" s="218">
        <v>0</v>
      </c>
      <c r="W348" s="218">
        <v>0</v>
      </c>
      <c r="X348" s="218">
        <v>0</v>
      </c>
      <c r="Y348" s="218">
        <v>0</v>
      </c>
      <c r="Z348" s="218">
        <v>0</v>
      </c>
      <c r="AA348" s="218">
        <v>0</v>
      </c>
      <c r="AB348" s="218">
        <v>0</v>
      </c>
      <c r="AC348" s="219">
        <v>0</v>
      </c>
      <c r="AD348" s="218">
        <v>0</v>
      </c>
      <c r="AE348" s="218">
        <v>0</v>
      </c>
      <c r="AF348" s="218">
        <v>0</v>
      </c>
      <c r="AG348" s="218">
        <v>0</v>
      </c>
      <c r="AH348" s="218">
        <v>0</v>
      </c>
      <c r="AI348" s="220">
        <f t="shared" si="198"/>
        <v>0</v>
      </c>
      <c r="BA348" s="147"/>
      <c r="BR348" s="147"/>
      <c r="CG348" s="147"/>
    </row>
    <row r="349" spans="1:85" ht="15">
      <c r="A349" s="173" t="s">
        <v>16</v>
      </c>
      <c r="B349" s="162">
        <v>3.7610347718803956</v>
      </c>
      <c r="C349" s="162">
        <v>0</v>
      </c>
      <c r="D349" s="162">
        <v>3.4331352236852899</v>
      </c>
      <c r="E349" s="162">
        <v>0</v>
      </c>
      <c r="F349" s="322"/>
      <c r="G349" s="162">
        <v>0</v>
      </c>
      <c r="H349" s="174">
        <v>0</v>
      </c>
      <c r="I349" s="160">
        <f t="shared" si="196"/>
        <v>7.1941699955656855</v>
      </c>
      <c r="J349" s="155"/>
      <c r="K349" s="175" t="s">
        <v>16</v>
      </c>
      <c r="L349" s="162">
        <v>3.7610347718803956</v>
      </c>
      <c r="M349" s="162">
        <v>0</v>
      </c>
      <c r="N349" s="162">
        <v>3.4331352236852899</v>
      </c>
      <c r="O349" s="162">
        <v>0</v>
      </c>
      <c r="P349" s="162">
        <v>0</v>
      </c>
      <c r="Q349" s="162">
        <v>0</v>
      </c>
      <c r="R349" s="163">
        <v>0</v>
      </c>
      <c r="S349" s="164">
        <f t="shared" si="197"/>
        <v>7.1941699955656855</v>
      </c>
      <c r="U349" s="221" t="s">
        <v>16</v>
      </c>
      <c r="V349" s="213">
        <v>3.7610347718803956</v>
      </c>
      <c r="W349" s="213">
        <v>0</v>
      </c>
      <c r="X349" s="213">
        <v>0</v>
      </c>
      <c r="Y349" s="213">
        <v>0</v>
      </c>
      <c r="Z349" s="213">
        <v>3.0169976208143456</v>
      </c>
      <c r="AA349" s="213">
        <v>0</v>
      </c>
      <c r="AB349" s="213">
        <v>0</v>
      </c>
      <c r="AC349" s="214">
        <v>0.41613760287094426</v>
      </c>
      <c r="AD349" s="215">
        <v>0</v>
      </c>
      <c r="AE349" s="215">
        <v>0</v>
      </c>
      <c r="AF349" s="215">
        <v>0</v>
      </c>
      <c r="AG349" s="215">
        <v>0.41613760287094426</v>
      </c>
      <c r="AH349" s="215">
        <v>0</v>
      </c>
      <c r="AI349" s="216">
        <f t="shared" si="198"/>
        <v>7.1941699955656855</v>
      </c>
      <c r="BA349" s="147"/>
      <c r="BR349" s="147"/>
      <c r="CG349" s="147"/>
    </row>
    <row r="350" spans="1:85" ht="15">
      <c r="A350" s="165" t="s">
        <v>15</v>
      </c>
      <c r="B350" s="166">
        <v>6.2724080790288523</v>
      </c>
      <c r="C350" s="166">
        <v>0</v>
      </c>
      <c r="D350" s="166">
        <v>1.2238446585851073E-2</v>
      </c>
      <c r="E350" s="166">
        <v>0</v>
      </c>
      <c r="F350" s="322"/>
      <c r="G350" s="166">
        <v>0</v>
      </c>
      <c r="H350" s="167">
        <v>0</v>
      </c>
      <c r="I350" s="168">
        <f t="shared" si="196"/>
        <v>6.2846465256147033</v>
      </c>
      <c r="J350" s="155"/>
      <c r="K350" s="169" t="s">
        <v>15</v>
      </c>
      <c r="L350" s="170">
        <v>6.2724080790288523</v>
      </c>
      <c r="M350" s="170">
        <v>0</v>
      </c>
      <c r="N350" s="170">
        <v>1.2238446585851073E-2</v>
      </c>
      <c r="O350" s="170">
        <v>0</v>
      </c>
      <c r="P350" s="170">
        <v>0</v>
      </c>
      <c r="Q350" s="170">
        <v>0</v>
      </c>
      <c r="R350" s="171">
        <v>0</v>
      </c>
      <c r="S350" s="172">
        <f t="shared" si="197"/>
        <v>6.2846465256147033</v>
      </c>
      <c r="U350" s="217" t="s">
        <v>53</v>
      </c>
      <c r="V350" s="218">
        <v>6.2724080790288523</v>
      </c>
      <c r="W350" s="218">
        <v>0</v>
      </c>
      <c r="X350" s="218">
        <v>0</v>
      </c>
      <c r="Y350" s="218">
        <v>0</v>
      </c>
      <c r="Z350" s="218">
        <v>0</v>
      </c>
      <c r="AA350" s="218">
        <v>0</v>
      </c>
      <c r="AB350" s="218">
        <v>0</v>
      </c>
      <c r="AC350" s="219">
        <v>1.2238446585851073E-2</v>
      </c>
      <c r="AD350" s="218">
        <v>0</v>
      </c>
      <c r="AE350" s="218">
        <v>0</v>
      </c>
      <c r="AF350" s="218">
        <v>0</v>
      </c>
      <c r="AG350" s="218">
        <v>1.2238446585851073E-2</v>
      </c>
      <c r="AH350" s="218">
        <v>0</v>
      </c>
      <c r="AI350" s="220">
        <f t="shared" si="198"/>
        <v>6.2846465256147033</v>
      </c>
      <c r="BA350" s="147"/>
      <c r="BR350" s="147"/>
      <c r="CG350" s="147"/>
    </row>
    <row r="351" spans="1:85" ht="15">
      <c r="A351" s="173" t="s">
        <v>54</v>
      </c>
      <c r="B351" s="162">
        <v>0</v>
      </c>
      <c r="C351" s="162">
        <v>0</v>
      </c>
      <c r="D351" s="162">
        <v>6.3827407723587157</v>
      </c>
      <c r="E351" s="162">
        <v>0</v>
      </c>
      <c r="F351" s="322"/>
      <c r="G351" s="162">
        <v>0</v>
      </c>
      <c r="H351" s="174">
        <v>0</v>
      </c>
      <c r="I351" s="160">
        <f t="shared" si="196"/>
        <v>6.3827407723587157</v>
      </c>
      <c r="J351" s="155"/>
      <c r="K351" s="175" t="s">
        <v>54</v>
      </c>
      <c r="L351" s="162">
        <v>0</v>
      </c>
      <c r="M351" s="162">
        <v>0</v>
      </c>
      <c r="N351" s="162">
        <v>6.3827407723587157</v>
      </c>
      <c r="O351" s="162">
        <v>0</v>
      </c>
      <c r="P351" s="162">
        <v>371.11775570595142</v>
      </c>
      <c r="Q351" s="162">
        <v>0</v>
      </c>
      <c r="R351" s="163">
        <v>0</v>
      </c>
      <c r="S351" s="164">
        <f t="shared" si="197"/>
        <v>377.50049647831014</v>
      </c>
      <c r="U351" s="221" t="s">
        <v>54</v>
      </c>
      <c r="V351" s="213">
        <v>0</v>
      </c>
      <c r="W351" s="213">
        <v>0</v>
      </c>
      <c r="X351" s="213">
        <v>0</v>
      </c>
      <c r="Y351" s="213">
        <v>0</v>
      </c>
      <c r="Z351" s="213">
        <v>0</v>
      </c>
      <c r="AA351" s="213">
        <v>0</v>
      </c>
      <c r="AB351" s="213">
        <v>371.11775570595142</v>
      </c>
      <c r="AC351" s="214">
        <v>6.3827407723587157</v>
      </c>
      <c r="AD351" s="213">
        <v>0</v>
      </c>
      <c r="AE351" s="213">
        <v>0</v>
      </c>
      <c r="AF351" s="213">
        <v>0</v>
      </c>
      <c r="AG351" s="213">
        <v>6.3827407723587157</v>
      </c>
      <c r="AH351" s="213">
        <v>0</v>
      </c>
      <c r="AI351" s="216">
        <f t="shared" si="198"/>
        <v>377.50049647831014</v>
      </c>
      <c r="BA351" s="147"/>
      <c r="BR351" s="147"/>
      <c r="CG351" s="147"/>
    </row>
    <row r="352" spans="1:85" ht="15">
      <c r="A352" s="165" t="s">
        <v>12</v>
      </c>
      <c r="B352" s="166">
        <v>0</v>
      </c>
      <c r="C352" s="166">
        <v>0</v>
      </c>
      <c r="D352" s="166">
        <v>0</v>
      </c>
      <c r="E352" s="166">
        <v>0</v>
      </c>
      <c r="F352" s="322"/>
      <c r="G352" s="166">
        <v>0</v>
      </c>
      <c r="H352" s="167">
        <v>0</v>
      </c>
      <c r="I352" s="168">
        <f t="shared" si="196"/>
        <v>0</v>
      </c>
      <c r="J352" s="155"/>
      <c r="K352" s="169" t="s">
        <v>12</v>
      </c>
      <c r="L352" s="170">
        <v>0</v>
      </c>
      <c r="M352" s="170">
        <v>0</v>
      </c>
      <c r="N352" s="170">
        <v>0</v>
      </c>
      <c r="O352" s="170">
        <v>0</v>
      </c>
      <c r="P352" s="170">
        <v>2.1068377345088449</v>
      </c>
      <c r="Q352" s="170">
        <v>0</v>
      </c>
      <c r="R352" s="171">
        <v>0</v>
      </c>
      <c r="S352" s="172">
        <f t="shared" si="197"/>
        <v>2.1068377345088449</v>
      </c>
      <c r="U352" s="217" t="s">
        <v>12</v>
      </c>
      <c r="V352" s="218">
        <v>0</v>
      </c>
      <c r="W352" s="218">
        <v>0</v>
      </c>
      <c r="X352" s="218">
        <v>0</v>
      </c>
      <c r="Y352" s="218">
        <v>0</v>
      </c>
      <c r="Z352" s="218">
        <v>0</v>
      </c>
      <c r="AA352" s="218">
        <v>0</v>
      </c>
      <c r="AB352" s="218">
        <v>2.1068377345088449</v>
      </c>
      <c r="AC352" s="219">
        <v>0</v>
      </c>
      <c r="AD352" s="218">
        <v>0</v>
      </c>
      <c r="AE352" s="218">
        <v>0</v>
      </c>
      <c r="AF352" s="218">
        <v>0</v>
      </c>
      <c r="AG352" s="218">
        <v>0</v>
      </c>
      <c r="AH352" s="218">
        <v>0</v>
      </c>
      <c r="AI352" s="220">
        <f t="shared" si="198"/>
        <v>2.1068377345088449</v>
      </c>
      <c r="BA352" s="147"/>
      <c r="BR352" s="147"/>
      <c r="CG352" s="147"/>
    </row>
    <row r="353" spans="1:85" ht="15">
      <c r="A353" s="173" t="s">
        <v>55</v>
      </c>
      <c r="B353" s="162">
        <v>0</v>
      </c>
      <c r="C353" s="162">
        <v>0</v>
      </c>
      <c r="D353" s="162">
        <v>0</v>
      </c>
      <c r="E353" s="162">
        <v>0</v>
      </c>
      <c r="F353" s="322"/>
      <c r="G353" s="162">
        <v>0</v>
      </c>
      <c r="H353" s="174">
        <v>0</v>
      </c>
      <c r="I353" s="160">
        <f t="shared" si="196"/>
        <v>0</v>
      </c>
      <c r="J353" s="155"/>
      <c r="K353" s="175" t="s">
        <v>55</v>
      </c>
      <c r="L353" s="162">
        <v>0</v>
      </c>
      <c r="M353" s="162">
        <v>0</v>
      </c>
      <c r="N353" s="162">
        <v>0</v>
      </c>
      <c r="O353" s="162">
        <v>0</v>
      </c>
      <c r="P353" s="162">
        <v>0</v>
      </c>
      <c r="Q353" s="162">
        <v>0</v>
      </c>
      <c r="R353" s="163">
        <v>0</v>
      </c>
      <c r="S353" s="164">
        <f t="shared" si="197"/>
        <v>0</v>
      </c>
      <c r="U353" s="221" t="s">
        <v>55</v>
      </c>
      <c r="V353" s="213">
        <v>0</v>
      </c>
      <c r="W353" s="213">
        <v>0</v>
      </c>
      <c r="X353" s="213">
        <v>0</v>
      </c>
      <c r="Y353" s="213">
        <v>0</v>
      </c>
      <c r="Z353" s="213">
        <v>0</v>
      </c>
      <c r="AA353" s="213">
        <v>0</v>
      </c>
      <c r="AB353" s="213">
        <v>0</v>
      </c>
      <c r="AC353" s="214">
        <v>0</v>
      </c>
      <c r="AD353" s="213">
        <v>0</v>
      </c>
      <c r="AE353" s="213">
        <v>0</v>
      </c>
      <c r="AF353" s="213">
        <v>0</v>
      </c>
      <c r="AG353" s="213">
        <v>0</v>
      </c>
      <c r="AH353" s="213">
        <v>0</v>
      </c>
      <c r="AI353" s="216">
        <f t="shared" si="198"/>
        <v>0</v>
      </c>
      <c r="BA353" s="147"/>
      <c r="BR353" s="147"/>
      <c r="CG353" s="147"/>
    </row>
    <row r="354" spans="1:85" ht="15">
      <c r="A354" s="165" t="s">
        <v>17</v>
      </c>
      <c r="B354" s="166">
        <v>0</v>
      </c>
      <c r="C354" s="166">
        <v>18.246846713979252</v>
      </c>
      <c r="D354" s="166">
        <v>0</v>
      </c>
      <c r="E354" s="166">
        <v>0</v>
      </c>
      <c r="F354" s="322"/>
      <c r="G354" s="166">
        <v>0</v>
      </c>
      <c r="H354" s="167">
        <v>0</v>
      </c>
      <c r="I354" s="168">
        <f t="shared" si="196"/>
        <v>18.246846713979252</v>
      </c>
      <c r="J354" s="155"/>
      <c r="K354" s="169" t="s">
        <v>17</v>
      </c>
      <c r="L354" s="170">
        <v>0</v>
      </c>
      <c r="M354" s="170">
        <v>18.246846713979252</v>
      </c>
      <c r="N354" s="170">
        <v>0</v>
      </c>
      <c r="O354" s="170">
        <v>0</v>
      </c>
      <c r="P354" s="170">
        <v>7.4897668292123445</v>
      </c>
      <c r="Q354" s="170">
        <v>0</v>
      </c>
      <c r="R354" s="171">
        <v>0</v>
      </c>
      <c r="S354" s="172">
        <f t="shared" si="197"/>
        <v>25.736613543191595</v>
      </c>
      <c r="U354" s="217" t="s">
        <v>17</v>
      </c>
      <c r="V354" s="218">
        <v>0</v>
      </c>
      <c r="W354" s="218">
        <v>0</v>
      </c>
      <c r="X354" s="218">
        <v>0</v>
      </c>
      <c r="Y354" s="218">
        <v>18.246846713979252</v>
      </c>
      <c r="Z354" s="218">
        <v>0</v>
      </c>
      <c r="AA354" s="218">
        <v>0</v>
      </c>
      <c r="AB354" s="218">
        <v>7.4897668292123445</v>
      </c>
      <c r="AC354" s="219">
        <v>0</v>
      </c>
      <c r="AD354" s="218">
        <v>0</v>
      </c>
      <c r="AE354" s="218">
        <v>0</v>
      </c>
      <c r="AF354" s="218">
        <v>0</v>
      </c>
      <c r="AG354" s="218">
        <v>0</v>
      </c>
      <c r="AH354" s="218">
        <v>0</v>
      </c>
      <c r="AI354" s="220">
        <f t="shared" si="198"/>
        <v>25.736613543191595</v>
      </c>
      <c r="BA354" s="147"/>
      <c r="BR354" s="147"/>
      <c r="CG354" s="147"/>
    </row>
    <row r="355" spans="1:85" ht="15">
      <c r="A355" s="173" t="s">
        <v>139</v>
      </c>
      <c r="B355" s="162">
        <v>21.06543993608766</v>
      </c>
      <c r="C355" s="162">
        <v>730.95045802966536</v>
      </c>
      <c r="D355" s="162">
        <v>0</v>
      </c>
      <c r="E355" s="162">
        <v>0</v>
      </c>
      <c r="F355" s="322"/>
      <c r="G355" s="162">
        <v>0</v>
      </c>
      <c r="H355" s="174">
        <v>0</v>
      </c>
      <c r="I355" s="160">
        <f t="shared" si="196"/>
        <v>752.01589796575297</v>
      </c>
      <c r="J355" s="155"/>
      <c r="K355" s="175" t="s">
        <v>139</v>
      </c>
      <c r="L355" s="162">
        <v>21.06543993608766</v>
      </c>
      <c r="M355" s="162">
        <v>730.95045802966536</v>
      </c>
      <c r="N355" s="162">
        <v>0</v>
      </c>
      <c r="O355" s="162">
        <v>0</v>
      </c>
      <c r="P355" s="162">
        <v>0</v>
      </c>
      <c r="Q355" s="162">
        <v>0</v>
      </c>
      <c r="R355" s="163">
        <v>0</v>
      </c>
      <c r="S355" s="164">
        <f t="shared" si="197"/>
        <v>752.01589796575297</v>
      </c>
      <c r="U355" s="221" t="s">
        <v>139</v>
      </c>
      <c r="V355" s="213">
        <v>21.06543993608766</v>
      </c>
      <c r="W355" s="213">
        <v>0</v>
      </c>
      <c r="X355" s="213">
        <v>0</v>
      </c>
      <c r="Y355" s="213">
        <v>730.95045802966536</v>
      </c>
      <c r="Z355" s="213">
        <v>0</v>
      </c>
      <c r="AA355" s="213">
        <v>0</v>
      </c>
      <c r="AB355" s="213">
        <v>0</v>
      </c>
      <c r="AC355" s="214">
        <v>0</v>
      </c>
      <c r="AD355" s="213">
        <v>0</v>
      </c>
      <c r="AE355" s="213">
        <v>0</v>
      </c>
      <c r="AF355" s="213">
        <v>0</v>
      </c>
      <c r="AG355" s="213">
        <v>0</v>
      </c>
      <c r="AH355" s="213">
        <v>0</v>
      </c>
      <c r="AI355" s="216">
        <f t="shared" si="198"/>
        <v>752.01589796575297</v>
      </c>
      <c r="BA355" s="147"/>
      <c r="BR355" s="147"/>
      <c r="CG355" s="147"/>
    </row>
    <row r="356" spans="1:85" ht="15">
      <c r="A356" s="165" t="s">
        <v>25</v>
      </c>
      <c r="B356" s="166">
        <v>8.688813099800285</v>
      </c>
      <c r="C356" s="166">
        <v>0</v>
      </c>
      <c r="D356" s="166">
        <v>65.589155453139767</v>
      </c>
      <c r="E356" s="166">
        <v>998.18781740365739</v>
      </c>
      <c r="F356" s="322"/>
      <c r="G356" s="166">
        <v>28.441062421711763</v>
      </c>
      <c r="H356" s="167">
        <v>0</v>
      </c>
      <c r="I356" s="168">
        <f t="shared" si="196"/>
        <v>1100.9068483783094</v>
      </c>
      <c r="J356" s="155"/>
      <c r="K356" s="169" t="s">
        <v>25</v>
      </c>
      <c r="L356" s="170">
        <v>8.688813099800285</v>
      </c>
      <c r="M356" s="170">
        <v>0</v>
      </c>
      <c r="N356" s="170">
        <v>65.589155453139767</v>
      </c>
      <c r="O356" s="170">
        <v>998.18781740365739</v>
      </c>
      <c r="P356" s="170">
        <v>1.0929687975701945</v>
      </c>
      <c r="Q356" s="170">
        <v>28.441062421711763</v>
      </c>
      <c r="R356" s="171">
        <v>0</v>
      </c>
      <c r="S356" s="172">
        <f t="shared" si="197"/>
        <v>1101.9998171758793</v>
      </c>
      <c r="U356" s="217" t="s">
        <v>25</v>
      </c>
      <c r="V356" s="218">
        <v>0.61415331721269362</v>
      </c>
      <c r="W356" s="218">
        <v>1.3753771912634969</v>
      </c>
      <c r="X356" s="218">
        <v>28.441062421711763</v>
      </c>
      <c r="Y356" s="218">
        <v>0</v>
      </c>
      <c r="Z356" s="218">
        <v>64.413150145369272</v>
      </c>
      <c r="AA356" s="218">
        <v>997.83455501271351</v>
      </c>
      <c r="AB356" s="218">
        <v>1.0929687975701945</v>
      </c>
      <c r="AC356" s="219">
        <v>8.2285502900384948</v>
      </c>
      <c r="AD356" s="218">
        <v>6.6992825913240939</v>
      </c>
      <c r="AE356" s="218">
        <v>0.3532623909439081</v>
      </c>
      <c r="AF356" s="218">
        <v>0</v>
      </c>
      <c r="AG356" s="218">
        <v>1.1760053077704937</v>
      </c>
      <c r="AH356" s="218">
        <v>0</v>
      </c>
      <c r="AI356" s="220">
        <f t="shared" si="198"/>
        <v>1101.9998171758796</v>
      </c>
      <c r="BA356" s="147"/>
      <c r="BR356" s="147"/>
      <c r="CG356" s="147"/>
    </row>
    <row r="357" spans="1:85" ht="15">
      <c r="A357" s="173" t="s">
        <v>24</v>
      </c>
      <c r="B357" s="162">
        <v>4.5721545280926223</v>
      </c>
      <c r="C357" s="162">
        <v>0</v>
      </c>
      <c r="D357" s="162">
        <v>17.215364224268271</v>
      </c>
      <c r="E357" s="162">
        <v>0</v>
      </c>
      <c r="F357" s="322"/>
      <c r="G357" s="162">
        <v>0</v>
      </c>
      <c r="H357" s="174">
        <v>0</v>
      </c>
      <c r="I357" s="160">
        <f t="shared" si="196"/>
        <v>21.787518752360892</v>
      </c>
      <c r="J357" s="155"/>
      <c r="K357" s="175" t="s">
        <v>24</v>
      </c>
      <c r="L357" s="162">
        <v>4.5721545280926223</v>
      </c>
      <c r="M357" s="162">
        <v>0</v>
      </c>
      <c r="N357" s="162">
        <v>17.215364224268271</v>
      </c>
      <c r="O357" s="162">
        <v>0</v>
      </c>
      <c r="P357" s="162">
        <v>0</v>
      </c>
      <c r="Q357" s="162">
        <v>0</v>
      </c>
      <c r="R357" s="163">
        <v>0</v>
      </c>
      <c r="S357" s="164">
        <f t="shared" si="197"/>
        <v>21.787518752360892</v>
      </c>
      <c r="U357" s="221" t="s">
        <v>24</v>
      </c>
      <c r="V357" s="213">
        <v>4.5721545280926223</v>
      </c>
      <c r="W357" s="213">
        <v>0</v>
      </c>
      <c r="X357" s="213">
        <v>0</v>
      </c>
      <c r="Y357" s="213">
        <v>0</v>
      </c>
      <c r="Z357" s="213">
        <v>0</v>
      </c>
      <c r="AA357" s="213">
        <v>0</v>
      </c>
      <c r="AB357" s="213">
        <v>0</v>
      </c>
      <c r="AC357" s="214">
        <v>17.215364224268271</v>
      </c>
      <c r="AD357" s="213">
        <v>0</v>
      </c>
      <c r="AE357" s="213">
        <v>0</v>
      </c>
      <c r="AF357" s="213">
        <v>0</v>
      </c>
      <c r="AG357" s="213">
        <v>17.215364224268271</v>
      </c>
      <c r="AH357" s="213">
        <v>0</v>
      </c>
      <c r="AI357" s="216">
        <f t="shared" si="198"/>
        <v>21.787518752360892</v>
      </c>
      <c r="BA357" s="147"/>
      <c r="BR357" s="147"/>
      <c r="CG357" s="147"/>
    </row>
    <row r="358" spans="1:85" ht="15">
      <c r="A358" s="165" t="s">
        <v>56</v>
      </c>
      <c r="B358" s="166">
        <v>2.3207517795960779</v>
      </c>
      <c r="C358" s="166">
        <v>3.9357079148820082</v>
      </c>
      <c r="D358" s="166">
        <v>7.1775828234930241</v>
      </c>
      <c r="E358" s="166">
        <v>0</v>
      </c>
      <c r="F358" s="322"/>
      <c r="G358" s="166">
        <v>0</v>
      </c>
      <c r="H358" s="167">
        <v>0</v>
      </c>
      <c r="I358" s="168">
        <f t="shared" si="196"/>
        <v>13.434042517971111</v>
      </c>
      <c r="J358" s="155"/>
      <c r="K358" s="169" t="s">
        <v>56</v>
      </c>
      <c r="L358" s="170">
        <v>2.3207517795960779</v>
      </c>
      <c r="M358" s="170">
        <v>3.9357079148820082</v>
      </c>
      <c r="N358" s="170">
        <v>7.1775828234930241</v>
      </c>
      <c r="O358" s="170">
        <v>0</v>
      </c>
      <c r="P358" s="170">
        <v>0</v>
      </c>
      <c r="Q358" s="170">
        <v>0</v>
      </c>
      <c r="R358" s="171">
        <v>0</v>
      </c>
      <c r="S358" s="172">
        <f t="shared" si="197"/>
        <v>13.434042517971111</v>
      </c>
      <c r="U358" s="217" t="s">
        <v>56</v>
      </c>
      <c r="V358" s="218">
        <v>2.3207517795960779</v>
      </c>
      <c r="W358" s="218">
        <v>0</v>
      </c>
      <c r="X358" s="218">
        <v>0</v>
      </c>
      <c r="Y358" s="218">
        <v>3.9357079148820082</v>
      </c>
      <c r="Z358" s="218">
        <v>7.1775828234930241</v>
      </c>
      <c r="AA358" s="218">
        <v>0</v>
      </c>
      <c r="AB358" s="218">
        <v>0</v>
      </c>
      <c r="AC358" s="219">
        <v>0</v>
      </c>
      <c r="AD358" s="218">
        <v>0</v>
      </c>
      <c r="AE358" s="218">
        <v>0</v>
      </c>
      <c r="AF358" s="218">
        <v>0</v>
      </c>
      <c r="AG358" s="218">
        <v>0</v>
      </c>
      <c r="AH358" s="218">
        <v>0</v>
      </c>
      <c r="AI358" s="220">
        <f t="shared" si="198"/>
        <v>13.434042517971111</v>
      </c>
      <c r="BA358" s="147"/>
      <c r="BR358" s="147"/>
      <c r="CG358" s="147"/>
    </row>
    <row r="359" spans="1:85" ht="15">
      <c r="A359" s="173" t="s">
        <v>22</v>
      </c>
      <c r="B359" s="162">
        <v>27.412353364436115</v>
      </c>
      <c r="C359" s="162">
        <v>1282.7672216496853</v>
      </c>
      <c r="D359" s="162">
        <v>566.99435511279967</v>
      </c>
      <c r="E359" s="162">
        <v>0</v>
      </c>
      <c r="F359" s="322"/>
      <c r="G359" s="162">
        <v>0</v>
      </c>
      <c r="H359" s="174">
        <v>0</v>
      </c>
      <c r="I359" s="160">
        <f t="shared" si="196"/>
        <v>1877.1739301269211</v>
      </c>
      <c r="J359" s="155"/>
      <c r="K359" s="175" t="s">
        <v>22</v>
      </c>
      <c r="L359" s="162">
        <v>27.412353364436115</v>
      </c>
      <c r="M359" s="162">
        <v>1282.7672216496853</v>
      </c>
      <c r="N359" s="162">
        <v>566.99435511279967</v>
      </c>
      <c r="O359" s="162">
        <v>0</v>
      </c>
      <c r="P359" s="162">
        <v>21.10940598682658</v>
      </c>
      <c r="Q359" s="162">
        <v>0</v>
      </c>
      <c r="R359" s="163">
        <v>0</v>
      </c>
      <c r="S359" s="164">
        <f t="shared" si="197"/>
        <v>1898.2833361137477</v>
      </c>
      <c r="U359" s="221" t="s">
        <v>22</v>
      </c>
      <c r="V359" s="213">
        <v>27.412353364436115</v>
      </c>
      <c r="W359" s="213">
        <v>0</v>
      </c>
      <c r="X359" s="213">
        <v>0</v>
      </c>
      <c r="Y359" s="213">
        <v>1282.7672216496853</v>
      </c>
      <c r="Z359" s="213">
        <v>172.94221516210953</v>
      </c>
      <c r="AA359" s="213">
        <v>0</v>
      </c>
      <c r="AB359" s="213">
        <v>21.10940598682658</v>
      </c>
      <c r="AC359" s="214">
        <v>394.0521399506901</v>
      </c>
      <c r="AD359" s="213">
        <v>0</v>
      </c>
      <c r="AE359" s="213">
        <v>0</v>
      </c>
      <c r="AF359" s="213">
        <v>0</v>
      </c>
      <c r="AG359" s="213">
        <v>394.0521399506901</v>
      </c>
      <c r="AH359" s="213">
        <v>0</v>
      </c>
      <c r="AI359" s="216">
        <f t="shared" si="198"/>
        <v>1898.2833361137477</v>
      </c>
      <c r="BA359" s="147"/>
      <c r="BR359" s="147"/>
      <c r="CG359" s="147"/>
    </row>
    <row r="360" spans="1:85" ht="15">
      <c r="A360" s="165" t="s">
        <v>21</v>
      </c>
      <c r="B360" s="166">
        <v>7.757565637489186E-2</v>
      </c>
      <c r="C360" s="166">
        <v>4.1762705865539127</v>
      </c>
      <c r="D360" s="166">
        <v>1.3002503820711959</v>
      </c>
      <c r="E360" s="166">
        <v>0</v>
      </c>
      <c r="F360" s="322"/>
      <c r="G360" s="166">
        <v>0</v>
      </c>
      <c r="H360" s="167">
        <v>0</v>
      </c>
      <c r="I360" s="168">
        <f t="shared" si="196"/>
        <v>5.5540966250000006</v>
      </c>
      <c r="J360" s="155"/>
      <c r="K360" s="169" t="s">
        <v>21</v>
      </c>
      <c r="L360" s="170">
        <v>7.757565637489186E-2</v>
      </c>
      <c r="M360" s="170">
        <v>4.1762705865539127</v>
      </c>
      <c r="N360" s="170">
        <v>1.3002503820711959</v>
      </c>
      <c r="O360" s="170">
        <v>0</v>
      </c>
      <c r="P360" s="170">
        <v>0</v>
      </c>
      <c r="Q360" s="170">
        <v>0</v>
      </c>
      <c r="R360" s="171">
        <v>0</v>
      </c>
      <c r="S360" s="172">
        <f t="shared" si="197"/>
        <v>5.5540966250000006</v>
      </c>
      <c r="U360" s="217" t="s">
        <v>57</v>
      </c>
      <c r="V360" s="218">
        <v>7.757565637489186E-2</v>
      </c>
      <c r="W360" s="218">
        <v>0</v>
      </c>
      <c r="X360" s="218">
        <v>0</v>
      </c>
      <c r="Y360" s="218">
        <v>4.1762705865539127</v>
      </c>
      <c r="Z360" s="218">
        <v>1.3002503820711959</v>
      </c>
      <c r="AA360" s="218">
        <v>0</v>
      </c>
      <c r="AB360" s="218">
        <v>0</v>
      </c>
      <c r="AC360" s="219">
        <v>0</v>
      </c>
      <c r="AD360" s="218">
        <v>0</v>
      </c>
      <c r="AE360" s="218">
        <v>0</v>
      </c>
      <c r="AF360" s="218">
        <v>0</v>
      </c>
      <c r="AG360" s="218">
        <v>0</v>
      </c>
      <c r="AH360" s="218">
        <v>0</v>
      </c>
      <c r="AI360" s="220">
        <f t="shared" si="198"/>
        <v>5.5540966250000006</v>
      </c>
      <c r="BA360" s="147"/>
      <c r="BR360" s="147"/>
      <c r="CG360" s="147"/>
    </row>
    <row r="361" spans="1:85" ht="15">
      <c r="A361" s="176" t="s">
        <v>60</v>
      </c>
      <c r="B361" s="162">
        <v>0</v>
      </c>
      <c r="C361" s="162">
        <v>0</v>
      </c>
      <c r="D361" s="162">
        <v>0</v>
      </c>
      <c r="E361" s="162">
        <v>0</v>
      </c>
      <c r="F361" s="322"/>
      <c r="G361" s="162">
        <v>0</v>
      </c>
      <c r="H361" s="174">
        <v>0</v>
      </c>
      <c r="I361" s="160">
        <f t="shared" si="196"/>
        <v>0</v>
      </c>
      <c r="J361" s="155"/>
      <c r="K361" s="177" t="s">
        <v>60</v>
      </c>
      <c r="L361" s="162">
        <v>0</v>
      </c>
      <c r="M361" s="162">
        <v>0</v>
      </c>
      <c r="N361" s="162">
        <v>0</v>
      </c>
      <c r="O361" s="162">
        <v>0</v>
      </c>
      <c r="P361" s="162">
        <v>0</v>
      </c>
      <c r="Q361" s="162">
        <v>0</v>
      </c>
      <c r="R361" s="163">
        <v>0</v>
      </c>
      <c r="S361" s="164">
        <f t="shared" si="197"/>
        <v>0</v>
      </c>
      <c r="U361" s="222" t="s">
        <v>58</v>
      </c>
      <c r="V361" s="213">
        <v>0</v>
      </c>
      <c r="W361" s="213">
        <v>0</v>
      </c>
      <c r="X361" s="213">
        <v>0</v>
      </c>
      <c r="Y361" s="213">
        <v>0</v>
      </c>
      <c r="Z361" s="213">
        <v>0</v>
      </c>
      <c r="AA361" s="213">
        <v>0</v>
      </c>
      <c r="AB361" s="213">
        <v>0</v>
      </c>
      <c r="AC361" s="214">
        <v>0</v>
      </c>
      <c r="AD361" s="215">
        <v>0</v>
      </c>
      <c r="AE361" s="215">
        <v>0</v>
      </c>
      <c r="AF361" s="215">
        <v>0</v>
      </c>
      <c r="AG361" s="215">
        <v>0</v>
      </c>
      <c r="AH361" s="215">
        <v>0</v>
      </c>
      <c r="AI361" s="216">
        <f t="shared" si="198"/>
        <v>0</v>
      </c>
      <c r="BA361" s="147"/>
      <c r="BR361" s="147"/>
      <c r="CG361" s="147"/>
    </row>
    <row r="362" spans="1:85">
      <c r="A362" s="178" t="s">
        <v>23</v>
      </c>
      <c r="B362" s="179">
        <v>0</v>
      </c>
      <c r="C362" s="179">
        <v>0</v>
      </c>
      <c r="D362" s="179">
        <v>0</v>
      </c>
      <c r="E362" s="179">
        <v>0</v>
      </c>
      <c r="F362" s="322"/>
      <c r="G362" s="179">
        <v>0</v>
      </c>
      <c r="H362" s="180">
        <v>0</v>
      </c>
      <c r="I362" s="181">
        <f t="shared" si="196"/>
        <v>0</v>
      </c>
      <c r="J362" s="155"/>
      <c r="K362" s="182" t="s">
        <v>23</v>
      </c>
      <c r="L362" s="183">
        <v>0</v>
      </c>
      <c r="M362" s="183">
        <v>0</v>
      </c>
      <c r="N362" s="183">
        <v>0</v>
      </c>
      <c r="O362" s="183">
        <v>0</v>
      </c>
      <c r="P362" s="183">
        <v>0</v>
      </c>
      <c r="Q362" s="183">
        <v>0</v>
      </c>
      <c r="R362" s="184">
        <v>0</v>
      </c>
      <c r="S362" s="185">
        <f t="shared" si="197"/>
        <v>0</v>
      </c>
      <c r="U362" s="223" t="s">
        <v>61</v>
      </c>
      <c r="V362" s="224">
        <v>0</v>
      </c>
      <c r="W362" s="224">
        <v>0</v>
      </c>
      <c r="X362" s="224">
        <v>0</v>
      </c>
      <c r="Y362" s="224">
        <v>0</v>
      </c>
      <c r="Z362" s="224">
        <v>0</v>
      </c>
      <c r="AA362" s="224">
        <v>0</v>
      </c>
      <c r="AB362" s="224">
        <v>0</v>
      </c>
      <c r="AC362" s="224">
        <v>0</v>
      </c>
      <c r="AD362" s="224">
        <v>0</v>
      </c>
      <c r="AE362" s="224">
        <v>0</v>
      </c>
      <c r="AF362" s="224">
        <v>0</v>
      </c>
      <c r="AG362" s="224">
        <v>0</v>
      </c>
      <c r="AH362" s="125">
        <v>0</v>
      </c>
      <c r="AI362" s="225">
        <f t="shared" si="198"/>
        <v>0</v>
      </c>
      <c r="BA362" s="147"/>
      <c r="BR362" s="147"/>
      <c r="CG362" s="147"/>
    </row>
    <row r="363" spans="1:85">
      <c r="A363" s="186" t="s">
        <v>19</v>
      </c>
      <c r="B363" s="187">
        <v>0</v>
      </c>
      <c r="C363" s="187">
        <v>0</v>
      </c>
      <c r="D363" s="187">
        <v>0</v>
      </c>
      <c r="E363" s="187">
        <v>0</v>
      </c>
      <c r="F363" s="322"/>
      <c r="G363" s="187">
        <v>0</v>
      </c>
      <c r="H363" s="188">
        <v>0</v>
      </c>
      <c r="I363" s="189">
        <f t="shared" si="196"/>
        <v>0</v>
      </c>
      <c r="J363" s="155"/>
      <c r="K363" s="190" t="s">
        <v>19</v>
      </c>
      <c r="L363" s="187">
        <v>0</v>
      </c>
      <c r="M363" s="187">
        <v>0</v>
      </c>
      <c r="N363" s="187">
        <v>0</v>
      </c>
      <c r="O363" s="187">
        <v>0</v>
      </c>
      <c r="P363" s="187">
        <v>0</v>
      </c>
      <c r="Q363" s="187">
        <v>0</v>
      </c>
      <c r="R363" s="191">
        <v>0</v>
      </c>
      <c r="S363" s="192">
        <f t="shared" si="197"/>
        <v>0</v>
      </c>
      <c r="U363" s="226" t="s">
        <v>19</v>
      </c>
      <c r="V363" s="227">
        <v>0</v>
      </c>
      <c r="W363" s="227">
        <v>0</v>
      </c>
      <c r="X363" s="227">
        <v>0</v>
      </c>
      <c r="Y363" s="227">
        <v>0</v>
      </c>
      <c r="Z363" s="227">
        <v>0</v>
      </c>
      <c r="AA363" s="227">
        <v>0</v>
      </c>
      <c r="AB363" s="227">
        <v>0</v>
      </c>
      <c r="AC363" s="227">
        <v>0</v>
      </c>
      <c r="AD363" s="228">
        <v>0</v>
      </c>
      <c r="AE363" s="228">
        <v>0</v>
      </c>
      <c r="AF363" s="228">
        <v>0</v>
      </c>
      <c r="AG363" s="228">
        <v>0</v>
      </c>
      <c r="AH363" s="228">
        <v>0</v>
      </c>
      <c r="AI363" s="229">
        <f t="shared" si="198"/>
        <v>0</v>
      </c>
      <c r="BA363" s="147"/>
      <c r="BR363" s="147"/>
      <c r="CG363" s="147"/>
    </row>
    <row r="364" spans="1:85">
      <c r="A364" s="178" t="s">
        <v>20</v>
      </c>
      <c r="B364" s="179">
        <v>0</v>
      </c>
      <c r="C364" s="179">
        <v>0</v>
      </c>
      <c r="D364" s="179">
        <v>0</v>
      </c>
      <c r="E364" s="179">
        <v>0</v>
      </c>
      <c r="F364" s="322"/>
      <c r="G364" s="179">
        <v>0</v>
      </c>
      <c r="H364" s="180">
        <v>0</v>
      </c>
      <c r="I364" s="181">
        <f t="shared" si="196"/>
        <v>0</v>
      </c>
      <c r="J364" s="155"/>
      <c r="K364" s="182" t="s">
        <v>20</v>
      </c>
      <c r="L364" s="183">
        <v>0</v>
      </c>
      <c r="M364" s="183">
        <v>0</v>
      </c>
      <c r="N364" s="183">
        <v>0</v>
      </c>
      <c r="O364" s="183">
        <v>0</v>
      </c>
      <c r="P364" s="183">
        <v>0</v>
      </c>
      <c r="Q364" s="183">
        <v>0</v>
      </c>
      <c r="R364" s="184">
        <v>0</v>
      </c>
      <c r="S364" s="185">
        <f t="shared" si="197"/>
        <v>0</v>
      </c>
      <c r="U364" s="223" t="s">
        <v>20</v>
      </c>
      <c r="V364" s="224">
        <v>0</v>
      </c>
      <c r="W364" s="224">
        <v>0</v>
      </c>
      <c r="X364" s="224">
        <v>0</v>
      </c>
      <c r="Y364" s="224">
        <v>0</v>
      </c>
      <c r="Z364" s="224">
        <v>0</v>
      </c>
      <c r="AA364" s="224">
        <v>0</v>
      </c>
      <c r="AB364" s="224">
        <v>0</v>
      </c>
      <c r="AC364" s="224">
        <v>0</v>
      </c>
      <c r="AD364" s="224">
        <v>0</v>
      </c>
      <c r="AE364" s="224">
        <v>0</v>
      </c>
      <c r="AF364" s="224">
        <v>0</v>
      </c>
      <c r="AG364" s="224">
        <v>0</v>
      </c>
      <c r="AH364" s="125">
        <v>0</v>
      </c>
      <c r="AI364" s="225">
        <f t="shared" si="198"/>
        <v>0</v>
      </c>
      <c r="BA364" s="147"/>
      <c r="BR364" s="147"/>
      <c r="CG364" s="147"/>
    </row>
    <row r="365" spans="1:85" ht="15" thickBot="1">
      <c r="A365" s="193" t="s">
        <v>11</v>
      </c>
      <c r="B365" s="194">
        <v>0</v>
      </c>
      <c r="C365" s="194">
        <v>0</v>
      </c>
      <c r="D365" s="194">
        <v>0</v>
      </c>
      <c r="E365" s="194">
        <v>0</v>
      </c>
      <c r="F365" s="323"/>
      <c r="G365" s="194">
        <v>0</v>
      </c>
      <c r="H365" s="195">
        <v>0</v>
      </c>
      <c r="I365" s="196">
        <f t="shared" si="196"/>
        <v>0</v>
      </c>
      <c r="J365" s="155"/>
      <c r="K365" s="197" t="s">
        <v>11</v>
      </c>
      <c r="L365" s="194">
        <v>0</v>
      </c>
      <c r="M365" s="194">
        <v>0</v>
      </c>
      <c r="N365" s="194">
        <v>0</v>
      </c>
      <c r="O365" s="194">
        <v>0</v>
      </c>
      <c r="P365" s="194">
        <v>0</v>
      </c>
      <c r="Q365" s="194">
        <v>0</v>
      </c>
      <c r="R365" s="198">
        <v>0</v>
      </c>
      <c r="S365" s="199">
        <f t="shared" si="197"/>
        <v>0</v>
      </c>
      <c r="U365" s="226" t="s">
        <v>11</v>
      </c>
      <c r="V365" s="227">
        <v>0</v>
      </c>
      <c r="W365" s="227">
        <v>0</v>
      </c>
      <c r="X365" s="227">
        <v>0</v>
      </c>
      <c r="Y365" s="227">
        <v>0</v>
      </c>
      <c r="Z365" s="227">
        <v>0</v>
      </c>
      <c r="AA365" s="227">
        <v>0</v>
      </c>
      <c r="AB365" s="227">
        <v>0</v>
      </c>
      <c r="AC365" s="227">
        <v>0</v>
      </c>
      <c r="AD365" s="228">
        <v>0</v>
      </c>
      <c r="AE365" s="228">
        <v>0</v>
      </c>
      <c r="AF365" s="228">
        <v>0</v>
      </c>
      <c r="AG365" s="228">
        <v>0</v>
      </c>
      <c r="AH365" s="228">
        <v>0</v>
      </c>
      <c r="AI365" s="229">
        <f t="shared" si="198"/>
        <v>0</v>
      </c>
      <c r="BA365" s="147"/>
      <c r="BR365" s="147"/>
      <c r="CG365" s="147"/>
    </row>
    <row r="366" spans="1:85" ht="18" customHeight="1">
      <c r="A366" s="200" t="s">
        <v>26</v>
      </c>
      <c r="B366" s="201">
        <f>SUM(B345:B361)</f>
        <v>74.170531215296904</v>
      </c>
      <c r="C366" s="201">
        <f t="shared" ref="C366:H366" si="199">SUM(C345:C361)</f>
        <v>2040.076504894766</v>
      </c>
      <c r="D366" s="201">
        <f t="shared" si="199"/>
        <v>668.24244448732588</v>
      </c>
      <c r="E366" s="201">
        <f t="shared" si="199"/>
        <v>998.18781740365739</v>
      </c>
      <c r="F366" s="201">
        <f t="shared" si="199"/>
        <v>0</v>
      </c>
      <c r="G366" s="201">
        <f t="shared" si="199"/>
        <v>28.441062421711763</v>
      </c>
      <c r="H366" s="203">
        <f t="shared" si="199"/>
        <v>0</v>
      </c>
      <c r="I366" s="160">
        <f t="shared" ref="I366" si="200">SUM(I345:I361)</f>
        <v>3809.1183604227581</v>
      </c>
      <c r="J366" s="155"/>
      <c r="K366" s="202" t="s">
        <v>26</v>
      </c>
      <c r="L366" s="201">
        <f>SUM(L345:L361)</f>
        <v>74.170531215296904</v>
      </c>
      <c r="M366" s="201">
        <f t="shared" ref="M366:R366" si="201">SUM(M345:M361)</f>
        <v>2040.076504894766</v>
      </c>
      <c r="N366" s="201">
        <f t="shared" si="201"/>
        <v>668.24244448732588</v>
      </c>
      <c r="O366" s="201">
        <f t="shared" si="201"/>
        <v>998.18781740365739</v>
      </c>
      <c r="P366" s="201">
        <f t="shared" si="201"/>
        <v>402.91673505406942</v>
      </c>
      <c r="Q366" s="201">
        <f t="shared" si="201"/>
        <v>28.441062421711763</v>
      </c>
      <c r="R366" s="203">
        <f t="shared" si="201"/>
        <v>0</v>
      </c>
      <c r="S366" s="204">
        <f t="shared" ref="S366" si="202">SUM(S345:S361)</f>
        <v>4212.0350954768273</v>
      </c>
      <c r="T366" s="147" t="str">
        <f>IF(ABS(S366-AI366)&gt;0.01,S366-AI366,"")</f>
        <v/>
      </c>
      <c r="U366" s="230" t="s">
        <v>59</v>
      </c>
      <c r="V366" s="231">
        <f>SUM(V345:V361)</f>
        <v>66.095871432709302</v>
      </c>
      <c r="W366" s="231">
        <f t="shared" ref="W366:AH366" si="203">SUM(W345:W361)</f>
        <v>1.3753771912634969</v>
      </c>
      <c r="X366" s="231">
        <f t="shared" si="203"/>
        <v>28.441062421711763</v>
      </c>
      <c r="Y366" s="231">
        <f t="shared" si="203"/>
        <v>2040.076504894766</v>
      </c>
      <c r="Z366" s="231">
        <f t="shared" si="203"/>
        <v>248.9878181827815</v>
      </c>
      <c r="AA366" s="231">
        <f t="shared" si="203"/>
        <v>997.83455501271351</v>
      </c>
      <c r="AB366" s="231">
        <f t="shared" si="203"/>
        <v>402.91673505406942</v>
      </c>
      <c r="AC366" s="231">
        <f t="shared" si="203"/>
        <v>426.30717128681238</v>
      </c>
      <c r="AD366" s="232">
        <f t="shared" si="203"/>
        <v>6.6992825913240939</v>
      </c>
      <c r="AE366" s="232">
        <f t="shared" si="203"/>
        <v>0.3532623909439081</v>
      </c>
      <c r="AF366" s="232">
        <f t="shared" si="203"/>
        <v>0</v>
      </c>
      <c r="AG366" s="232">
        <f t="shared" si="203"/>
        <v>419.25462630454439</v>
      </c>
      <c r="AH366" s="232">
        <f t="shared" si="203"/>
        <v>0</v>
      </c>
      <c r="AI366" s="233">
        <f>SUM(V366:AC366)</f>
        <v>4212.0350954768273</v>
      </c>
      <c r="BA366" s="147"/>
      <c r="BR366" s="147"/>
      <c r="CG366" s="147"/>
    </row>
    <row r="367" spans="1:85" s="25" customFormat="1" ht="15" thickBot="1">
      <c r="A367" s="32" t="s">
        <v>83</v>
      </c>
      <c r="B367" s="49">
        <f>IF($I366=0,"-",B366/$I366)</f>
        <v>1.9471836839185283E-2</v>
      </c>
      <c r="C367" s="49">
        <f t="shared" ref="C367:H367" si="204">IF($I366=0,"-",C366/$I366)</f>
        <v>0.53557708421230221</v>
      </c>
      <c r="D367" s="49">
        <f t="shared" si="204"/>
        <v>0.17543231300724413</v>
      </c>
      <c r="E367" s="49">
        <f t="shared" si="204"/>
        <v>0.26205219238524075</v>
      </c>
      <c r="F367" s="49">
        <f t="shared" si="204"/>
        <v>0</v>
      </c>
      <c r="G367" s="49">
        <f t="shared" si="204"/>
        <v>7.466573556027597E-3</v>
      </c>
      <c r="H367" s="71">
        <f t="shared" si="204"/>
        <v>0</v>
      </c>
      <c r="I367" s="50">
        <f>SUM(B367:H367)</f>
        <v>1</v>
      </c>
      <c r="J367" s="147"/>
      <c r="K367" s="82" t="s">
        <v>83</v>
      </c>
      <c r="L367" s="99">
        <f>IF($S366=0,"-",L366/$S366)</f>
        <v>1.7609191171019993E-2</v>
      </c>
      <c r="M367" s="99">
        <f t="shared" ref="M367:R367" si="205">IF($S366=0,"-",M366/$S366)</f>
        <v>0.48434461220077207</v>
      </c>
      <c r="N367" s="99">
        <f t="shared" si="205"/>
        <v>0.15865073042836955</v>
      </c>
      <c r="O367" s="99">
        <f t="shared" si="205"/>
        <v>0.23698468668401648</v>
      </c>
      <c r="P367" s="99">
        <f t="shared" si="205"/>
        <v>9.5658446788999721E-2</v>
      </c>
      <c r="Q367" s="99">
        <f t="shared" si="205"/>
        <v>6.7523327268221795E-3</v>
      </c>
      <c r="R367" s="100">
        <f t="shared" si="205"/>
        <v>0</v>
      </c>
      <c r="S367" s="101">
        <f>SUM(L367:R367)</f>
        <v>1</v>
      </c>
      <c r="U367" s="111" t="s">
        <v>83</v>
      </c>
      <c r="V367" s="133">
        <f>+V366/$AI366</f>
        <v>1.5692146417224204E-2</v>
      </c>
      <c r="W367" s="133">
        <f t="shared" ref="W367:AH367" si="206">+W366/$AI366</f>
        <v>3.265350739219793E-4</v>
      </c>
      <c r="X367" s="133">
        <f t="shared" si="206"/>
        <v>6.7523327268221795E-3</v>
      </c>
      <c r="Y367" s="133">
        <f t="shared" si="206"/>
        <v>0.48434461220077207</v>
      </c>
      <c r="Z367" s="133">
        <f t="shared" si="206"/>
        <v>5.9113424399089579E-2</v>
      </c>
      <c r="AA367" s="133">
        <f t="shared" si="206"/>
        <v>0.23690081691965406</v>
      </c>
      <c r="AB367" s="133">
        <f t="shared" si="206"/>
        <v>9.5658446788999721E-2</v>
      </c>
      <c r="AC367" s="133">
        <f t="shared" si="206"/>
        <v>0.10121168547351619</v>
      </c>
      <c r="AD367" s="133">
        <f t="shared" si="206"/>
        <v>1.5905096798738082E-3</v>
      </c>
      <c r="AE367" s="133">
        <f t="shared" si="206"/>
        <v>8.3869764362425546E-5</v>
      </c>
      <c r="AF367" s="133">
        <f t="shared" si="206"/>
        <v>0</v>
      </c>
      <c r="AG367" s="133">
        <f t="shared" si="206"/>
        <v>9.9537306029279959E-2</v>
      </c>
      <c r="AH367" s="133">
        <f t="shared" si="206"/>
        <v>0</v>
      </c>
      <c r="AI367" s="134">
        <f>SUM(V367:AC367)</f>
        <v>1</v>
      </c>
    </row>
    <row r="368" spans="1:85" ht="15" thickBot="1">
      <c r="A368" s="234"/>
      <c r="B368" s="234"/>
      <c r="C368" s="234"/>
      <c r="D368" s="234"/>
      <c r="E368" s="234"/>
      <c r="F368" s="234"/>
      <c r="G368" s="234"/>
      <c r="H368" s="234"/>
      <c r="I368" s="234"/>
      <c r="K368" s="234"/>
      <c r="L368" s="234"/>
      <c r="M368" s="234"/>
      <c r="N368" s="234"/>
      <c r="O368" s="234"/>
      <c r="P368" s="234"/>
      <c r="Q368" s="234"/>
      <c r="R368" s="234"/>
      <c r="S368" s="234"/>
      <c r="AI368" s="155"/>
      <c r="BA368" s="147"/>
      <c r="BR368" s="147"/>
      <c r="CG368" s="147"/>
    </row>
    <row r="369" spans="1:85" ht="28.5">
      <c r="A369" s="346" t="s">
        <v>37</v>
      </c>
      <c r="B369" s="151" t="s">
        <v>0</v>
      </c>
      <c r="C369" s="151" t="s">
        <v>1</v>
      </c>
      <c r="D369" s="151" t="s">
        <v>2</v>
      </c>
      <c r="E369" s="151" t="s">
        <v>3</v>
      </c>
      <c r="F369" s="151" t="s">
        <v>27</v>
      </c>
      <c r="G369" s="151" t="s">
        <v>4</v>
      </c>
      <c r="H369" s="151" t="s">
        <v>5</v>
      </c>
      <c r="I369" s="152" t="s">
        <v>6</v>
      </c>
      <c r="K369" s="348" t="s">
        <v>37</v>
      </c>
      <c r="L369" s="153" t="s">
        <v>0</v>
      </c>
      <c r="M369" s="153" t="s">
        <v>1</v>
      </c>
      <c r="N369" s="153" t="s">
        <v>2</v>
      </c>
      <c r="O369" s="153" t="s">
        <v>3</v>
      </c>
      <c r="P369" s="153" t="s">
        <v>27</v>
      </c>
      <c r="Q369" s="153" t="s">
        <v>4</v>
      </c>
      <c r="R369" s="153" t="s">
        <v>5</v>
      </c>
      <c r="S369" s="154" t="s">
        <v>6</v>
      </c>
      <c r="U369" s="350" t="s">
        <v>37</v>
      </c>
      <c r="V369" s="206" t="s">
        <v>68</v>
      </c>
      <c r="W369" s="206" t="s">
        <v>69</v>
      </c>
      <c r="X369" s="206" t="s">
        <v>4</v>
      </c>
      <c r="Y369" s="206" t="s">
        <v>1</v>
      </c>
      <c r="Z369" s="206" t="s">
        <v>2</v>
      </c>
      <c r="AA369" s="206" t="s">
        <v>3</v>
      </c>
      <c r="AB369" s="206" t="s">
        <v>51</v>
      </c>
      <c r="AC369" s="206" t="s">
        <v>63</v>
      </c>
      <c r="AD369" s="207" t="s">
        <v>70</v>
      </c>
      <c r="AE369" s="207" t="s">
        <v>71</v>
      </c>
      <c r="AF369" s="207" t="s">
        <v>72</v>
      </c>
      <c r="AG369" s="207" t="s">
        <v>73</v>
      </c>
      <c r="AH369" s="207" t="s">
        <v>74</v>
      </c>
      <c r="AI369" s="208" t="s">
        <v>59</v>
      </c>
      <c r="BA369" s="147"/>
      <c r="BR369" s="147"/>
      <c r="CG369" s="147"/>
    </row>
    <row r="370" spans="1:85" ht="15">
      <c r="A370" s="347" t="s">
        <v>37</v>
      </c>
      <c r="B370" s="312" t="s">
        <v>115</v>
      </c>
      <c r="C370" s="313"/>
      <c r="D370" s="313"/>
      <c r="E370" s="313"/>
      <c r="F370" s="313"/>
      <c r="G370" s="313"/>
      <c r="H370" s="313"/>
      <c r="I370" s="314"/>
      <c r="K370" s="349" t="s">
        <v>37</v>
      </c>
      <c r="L370" s="315" t="s">
        <v>115</v>
      </c>
      <c r="M370" s="316"/>
      <c r="N370" s="316"/>
      <c r="O370" s="316"/>
      <c r="P370" s="316"/>
      <c r="Q370" s="316"/>
      <c r="R370" s="316"/>
      <c r="S370" s="317"/>
      <c r="U370" s="351" t="s">
        <v>37</v>
      </c>
      <c r="V370" s="344" t="s">
        <v>115</v>
      </c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5"/>
      <c r="BA370" s="147"/>
      <c r="BR370" s="147"/>
      <c r="CG370" s="147"/>
    </row>
    <row r="371" spans="1:85" ht="15">
      <c r="A371" s="157" t="s">
        <v>7</v>
      </c>
      <c r="B371" s="158">
        <v>0</v>
      </c>
      <c r="C371" s="158">
        <v>0</v>
      </c>
      <c r="D371" s="158">
        <v>0</v>
      </c>
      <c r="E371" s="158">
        <v>0</v>
      </c>
      <c r="F371" s="321"/>
      <c r="G371" s="158">
        <v>0</v>
      </c>
      <c r="H371" s="159">
        <v>0</v>
      </c>
      <c r="I371" s="160">
        <f>SUM(B371:H371)</f>
        <v>0</v>
      </c>
      <c r="J371" s="155"/>
      <c r="K371" s="209" t="s">
        <v>7</v>
      </c>
      <c r="L371" s="158">
        <v>0</v>
      </c>
      <c r="M371" s="158">
        <v>0</v>
      </c>
      <c r="N371" s="158">
        <v>0</v>
      </c>
      <c r="O371" s="158">
        <v>0</v>
      </c>
      <c r="P371" s="158">
        <v>0</v>
      </c>
      <c r="Q371" s="158">
        <v>0</v>
      </c>
      <c r="R371" s="210">
        <v>0</v>
      </c>
      <c r="S371" s="211">
        <f>SUM(L371:R371)</f>
        <v>0</v>
      </c>
      <c r="U371" s="212" t="s">
        <v>7</v>
      </c>
      <c r="V371" s="213">
        <v>0</v>
      </c>
      <c r="W371" s="213">
        <v>0</v>
      </c>
      <c r="X371" s="213">
        <v>0</v>
      </c>
      <c r="Y371" s="213">
        <v>0</v>
      </c>
      <c r="Z371" s="213">
        <v>0</v>
      </c>
      <c r="AA371" s="213">
        <v>0</v>
      </c>
      <c r="AB371" s="213">
        <v>0</v>
      </c>
      <c r="AC371" s="214">
        <v>0</v>
      </c>
      <c r="AD371" s="215">
        <v>0</v>
      </c>
      <c r="AE371" s="215">
        <v>0</v>
      </c>
      <c r="AF371" s="215">
        <v>0</v>
      </c>
      <c r="AG371" s="215">
        <v>0</v>
      </c>
      <c r="AH371" s="215">
        <v>0</v>
      </c>
      <c r="AI371" s="216">
        <f>SUM(V371:AC371)</f>
        <v>0</v>
      </c>
      <c r="BA371" s="147"/>
      <c r="BR371" s="147"/>
      <c r="CG371" s="147"/>
    </row>
    <row r="372" spans="1:85" ht="15">
      <c r="A372" s="165" t="s">
        <v>8</v>
      </c>
      <c r="B372" s="166">
        <v>0</v>
      </c>
      <c r="C372" s="166">
        <v>0</v>
      </c>
      <c r="D372" s="166">
        <v>0</v>
      </c>
      <c r="E372" s="166">
        <v>0</v>
      </c>
      <c r="F372" s="322"/>
      <c r="G372" s="166">
        <v>0</v>
      </c>
      <c r="H372" s="167">
        <v>0</v>
      </c>
      <c r="I372" s="168">
        <f t="shared" ref="I372:I391" si="207">SUM(B372:H372)</f>
        <v>0</v>
      </c>
      <c r="J372" s="155"/>
      <c r="K372" s="169" t="s">
        <v>8</v>
      </c>
      <c r="L372" s="170">
        <v>0</v>
      </c>
      <c r="M372" s="170">
        <v>0</v>
      </c>
      <c r="N372" s="170">
        <v>0</v>
      </c>
      <c r="O372" s="170">
        <v>0</v>
      </c>
      <c r="P372" s="170">
        <v>0</v>
      </c>
      <c r="Q372" s="170">
        <v>0</v>
      </c>
      <c r="R372" s="171">
        <v>0</v>
      </c>
      <c r="S372" s="172">
        <f t="shared" ref="S372:S391" si="208">SUM(L372:R372)</f>
        <v>0</v>
      </c>
      <c r="U372" s="217" t="s">
        <v>8</v>
      </c>
      <c r="V372" s="218">
        <v>0</v>
      </c>
      <c r="W372" s="218">
        <v>0</v>
      </c>
      <c r="X372" s="218">
        <v>0</v>
      </c>
      <c r="Y372" s="218">
        <v>0</v>
      </c>
      <c r="Z372" s="218">
        <v>0</v>
      </c>
      <c r="AA372" s="218">
        <v>0</v>
      </c>
      <c r="AB372" s="218">
        <v>0</v>
      </c>
      <c r="AC372" s="219">
        <v>0</v>
      </c>
      <c r="AD372" s="218">
        <v>0</v>
      </c>
      <c r="AE372" s="218">
        <v>0</v>
      </c>
      <c r="AF372" s="218">
        <v>0</v>
      </c>
      <c r="AG372" s="218">
        <v>0</v>
      </c>
      <c r="AH372" s="218">
        <v>0</v>
      </c>
      <c r="AI372" s="220">
        <f t="shared" ref="AI372:AI391" si="209">SUM(V372:AC372)</f>
        <v>0</v>
      </c>
      <c r="BA372" s="147"/>
      <c r="BR372" s="147"/>
      <c r="CG372" s="147"/>
    </row>
    <row r="373" spans="1:85" ht="15">
      <c r="A373" s="173" t="s">
        <v>10</v>
      </c>
      <c r="B373" s="162">
        <v>6.0989449787559172E-2</v>
      </c>
      <c r="C373" s="162">
        <v>0</v>
      </c>
      <c r="D373" s="162">
        <v>0</v>
      </c>
      <c r="E373" s="162">
        <v>0</v>
      </c>
      <c r="F373" s="322"/>
      <c r="G373" s="162">
        <v>0</v>
      </c>
      <c r="H373" s="174">
        <v>0</v>
      </c>
      <c r="I373" s="160">
        <f t="shared" si="207"/>
        <v>6.0989449787559172E-2</v>
      </c>
      <c r="J373" s="155"/>
      <c r="K373" s="175" t="s">
        <v>10</v>
      </c>
      <c r="L373" s="162">
        <v>6.0989449787559172E-2</v>
      </c>
      <c r="M373" s="162">
        <v>0</v>
      </c>
      <c r="N373" s="162">
        <v>0</v>
      </c>
      <c r="O373" s="162">
        <v>0</v>
      </c>
      <c r="P373" s="162">
        <v>0</v>
      </c>
      <c r="Q373" s="162">
        <v>0</v>
      </c>
      <c r="R373" s="163">
        <v>0</v>
      </c>
      <c r="S373" s="164">
        <f t="shared" si="208"/>
        <v>6.0989449787559172E-2</v>
      </c>
      <c r="U373" s="221" t="s">
        <v>10</v>
      </c>
      <c r="V373" s="213">
        <v>6.0989449787559172E-2</v>
      </c>
      <c r="W373" s="213">
        <v>0</v>
      </c>
      <c r="X373" s="213">
        <v>0</v>
      </c>
      <c r="Y373" s="213">
        <v>0</v>
      </c>
      <c r="Z373" s="213">
        <v>0</v>
      </c>
      <c r="AA373" s="213">
        <v>0</v>
      </c>
      <c r="AB373" s="213">
        <v>0</v>
      </c>
      <c r="AC373" s="214">
        <v>0</v>
      </c>
      <c r="AD373" s="215">
        <v>0</v>
      </c>
      <c r="AE373" s="215">
        <v>0</v>
      </c>
      <c r="AF373" s="215">
        <v>0</v>
      </c>
      <c r="AG373" s="215">
        <v>0</v>
      </c>
      <c r="AH373" s="215">
        <v>0</v>
      </c>
      <c r="AI373" s="216">
        <f t="shared" si="209"/>
        <v>6.0989449787559172E-2</v>
      </c>
      <c r="BA373" s="147"/>
      <c r="BR373" s="147"/>
      <c r="CG373" s="147"/>
    </row>
    <row r="374" spans="1:85" ht="15">
      <c r="A374" s="165" t="s">
        <v>52</v>
      </c>
      <c r="B374" s="166">
        <v>0</v>
      </c>
      <c r="C374" s="166">
        <v>0</v>
      </c>
      <c r="D374" s="166">
        <v>0</v>
      </c>
      <c r="E374" s="166">
        <v>0</v>
      </c>
      <c r="F374" s="322"/>
      <c r="G374" s="166">
        <v>0</v>
      </c>
      <c r="H374" s="167">
        <v>0</v>
      </c>
      <c r="I374" s="168">
        <f t="shared" si="207"/>
        <v>0</v>
      </c>
      <c r="J374" s="155"/>
      <c r="K374" s="169" t="s">
        <v>52</v>
      </c>
      <c r="L374" s="170">
        <v>0</v>
      </c>
      <c r="M374" s="170">
        <v>0</v>
      </c>
      <c r="N374" s="170">
        <v>0</v>
      </c>
      <c r="O374" s="170">
        <v>0</v>
      </c>
      <c r="P374" s="170">
        <v>0</v>
      </c>
      <c r="Q374" s="170">
        <v>0</v>
      </c>
      <c r="R374" s="171">
        <v>0</v>
      </c>
      <c r="S374" s="172">
        <f t="shared" si="208"/>
        <v>0</v>
      </c>
      <c r="U374" s="217" t="s">
        <v>52</v>
      </c>
      <c r="V374" s="218">
        <v>0</v>
      </c>
      <c r="W374" s="218">
        <v>0</v>
      </c>
      <c r="X374" s="218">
        <v>0</v>
      </c>
      <c r="Y374" s="218">
        <v>0</v>
      </c>
      <c r="Z374" s="218">
        <v>0</v>
      </c>
      <c r="AA374" s="218">
        <v>0</v>
      </c>
      <c r="AB374" s="218">
        <v>0</v>
      </c>
      <c r="AC374" s="219">
        <v>0</v>
      </c>
      <c r="AD374" s="218">
        <v>0</v>
      </c>
      <c r="AE374" s="218">
        <v>0</v>
      </c>
      <c r="AF374" s="218">
        <v>0</v>
      </c>
      <c r="AG374" s="218">
        <v>0</v>
      </c>
      <c r="AH374" s="218">
        <v>0</v>
      </c>
      <c r="AI374" s="220">
        <f t="shared" si="209"/>
        <v>0</v>
      </c>
      <c r="BA374" s="147"/>
      <c r="BR374" s="147"/>
      <c r="CG374" s="147"/>
    </row>
    <row r="375" spans="1:85" ht="15">
      <c r="A375" s="173" t="s">
        <v>16</v>
      </c>
      <c r="B375" s="162">
        <v>36.7487615104884</v>
      </c>
      <c r="C375" s="162">
        <v>0.75610505551168194</v>
      </c>
      <c r="D375" s="162">
        <v>0.75610505551168194</v>
      </c>
      <c r="E375" s="162">
        <v>0</v>
      </c>
      <c r="F375" s="322"/>
      <c r="G375" s="162">
        <v>0</v>
      </c>
      <c r="H375" s="174">
        <v>0</v>
      </c>
      <c r="I375" s="160">
        <f t="shared" si="207"/>
        <v>38.260971621511764</v>
      </c>
      <c r="J375" s="155"/>
      <c r="K375" s="175" t="s">
        <v>16</v>
      </c>
      <c r="L375" s="162">
        <v>36.7487615104884</v>
      </c>
      <c r="M375" s="162">
        <v>0.75610505551168194</v>
      </c>
      <c r="N375" s="162">
        <v>0.75610505551168194</v>
      </c>
      <c r="O375" s="162">
        <v>0</v>
      </c>
      <c r="P375" s="162">
        <v>0</v>
      </c>
      <c r="Q375" s="162">
        <v>0</v>
      </c>
      <c r="R375" s="163">
        <v>0</v>
      </c>
      <c r="S375" s="164">
        <f t="shared" si="208"/>
        <v>38.260971621511764</v>
      </c>
      <c r="U375" s="221" t="s">
        <v>16</v>
      </c>
      <c r="V375" s="213">
        <v>36.7487615104884</v>
      </c>
      <c r="W375" s="213">
        <v>0</v>
      </c>
      <c r="X375" s="213">
        <v>0</v>
      </c>
      <c r="Y375" s="213">
        <v>0.75610505551168194</v>
      </c>
      <c r="Z375" s="213">
        <v>0.75610505551168194</v>
      </c>
      <c r="AA375" s="213">
        <v>0</v>
      </c>
      <c r="AB375" s="213">
        <v>0</v>
      </c>
      <c r="AC375" s="214">
        <v>0</v>
      </c>
      <c r="AD375" s="215">
        <v>0</v>
      </c>
      <c r="AE375" s="215">
        <v>0</v>
      </c>
      <c r="AF375" s="215">
        <v>0</v>
      </c>
      <c r="AG375" s="215">
        <v>0</v>
      </c>
      <c r="AH375" s="215">
        <v>0</v>
      </c>
      <c r="AI375" s="216">
        <f t="shared" si="209"/>
        <v>38.260971621511764</v>
      </c>
      <c r="BA375" s="147"/>
      <c r="BR375" s="147"/>
      <c r="CG375" s="147"/>
    </row>
    <row r="376" spans="1:85" ht="15">
      <c r="A376" s="165" t="s">
        <v>15</v>
      </c>
      <c r="B376" s="166">
        <v>111.23751340491677</v>
      </c>
      <c r="C376" s="166">
        <v>0.549073498913494</v>
      </c>
      <c r="D376" s="166">
        <v>0</v>
      </c>
      <c r="E376" s="166">
        <v>1.1552090824595993</v>
      </c>
      <c r="F376" s="322"/>
      <c r="G376" s="166">
        <v>0</v>
      </c>
      <c r="H376" s="167">
        <v>0</v>
      </c>
      <c r="I376" s="168">
        <f t="shared" si="207"/>
        <v>112.94179598628986</v>
      </c>
      <c r="J376" s="155"/>
      <c r="K376" s="169" t="s">
        <v>15</v>
      </c>
      <c r="L376" s="170">
        <v>111.23751340491677</v>
      </c>
      <c r="M376" s="170">
        <v>0.549073498913494</v>
      </c>
      <c r="N376" s="170">
        <v>0</v>
      </c>
      <c r="O376" s="170">
        <v>1.1552090824595993</v>
      </c>
      <c r="P376" s="170">
        <v>0</v>
      </c>
      <c r="Q376" s="170">
        <v>0</v>
      </c>
      <c r="R376" s="171">
        <v>0</v>
      </c>
      <c r="S376" s="172">
        <f t="shared" si="208"/>
        <v>112.94179598628986</v>
      </c>
      <c r="U376" s="217" t="s">
        <v>53</v>
      </c>
      <c r="V376" s="218">
        <v>109.80992230774169</v>
      </c>
      <c r="W376" s="218">
        <v>1.4275910971750845</v>
      </c>
      <c r="X376" s="218">
        <v>0</v>
      </c>
      <c r="Y376" s="218">
        <v>0.549073498913494</v>
      </c>
      <c r="Z376" s="218">
        <v>0</v>
      </c>
      <c r="AA376" s="218">
        <v>0</v>
      </c>
      <c r="AB376" s="218">
        <v>0</v>
      </c>
      <c r="AC376" s="219">
        <v>1.1552090824595993</v>
      </c>
      <c r="AD376" s="218">
        <v>0</v>
      </c>
      <c r="AE376" s="218">
        <v>0</v>
      </c>
      <c r="AF376" s="218">
        <v>0</v>
      </c>
      <c r="AG376" s="218">
        <v>0</v>
      </c>
      <c r="AH376" s="218">
        <v>1.1552090824595993</v>
      </c>
      <c r="AI376" s="220">
        <f t="shared" si="209"/>
        <v>112.94179598628986</v>
      </c>
      <c r="BA376" s="147"/>
      <c r="BR376" s="147"/>
      <c r="CG376" s="147"/>
    </row>
    <row r="377" spans="1:85" ht="15">
      <c r="A377" s="173" t="s">
        <v>54</v>
      </c>
      <c r="B377" s="162">
        <v>0</v>
      </c>
      <c r="C377" s="162">
        <v>0</v>
      </c>
      <c r="D377" s="162">
        <v>0</v>
      </c>
      <c r="E377" s="162">
        <v>1249.0995836588611</v>
      </c>
      <c r="F377" s="322"/>
      <c r="G377" s="162">
        <v>0</v>
      </c>
      <c r="H377" s="174">
        <v>0</v>
      </c>
      <c r="I377" s="160">
        <f t="shared" si="207"/>
        <v>1249.0995836588611</v>
      </c>
      <c r="J377" s="155"/>
      <c r="K377" s="175" t="s">
        <v>54</v>
      </c>
      <c r="L377" s="162">
        <v>0</v>
      </c>
      <c r="M377" s="162">
        <v>0</v>
      </c>
      <c r="N377" s="162">
        <v>0</v>
      </c>
      <c r="O377" s="162">
        <v>1249.0995836588611</v>
      </c>
      <c r="P377" s="162">
        <v>789.24351623368398</v>
      </c>
      <c r="Q377" s="162">
        <v>0</v>
      </c>
      <c r="R377" s="163">
        <v>0</v>
      </c>
      <c r="S377" s="164">
        <f t="shared" si="208"/>
        <v>2038.3430998925451</v>
      </c>
      <c r="U377" s="221" t="s">
        <v>54</v>
      </c>
      <c r="V377" s="213">
        <v>0</v>
      </c>
      <c r="W377" s="213">
        <v>0</v>
      </c>
      <c r="X377" s="213">
        <v>0</v>
      </c>
      <c r="Y377" s="213">
        <v>0</v>
      </c>
      <c r="Z377" s="213">
        <v>0</v>
      </c>
      <c r="AA377" s="213">
        <v>1249.0995836588611</v>
      </c>
      <c r="AB377" s="213">
        <v>789.24351623368398</v>
      </c>
      <c r="AC377" s="214">
        <v>0</v>
      </c>
      <c r="AD377" s="213">
        <v>0</v>
      </c>
      <c r="AE377" s="213">
        <v>0</v>
      </c>
      <c r="AF377" s="213">
        <v>0</v>
      </c>
      <c r="AG377" s="213">
        <v>0</v>
      </c>
      <c r="AH377" s="213">
        <v>0</v>
      </c>
      <c r="AI377" s="216">
        <f t="shared" si="209"/>
        <v>2038.3430998925451</v>
      </c>
      <c r="BA377" s="147"/>
      <c r="BR377" s="147"/>
      <c r="CG377" s="147"/>
    </row>
    <row r="378" spans="1:85" ht="15">
      <c r="A378" s="165" t="s">
        <v>12</v>
      </c>
      <c r="B378" s="166">
        <v>0</v>
      </c>
      <c r="C378" s="166">
        <v>0</v>
      </c>
      <c r="D378" s="166">
        <v>0</v>
      </c>
      <c r="E378" s="166">
        <v>15.27038270820479</v>
      </c>
      <c r="F378" s="322"/>
      <c r="G378" s="166">
        <v>0</v>
      </c>
      <c r="H378" s="167">
        <v>0</v>
      </c>
      <c r="I378" s="168">
        <f t="shared" si="207"/>
        <v>15.27038270820479</v>
      </c>
      <c r="J378" s="155"/>
      <c r="K378" s="169" t="s">
        <v>12</v>
      </c>
      <c r="L378" s="170">
        <v>0</v>
      </c>
      <c r="M378" s="170">
        <v>0</v>
      </c>
      <c r="N378" s="170">
        <v>0</v>
      </c>
      <c r="O378" s="170">
        <v>15.27038270820479</v>
      </c>
      <c r="P378" s="170">
        <v>64.200959233596436</v>
      </c>
      <c r="Q378" s="170">
        <v>0</v>
      </c>
      <c r="R378" s="171">
        <v>0</v>
      </c>
      <c r="S378" s="172">
        <f t="shared" si="208"/>
        <v>79.471341941801228</v>
      </c>
      <c r="U378" s="217" t="s">
        <v>12</v>
      </c>
      <c r="V378" s="218">
        <v>0</v>
      </c>
      <c r="W378" s="218">
        <v>0</v>
      </c>
      <c r="X378" s="218">
        <v>0</v>
      </c>
      <c r="Y378" s="218">
        <v>0</v>
      </c>
      <c r="Z378" s="218">
        <v>0</v>
      </c>
      <c r="AA378" s="218">
        <v>15.27038270820479</v>
      </c>
      <c r="AB378" s="218">
        <v>64.200959233596436</v>
      </c>
      <c r="AC378" s="219">
        <v>0</v>
      </c>
      <c r="AD378" s="218">
        <v>0</v>
      </c>
      <c r="AE378" s="218">
        <v>0</v>
      </c>
      <c r="AF378" s="218">
        <v>0</v>
      </c>
      <c r="AG378" s="218">
        <v>0</v>
      </c>
      <c r="AH378" s="218">
        <v>0</v>
      </c>
      <c r="AI378" s="220">
        <f t="shared" si="209"/>
        <v>79.471341941801228</v>
      </c>
      <c r="BA378" s="147"/>
      <c r="BR378" s="147"/>
      <c r="CG378" s="147"/>
    </row>
    <row r="379" spans="1:85" ht="15">
      <c r="A379" s="173" t="s">
        <v>55</v>
      </c>
      <c r="B379" s="162">
        <v>0</v>
      </c>
      <c r="C379" s="162">
        <v>0</v>
      </c>
      <c r="D379" s="162">
        <v>0</v>
      </c>
      <c r="E379" s="162">
        <v>0</v>
      </c>
      <c r="F379" s="322"/>
      <c r="G379" s="162">
        <v>0</v>
      </c>
      <c r="H379" s="174">
        <v>0</v>
      </c>
      <c r="I379" s="160">
        <f t="shared" si="207"/>
        <v>0</v>
      </c>
      <c r="J379" s="155"/>
      <c r="K379" s="175" t="s">
        <v>55</v>
      </c>
      <c r="L379" s="162">
        <v>0</v>
      </c>
      <c r="M379" s="162">
        <v>0</v>
      </c>
      <c r="N379" s="162">
        <v>0</v>
      </c>
      <c r="O379" s="162">
        <v>0</v>
      </c>
      <c r="P379" s="162">
        <v>0</v>
      </c>
      <c r="Q379" s="162">
        <v>0</v>
      </c>
      <c r="R379" s="163">
        <v>0</v>
      </c>
      <c r="S379" s="164">
        <f t="shared" si="208"/>
        <v>0</v>
      </c>
      <c r="U379" s="221" t="s">
        <v>55</v>
      </c>
      <c r="V379" s="213">
        <v>0</v>
      </c>
      <c r="W379" s="213">
        <v>0</v>
      </c>
      <c r="X379" s="213">
        <v>0</v>
      </c>
      <c r="Y379" s="213">
        <v>0</v>
      </c>
      <c r="Z379" s="213">
        <v>0</v>
      </c>
      <c r="AA379" s="213">
        <v>0</v>
      </c>
      <c r="AB379" s="213">
        <v>0</v>
      </c>
      <c r="AC379" s="214">
        <v>0</v>
      </c>
      <c r="AD379" s="213">
        <v>0</v>
      </c>
      <c r="AE379" s="213">
        <v>0</v>
      </c>
      <c r="AF379" s="213">
        <v>0</v>
      </c>
      <c r="AG379" s="213">
        <v>0</v>
      </c>
      <c r="AH379" s="213">
        <v>0</v>
      </c>
      <c r="AI379" s="216">
        <f t="shared" si="209"/>
        <v>0</v>
      </c>
      <c r="BA379" s="147"/>
      <c r="BR379" s="147"/>
      <c r="CG379" s="147"/>
    </row>
    <row r="380" spans="1:85" ht="15">
      <c r="A380" s="165" t="s">
        <v>17</v>
      </c>
      <c r="B380" s="166">
        <v>41.394920070482137</v>
      </c>
      <c r="C380" s="166">
        <v>0</v>
      </c>
      <c r="D380" s="166">
        <v>0</v>
      </c>
      <c r="E380" s="166">
        <v>21.593003066665293</v>
      </c>
      <c r="F380" s="322"/>
      <c r="G380" s="166">
        <v>0</v>
      </c>
      <c r="H380" s="167">
        <v>0</v>
      </c>
      <c r="I380" s="168">
        <f t="shared" si="207"/>
        <v>62.987923137147433</v>
      </c>
      <c r="J380" s="155"/>
      <c r="K380" s="169" t="s">
        <v>17</v>
      </c>
      <c r="L380" s="170">
        <v>41.394920070482137</v>
      </c>
      <c r="M380" s="170">
        <v>0</v>
      </c>
      <c r="N380" s="170">
        <v>0</v>
      </c>
      <c r="O380" s="170">
        <v>21.593003066665293</v>
      </c>
      <c r="P380" s="170">
        <v>1.8808567699167229</v>
      </c>
      <c r="Q380" s="170">
        <v>0</v>
      </c>
      <c r="R380" s="171">
        <v>0</v>
      </c>
      <c r="S380" s="172">
        <f t="shared" si="208"/>
        <v>64.868779907064152</v>
      </c>
      <c r="U380" s="217" t="s">
        <v>17</v>
      </c>
      <c r="V380" s="218">
        <v>38.014220078559021</v>
      </c>
      <c r="W380" s="218">
        <v>0</v>
      </c>
      <c r="X380" s="218">
        <v>0</v>
      </c>
      <c r="Y380" s="218">
        <v>0</v>
      </c>
      <c r="Z380" s="218">
        <v>0</v>
      </c>
      <c r="AA380" s="218">
        <v>0</v>
      </c>
      <c r="AB380" s="218">
        <v>1.8808567699167229</v>
      </c>
      <c r="AC380" s="219">
        <v>24.973703058588409</v>
      </c>
      <c r="AD380" s="218">
        <v>3.3806999919231151</v>
      </c>
      <c r="AE380" s="218">
        <v>0</v>
      </c>
      <c r="AF380" s="218">
        <v>0</v>
      </c>
      <c r="AG380" s="218">
        <v>0</v>
      </c>
      <c r="AH380" s="218">
        <v>21.593003066665293</v>
      </c>
      <c r="AI380" s="220">
        <f t="shared" si="209"/>
        <v>64.868779907064152</v>
      </c>
      <c r="BA380" s="147"/>
      <c r="BR380" s="147"/>
      <c r="CG380" s="147"/>
    </row>
    <row r="381" spans="1:85" ht="15">
      <c r="A381" s="173" t="s">
        <v>139</v>
      </c>
      <c r="B381" s="162">
        <v>56.166182426339631</v>
      </c>
      <c r="C381" s="162">
        <v>0</v>
      </c>
      <c r="D381" s="162">
        <v>42.797002832689842</v>
      </c>
      <c r="E381" s="162">
        <v>2.4065946012067102E-2</v>
      </c>
      <c r="F381" s="322"/>
      <c r="G381" s="162">
        <v>0</v>
      </c>
      <c r="H381" s="174">
        <v>0</v>
      </c>
      <c r="I381" s="160">
        <f t="shared" si="207"/>
        <v>98.987251205041545</v>
      </c>
      <c r="J381" s="155"/>
      <c r="K381" s="175" t="s">
        <v>139</v>
      </c>
      <c r="L381" s="162">
        <v>56.166182426339631</v>
      </c>
      <c r="M381" s="162">
        <v>0</v>
      </c>
      <c r="N381" s="162">
        <v>42.797002832689842</v>
      </c>
      <c r="O381" s="162">
        <v>2.4065946012067102E-2</v>
      </c>
      <c r="P381" s="162">
        <v>6.8822462289566136E-2</v>
      </c>
      <c r="Q381" s="162">
        <v>0</v>
      </c>
      <c r="R381" s="163">
        <v>0</v>
      </c>
      <c r="S381" s="164">
        <f t="shared" si="208"/>
        <v>99.056073667331106</v>
      </c>
      <c r="U381" s="221" t="s">
        <v>139</v>
      </c>
      <c r="V381" s="213">
        <v>55.897935732016066</v>
      </c>
      <c r="W381" s="213">
        <v>0</v>
      </c>
      <c r="X381" s="213">
        <v>0</v>
      </c>
      <c r="Y381" s="213">
        <v>0</v>
      </c>
      <c r="Z381" s="213">
        <v>42.797002832689842</v>
      </c>
      <c r="AA381" s="213">
        <v>2.4065946012067102E-2</v>
      </c>
      <c r="AB381" s="213">
        <v>6.8822462289566136E-2</v>
      </c>
      <c r="AC381" s="214">
        <v>0.26824669432356757</v>
      </c>
      <c r="AD381" s="213">
        <v>0.26824669432356757</v>
      </c>
      <c r="AE381" s="213">
        <v>0</v>
      </c>
      <c r="AF381" s="213">
        <v>0</v>
      </c>
      <c r="AG381" s="213">
        <v>0</v>
      </c>
      <c r="AH381" s="213">
        <v>0</v>
      </c>
      <c r="AI381" s="216">
        <f t="shared" si="209"/>
        <v>99.056073667331106</v>
      </c>
      <c r="BA381" s="147"/>
      <c r="BR381" s="147"/>
      <c r="CG381" s="147"/>
    </row>
    <row r="382" spans="1:85" ht="15">
      <c r="A382" s="165" t="s">
        <v>25</v>
      </c>
      <c r="B382" s="166">
        <v>22.797884699025925</v>
      </c>
      <c r="C382" s="166">
        <v>3.8968633087394884E-3</v>
      </c>
      <c r="D382" s="166">
        <v>6.9340452780712756</v>
      </c>
      <c r="E382" s="166">
        <v>82.074498297533239</v>
      </c>
      <c r="F382" s="322"/>
      <c r="G382" s="166">
        <v>89.982852639618855</v>
      </c>
      <c r="H382" s="167">
        <v>0</v>
      </c>
      <c r="I382" s="168">
        <f t="shared" si="207"/>
        <v>201.79317777755801</v>
      </c>
      <c r="J382" s="155"/>
      <c r="K382" s="169" t="s">
        <v>25</v>
      </c>
      <c r="L382" s="170">
        <v>22.797884699025925</v>
      </c>
      <c r="M382" s="170">
        <v>3.8968633087394884E-3</v>
      </c>
      <c r="N382" s="170">
        <v>6.9340452780712756</v>
      </c>
      <c r="O382" s="170">
        <v>82.074498297533239</v>
      </c>
      <c r="P382" s="170">
        <v>2.1773519676704822</v>
      </c>
      <c r="Q382" s="170">
        <v>89.982852639618855</v>
      </c>
      <c r="R382" s="171">
        <v>0</v>
      </c>
      <c r="S382" s="172">
        <f t="shared" si="208"/>
        <v>203.97052974522853</v>
      </c>
      <c r="U382" s="217" t="s">
        <v>25</v>
      </c>
      <c r="V382" s="218">
        <v>6.1277662354963791</v>
      </c>
      <c r="W382" s="218">
        <v>10.811644649133047</v>
      </c>
      <c r="X382" s="218">
        <v>89.982852639618855</v>
      </c>
      <c r="Y382" s="218">
        <v>3.8968633087394884E-3</v>
      </c>
      <c r="Z382" s="218">
        <v>6.9340452780712756</v>
      </c>
      <c r="AA382" s="218">
        <v>77.204692494238358</v>
      </c>
      <c r="AB382" s="218">
        <v>2.1773519676704822</v>
      </c>
      <c r="AC382" s="219">
        <v>10.728279617691378</v>
      </c>
      <c r="AD382" s="218">
        <v>5.8584738143965014</v>
      </c>
      <c r="AE382" s="218">
        <v>0</v>
      </c>
      <c r="AF382" s="218">
        <v>0</v>
      </c>
      <c r="AG382" s="218">
        <v>0</v>
      </c>
      <c r="AH382" s="218">
        <v>4.8698058032948772</v>
      </c>
      <c r="AI382" s="220">
        <f t="shared" si="209"/>
        <v>203.97052974522853</v>
      </c>
      <c r="BA382" s="147"/>
      <c r="BR382" s="147"/>
      <c r="CG382" s="147"/>
    </row>
    <row r="383" spans="1:85" ht="15">
      <c r="A383" s="173" t="s">
        <v>24</v>
      </c>
      <c r="B383" s="162">
        <v>32.463404079850477</v>
      </c>
      <c r="C383" s="162">
        <v>0</v>
      </c>
      <c r="D383" s="162">
        <v>0</v>
      </c>
      <c r="E383" s="162">
        <v>0</v>
      </c>
      <c r="F383" s="322"/>
      <c r="G383" s="162">
        <v>0</v>
      </c>
      <c r="H383" s="174">
        <v>0</v>
      </c>
      <c r="I383" s="160">
        <f t="shared" si="207"/>
        <v>32.463404079850477</v>
      </c>
      <c r="J383" s="155"/>
      <c r="K383" s="175" t="s">
        <v>24</v>
      </c>
      <c r="L383" s="162">
        <v>32.463404079850477</v>
      </c>
      <c r="M383" s="162">
        <v>0</v>
      </c>
      <c r="N383" s="162">
        <v>0</v>
      </c>
      <c r="O383" s="162">
        <v>0</v>
      </c>
      <c r="P383" s="162">
        <v>0</v>
      </c>
      <c r="Q383" s="162">
        <v>0</v>
      </c>
      <c r="R383" s="163">
        <v>0</v>
      </c>
      <c r="S383" s="164">
        <f t="shared" si="208"/>
        <v>32.463404079850477</v>
      </c>
      <c r="U383" s="221" t="s">
        <v>24</v>
      </c>
      <c r="V383" s="213">
        <v>32.463404079850477</v>
      </c>
      <c r="W383" s="213">
        <v>0</v>
      </c>
      <c r="X383" s="213">
        <v>0</v>
      </c>
      <c r="Y383" s="213">
        <v>0</v>
      </c>
      <c r="Z383" s="213">
        <v>0</v>
      </c>
      <c r="AA383" s="213">
        <v>0</v>
      </c>
      <c r="AB383" s="213">
        <v>0</v>
      </c>
      <c r="AC383" s="214">
        <v>0</v>
      </c>
      <c r="AD383" s="213">
        <v>0</v>
      </c>
      <c r="AE383" s="213">
        <v>0</v>
      </c>
      <c r="AF383" s="213">
        <v>0</v>
      </c>
      <c r="AG383" s="213">
        <v>0</v>
      </c>
      <c r="AH383" s="213">
        <v>0</v>
      </c>
      <c r="AI383" s="216">
        <f t="shared" si="209"/>
        <v>32.463404079850477</v>
      </c>
      <c r="BA383" s="147"/>
      <c r="BR383" s="147"/>
      <c r="CG383" s="147"/>
    </row>
    <row r="384" spans="1:85" ht="15">
      <c r="A384" s="165" t="s">
        <v>56</v>
      </c>
      <c r="B384" s="166">
        <v>18.356211132279</v>
      </c>
      <c r="C384" s="166">
        <v>0</v>
      </c>
      <c r="D384" s="166">
        <v>0</v>
      </c>
      <c r="E384" s="166">
        <v>0</v>
      </c>
      <c r="F384" s="322"/>
      <c r="G384" s="166">
        <v>0</v>
      </c>
      <c r="H384" s="167">
        <v>0</v>
      </c>
      <c r="I384" s="168">
        <f t="shared" si="207"/>
        <v>18.356211132279</v>
      </c>
      <c r="J384" s="155"/>
      <c r="K384" s="169" t="s">
        <v>56</v>
      </c>
      <c r="L384" s="170">
        <v>18.356211132279</v>
      </c>
      <c r="M384" s="170">
        <v>0</v>
      </c>
      <c r="N384" s="170">
        <v>0</v>
      </c>
      <c r="O384" s="170">
        <v>0</v>
      </c>
      <c r="P384" s="170">
        <v>0</v>
      </c>
      <c r="Q384" s="170">
        <v>0</v>
      </c>
      <c r="R384" s="171">
        <v>0</v>
      </c>
      <c r="S384" s="172">
        <f t="shared" si="208"/>
        <v>18.356211132279</v>
      </c>
      <c r="U384" s="217" t="s">
        <v>56</v>
      </c>
      <c r="V384" s="218">
        <v>18.356211132279</v>
      </c>
      <c r="W384" s="218">
        <v>0</v>
      </c>
      <c r="X384" s="218">
        <v>0</v>
      </c>
      <c r="Y384" s="218">
        <v>0</v>
      </c>
      <c r="Z384" s="218">
        <v>0</v>
      </c>
      <c r="AA384" s="218">
        <v>0</v>
      </c>
      <c r="AB384" s="218">
        <v>0</v>
      </c>
      <c r="AC384" s="219">
        <v>0</v>
      </c>
      <c r="AD384" s="218">
        <v>0</v>
      </c>
      <c r="AE384" s="218">
        <v>0</v>
      </c>
      <c r="AF384" s="218">
        <v>0</v>
      </c>
      <c r="AG384" s="218">
        <v>0</v>
      </c>
      <c r="AH384" s="218">
        <v>0</v>
      </c>
      <c r="AI384" s="220">
        <f t="shared" si="209"/>
        <v>18.356211132279</v>
      </c>
      <c r="BA384" s="147"/>
      <c r="BR384" s="147"/>
      <c r="CG384" s="147"/>
    </row>
    <row r="385" spans="1:85" ht="15">
      <c r="A385" s="173" t="s">
        <v>22</v>
      </c>
      <c r="B385" s="162">
        <v>197.3246608568399</v>
      </c>
      <c r="C385" s="162">
        <v>0</v>
      </c>
      <c r="D385" s="162">
        <v>0</v>
      </c>
      <c r="E385" s="162">
        <v>0</v>
      </c>
      <c r="F385" s="322"/>
      <c r="G385" s="162">
        <v>0</v>
      </c>
      <c r="H385" s="174">
        <v>0</v>
      </c>
      <c r="I385" s="160">
        <f t="shared" si="207"/>
        <v>197.3246608568399</v>
      </c>
      <c r="J385" s="155"/>
      <c r="K385" s="175" t="s">
        <v>22</v>
      </c>
      <c r="L385" s="162">
        <v>197.3246608568399</v>
      </c>
      <c r="M385" s="162">
        <v>0</v>
      </c>
      <c r="N385" s="162">
        <v>0</v>
      </c>
      <c r="O385" s="162">
        <v>0</v>
      </c>
      <c r="P385" s="162">
        <v>114.86773935605997</v>
      </c>
      <c r="Q385" s="162">
        <v>0</v>
      </c>
      <c r="R385" s="163">
        <v>0</v>
      </c>
      <c r="S385" s="164">
        <f t="shared" si="208"/>
        <v>312.19240021289988</v>
      </c>
      <c r="U385" s="221" t="s">
        <v>22</v>
      </c>
      <c r="V385" s="213">
        <v>195.47151488324454</v>
      </c>
      <c r="W385" s="213">
        <v>0</v>
      </c>
      <c r="X385" s="213">
        <v>0</v>
      </c>
      <c r="Y385" s="213">
        <v>0</v>
      </c>
      <c r="Z385" s="213">
        <v>0</v>
      </c>
      <c r="AA385" s="213">
        <v>0</v>
      </c>
      <c r="AB385" s="213">
        <v>114.86773935605997</v>
      </c>
      <c r="AC385" s="214">
        <v>1.853145973595361</v>
      </c>
      <c r="AD385" s="213">
        <v>1.853145973595361</v>
      </c>
      <c r="AE385" s="213">
        <v>0</v>
      </c>
      <c r="AF385" s="213">
        <v>0</v>
      </c>
      <c r="AG385" s="213">
        <v>0</v>
      </c>
      <c r="AH385" s="213">
        <v>0</v>
      </c>
      <c r="AI385" s="216">
        <f t="shared" si="209"/>
        <v>312.19240021289988</v>
      </c>
      <c r="BA385" s="147"/>
      <c r="BR385" s="147"/>
      <c r="CG385" s="147"/>
    </row>
    <row r="386" spans="1:85" ht="15">
      <c r="A386" s="165" t="s">
        <v>21</v>
      </c>
      <c r="B386" s="166">
        <v>0.25696527675654307</v>
      </c>
      <c r="C386" s="166">
        <v>0</v>
      </c>
      <c r="D386" s="166">
        <v>0</v>
      </c>
      <c r="E386" s="166">
        <v>0</v>
      </c>
      <c r="F386" s="322"/>
      <c r="G386" s="166">
        <v>0</v>
      </c>
      <c r="H386" s="167">
        <v>0</v>
      </c>
      <c r="I386" s="168">
        <f t="shared" si="207"/>
        <v>0.25696527675654307</v>
      </c>
      <c r="J386" s="155"/>
      <c r="K386" s="169" t="s">
        <v>21</v>
      </c>
      <c r="L386" s="170">
        <v>0.25696527675654307</v>
      </c>
      <c r="M386" s="170">
        <v>0</v>
      </c>
      <c r="N386" s="170">
        <v>0</v>
      </c>
      <c r="O386" s="170">
        <v>0</v>
      </c>
      <c r="P386" s="170">
        <v>0</v>
      </c>
      <c r="Q386" s="170">
        <v>0</v>
      </c>
      <c r="R386" s="171">
        <v>0</v>
      </c>
      <c r="S386" s="172">
        <f t="shared" si="208"/>
        <v>0.25696527675654307</v>
      </c>
      <c r="U386" s="217" t="s">
        <v>57</v>
      </c>
      <c r="V386" s="218">
        <v>0.25696527675654307</v>
      </c>
      <c r="W386" s="218">
        <v>0</v>
      </c>
      <c r="X386" s="218">
        <v>0</v>
      </c>
      <c r="Y386" s="218">
        <v>0</v>
      </c>
      <c r="Z386" s="218">
        <v>0</v>
      </c>
      <c r="AA386" s="218">
        <v>0</v>
      </c>
      <c r="AB386" s="218">
        <v>0</v>
      </c>
      <c r="AC386" s="219">
        <v>0</v>
      </c>
      <c r="AD386" s="218">
        <v>0</v>
      </c>
      <c r="AE386" s="218">
        <v>0</v>
      </c>
      <c r="AF386" s="218">
        <v>0</v>
      </c>
      <c r="AG386" s="218">
        <v>0</v>
      </c>
      <c r="AH386" s="218">
        <v>0</v>
      </c>
      <c r="AI386" s="220">
        <f t="shared" si="209"/>
        <v>0.25696527675654307</v>
      </c>
      <c r="BA386" s="147"/>
      <c r="BR386" s="147"/>
      <c r="CG386" s="147"/>
    </row>
    <row r="387" spans="1:85" ht="15">
      <c r="A387" s="176" t="s">
        <v>60</v>
      </c>
      <c r="B387" s="162">
        <v>0</v>
      </c>
      <c r="C387" s="162">
        <v>0</v>
      </c>
      <c r="D387" s="162">
        <v>0</v>
      </c>
      <c r="E387" s="162">
        <v>0</v>
      </c>
      <c r="F387" s="322"/>
      <c r="G387" s="162">
        <v>0</v>
      </c>
      <c r="H387" s="174">
        <v>0</v>
      </c>
      <c r="I387" s="160">
        <f t="shared" si="207"/>
        <v>0</v>
      </c>
      <c r="J387" s="155"/>
      <c r="K387" s="177" t="s">
        <v>60</v>
      </c>
      <c r="L387" s="162">
        <v>0</v>
      </c>
      <c r="M387" s="162">
        <v>0</v>
      </c>
      <c r="N387" s="162">
        <v>0</v>
      </c>
      <c r="O387" s="162">
        <v>0</v>
      </c>
      <c r="P387" s="162">
        <v>0</v>
      </c>
      <c r="Q387" s="162">
        <v>0</v>
      </c>
      <c r="R387" s="163">
        <v>0</v>
      </c>
      <c r="S387" s="164">
        <f t="shared" si="208"/>
        <v>0</v>
      </c>
      <c r="U387" s="222" t="s">
        <v>58</v>
      </c>
      <c r="V387" s="213">
        <v>0</v>
      </c>
      <c r="W387" s="213">
        <v>0</v>
      </c>
      <c r="X387" s="213">
        <v>0</v>
      </c>
      <c r="Y387" s="213">
        <v>0</v>
      </c>
      <c r="Z387" s="213">
        <v>0</v>
      </c>
      <c r="AA387" s="213">
        <v>0</v>
      </c>
      <c r="AB387" s="213">
        <v>0</v>
      </c>
      <c r="AC387" s="214">
        <v>0</v>
      </c>
      <c r="AD387" s="215">
        <v>0</v>
      </c>
      <c r="AE387" s="215">
        <v>0</v>
      </c>
      <c r="AF387" s="215">
        <v>0</v>
      </c>
      <c r="AG387" s="215">
        <v>0</v>
      </c>
      <c r="AH387" s="215">
        <v>0</v>
      </c>
      <c r="AI387" s="216">
        <f t="shared" si="209"/>
        <v>0</v>
      </c>
      <c r="BA387" s="147"/>
      <c r="BR387" s="147"/>
      <c r="CG387" s="147"/>
    </row>
    <row r="388" spans="1:85">
      <c r="A388" s="178" t="s">
        <v>23</v>
      </c>
      <c r="B388" s="179">
        <v>0</v>
      </c>
      <c r="C388" s="179">
        <v>0</v>
      </c>
      <c r="D388" s="179">
        <v>0</v>
      </c>
      <c r="E388" s="179">
        <v>0</v>
      </c>
      <c r="F388" s="322"/>
      <c r="G388" s="179">
        <v>0</v>
      </c>
      <c r="H388" s="180">
        <v>0</v>
      </c>
      <c r="I388" s="181">
        <f t="shared" si="207"/>
        <v>0</v>
      </c>
      <c r="J388" s="155"/>
      <c r="K388" s="182" t="s">
        <v>23</v>
      </c>
      <c r="L388" s="183">
        <v>0</v>
      </c>
      <c r="M388" s="183">
        <v>0</v>
      </c>
      <c r="N388" s="183">
        <v>0</v>
      </c>
      <c r="O388" s="183">
        <v>0</v>
      </c>
      <c r="P388" s="183">
        <v>0</v>
      </c>
      <c r="Q388" s="183">
        <v>0</v>
      </c>
      <c r="R388" s="184">
        <v>0</v>
      </c>
      <c r="S388" s="185">
        <f t="shared" si="208"/>
        <v>0</v>
      </c>
      <c r="U388" s="223" t="s">
        <v>61</v>
      </c>
      <c r="V388" s="224">
        <v>0</v>
      </c>
      <c r="W388" s="224">
        <v>0</v>
      </c>
      <c r="X388" s="224">
        <v>0</v>
      </c>
      <c r="Y388" s="224">
        <v>0</v>
      </c>
      <c r="Z388" s="224">
        <v>0</v>
      </c>
      <c r="AA388" s="224">
        <v>0</v>
      </c>
      <c r="AB388" s="224">
        <v>0</v>
      </c>
      <c r="AC388" s="224">
        <v>0</v>
      </c>
      <c r="AD388" s="224">
        <v>0</v>
      </c>
      <c r="AE388" s="224">
        <v>0</v>
      </c>
      <c r="AF388" s="224">
        <v>0</v>
      </c>
      <c r="AG388" s="224">
        <v>0</v>
      </c>
      <c r="AH388" s="125">
        <v>0</v>
      </c>
      <c r="AI388" s="225">
        <f t="shared" si="209"/>
        <v>0</v>
      </c>
      <c r="BA388" s="147"/>
      <c r="BR388" s="147"/>
      <c r="CG388" s="147"/>
    </row>
    <row r="389" spans="1:85">
      <c r="A389" s="186" t="s">
        <v>19</v>
      </c>
      <c r="B389" s="187">
        <v>0</v>
      </c>
      <c r="C389" s="187">
        <v>0</v>
      </c>
      <c r="D389" s="187">
        <v>0</v>
      </c>
      <c r="E389" s="187">
        <v>0</v>
      </c>
      <c r="F389" s="322"/>
      <c r="G389" s="187">
        <v>0</v>
      </c>
      <c r="H389" s="188">
        <v>0</v>
      </c>
      <c r="I389" s="189">
        <f t="shared" si="207"/>
        <v>0</v>
      </c>
      <c r="J389" s="155"/>
      <c r="K389" s="190" t="s">
        <v>19</v>
      </c>
      <c r="L389" s="187">
        <v>0</v>
      </c>
      <c r="M389" s="187">
        <v>0</v>
      </c>
      <c r="N389" s="187">
        <v>0</v>
      </c>
      <c r="O389" s="187">
        <v>0</v>
      </c>
      <c r="P389" s="187">
        <v>0</v>
      </c>
      <c r="Q389" s="187">
        <v>0</v>
      </c>
      <c r="R389" s="191">
        <v>0</v>
      </c>
      <c r="S389" s="192">
        <f t="shared" si="208"/>
        <v>0</v>
      </c>
      <c r="U389" s="226" t="s">
        <v>19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8">
        <v>0</v>
      </c>
      <c r="AE389" s="228">
        <v>0</v>
      </c>
      <c r="AF389" s="228">
        <v>0</v>
      </c>
      <c r="AG389" s="228">
        <v>0</v>
      </c>
      <c r="AH389" s="228">
        <v>0</v>
      </c>
      <c r="AI389" s="229">
        <f t="shared" si="209"/>
        <v>0</v>
      </c>
      <c r="BA389" s="147"/>
      <c r="BR389" s="147"/>
      <c r="CG389" s="147"/>
    </row>
    <row r="390" spans="1:85">
      <c r="A390" s="178" t="s">
        <v>20</v>
      </c>
      <c r="B390" s="179">
        <v>0</v>
      </c>
      <c r="C390" s="179">
        <v>0</v>
      </c>
      <c r="D390" s="179">
        <v>0</v>
      </c>
      <c r="E390" s="179">
        <v>0</v>
      </c>
      <c r="F390" s="322"/>
      <c r="G390" s="179">
        <v>0</v>
      </c>
      <c r="H390" s="180">
        <v>0</v>
      </c>
      <c r="I390" s="181">
        <f t="shared" si="207"/>
        <v>0</v>
      </c>
      <c r="J390" s="155"/>
      <c r="K390" s="182" t="s">
        <v>20</v>
      </c>
      <c r="L390" s="183">
        <v>0</v>
      </c>
      <c r="M390" s="183">
        <v>0</v>
      </c>
      <c r="N390" s="183">
        <v>0</v>
      </c>
      <c r="O390" s="183">
        <v>0</v>
      </c>
      <c r="P390" s="183">
        <v>0</v>
      </c>
      <c r="Q390" s="183">
        <v>0</v>
      </c>
      <c r="R390" s="184">
        <v>0</v>
      </c>
      <c r="S390" s="185">
        <f t="shared" si="208"/>
        <v>0</v>
      </c>
      <c r="U390" s="223" t="s">
        <v>20</v>
      </c>
      <c r="V390" s="224">
        <v>0</v>
      </c>
      <c r="W390" s="224">
        <v>0</v>
      </c>
      <c r="X390" s="224">
        <v>0</v>
      </c>
      <c r="Y390" s="224">
        <v>0</v>
      </c>
      <c r="Z390" s="224">
        <v>0</v>
      </c>
      <c r="AA390" s="224">
        <v>0</v>
      </c>
      <c r="AB390" s="224">
        <v>0</v>
      </c>
      <c r="AC390" s="224">
        <v>0</v>
      </c>
      <c r="AD390" s="224">
        <v>0</v>
      </c>
      <c r="AE390" s="224">
        <v>0</v>
      </c>
      <c r="AF390" s="224">
        <v>0</v>
      </c>
      <c r="AG390" s="224">
        <v>0</v>
      </c>
      <c r="AH390" s="125">
        <v>0</v>
      </c>
      <c r="AI390" s="225">
        <f t="shared" si="209"/>
        <v>0</v>
      </c>
      <c r="BA390" s="147"/>
      <c r="BR390" s="147"/>
      <c r="CG390" s="147"/>
    </row>
    <row r="391" spans="1:85" ht="15" thickBot="1">
      <c r="A391" s="193" t="s">
        <v>11</v>
      </c>
      <c r="B391" s="194">
        <v>0</v>
      </c>
      <c r="C391" s="194">
        <v>0</v>
      </c>
      <c r="D391" s="194">
        <v>0</v>
      </c>
      <c r="E391" s="194">
        <v>0</v>
      </c>
      <c r="F391" s="323"/>
      <c r="G391" s="194">
        <v>0</v>
      </c>
      <c r="H391" s="195">
        <v>0</v>
      </c>
      <c r="I391" s="196">
        <f t="shared" si="207"/>
        <v>0</v>
      </c>
      <c r="J391" s="155"/>
      <c r="K391" s="197" t="s">
        <v>11</v>
      </c>
      <c r="L391" s="194">
        <v>0</v>
      </c>
      <c r="M391" s="194">
        <v>0</v>
      </c>
      <c r="N391" s="194">
        <v>0</v>
      </c>
      <c r="O391" s="194">
        <v>0</v>
      </c>
      <c r="P391" s="194">
        <v>0</v>
      </c>
      <c r="Q391" s="194">
        <v>0</v>
      </c>
      <c r="R391" s="198">
        <v>0</v>
      </c>
      <c r="S391" s="199">
        <f t="shared" si="208"/>
        <v>0</v>
      </c>
      <c r="U391" s="226" t="s">
        <v>11</v>
      </c>
      <c r="V391" s="227">
        <v>0</v>
      </c>
      <c r="W391" s="227">
        <v>0</v>
      </c>
      <c r="X391" s="227">
        <v>0</v>
      </c>
      <c r="Y391" s="227">
        <v>0</v>
      </c>
      <c r="Z391" s="227">
        <v>0</v>
      </c>
      <c r="AA391" s="227">
        <v>0</v>
      </c>
      <c r="AB391" s="227">
        <v>0</v>
      </c>
      <c r="AC391" s="227">
        <v>0</v>
      </c>
      <c r="AD391" s="228">
        <v>0</v>
      </c>
      <c r="AE391" s="228">
        <v>0</v>
      </c>
      <c r="AF391" s="228">
        <v>0</v>
      </c>
      <c r="AG391" s="228">
        <v>0</v>
      </c>
      <c r="AH391" s="228">
        <v>0</v>
      </c>
      <c r="AI391" s="229">
        <f t="shared" si="209"/>
        <v>0</v>
      </c>
      <c r="BA391" s="147"/>
      <c r="BR391" s="147"/>
      <c r="CG391" s="147"/>
    </row>
    <row r="392" spans="1:85" ht="15">
      <c r="A392" s="200" t="s">
        <v>26</v>
      </c>
      <c r="B392" s="201">
        <f>SUM(B371:B387)</f>
        <v>516.80749290676636</v>
      </c>
      <c r="C392" s="201">
        <f t="shared" ref="C392:H392" si="210">SUM(C371:C387)</f>
        <v>1.3090754177339154</v>
      </c>
      <c r="D392" s="201">
        <f t="shared" si="210"/>
        <v>50.487153166272797</v>
      </c>
      <c r="E392" s="201">
        <f t="shared" si="210"/>
        <v>1369.216742759736</v>
      </c>
      <c r="F392" s="201">
        <f t="shared" si="210"/>
        <v>0</v>
      </c>
      <c r="G392" s="201">
        <f t="shared" si="210"/>
        <v>89.982852639618855</v>
      </c>
      <c r="H392" s="203">
        <f t="shared" si="210"/>
        <v>0</v>
      </c>
      <c r="I392" s="160">
        <f t="shared" ref="I392" si="211">SUM(I371:I387)</f>
        <v>2027.8033168901279</v>
      </c>
      <c r="J392" s="155"/>
      <c r="K392" s="202" t="s">
        <v>26</v>
      </c>
      <c r="L392" s="201">
        <f>SUM(L371:L387)</f>
        <v>516.80749290676636</v>
      </c>
      <c r="M392" s="201">
        <f t="shared" ref="M392:R392" si="212">SUM(M371:M387)</f>
        <v>1.3090754177339154</v>
      </c>
      <c r="N392" s="201">
        <f t="shared" si="212"/>
        <v>50.487153166272797</v>
      </c>
      <c r="O392" s="201">
        <f t="shared" si="212"/>
        <v>1369.216742759736</v>
      </c>
      <c r="P392" s="201">
        <f t="shared" si="212"/>
        <v>972.43924602321704</v>
      </c>
      <c r="Q392" s="201">
        <f t="shared" si="212"/>
        <v>89.982852639618855</v>
      </c>
      <c r="R392" s="203">
        <f t="shared" si="212"/>
        <v>0</v>
      </c>
      <c r="S392" s="204">
        <f t="shared" ref="S392" si="213">SUM(S371:S387)</f>
        <v>3000.242562913345</v>
      </c>
      <c r="T392" s="147" t="str">
        <f>IF(ABS(S392-AI392)&gt;0.01,S392-AI392,"")</f>
        <v/>
      </c>
      <c r="U392" s="230" t="s">
        <v>59</v>
      </c>
      <c r="V392" s="231">
        <f>SUM(V371:V387)</f>
        <v>493.20769068621968</v>
      </c>
      <c r="W392" s="231">
        <f t="shared" ref="W392:AH392" si="214">SUM(W371:W387)</f>
        <v>12.239235746308132</v>
      </c>
      <c r="X392" s="231">
        <f t="shared" si="214"/>
        <v>89.982852639618855</v>
      </c>
      <c r="Y392" s="231">
        <f t="shared" si="214"/>
        <v>1.3090754177339154</v>
      </c>
      <c r="Z392" s="231">
        <f t="shared" si="214"/>
        <v>50.487153166272797</v>
      </c>
      <c r="AA392" s="231">
        <f t="shared" si="214"/>
        <v>1341.5987248073163</v>
      </c>
      <c r="AB392" s="231">
        <f t="shared" si="214"/>
        <v>972.43924602321704</v>
      </c>
      <c r="AC392" s="231">
        <f t="shared" si="214"/>
        <v>38.978584426658315</v>
      </c>
      <c r="AD392" s="232">
        <f t="shared" si="214"/>
        <v>11.360566474238544</v>
      </c>
      <c r="AE392" s="232">
        <f t="shared" si="214"/>
        <v>0</v>
      </c>
      <c r="AF392" s="232">
        <f t="shared" si="214"/>
        <v>0</v>
      </c>
      <c r="AG392" s="232">
        <f t="shared" si="214"/>
        <v>0</v>
      </c>
      <c r="AH392" s="232">
        <f t="shared" si="214"/>
        <v>27.61801795241977</v>
      </c>
      <c r="AI392" s="233">
        <f>SUM(V392:AC392)</f>
        <v>3000.2425629133454</v>
      </c>
      <c r="BA392" s="147"/>
      <c r="BR392" s="147"/>
      <c r="CG392" s="147"/>
    </row>
    <row r="393" spans="1:85" s="25" customFormat="1" ht="15" thickBot="1">
      <c r="A393" s="32" t="s">
        <v>83</v>
      </c>
      <c r="B393" s="49">
        <f>IF($I392=0,"-",B392/$I392)</f>
        <v>0.25486075922755208</v>
      </c>
      <c r="C393" s="49">
        <f t="shared" ref="C393:H393" si="215">IF($I392=0,"-",C392/$I392)</f>
        <v>6.4556330825098695E-4</v>
      </c>
      <c r="D393" s="49">
        <f t="shared" si="215"/>
        <v>2.4897460589866631E-2</v>
      </c>
      <c r="E393" s="49">
        <f t="shared" si="215"/>
        <v>0.67522167034403957</v>
      </c>
      <c r="F393" s="49">
        <f t="shared" si="215"/>
        <v>0</v>
      </c>
      <c r="G393" s="49">
        <f t="shared" si="215"/>
        <v>4.4374546530290729E-2</v>
      </c>
      <c r="H393" s="71">
        <f t="shared" si="215"/>
        <v>0</v>
      </c>
      <c r="I393" s="50">
        <f>SUM(B393:H393)</f>
        <v>1</v>
      </c>
      <c r="J393" s="147"/>
      <c r="K393" s="82" t="s">
        <v>83</v>
      </c>
      <c r="L393" s="99">
        <f>IF($S392=0,"-",L392/$S392)</f>
        <v>0.17225523672490248</v>
      </c>
      <c r="M393" s="99">
        <f t="shared" ref="M393:R393" si="216">IF($S392=0,"-",M392/$S392)</f>
        <v>4.3632319396960873E-4</v>
      </c>
      <c r="N393" s="99">
        <f t="shared" si="216"/>
        <v>1.6827690464216311E-2</v>
      </c>
      <c r="O393" s="99">
        <f t="shared" si="216"/>
        <v>0.45636868154759347</v>
      </c>
      <c r="P393" s="99">
        <f t="shared" si="216"/>
        <v>0.32412020882702997</v>
      </c>
      <c r="Q393" s="99">
        <f t="shared" si="216"/>
        <v>2.9991859242288137E-2</v>
      </c>
      <c r="R393" s="100">
        <f t="shared" si="216"/>
        <v>0</v>
      </c>
      <c r="S393" s="101">
        <f>SUM(L393:R393)</f>
        <v>0.99999999999999989</v>
      </c>
      <c r="U393" s="111" t="s">
        <v>83</v>
      </c>
      <c r="V393" s="133">
        <f>+V392/$AI392</f>
        <v>0.16438927198182834</v>
      </c>
      <c r="W393" s="133">
        <f t="shared" ref="W393:AH393" si="217">+W392/$AI392</f>
        <v>4.0794154104738072E-3</v>
      </c>
      <c r="X393" s="133">
        <f t="shared" si="217"/>
        <v>2.9991859242288133E-2</v>
      </c>
      <c r="Y393" s="133">
        <f t="shared" si="217"/>
        <v>4.3632319396960868E-4</v>
      </c>
      <c r="Z393" s="133">
        <f t="shared" si="217"/>
        <v>1.6827690464216307E-2</v>
      </c>
      <c r="AA393" s="133">
        <f t="shared" si="217"/>
        <v>0.44716341984848545</v>
      </c>
      <c r="AB393" s="133">
        <f t="shared" si="217"/>
        <v>0.32412020882702997</v>
      </c>
      <c r="AC393" s="133">
        <f t="shared" si="217"/>
        <v>1.2991811031708277E-2</v>
      </c>
      <c r="AD393" s="133">
        <f t="shared" si="217"/>
        <v>3.7865493326003008E-3</v>
      </c>
      <c r="AE393" s="133">
        <f t="shared" si="217"/>
        <v>0</v>
      </c>
      <c r="AF393" s="133">
        <f t="shared" si="217"/>
        <v>0</v>
      </c>
      <c r="AG393" s="133">
        <f t="shared" si="217"/>
        <v>0</v>
      </c>
      <c r="AH393" s="133">
        <f t="shared" si="217"/>
        <v>9.2052616991079757E-3</v>
      </c>
      <c r="AI393" s="134">
        <f>SUM(V393:AC393)</f>
        <v>1</v>
      </c>
    </row>
    <row r="394" spans="1:85" ht="15" thickBot="1">
      <c r="A394" s="234"/>
      <c r="B394" s="234"/>
      <c r="C394" s="234"/>
      <c r="D394" s="234"/>
      <c r="E394" s="234"/>
      <c r="F394" s="234"/>
      <c r="G394" s="234"/>
      <c r="H394" s="234"/>
      <c r="I394" s="234"/>
      <c r="K394" s="234"/>
      <c r="L394" s="234"/>
      <c r="M394" s="234"/>
      <c r="N394" s="234"/>
      <c r="O394" s="234"/>
      <c r="P394" s="234"/>
      <c r="Q394" s="234"/>
      <c r="R394" s="234"/>
      <c r="S394" s="234"/>
      <c r="AI394" s="155"/>
      <c r="BA394" s="147"/>
      <c r="BR394" s="147"/>
      <c r="CG394" s="147"/>
    </row>
    <row r="395" spans="1:85" ht="28.5">
      <c r="A395" s="346" t="s">
        <v>38</v>
      </c>
      <c r="B395" s="151" t="s">
        <v>0</v>
      </c>
      <c r="C395" s="151" t="s">
        <v>1</v>
      </c>
      <c r="D395" s="151" t="s">
        <v>2</v>
      </c>
      <c r="E395" s="151" t="s">
        <v>3</v>
      </c>
      <c r="F395" s="151" t="s">
        <v>27</v>
      </c>
      <c r="G395" s="151" t="s">
        <v>4</v>
      </c>
      <c r="H395" s="151" t="s">
        <v>5</v>
      </c>
      <c r="I395" s="152" t="s">
        <v>6</v>
      </c>
      <c r="K395" s="348" t="s">
        <v>38</v>
      </c>
      <c r="L395" s="153" t="s">
        <v>0</v>
      </c>
      <c r="M395" s="153" t="s">
        <v>1</v>
      </c>
      <c r="N395" s="153" t="s">
        <v>2</v>
      </c>
      <c r="O395" s="153" t="s">
        <v>3</v>
      </c>
      <c r="P395" s="153" t="s">
        <v>27</v>
      </c>
      <c r="Q395" s="153" t="s">
        <v>4</v>
      </c>
      <c r="R395" s="153" t="s">
        <v>5</v>
      </c>
      <c r="S395" s="154" t="s">
        <v>6</v>
      </c>
      <c r="U395" s="350" t="s">
        <v>38</v>
      </c>
      <c r="V395" s="206" t="s">
        <v>68</v>
      </c>
      <c r="W395" s="206" t="s">
        <v>69</v>
      </c>
      <c r="X395" s="206" t="s">
        <v>4</v>
      </c>
      <c r="Y395" s="206" t="s">
        <v>1</v>
      </c>
      <c r="Z395" s="206" t="s">
        <v>2</v>
      </c>
      <c r="AA395" s="206" t="s">
        <v>3</v>
      </c>
      <c r="AB395" s="206" t="s">
        <v>51</v>
      </c>
      <c r="AC395" s="206" t="s">
        <v>63</v>
      </c>
      <c r="AD395" s="207" t="s">
        <v>70</v>
      </c>
      <c r="AE395" s="207" t="s">
        <v>71</v>
      </c>
      <c r="AF395" s="207" t="s">
        <v>72</v>
      </c>
      <c r="AG395" s="207" t="s">
        <v>73</v>
      </c>
      <c r="AH395" s="207" t="s">
        <v>74</v>
      </c>
      <c r="AI395" s="208" t="s">
        <v>59</v>
      </c>
      <c r="BA395" s="147"/>
      <c r="BR395" s="147"/>
      <c r="CG395" s="147"/>
    </row>
    <row r="396" spans="1:85" ht="15">
      <c r="A396" s="347" t="s">
        <v>38</v>
      </c>
      <c r="B396" s="312" t="s">
        <v>115</v>
      </c>
      <c r="C396" s="313"/>
      <c r="D396" s="313"/>
      <c r="E396" s="313"/>
      <c r="F396" s="313"/>
      <c r="G396" s="313"/>
      <c r="H396" s="313"/>
      <c r="I396" s="314"/>
      <c r="K396" s="349" t="s">
        <v>38</v>
      </c>
      <c r="L396" s="315" t="s">
        <v>115</v>
      </c>
      <c r="M396" s="316"/>
      <c r="N396" s="316"/>
      <c r="O396" s="316"/>
      <c r="P396" s="316"/>
      <c r="Q396" s="316"/>
      <c r="R396" s="316"/>
      <c r="S396" s="317"/>
      <c r="U396" s="351" t="s">
        <v>38</v>
      </c>
      <c r="V396" s="344" t="s">
        <v>115</v>
      </c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5"/>
      <c r="BA396" s="147"/>
      <c r="BR396" s="147"/>
      <c r="CG396" s="147"/>
    </row>
    <row r="397" spans="1:85" ht="15">
      <c r="A397" s="157" t="s">
        <v>7</v>
      </c>
      <c r="B397" s="158">
        <v>0</v>
      </c>
      <c r="C397" s="158">
        <v>0</v>
      </c>
      <c r="D397" s="158">
        <v>0</v>
      </c>
      <c r="E397" s="158">
        <v>0</v>
      </c>
      <c r="F397" s="321"/>
      <c r="G397" s="158">
        <v>0</v>
      </c>
      <c r="H397" s="159">
        <v>0</v>
      </c>
      <c r="I397" s="160">
        <f>SUM(B397:H397)</f>
        <v>0</v>
      </c>
      <c r="J397" s="155"/>
      <c r="K397" s="209" t="s">
        <v>7</v>
      </c>
      <c r="L397" s="158">
        <v>0</v>
      </c>
      <c r="M397" s="158">
        <v>0</v>
      </c>
      <c r="N397" s="158">
        <v>0</v>
      </c>
      <c r="O397" s="158">
        <v>0</v>
      </c>
      <c r="P397" s="158">
        <v>0</v>
      </c>
      <c r="Q397" s="158">
        <v>0</v>
      </c>
      <c r="R397" s="210">
        <v>0</v>
      </c>
      <c r="S397" s="211">
        <f>SUM(L397:R397)</f>
        <v>0</v>
      </c>
      <c r="U397" s="212" t="s">
        <v>7</v>
      </c>
      <c r="V397" s="213">
        <v>0</v>
      </c>
      <c r="W397" s="213">
        <v>0</v>
      </c>
      <c r="X397" s="213">
        <v>0</v>
      </c>
      <c r="Y397" s="213">
        <v>0</v>
      </c>
      <c r="Z397" s="213">
        <v>0</v>
      </c>
      <c r="AA397" s="213">
        <v>0</v>
      </c>
      <c r="AB397" s="213">
        <v>0</v>
      </c>
      <c r="AC397" s="214">
        <v>0</v>
      </c>
      <c r="AD397" s="215">
        <v>0</v>
      </c>
      <c r="AE397" s="215">
        <v>0</v>
      </c>
      <c r="AF397" s="215">
        <v>0</v>
      </c>
      <c r="AG397" s="215">
        <v>0</v>
      </c>
      <c r="AH397" s="215">
        <v>0</v>
      </c>
      <c r="AI397" s="216">
        <f>SUM(V397:AC397)</f>
        <v>0</v>
      </c>
      <c r="BA397" s="147"/>
      <c r="BR397" s="147"/>
      <c r="CG397" s="147"/>
    </row>
    <row r="398" spans="1:85" ht="15">
      <c r="A398" s="165" t="s">
        <v>8</v>
      </c>
      <c r="B398" s="166">
        <v>0</v>
      </c>
      <c r="C398" s="166">
        <v>0</v>
      </c>
      <c r="D398" s="166">
        <v>0</v>
      </c>
      <c r="E398" s="166">
        <v>0</v>
      </c>
      <c r="F398" s="322"/>
      <c r="G398" s="166">
        <v>0</v>
      </c>
      <c r="H398" s="167">
        <v>0</v>
      </c>
      <c r="I398" s="168">
        <f t="shared" ref="I398:I417" si="218">SUM(B398:H398)</f>
        <v>0</v>
      </c>
      <c r="J398" s="155"/>
      <c r="K398" s="169" t="s">
        <v>8</v>
      </c>
      <c r="L398" s="170">
        <v>0</v>
      </c>
      <c r="M398" s="170">
        <v>0</v>
      </c>
      <c r="N398" s="170">
        <v>0</v>
      </c>
      <c r="O398" s="170">
        <v>0</v>
      </c>
      <c r="P398" s="170">
        <v>0</v>
      </c>
      <c r="Q398" s="170">
        <v>0</v>
      </c>
      <c r="R398" s="171">
        <v>0</v>
      </c>
      <c r="S398" s="172">
        <f t="shared" ref="S398:S417" si="219">SUM(L398:R398)</f>
        <v>0</v>
      </c>
      <c r="U398" s="217" t="s">
        <v>8</v>
      </c>
      <c r="V398" s="218">
        <v>0</v>
      </c>
      <c r="W398" s="218">
        <v>0</v>
      </c>
      <c r="X398" s="218">
        <v>0</v>
      </c>
      <c r="Y398" s="218">
        <v>0</v>
      </c>
      <c r="Z398" s="218">
        <v>0</v>
      </c>
      <c r="AA398" s="218">
        <v>0</v>
      </c>
      <c r="AB398" s="218">
        <v>0</v>
      </c>
      <c r="AC398" s="219">
        <v>0</v>
      </c>
      <c r="AD398" s="218">
        <v>0</v>
      </c>
      <c r="AE398" s="218">
        <v>0</v>
      </c>
      <c r="AF398" s="218">
        <v>0</v>
      </c>
      <c r="AG398" s="218">
        <v>0</v>
      </c>
      <c r="AH398" s="218">
        <v>0</v>
      </c>
      <c r="AI398" s="220">
        <f t="shared" ref="AI398:AI417" si="220">SUM(V398:AC398)</f>
        <v>0</v>
      </c>
      <c r="BA398" s="147"/>
      <c r="BR398" s="147"/>
      <c r="CG398" s="147"/>
    </row>
    <row r="399" spans="1:85" ht="15">
      <c r="A399" s="173" t="s">
        <v>10</v>
      </c>
      <c r="B399" s="162">
        <v>0</v>
      </c>
      <c r="C399" s="162">
        <v>0</v>
      </c>
      <c r="D399" s="162">
        <v>4.4942677937969779E-2</v>
      </c>
      <c r="E399" s="162">
        <v>0</v>
      </c>
      <c r="F399" s="322"/>
      <c r="G399" s="162">
        <v>0</v>
      </c>
      <c r="H399" s="174">
        <v>0</v>
      </c>
      <c r="I399" s="160">
        <f t="shared" si="218"/>
        <v>4.4942677937969779E-2</v>
      </c>
      <c r="J399" s="155"/>
      <c r="K399" s="175" t="s">
        <v>10</v>
      </c>
      <c r="L399" s="162">
        <v>0</v>
      </c>
      <c r="M399" s="162">
        <v>0</v>
      </c>
      <c r="N399" s="162">
        <v>4.4942677937969779E-2</v>
      </c>
      <c r="O399" s="162">
        <v>0</v>
      </c>
      <c r="P399" s="162">
        <v>0</v>
      </c>
      <c r="Q399" s="162">
        <v>0</v>
      </c>
      <c r="R399" s="163">
        <v>0</v>
      </c>
      <c r="S399" s="164">
        <f t="shared" si="219"/>
        <v>4.4942677937969779E-2</v>
      </c>
      <c r="U399" s="221" t="s">
        <v>10</v>
      </c>
      <c r="V399" s="213">
        <v>0</v>
      </c>
      <c r="W399" s="213">
        <v>0</v>
      </c>
      <c r="X399" s="213">
        <v>0</v>
      </c>
      <c r="Y399" s="213">
        <v>0</v>
      </c>
      <c r="Z399" s="213">
        <v>4.4942677937969779E-2</v>
      </c>
      <c r="AA399" s="213">
        <v>0</v>
      </c>
      <c r="AB399" s="213">
        <v>0</v>
      </c>
      <c r="AC399" s="214">
        <v>0</v>
      </c>
      <c r="AD399" s="215">
        <v>0</v>
      </c>
      <c r="AE399" s="215">
        <v>0</v>
      </c>
      <c r="AF399" s="215">
        <v>0</v>
      </c>
      <c r="AG399" s="215">
        <v>0</v>
      </c>
      <c r="AH399" s="215">
        <v>0</v>
      </c>
      <c r="AI399" s="216">
        <f t="shared" si="220"/>
        <v>4.4942677937969779E-2</v>
      </c>
      <c r="BA399" s="147"/>
      <c r="BR399" s="147"/>
      <c r="CG399" s="147"/>
    </row>
    <row r="400" spans="1:85" ht="15">
      <c r="A400" s="165" t="s">
        <v>52</v>
      </c>
      <c r="B400" s="166">
        <v>0</v>
      </c>
      <c r="C400" s="166">
        <v>0</v>
      </c>
      <c r="D400" s="166">
        <v>0</v>
      </c>
      <c r="E400" s="166">
        <v>0</v>
      </c>
      <c r="F400" s="322"/>
      <c r="G400" s="166">
        <v>0</v>
      </c>
      <c r="H400" s="167">
        <v>0</v>
      </c>
      <c r="I400" s="168">
        <f t="shared" si="218"/>
        <v>0</v>
      </c>
      <c r="J400" s="155"/>
      <c r="K400" s="169" t="s">
        <v>52</v>
      </c>
      <c r="L400" s="170">
        <v>0</v>
      </c>
      <c r="M400" s="170">
        <v>0</v>
      </c>
      <c r="N400" s="170">
        <v>0</v>
      </c>
      <c r="O400" s="170">
        <v>0</v>
      </c>
      <c r="P400" s="170">
        <v>0</v>
      </c>
      <c r="Q400" s="170">
        <v>0</v>
      </c>
      <c r="R400" s="171">
        <v>0</v>
      </c>
      <c r="S400" s="172">
        <f t="shared" si="219"/>
        <v>0</v>
      </c>
      <c r="U400" s="217" t="s">
        <v>52</v>
      </c>
      <c r="V400" s="218">
        <v>0</v>
      </c>
      <c r="W400" s="218">
        <v>0</v>
      </c>
      <c r="X400" s="218">
        <v>0</v>
      </c>
      <c r="Y400" s="218">
        <v>0</v>
      </c>
      <c r="Z400" s="218">
        <v>0</v>
      </c>
      <c r="AA400" s="218">
        <v>0</v>
      </c>
      <c r="AB400" s="218">
        <v>0</v>
      </c>
      <c r="AC400" s="219">
        <v>0</v>
      </c>
      <c r="AD400" s="218">
        <v>0</v>
      </c>
      <c r="AE400" s="218">
        <v>0</v>
      </c>
      <c r="AF400" s="218">
        <v>0</v>
      </c>
      <c r="AG400" s="218">
        <v>0</v>
      </c>
      <c r="AH400" s="218">
        <v>0</v>
      </c>
      <c r="AI400" s="220">
        <f t="shared" si="220"/>
        <v>0</v>
      </c>
      <c r="BA400" s="147"/>
      <c r="BR400" s="147"/>
      <c r="CG400" s="147"/>
    </row>
    <row r="401" spans="1:85" ht="15">
      <c r="A401" s="173" t="s">
        <v>16</v>
      </c>
      <c r="B401" s="162">
        <v>10.085511473518007</v>
      </c>
      <c r="C401" s="162">
        <v>4.3973662465907175</v>
      </c>
      <c r="D401" s="162">
        <v>0</v>
      </c>
      <c r="E401" s="162">
        <v>0</v>
      </c>
      <c r="F401" s="322"/>
      <c r="G401" s="162">
        <v>0</v>
      </c>
      <c r="H401" s="174">
        <v>0</v>
      </c>
      <c r="I401" s="160">
        <f t="shared" si="218"/>
        <v>14.482877720108725</v>
      </c>
      <c r="J401" s="155"/>
      <c r="K401" s="175" t="s">
        <v>16</v>
      </c>
      <c r="L401" s="162">
        <v>10.085511473518007</v>
      </c>
      <c r="M401" s="162">
        <v>4.3973662465907175</v>
      </c>
      <c r="N401" s="162">
        <v>0</v>
      </c>
      <c r="O401" s="162">
        <v>0</v>
      </c>
      <c r="P401" s="162">
        <v>0</v>
      </c>
      <c r="Q401" s="162">
        <v>0</v>
      </c>
      <c r="R401" s="163">
        <v>0</v>
      </c>
      <c r="S401" s="164">
        <f t="shared" si="219"/>
        <v>14.482877720108725</v>
      </c>
      <c r="U401" s="221" t="s">
        <v>16</v>
      </c>
      <c r="V401" s="213">
        <v>10.085511473518007</v>
      </c>
      <c r="W401" s="213">
        <v>0</v>
      </c>
      <c r="X401" s="213">
        <v>0</v>
      </c>
      <c r="Y401" s="213">
        <v>4.3973662465907175</v>
      </c>
      <c r="Z401" s="213">
        <v>0</v>
      </c>
      <c r="AA401" s="213">
        <v>0</v>
      </c>
      <c r="AB401" s="213">
        <v>0</v>
      </c>
      <c r="AC401" s="214">
        <v>0</v>
      </c>
      <c r="AD401" s="215">
        <v>0</v>
      </c>
      <c r="AE401" s="215">
        <v>0</v>
      </c>
      <c r="AF401" s="215">
        <v>0</v>
      </c>
      <c r="AG401" s="215">
        <v>0</v>
      </c>
      <c r="AH401" s="215">
        <v>0</v>
      </c>
      <c r="AI401" s="216">
        <f t="shared" si="220"/>
        <v>14.482877720108725</v>
      </c>
      <c r="BA401" s="147"/>
      <c r="BR401" s="147"/>
      <c r="CG401" s="147"/>
    </row>
    <row r="402" spans="1:85" ht="15">
      <c r="A402" s="165" t="s">
        <v>15</v>
      </c>
      <c r="B402" s="166">
        <v>3.9577707379951486</v>
      </c>
      <c r="C402" s="166">
        <v>2.4984156596702127</v>
      </c>
      <c r="D402" s="166">
        <v>0.60213561881956257</v>
      </c>
      <c r="E402" s="166">
        <v>0</v>
      </c>
      <c r="F402" s="322"/>
      <c r="G402" s="166">
        <v>0</v>
      </c>
      <c r="H402" s="167">
        <v>0</v>
      </c>
      <c r="I402" s="168">
        <f t="shared" si="218"/>
        <v>7.0583220164849232</v>
      </c>
      <c r="J402" s="155"/>
      <c r="K402" s="169" t="s">
        <v>15</v>
      </c>
      <c r="L402" s="170">
        <v>3.9577707379951486</v>
      </c>
      <c r="M402" s="170">
        <v>2.4984156596702127</v>
      </c>
      <c r="N402" s="170">
        <v>0.60213561881956257</v>
      </c>
      <c r="O402" s="170">
        <v>0</v>
      </c>
      <c r="P402" s="170">
        <v>0</v>
      </c>
      <c r="Q402" s="170">
        <v>0</v>
      </c>
      <c r="R402" s="171">
        <v>0</v>
      </c>
      <c r="S402" s="172">
        <f t="shared" si="219"/>
        <v>7.0583220164849232</v>
      </c>
      <c r="U402" s="217" t="s">
        <v>53</v>
      </c>
      <c r="V402" s="218">
        <v>3.9577707379951486</v>
      </c>
      <c r="W402" s="218">
        <v>0</v>
      </c>
      <c r="X402" s="218">
        <v>0</v>
      </c>
      <c r="Y402" s="218">
        <v>2.4984156596702127</v>
      </c>
      <c r="Z402" s="218">
        <v>0.60213561881956257</v>
      </c>
      <c r="AA402" s="218">
        <v>0</v>
      </c>
      <c r="AB402" s="218">
        <v>0</v>
      </c>
      <c r="AC402" s="219">
        <v>0</v>
      </c>
      <c r="AD402" s="218">
        <v>0</v>
      </c>
      <c r="AE402" s="218">
        <v>0</v>
      </c>
      <c r="AF402" s="218">
        <v>0</v>
      </c>
      <c r="AG402" s="218">
        <v>0</v>
      </c>
      <c r="AH402" s="218">
        <v>0</v>
      </c>
      <c r="AI402" s="220">
        <f t="shared" si="220"/>
        <v>7.0583220164849232</v>
      </c>
      <c r="BA402" s="147"/>
      <c r="BR402" s="147"/>
      <c r="CG402" s="147"/>
    </row>
    <row r="403" spans="1:85" ht="15">
      <c r="A403" s="173" t="s">
        <v>54</v>
      </c>
      <c r="B403" s="162">
        <v>0</v>
      </c>
      <c r="C403" s="162">
        <v>0</v>
      </c>
      <c r="D403" s="162">
        <v>0</v>
      </c>
      <c r="E403" s="162">
        <v>0</v>
      </c>
      <c r="F403" s="322"/>
      <c r="G403" s="162">
        <v>0</v>
      </c>
      <c r="H403" s="174">
        <v>0</v>
      </c>
      <c r="I403" s="160">
        <f t="shared" si="218"/>
        <v>0</v>
      </c>
      <c r="J403" s="155"/>
      <c r="K403" s="175" t="s">
        <v>54</v>
      </c>
      <c r="L403" s="162">
        <v>0</v>
      </c>
      <c r="M403" s="162">
        <v>0</v>
      </c>
      <c r="N403" s="162">
        <v>0</v>
      </c>
      <c r="O403" s="162">
        <v>0</v>
      </c>
      <c r="P403" s="162">
        <v>10.596583160373351</v>
      </c>
      <c r="Q403" s="162">
        <v>0</v>
      </c>
      <c r="R403" s="163">
        <v>0</v>
      </c>
      <c r="S403" s="164">
        <f t="shared" si="219"/>
        <v>10.596583160373351</v>
      </c>
      <c r="U403" s="221" t="s">
        <v>54</v>
      </c>
      <c r="V403" s="213">
        <v>0</v>
      </c>
      <c r="W403" s="213">
        <v>0</v>
      </c>
      <c r="X403" s="213">
        <v>0</v>
      </c>
      <c r="Y403" s="213">
        <v>0</v>
      </c>
      <c r="Z403" s="213">
        <v>0</v>
      </c>
      <c r="AA403" s="213">
        <v>0</v>
      </c>
      <c r="AB403" s="213">
        <v>10.596583160373351</v>
      </c>
      <c r="AC403" s="214">
        <v>0</v>
      </c>
      <c r="AD403" s="213">
        <v>0</v>
      </c>
      <c r="AE403" s="213">
        <v>0</v>
      </c>
      <c r="AF403" s="213">
        <v>0</v>
      </c>
      <c r="AG403" s="213">
        <v>0</v>
      </c>
      <c r="AH403" s="213">
        <v>0</v>
      </c>
      <c r="AI403" s="216">
        <f t="shared" si="220"/>
        <v>10.596583160373351</v>
      </c>
      <c r="BA403" s="147"/>
      <c r="BR403" s="147"/>
      <c r="CG403" s="147"/>
    </row>
    <row r="404" spans="1:85" ht="15">
      <c r="A404" s="165" t="s">
        <v>12</v>
      </c>
      <c r="B404" s="166">
        <v>0</v>
      </c>
      <c r="C404" s="166">
        <v>8.6107618890644944E-2</v>
      </c>
      <c r="D404" s="166">
        <v>0</v>
      </c>
      <c r="E404" s="166">
        <v>0</v>
      </c>
      <c r="F404" s="322"/>
      <c r="G404" s="166">
        <v>0</v>
      </c>
      <c r="H404" s="167">
        <v>0</v>
      </c>
      <c r="I404" s="168">
        <f t="shared" si="218"/>
        <v>8.6107618890644944E-2</v>
      </c>
      <c r="J404" s="155"/>
      <c r="K404" s="169" t="s">
        <v>12</v>
      </c>
      <c r="L404" s="170">
        <v>0</v>
      </c>
      <c r="M404" s="170">
        <v>8.6107618890644944E-2</v>
      </c>
      <c r="N404" s="170">
        <v>0</v>
      </c>
      <c r="O404" s="170">
        <v>0</v>
      </c>
      <c r="P404" s="170">
        <v>2.2924453693778997</v>
      </c>
      <c r="Q404" s="170">
        <v>0</v>
      </c>
      <c r="R404" s="171">
        <v>0</v>
      </c>
      <c r="S404" s="172">
        <f t="shared" si="219"/>
        <v>2.3785529882685448</v>
      </c>
      <c r="U404" s="217" t="s">
        <v>12</v>
      </c>
      <c r="V404" s="218">
        <v>0</v>
      </c>
      <c r="W404" s="218">
        <v>0</v>
      </c>
      <c r="X404" s="218">
        <v>0</v>
      </c>
      <c r="Y404" s="218">
        <v>8.6107618890644944E-2</v>
      </c>
      <c r="Z404" s="218">
        <v>0</v>
      </c>
      <c r="AA404" s="218">
        <v>0</v>
      </c>
      <c r="AB404" s="218">
        <v>2.2924453693778997</v>
      </c>
      <c r="AC404" s="219">
        <v>0</v>
      </c>
      <c r="AD404" s="218">
        <v>0</v>
      </c>
      <c r="AE404" s="218">
        <v>0</v>
      </c>
      <c r="AF404" s="218">
        <v>0</v>
      </c>
      <c r="AG404" s="218">
        <v>0</v>
      </c>
      <c r="AH404" s="218">
        <v>0</v>
      </c>
      <c r="AI404" s="220">
        <f t="shared" si="220"/>
        <v>2.3785529882685448</v>
      </c>
      <c r="BA404" s="147"/>
      <c r="BR404" s="147"/>
      <c r="CG404" s="147"/>
    </row>
    <row r="405" spans="1:85" ht="15">
      <c r="A405" s="173" t="s">
        <v>55</v>
      </c>
      <c r="B405" s="162">
        <v>0</v>
      </c>
      <c r="C405" s="162">
        <v>0</v>
      </c>
      <c r="D405" s="162">
        <v>0</v>
      </c>
      <c r="E405" s="162">
        <v>0</v>
      </c>
      <c r="F405" s="322"/>
      <c r="G405" s="162">
        <v>0</v>
      </c>
      <c r="H405" s="174">
        <v>0</v>
      </c>
      <c r="I405" s="160">
        <f t="shared" si="218"/>
        <v>0</v>
      </c>
      <c r="J405" s="155"/>
      <c r="K405" s="175" t="s">
        <v>55</v>
      </c>
      <c r="L405" s="162">
        <v>0</v>
      </c>
      <c r="M405" s="162">
        <v>0</v>
      </c>
      <c r="N405" s="162">
        <v>0</v>
      </c>
      <c r="O405" s="162">
        <v>0</v>
      </c>
      <c r="P405" s="162">
        <v>0</v>
      </c>
      <c r="Q405" s="162">
        <v>0</v>
      </c>
      <c r="R405" s="163">
        <v>0</v>
      </c>
      <c r="S405" s="164">
        <f t="shared" si="219"/>
        <v>0</v>
      </c>
      <c r="U405" s="221" t="s">
        <v>55</v>
      </c>
      <c r="V405" s="213">
        <v>0</v>
      </c>
      <c r="W405" s="213">
        <v>0</v>
      </c>
      <c r="X405" s="213">
        <v>0</v>
      </c>
      <c r="Y405" s="213">
        <v>0</v>
      </c>
      <c r="Z405" s="213">
        <v>0</v>
      </c>
      <c r="AA405" s="213">
        <v>0</v>
      </c>
      <c r="AB405" s="213">
        <v>0</v>
      </c>
      <c r="AC405" s="214">
        <v>0</v>
      </c>
      <c r="AD405" s="213">
        <v>0</v>
      </c>
      <c r="AE405" s="213">
        <v>0</v>
      </c>
      <c r="AF405" s="213">
        <v>0</v>
      </c>
      <c r="AG405" s="213">
        <v>0</v>
      </c>
      <c r="AH405" s="213">
        <v>0</v>
      </c>
      <c r="AI405" s="216">
        <f t="shared" si="220"/>
        <v>0</v>
      </c>
      <c r="BA405" s="147"/>
      <c r="BR405" s="147"/>
      <c r="CG405" s="147"/>
    </row>
    <row r="406" spans="1:85" ht="15">
      <c r="A406" s="165" t="s">
        <v>17</v>
      </c>
      <c r="B406" s="166">
        <v>0</v>
      </c>
      <c r="C406" s="166">
        <v>0</v>
      </c>
      <c r="D406" s="166">
        <v>0.40198720586893699</v>
      </c>
      <c r="E406" s="166">
        <v>0</v>
      </c>
      <c r="F406" s="322"/>
      <c r="G406" s="166">
        <v>0</v>
      </c>
      <c r="H406" s="167">
        <v>0</v>
      </c>
      <c r="I406" s="168">
        <f t="shared" si="218"/>
        <v>0.40198720586893699</v>
      </c>
      <c r="J406" s="155"/>
      <c r="K406" s="169" t="s">
        <v>17</v>
      </c>
      <c r="L406" s="170">
        <v>0</v>
      </c>
      <c r="M406" s="170">
        <v>0</v>
      </c>
      <c r="N406" s="170">
        <v>0.40198720586893699</v>
      </c>
      <c r="O406" s="170">
        <v>0</v>
      </c>
      <c r="P406" s="170">
        <v>1.9909658886894145E-2</v>
      </c>
      <c r="Q406" s="170">
        <v>0</v>
      </c>
      <c r="R406" s="171">
        <v>0</v>
      </c>
      <c r="S406" s="172">
        <f t="shared" si="219"/>
        <v>0.42189686475583116</v>
      </c>
      <c r="U406" s="217" t="s">
        <v>17</v>
      </c>
      <c r="V406" s="218">
        <v>0</v>
      </c>
      <c r="W406" s="218">
        <v>0</v>
      </c>
      <c r="X406" s="218">
        <v>0</v>
      </c>
      <c r="Y406" s="218">
        <v>0</v>
      </c>
      <c r="Z406" s="218">
        <v>0.40198720586893699</v>
      </c>
      <c r="AA406" s="218">
        <v>0</v>
      </c>
      <c r="AB406" s="218">
        <v>1.9909658886894145E-2</v>
      </c>
      <c r="AC406" s="219">
        <v>0</v>
      </c>
      <c r="AD406" s="218">
        <v>0</v>
      </c>
      <c r="AE406" s="218">
        <v>0</v>
      </c>
      <c r="AF406" s="218">
        <v>0</v>
      </c>
      <c r="AG406" s="218">
        <v>0</v>
      </c>
      <c r="AH406" s="218">
        <v>0</v>
      </c>
      <c r="AI406" s="220">
        <f t="shared" si="220"/>
        <v>0.42189686475583116</v>
      </c>
      <c r="BA406" s="147"/>
      <c r="BR406" s="147"/>
      <c r="CG406" s="147"/>
    </row>
    <row r="407" spans="1:85" ht="15">
      <c r="A407" s="173" t="s">
        <v>139</v>
      </c>
      <c r="B407" s="162">
        <v>3.3901495476136154</v>
      </c>
      <c r="C407" s="162">
        <v>25.040408562736431</v>
      </c>
      <c r="D407" s="162">
        <v>9.894305099162624</v>
      </c>
      <c r="E407" s="162">
        <v>0</v>
      </c>
      <c r="F407" s="322"/>
      <c r="G407" s="162">
        <v>0</v>
      </c>
      <c r="H407" s="174">
        <v>0</v>
      </c>
      <c r="I407" s="160">
        <f t="shared" si="218"/>
        <v>38.324863209512671</v>
      </c>
      <c r="J407" s="155"/>
      <c r="K407" s="175" t="s">
        <v>139</v>
      </c>
      <c r="L407" s="162">
        <v>3.3901495476136154</v>
      </c>
      <c r="M407" s="162">
        <v>25.040408562736431</v>
      </c>
      <c r="N407" s="162">
        <v>9.894305099162624</v>
      </c>
      <c r="O407" s="162">
        <v>0</v>
      </c>
      <c r="P407" s="162">
        <v>0</v>
      </c>
      <c r="Q407" s="162">
        <v>0</v>
      </c>
      <c r="R407" s="163">
        <v>0</v>
      </c>
      <c r="S407" s="164">
        <f t="shared" si="219"/>
        <v>38.324863209512671</v>
      </c>
      <c r="U407" s="221" t="s">
        <v>139</v>
      </c>
      <c r="V407" s="213">
        <v>3.3901495476136154</v>
      </c>
      <c r="W407" s="213">
        <v>0</v>
      </c>
      <c r="X407" s="213">
        <v>0</v>
      </c>
      <c r="Y407" s="213">
        <v>25.040408562736431</v>
      </c>
      <c r="Z407" s="213">
        <v>4.2891505511675998</v>
      </c>
      <c r="AA407" s="213">
        <v>0</v>
      </c>
      <c r="AB407" s="213">
        <v>0</v>
      </c>
      <c r="AC407" s="214">
        <v>5.6051545479950242</v>
      </c>
      <c r="AD407" s="213">
        <v>0</v>
      </c>
      <c r="AE407" s="213">
        <v>0</v>
      </c>
      <c r="AF407" s="213">
        <v>0</v>
      </c>
      <c r="AG407" s="213">
        <v>5.6051545479950242</v>
      </c>
      <c r="AH407" s="213">
        <v>0</v>
      </c>
      <c r="AI407" s="216">
        <f t="shared" si="220"/>
        <v>38.324863209512671</v>
      </c>
      <c r="BA407" s="147"/>
      <c r="BR407" s="147"/>
      <c r="CG407" s="147"/>
    </row>
    <row r="408" spans="1:85" ht="15">
      <c r="A408" s="165" t="s">
        <v>25</v>
      </c>
      <c r="B408" s="166">
        <v>12.286244240391269</v>
      </c>
      <c r="C408" s="166">
        <v>0.30028992643788321</v>
      </c>
      <c r="D408" s="166">
        <v>2.4201938118862727</v>
      </c>
      <c r="E408" s="166">
        <v>89.864281077745176</v>
      </c>
      <c r="F408" s="322"/>
      <c r="G408" s="166">
        <v>12.509005873586148</v>
      </c>
      <c r="H408" s="167">
        <v>0</v>
      </c>
      <c r="I408" s="168">
        <f t="shared" si="218"/>
        <v>117.38001493004676</v>
      </c>
      <c r="J408" s="155"/>
      <c r="K408" s="169" t="s">
        <v>25</v>
      </c>
      <c r="L408" s="170">
        <v>12.286244240391269</v>
      </c>
      <c r="M408" s="170">
        <v>0.30028992643788321</v>
      </c>
      <c r="N408" s="170">
        <v>2.4201938118862727</v>
      </c>
      <c r="O408" s="170">
        <v>89.864281077745176</v>
      </c>
      <c r="P408" s="170">
        <v>1.2462637721711038</v>
      </c>
      <c r="Q408" s="170">
        <v>12.509005873586148</v>
      </c>
      <c r="R408" s="171">
        <v>0</v>
      </c>
      <c r="S408" s="172">
        <f t="shared" si="219"/>
        <v>118.62627870221786</v>
      </c>
      <c r="U408" s="217" t="s">
        <v>25</v>
      </c>
      <c r="V408" s="218">
        <v>0</v>
      </c>
      <c r="W408" s="218">
        <v>9.4834043932216758</v>
      </c>
      <c r="X408" s="218">
        <v>12.509005873586148</v>
      </c>
      <c r="Y408" s="218">
        <v>0.30028992643788321</v>
      </c>
      <c r="Z408" s="218">
        <v>2.4201938118862727</v>
      </c>
      <c r="AA408" s="218">
        <v>86.20057549601826</v>
      </c>
      <c r="AB408" s="218">
        <v>1.2462637721711038</v>
      </c>
      <c r="AC408" s="219">
        <v>6.4665454288965165</v>
      </c>
      <c r="AD408" s="218">
        <v>2.8028398471695932</v>
      </c>
      <c r="AE408" s="218">
        <v>3.6637055817269211</v>
      </c>
      <c r="AF408" s="218">
        <v>0</v>
      </c>
      <c r="AG408" s="218">
        <v>0</v>
      </c>
      <c r="AH408" s="218">
        <v>0</v>
      </c>
      <c r="AI408" s="220">
        <f t="shared" si="220"/>
        <v>118.62627870221786</v>
      </c>
      <c r="BA408" s="147"/>
      <c r="BR408" s="147"/>
      <c r="CG408" s="147"/>
    </row>
    <row r="409" spans="1:85" ht="15">
      <c r="A409" s="173" t="s">
        <v>24</v>
      </c>
      <c r="B409" s="162">
        <v>2.9455728300831927</v>
      </c>
      <c r="C409" s="162">
        <v>0</v>
      </c>
      <c r="D409" s="162">
        <v>0</v>
      </c>
      <c r="E409" s="162">
        <v>0</v>
      </c>
      <c r="F409" s="322"/>
      <c r="G409" s="162">
        <v>0</v>
      </c>
      <c r="H409" s="174">
        <v>0</v>
      </c>
      <c r="I409" s="160">
        <f t="shared" si="218"/>
        <v>2.9455728300831927</v>
      </c>
      <c r="J409" s="155"/>
      <c r="K409" s="175" t="s">
        <v>24</v>
      </c>
      <c r="L409" s="162">
        <v>2.9455728300831927</v>
      </c>
      <c r="M409" s="162">
        <v>0</v>
      </c>
      <c r="N409" s="162">
        <v>0</v>
      </c>
      <c r="O409" s="162">
        <v>0</v>
      </c>
      <c r="P409" s="162">
        <v>0</v>
      </c>
      <c r="Q409" s="162">
        <v>0</v>
      </c>
      <c r="R409" s="163">
        <v>0</v>
      </c>
      <c r="S409" s="164">
        <f t="shared" si="219"/>
        <v>2.9455728300831927</v>
      </c>
      <c r="U409" s="221" t="s">
        <v>24</v>
      </c>
      <c r="V409" s="213">
        <v>2.9455728300831927</v>
      </c>
      <c r="W409" s="213">
        <v>0</v>
      </c>
      <c r="X409" s="213">
        <v>0</v>
      </c>
      <c r="Y409" s="213">
        <v>0</v>
      </c>
      <c r="Z409" s="213">
        <v>0</v>
      </c>
      <c r="AA409" s="213">
        <v>0</v>
      </c>
      <c r="AB409" s="213">
        <v>0</v>
      </c>
      <c r="AC409" s="214">
        <v>0</v>
      </c>
      <c r="AD409" s="213">
        <v>0</v>
      </c>
      <c r="AE409" s="213">
        <v>0</v>
      </c>
      <c r="AF409" s="213">
        <v>0</v>
      </c>
      <c r="AG409" s="213">
        <v>0</v>
      </c>
      <c r="AH409" s="213">
        <v>0</v>
      </c>
      <c r="AI409" s="216">
        <f t="shared" si="220"/>
        <v>2.9455728300831927</v>
      </c>
      <c r="BA409" s="147"/>
      <c r="BR409" s="147"/>
      <c r="CG409" s="147"/>
    </row>
    <row r="410" spans="1:85" ht="15">
      <c r="A410" s="165" t="s">
        <v>56</v>
      </c>
      <c r="B410" s="166">
        <v>0.34168503776085646</v>
      </c>
      <c r="C410" s="166">
        <v>0</v>
      </c>
      <c r="D410" s="166">
        <v>0</v>
      </c>
      <c r="E410" s="166">
        <v>0</v>
      </c>
      <c r="F410" s="322"/>
      <c r="G410" s="166">
        <v>0</v>
      </c>
      <c r="H410" s="167">
        <v>0</v>
      </c>
      <c r="I410" s="168">
        <f t="shared" si="218"/>
        <v>0.34168503776085646</v>
      </c>
      <c r="J410" s="155"/>
      <c r="K410" s="169" t="s">
        <v>56</v>
      </c>
      <c r="L410" s="170">
        <v>0.34168503776085646</v>
      </c>
      <c r="M410" s="170">
        <v>0</v>
      </c>
      <c r="N410" s="170">
        <v>0</v>
      </c>
      <c r="O410" s="170">
        <v>0</v>
      </c>
      <c r="P410" s="170">
        <v>0</v>
      </c>
      <c r="Q410" s="170">
        <v>0</v>
      </c>
      <c r="R410" s="171">
        <v>0</v>
      </c>
      <c r="S410" s="172">
        <f t="shared" si="219"/>
        <v>0.34168503776085646</v>
      </c>
      <c r="U410" s="217" t="s">
        <v>56</v>
      </c>
      <c r="V410" s="218">
        <v>0.34168503776085646</v>
      </c>
      <c r="W410" s="218">
        <v>0</v>
      </c>
      <c r="X410" s="218">
        <v>0</v>
      </c>
      <c r="Y410" s="218">
        <v>0</v>
      </c>
      <c r="Z410" s="218">
        <v>0</v>
      </c>
      <c r="AA410" s="218">
        <v>0</v>
      </c>
      <c r="AB410" s="218">
        <v>0</v>
      </c>
      <c r="AC410" s="219">
        <v>0</v>
      </c>
      <c r="AD410" s="218">
        <v>0</v>
      </c>
      <c r="AE410" s="218">
        <v>0</v>
      </c>
      <c r="AF410" s="218">
        <v>0</v>
      </c>
      <c r="AG410" s="218">
        <v>0</v>
      </c>
      <c r="AH410" s="218">
        <v>0</v>
      </c>
      <c r="AI410" s="220">
        <f t="shared" si="220"/>
        <v>0.34168503776085646</v>
      </c>
      <c r="BA410" s="147"/>
      <c r="BR410" s="147"/>
      <c r="CG410" s="147"/>
    </row>
    <row r="411" spans="1:85" ht="15">
      <c r="A411" s="173" t="s">
        <v>22</v>
      </c>
      <c r="B411" s="162">
        <v>1.0629489727426478</v>
      </c>
      <c r="C411" s="162">
        <v>0</v>
      </c>
      <c r="D411" s="162">
        <v>0</v>
      </c>
      <c r="E411" s="162">
        <v>0</v>
      </c>
      <c r="F411" s="322"/>
      <c r="G411" s="162">
        <v>0</v>
      </c>
      <c r="H411" s="174">
        <v>0</v>
      </c>
      <c r="I411" s="160">
        <f t="shared" si="218"/>
        <v>1.0629489727426478</v>
      </c>
      <c r="J411" s="155"/>
      <c r="K411" s="175" t="s">
        <v>22</v>
      </c>
      <c r="L411" s="162">
        <v>1.0629489727426478</v>
      </c>
      <c r="M411" s="162">
        <v>0</v>
      </c>
      <c r="N411" s="162">
        <v>0</v>
      </c>
      <c r="O411" s="162">
        <v>0</v>
      </c>
      <c r="P411" s="162">
        <v>0.60340428616195219</v>
      </c>
      <c r="Q411" s="162">
        <v>0</v>
      </c>
      <c r="R411" s="163">
        <v>0</v>
      </c>
      <c r="S411" s="164">
        <f t="shared" si="219"/>
        <v>1.6663532589046</v>
      </c>
      <c r="U411" s="221" t="s">
        <v>22</v>
      </c>
      <c r="V411" s="213">
        <v>0</v>
      </c>
      <c r="W411" s="213">
        <v>0</v>
      </c>
      <c r="X411" s="213">
        <v>0</v>
      </c>
      <c r="Y411" s="213">
        <v>0</v>
      </c>
      <c r="Z411" s="213">
        <v>0</v>
      </c>
      <c r="AA411" s="213">
        <v>0</v>
      </c>
      <c r="AB411" s="213">
        <v>0.60340428616195219</v>
      </c>
      <c r="AC411" s="214">
        <v>1.0629489727426478</v>
      </c>
      <c r="AD411" s="213">
        <v>1.0629489727426478</v>
      </c>
      <c r="AE411" s="213">
        <v>0</v>
      </c>
      <c r="AF411" s="213">
        <v>0</v>
      </c>
      <c r="AG411" s="213">
        <v>0</v>
      </c>
      <c r="AH411" s="213">
        <v>0</v>
      </c>
      <c r="AI411" s="216">
        <f t="shared" si="220"/>
        <v>1.6663532589046</v>
      </c>
      <c r="BA411" s="147"/>
      <c r="BR411" s="147"/>
      <c r="CG411" s="147"/>
    </row>
    <row r="412" spans="1:85" ht="15">
      <c r="A412" s="165" t="s">
        <v>21</v>
      </c>
      <c r="B412" s="166">
        <v>0</v>
      </c>
      <c r="C412" s="166">
        <v>0</v>
      </c>
      <c r="D412" s="166">
        <v>0</v>
      </c>
      <c r="E412" s="166">
        <v>0</v>
      </c>
      <c r="F412" s="322"/>
      <c r="G412" s="166">
        <v>0</v>
      </c>
      <c r="H412" s="167">
        <v>0</v>
      </c>
      <c r="I412" s="168">
        <f t="shared" si="218"/>
        <v>0</v>
      </c>
      <c r="J412" s="155"/>
      <c r="K412" s="169" t="s">
        <v>21</v>
      </c>
      <c r="L412" s="170">
        <v>0</v>
      </c>
      <c r="M412" s="170">
        <v>0</v>
      </c>
      <c r="N412" s="170">
        <v>0</v>
      </c>
      <c r="O412" s="170">
        <v>0</v>
      </c>
      <c r="P412" s="170">
        <v>0</v>
      </c>
      <c r="Q412" s="170">
        <v>0</v>
      </c>
      <c r="R412" s="171">
        <v>0</v>
      </c>
      <c r="S412" s="172">
        <f t="shared" si="219"/>
        <v>0</v>
      </c>
      <c r="U412" s="217" t="s">
        <v>57</v>
      </c>
      <c r="V412" s="218">
        <v>0</v>
      </c>
      <c r="W412" s="218">
        <v>0</v>
      </c>
      <c r="X412" s="218">
        <v>0</v>
      </c>
      <c r="Y412" s="218">
        <v>0</v>
      </c>
      <c r="Z412" s="218">
        <v>0</v>
      </c>
      <c r="AA412" s="218">
        <v>0</v>
      </c>
      <c r="AB412" s="218">
        <v>0</v>
      </c>
      <c r="AC412" s="219">
        <v>0</v>
      </c>
      <c r="AD412" s="218">
        <v>0</v>
      </c>
      <c r="AE412" s="218">
        <v>0</v>
      </c>
      <c r="AF412" s="218">
        <v>0</v>
      </c>
      <c r="AG412" s="218">
        <v>0</v>
      </c>
      <c r="AH412" s="218">
        <v>0</v>
      </c>
      <c r="AI412" s="220">
        <f t="shared" si="220"/>
        <v>0</v>
      </c>
      <c r="BA412" s="147"/>
      <c r="BR412" s="147"/>
      <c r="CG412" s="147"/>
    </row>
    <row r="413" spans="1:85" ht="15">
      <c r="A413" s="176" t="s">
        <v>60</v>
      </c>
      <c r="B413" s="162">
        <v>0</v>
      </c>
      <c r="C413" s="162">
        <v>0</v>
      </c>
      <c r="D413" s="162">
        <v>0</v>
      </c>
      <c r="E413" s="162">
        <v>0</v>
      </c>
      <c r="F413" s="322"/>
      <c r="G413" s="162">
        <v>0</v>
      </c>
      <c r="H413" s="174">
        <v>0</v>
      </c>
      <c r="I413" s="160">
        <f t="shared" si="218"/>
        <v>0</v>
      </c>
      <c r="J413" s="155"/>
      <c r="K413" s="177" t="s">
        <v>60</v>
      </c>
      <c r="L413" s="162">
        <v>0</v>
      </c>
      <c r="M413" s="162">
        <v>0</v>
      </c>
      <c r="N413" s="162">
        <v>0</v>
      </c>
      <c r="O413" s="162">
        <v>0</v>
      </c>
      <c r="P413" s="162">
        <v>0</v>
      </c>
      <c r="Q413" s="162">
        <v>0</v>
      </c>
      <c r="R413" s="163">
        <v>0</v>
      </c>
      <c r="S413" s="164">
        <f t="shared" si="219"/>
        <v>0</v>
      </c>
      <c r="U413" s="222" t="s">
        <v>58</v>
      </c>
      <c r="V413" s="213">
        <v>0</v>
      </c>
      <c r="W413" s="213">
        <v>0</v>
      </c>
      <c r="X413" s="213">
        <v>0</v>
      </c>
      <c r="Y413" s="213">
        <v>0</v>
      </c>
      <c r="Z413" s="213">
        <v>0</v>
      </c>
      <c r="AA413" s="213">
        <v>0</v>
      </c>
      <c r="AB413" s="213">
        <v>0</v>
      </c>
      <c r="AC413" s="214">
        <v>0</v>
      </c>
      <c r="AD413" s="215">
        <v>0</v>
      </c>
      <c r="AE413" s="215">
        <v>0</v>
      </c>
      <c r="AF413" s="215">
        <v>0</v>
      </c>
      <c r="AG413" s="215">
        <v>0</v>
      </c>
      <c r="AH413" s="215">
        <v>0</v>
      </c>
      <c r="AI413" s="216">
        <f t="shared" si="220"/>
        <v>0</v>
      </c>
      <c r="BA413" s="147"/>
      <c r="BR413" s="147"/>
      <c r="CG413" s="147"/>
    </row>
    <row r="414" spans="1:85">
      <c r="A414" s="178" t="s">
        <v>23</v>
      </c>
      <c r="B414" s="179">
        <v>0</v>
      </c>
      <c r="C414" s="179">
        <v>0</v>
      </c>
      <c r="D414" s="179">
        <v>0</v>
      </c>
      <c r="E414" s="179">
        <v>0</v>
      </c>
      <c r="F414" s="322"/>
      <c r="G414" s="179">
        <v>0</v>
      </c>
      <c r="H414" s="180">
        <v>0</v>
      </c>
      <c r="I414" s="181">
        <f t="shared" si="218"/>
        <v>0</v>
      </c>
      <c r="J414" s="155"/>
      <c r="K414" s="182" t="s">
        <v>23</v>
      </c>
      <c r="L414" s="183">
        <v>0</v>
      </c>
      <c r="M414" s="183">
        <v>0</v>
      </c>
      <c r="N414" s="183">
        <v>0</v>
      </c>
      <c r="O414" s="183">
        <v>0</v>
      </c>
      <c r="P414" s="183">
        <v>0</v>
      </c>
      <c r="Q414" s="183">
        <v>0</v>
      </c>
      <c r="R414" s="184">
        <v>0</v>
      </c>
      <c r="S414" s="185">
        <f t="shared" si="219"/>
        <v>0</v>
      </c>
      <c r="U414" s="223" t="s">
        <v>61</v>
      </c>
      <c r="V414" s="224">
        <v>0</v>
      </c>
      <c r="W414" s="224">
        <v>0</v>
      </c>
      <c r="X414" s="224">
        <v>0</v>
      </c>
      <c r="Y414" s="224">
        <v>0</v>
      </c>
      <c r="Z414" s="224">
        <v>0</v>
      </c>
      <c r="AA414" s="224">
        <v>0</v>
      </c>
      <c r="AB414" s="224">
        <v>0</v>
      </c>
      <c r="AC414" s="224">
        <v>0</v>
      </c>
      <c r="AD414" s="224">
        <v>0</v>
      </c>
      <c r="AE414" s="224">
        <v>0</v>
      </c>
      <c r="AF414" s="224">
        <v>0</v>
      </c>
      <c r="AG414" s="224">
        <v>0</v>
      </c>
      <c r="AH414" s="125">
        <v>0</v>
      </c>
      <c r="AI414" s="225">
        <f t="shared" si="220"/>
        <v>0</v>
      </c>
      <c r="BA414" s="147"/>
      <c r="BR414" s="147"/>
      <c r="CG414" s="147"/>
    </row>
    <row r="415" spans="1:85">
      <c r="A415" s="186" t="s">
        <v>19</v>
      </c>
      <c r="B415" s="187">
        <v>0</v>
      </c>
      <c r="C415" s="187">
        <v>0</v>
      </c>
      <c r="D415" s="187">
        <v>0</v>
      </c>
      <c r="E415" s="187">
        <v>0</v>
      </c>
      <c r="F415" s="322"/>
      <c r="G415" s="187">
        <v>0</v>
      </c>
      <c r="H415" s="188">
        <v>0</v>
      </c>
      <c r="I415" s="189">
        <f t="shared" si="218"/>
        <v>0</v>
      </c>
      <c r="J415" s="155"/>
      <c r="K415" s="190" t="s">
        <v>19</v>
      </c>
      <c r="L415" s="187">
        <v>0</v>
      </c>
      <c r="M415" s="187">
        <v>0</v>
      </c>
      <c r="N415" s="187">
        <v>0</v>
      </c>
      <c r="O415" s="187">
        <v>0</v>
      </c>
      <c r="P415" s="187">
        <v>0</v>
      </c>
      <c r="Q415" s="187">
        <v>0</v>
      </c>
      <c r="R415" s="191">
        <v>0</v>
      </c>
      <c r="S415" s="192">
        <f t="shared" si="219"/>
        <v>0</v>
      </c>
      <c r="U415" s="226" t="s">
        <v>19</v>
      </c>
      <c r="V415" s="227">
        <v>0</v>
      </c>
      <c r="W415" s="227">
        <v>0</v>
      </c>
      <c r="X415" s="227">
        <v>0</v>
      </c>
      <c r="Y415" s="227">
        <v>0</v>
      </c>
      <c r="Z415" s="227">
        <v>0</v>
      </c>
      <c r="AA415" s="227">
        <v>0</v>
      </c>
      <c r="AB415" s="227">
        <v>0</v>
      </c>
      <c r="AC415" s="227">
        <v>0</v>
      </c>
      <c r="AD415" s="228">
        <v>0</v>
      </c>
      <c r="AE415" s="228">
        <v>0</v>
      </c>
      <c r="AF415" s="228">
        <v>0</v>
      </c>
      <c r="AG415" s="228">
        <v>0</v>
      </c>
      <c r="AH415" s="228">
        <v>0</v>
      </c>
      <c r="AI415" s="229">
        <f t="shared" si="220"/>
        <v>0</v>
      </c>
      <c r="BA415" s="147"/>
      <c r="BR415" s="147"/>
      <c r="CG415" s="147"/>
    </row>
    <row r="416" spans="1:85">
      <c r="A416" s="178" t="s">
        <v>20</v>
      </c>
      <c r="B416" s="179">
        <v>0</v>
      </c>
      <c r="C416" s="179">
        <v>0</v>
      </c>
      <c r="D416" s="179">
        <v>0</v>
      </c>
      <c r="E416" s="179">
        <v>0</v>
      </c>
      <c r="F416" s="322"/>
      <c r="G416" s="179">
        <v>0</v>
      </c>
      <c r="H416" s="180">
        <v>0</v>
      </c>
      <c r="I416" s="181">
        <f t="shared" si="218"/>
        <v>0</v>
      </c>
      <c r="J416" s="155"/>
      <c r="K416" s="182" t="s">
        <v>20</v>
      </c>
      <c r="L416" s="183">
        <v>0</v>
      </c>
      <c r="M416" s="183">
        <v>0</v>
      </c>
      <c r="N416" s="183">
        <v>0</v>
      </c>
      <c r="O416" s="183">
        <v>0</v>
      </c>
      <c r="P416" s="183">
        <v>0</v>
      </c>
      <c r="Q416" s="183">
        <v>0</v>
      </c>
      <c r="R416" s="184">
        <v>0</v>
      </c>
      <c r="S416" s="185">
        <f t="shared" si="219"/>
        <v>0</v>
      </c>
      <c r="U416" s="223" t="s">
        <v>20</v>
      </c>
      <c r="V416" s="224">
        <v>0</v>
      </c>
      <c r="W416" s="224">
        <v>0</v>
      </c>
      <c r="X416" s="224">
        <v>0</v>
      </c>
      <c r="Y416" s="224">
        <v>0</v>
      </c>
      <c r="Z416" s="224">
        <v>0</v>
      </c>
      <c r="AA416" s="224">
        <v>0</v>
      </c>
      <c r="AB416" s="224">
        <v>0</v>
      </c>
      <c r="AC416" s="224">
        <v>0</v>
      </c>
      <c r="AD416" s="224">
        <v>0</v>
      </c>
      <c r="AE416" s="224">
        <v>0</v>
      </c>
      <c r="AF416" s="224">
        <v>0</v>
      </c>
      <c r="AG416" s="224">
        <v>0</v>
      </c>
      <c r="AH416" s="125">
        <v>0</v>
      </c>
      <c r="AI416" s="225">
        <f t="shared" si="220"/>
        <v>0</v>
      </c>
      <c r="BA416" s="147"/>
      <c r="BR416" s="147"/>
      <c r="CG416" s="147"/>
    </row>
    <row r="417" spans="1:85" ht="15" thickBot="1">
      <c r="A417" s="193" t="s">
        <v>11</v>
      </c>
      <c r="B417" s="194">
        <v>0</v>
      </c>
      <c r="C417" s="194">
        <v>0</v>
      </c>
      <c r="D417" s="194">
        <v>0</v>
      </c>
      <c r="E417" s="194">
        <v>0</v>
      </c>
      <c r="F417" s="323"/>
      <c r="G417" s="194">
        <v>0</v>
      </c>
      <c r="H417" s="195">
        <v>0</v>
      </c>
      <c r="I417" s="196">
        <f t="shared" si="218"/>
        <v>0</v>
      </c>
      <c r="J417" s="155"/>
      <c r="K417" s="197" t="s">
        <v>11</v>
      </c>
      <c r="L417" s="194">
        <v>0</v>
      </c>
      <c r="M417" s="194">
        <v>0</v>
      </c>
      <c r="N417" s="194">
        <v>0</v>
      </c>
      <c r="O417" s="194">
        <v>0</v>
      </c>
      <c r="P417" s="194">
        <v>0</v>
      </c>
      <c r="Q417" s="194">
        <v>0</v>
      </c>
      <c r="R417" s="198">
        <v>0</v>
      </c>
      <c r="S417" s="199">
        <f t="shared" si="219"/>
        <v>0</v>
      </c>
      <c r="U417" s="226" t="s">
        <v>11</v>
      </c>
      <c r="V417" s="227">
        <v>0</v>
      </c>
      <c r="W417" s="227">
        <v>0</v>
      </c>
      <c r="X417" s="227">
        <v>0</v>
      </c>
      <c r="Y417" s="227">
        <v>0</v>
      </c>
      <c r="Z417" s="227">
        <v>0</v>
      </c>
      <c r="AA417" s="227">
        <v>0</v>
      </c>
      <c r="AB417" s="227">
        <v>0</v>
      </c>
      <c r="AC417" s="227">
        <v>0</v>
      </c>
      <c r="AD417" s="228">
        <v>0</v>
      </c>
      <c r="AE417" s="228">
        <v>0</v>
      </c>
      <c r="AF417" s="228">
        <v>0</v>
      </c>
      <c r="AG417" s="228">
        <v>0</v>
      </c>
      <c r="AH417" s="228">
        <v>0</v>
      </c>
      <c r="AI417" s="229">
        <f t="shared" si="220"/>
        <v>0</v>
      </c>
      <c r="BA417" s="147"/>
      <c r="BR417" s="147"/>
      <c r="CG417" s="147"/>
    </row>
    <row r="418" spans="1:85" ht="15">
      <c r="A418" s="200" t="s">
        <v>26</v>
      </c>
      <c r="B418" s="201">
        <f>SUM(B397:B413)</f>
        <v>34.069882840104732</v>
      </c>
      <c r="C418" s="201">
        <f t="shared" ref="C418:H418" si="221">SUM(C397:C413)</f>
        <v>32.322588014325888</v>
      </c>
      <c r="D418" s="201">
        <f t="shared" si="221"/>
        <v>13.363564413675366</v>
      </c>
      <c r="E418" s="201">
        <f t="shared" si="221"/>
        <v>89.864281077745176</v>
      </c>
      <c r="F418" s="201">
        <f t="shared" si="221"/>
        <v>0</v>
      </c>
      <c r="G418" s="201">
        <f t="shared" si="221"/>
        <v>12.509005873586148</v>
      </c>
      <c r="H418" s="203">
        <f t="shared" si="221"/>
        <v>0</v>
      </c>
      <c r="I418" s="160">
        <f t="shared" ref="I418" si="222">SUM(I397:I413)</f>
        <v>182.12932221943734</v>
      </c>
      <c r="J418" s="155"/>
      <c r="K418" s="202" t="s">
        <v>26</v>
      </c>
      <c r="L418" s="201">
        <f>SUM(L397:L413)</f>
        <v>34.069882840104732</v>
      </c>
      <c r="M418" s="201">
        <f t="shared" ref="M418:R418" si="223">SUM(M397:M413)</f>
        <v>32.322588014325888</v>
      </c>
      <c r="N418" s="201">
        <f t="shared" si="223"/>
        <v>13.363564413675366</v>
      </c>
      <c r="O418" s="201">
        <f t="shared" si="223"/>
        <v>89.864281077745176</v>
      </c>
      <c r="P418" s="201">
        <f t="shared" si="223"/>
        <v>14.758606246971199</v>
      </c>
      <c r="Q418" s="201">
        <f t="shared" si="223"/>
        <v>12.509005873586148</v>
      </c>
      <c r="R418" s="203">
        <f t="shared" si="223"/>
        <v>0</v>
      </c>
      <c r="S418" s="204">
        <f t="shared" ref="S418" si="224">SUM(S397:S413)</f>
        <v>196.88792846640854</v>
      </c>
      <c r="T418" s="147" t="str">
        <f>IF(ABS(S418-AI418)&gt;0.01,S418-AI418,"")</f>
        <v/>
      </c>
      <c r="U418" s="230" t="s">
        <v>59</v>
      </c>
      <c r="V418" s="231">
        <f>SUM(V397:V413)</f>
        <v>20.72068962697082</v>
      </c>
      <c r="W418" s="231">
        <f t="shared" ref="W418:AH418" si="225">SUM(W397:W413)</f>
        <v>9.4834043932216758</v>
      </c>
      <c r="X418" s="231">
        <f t="shared" si="225"/>
        <v>12.509005873586148</v>
      </c>
      <c r="Y418" s="231">
        <f t="shared" si="225"/>
        <v>32.322588014325888</v>
      </c>
      <c r="Z418" s="231">
        <f t="shared" si="225"/>
        <v>7.758409865680342</v>
      </c>
      <c r="AA418" s="231">
        <f t="shared" si="225"/>
        <v>86.20057549601826</v>
      </c>
      <c r="AB418" s="231">
        <f t="shared" si="225"/>
        <v>14.758606246971199</v>
      </c>
      <c r="AC418" s="231">
        <f t="shared" si="225"/>
        <v>13.134648949634188</v>
      </c>
      <c r="AD418" s="232">
        <f t="shared" si="225"/>
        <v>3.865788819912241</v>
      </c>
      <c r="AE418" s="232">
        <f t="shared" si="225"/>
        <v>3.6637055817269211</v>
      </c>
      <c r="AF418" s="232">
        <f t="shared" si="225"/>
        <v>0</v>
      </c>
      <c r="AG418" s="232">
        <f t="shared" si="225"/>
        <v>5.6051545479950242</v>
      </c>
      <c r="AH418" s="232">
        <f t="shared" si="225"/>
        <v>0</v>
      </c>
      <c r="AI418" s="233">
        <f>SUM(V418:AC418)</f>
        <v>196.88792846640851</v>
      </c>
      <c r="BA418" s="147"/>
      <c r="BR418" s="147"/>
      <c r="CG418" s="147"/>
    </row>
    <row r="419" spans="1:85" s="25" customFormat="1" ht="15" thickBot="1">
      <c r="A419" s="32" t="s">
        <v>83</v>
      </c>
      <c r="B419" s="49">
        <f>IF($I418=0,"-",B418/$I418)</f>
        <v>0.18706423778954084</v>
      </c>
      <c r="C419" s="49">
        <f t="shared" ref="C419:H419" si="226">IF($I418=0,"-",C418/$I418)</f>
        <v>0.17747053368694923</v>
      </c>
      <c r="D419" s="49">
        <f t="shared" si="226"/>
        <v>7.3374041317599378E-2</v>
      </c>
      <c r="E419" s="49">
        <f t="shared" si="226"/>
        <v>0.49340918849669235</v>
      </c>
      <c r="F419" s="49">
        <f t="shared" si="226"/>
        <v>0</v>
      </c>
      <c r="G419" s="49">
        <f t="shared" si="226"/>
        <v>6.8681998709218012E-2</v>
      </c>
      <c r="H419" s="71">
        <f t="shared" si="226"/>
        <v>0</v>
      </c>
      <c r="I419" s="50">
        <f>SUM(B419:H419)</f>
        <v>0.99999999999999978</v>
      </c>
      <c r="J419" s="147"/>
      <c r="K419" s="82" t="s">
        <v>83</v>
      </c>
      <c r="L419" s="99">
        <f>IF($S418=0,"-",L418/$S418)</f>
        <v>0.17304200976403419</v>
      </c>
      <c r="M419" s="99">
        <f t="shared" ref="M419:R419" si="227">IF($S418=0,"-",M418/$S418)</f>
        <v>0.16416744422114488</v>
      </c>
      <c r="N419" s="99">
        <f t="shared" si="227"/>
        <v>6.7873965243914647E-2</v>
      </c>
      <c r="O419" s="99">
        <f t="shared" si="227"/>
        <v>0.45642351858599145</v>
      </c>
      <c r="P419" s="99">
        <f t="shared" si="227"/>
        <v>7.4959426725286493E-2</v>
      </c>
      <c r="Q419" s="99">
        <f t="shared" si="227"/>
        <v>6.3533635459628174E-2</v>
      </c>
      <c r="R419" s="100">
        <f t="shared" si="227"/>
        <v>0</v>
      </c>
      <c r="S419" s="101">
        <f>SUM(L419:R419)</f>
        <v>0.99999999999999989</v>
      </c>
      <c r="U419" s="111" t="s">
        <v>83</v>
      </c>
      <c r="V419" s="133">
        <f>+V418/$AI418</f>
        <v>0.10524103630104485</v>
      </c>
      <c r="W419" s="133">
        <f t="shared" ref="W419:AH419" si="228">+W418/$AI418</f>
        <v>4.8166510090737538E-2</v>
      </c>
      <c r="X419" s="133">
        <f t="shared" si="228"/>
        <v>6.3533635459628174E-2</v>
      </c>
      <c r="Y419" s="133">
        <f t="shared" si="228"/>
        <v>0.1641674442211449</v>
      </c>
      <c r="Z419" s="133">
        <f t="shared" si="228"/>
        <v>3.940520846611488E-2</v>
      </c>
      <c r="AA419" s="133">
        <f t="shared" si="228"/>
        <v>0.43781544235570102</v>
      </c>
      <c r="AB419" s="133">
        <f t="shared" si="228"/>
        <v>7.4959426725286507E-2</v>
      </c>
      <c r="AC419" s="133">
        <f t="shared" si="228"/>
        <v>6.6711296380342178E-2</v>
      </c>
      <c r="AD419" s="133">
        <f t="shared" si="228"/>
        <v>1.9634463372251852E-2</v>
      </c>
      <c r="AE419" s="133">
        <f t="shared" si="228"/>
        <v>1.8608076230290545E-2</v>
      </c>
      <c r="AF419" s="133">
        <f t="shared" si="228"/>
        <v>0</v>
      </c>
      <c r="AG419" s="133">
        <f t="shared" si="228"/>
        <v>2.8468756777799774E-2</v>
      </c>
      <c r="AH419" s="133">
        <f t="shared" si="228"/>
        <v>0</v>
      </c>
      <c r="AI419" s="134">
        <f>SUM(V419:AC419)</f>
        <v>1</v>
      </c>
    </row>
    <row r="420" spans="1:85" ht="15" thickBot="1">
      <c r="A420" s="234"/>
      <c r="B420" s="234"/>
      <c r="C420" s="234"/>
      <c r="D420" s="234"/>
      <c r="E420" s="234"/>
      <c r="F420" s="234"/>
      <c r="G420" s="234"/>
      <c r="H420" s="234"/>
      <c r="I420" s="234"/>
      <c r="K420" s="234"/>
      <c r="L420" s="234"/>
      <c r="M420" s="234"/>
      <c r="N420" s="234"/>
      <c r="O420" s="234"/>
      <c r="P420" s="234"/>
      <c r="Q420" s="234"/>
      <c r="R420" s="234"/>
      <c r="S420" s="234"/>
      <c r="AI420" s="155"/>
      <c r="BA420" s="147"/>
      <c r="BR420" s="147"/>
      <c r="CG420" s="147"/>
    </row>
    <row r="421" spans="1:85" ht="28.5">
      <c r="A421" s="346" t="s">
        <v>39</v>
      </c>
      <c r="B421" s="151" t="s">
        <v>0</v>
      </c>
      <c r="C421" s="151" t="s">
        <v>1</v>
      </c>
      <c r="D421" s="151" t="s">
        <v>2</v>
      </c>
      <c r="E421" s="151" t="s">
        <v>3</v>
      </c>
      <c r="F421" s="151" t="s">
        <v>27</v>
      </c>
      <c r="G421" s="151" t="s">
        <v>4</v>
      </c>
      <c r="H421" s="151" t="s">
        <v>5</v>
      </c>
      <c r="I421" s="152" t="s">
        <v>6</v>
      </c>
      <c r="K421" s="348" t="s">
        <v>39</v>
      </c>
      <c r="L421" s="153" t="s">
        <v>0</v>
      </c>
      <c r="M421" s="153" t="s">
        <v>1</v>
      </c>
      <c r="N421" s="153" t="s">
        <v>2</v>
      </c>
      <c r="O421" s="153" t="s">
        <v>3</v>
      </c>
      <c r="P421" s="153" t="s">
        <v>27</v>
      </c>
      <c r="Q421" s="153" t="s">
        <v>4</v>
      </c>
      <c r="R421" s="153" t="s">
        <v>5</v>
      </c>
      <c r="S421" s="154" t="s">
        <v>6</v>
      </c>
      <c r="U421" s="350" t="s">
        <v>39</v>
      </c>
      <c r="V421" s="206" t="s">
        <v>68</v>
      </c>
      <c r="W421" s="206" t="s">
        <v>69</v>
      </c>
      <c r="X421" s="206" t="s">
        <v>4</v>
      </c>
      <c r="Y421" s="206" t="s">
        <v>1</v>
      </c>
      <c r="Z421" s="206" t="s">
        <v>2</v>
      </c>
      <c r="AA421" s="206" t="s">
        <v>3</v>
      </c>
      <c r="AB421" s="206" t="s">
        <v>51</v>
      </c>
      <c r="AC421" s="206" t="s">
        <v>63</v>
      </c>
      <c r="AD421" s="207" t="s">
        <v>70</v>
      </c>
      <c r="AE421" s="207" t="s">
        <v>71</v>
      </c>
      <c r="AF421" s="207" t="s">
        <v>72</v>
      </c>
      <c r="AG421" s="207" t="s">
        <v>73</v>
      </c>
      <c r="AH421" s="207" t="s">
        <v>74</v>
      </c>
      <c r="AI421" s="208" t="s">
        <v>59</v>
      </c>
      <c r="BA421" s="147"/>
      <c r="BR421" s="147"/>
      <c r="CG421" s="147"/>
    </row>
    <row r="422" spans="1:85" ht="15">
      <c r="A422" s="347" t="s">
        <v>39</v>
      </c>
      <c r="B422" s="312" t="s">
        <v>115</v>
      </c>
      <c r="C422" s="313"/>
      <c r="D422" s="313"/>
      <c r="E422" s="313"/>
      <c r="F422" s="313"/>
      <c r="G422" s="313"/>
      <c r="H422" s="313"/>
      <c r="I422" s="314"/>
      <c r="K422" s="349" t="s">
        <v>39</v>
      </c>
      <c r="L422" s="315" t="s">
        <v>115</v>
      </c>
      <c r="M422" s="316"/>
      <c r="N422" s="316"/>
      <c r="O422" s="316"/>
      <c r="P422" s="316"/>
      <c r="Q422" s="316"/>
      <c r="R422" s="316"/>
      <c r="S422" s="317"/>
      <c r="U422" s="351" t="s">
        <v>39</v>
      </c>
      <c r="V422" s="344" t="s">
        <v>115</v>
      </c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5"/>
      <c r="BA422" s="147"/>
      <c r="BR422" s="147"/>
      <c r="CG422" s="147"/>
    </row>
    <row r="423" spans="1:85" ht="15">
      <c r="A423" s="157" t="s">
        <v>7</v>
      </c>
      <c r="B423" s="158">
        <v>0</v>
      </c>
      <c r="C423" s="158">
        <v>0</v>
      </c>
      <c r="D423" s="158">
        <v>0</v>
      </c>
      <c r="E423" s="158">
        <v>0</v>
      </c>
      <c r="F423" s="321"/>
      <c r="G423" s="158">
        <v>0</v>
      </c>
      <c r="H423" s="159">
        <v>0</v>
      </c>
      <c r="I423" s="160">
        <f>SUM(B423:H423)</f>
        <v>0</v>
      </c>
      <c r="J423" s="155"/>
      <c r="K423" s="209" t="s">
        <v>7</v>
      </c>
      <c r="L423" s="158">
        <v>0</v>
      </c>
      <c r="M423" s="158">
        <v>0</v>
      </c>
      <c r="N423" s="158">
        <v>0</v>
      </c>
      <c r="O423" s="158">
        <v>0</v>
      </c>
      <c r="P423" s="158">
        <v>0</v>
      </c>
      <c r="Q423" s="158">
        <v>0</v>
      </c>
      <c r="R423" s="210">
        <v>0</v>
      </c>
      <c r="S423" s="211">
        <f>SUM(L423:R423)</f>
        <v>0</v>
      </c>
      <c r="U423" s="212" t="s">
        <v>7</v>
      </c>
      <c r="V423" s="213">
        <v>0</v>
      </c>
      <c r="W423" s="213">
        <v>0</v>
      </c>
      <c r="X423" s="213">
        <v>0</v>
      </c>
      <c r="Y423" s="213">
        <v>0</v>
      </c>
      <c r="Z423" s="213">
        <v>0</v>
      </c>
      <c r="AA423" s="213">
        <v>0</v>
      </c>
      <c r="AB423" s="213">
        <v>0</v>
      </c>
      <c r="AC423" s="214">
        <v>0</v>
      </c>
      <c r="AD423" s="215">
        <v>0</v>
      </c>
      <c r="AE423" s="215">
        <v>0</v>
      </c>
      <c r="AF423" s="215">
        <v>0</v>
      </c>
      <c r="AG423" s="215">
        <v>0</v>
      </c>
      <c r="AH423" s="215">
        <v>0</v>
      </c>
      <c r="AI423" s="216">
        <f>SUM(V423:AC423)</f>
        <v>0</v>
      </c>
      <c r="BA423" s="147"/>
      <c r="BR423" s="147"/>
      <c r="CG423" s="147"/>
    </row>
    <row r="424" spans="1:85" ht="15">
      <c r="A424" s="165" t="s">
        <v>8</v>
      </c>
      <c r="B424" s="166">
        <v>0</v>
      </c>
      <c r="C424" s="166">
        <v>0</v>
      </c>
      <c r="D424" s="166">
        <v>0</v>
      </c>
      <c r="E424" s="166">
        <v>0</v>
      </c>
      <c r="F424" s="322"/>
      <c r="G424" s="166">
        <v>0</v>
      </c>
      <c r="H424" s="167">
        <v>0</v>
      </c>
      <c r="I424" s="168">
        <f t="shared" ref="I424:I443" si="229">SUM(B424:H424)</f>
        <v>0</v>
      </c>
      <c r="J424" s="155"/>
      <c r="K424" s="169" t="s">
        <v>8</v>
      </c>
      <c r="L424" s="170">
        <v>0</v>
      </c>
      <c r="M424" s="170">
        <v>0</v>
      </c>
      <c r="N424" s="170">
        <v>0</v>
      </c>
      <c r="O424" s="170">
        <v>0</v>
      </c>
      <c r="P424" s="170">
        <v>0</v>
      </c>
      <c r="Q424" s="170">
        <v>0</v>
      </c>
      <c r="R424" s="171">
        <v>0</v>
      </c>
      <c r="S424" s="172">
        <f t="shared" ref="S424:S443" si="230">SUM(L424:R424)</f>
        <v>0</v>
      </c>
      <c r="U424" s="217" t="s">
        <v>8</v>
      </c>
      <c r="V424" s="218">
        <v>0</v>
      </c>
      <c r="W424" s="218">
        <v>0</v>
      </c>
      <c r="X424" s="218">
        <v>0</v>
      </c>
      <c r="Y424" s="218">
        <v>0</v>
      </c>
      <c r="Z424" s="218">
        <v>0</v>
      </c>
      <c r="AA424" s="218">
        <v>0</v>
      </c>
      <c r="AB424" s="218">
        <v>0</v>
      </c>
      <c r="AC424" s="219">
        <v>0</v>
      </c>
      <c r="AD424" s="218">
        <v>0</v>
      </c>
      <c r="AE424" s="218">
        <v>0</v>
      </c>
      <c r="AF424" s="218">
        <v>0</v>
      </c>
      <c r="AG424" s="218">
        <v>0</v>
      </c>
      <c r="AH424" s="218">
        <v>0</v>
      </c>
      <c r="AI424" s="220">
        <f t="shared" ref="AI424:AI443" si="231">SUM(V424:AC424)</f>
        <v>0</v>
      </c>
      <c r="BA424" s="147"/>
      <c r="BR424" s="147"/>
      <c r="CG424" s="147"/>
    </row>
    <row r="425" spans="1:85" ht="15">
      <c r="A425" s="173" t="s">
        <v>10</v>
      </c>
      <c r="B425" s="162">
        <v>5.1622472134107179E-2</v>
      </c>
      <c r="C425" s="162">
        <v>0</v>
      </c>
      <c r="D425" s="162">
        <v>0</v>
      </c>
      <c r="E425" s="162">
        <v>0</v>
      </c>
      <c r="F425" s="322"/>
      <c r="G425" s="162">
        <v>0</v>
      </c>
      <c r="H425" s="174">
        <v>0</v>
      </c>
      <c r="I425" s="160">
        <f t="shared" si="229"/>
        <v>5.1622472134107179E-2</v>
      </c>
      <c r="J425" s="155"/>
      <c r="K425" s="175" t="s">
        <v>10</v>
      </c>
      <c r="L425" s="162">
        <v>5.1622472134107179E-2</v>
      </c>
      <c r="M425" s="162">
        <v>0</v>
      </c>
      <c r="N425" s="162">
        <v>0</v>
      </c>
      <c r="O425" s="162">
        <v>0</v>
      </c>
      <c r="P425" s="162">
        <v>0</v>
      </c>
      <c r="Q425" s="162">
        <v>0</v>
      </c>
      <c r="R425" s="163">
        <v>0</v>
      </c>
      <c r="S425" s="164">
        <f t="shared" si="230"/>
        <v>5.1622472134107179E-2</v>
      </c>
      <c r="U425" s="221" t="s">
        <v>10</v>
      </c>
      <c r="V425" s="213">
        <v>5.1622472134107179E-2</v>
      </c>
      <c r="W425" s="213">
        <v>0</v>
      </c>
      <c r="X425" s="213">
        <v>0</v>
      </c>
      <c r="Y425" s="213">
        <v>0</v>
      </c>
      <c r="Z425" s="213">
        <v>0</v>
      </c>
      <c r="AA425" s="213">
        <v>0</v>
      </c>
      <c r="AB425" s="213">
        <v>0</v>
      </c>
      <c r="AC425" s="214">
        <v>0</v>
      </c>
      <c r="AD425" s="215">
        <v>0</v>
      </c>
      <c r="AE425" s="215">
        <v>0</v>
      </c>
      <c r="AF425" s="215">
        <v>0</v>
      </c>
      <c r="AG425" s="215">
        <v>0</v>
      </c>
      <c r="AH425" s="215">
        <v>0</v>
      </c>
      <c r="AI425" s="216">
        <f t="shared" si="231"/>
        <v>5.1622472134107179E-2</v>
      </c>
      <c r="BA425" s="147"/>
      <c r="BR425" s="147"/>
      <c r="CG425" s="147"/>
    </row>
    <row r="426" spans="1:85" ht="15">
      <c r="A426" s="165" t="s">
        <v>52</v>
      </c>
      <c r="B426" s="166">
        <v>0</v>
      </c>
      <c r="C426" s="166">
        <v>0</v>
      </c>
      <c r="D426" s="166">
        <v>0</v>
      </c>
      <c r="E426" s="166">
        <v>0</v>
      </c>
      <c r="F426" s="322"/>
      <c r="G426" s="166">
        <v>0</v>
      </c>
      <c r="H426" s="167">
        <v>0</v>
      </c>
      <c r="I426" s="168">
        <f t="shared" si="229"/>
        <v>0</v>
      </c>
      <c r="J426" s="155"/>
      <c r="K426" s="169" t="s">
        <v>52</v>
      </c>
      <c r="L426" s="170">
        <v>0</v>
      </c>
      <c r="M426" s="170">
        <v>0</v>
      </c>
      <c r="N426" s="170">
        <v>0</v>
      </c>
      <c r="O426" s="170">
        <v>0</v>
      </c>
      <c r="P426" s="170">
        <v>0</v>
      </c>
      <c r="Q426" s="170">
        <v>0</v>
      </c>
      <c r="R426" s="171">
        <v>0</v>
      </c>
      <c r="S426" s="172">
        <f t="shared" si="230"/>
        <v>0</v>
      </c>
      <c r="U426" s="217" t="s">
        <v>52</v>
      </c>
      <c r="V426" s="218">
        <v>0</v>
      </c>
      <c r="W426" s="218">
        <v>0</v>
      </c>
      <c r="X426" s="218">
        <v>0</v>
      </c>
      <c r="Y426" s="218">
        <v>0</v>
      </c>
      <c r="Z426" s="218">
        <v>0</v>
      </c>
      <c r="AA426" s="218">
        <v>0</v>
      </c>
      <c r="AB426" s="218">
        <v>0</v>
      </c>
      <c r="AC426" s="219">
        <v>0</v>
      </c>
      <c r="AD426" s="218">
        <v>0</v>
      </c>
      <c r="AE426" s="218">
        <v>0</v>
      </c>
      <c r="AF426" s="218">
        <v>0</v>
      </c>
      <c r="AG426" s="218">
        <v>0</v>
      </c>
      <c r="AH426" s="218">
        <v>0</v>
      </c>
      <c r="AI426" s="220">
        <f t="shared" si="231"/>
        <v>0</v>
      </c>
      <c r="BA426" s="147"/>
      <c r="BR426" s="147"/>
      <c r="CG426" s="147"/>
    </row>
    <row r="427" spans="1:85" ht="15">
      <c r="A427" s="173" t="s">
        <v>16</v>
      </c>
      <c r="B427" s="162">
        <v>75.262930110590617</v>
      </c>
      <c r="C427" s="162">
        <v>0</v>
      </c>
      <c r="D427" s="162">
        <v>2.6906759721667717</v>
      </c>
      <c r="E427" s="162">
        <v>0</v>
      </c>
      <c r="F427" s="322"/>
      <c r="G427" s="162">
        <v>0</v>
      </c>
      <c r="H427" s="174">
        <v>0</v>
      </c>
      <c r="I427" s="160">
        <f t="shared" si="229"/>
        <v>77.953606082757389</v>
      </c>
      <c r="J427" s="155"/>
      <c r="K427" s="175" t="s">
        <v>16</v>
      </c>
      <c r="L427" s="162">
        <v>75.262930110590617</v>
      </c>
      <c r="M427" s="162">
        <v>0</v>
      </c>
      <c r="N427" s="162">
        <v>2.6906759721667717</v>
      </c>
      <c r="O427" s="162">
        <v>0</v>
      </c>
      <c r="P427" s="162">
        <v>0</v>
      </c>
      <c r="Q427" s="162">
        <v>0</v>
      </c>
      <c r="R427" s="163">
        <v>0</v>
      </c>
      <c r="S427" s="164">
        <f t="shared" si="230"/>
        <v>77.953606082757389</v>
      </c>
      <c r="U427" s="221" t="s">
        <v>16</v>
      </c>
      <c r="V427" s="213">
        <v>50.829655271645947</v>
      </c>
      <c r="W427" s="213">
        <v>0</v>
      </c>
      <c r="X427" s="213">
        <v>0</v>
      </c>
      <c r="Y427" s="213">
        <v>0</v>
      </c>
      <c r="Z427" s="213">
        <v>2.5215596130914952</v>
      </c>
      <c r="AA427" s="213">
        <v>0</v>
      </c>
      <c r="AB427" s="213">
        <v>0</v>
      </c>
      <c r="AC427" s="214">
        <v>24.602391198019955</v>
      </c>
      <c r="AD427" s="215">
        <v>24.433274838944676</v>
      </c>
      <c r="AE427" s="215">
        <v>0</v>
      </c>
      <c r="AF427" s="215">
        <v>0</v>
      </c>
      <c r="AG427" s="215">
        <v>0.16911635907527633</v>
      </c>
      <c r="AH427" s="215">
        <v>0</v>
      </c>
      <c r="AI427" s="216">
        <f t="shared" si="231"/>
        <v>77.953606082757403</v>
      </c>
      <c r="BA427" s="147"/>
      <c r="BR427" s="147"/>
      <c r="CG427" s="147"/>
    </row>
    <row r="428" spans="1:85" ht="15">
      <c r="A428" s="165" t="s">
        <v>15</v>
      </c>
      <c r="B428" s="166">
        <v>16.937145826413726</v>
      </c>
      <c r="C428" s="166">
        <v>7.9472014475826445</v>
      </c>
      <c r="D428" s="166">
        <v>0</v>
      </c>
      <c r="E428" s="166">
        <v>0</v>
      </c>
      <c r="F428" s="322"/>
      <c r="G428" s="166">
        <v>0</v>
      </c>
      <c r="H428" s="167">
        <v>0</v>
      </c>
      <c r="I428" s="168">
        <f t="shared" si="229"/>
        <v>24.884347273996369</v>
      </c>
      <c r="J428" s="155"/>
      <c r="K428" s="169" t="s">
        <v>15</v>
      </c>
      <c r="L428" s="170">
        <v>16.937145826413726</v>
      </c>
      <c r="M428" s="170">
        <v>7.9472014475826445</v>
      </c>
      <c r="N428" s="170">
        <v>0</v>
      </c>
      <c r="O428" s="170">
        <v>0</v>
      </c>
      <c r="P428" s="170">
        <v>0</v>
      </c>
      <c r="Q428" s="170">
        <v>0</v>
      </c>
      <c r="R428" s="171">
        <v>0</v>
      </c>
      <c r="S428" s="172">
        <f t="shared" si="230"/>
        <v>24.884347273996369</v>
      </c>
      <c r="U428" s="217" t="s">
        <v>53</v>
      </c>
      <c r="V428" s="218">
        <v>16.820768995215687</v>
      </c>
      <c r="W428" s="218">
        <v>0</v>
      </c>
      <c r="X428" s="218">
        <v>0</v>
      </c>
      <c r="Y428" s="218">
        <v>7.9472014475826445</v>
      </c>
      <c r="Z428" s="218">
        <v>0</v>
      </c>
      <c r="AA428" s="218">
        <v>0</v>
      </c>
      <c r="AB428" s="218">
        <v>0</v>
      </c>
      <c r="AC428" s="219">
        <v>0.11637683119803832</v>
      </c>
      <c r="AD428" s="218">
        <v>0.11637683119803832</v>
      </c>
      <c r="AE428" s="218">
        <v>0</v>
      </c>
      <c r="AF428" s="218">
        <v>0</v>
      </c>
      <c r="AG428" s="218">
        <v>0</v>
      </c>
      <c r="AH428" s="218">
        <v>0</v>
      </c>
      <c r="AI428" s="220">
        <f t="shared" si="231"/>
        <v>24.884347273996369</v>
      </c>
      <c r="BA428" s="147"/>
      <c r="BR428" s="147"/>
      <c r="CG428" s="147"/>
    </row>
    <row r="429" spans="1:85" ht="15">
      <c r="A429" s="173" t="s">
        <v>54</v>
      </c>
      <c r="B429" s="162">
        <v>0</v>
      </c>
      <c r="C429" s="162">
        <v>0</v>
      </c>
      <c r="D429" s="162">
        <v>0</v>
      </c>
      <c r="E429" s="162">
        <v>9.8066316488550735E-3</v>
      </c>
      <c r="F429" s="322"/>
      <c r="G429" s="162">
        <v>0</v>
      </c>
      <c r="H429" s="174">
        <v>0</v>
      </c>
      <c r="I429" s="160">
        <f t="shared" si="229"/>
        <v>9.8066316488550735E-3</v>
      </c>
      <c r="J429" s="155"/>
      <c r="K429" s="175" t="s">
        <v>54</v>
      </c>
      <c r="L429" s="162">
        <v>0</v>
      </c>
      <c r="M429" s="162">
        <v>0</v>
      </c>
      <c r="N429" s="162">
        <v>0</v>
      </c>
      <c r="O429" s="162">
        <v>9.8066316488550735E-3</v>
      </c>
      <c r="P429" s="162">
        <v>113.47020836530055</v>
      </c>
      <c r="Q429" s="162">
        <v>0</v>
      </c>
      <c r="R429" s="163">
        <v>0</v>
      </c>
      <c r="S429" s="164">
        <f t="shared" si="230"/>
        <v>113.48001499694941</v>
      </c>
      <c r="U429" s="221" t="s">
        <v>54</v>
      </c>
      <c r="V429" s="213">
        <v>0</v>
      </c>
      <c r="W429" s="213">
        <v>0</v>
      </c>
      <c r="X429" s="213">
        <v>0</v>
      </c>
      <c r="Y429" s="213">
        <v>0</v>
      </c>
      <c r="Z429" s="213">
        <v>0</v>
      </c>
      <c r="AA429" s="213">
        <v>9.8066316488550735E-3</v>
      </c>
      <c r="AB429" s="213">
        <v>113.47020836530055</v>
      </c>
      <c r="AC429" s="214">
        <v>0</v>
      </c>
      <c r="AD429" s="213">
        <v>0</v>
      </c>
      <c r="AE429" s="213">
        <v>0</v>
      </c>
      <c r="AF429" s="213">
        <v>0</v>
      </c>
      <c r="AG429" s="213">
        <v>0</v>
      </c>
      <c r="AH429" s="213">
        <v>0</v>
      </c>
      <c r="AI429" s="216">
        <f t="shared" si="231"/>
        <v>113.48001499694941</v>
      </c>
      <c r="BA429" s="147"/>
      <c r="BR429" s="147"/>
      <c r="CG429" s="147"/>
    </row>
    <row r="430" spans="1:85" ht="15">
      <c r="A430" s="165" t="s">
        <v>12</v>
      </c>
      <c r="B430" s="166">
        <v>0</v>
      </c>
      <c r="C430" s="166">
        <v>0</v>
      </c>
      <c r="D430" s="166">
        <v>0</v>
      </c>
      <c r="E430" s="166">
        <v>0</v>
      </c>
      <c r="F430" s="322"/>
      <c r="G430" s="166">
        <v>0</v>
      </c>
      <c r="H430" s="167">
        <v>0</v>
      </c>
      <c r="I430" s="168">
        <f t="shared" si="229"/>
        <v>0</v>
      </c>
      <c r="J430" s="155"/>
      <c r="K430" s="169" t="s">
        <v>12</v>
      </c>
      <c r="L430" s="170">
        <v>0</v>
      </c>
      <c r="M430" s="170">
        <v>0</v>
      </c>
      <c r="N430" s="170">
        <v>0</v>
      </c>
      <c r="O430" s="170">
        <v>0</v>
      </c>
      <c r="P430" s="170">
        <v>12.829878440843096</v>
      </c>
      <c r="Q430" s="170">
        <v>0</v>
      </c>
      <c r="R430" s="171">
        <v>0</v>
      </c>
      <c r="S430" s="172">
        <f t="shared" si="230"/>
        <v>12.829878440843096</v>
      </c>
      <c r="U430" s="217" t="s">
        <v>12</v>
      </c>
      <c r="V430" s="218">
        <v>0</v>
      </c>
      <c r="W430" s="218">
        <v>0</v>
      </c>
      <c r="X430" s="218">
        <v>0</v>
      </c>
      <c r="Y430" s="218">
        <v>0</v>
      </c>
      <c r="Z430" s="218">
        <v>0</v>
      </c>
      <c r="AA430" s="218">
        <v>0</v>
      </c>
      <c r="AB430" s="218">
        <v>12.829878440843096</v>
      </c>
      <c r="AC430" s="219">
        <v>0</v>
      </c>
      <c r="AD430" s="218">
        <v>0</v>
      </c>
      <c r="AE430" s="218">
        <v>0</v>
      </c>
      <c r="AF430" s="218">
        <v>0</v>
      </c>
      <c r="AG430" s="218">
        <v>0</v>
      </c>
      <c r="AH430" s="218">
        <v>0</v>
      </c>
      <c r="AI430" s="220">
        <f t="shared" si="231"/>
        <v>12.829878440843096</v>
      </c>
      <c r="BA430" s="147"/>
      <c r="BR430" s="147"/>
      <c r="CG430" s="147"/>
    </row>
    <row r="431" spans="1:85" ht="15">
      <c r="A431" s="173" t="s">
        <v>55</v>
      </c>
      <c r="B431" s="162">
        <v>0</v>
      </c>
      <c r="C431" s="162">
        <v>0</v>
      </c>
      <c r="D431" s="162">
        <v>0</v>
      </c>
      <c r="E431" s="162">
        <v>0</v>
      </c>
      <c r="F431" s="322"/>
      <c r="G431" s="162">
        <v>0</v>
      </c>
      <c r="H431" s="174">
        <v>0</v>
      </c>
      <c r="I431" s="160">
        <f t="shared" si="229"/>
        <v>0</v>
      </c>
      <c r="J431" s="155"/>
      <c r="K431" s="175" t="s">
        <v>55</v>
      </c>
      <c r="L431" s="162">
        <v>0</v>
      </c>
      <c r="M431" s="162">
        <v>0</v>
      </c>
      <c r="N431" s="162">
        <v>0</v>
      </c>
      <c r="O431" s="162">
        <v>0</v>
      </c>
      <c r="P431" s="162">
        <v>0</v>
      </c>
      <c r="Q431" s="162">
        <v>0</v>
      </c>
      <c r="R431" s="163">
        <v>0</v>
      </c>
      <c r="S431" s="164">
        <f t="shared" si="230"/>
        <v>0</v>
      </c>
      <c r="U431" s="221" t="s">
        <v>55</v>
      </c>
      <c r="V431" s="213">
        <v>0</v>
      </c>
      <c r="W431" s="213">
        <v>0</v>
      </c>
      <c r="X431" s="213">
        <v>0</v>
      </c>
      <c r="Y431" s="213">
        <v>0</v>
      </c>
      <c r="Z431" s="213">
        <v>0</v>
      </c>
      <c r="AA431" s="213">
        <v>0</v>
      </c>
      <c r="AB431" s="213">
        <v>0</v>
      </c>
      <c r="AC431" s="214">
        <v>0</v>
      </c>
      <c r="AD431" s="213">
        <v>0</v>
      </c>
      <c r="AE431" s="213">
        <v>0</v>
      </c>
      <c r="AF431" s="213">
        <v>0</v>
      </c>
      <c r="AG431" s="213">
        <v>0</v>
      </c>
      <c r="AH431" s="213">
        <v>0</v>
      </c>
      <c r="AI431" s="216">
        <f t="shared" si="231"/>
        <v>0</v>
      </c>
      <c r="BA431" s="147"/>
      <c r="BR431" s="147"/>
      <c r="CG431" s="147"/>
    </row>
    <row r="432" spans="1:85" ht="15">
      <c r="A432" s="165" t="s">
        <v>17</v>
      </c>
      <c r="B432" s="166">
        <v>0</v>
      </c>
      <c r="C432" s="166">
        <v>0</v>
      </c>
      <c r="D432" s="166">
        <v>0</v>
      </c>
      <c r="E432" s="166">
        <v>5.6238678054795121</v>
      </c>
      <c r="F432" s="322"/>
      <c r="G432" s="166">
        <v>0</v>
      </c>
      <c r="H432" s="167">
        <v>0</v>
      </c>
      <c r="I432" s="168">
        <f t="shared" si="229"/>
        <v>5.6238678054795121</v>
      </c>
      <c r="J432" s="155"/>
      <c r="K432" s="169" t="s">
        <v>17</v>
      </c>
      <c r="L432" s="170">
        <v>0</v>
      </c>
      <c r="M432" s="170">
        <v>0</v>
      </c>
      <c r="N432" s="170">
        <v>0</v>
      </c>
      <c r="O432" s="170">
        <v>5.6238678054795121</v>
      </c>
      <c r="P432" s="170">
        <v>2.9146480754610473</v>
      </c>
      <c r="Q432" s="170">
        <v>0</v>
      </c>
      <c r="R432" s="171">
        <v>0</v>
      </c>
      <c r="S432" s="172">
        <f t="shared" si="230"/>
        <v>8.5385158809405599</v>
      </c>
      <c r="U432" s="217" t="s">
        <v>17</v>
      </c>
      <c r="V432" s="218">
        <v>0</v>
      </c>
      <c r="W432" s="218">
        <v>0</v>
      </c>
      <c r="X432" s="218">
        <v>0</v>
      </c>
      <c r="Y432" s="218">
        <v>0</v>
      </c>
      <c r="Z432" s="218">
        <v>0</v>
      </c>
      <c r="AA432" s="218">
        <v>5.6238678054795121</v>
      </c>
      <c r="AB432" s="218">
        <v>2.9146480754610473</v>
      </c>
      <c r="AC432" s="219">
        <v>0</v>
      </c>
      <c r="AD432" s="218">
        <v>0</v>
      </c>
      <c r="AE432" s="218">
        <v>0</v>
      </c>
      <c r="AF432" s="218">
        <v>0</v>
      </c>
      <c r="AG432" s="218">
        <v>0</v>
      </c>
      <c r="AH432" s="218">
        <v>0</v>
      </c>
      <c r="AI432" s="220">
        <f t="shared" si="231"/>
        <v>8.5385158809405599</v>
      </c>
      <c r="BA432" s="147"/>
      <c r="BR432" s="147"/>
      <c r="CG432" s="147"/>
    </row>
    <row r="433" spans="1:85" ht="15">
      <c r="A433" s="173" t="s">
        <v>139</v>
      </c>
      <c r="B433" s="162">
        <v>38.191153474431623</v>
      </c>
      <c r="C433" s="162">
        <v>75.848904379258755</v>
      </c>
      <c r="D433" s="162">
        <v>31.088688935917752</v>
      </c>
      <c r="E433" s="162">
        <v>0</v>
      </c>
      <c r="F433" s="322"/>
      <c r="G433" s="162">
        <v>0</v>
      </c>
      <c r="H433" s="174">
        <v>0</v>
      </c>
      <c r="I433" s="160">
        <f t="shared" si="229"/>
        <v>145.12874678960813</v>
      </c>
      <c r="J433" s="155"/>
      <c r="K433" s="175" t="s">
        <v>139</v>
      </c>
      <c r="L433" s="162">
        <v>38.191153474431623</v>
      </c>
      <c r="M433" s="162">
        <v>75.848904379258755</v>
      </c>
      <c r="N433" s="162">
        <v>31.088688935917752</v>
      </c>
      <c r="O433" s="162">
        <v>0</v>
      </c>
      <c r="P433" s="162">
        <v>1.2345147056179052E-2</v>
      </c>
      <c r="Q433" s="162">
        <v>0</v>
      </c>
      <c r="R433" s="163">
        <v>0</v>
      </c>
      <c r="S433" s="164">
        <f t="shared" si="230"/>
        <v>145.14109193666431</v>
      </c>
      <c r="U433" s="221" t="s">
        <v>139</v>
      </c>
      <c r="V433" s="213">
        <v>36.63692761381806</v>
      </c>
      <c r="W433" s="213">
        <v>0</v>
      </c>
      <c r="X433" s="213">
        <v>0</v>
      </c>
      <c r="Y433" s="213">
        <v>75.848904379258755</v>
      </c>
      <c r="Z433" s="213">
        <v>31.088688935917752</v>
      </c>
      <c r="AA433" s="213">
        <v>0</v>
      </c>
      <c r="AB433" s="213">
        <v>1.2345147056179052E-2</v>
      </c>
      <c r="AC433" s="214">
        <v>1.554225860613561</v>
      </c>
      <c r="AD433" s="213">
        <v>1.554225860613561</v>
      </c>
      <c r="AE433" s="213">
        <v>0</v>
      </c>
      <c r="AF433" s="213">
        <v>0</v>
      </c>
      <c r="AG433" s="213">
        <v>0</v>
      </c>
      <c r="AH433" s="213">
        <v>0</v>
      </c>
      <c r="AI433" s="216">
        <f t="shared" si="231"/>
        <v>145.14109193666431</v>
      </c>
      <c r="BA433" s="147"/>
      <c r="BR433" s="147"/>
      <c r="CG433" s="147"/>
    </row>
    <row r="434" spans="1:85" ht="15">
      <c r="A434" s="165" t="s">
        <v>25</v>
      </c>
      <c r="B434" s="166">
        <v>141.59608986653464</v>
      </c>
      <c r="C434" s="166">
        <v>2.8534156720333377E-4</v>
      </c>
      <c r="D434" s="166">
        <v>4.0458761654552617</v>
      </c>
      <c r="E434" s="166">
        <v>268.99800562804785</v>
      </c>
      <c r="F434" s="322"/>
      <c r="G434" s="166">
        <v>75.307200102249567</v>
      </c>
      <c r="H434" s="167">
        <v>0</v>
      </c>
      <c r="I434" s="168">
        <f t="shared" si="229"/>
        <v>489.9474571038545</v>
      </c>
      <c r="J434" s="155"/>
      <c r="K434" s="169" t="s">
        <v>25</v>
      </c>
      <c r="L434" s="170">
        <v>141.59608986653464</v>
      </c>
      <c r="M434" s="170">
        <v>2.8534156720333377E-4</v>
      </c>
      <c r="N434" s="170">
        <v>4.0458761654552617</v>
      </c>
      <c r="O434" s="170">
        <v>268.99800562804785</v>
      </c>
      <c r="P434" s="170">
        <v>0.56066392598614334</v>
      </c>
      <c r="Q434" s="170">
        <v>75.307200102249567</v>
      </c>
      <c r="R434" s="171">
        <v>0</v>
      </c>
      <c r="S434" s="172">
        <f t="shared" si="230"/>
        <v>490.50812102984065</v>
      </c>
      <c r="U434" s="217" t="s">
        <v>25</v>
      </c>
      <c r="V434" s="218">
        <v>0.19292722994260916</v>
      </c>
      <c r="W434" s="218">
        <v>134.49416407715117</v>
      </c>
      <c r="X434" s="218">
        <v>75.307200102249567</v>
      </c>
      <c r="Y434" s="218">
        <v>2.8534156720333377E-4</v>
      </c>
      <c r="Z434" s="218">
        <v>2.1689190724747029</v>
      </c>
      <c r="AA434" s="218">
        <v>267.56539914557368</v>
      </c>
      <c r="AB434" s="218">
        <v>0.56066392598614334</v>
      </c>
      <c r="AC434" s="219">
        <v>10.218562134895611</v>
      </c>
      <c r="AD434" s="218">
        <v>6.9089985594408665</v>
      </c>
      <c r="AE434" s="218">
        <v>1.4326064824741858</v>
      </c>
      <c r="AF434" s="218">
        <v>0</v>
      </c>
      <c r="AG434" s="218">
        <v>1.8769570929805592</v>
      </c>
      <c r="AH434" s="218">
        <v>0</v>
      </c>
      <c r="AI434" s="220">
        <f t="shared" si="231"/>
        <v>490.50812102984065</v>
      </c>
      <c r="BA434" s="147"/>
      <c r="BR434" s="147"/>
      <c r="CG434" s="147"/>
    </row>
    <row r="435" spans="1:85" ht="15">
      <c r="A435" s="173" t="s">
        <v>24</v>
      </c>
      <c r="B435" s="162">
        <v>10.786338228838343</v>
      </c>
      <c r="C435" s="162">
        <v>0</v>
      </c>
      <c r="D435" s="162">
        <v>0</v>
      </c>
      <c r="E435" s="162">
        <v>0</v>
      </c>
      <c r="F435" s="322"/>
      <c r="G435" s="162">
        <v>0</v>
      </c>
      <c r="H435" s="174">
        <v>0</v>
      </c>
      <c r="I435" s="160">
        <f t="shared" si="229"/>
        <v>10.786338228838343</v>
      </c>
      <c r="J435" s="155"/>
      <c r="K435" s="175" t="s">
        <v>24</v>
      </c>
      <c r="L435" s="162">
        <v>10.786338228838343</v>
      </c>
      <c r="M435" s="162">
        <v>0</v>
      </c>
      <c r="N435" s="162">
        <v>0</v>
      </c>
      <c r="O435" s="162">
        <v>0</v>
      </c>
      <c r="P435" s="162">
        <v>0</v>
      </c>
      <c r="Q435" s="162">
        <v>0</v>
      </c>
      <c r="R435" s="163">
        <v>0</v>
      </c>
      <c r="S435" s="164">
        <f t="shared" si="230"/>
        <v>10.786338228838343</v>
      </c>
      <c r="U435" s="221" t="s">
        <v>24</v>
      </c>
      <c r="V435" s="213">
        <v>9.0968077332873225</v>
      </c>
      <c r="W435" s="213">
        <v>0</v>
      </c>
      <c r="X435" s="213">
        <v>0</v>
      </c>
      <c r="Y435" s="213">
        <v>0</v>
      </c>
      <c r="Z435" s="213">
        <v>0</v>
      </c>
      <c r="AA435" s="213">
        <v>0</v>
      </c>
      <c r="AB435" s="213">
        <v>0</v>
      </c>
      <c r="AC435" s="214">
        <v>1.6895304955510209</v>
      </c>
      <c r="AD435" s="213">
        <v>1.6895304955510209</v>
      </c>
      <c r="AE435" s="213">
        <v>0</v>
      </c>
      <c r="AF435" s="213">
        <v>0</v>
      </c>
      <c r="AG435" s="213">
        <v>0</v>
      </c>
      <c r="AH435" s="213">
        <v>0</v>
      </c>
      <c r="AI435" s="216">
        <f t="shared" si="231"/>
        <v>10.786338228838343</v>
      </c>
      <c r="BA435" s="147"/>
      <c r="BR435" s="147"/>
      <c r="CG435" s="147"/>
    </row>
    <row r="436" spans="1:85" ht="15">
      <c r="A436" s="165" t="s">
        <v>56</v>
      </c>
      <c r="B436" s="166">
        <v>1.7921029267156541</v>
      </c>
      <c r="C436" s="166">
        <v>0.11881025495539577</v>
      </c>
      <c r="D436" s="166">
        <v>1.3596244047520651</v>
      </c>
      <c r="E436" s="166">
        <v>0</v>
      </c>
      <c r="F436" s="322"/>
      <c r="G436" s="166">
        <v>0</v>
      </c>
      <c r="H436" s="167">
        <v>0</v>
      </c>
      <c r="I436" s="168">
        <f t="shared" si="229"/>
        <v>3.270537586423115</v>
      </c>
      <c r="J436" s="155"/>
      <c r="K436" s="169" t="s">
        <v>56</v>
      </c>
      <c r="L436" s="170">
        <v>1.7921029267156541</v>
      </c>
      <c r="M436" s="170">
        <v>0.11881025495539577</v>
      </c>
      <c r="N436" s="170">
        <v>1.3596244047520651</v>
      </c>
      <c r="O436" s="170">
        <v>0</v>
      </c>
      <c r="P436" s="170">
        <v>0</v>
      </c>
      <c r="Q436" s="170">
        <v>0</v>
      </c>
      <c r="R436" s="171">
        <v>0</v>
      </c>
      <c r="S436" s="172">
        <f t="shared" si="230"/>
        <v>3.270537586423115</v>
      </c>
      <c r="U436" s="217" t="s">
        <v>56</v>
      </c>
      <c r="V436" s="218">
        <v>1.7921029267156541</v>
      </c>
      <c r="W436" s="218">
        <v>0</v>
      </c>
      <c r="X436" s="218">
        <v>0</v>
      </c>
      <c r="Y436" s="218">
        <v>0.11881025495539577</v>
      </c>
      <c r="Z436" s="218">
        <v>1.3596244047520651</v>
      </c>
      <c r="AA436" s="218">
        <v>0</v>
      </c>
      <c r="AB436" s="218">
        <v>0</v>
      </c>
      <c r="AC436" s="219">
        <v>0</v>
      </c>
      <c r="AD436" s="218">
        <v>0</v>
      </c>
      <c r="AE436" s="218">
        <v>0</v>
      </c>
      <c r="AF436" s="218">
        <v>0</v>
      </c>
      <c r="AG436" s="218">
        <v>0</v>
      </c>
      <c r="AH436" s="218">
        <v>0</v>
      </c>
      <c r="AI436" s="220">
        <f t="shared" si="231"/>
        <v>3.270537586423115</v>
      </c>
      <c r="BA436" s="147"/>
      <c r="BR436" s="147"/>
      <c r="CG436" s="147"/>
    </row>
    <row r="437" spans="1:85" ht="15">
      <c r="A437" s="173" t="s">
        <v>22</v>
      </c>
      <c r="B437" s="162">
        <v>25.353466924794205</v>
      </c>
      <c r="C437" s="162">
        <v>0</v>
      </c>
      <c r="D437" s="162">
        <v>134.9924581660068</v>
      </c>
      <c r="E437" s="162">
        <v>0</v>
      </c>
      <c r="F437" s="322"/>
      <c r="G437" s="162">
        <v>0</v>
      </c>
      <c r="H437" s="174">
        <v>0</v>
      </c>
      <c r="I437" s="160">
        <f t="shared" si="229"/>
        <v>160.34592509080102</v>
      </c>
      <c r="J437" s="155"/>
      <c r="K437" s="175" t="s">
        <v>22</v>
      </c>
      <c r="L437" s="162">
        <v>25.353466924794205</v>
      </c>
      <c r="M437" s="162">
        <v>0</v>
      </c>
      <c r="N437" s="162">
        <v>134.9924581660068</v>
      </c>
      <c r="O437" s="162">
        <v>0</v>
      </c>
      <c r="P437" s="162">
        <v>6.4613310122385599</v>
      </c>
      <c r="Q437" s="162">
        <v>0</v>
      </c>
      <c r="R437" s="163">
        <v>0</v>
      </c>
      <c r="S437" s="164">
        <f t="shared" si="230"/>
        <v>166.80725610303958</v>
      </c>
      <c r="U437" s="221" t="s">
        <v>22</v>
      </c>
      <c r="V437" s="213">
        <v>25.276323729861918</v>
      </c>
      <c r="W437" s="213">
        <v>0</v>
      </c>
      <c r="X437" s="213">
        <v>0</v>
      </c>
      <c r="Y437" s="213">
        <v>0</v>
      </c>
      <c r="Z437" s="213">
        <v>125.52379011403831</v>
      </c>
      <c r="AA437" s="213">
        <v>0</v>
      </c>
      <c r="AB437" s="213">
        <v>6.4613310122385599</v>
      </c>
      <c r="AC437" s="214">
        <v>9.5458112469007794</v>
      </c>
      <c r="AD437" s="213">
        <v>7.7143194932286996E-2</v>
      </c>
      <c r="AE437" s="213">
        <v>0</v>
      </c>
      <c r="AF437" s="213">
        <v>0</v>
      </c>
      <c r="AG437" s="213">
        <v>9.4686680519684909</v>
      </c>
      <c r="AH437" s="213">
        <v>0</v>
      </c>
      <c r="AI437" s="216">
        <f t="shared" si="231"/>
        <v>166.80725610303955</v>
      </c>
      <c r="BA437" s="147"/>
      <c r="BR437" s="147"/>
      <c r="CG437" s="147"/>
    </row>
    <row r="438" spans="1:85" ht="15">
      <c r="A438" s="165" t="s">
        <v>21</v>
      </c>
      <c r="B438" s="166">
        <v>0.16055812608545086</v>
      </c>
      <c r="C438" s="166">
        <v>1.8764910309415177E-3</v>
      </c>
      <c r="D438" s="166">
        <v>9.6099867270321049E-2</v>
      </c>
      <c r="E438" s="166">
        <v>0</v>
      </c>
      <c r="F438" s="322"/>
      <c r="G438" s="166">
        <v>0</v>
      </c>
      <c r="H438" s="167">
        <v>0</v>
      </c>
      <c r="I438" s="168">
        <f t="shared" si="229"/>
        <v>0.25853448438671345</v>
      </c>
      <c r="J438" s="155"/>
      <c r="K438" s="169" t="s">
        <v>21</v>
      </c>
      <c r="L438" s="170">
        <v>0.16055812608545086</v>
      </c>
      <c r="M438" s="170">
        <v>1.8764910309415177E-3</v>
      </c>
      <c r="N438" s="170">
        <v>9.6099867270321049E-2</v>
      </c>
      <c r="O438" s="170">
        <v>0</v>
      </c>
      <c r="P438" s="170">
        <v>0</v>
      </c>
      <c r="Q438" s="170">
        <v>0</v>
      </c>
      <c r="R438" s="171">
        <v>0</v>
      </c>
      <c r="S438" s="172">
        <f t="shared" si="230"/>
        <v>0.25853448438671345</v>
      </c>
      <c r="U438" s="217" t="s">
        <v>57</v>
      </c>
      <c r="V438" s="218">
        <v>0.16055812608545086</v>
      </c>
      <c r="W438" s="218">
        <v>0</v>
      </c>
      <c r="X438" s="218">
        <v>0</v>
      </c>
      <c r="Y438" s="218">
        <v>1.8764910309415177E-3</v>
      </c>
      <c r="Z438" s="218">
        <v>9.6099867270321049E-2</v>
      </c>
      <c r="AA438" s="218">
        <v>0</v>
      </c>
      <c r="AB438" s="218">
        <v>0</v>
      </c>
      <c r="AC438" s="219">
        <v>0</v>
      </c>
      <c r="AD438" s="218">
        <v>0</v>
      </c>
      <c r="AE438" s="218">
        <v>0</v>
      </c>
      <c r="AF438" s="218">
        <v>0</v>
      </c>
      <c r="AG438" s="218">
        <v>0</v>
      </c>
      <c r="AH438" s="218">
        <v>0</v>
      </c>
      <c r="AI438" s="220">
        <f t="shared" si="231"/>
        <v>0.25853448438671345</v>
      </c>
      <c r="BA438" s="147"/>
      <c r="BR438" s="147"/>
      <c r="CG438" s="147"/>
    </row>
    <row r="439" spans="1:85" ht="15">
      <c r="A439" s="176" t="s">
        <v>60</v>
      </c>
      <c r="B439" s="162">
        <v>0</v>
      </c>
      <c r="C439" s="162">
        <v>0</v>
      </c>
      <c r="D439" s="162">
        <v>0</v>
      </c>
      <c r="E439" s="162">
        <v>0</v>
      </c>
      <c r="F439" s="322"/>
      <c r="G439" s="162">
        <v>0</v>
      </c>
      <c r="H439" s="174">
        <v>0</v>
      </c>
      <c r="I439" s="160">
        <f t="shared" si="229"/>
        <v>0</v>
      </c>
      <c r="J439" s="155"/>
      <c r="K439" s="177" t="s">
        <v>60</v>
      </c>
      <c r="L439" s="162">
        <v>0</v>
      </c>
      <c r="M439" s="162">
        <v>0</v>
      </c>
      <c r="N439" s="162">
        <v>0</v>
      </c>
      <c r="O439" s="162">
        <v>0</v>
      </c>
      <c r="P439" s="162">
        <v>0</v>
      </c>
      <c r="Q439" s="162">
        <v>0</v>
      </c>
      <c r="R439" s="163">
        <v>0</v>
      </c>
      <c r="S439" s="164">
        <f t="shared" si="230"/>
        <v>0</v>
      </c>
      <c r="U439" s="222" t="s">
        <v>58</v>
      </c>
      <c r="V439" s="213">
        <v>0</v>
      </c>
      <c r="W439" s="213">
        <v>0</v>
      </c>
      <c r="X439" s="213">
        <v>0</v>
      </c>
      <c r="Y439" s="213">
        <v>0</v>
      </c>
      <c r="Z439" s="213">
        <v>0</v>
      </c>
      <c r="AA439" s="213">
        <v>0</v>
      </c>
      <c r="AB439" s="213">
        <v>0</v>
      </c>
      <c r="AC439" s="214">
        <v>0</v>
      </c>
      <c r="AD439" s="215">
        <v>0</v>
      </c>
      <c r="AE439" s="215">
        <v>0</v>
      </c>
      <c r="AF439" s="215">
        <v>0</v>
      </c>
      <c r="AG439" s="215">
        <v>0</v>
      </c>
      <c r="AH439" s="215">
        <v>0</v>
      </c>
      <c r="AI439" s="216">
        <f t="shared" si="231"/>
        <v>0</v>
      </c>
      <c r="BA439" s="147"/>
      <c r="BR439" s="147"/>
      <c r="CG439" s="147"/>
    </row>
    <row r="440" spans="1:85">
      <c r="A440" s="178" t="s">
        <v>23</v>
      </c>
      <c r="B440" s="179">
        <v>0</v>
      </c>
      <c r="C440" s="179">
        <v>0</v>
      </c>
      <c r="D440" s="179">
        <v>0</v>
      </c>
      <c r="E440" s="179">
        <v>0</v>
      </c>
      <c r="F440" s="322"/>
      <c r="G440" s="179">
        <v>0</v>
      </c>
      <c r="H440" s="180">
        <v>0</v>
      </c>
      <c r="I440" s="181">
        <f t="shared" si="229"/>
        <v>0</v>
      </c>
      <c r="J440" s="155"/>
      <c r="K440" s="182" t="s">
        <v>23</v>
      </c>
      <c r="L440" s="183">
        <v>0</v>
      </c>
      <c r="M440" s="183">
        <v>0</v>
      </c>
      <c r="N440" s="183">
        <v>0</v>
      </c>
      <c r="O440" s="183">
        <v>0</v>
      </c>
      <c r="P440" s="183">
        <v>0</v>
      </c>
      <c r="Q440" s="183">
        <v>0</v>
      </c>
      <c r="R440" s="184">
        <v>0</v>
      </c>
      <c r="S440" s="185">
        <f t="shared" si="230"/>
        <v>0</v>
      </c>
      <c r="U440" s="223" t="s">
        <v>61</v>
      </c>
      <c r="V440" s="224">
        <v>0</v>
      </c>
      <c r="W440" s="224">
        <v>0</v>
      </c>
      <c r="X440" s="224">
        <v>0</v>
      </c>
      <c r="Y440" s="224">
        <v>0</v>
      </c>
      <c r="Z440" s="224">
        <v>0</v>
      </c>
      <c r="AA440" s="224">
        <v>0</v>
      </c>
      <c r="AB440" s="224">
        <v>0</v>
      </c>
      <c r="AC440" s="224">
        <v>0</v>
      </c>
      <c r="AD440" s="224">
        <v>0</v>
      </c>
      <c r="AE440" s="224">
        <v>0</v>
      </c>
      <c r="AF440" s="224">
        <v>0</v>
      </c>
      <c r="AG440" s="224">
        <v>0</v>
      </c>
      <c r="AH440" s="125">
        <v>0</v>
      </c>
      <c r="AI440" s="225">
        <f t="shared" si="231"/>
        <v>0</v>
      </c>
      <c r="BA440" s="147"/>
      <c r="BR440" s="147"/>
      <c r="CG440" s="147"/>
    </row>
    <row r="441" spans="1:85">
      <c r="A441" s="186" t="s">
        <v>19</v>
      </c>
      <c r="B441" s="187">
        <v>0</v>
      </c>
      <c r="C441" s="187">
        <v>0</v>
      </c>
      <c r="D441" s="187">
        <v>0</v>
      </c>
      <c r="E441" s="187">
        <v>0</v>
      </c>
      <c r="F441" s="322"/>
      <c r="G441" s="187">
        <v>0</v>
      </c>
      <c r="H441" s="188">
        <v>0</v>
      </c>
      <c r="I441" s="189">
        <f t="shared" si="229"/>
        <v>0</v>
      </c>
      <c r="J441" s="155"/>
      <c r="K441" s="190" t="s">
        <v>19</v>
      </c>
      <c r="L441" s="187">
        <v>0</v>
      </c>
      <c r="M441" s="187">
        <v>0</v>
      </c>
      <c r="N441" s="187">
        <v>0</v>
      </c>
      <c r="O441" s="187">
        <v>0</v>
      </c>
      <c r="P441" s="187">
        <v>0</v>
      </c>
      <c r="Q441" s="187">
        <v>0</v>
      </c>
      <c r="R441" s="191">
        <v>0</v>
      </c>
      <c r="S441" s="192">
        <f t="shared" si="230"/>
        <v>0</v>
      </c>
      <c r="U441" s="226" t="s">
        <v>19</v>
      </c>
      <c r="V441" s="227">
        <v>0</v>
      </c>
      <c r="W441" s="227">
        <v>0</v>
      </c>
      <c r="X441" s="227">
        <v>0</v>
      </c>
      <c r="Y441" s="227">
        <v>0</v>
      </c>
      <c r="Z441" s="227">
        <v>0</v>
      </c>
      <c r="AA441" s="227">
        <v>0</v>
      </c>
      <c r="AB441" s="227">
        <v>0</v>
      </c>
      <c r="AC441" s="227">
        <v>0</v>
      </c>
      <c r="AD441" s="228">
        <v>0</v>
      </c>
      <c r="AE441" s="228">
        <v>0</v>
      </c>
      <c r="AF441" s="228">
        <v>0</v>
      </c>
      <c r="AG441" s="228">
        <v>0</v>
      </c>
      <c r="AH441" s="228">
        <v>0</v>
      </c>
      <c r="AI441" s="229">
        <f t="shared" si="231"/>
        <v>0</v>
      </c>
      <c r="BA441" s="147"/>
      <c r="BR441" s="147"/>
      <c r="CG441" s="147"/>
    </row>
    <row r="442" spans="1:85">
      <c r="A442" s="178" t="s">
        <v>20</v>
      </c>
      <c r="B442" s="179">
        <v>0</v>
      </c>
      <c r="C442" s="179">
        <v>0</v>
      </c>
      <c r="D442" s="179">
        <v>0</v>
      </c>
      <c r="E442" s="179">
        <v>0</v>
      </c>
      <c r="F442" s="322"/>
      <c r="G442" s="179">
        <v>0</v>
      </c>
      <c r="H442" s="180">
        <v>0</v>
      </c>
      <c r="I442" s="181">
        <f t="shared" si="229"/>
        <v>0</v>
      </c>
      <c r="J442" s="155"/>
      <c r="K442" s="182" t="s">
        <v>20</v>
      </c>
      <c r="L442" s="183">
        <v>0</v>
      </c>
      <c r="M442" s="183">
        <v>0</v>
      </c>
      <c r="N442" s="183">
        <v>0</v>
      </c>
      <c r="O442" s="183">
        <v>0</v>
      </c>
      <c r="P442" s="183">
        <v>0</v>
      </c>
      <c r="Q442" s="183">
        <v>0</v>
      </c>
      <c r="R442" s="184">
        <v>0</v>
      </c>
      <c r="S442" s="185">
        <f t="shared" si="230"/>
        <v>0</v>
      </c>
      <c r="U442" s="223" t="s">
        <v>20</v>
      </c>
      <c r="V442" s="224">
        <v>0</v>
      </c>
      <c r="W442" s="224">
        <v>0</v>
      </c>
      <c r="X442" s="224">
        <v>0</v>
      </c>
      <c r="Y442" s="224">
        <v>0</v>
      </c>
      <c r="Z442" s="224">
        <v>0</v>
      </c>
      <c r="AA442" s="224">
        <v>0</v>
      </c>
      <c r="AB442" s="224">
        <v>0</v>
      </c>
      <c r="AC442" s="224">
        <v>0</v>
      </c>
      <c r="AD442" s="224">
        <v>0</v>
      </c>
      <c r="AE442" s="224">
        <v>0</v>
      </c>
      <c r="AF442" s="224">
        <v>0</v>
      </c>
      <c r="AG442" s="224">
        <v>0</v>
      </c>
      <c r="AH442" s="125">
        <v>0</v>
      </c>
      <c r="AI442" s="225">
        <f t="shared" si="231"/>
        <v>0</v>
      </c>
      <c r="BA442" s="147"/>
      <c r="BR442" s="147"/>
      <c r="CG442" s="147"/>
    </row>
    <row r="443" spans="1:85" ht="15" thickBot="1">
      <c r="A443" s="193" t="s">
        <v>11</v>
      </c>
      <c r="B443" s="194">
        <v>0</v>
      </c>
      <c r="C443" s="194">
        <v>0</v>
      </c>
      <c r="D443" s="194">
        <v>0</v>
      </c>
      <c r="E443" s="194">
        <v>0</v>
      </c>
      <c r="F443" s="323"/>
      <c r="G443" s="194">
        <v>0</v>
      </c>
      <c r="H443" s="195">
        <v>0</v>
      </c>
      <c r="I443" s="196">
        <f t="shared" si="229"/>
        <v>0</v>
      </c>
      <c r="J443" s="155"/>
      <c r="K443" s="197" t="s">
        <v>11</v>
      </c>
      <c r="L443" s="194">
        <v>0</v>
      </c>
      <c r="M443" s="194">
        <v>0</v>
      </c>
      <c r="N443" s="194">
        <v>0</v>
      </c>
      <c r="O443" s="194">
        <v>0</v>
      </c>
      <c r="P443" s="194">
        <v>0</v>
      </c>
      <c r="Q443" s="194">
        <v>0</v>
      </c>
      <c r="R443" s="198">
        <v>0</v>
      </c>
      <c r="S443" s="199">
        <f t="shared" si="230"/>
        <v>0</v>
      </c>
      <c r="U443" s="226" t="s">
        <v>11</v>
      </c>
      <c r="V443" s="227">
        <v>0</v>
      </c>
      <c r="W443" s="227">
        <v>0</v>
      </c>
      <c r="X443" s="227">
        <v>0</v>
      </c>
      <c r="Y443" s="227">
        <v>0</v>
      </c>
      <c r="Z443" s="227">
        <v>0</v>
      </c>
      <c r="AA443" s="227">
        <v>0</v>
      </c>
      <c r="AB443" s="227">
        <v>0</v>
      </c>
      <c r="AC443" s="227">
        <v>0</v>
      </c>
      <c r="AD443" s="228">
        <v>0</v>
      </c>
      <c r="AE443" s="228">
        <v>0</v>
      </c>
      <c r="AF443" s="228">
        <v>0</v>
      </c>
      <c r="AG443" s="228">
        <v>0</v>
      </c>
      <c r="AH443" s="228">
        <v>0</v>
      </c>
      <c r="AI443" s="229">
        <f t="shared" si="231"/>
        <v>0</v>
      </c>
      <c r="AJ443" s="156"/>
    </row>
    <row r="444" spans="1:85" ht="15">
      <c r="A444" s="200" t="s">
        <v>26</v>
      </c>
      <c r="B444" s="201">
        <f>SUM(B423:B439)</f>
        <v>310.1314079565384</v>
      </c>
      <c r="C444" s="201">
        <f t="shared" ref="C444:H444" si="232">SUM(C423:C439)</f>
        <v>83.917077914394937</v>
      </c>
      <c r="D444" s="201">
        <f t="shared" si="232"/>
        <v>174.27342351156898</v>
      </c>
      <c r="E444" s="201">
        <f t="shared" si="232"/>
        <v>274.63168006517623</v>
      </c>
      <c r="F444" s="201">
        <f t="shared" si="232"/>
        <v>0</v>
      </c>
      <c r="G444" s="201">
        <f t="shared" si="232"/>
        <v>75.307200102249567</v>
      </c>
      <c r="H444" s="203">
        <f t="shared" si="232"/>
        <v>0</v>
      </c>
      <c r="I444" s="160">
        <f t="shared" ref="I444" si="233">SUM(I423:I439)</f>
        <v>918.26078954992795</v>
      </c>
      <c r="J444" s="155"/>
      <c r="K444" s="202" t="s">
        <v>26</v>
      </c>
      <c r="L444" s="201">
        <f>SUM(L423:L439)</f>
        <v>310.1314079565384</v>
      </c>
      <c r="M444" s="201">
        <f t="shared" ref="M444:R444" si="234">SUM(M423:M439)</f>
        <v>83.917077914394937</v>
      </c>
      <c r="N444" s="201">
        <f t="shared" si="234"/>
        <v>174.27342351156898</v>
      </c>
      <c r="O444" s="201">
        <f t="shared" si="234"/>
        <v>274.63168006517623</v>
      </c>
      <c r="P444" s="201">
        <f t="shared" si="234"/>
        <v>136.24907496688559</v>
      </c>
      <c r="Q444" s="201">
        <f t="shared" si="234"/>
        <v>75.307200102249567</v>
      </c>
      <c r="R444" s="203">
        <f t="shared" si="234"/>
        <v>0</v>
      </c>
      <c r="S444" s="204">
        <f t="shared" ref="S444" si="235">SUM(S423:S439)</f>
        <v>1054.5098645168136</v>
      </c>
      <c r="T444" s="147" t="str">
        <f>IF(ABS(S444-AI444)&gt;0.01,S444-AI444,"")</f>
        <v/>
      </c>
      <c r="U444" s="230" t="s">
        <v>59</v>
      </c>
      <c r="V444" s="231">
        <f>SUM(V423:V439)</f>
        <v>140.85769409870676</v>
      </c>
      <c r="W444" s="231">
        <f t="shared" ref="W444:AH444" si="236">SUM(W423:W439)</f>
        <v>134.49416407715117</v>
      </c>
      <c r="X444" s="231">
        <f t="shared" si="236"/>
        <v>75.307200102249567</v>
      </c>
      <c r="Y444" s="231">
        <f t="shared" si="236"/>
        <v>83.917077914394937</v>
      </c>
      <c r="Z444" s="231">
        <f t="shared" si="236"/>
        <v>162.75868200754462</v>
      </c>
      <c r="AA444" s="231">
        <f t="shared" si="236"/>
        <v>273.19907358270206</v>
      </c>
      <c r="AB444" s="231">
        <f t="shared" si="236"/>
        <v>136.24907496688559</v>
      </c>
      <c r="AC444" s="231">
        <f t="shared" si="236"/>
        <v>47.726897767178968</v>
      </c>
      <c r="AD444" s="232">
        <f t="shared" si="236"/>
        <v>34.779549780680448</v>
      </c>
      <c r="AE444" s="232">
        <f t="shared" si="236"/>
        <v>1.4326064824741858</v>
      </c>
      <c r="AF444" s="232">
        <f t="shared" si="236"/>
        <v>0</v>
      </c>
      <c r="AG444" s="232">
        <f t="shared" si="236"/>
        <v>11.514741504024327</v>
      </c>
      <c r="AH444" s="232">
        <f t="shared" si="236"/>
        <v>0</v>
      </c>
      <c r="AI444" s="233">
        <f>SUM(V444:AC444)</f>
        <v>1054.5098645168136</v>
      </c>
      <c r="AJ444" s="147" t="str">
        <f>IF(ABS(S444-AI444)&gt;0.001,S444-AI444,"")</f>
        <v/>
      </c>
    </row>
    <row r="445" spans="1:85" s="25" customFormat="1" ht="15" thickBot="1">
      <c r="A445" s="32" t="s">
        <v>83</v>
      </c>
      <c r="B445" s="49">
        <f>IF($I444=0,"-",B444/$I444)</f>
        <v>0.3377378316551497</v>
      </c>
      <c r="C445" s="49">
        <f t="shared" ref="C445:H445" si="237">IF($I444=0,"-",C444/$I444)</f>
        <v>9.1386977282919446E-2</v>
      </c>
      <c r="D445" s="49">
        <f t="shared" si="237"/>
        <v>0.18978641524809803</v>
      </c>
      <c r="E445" s="49">
        <f t="shared" si="237"/>
        <v>0.29907808673806374</v>
      </c>
      <c r="F445" s="49">
        <f t="shared" si="237"/>
        <v>0</v>
      </c>
      <c r="G445" s="49">
        <f t="shared" si="237"/>
        <v>8.2010689075769305E-2</v>
      </c>
      <c r="H445" s="71">
        <f t="shared" si="237"/>
        <v>0</v>
      </c>
      <c r="I445" s="50">
        <f>SUM(B445:H445)</f>
        <v>1.0000000000000002</v>
      </c>
      <c r="J445" s="147"/>
      <c r="K445" s="82" t="s">
        <v>83</v>
      </c>
      <c r="L445" s="99">
        <f>IF($S444=0,"-",L444/$S444)</f>
        <v>0.29410005386591953</v>
      </c>
      <c r="M445" s="99">
        <f t="shared" ref="M445:R445" si="238">IF($S444=0,"-",M444/$S444)</f>
        <v>7.9579225133988227E-2</v>
      </c>
      <c r="N445" s="99">
        <f t="shared" si="238"/>
        <v>0.16526485846713507</v>
      </c>
      <c r="O445" s="99">
        <f t="shared" si="238"/>
        <v>0.26043538264197752</v>
      </c>
      <c r="P445" s="99">
        <f t="shared" si="238"/>
        <v>0.12920606961729675</v>
      </c>
      <c r="Q445" s="99">
        <f t="shared" si="238"/>
        <v>7.1414410273682963E-2</v>
      </c>
      <c r="R445" s="100">
        <f t="shared" si="238"/>
        <v>0</v>
      </c>
      <c r="S445" s="101">
        <f>SUM(L445:R445)</f>
        <v>1</v>
      </c>
      <c r="U445" s="111" t="s">
        <v>83</v>
      </c>
      <c r="V445" s="133">
        <f>+V444/$AI444</f>
        <v>0.1335764593944781</v>
      </c>
      <c r="W445" s="133">
        <f t="shared" ref="W445:AH445" si="239">+W444/$AI444</f>
        <v>0.12754187381526078</v>
      </c>
      <c r="X445" s="133">
        <f t="shared" si="239"/>
        <v>7.1414410273682963E-2</v>
      </c>
      <c r="Y445" s="133">
        <f t="shared" si="239"/>
        <v>7.9579225133988227E-2</v>
      </c>
      <c r="Z445" s="133">
        <f t="shared" si="239"/>
        <v>0.15434533851622353</v>
      </c>
      <c r="AA445" s="133">
        <f t="shared" si="239"/>
        <v>0.25907683064480808</v>
      </c>
      <c r="AB445" s="133">
        <f t="shared" si="239"/>
        <v>0.12920606961729675</v>
      </c>
      <c r="AC445" s="133">
        <f t="shared" si="239"/>
        <v>4.5259792604261585E-2</v>
      </c>
      <c r="AD445" s="133">
        <f t="shared" si="239"/>
        <v>3.2981720656180644E-2</v>
      </c>
      <c r="AE445" s="133">
        <f t="shared" si="239"/>
        <v>1.3585519971694333E-3</v>
      </c>
      <c r="AF445" s="133">
        <f t="shared" si="239"/>
        <v>0</v>
      </c>
      <c r="AG445" s="133">
        <f t="shared" si="239"/>
        <v>1.0919519950911498E-2</v>
      </c>
      <c r="AH445" s="133">
        <f t="shared" si="239"/>
        <v>0</v>
      </c>
      <c r="AI445" s="134">
        <f>SUM(V445:AC445)</f>
        <v>1</v>
      </c>
      <c r="AJ445" s="147"/>
      <c r="BA445" s="205"/>
      <c r="BR445" s="205"/>
    </row>
    <row r="446" spans="1:85" ht="15" thickBot="1">
      <c r="A446" s="234"/>
      <c r="B446" s="234"/>
      <c r="C446" s="234"/>
      <c r="D446" s="234"/>
      <c r="E446" s="234"/>
      <c r="F446" s="234"/>
      <c r="G446" s="234"/>
      <c r="H446" s="234"/>
      <c r="I446" s="234"/>
      <c r="K446" s="234"/>
      <c r="L446" s="234"/>
      <c r="M446" s="234"/>
      <c r="N446" s="234"/>
      <c r="O446" s="234"/>
      <c r="P446" s="234"/>
      <c r="Q446" s="234"/>
      <c r="R446" s="234"/>
      <c r="S446" s="234"/>
    </row>
    <row r="447" spans="1:85" ht="28.5">
      <c r="A447" s="328" t="s">
        <v>40</v>
      </c>
      <c r="B447" s="151" t="s">
        <v>0</v>
      </c>
      <c r="C447" s="151" t="s">
        <v>1</v>
      </c>
      <c r="D447" s="151" t="s">
        <v>2</v>
      </c>
      <c r="E447" s="151" t="s">
        <v>3</v>
      </c>
      <c r="F447" s="151" t="s">
        <v>27</v>
      </c>
      <c r="G447" s="151" t="s">
        <v>4</v>
      </c>
      <c r="H447" s="151" t="s">
        <v>5</v>
      </c>
      <c r="I447" s="152" t="s">
        <v>6</v>
      </c>
      <c r="K447" s="330" t="s">
        <v>40</v>
      </c>
      <c r="L447" s="153" t="s">
        <v>0</v>
      </c>
      <c r="M447" s="153" t="s">
        <v>1</v>
      </c>
      <c r="N447" s="153" t="s">
        <v>2</v>
      </c>
      <c r="O447" s="153" t="s">
        <v>3</v>
      </c>
      <c r="P447" s="153" t="s">
        <v>27</v>
      </c>
      <c r="Q447" s="153" t="s">
        <v>4</v>
      </c>
      <c r="R447" s="153" t="s">
        <v>5</v>
      </c>
      <c r="S447" s="154" t="s">
        <v>6</v>
      </c>
    </row>
    <row r="448" spans="1:85" ht="15">
      <c r="A448" s="329" t="s">
        <v>40</v>
      </c>
      <c r="B448" s="312" t="s">
        <v>115</v>
      </c>
      <c r="C448" s="313"/>
      <c r="D448" s="313"/>
      <c r="E448" s="313"/>
      <c r="F448" s="313"/>
      <c r="G448" s="313"/>
      <c r="H448" s="313"/>
      <c r="I448" s="314"/>
      <c r="K448" s="331" t="s">
        <v>40</v>
      </c>
      <c r="L448" s="315" t="s">
        <v>115</v>
      </c>
      <c r="M448" s="316"/>
      <c r="N448" s="316"/>
      <c r="O448" s="316"/>
      <c r="P448" s="316"/>
      <c r="Q448" s="316"/>
      <c r="R448" s="316"/>
      <c r="S448" s="317"/>
    </row>
    <row r="449" spans="1:19" ht="15">
      <c r="A449" s="157" t="s">
        <v>7</v>
      </c>
      <c r="B449" s="332"/>
      <c r="C449" s="333"/>
      <c r="D449" s="333"/>
      <c r="E449" s="334"/>
      <c r="F449" s="158">
        <v>2.1549948618134507</v>
      </c>
      <c r="G449" s="332"/>
      <c r="H449" s="334"/>
      <c r="I449" s="160">
        <f>SUM(B449:H449)</f>
        <v>2.1549948618134507</v>
      </c>
      <c r="J449" s="155"/>
      <c r="K449" s="209" t="s">
        <v>7</v>
      </c>
      <c r="L449" s="332"/>
      <c r="M449" s="333"/>
      <c r="N449" s="333"/>
      <c r="O449" s="334"/>
      <c r="P449" s="158">
        <v>0</v>
      </c>
      <c r="Q449" s="332"/>
      <c r="R449" s="341"/>
      <c r="S449" s="211">
        <f>SUM(L449:R449)</f>
        <v>0</v>
      </c>
    </row>
    <row r="450" spans="1:19" ht="15">
      <c r="A450" s="165" t="s">
        <v>8</v>
      </c>
      <c r="B450" s="335"/>
      <c r="C450" s="336"/>
      <c r="D450" s="336"/>
      <c r="E450" s="337"/>
      <c r="F450" s="166">
        <v>0</v>
      </c>
      <c r="G450" s="335"/>
      <c r="H450" s="337"/>
      <c r="I450" s="168">
        <f t="shared" ref="I450:I469" si="240">SUM(B450:H450)</f>
        <v>0</v>
      </c>
      <c r="J450" s="155"/>
      <c r="K450" s="169" t="s">
        <v>8</v>
      </c>
      <c r="L450" s="335"/>
      <c r="M450" s="336"/>
      <c r="N450" s="336"/>
      <c r="O450" s="337"/>
      <c r="P450" s="170">
        <v>0</v>
      </c>
      <c r="Q450" s="335"/>
      <c r="R450" s="342"/>
      <c r="S450" s="172">
        <f t="shared" ref="S450:S469" si="241">SUM(L450:R450)</f>
        <v>0</v>
      </c>
    </row>
    <row r="451" spans="1:19" ht="15">
      <c r="A451" s="173" t="s">
        <v>10</v>
      </c>
      <c r="B451" s="335"/>
      <c r="C451" s="336"/>
      <c r="D451" s="336"/>
      <c r="E451" s="337"/>
      <c r="F451" s="162">
        <v>0</v>
      </c>
      <c r="G451" s="335"/>
      <c r="H451" s="337"/>
      <c r="I451" s="160">
        <f t="shared" si="240"/>
        <v>0</v>
      </c>
      <c r="J451" s="155"/>
      <c r="K451" s="175" t="s">
        <v>10</v>
      </c>
      <c r="L451" s="335"/>
      <c r="M451" s="336"/>
      <c r="N451" s="336"/>
      <c r="O451" s="337"/>
      <c r="P451" s="162">
        <v>0</v>
      </c>
      <c r="Q451" s="335"/>
      <c r="R451" s="342"/>
      <c r="S451" s="164">
        <f t="shared" si="241"/>
        <v>0</v>
      </c>
    </row>
    <row r="452" spans="1:19" ht="15">
      <c r="A452" s="165" t="s">
        <v>52</v>
      </c>
      <c r="B452" s="335"/>
      <c r="C452" s="336"/>
      <c r="D452" s="336"/>
      <c r="E452" s="337"/>
      <c r="F452" s="166">
        <v>0</v>
      </c>
      <c r="G452" s="335"/>
      <c r="H452" s="337"/>
      <c r="I452" s="168">
        <f t="shared" si="240"/>
        <v>0</v>
      </c>
      <c r="J452" s="155"/>
      <c r="K452" s="169" t="s">
        <v>52</v>
      </c>
      <c r="L452" s="335"/>
      <c r="M452" s="336"/>
      <c r="N452" s="336"/>
      <c r="O452" s="337"/>
      <c r="P452" s="170">
        <v>0</v>
      </c>
      <c r="Q452" s="335"/>
      <c r="R452" s="342"/>
      <c r="S452" s="172">
        <f t="shared" si="241"/>
        <v>0</v>
      </c>
    </row>
    <row r="453" spans="1:19" ht="15">
      <c r="A453" s="173" t="s">
        <v>16</v>
      </c>
      <c r="B453" s="335"/>
      <c r="C453" s="336"/>
      <c r="D453" s="336"/>
      <c r="E453" s="337"/>
      <c r="F453" s="162">
        <v>0</v>
      </c>
      <c r="G453" s="335"/>
      <c r="H453" s="337"/>
      <c r="I453" s="160">
        <f t="shared" si="240"/>
        <v>0</v>
      </c>
      <c r="J453" s="155"/>
      <c r="K453" s="175" t="s">
        <v>16</v>
      </c>
      <c r="L453" s="335"/>
      <c r="M453" s="336"/>
      <c r="N453" s="336"/>
      <c r="O453" s="337"/>
      <c r="P453" s="162">
        <v>0</v>
      </c>
      <c r="Q453" s="335"/>
      <c r="R453" s="342"/>
      <c r="S453" s="164">
        <f t="shared" si="241"/>
        <v>0</v>
      </c>
    </row>
    <row r="454" spans="1:19" ht="15">
      <c r="A454" s="165" t="s">
        <v>15</v>
      </c>
      <c r="B454" s="335"/>
      <c r="C454" s="336"/>
      <c r="D454" s="336"/>
      <c r="E454" s="337"/>
      <c r="F454" s="166">
        <v>0</v>
      </c>
      <c r="G454" s="335"/>
      <c r="H454" s="337"/>
      <c r="I454" s="168">
        <f t="shared" si="240"/>
        <v>0</v>
      </c>
      <c r="J454" s="155"/>
      <c r="K454" s="169" t="s">
        <v>15</v>
      </c>
      <c r="L454" s="335"/>
      <c r="M454" s="336"/>
      <c r="N454" s="336"/>
      <c r="O454" s="337"/>
      <c r="P454" s="170">
        <v>0</v>
      </c>
      <c r="Q454" s="335"/>
      <c r="R454" s="342"/>
      <c r="S454" s="172">
        <f t="shared" si="241"/>
        <v>0</v>
      </c>
    </row>
    <row r="455" spans="1:19" ht="15">
      <c r="A455" s="173" t="s">
        <v>54</v>
      </c>
      <c r="B455" s="335"/>
      <c r="C455" s="336"/>
      <c r="D455" s="336"/>
      <c r="E455" s="337"/>
      <c r="F455" s="162">
        <v>286.03515196482761</v>
      </c>
      <c r="G455" s="335"/>
      <c r="H455" s="337"/>
      <c r="I455" s="160">
        <f t="shared" si="240"/>
        <v>286.03515196482761</v>
      </c>
      <c r="J455" s="155"/>
      <c r="K455" s="175" t="s">
        <v>54</v>
      </c>
      <c r="L455" s="335"/>
      <c r="M455" s="336"/>
      <c r="N455" s="336"/>
      <c r="O455" s="337"/>
      <c r="P455" s="162">
        <v>0</v>
      </c>
      <c r="Q455" s="335"/>
      <c r="R455" s="342"/>
      <c r="S455" s="164">
        <f t="shared" si="241"/>
        <v>0</v>
      </c>
    </row>
    <row r="456" spans="1:19" ht="15">
      <c r="A456" s="165" t="s">
        <v>12</v>
      </c>
      <c r="B456" s="335"/>
      <c r="C456" s="336"/>
      <c r="D456" s="336"/>
      <c r="E456" s="337"/>
      <c r="F456" s="166">
        <v>0</v>
      </c>
      <c r="G456" s="335"/>
      <c r="H456" s="337"/>
      <c r="I456" s="168">
        <f t="shared" si="240"/>
        <v>0</v>
      </c>
      <c r="J456" s="155"/>
      <c r="K456" s="169" t="s">
        <v>12</v>
      </c>
      <c r="L456" s="335"/>
      <c r="M456" s="336"/>
      <c r="N456" s="336"/>
      <c r="O456" s="337"/>
      <c r="P456" s="170">
        <v>0</v>
      </c>
      <c r="Q456" s="335"/>
      <c r="R456" s="342"/>
      <c r="S456" s="172">
        <f t="shared" si="241"/>
        <v>0</v>
      </c>
    </row>
    <row r="457" spans="1:19" ht="15">
      <c r="A457" s="173" t="s">
        <v>55</v>
      </c>
      <c r="B457" s="335"/>
      <c r="C457" s="336"/>
      <c r="D457" s="336"/>
      <c r="E457" s="337"/>
      <c r="F457" s="162">
        <v>0</v>
      </c>
      <c r="G457" s="335"/>
      <c r="H457" s="337"/>
      <c r="I457" s="160">
        <f t="shared" si="240"/>
        <v>0</v>
      </c>
      <c r="J457" s="155"/>
      <c r="K457" s="175" t="s">
        <v>55</v>
      </c>
      <c r="L457" s="335"/>
      <c r="M457" s="336"/>
      <c r="N457" s="336"/>
      <c r="O457" s="337"/>
      <c r="P457" s="162">
        <v>0</v>
      </c>
      <c r="Q457" s="335"/>
      <c r="R457" s="342"/>
      <c r="S457" s="164">
        <f t="shared" si="241"/>
        <v>0</v>
      </c>
    </row>
    <row r="458" spans="1:19" ht="15">
      <c r="A458" s="165" t="s">
        <v>17</v>
      </c>
      <c r="B458" s="335"/>
      <c r="C458" s="336"/>
      <c r="D458" s="336"/>
      <c r="E458" s="337"/>
      <c r="F458" s="166">
        <v>0</v>
      </c>
      <c r="G458" s="335"/>
      <c r="H458" s="337"/>
      <c r="I458" s="168">
        <f t="shared" si="240"/>
        <v>0</v>
      </c>
      <c r="J458" s="155"/>
      <c r="K458" s="169" t="s">
        <v>17</v>
      </c>
      <c r="L458" s="335"/>
      <c r="M458" s="336"/>
      <c r="N458" s="336"/>
      <c r="O458" s="337"/>
      <c r="P458" s="170">
        <v>0</v>
      </c>
      <c r="Q458" s="335"/>
      <c r="R458" s="342"/>
      <c r="S458" s="172">
        <f t="shared" si="241"/>
        <v>0</v>
      </c>
    </row>
    <row r="459" spans="1:19" ht="15">
      <c r="A459" s="173" t="s">
        <v>139</v>
      </c>
      <c r="B459" s="335"/>
      <c r="C459" s="336"/>
      <c r="D459" s="336"/>
      <c r="E459" s="337"/>
      <c r="F459" s="162">
        <v>0</v>
      </c>
      <c r="G459" s="335"/>
      <c r="H459" s="337"/>
      <c r="I459" s="160">
        <f t="shared" si="240"/>
        <v>0</v>
      </c>
      <c r="J459" s="155"/>
      <c r="K459" s="175" t="s">
        <v>139</v>
      </c>
      <c r="L459" s="335"/>
      <c r="M459" s="336"/>
      <c r="N459" s="336"/>
      <c r="O459" s="337"/>
      <c r="P459" s="162">
        <v>0</v>
      </c>
      <c r="Q459" s="335"/>
      <c r="R459" s="342"/>
      <c r="S459" s="164">
        <f t="shared" si="241"/>
        <v>0</v>
      </c>
    </row>
    <row r="460" spans="1:19" ht="15">
      <c r="A460" s="165" t="s">
        <v>25</v>
      </c>
      <c r="B460" s="335"/>
      <c r="C460" s="336"/>
      <c r="D460" s="336"/>
      <c r="E460" s="337"/>
      <c r="F460" s="166">
        <v>843.74872396279591</v>
      </c>
      <c r="G460" s="335"/>
      <c r="H460" s="337"/>
      <c r="I460" s="168">
        <f t="shared" si="240"/>
        <v>843.74872396279591</v>
      </c>
      <c r="J460" s="155"/>
      <c r="K460" s="169" t="s">
        <v>25</v>
      </c>
      <c r="L460" s="335"/>
      <c r="M460" s="336"/>
      <c r="N460" s="336"/>
      <c r="O460" s="337"/>
      <c r="P460" s="170">
        <v>0</v>
      </c>
      <c r="Q460" s="335"/>
      <c r="R460" s="342"/>
      <c r="S460" s="172">
        <f t="shared" si="241"/>
        <v>0</v>
      </c>
    </row>
    <row r="461" spans="1:19" ht="15">
      <c r="A461" s="173" t="s">
        <v>24</v>
      </c>
      <c r="B461" s="335"/>
      <c r="C461" s="336"/>
      <c r="D461" s="336"/>
      <c r="E461" s="337"/>
      <c r="F461" s="162">
        <v>0</v>
      </c>
      <c r="G461" s="335"/>
      <c r="H461" s="337"/>
      <c r="I461" s="160">
        <f t="shared" si="240"/>
        <v>0</v>
      </c>
      <c r="J461" s="155"/>
      <c r="K461" s="175" t="s">
        <v>24</v>
      </c>
      <c r="L461" s="335"/>
      <c r="M461" s="336"/>
      <c r="N461" s="336"/>
      <c r="O461" s="337"/>
      <c r="P461" s="162">
        <v>0</v>
      </c>
      <c r="Q461" s="335"/>
      <c r="R461" s="342"/>
      <c r="S461" s="164">
        <f t="shared" si="241"/>
        <v>0</v>
      </c>
    </row>
    <row r="462" spans="1:19" ht="15">
      <c r="A462" s="165" t="s">
        <v>56</v>
      </c>
      <c r="B462" s="335"/>
      <c r="C462" s="336"/>
      <c r="D462" s="336"/>
      <c r="E462" s="337"/>
      <c r="F462" s="166">
        <v>0.23136256970588234</v>
      </c>
      <c r="G462" s="335"/>
      <c r="H462" s="337"/>
      <c r="I462" s="168">
        <f t="shared" si="240"/>
        <v>0.23136256970588234</v>
      </c>
      <c r="J462" s="155"/>
      <c r="K462" s="169" t="s">
        <v>56</v>
      </c>
      <c r="L462" s="335"/>
      <c r="M462" s="336"/>
      <c r="N462" s="336"/>
      <c r="O462" s="337"/>
      <c r="P462" s="170">
        <v>0</v>
      </c>
      <c r="Q462" s="335"/>
      <c r="R462" s="342"/>
      <c r="S462" s="172">
        <f t="shared" si="241"/>
        <v>0</v>
      </c>
    </row>
    <row r="463" spans="1:19" ht="15">
      <c r="A463" s="173" t="s">
        <v>22</v>
      </c>
      <c r="B463" s="335"/>
      <c r="C463" s="336"/>
      <c r="D463" s="336"/>
      <c r="E463" s="337"/>
      <c r="F463" s="162">
        <v>17.881064028398534</v>
      </c>
      <c r="G463" s="335"/>
      <c r="H463" s="337"/>
      <c r="I463" s="160">
        <f t="shared" si="240"/>
        <v>17.881064028398534</v>
      </c>
      <c r="J463" s="155"/>
      <c r="K463" s="175" t="s">
        <v>22</v>
      </c>
      <c r="L463" s="335"/>
      <c r="M463" s="336"/>
      <c r="N463" s="336"/>
      <c r="O463" s="337"/>
      <c r="P463" s="162">
        <v>0</v>
      </c>
      <c r="Q463" s="335"/>
      <c r="R463" s="342"/>
      <c r="S463" s="164">
        <f t="shared" si="241"/>
        <v>0</v>
      </c>
    </row>
    <row r="464" spans="1:19" ht="15">
      <c r="A464" s="165" t="s">
        <v>21</v>
      </c>
      <c r="B464" s="335"/>
      <c r="C464" s="336"/>
      <c r="D464" s="336"/>
      <c r="E464" s="337"/>
      <c r="F464" s="166">
        <v>0</v>
      </c>
      <c r="G464" s="335"/>
      <c r="H464" s="337"/>
      <c r="I464" s="168">
        <f t="shared" si="240"/>
        <v>0</v>
      </c>
      <c r="J464" s="155"/>
      <c r="K464" s="169" t="s">
        <v>21</v>
      </c>
      <c r="L464" s="335"/>
      <c r="M464" s="336"/>
      <c r="N464" s="336"/>
      <c r="O464" s="337"/>
      <c r="P464" s="170">
        <v>0</v>
      </c>
      <c r="Q464" s="335"/>
      <c r="R464" s="342"/>
      <c r="S464" s="172">
        <f t="shared" si="241"/>
        <v>0</v>
      </c>
    </row>
    <row r="465" spans="1:19" ht="15">
      <c r="A465" s="176" t="s">
        <v>60</v>
      </c>
      <c r="B465" s="335"/>
      <c r="C465" s="336"/>
      <c r="D465" s="336"/>
      <c r="E465" s="337"/>
      <c r="F465" s="162">
        <v>0</v>
      </c>
      <c r="G465" s="335"/>
      <c r="H465" s="337"/>
      <c r="I465" s="160">
        <f t="shared" si="240"/>
        <v>0</v>
      </c>
      <c r="J465" s="155"/>
      <c r="K465" s="177" t="s">
        <v>60</v>
      </c>
      <c r="L465" s="335"/>
      <c r="M465" s="336"/>
      <c r="N465" s="336"/>
      <c r="O465" s="337"/>
      <c r="P465" s="162">
        <v>0</v>
      </c>
      <c r="Q465" s="335"/>
      <c r="R465" s="342"/>
      <c r="S465" s="164">
        <f t="shared" si="241"/>
        <v>0</v>
      </c>
    </row>
    <row r="466" spans="1:19">
      <c r="A466" s="178" t="s">
        <v>23</v>
      </c>
      <c r="B466" s="335"/>
      <c r="C466" s="336"/>
      <c r="D466" s="336"/>
      <c r="E466" s="337"/>
      <c r="F466" s="179">
        <v>0</v>
      </c>
      <c r="G466" s="335"/>
      <c r="H466" s="337"/>
      <c r="I466" s="181">
        <f t="shared" si="240"/>
        <v>0</v>
      </c>
      <c r="J466" s="155"/>
      <c r="K466" s="182" t="s">
        <v>23</v>
      </c>
      <c r="L466" s="335"/>
      <c r="M466" s="336"/>
      <c r="N466" s="336"/>
      <c r="O466" s="337"/>
      <c r="P466" s="183">
        <v>0</v>
      </c>
      <c r="Q466" s="335"/>
      <c r="R466" s="342"/>
      <c r="S466" s="185">
        <f t="shared" si="241"/>
        <v>0</v>
      </c>
    </row>
    <row r="467" spans="1:19">
      <c r="A467" s="186" t="s">
        <v>19</v>
      </c>
      <c r="B467" s="335"/>
      <c r="C467" s="336"/>
      <c r="D467" s="336"/>
      <c r="E467" s="337"/>
      <c r="F467" s="187">
        <v>0</v>
      </c>
      <c r="G467" s="335"/>
      <c r="H467" s="337"/>
      <c r="I467" s="189">
        <f t="shared" si="240"/>
        <v>0</v>
      </c>
      <c r="J467" s="155"/>
      <c r="K467" s="190" t="s">
        <v>19</v>
      </c>
      <c r="L467" s="335"/>
      <c r="M467" s="336"/>
      <c r="N467" s="336"/>
      <c r="O467" s="337"/>
      <c r="P467" s="187">
        <v>0</v>
      </c>
      <c r="Q467" s="335"/>
      <c r="R467" s="342"/>
      <c r="S467" s="192">
        <f t="shared" si="241"/>
        <v>0</v>
      </c>
    </row>
    <row r="468" spans="1:19">
      <c r="A468" s="178" t="s">
        <v>20</v>
      </c>
      <c r="B468" s="335"/>
      <c r="C468" s="336"/>
      <c r="D468" s="336"/>
      <c r="E468" s="337"/>
      <c r="F468" s="179">
        <v>0</v>
      </c>
      <c r="G468" s="335"/>
      <c r="H468" s="337"/>
      <c r="I468" s="181">
        <f t="shared" si="240"/>
        <v>0</v>
      </c>
      <c r="J468" s="155"/>
      <c r="K468" s="182" t="s">
        <v>20</v>
      </c>
      <c r="L468" s="335"/>
      <c r="M468" s="336"/>
      <c r="N468" s="336"/>
      <c r="O468" s="337"/>
      <c r="P468" s="183">
        <v>0</v>
      </c>
      <c r="Q468" s="335"/>
      <c r="R468" s="342"/>
      <c r="S468" s="185">
        <f t="shared" si="241"/>
        <v>0</v>
      </c>
    </row>
    <row r="469" spans="1:19" ht="15" thickBot="1">
      <c r="A469" s="193" t="s">
        <v>11</v>
      </c>
      <c r="B469" s="338"/>
      <c r="C469" s="339"/>
      <c r="D469" s="339"/>
      <c r="E469" s="340"/>
      <c r="F469" s="194">
        <v>0</v>
      </c>
      <c r="G469" s="338"/>
      <c r="H469" s="340"/>
      <c r="I469" s="196">
        <f t="shared" si="240"/>
        <v>0</v>
      </c>
      <c r="J469" s="155"/>
      <c r="K469" s="197" t="s">
        <v>11</v>
      </c>
      <c r="L469" s="338"/>
      <c r="M469" s="339"/>
      <c r="N469" s="339"/>
      <c r="O469" s="340"/>
      <c r="P469" s="194">
        <v>0</v>
      </c>
      <c r="Q469" s="338"/>
      <c r="R469" s="343"/>
      <c r="S469" s="199">
        <f t="shared" si="241"/>
        <v>0</v>
      </c>
    </row>
    <row r="470" spans="1:19" ht="15">
      <c r="A470" s="200" t="s">
        <v>26</v>
      </c>
      <c r="B470" s="201">
        <f>SUM(B449:B465)</f>
        <v>0</v>
      </c>
      <c r="C470" s="201">
        <f t="shared" ref="C470:H470" si="242">SUM(C449:C465)</f>
        <v>0</v>
      </c>
      <c r="D470" s="201">
        <f t="shared" si="242"/>
        <v>0</v>
      </c>
      <c r="E470" s="201">
        <f t="shared" si="242"/>
        <v>0</v>
      </c>
      <c r="F470" s="201">
        <f t="shared" si="242"/>
        <v>1150.0512973875414</v>
      </c>
      <c r="G470" s="201">
        <f t="shared" si="242"/>
        <v>0</v>
      </c>
      <c r="H470" s="203">
        <f t="shared" si="242"/>
        <v>0</v>
      </c>
      <c r="I470" s="160">
        <f t="shared" ref="I470" si="243">SUM(I449:I465)</f>
        <v>1150.0512973875414</v>
      </c>
      <c r="J470" s="155"/>
      <c r="K470" s="202" t="s">
        <v>26</v>
      </c>
      <c r="L470" s="201">
        <f>SUM(L449:L465)</f>
        <v>0</v>
      </c>
      <c r="M470" s="201">
        <f t="shared" ref="M470:R470" si="244">SUM(M449:M465)</f>
        <v>0</v>
      </c>
      <c r="N470" s="201">
        <f t="shared" si="244"/>
        <v>0</v>
      </c>
      <c r="O470" s="201">
        <f t="shared" si="244"/>
        <v>0</v>
      </c>
      <c r="P470" s="201">
        <f t="shared" si="244"/>
        <v>0</v>
      </c>
      <c r="Q470" s="201">
        <f t="shared" si="244"/>
        <v>0</v>
      </c>
      <c r="R470" s="203">
        <f t="shared" si="244"/>
        <v>0</v>
      </c>
      <c r="S470" s="204">
        <f t="shared" ref="S470" si="245">SUM(S449:S465)</f>
        <v>0</v>
      </c>
    </row>
    <row r="471" spans="1:19" ht="15" thickBot="1">
      <c r="A471" s="32" t="s">
        <v>83</v>
      </c>
      <c r="B471" s="49">
        <f>IF($I470=0,"-",B470/$I470)</f>
        <v>0</v>
      </c>
      <c r="C471" s="49">
        <f t="shared" ref="C471:H471" si="246">IF($I470=0,"-",C470/$I470)</f>
        <v>0</v>
      </c>
      <c r="D471" s="49">
        <f t="shared" si="246"/>
        <v>0</v>
      </c>
      <c r="E471" s="49">
        <f t="shared" si="246"/>
        <v>0</v>
      </c>
      <c r="F471" s="49">
        <f t="shared" si="246"/>
        <v>1</v>
      </c>
      <c r="G471" s="49">
        <f t="shared" si="246"/>
        <v>0</v>
      </c>
      <c r="H471" s="71">
        <f t="shared" si="246"/>
        <v>0</v>
      </c>
      <c r="I471" s="50">
        <f>SUM(B471:H471)</f>
        <v>1</v>
      </c>
      <c r="J471" s="25"/>
      <c r="K471" s="82" t="s">
        <v>83</v>
      </c>
      <c r="L471" s="99" t="str">
        <f>IF($S470=0,"-",L470/$S470)</f>
        <v>-</v>
      </c>
      <c r="M471" s="99" t="str">
        <f t="shared" ref="M471:R471" si="247">IF($S470=0,"-",M470/$S470)</f>
        <v>-</v>
      </c>
      <c r="N471" s="99" t="str">
        <f t="shared" si="247"/>
        <v>-</v>
      </c>
      <c r="O471" s="99" t="str">
        <f t="shared" si="247"/>
        <v>-</v>
      </c>
      <c r="P471" s="99" t="str">
        <f t="shared" si="247"/>
        <v>-</v>
      </c>
      <c r="Q471" s="99" t="str">
        <f t="shared" si="247"/>
        <v>-</v>
      </c>
      <c r="R471" s="100" t="str">
        <f t="shared" si="247"/>
        <v>-</v>
      </c>
      <c r="S471" s="101">
        <f>SUM(L471:R471)</f>
        <v>0</v>
      </c>
    </row>
    <row r="472" spans="1:19" ht="15" thickBot="1">
      <c r="A472" s="234"/>
      <c r="B472" s="234"/>
      <c r="C472" s="234"/>
      <c r="D472" s="234"/>
      <c r="E472" s="234"/>
      <c r="F472" s="234"/>
      <c r="G472" s="234"/>
      <c r="H472" s="234"/>
      <c r="I472" s="234"/>
      <c r="K472" s="234"/>
      <c r="L472" s="234"/>
      <c r="M472" s="234"/>
      <c r="N472" s="234"/>
      <c r="O472" s="234"/>
      <c r="P472" s="234"/>
      <c r="Q472" s="234"/>
      <c r="R472" s="234"/>
      <c r="S472" s="234"/>
    </row>
    <row r="473" spans="1:19" ht="28.5">
      <c r="A473" s="328" t="s">
        <v>41</v>
      </c>
      <c r="B473" s="151" t="s">
        <v>0</v>
      </c>
      <c r="C473" s="151" t="s">
        <v>1</v>
      </c>
      <c r="D473" s="151" t="s">
        <v>2</v>
      </c>
      <c r="E473" s="151" t="s">
        <v>3</v>
      </c>
      <c r="F473" s="151" t="s">
        <v>27</v>
      </c>
      <c r="G473" s="151" t="s">
        <v>4</v>
      </c>
      <c r="H473" s="151" t="s">
        <v>5</v>
      </c>
      <c r="I473" s="152" t="s">
        <v>6</v>
      </c>
      <c r="K473" s="330" t="s">
        <v>41</v>
      </c>
      <c r="L473" s="153" t="s">
        <v>0</v>
      </c>
      <c r="M473" s="153" t="s">
        <v>1</v>
      </c>
      <c r="N473" s="153" t="s">
        <v>2</v>
      </c>
      <c r="O473" s="153" t="s">
        <v>3</v>
      </c>
      <c r="P473" s="153" t="s">
        <v>27</v>
      </c>
      <c r="Q473" s="153" t="s">
        <v>4</v>
      </c>
      <c r="R473" s="153" t="s">
        <v>5</v>
      </c>
      <c r="S473" s="154" t="s">
        <v>6</v>
      </c>
    </row>
    <row r="474" spans="1:19" ht="15">
      <c r="A474" s="329" t="s">
        <v>41</v>
      </c>
      <c r="B474" s="312" t="s">
        <v>115</v>
      </c>
      <c r="C474" s="313"/>
      <c r="D474" s="313"/>
      <c r="E474" s="313"/>
      <c r="F474" s="313"/>
      <c r="G474" s="313"/>
      <c r="H474" s="313"/>
      <c r="I474" s="314"/>
      <c r="K474" s="331" t="s">
        <v>41</v>
      </c>
      <c r="L474" s="315" t="s">
        <v>115</v>
      </c>
      <c r="M474" s="316"/>
      <c r="N474" s="316"/>
      <c r="O474" s="316"/>
      <c r="P474" s="316"/>
      <c r="Q474" s="316"/>
      <c r="R474" s="316"/>
      <c r="S474" s="317"/>
    </row>
    <row r="475" spans="1:19" ht="15">
      <c r="A475" s="157" t="s">
        <v>7</v>
      </c>
      <c r="B475" s="332"/>
      <c r="C475" s="333"/>
      <c r="D475" s="333"/>
      <c r="E475" s="334"/>
      <c r="F475" s="158">
        <v>0</v>
      </c>
      <c r="G475" s="332"/>
      <c r="H475" s="334"/>
      <c r="I475" s="160">
        <f>SUM(B475:H475)</f>
        <v>0</v>
      </c>
      <c r="J475" s="155"/>
      <c r="K475" s="209" t="s">
        <v>7</v>
      </c>
      <c r="L475" s="332"/>
      <c r="M475" s="333"/>
      <c r="N475" s="333"/>
      <c r="O475" s="334"/>
      <c r="P475" s="158">
        <v>0</v>
      </c>
      <c r="Q475" s="332"/>
      <c r="R475" s="341"/>
      <c r="S475" s="211">
        <f>SUM(L475:R475)</f>
        <v>0</v>
      </c>
    </row>
    <row r="476" spans="1:19" ht="15">
      <c r="A476" s="165" t="s">
        <v>8</v>
      </c>
      <c r="B476" s="335"/>
      <c r="C476" s="336"/>
      <c r="D476" s="336"/>
      <c r="E476" s="337"/>
      <c r="F476" s="166">
        <v>0</v>
      </c>
      <c r="G476" s="335"/>
      <c r="H476" s="337"/>
      <c r="I476" s="168">
        <f t="shared" ref="I476:I495" si="248">SUM(B476:H476)</f>
        <v>0</v>
      </c>
      <c r="J476" s="155"/>
      <c r="K476" s="169" t="s">
        <v>8</v>
      </c>
      <c r="L476" s="335"/>
      <c r="M476" s="336"/>
      <c r="N476" s="336"/>
      <c r="O476" s="337"/>
      <c r="P476" s="170">
        <v>0</v>
      </c>
      <c r="Q476" s="335"/>
      <c r="R476" s="342"/>
      <c r="S476" s="172">
        <f t="shared" ref="S476:S495" si="249">SUM(L476:R476)</f>
        <v>0</v>
      </c>
    </row>
    <row r="477" spans="1:19" ht="15">
      <c r="A477" s="173" t="s">
        <v>10</v>
      </c>
      <c r="B477" s="335"/>
      <c r="C477" s="336"/>
      <c r="D477" s="336"/>
      <c r="E477" s="337"/>
      <c r="F477" s="162">
        <v>0</v>
      </c>
      <c r="G477" s="335"/>
      <c r="H477" s="337"/>
      <c r="I477" s="160">
        <f t="shared" si="248"/>
        <v>0</v>
      </c>
      <c r="J477" s="155"/>
      <c r="K477" s="175" t="s">
        <v>10</v>
      </c>
      <c r="L477" s="335"/>
      <c r="M477" s="336"/>
      <c r="N477" s="336"/>
      <c r="O477" s="337"/>
      <c r="P477" s="162">
        <v>0</v>
      </c>
      <c r="Q477" s="335"/>
      <c r="R477" s="342"/>
      <c r="S477" s="164">
        <f t="shared" si="249"/>
        <v>0</v>
      </c>
    </row>
    <row r="478" spans="1:19" ht="15">
      <c r="A478" s="165" t="s">
        <v>52</v>
      </c>
      <c r="B478" s="335"/>
      <c r="C478" s="336"/>
      <c r="D478" s="336"/>
      <c r="E478" s="337"/>
      <c r="F478" s="166">
        <v>0</v>
      </c>
      <c r="G478" s="335"/>
      <c r="H478" s="337"/>
      <c r="I478" s="168">
        <f t="shared" si="248"/>
        <v>0</v>
      </c>
      <c r="J478" s="155"/>
      <c r="K478" s="169" t="s">
        <v>52</v>
      </c>
      <c r="L478" s="335"/>
      <c r="M478" s="336"/>
      <c r="N478" s="336"/>
      <c r="O478" s="337"/>
      <c r="P478" s="170">
        <v>0</v>
      </c>
      <c r="Q478" s="335"/>
      <c r="R478" s="342"/>
      <c r="S478" s="172">
        <f t="shared" si="249"/>
        <v>0</v>
      </c>
    </row>
    <row r="479" spans="1:19" ht="15">
      <c r="A479" s="173" t="s">
        <v>16</v>
      </c>
      <c r="B479" s="335"/>
      <c r="C479" s="336"/>
      <c r="D479" s="336"/>
      <c r="E479" s="337"/>
      <c r="F479" s="162">
        <v>0</v>
      </c>
      <c r="G479" s="335"/>
      <c r="H479" s="337"/>
      <c r="I479" s="160">
        <f t="shared" si="248"/>
        <v>0</v>
      </c>
      <c r="J479" s="155"/>
      <c r="K479" s="175" t="s">
        <v>16</v>
      </c>
      <c r="L479" s="335"/>
      <c r="M479" s="336"/>
      <c r="N479" s="336"/>
      <c r="O479" s="337"/>
      <c r="P479" s="162">
        <v>0</v>
      </c>
      <c r="Q479" s="335"/>
      <c r="R479" s="342"/>
      <c r="S479" s="164">
        <f t="shared" si="249"/>
        <v>0</v>
      </c>
    </row>
    <row r="480" spans="1:19" ht="15">
      <c r="A480" s="165" t="s">
        <v>15</v>
      </c>
      <c r="B480" s="335"/>
      <c r="C480" s="336"/>
      <c r="D480" s="336"/>
      <c r="E480" s="337"/>
      <c r="F480" s="166">
        <v>0</v>
      </c>
      <c r="G480" s="335"/>
      <c r="H480" s="337"/>
      <c r="I480" s="168">
        <f t="shared" si="248"/>
        <v>0</v>
      </c>
      <c r="J480" s="155"/>
      <c r="K480" s="169" t="s">
        <v>15</v>
      </c>
      <c r="L480" s="335"/>
      <c r="M480" s="336"/>
      <c r="N480" s="336"/>
      <c r="O480" s="337"/>
      <c r="P480" s="170">
        <v>0</v>
      </c>
      <c r="Q480" s="335"/>
      <c r="R480" s="342"/>
      <c r="S480" s="172">
        <f t="shared" si="249"/>
        <v>0</v>
      </c>
    </row>
    <row r="481" spans="1:19" ht="15">
      <c r="A481" s="173" t="s">
        <v>54</v>
      </c>
      <c r="B481" s="335"/>
      <c r="C481" s="336"/>
      <c r="D481" s="336"/>
      <c r="E481" s="337"/>
      <c r="F481" s="162">
        <v>17464.294500110806</v>
      </c>
      <c r="G481" s="335"/>
      <c r="H481" s="337"/>
      <c r="I481" s="160">
        <f t="shared" si="248"/>
        <v>17464.294500110806</v>
      </c>
      <c r="J481" s="155"/>
      <c r="K481" s="175" t="s">
        <v>54</v>
      </c>
      <c r="L481" s="335"/>
      <c r="M481" s="336"/>
      <c r="N481" s="336"/>
      <c r="O481" s="337"/>
      <c r="P481" s="162">
        <v>1671.6515608670886</v>
      </c>
      <c r="Q481" s="335"/>
      <c r="R481" s="342"/>
      <c r="S481" s="164">
        <f t="shared" si="249"/>
        <v>1671.6515608670886</v>
      </c>
    </row>
    <row r="482" spans="1:19" ht="15">
      <c r="A482" s="165" t="s">
        <v>12</v>
      </c>
      <c r="B482" s="335"/>
      <c r="C482" s="336"/>
      <c r="D482" s="336"/>
      <c r="E482" s="337"/>
      <c r="F482" s="166">
        <v>5450.2375025356032</v>
      </c>
      <c r="G482" s="335"/>
      <c r="H482" s="337"/>
      <c r="I482" s="168">
        <f t="shared" si="248"/>
        <v>5450.2375025356032</v>
      </c>
      <c r="J482" s="155"/>
      <c r="K482" s="169" t="s">
        <v>12</v>
      </c>
      <c r="L482" s="335"/>
      <c r="M482" s="336"/>
      <c r="N482" s="336"/>
      <c r="O482" s="337"/>
      <c r="P482" s="170">
        <v>1703.4782543033816</v>
      </c>
      <c r="Q482" s="335"/>
      <c r="R482" s="342"/>
      <c r="S482" s="172">
        <f t="shared" si="249"/>
        <v>1703.4782543033816</v>
      </c>
    </row>
    <row r="483" spans="1:19" ht="15">
      <c r="A483" s="173" t="s">
        <v>55</v>
      </c>
      <c r="B483" s="335"/>
      <c r="C483" s="336"/>
      <c r="D483" s="336"/>
      <c r="E483" s="337"/>
      <c r="F483" s="162">
        <v>0</v>
      </c>
      <c r="G483" s="335"/>
      <c r="H483" s="337"/>
      <c r="I483" s="160">
        <f t="shared" si="248"/>
        <v>0</v>
      </c>
      <c r="J483" s="155"/>
      <c r="K483" s="175" t="s">
        <v>55</v>
      </c>
      <c r="L483" s="335"/>
      <c r="M483" s="336"/>
      <c r="N483" s="336"/>
      <c r="O483" s="337"/>
      <c r="P483" s="162">
        <v>0</v>
      </c>
      <c r="Q483" s="335"/>
      <c r="R483" s="342"/>
      <c r="S483" s="164">
        <f t="shared" si="249"/>
        <v>0</v>
      </c>
    </row>
    <row r="484" spans="1:19" ht="15">
      <c r="A484" s="165" t="s">
        <v>17</v>
      </c>
      <c r="B484" s="335"/>
      <c r="C484" s="336"/>
      <c r="D484" s="336"/>
      <c r="E484" s="337"/>
      <c r="F484" s="166">
        <v>17.325785330526806</v>
      </c>
      <c r="G484" s="335"/>
      <c r="H484" s="337"/>
      <c r="I484" s="168">
        <f t="shared" si="248"/>
        <v>17.325785330526806</v>
      </c>
      <c r="J484" s="155"/>
      <c r="K484" s="169" t="s">
        <v>17</v>
      </c>
      <c r="L484" s="335"/>
      <c r="M484" s="336"/>
      <c r="N484" s="336"/>
      <c r="O484" s="337"/>
      <c r="P484" s="170">
        <v>0.51904786838775685</v>
      </c>
      <c r="Q484" s="335"/>
      <c r="R484" s="342"/>
      <c r="S484" s="172">
        <f t="shared" si="249"/>
        <v>0.51904786838775685</v>
      </c>
    </row>
    <row r="485" spans="1:19" ht="15">
      <c r="A485" s="173" t="s">
        <v>139</v>
      </c>
      <c r="B485" s="335"/>
      <c r="C485" s="336"/>
      <c r="D485" s="336"/>
      <c r="E485" s="337"/>
      <c r="F485" s="162">
        <v>26.401295976401578</v>
      </c>
      <c r="G485" s="335"/>
      <c r="H485" s="337"/>
      <c r="I485" s="160">
        <f t="shared" si="248"/>
        <v>26.401295976401578</v>
      </c>
      <c r="J485" s="155"/>
      <c r="K485" s="175" t="s">
        <v>139</v>
      </c>
      <c r="L485" s="335"/>
      <c r="M485" s="336"/>
      <c r="N485" s="336"/>
      <c r="O485" s="337"/>
      <c r="P485" s="162">
        <v>17.975972344671902</v>
      </c>
      <c r="Q485" s="335"/>
      <c r="R485" s="342"/>
      <c r="S485" s="164">
        <f t="shared" si="249"/>
        <v>17.975972344671902</v>
      </c>
    </row>
    <row r="486" spans="1:19" ht="15">
      <c r="A486" s="165" t="s">
        <v>25</v>
      </c>
      <c r="B486" s="335"/>
      <c r="C486" s="336"/>
      <c r="D486" s="336"/>
      <c r="E486" s="337"/>
      <c r="F486" s="166">
        <v>452.08941375964253</v>
      </c>
      <c r="G486" s="335"/>
      <c r="H486" s="337"/>
      <c r="I486" s="168">
        <f t="shared" si="248"/>
        <v>452.08941375964253</v>
      </c>
      <c r="J486" s="155"/>
      <c r="K486" s="169" t="s">
        <v>25</v>
      </c>
      <c r="L486" s="335"/>
      <c r="M486" s="336"/>
      <c r="N486" s="336"/>
      <c r="O486" s="337"/>
      <c r="P486" s="170">
        <v>6.9833028248922346E-14</v>
      </c>
      <c r="Q486" s="335"/>
      <c r="R486" s="342"/>
      <c r="S486" s="172">
        <f t="shared" si="249"/>
        <v>6.9833028248922346E-14</v>
      </c>
    </row>
    <row r="487" spans="1:19" ht="15">
      <c r="A487" s="173" t="s">
        <v>24</v>
      </c>
      <c r="B487" s="335"/>
      <c r="C487" s="336"/>
      <c r="D487" s="336"/>
      <c r="E487" s="337"/>
      <c r="F487" s="162">
        <v>0</v>
      </c>
      <c r="G487" s="335"/>
      <c r="H487" s="337"/>
      <c r="I487" s="160">
        <f t="shared" si="248"/>
        <v>0</v>
      </c>
      <c r="J487" s="155"/>
      <c r="K487" s="175" t="s">
        <v>24</v>
      </c>
      <c r="L487" s="335"/>
      <c r="M487" s="336"/>
      <c r="N487" s="336"/>
      <c r="O487" s="337"/>
      <c r="P487" s="162">
        <v>0</v>
      </c>
      <c r="Q487" s="335"/>
      <c r="R487" s="342"/>
      <c r="S487" s="164">
        <f t="shared" si="249"/>
        <v>0</v>
      </c>
    </row>
    <row r="488" spans="1:19" ht="15">
      <c r="A488" s="165" t="s">
        <v>56</v>
      </c>
      <c r="B488" s="335"/>
      <c r="C488" s="336"/>
      <c r="D488" s="336"/>
      <c r="E488" s="337"/>
      <c r="F488" s="166">
        <v>0</v>
      </c>
      <c r="G488" s="335"/>
      <c r="H488" s="337"/>
      <c r="I488" s="168">
        <f t="shared" si="248"/>
        <v>0</v>
      </c>
      <c r="J488" s="155"/>
      <c r="K488" s="169" t="s">
        <v>56</v>
      </c>
      <c r="L488" s="335"/>
      <c r="M488" s="336"/>
      <c r="N488" s="336"/>
      <c r="O488" s="337"/>
      <c r="P488" s="170">
        <v>0</v>
      </c>
      <c r="Q488" s="335"/>
      <c r="R488" s="342"/>
      <c r="S488" s="172">
        <f t="shared" si="249"/>
        <v>0</v>
      </c>
    </row>
    <row r="489" spans="1:19" ht="15">
      <c r="A489" s="173" t="s">
        <v>22</v>
      </c>
      <c r="B489" s="335"/>
      <c r="C489" s="336"/>
      <c r="D489" s="336"/>
      <c r="E489" s="337"/>
      <c r="F489" s="162">
        <v>1914.9763451402746</v>
      </c>
      <c r="G489" s="335"/>
      <c r="H489" s="337"/>
      <c r="I489" s="160">
        <f t="shared" si="248"/>
        <v>1914.9763451402746</v>
      </c>
      <c r="J489" s="155"/>
      <c r="K489" s="175" t="s">
        <v>22</v>
      </c>
      <c r="L489" s="335"/>
      <c r="M489" s="336"/>
      <c r="N489" s="336"/>
      <c r="O489" s="337"/>
      <c r="P489" s="162">
        <v>709.86287485754804</v>
      </c>
      <c r="Q489" s="335"/>
      <c r="R489" s="342"/>
      <c r="S489" s="164">
        <f t="shared" si="249"/>
        <v>709.86287485754804</v>
      </c>
    </row>
    <row r="490" spans="1:19" ht="15">
      <c r="A490" s="165" t="s">
        <v>21</v>
      </c>
      <c r="B490" s="335"/>
      <c r="C490" s="336"/>
      <c r="D490" s="336"/>
      <c r="E490" s="337"/>
      <c r="F490" s="166">
        <v>0</v>
      </c>
      <c r="G490" s="335"/>
      <c r="H490" s="337"/>
      <c r="I490" s="168">
        <f t="shared" si="248"/>
        <v>0</v>
      </c>
      <c r="J490" s="155"/>
      <c r="K490" s="169" t="s">
        <v>21</v>
      </c>
      <c r="L490" s="335"/>
      <c r="M490" s="336"/>
      <c r="N490" s="336"/>
      <c r="O490" s="337"/>
      <c r="P490" s="170">
        <v>0</v>
      </c>
      <c r="Q490" s="335"/>
      <c r="R490" s="342"/>
      <c r="S490" s="172">
        <f t="shared" si="249"/>
        <v>0</v>
      </c>
    </row>
    <row r="491" spans="1:19" ht="15">
      <c r="A491" s="176" t="s">
        <v>60</v>
      </c>
      <c r="B491" s="335"/>
      <c r="C491" s="336"/>
      <c r="D491" s="336"/>
      <c r="E491" s="337"/>
      <c r="F491" s="162">
        <v>0</v>
      </c>
      <c r="G491" s="335"/>
      <c r="H491" s="337"/>
      <c r="I491" s="160">
        <f t="shared" si="248"/>
        <v>0</v>
      </c>
      <c r="J491" s="155"/>
      <c r="K491" s="177" t="s">
        <v>60</v>
      </c>
      <c r="L491" s="335"/>
      <c r="M491" s="336"/>
      <c r="N491" s="336"/>
      <c r="O491" s="337"/>
      <c r="P491" s="162">
        <v>0</v>
      </c>
      <c r="Q491" s="335"/>
      <c r="R491" s="342"/>
      <c r="S491" s="164">
        <f t="shared" si="249"/>
        <v>0</v>
      </c>
    </row>
    <row r="492" spans="1:19">
      <c r="A492" s="178" t="s">
        <v>23</v>
      </c>
      <c r="B492" s="335"/>
      <c r="C492" s="336"/>
      <c r="D492" s="336"/>
      <c r="E492" s="337"/>
      <c r="F492" s="179">
        <v>0</v>
      </c>
      <c r="G492" s="335"/>
      <c r="H492" s="337"/>
      <c r="I492" s="181">
        <f t="shared" si="248"/>
        <v>0</v>
      </c>
      <c r="J492" s="155"/>
      <c r="K492" s="182" t="s">
        <v>23</v>
      </c>
      <c r="L492" s="335"/>
      <c r="M492" s="336"/>
      <c r="N492" s="336"/>
      <c r="O492" s="337"/>
      <c r="P492" s="183">
        <v>0</v>
      </c>
      <c r="Q492" s="335"/>
      <c r="R492" s="342"/>
      <c r="S492" s="185">
        <f t="shared" si="249"/>
        <v>0</v>
      </c>
    </row>
    <row r="493" spans="1:19">
      <c r="A493" s="186" t="s">
        <v>19</v>
      </c>
      <c r="B493" s="335"/>
      <c r="C493" s="336"/>
      <c r="D493" s="336"/>
      <c r="E493" s="337"/>
      <c r="F493" s="187">
        <v>0</v>
      </c>
      <c r="G493" s="335"/>
      <c r="H493" s="337"/>
      <c r="I493" s="189">
        <f t="shared" si="248"/>
        <v>0</v>
      </c>
      <c r="J493" s="155"/>
      <c r="K493" s="190" t="s">
        <v>19</v>
      </c>
      <c r="L493" s="335"/>
      <c r="M493" s="336"/>
      <c r="N493" s="336"/>
      <c r="O493" s="337"/>
      <c r="P493" s="187">
        <v>0</v>
      </c>
      <c r="Q493" s="335"/>
      <c r="R493" s="342"/>
      <c r="S493" s="192">
        <f t="shared" si="249"/>
        <v>0</v>
      </c>
    </row>
    <row r="494" spans="1:19">
      <c r="A494" s="178" t="s">
        <v>20</v>
      </c>
      <c r="B494" s="335"/>
      <c r="C494" s="336"/>
      <c r="D494" s="336"/>
      <c r="E494" s="337"/>
      <c r="F494" s="179">
        <v>0</v>
      </c>
      <c r="G494" s="335"/>
      <c r="H494" s="337"/>
      <c r="I494" s="181">
        <f t="shared" si="248"/>
        <v>0</v>
      </c>
      <c r="J494" s="155"/>
      <c r="K494" s="182" t="s">
        <v>20</v>
      </c>
      <c r="L494" s="335"/>
      <c r="M494" s="336"/>
      <c r="N494" s="336"/>
      <c r="O494" s="337"/>
      <c r="P494" s="183">
        <v>0</v>
      </c>
      <c r="Q494" s="335"/>
      <c r="R494" s="342"/>
      <c r="S494" s="185">
        <f t="shared" si="249"/>
        <v>0</v>
      </c>
    </row>
    <row r="495" spans="1:19" ht="15" thickBot="1">
      <c r="A495" s="193" t="s">
        <v>11</v>
      </c>
      <c r="B495" s="338"/>
      <c r="C495" s="339"/>
      <c r="D495" s="339"/>
      <c r="E495" s="340"/>
      <c r="F495" s="194">
        <v>0</v>
      </c>
      <c r="G495" s="338"/>
      <c r="H495" s="340"/>
      <c r="I495" s="196">
        <f t="shared" si="248"/>
        <v>0</v>
      </c>
      <c r="J495" s="155"/>
      <c r="K495" s="197" t="s">
        <v>11</v>
      </c>
      <c r="L495" s="338"/>
      <c r="M495" s="339"/>
      <c r="N495" s="339"/>
      <c r="O495" s="340"/>
      <c r="P495" s="194">
        <v>0</v>
      </c>
      <c r="Q495" s="338"/>
      <c r="R495" s="343"/>
      <c r="S495" s="199">
        <f t="shared" si="249"/>
        <v>0</v>
      </c>
    </row>
    <row r="496" spans="1:19" ht="15">
      <c r="A496" s="200" t="s">
        <v>26</v>
      </c>
      <c r="B496" s="201">
        <f>SUM(B475:B491)</f>
        <v>0</v>
      </c>
      <c r="C496" s="201">
        <f t="shared" ref="C496:H496" si="250">SUM(C475:C491)</f>
        <v>0</v>
      </c>
      <c r="D496" s="201">
        <f t="shared" si="250"/>
        <v>0</v>
      </c>
      <c r="E496" s="201">
        <f t="shared" si="250"/>
        <v>0</v>
      </c>
      <c r="F496" s="201">
        <f t="shared" si="250"/>
        <v>25325.324842853257</v>
      </c>
      <c r="G496" s="201">
        <f t="shared" si="250"/>
        <v>0</v>
      </c>
      <c r="H496" s="203">
        <f t="shared" si="250"/>
        <v>0</v>
      </c>
      <c r="I496" s="160">
        <f t="shared" ref="I496" si="251">SUM(I475:I491)</f>
        <v>25325.324842853257</v>
      </c>
      <c r="J496" s="155"/>
      <c r="K496" s="202" t="s">
        <v>26</v>
      </c>
      <c r="L496" s="201">
        <f>SUM(L475:L491)</f>
        <v>0</v>
      </c>
      <c r="M496" s="201">
        <f t="shared" ref="M496:R496" si="252">SUM(M475:M491)</f>
        <v>0</v>
      </c>
      <c r="N496" s="201">
        <f t="shared" si="252"/>
        <v>0</v>
      </c>
      <c r="O496" s="201">
        <f t="shared" si="252"/>
        <v>0</v>
      </c>
      <c r="P496" s="201">
        <f t="shared" si="252"/>
        <v>4103.4877102410783</v>
      </c>
      <c r="Q496" s="201">
        <f t="shared" si="252"/>
        <v>0</v>
      </c>
      <c r="R496" s="203">
        <f t="shared" si="252"/>
        <v>0</v>
      </c>
      <c r="S496" s="204">
        <f t="shared" ref="S496" si="253">SUM(S475:S491)</f>
        <v>4103.4877102410783</v>
      </c>
    </row>
    <row r="497" spans="1:19" ht="15" thickBot="1">
      <c r="A497" s="32" t="s">
        <v>83</v>
      </c>
      <c r="B497" s="49">
        <f>IF($I496=0,"-",B496/$I496)</f>
        <v>0</v>
      </c>
      <c r="C497" s="49">
        <f t="shared" ref="C497:H497" si="254">IF($I496=0,"-",C496/$I496)</f>
        <v>0</v>
      </c>
      <c r="D497" s="49">
        <f t="shared" si="254"/>
        <v>0</v>
      </c>
      <c r="E497" s="49">
        <f t="shared" si="254"/>
        <v>0</v>
      </c>
      <c r="F497" s="49">
        <f t="shared" si="254"/>
        <v>1</v>
      </c>
      <c r="G497" s="49">
        <f t="shared" si="254"/>
        <v>0</v>
      </c>
      <c r="H497" s="71">
        <f t="shared" si="254"/>
        <v>0</v>
      </c>
      <c r="I497" s="50">
        <f>SUM(B497:H497)</f>
        <v>1</v>
      </c>
      <c r="J497" s="25"/>
      <c r="K497" s="82" t="s">
        <v>83</v>
      </c>
      <c r="L497" s="99">
        <f>IF($S496=0,"-",L496/$S496)</f>
        <v>0</v>
      </c>
      <c r="M497" s="99">
        <f t="shared" ref="M497:R497" si="255">IF($S496=0,"-",M496/$S496)</f>
        <v>0</v>
      </c>
      <c r="N497" s="99">
        <f t="shared" si="255"/>
        <v>0</v>
      </c>
      <c r="O497" s="99">
        <f t="shared" si="255"/>
        <v>0</v>
      </c>
      <c r="P497" s="99">
        <f t="shared" si="255"/>
        <v>1</v>
      </c>
      <c r="Q497" s="99">
        <f t="shared" si="255"/>
        <v>0</v>
      </c>
      <c r="R497" s="100">
        <f t="shared" si="255"/>
        <v>0</v>
      </c>
      <c r="S497" s="101">
        <f>SUM(L497:R497)</f>
        <v>1</v>
      </c>
    </row>
    <row r="498" spans="1:19" ht="15" thickBot="1">
      <c r="A498" s="234"/>
      <c r="B498" s="234"/>
      <c r="C498" s="234"/>
      <c r="D498" s="234"/>
      <c r="E498" s="234"/>
      <c r="F498" s="234"/>
      <c r="G498" s="234"/>
      <c r="H498" s="234"/>
      <c r="I498" s="234"/>
      <c r="K498" s="234"/>
      <c r="L498" s="234"/>
      <c r="M498" s="234"/>
      <c r="N498" s="234"/>
      <c r="O498" s="234"/>
      <c r="P498" s="234"/>
      <c r="Q498" s="234"/>
      <c r="R498" s="234"/>
      <c r="S498" s="234"/>
    </row>
    <row r="499" spans="1:19" ht="28.5">
      <c r="A499" s="328" t="s">
        <v>42</v>
      </c>
      <c r="B499" s="151" t="s">
        <v>0</v>
      </c>
      <c r="C499" s="151" t="s">
        <v>1</v>
      </c>
      <c r="D499" s="151" t="s">
        <v>2</v>
      </c>
      <c r="E499" s="151" t="s">
        <v>3</v>
      </c>
      <c r="F499" s="151" t="s">
        <v>27</v>
      </c>
      <c r="G499" s="151" t="s">
        <v>4</v>
      </c>
      <c r="H499" s="151" t="s">
        <v>5</v>
      </c>
      <c r="I499" s="152" t="s">
        <v>6</v>
      </c>
      <c r="K499" s="330" t="s">
        <v>42</v>
      </c>
      <c r="L499" s="153" t="s">
        <v>0</v>
      </c>
      <c r="M499" s="153" t="s">
        <v>1</v>
      </c>
      <c r="N499" s="153" t="s">
        <v>2</v>
      </c>
      <c r="O499" s="153" t="s">
        <v>3</v>
      </c>
      <c r="P499" s="153" t="s">
        <v>27</v>
      </c>
      <c r="Q499" s="153" t="s">
        <v>4</v>
      </c>
      <c r="R499" s="153" t="s">
        <v>5</v>
      </c>
      <c r="S499" s="154" t="s">
        <v>6</v>
      </c>
    </row>
    <row r="500" spans="1:19" ht="15">
      <c r="A500" s="329" t="s">
        <v>42</v>
      </c>
      <c r="B500" s="312" t="s">
        <v>115</v>
      </c>
      <c r="C500" s="313"/>
      <c r="D500" s="313"/>
      <c r="E500" s="313"/>
      <c r="F500" s="313"/>
      <c r="G500" s="313"/>
      <c r="H500" s="313"/>
      <c r="I500" s="314"/>
      <c r="K500" s="331" t="s">
        <v>42</v>
      </c>
      <c r="L500" s="315" t="s">
        <v>115</v>
      </c>
      <c r="M500" s="316"/>
      <c r="N500" s="316"/>
      <c r="O500" s="316"/>
      <c r="P500" s="316"/>
      <c r="Q500" s="316"/>
      <c r="R500" s="316"/>
      <c r="S500" s="317"/>
    </row>
    <row r="501" spans="1:19" ht="15">
      <c r="A501" s="157" t="s">
        <v>7</v>
      </c>
      <c r="B501" s="332"/>
      <c r="C501" s="333"/>
      <c r="D501" s="333"/>
      <c r="E501" s="334"/>
      <c r="F501" s="158">
        <v>0</v>
      </c>
      <c r="G501" s="332"/>
      <c r="H501" s="334"/>
      <c r="I501" s="160">
        <f>SUM(B501:H501)</f>
        <v>0</v>
      </c>
      <c r="J501" s="155"/>
      <c r="K501" s="209" t="s">
        <v>7</v>
      </c>
      <c r="L501" s="332"/>
      <c r="M501" s="333"/>
      <c r="N501" s="333"/>
      <c r="O501" s="334"/>
      <c r="P501" s="158">
        <v>0</v>
      </c>
      <c r="Q501" s="332"/>
      <c r="R501" s="341"/>
      <c r="S501" s="211">
        <f>SUM(L501:R501)</f>
        <v>0</v>
      </c>
    </row>
    <row r="502" spans="1:19" ht="15">
      <c r="A502" s="165" t="s">
        <v>8</v>
      </c>
      <c r="B502" s="335"/>
      <c r="C502" s="336"/>
      <c r="D502" s="336"/>
      <c r="E502" s="337"/>
      <c r="F502" s="166">
        <v>0</v>
      </c>
      <c r="G502" s="335"/>
      <c r="H502" s="337"/>
      <c r="I502" s="168">
        <f t="shared" ref="I502:I521" si="256">SUM(B502:H502)</f>
        <v>0</v>
      </c>
      <c r="J502" s="155"/>
      <c r="K502" s="169" t="s">
        <v>8</v>
      </c>
      <c r="L502" s="335"/>
      <c r="M502" s="336"/>
      <c r="N502" s="336"/>
      <c r="O502" s="337"/>
      <c r="P502" s="170">
        <v>0</v>
      </c>
      <c r="Q502" s="335"/>
      <c r="R502" s="342"/>
      <c r="S502" s="172">
        <f t="shared" ref="S502:S521" si="257">SUM(L502:R502)</f>
        <v>0</v>
      </c>
    </row>
    <row r="503" spans="1:19" ht="15">
      <c r="A503" s="173" t="s">
        <v>10</v>
      </c>
      <c r="B503" s="335"/>
      <c r="C503" s="336"/>
      <c r="D503" s="336"/>
      <c r="E503" s="337"/>
      <c r="F503" s="162">
        <v>0</v>
      </c>
      <c r="G503" s="335"/>
      <c r="H503" s="337"/>
      <c r="I503" s="160">
        <f t="shared" si="256"/>
        <v>0</v>
      </c>
      <c r="J503" s="155"/>
      <c r="K503" s="175" t="s">
        <v>10</v>
      </c>
      <c r="L503" s="335"/>
      <c r="M503" s="336"/>
      <c r="N503" s="336"/>
      <c r="O503" s="337"/>
      <c r="P503" s="162">
        <v>0</v>
      </c>
      <c r="Q503" s="335"/>
      <c r="R503" s="342"/>
      <c r="S503" s="164">
        <f t="shared" si="257"/>
        <v>0</v>
      </c>
    </row>
    <row r="504" spans="1:19" ht="15">
      <c r="A504" s="165" t="s">
        <v>52</v>
      </c>
      <c r="B504" s="335"/>
      <c r="C504" s="336"/>
      <c r="D504" s="336"/>
      <c r="E504" s="337"/>
      <c r="F504" s="166">
        <v>0</v>
      </c>
      <c r="G504" s="335"/>
      <c r="H504" s="337"/>
      <c r="I504" s="168">
        <f t="shared" si="256"/>
        <v>0</v>
      </c>
      <c r="J504" s="155"/>
      <c r="K504" s="169" t="s">
        <v>52</v>
      </c>
      <c r="L504" s="335"/>
      <c r="M504" s="336"/>
      <c r="N504" s="336"/>
      <c r="O504" s="337"/>
      <c r="P504" s="170">
        <v>0</v>
      </c>
      <c r="Q504" s="335"/>
      <c r="R504" s="342"/>
      <c r="S504" s="172">
        <f t="shared" si="257"/>
        <v>0</v>
      </c>
    </row>
    <row r="505" spans="1:19" ht="15">
      <c r="A505" s="173" t="s">
        <v>16</v>
      </c>
      <c r="B505" s="335"/>
      <c r="C505" s="336"/>
      <c r="D505" s="336"/>
      <c r="E505" s="337"/>
      <c r="F505" s="162">
        <v>0</v>
      </c>
      <c r="G505" s="335"/>
      <c r="H505" s="337"/>
      <c r="I505" s="160">
        <f t="shared" si="256"/>
        <v>0</v>
      </c>
      <c r="J505" s="155"/>
      <c r="K505" s="175" t="s">
        <v>16</v>
      </c>
      <c r="L505" s="335"/>
      <c r="M505" s="336"/>
      <c r="N505" s="336"/>
      <c r="O505" s="337"/>
      <c r="P505" s="162">
        <v>0</v>
      </c>
      <c r="Q505" s="335"/>
      <c r="R505" s="342"/>
      <c r="S505" s="164">
        <f t="shared" si="257"/>
        <v>0</v>
      </c>
    </row>
    <row r="506" spans="1:19" ht="15">
      <c r="A506" s="165" t="s">
        <v>15</v>
      </c>
      <c r="B506" s="335"/>
      <c r="C506" s="336"/>
      <c r="D506" s="336"/>
      <c r="E506" s="337"/>
      <c r="F506" s="166">
        <v>0</v>
      </c>
      <c r="G506" s="335"/>
      <c r="H506" s="337"/>
      <c r="I506" s="168">
        <f t="shared" si="256"/>
        <v>0</v>
      </c>
      <c r="J506" s="155"/>
      <c r="K506" s="169" t="s">
        <v>15</v>
      </c>
      <c r="L506" s="335"/>
      <c r="M506" s="336"/>
      <c r="N506" s="336"/>
      <c r="O506" s="337"/>
      <c r="P506" s="170">
        <v>0</v>
      </c>
      <c r="Q506" s="335"/>
      <c r="R506" s="342"/>
      <c r="S506" s="172">
        <f t="shared" si="257"/>
        <v>0</v>
      </c>
    </row>
    <row r="507" spans="1:19" ht="15">
      <c r="A507" s="173" t="s">
        <v>54</v>
      </c>
      <c r="B507" s="335"/>
      <c r="C507" s="336"/>
      <c r="D507" s="336"/>
      <c r="E507" s="337"/>
      <c r="F507" s="162">
        <v>0</v>
      </c>
      <c r="G507" s="335"/>
      <c r="H507" s="337"/>
      <c r="I507" s="160">
        <f t="shared" si="256"/>
        <v>0</v>
      </c>
      <c r="J507" s="155"/>
      <c r="K507" s="175" t="s">
        <v>54</v>
      </c>
      <c r="L507" s="335"/>
      <c r="M507" s="336"/>
      <c r="N507" s="336"/>
      <c r="O507" s="337"/>
      <c r="P507" s="162">
        <v>0</v>
      </c>
      <c r="Q507" s="335"/>
      <c r="R507" s="342"/>
      <c r="S507" s="164">
        <f t="shared" si="257"/>
        <v>0</v>
      </c>
    </row>
    <row r="508" spans="1:19" ht="15">
      <c r="A508" s="165" t="s">
        <v>12</v>
      </c>
      <c r="B508" s="335"/>
      <c r="C508" s="336"/>
      <c r="D508" s="336"/>
      <c r="E508" s="337"/>
      <c r="F508" s="166">
        <v>0</v>
      </c>
      <c r="G508" s="335"/>
      <c r="H508" s="337"/>
      <c r="I508" s="168">
        <f t="shared" si="256"/>
        <v>0</v>
      </c>
      <c r="J508" s="155"/>
      <c r="K508" s="169" t="s">
        <v>12</v>
      </c>
      <c r="L508" s="335"/>
      <c r="M508" s="336"/>
      <c r="N508" s="336"/>
      <c r="O508" s="337"/>
      <c r="P508" s="170">
        <v>0</v>
      </c>
      <c r="Q508" s="335"/>
      <c r="R508" s="342"/>
      <c r="S508" s="172">
        <f t="shared" si="257"/>
        <v>0</v>
      </c>
    </row>
    <row r="509" spans="1:19" ht="15">
      <c r="A509" s="173" t="s">
        <v>55</v>
      </c>
      <c r="B509" s="335"/>
      <c r="C509" s="336"/>
      <c r="D509" s="336"/>
      <c r="E509" s="337"/>
      <c r="F509" s="162">
        <v>0</v>
      </c>
      <c r="G509" s="335"/>
      <c r="H509" s="337"/>
      <c r="I509" s="160">
        <f t="shared" si="256"/>
        <v>0</v>
      </c>
      <c r="J509" s="155"/>
      <c r="K509" s="175" t="s">
        <v>55</v>
      </c>
      <c r="L509" s="335"/>
      <c r="M509" s="336"/>
      <c r="N509" s="336"/>
      <c r="O509" s="337"/>
      <c r="P509" s="162">
        <v>0</v>
      </c>
      <c r="Q509" s="335"/>
      <c r="R509" s="342"/>
      <c r="S509" s="164">
        <f t="shared" si="257"/>
        <v>0</v>
      </c>
    </row>
    <row r="510" spans="1:19" ht="15">
      <c r="A510" s="165" t="s">
        <v>17</v>
      </c>
      <c r="B510" s="335"/>
      <c r="C510" s="336"/>
      <c r="D510" s="336"/>
      <c r="E510" s="337"/>
      <c r="F510" s="166">
        <v>0</v>
      </c>
      <c r="G510" s="335"/>
      <c r="H510" s="337"/>
      <c r="I510" s="168">
        <f t="shared" si="256"/>
        <v>0</v>
      </c>
      <c r="J510" s="155"/>
      <c r="K510" s="169" t="s">
        <v>17</v>
      </c>
      <c r="L510" s="335"/>
      <c r="M510" s="336"/>
      <c r="N510" s="336"/>
      <c r="O510" s="337"/>
      <c r="P510" s="170">
        <v>0</v>
      </c>
      <c r="Q510" s="335"/>
      <c r="R510" s="342"/>
      <c r="S510" s="172">
        <f t="shared" si="257"/>
        <v>0</v>
      </c>
    </row>
    <row r="511" spans="1:19" ht="15">
      <c r="A511" s="173" t="s">
        <v>139</v>
      </c>
      <c r="B511" s="335"/>
      <c r="C511" s="336"/>
      <c r="D511" s="336"/>
      <c r="E511" s="337"/>
      <c r="F511" s="162">
        <v>0</v>
      </c>
      <c r="G511" s="335"/>
      <c r="H511" s="337"/>
      <c r="I511" s="160">
        <f t="shared" si="256"/>
        <v>0</v>
      </c>
      <c r="J511" s="155"/>
      <c r="K511" s="175" t="s">
        <v>139</v>
      </c>
      <c r="L511" s="335"/>
      <c r="M511" s="336"/>
      <c r="N511" s="336"/>
      <c r="O511" s="337"/>
      <c r="P511" s="162">
        <v>0</v>
      </c>
      <c r="Q511" s="335"/>
      <c r="R511" s="342"/>
      <c r="S511" s="164">
        <f t="shared" si="257"/>
        <v>0</v>
      </c>
    </row>
    <row r="512" spans="1:19" ht="15">
      <c r="A512" s="165" t="s">
        <v>25</v>
      </c>
      <c r="B512" s="335"/>
      <c r="C512" s="336"/>
      <c r="D512" s="336"/>
      <c r="E512" s="337"/>
      <c r="F512" s="166">
        <v>277.92719999999991</v>
      </c>
      <c r="G512" s="335"/>
      <c r="H512" s="337"/>
      <c r="I512" s="168">
        <f t="shared" si="256"/>
        <v>277.92719999999991</v>
      </c>
      <c r="J512" s="155"/>
      <c r="K512" s="169" t="s">
        <v>25</v>
      </c>
      <c r="L512" s="335"/>
      <c r="M512" s="336"/>
      <c r="N512" s="336"/>
      <c r="O512" s="337"/>
      <c r="P512" s="170">
        <v>0</v>
      </c>
      <c r="Q512" s="335"/>
      <c r="R512" s="342"/>
      <c r="S512" s="172">
        <f t="shared" si="257"/>
        <v>0</v>
      </c>
    </row>
    <row r="513" spans="1:19" ht="15">
      <c r="A513" s="173" t="s">
        <v>24</v>
      </c>
      <c r="B513" s="335"/>
      <c r="C513" s="336"/>
      <c r="D513" s="336"/>
      <c r="E513" s="337"/>
      <c r="F513" s="162">
        <v>0</v>
      </c>
      <c r="G513" s="335"/>
      <c r="H513" s="337"/>
      <c r="I513" s="160">
        <f t="shared" si="256"/>
        <v>0</v>
      </c>
      <c r="J513" s="155"/>
      <c r="K513" s="175" t="s">
        <v>24</v>
      </c>
      <c r="L513" s="335"/>
      <c r="M513" s="336"/>
      <c r="N513" s="336"/>
      <c r="O513" s="337"/>
      <c r="P513" s="162">
        <v>0</v>
      </c>
      <c r="Q513" s="335"/>
      <c r="R513" s="342"/>
      <c r="S513" s="164">
        <f t="shared" si="257"/>
        <v>0</v>
      </c>
    </row>
    <row r="514" spans="1:19" ht="15">
      <c r="A514" s="165" t="s">
        <v>56</v>
      </c>
      <c r="B514" s="335"/>
      <c r="C514" s="336"/>
      <c r="D514" s="336"/>
      <c r="E514" s="337"/>
      <c r="F514" s="166">
        <v>0</v>
      </c>
      <c r="G514" s="335"/>
      <c r="H514" s="337"/>
      <c r="I514" s="168">
        <f t="shared" si="256"/>
        <v>0</v>
      </c>
      <c r="J514" s="155"/>
      <c r="K514" s="169" t="s">
        <v>56</v>
      </c>
      <c r="L514" s="335"/>
      <c r="M514" s="336"/>
      <c r="N514" s="336"/>
      <c r="O514" s="337"/>
      <c r="P514" s="170">
        <v>0</v>
      </c>
      <c r="Q514" s="335"/>
      <c r="R514" s="342"/>
      <c r="S514" s="172">
        <f t="shared" si="257"/>
        <v>0</v>
      </c>
    </row>
    <row r="515" spans="1:19" ht="15">
      <c r="A515" s="173" t="s">
        <v>22</v>
      </c>
      <c r="B515" s="335"/>
      <c r="C515" s="336"/>
      <c r="D515" s="336"/>
      <c r="E515" s="337"/>
      <c r="F515" s="162">
        <v>0</v>
      </c>
      <c r="G515" s="335"/>
      <c r="H515" s="337"/>
      <c r="I515" s="160">
        <f t="shared" si="256"/>
        <v>0</v>
      </c>
      <c r="J515" s="155"/>
      <c r="K515" s="175" t="s">
        <v>22</v>
      </c>
      <c r="L515" s="335"/>
      <c r="M515" s="336"/>
      <c r="N515" s="336"/>
      <c r="O515" s="337"/>
      <c r="P515" s="162">
        <v>0</v>
      </c>
      <c r="Q515" s="335"/>
      <c r="R515" s="342"/>
      <c r="S515" s="164">
        <f t="shared" si="257"/>
        <v>0</v>
      </c>
    </row>
    <row r="516" spans="1:19" ht="15">
      <c r="A516" s="165" t="s">
        <v>21</v>
      </c>
      <c r="B516" s="335"/>
      <c r="C516" s="336"/>
      <c r="D516" s="336"/>
      <c r="E516" s="337"/>
      <c r="F516" s="166">
        <v>0</v>
      </c>
      <c r="G516" s="335"/>
      <c r="H516" s="337"/>
      <c r="I516" s="168">
        <f t="shared" si="256"/>
        <v>0</v>
      </c>
      <c r="J516" s="155"/>
      <c r="K516" s="169" t="s">
        <v>21</v>
      </c>
      <c r="L516" s="335"/>
      <c r="M516" s="336"/>
      <c r="N516" s="336"/>
      <c r="O516" s="337"/>
      <c r="P516" s="170">
        <v>0</v>
      </c>
      <c r="Q516" s="335"/>
      <c r="R516" s="342"/>
      <c r="S516" s="172">
        <f t="shared" si="257"/>
        <v>0</v>
      </c>
    </row>
    <row r="517" spans="1:19" ht="15">
      <c r="A517" s="176" t="s">
        <v>60</v>
      </c>
      <c r="B517" s="335"/>
      <c r="C517" s="336"/>
      <c r="D517" s="336"/>
      <c r="E517" s="337"/>
      <c r="F517" s="162">
        <v>0</v>
      </c>
      <c r="G517" s="335"/>
      <c r="H517" s="337"/>
      <c r="I517" s="160">
        <f t="shared" si="256"/>
        <v>0</v>
      </c>
      <c r="J517" s="155"/>
      <c r="K517" s="177" t="s">
        <v>60</v>
      </c>
      <c r="L517" s="335"/>
      <c r="M517" s="336"/>
      <c r="N517" s="336"/>
      <c r="O517" s="337"/>
      <c r="P517" s="162">
        <v>0</v>
      </c>
      <c r="Q517" s="335"/>
      <c r="R517" s="342"/>
      <c r="S517" s="164">
        <f t="shared" si="257"/>
        <v>0</v>
      </c>
    </row>
    <row r="518" spans="1:19">
      <c r="A518" s="178" t="s">
        <v>23</v>
      </c>
      <c r="B518" s="335"/>
      <c r="C518" s="336"/>
      <c r="D518" s="336"/>
      <c r="E518" s="337"/>
      <c r="F518" s="179">
        <v>0</v>
      </c>
      <c r="G518" s="335"/>
      <c r="H518" s="337"/>
      <c r="I518" s="181">
        <f t="shared" si="256"/>
        <v>0</v>
      </c>
      <c r="J518" s="155"/>
      <c r="K518" s="182" t="s">
        <v>23</v>
      </c>
      <c r="L518" s="335"/>
      <c r="M518" s="336"/>
      <c r="N518" s="336"/>
      <c r="O518" s="337"/>
      <c r="P518" s="183">
        <v>0</v>
      </c>
      <c r="Q518" s="335"/>
      <c r="R518" s="342"/>
      <c r="S518" s="185">
        <f t="shared" si="257"/>
        <v>0</v>
      </c>
    </row>
    <row r="519" spans="1:19">
      <c r="A519" s="186" t="s">
        <v>19</v>
      </c>
      <c r="B519" s="335"/>
      <c r="C519" s="336"/>
      <c r="D519" s="336"/>
      <c r="E519" s="337"/>
      <c r="F519" s="187">
        <v>0</v>
      </c>
      <c r="G519" s="335"/>
      <c r="H519" s="337"/>
      <c r="I519" s="189">
        <f t="shared" si="256"/>
        <v>0</v>
      </c>
      <c r="J519" s="155"/>
      <c r="K519" s="190" t="s">
        <v>19</v>
      </c>
      <c r="L519" s="335"/>
      <c r="M519" s="336"/>
      <c r="N519" s="336"/>
      <c r="O519" s="337"/>
      <c r="P519" s="187">
        <v>0</v>
      </c>
      <c r="Q519" s="335"/>
      <c r="R519" s="342"/>
      <c r="S519" s="192">
        <f t="shared" si="257"/>
        <v>0</v>
      </c>
    </row>
    <row r="520" spans="1:19">
      <c r="A520" s="178" t="s">
        <v>20</v>
      </c>
      <c r="B520" s="335"/>
      <c r="C520" s="336"/>
      <c r="D520" s="336"/>
      <c r="E520" s="337"/>
      <c r="F520" s="179">
        <v>0</v>
      </c>
      <c r="G520" s="335"/>
      <c r="H520" s="337"/>
      <c r="I520" s="181">
        <f t="shared" si="256"/>
        <v>0</v>
      </c>
      <c r="J520" s="155"/>
      <c r="K520" s="182" t="s">
        <v>20</v>
      </c>
      <c r="L520" s="335"/>
      <c r="M520" s="336"/>
      <c r="N520" s="336"/>
      <c r="O520" s="337"/>
      <c r="P520" s="183">
        <v>0</v>
      </c>
      <c r="Q520" s="335"/>
      <c r="R520" s="342"/>
      <c r="S520" s="185">
        <f t="shared" si="257"/>
        <v>0</v>
      </c>
    </row>
    <row r="521" spans="1:19" ht="15" thickBot="1">
      <c r="A521" s="193" t="s">
        <v>11</v>
      </c>
      <c r="B521" s="338"/>
      <c r="C521" s="339"/>
      <c r="D521" s="339"/>
      <c r="E521" s="340"/>
      <c r="F521" s="194">
        <v>0</v>
      </c>
      <c r="G521" s="338"/>
      <c r="H521" s="340"/>
      <c r="I521" s="196">
        <f t="shared" si="256"/>
        <v>0</v>
      </c>
      <c r="J521" s="155"/>
      <c r="K521" s="197" t="s">
        <v>11</v>
      </c>
      <c r="L521" s="338"/>
      <c r="M521" s="339"/>
      <c r="N521" s="339"/>
      <c r="O521" s="340"/>
      <c r="P521" s="194">
        <v>0</v>
      </c>
      <c r="Q521" s="338"/>
      <c r="R521" s="343"/>
      <c r="S521" s="199">
        <f t="shared" si="257"/>
        <v>0</v>
      </c>
    </row>
    <row r="522" spans="1:19" ht="15">
      <c r="A522" s="200" t="s">
        <v>26</v>
      </c>
      <c r="B522" s="201">
        <f>SUM(B501:B517)</f>
        <v>0</v>
      </c>
      <c r="C522" s="201">
        <f t="shared" ref="C522:H522" si="258">SUM(C501:C517)</f>
        <v>0</v>
      </c>
      <c r="D522" s="201">
        <f t="shared" si="258"/>
        <v>0</v>
      </c>
      <c r="E522" s="201">
        <f t="shared" si="258"/>
        <v>0</v>
      </c>
      <c r="F522" s="201">
        <f t="shared" si="258"/>
        <v>277.92719999999991</v>
      </c>
      <c r="G522" s="201">
        <f t="shared" si="258"/>
        <v>0</v>
      </c>
      <c r="H522" s="203">
        <f t="shared" si="258"/>
        <v>0</v>
      </c>
      <c r="I522" s="160">
        <f t="shared" ref="I522" si="259">SUM(I501:I517)</f>
        <v>277.92719999999991</v>
      </c>
      <c r="J522" s="155"/>
      <c r="K522" s="202" t="s">
        <v>26</v>
      </c>
      <c r="L522" s="201">
        <f>SUM(L501:L517)</f>
        <v>0</v>
      </c>
      <c r="M522" s="201">
        <f t="shared" ref="M522:R522" si="260">SUM(M501:M517)</f>
        <v>0</v>
      </c>
      <c r="N522" s="201">
        <f t="shared" si="260"/>
        <v>0</v>
      </c>
      <c r="O522" s="201">
        <f t="shared" si="260"/>
        <v>0</v>
      </c>
      <c r="P522" s="201">
        <f t="shared" si="260"/>
        <v>0</v>
      </c>
      <c r="Q522" s="201">
        <f t="shared" si="260"/>
        <v>0</v>
      </c>
      <c r="R522" s="203">
        <f t="shared" si="260"/>
        <v>0</v>
      </c>
      <c r="S522" s="204">
        <f t="shared" ref="S522" si="261">SUM(S501:S517)</f>
        <v>0</v>
      </c>
    </row>
    <row r="523" spans="1:19" ht="15" thickBot="1">
      <c r="A523" s="32" t="s">
        <v>83</v>
      </c>
      <c r="B523" s="49">
        <f>IF($I522=0,"-",B522/$I522)</f>
        <v>0</v>
      </c>
      <c r="C523" s="49">
        <f t="shared" ref="C523:H523" si="262">IF($I522=0,"-",C522/$I522)</f>
        <v>0</v>
      </c>
      <c r="D523" s="49">
        <f t="shared" si="262"/>
        <v>0</v>
      </c>
      <c r="E523" s="49">
        <f t="shared" si="262"/>
        <v>0</v>
      </c>
      <c r="F523" s="49">
        <f t="shared" si="262"/>
        <v>1</v>
      </c>
      <c r="G523" s="49">
        <f t="shared" si="262"/>
        <v>0</v>
      </c>
      <c r="H523" s="71">
        <f t="shared" si="262"/>
        <v>0</v>
      </c>
      <c r="I523" s="50">
        <f>SUM(B523:H523)</f>
        <v>1</v>
      </c>
      <c r="J523" s="25"/>
      <c r="K523" s="82" t="s">
        <v>83</v>
      </c>
      <c r="L523" s="99" t="str">
        <f>IF($S522=0,"-",L522/$S522)</f>
        <v>-</v>
      </c>
      <c r="M523" s="99" t="str">
        <f t="shared" ref="M523:R523" si="263">IF($S522=0,"-",M522/$S522)</f>
        <v>-</v>
      </c>
      <c r="N523" s="99" t="str">
        <f t="shared" si="263"/>
        <v>-</v>
      </c>
      <c r="O523" s="99" t="str">
        <f t="shared" si="263"/>
        <v>-</v>
      </c>
      <c r="P523" s="99" t="str">
        <f t="shared" si="263"/>
        <v>-</v>
      </c>
      <c r="Q523" s="99" t="str">
        <f t="shared" si="263"/>
        <v>-</v>
      </c>
      <c r="R523" s="100" t="str">
        <f t="shared" si="263"/>
        <v>-</v>
      </c>
      <c r="S523" s="101">
        <f>SUM(L523:R523)</f>
        <v>0</v>
      </c>
    </row>
    <row r="524" spans="1:19" ht="15" thickBot="1">
      <c r="A524" s="234"/>
      <c r="B524" s="234"/>
      <c r="C524" s="234"/>
      <c r="D524" s="234"/>
      <c r="E524" s="234"/>
      <c r="F524" s="234"/>
      <c r="G524" s="234"/>
      <c r="H524" s="234"/>
      <c r="I524" s="234"/>
      <c r="K524" s="234"/>
      <c r="L524" s="234"/>
      <c r="M524" s="234"/>
      <c r="N524" s="234"/>
      <c r="O524" s="234"/>
      <c r="P524" s="234"/>
      <c r="Q524" s="234"/>
      <c r="R524" s="234"/>
      <c r="S524" s="234"/>
    </row>
    <row r="525" spans="1:19" ht="28.5">
      <c r="A525" s="328" t="s">
        <v>43</v>
      </c>
      <c r="B525" s="151" t="s">
        <v>0</v>
      </c>
      <c r="C525" s="151" t="s">
        <v>1</v>
      </c>
      <c r="D525" s="151" t="s">
        <v>2</v>
      </c>
      <c r="E525" s="151" t="s">
        <v>3</v>
      </c>
      <c r="F525" s="151" t="s">
        <v>27</v>
      </c>
      <c r="G525" s="151" t="s">
        <v>4</v>
      </c>
      <c r="H525" s="151" t="s">
        <v>5</v>
      </c>
      <c r="I525" s="152" t="s">
        <v>6</v>
      </c>
      <c r="K525" s="330" t="s">
        <v>43</v>
      </c>
      <c r="L525" s="153" t="s">
        <v>0</v>
      </c>
      <c r="M525" s="153" t="s">
        <v>1</v>
      </c>
      <c r="N525" s="153" t="s">
        <v>2</v>
      </c>
      <c r="O525" s="153" t="s">
        <v>3</v>
      </c>
      <c r="P525" s="153" t="s">
        <v>27</v>
      </c>
      <c r="Q525" s="153" t="s">
        <v>4</v>
      </c>
      <c r="R525" s="153" t="s">
        <v>5</v>
      </c>
      <c r="S525" s="154" t="s">
        <v>6</v>
      </c>
    </row>
    <row r="526" spans="1:19" ht="15">
      <c r="A526" s="329" t="s">
        <v>43</v>
      </c>
      <c r="B526" s="312" t="s">
        <v>115</v>
      </c>
      <c r="C526" s="313"/>
      <c r="D526" s="313"/>
      <c r="E526" s="313"/>
      <c r="F526" s="313"/>
      <c r="G526" s="313"/>
      <c r="H526" s="313"/>
      <c r="I526" s="314"/>
      <c r="K526" s="331" t="s">
        <v>43</v>
      </c>
      <c r="L526" s="315" t="s">
        <v>115</v>
      </c>
      <c r="M526" s="316"/>
      <c r="N526" s="316"/>
      <c r="O526" s="316"/>
      <c r="P526" s="316"/>
      <c r="Q526" s="316"/>
      <c r="R526" s="316"/>
      <c r="S526" s="317"/>
    </row>
    <row r="527" spans="1:19" ht="15">
      <c r="A527" s="157" t="s">
        <v>7</v>
      </c>
      <c r="B527" s="332"/>
      <c r="C527" s="333"/>
      <c r="D527" s="333"/>
      <c r="E527" s="334"/>
      <c r="F527" s="158">
        <v>0</v>
      </c>
      <c r="G527" s="332"/>
      <c r="H527" s="334"/>
      <c r="I527" s="160">
        <f>SUM(B527:H527)</f>
        <v>0</v>
      </c>
      <c r="J527" s="155"/>
      <c r="K527" s="209" t="s">
        <v>7</v>
      </c>
      <c r="L527" s="332"/>
      <c r="M527" s="333"/>
      <c r="N527" s="333"/>
      <c r="O527" s="334"/>
      <c r="P527" s="158">
        <v>0</v>
      </c>
      <c r="Q527" s="332"/>
      <c r="R527" s="341"/>
      <c r="S527" s="211">
        <f>SUM(L527:R527)</f>
        <v>0</v>
      </c>
    </row>
    <row r="528" spans="1:19" ht="15">
      <c r="A528" s="165" t="s">
        <v>8</v>
      </c>
      <c r="B528" s="335"/>
      <c r="C528" s="336"/>
      <c r="D528" s="336"/>
      <c r="E528" s="337"/>
      <c r="F528" s="166">
        <v>0</v>
      </c>
      <c r="G528" s="335"/>
      <c r="H528" s="337"/>
      <c r="I528" s="168">
        <f t="shared" ref="I528:I547" si="264">SUM(B528:H528)</f>
        <v>0</v>
      </c>
      <c r="J528" s="155"/>
      <c r="K528" s="169" t="s">
        <v>8</v>
      </c>
      <c r="L528" s="335"/>
      <c r="M528" s="336"/>
      <c r="N528" s="336"/>
      <c r="O528" s="337"/>
      <c r="P528" s="170">
        <v>0</v>
      </c>
      <c r="Q528" s="335"/>
      <c r="R528" s="342"/>
      <c r="S528" s="172">
        <f t="shared" ref="S528:S547" si="265">SUM(L528:R528)</f>
        <v>0</v>
      </c>
    </row>
    <row r="529" spans="1:19" ht="15">
      <c r="A529" s="173" t="s">
        <v>10</v>
      </c>
      <c r="B529" s="335"/>
      <c r="C529" s="336"/>
      <c r="D529" s="336"/>
      <c r="E529" s="337"/>
      <c r="F529" s="162">
        <v>0</v>
      </c>
      <c r="G529" s="335"/>
      <c r="H529" s="337"/>
      <c r="I529" s="160">
        <f t="shared" si="264"/>
        <v>0</v>
      </c>
      <c r="J529" s="155"/>
      <c r="K529" s="175" t="s">
        <v>10</v>
      </c>
      <c r="L529" s="335"/>
      <c r="M529" s="336"/>
      <c r="N529" s="336"/>
      <c r="O529" s="337"/>
      <c r="P529" s="162">
        <v>0</v>
      </c>
      <c r="Q529" s="335"/>
      <c r="R529" s="342"/>
      <c r="S529" s="164">
        <f t="shared" si="265"/>
        <v>0</v>
      </c>
    </row>
    <row r="530" spans="1:19" ht="15">
      <c r="A530" s="165" t="s">
        <v>52</v>
      </c>
      <c r="B530" s="335"/>
      <c r="C530" s="336"/>
      <c r="D530" s="336"/>
      <c r="E530" s="337"/>
      <c r="F530" s="166">
        <v>0</v>
      </c>
      <c r="G530" s="335"/>
      <c r="H530" s="337"/>
      <c r="I530" s="168">
        <f t="shared" si="264"/>
        <v>0</v>
      </c>
      <c r="J530" s="155"/>
      <c r="K530" s="169" t="s">
        <v>52</v>
      </c>
      <c r="L530" s="335"/>
      <c r="M530" s="336"/>
      <c r="N530" s="336"/>
      <c r="O530" s="337"/>
      <c r="P530" s="170">
        <v>0</v>
      </c>
      <c r="Q530" s="335"/>
      <c r="R530" s="342"/>
      <c r="S530" s="172">
        <f t="shared" si="265"/>
        <v>0</v>
      </c>
    </row>
    <row r="531" spans="1:19" ht="15">
      <c r="A531" s="173" t="s">
        <v>16</v>
      </c>
      <c r="B531" s="335"/>
      <c r="C531" s="336"/>
      <c r="D531" s="336"/>
      <c r="E531" s="337"/>
      <c r="F531" s="162">
        <v>0</v>
      </c>
      <c r="G531" s="335"/>
      <c r="H531" s="337"/>
      <c r="I531" s="160">
        <f t="shared" si="264"/>
        <v>0</v>
      </c>
      <c r="J531" s="155"/>
      <c r="K531" s="175" t="s">
        <v>16</v>
      </c>
      <c r="L531" s="335"/>
      <c r="M531" s="336"/>
      <c r="N531" s="336"/>
      <c r="O531" s="337"/>
      <c r="P531" s="162">
        <v>0</v>
      </c>
      <c r="Q531" s="335"/>
      <c r="R531" s="342"/>
      <c r="S531" s="164">
        <f t="shared" si="265"/>
        <v>0</v>
      </c>
    </row>
    <row r="532" spans="1:19" ht="15">
      <c r="A532" s="165" t="s">
        <v>15</v>
      </c>
      <c r="B532" s="335"/>
      <c r="C532" s="336"/>
      <c r="D532" s="336"/>
      <c r="E532" s="337"/>
      <c r="F532" s="166">
        <v>0</v>
      </c>
      <c r="G532" s="335"/>
      <c r="H532" s="337"/>
      <c r="I532" s="168">
        <f t="shared" si="264"/>
        <v>0</v>
      </c>
      <c r="J532" s="155"/>
      <c r="K532" s="169" t="s">
        <v>15</v>
      </c>
      <c r="L532" s="335"/>
      <c r="M532" s="336"/>
      <c r="N532" s="336"/>
      <c r="O532" s="337"/>
      <c r="P532" s="170">
        <v>0</v>
      </c>
      <c r="Q532" s="335"/>
      <c r="R532" s="342"/>
      <c r="S532" s="172">
        <f t="shared" si="265"/>
        <v>0</v>
      </c>
    </row>
    <row r="533" spans="1:19" ht="15">
      <c r="A533" s="173" t="s">
        <v>54</v>
      </c>
      <c r="B533" s="335"/>
      <c r="C533" s="336"/>
      <c r="D533" s="336"/>
      <c r="E533" s="337"/>
      <c r="F533" s="162">
        <v>6.6646169758596718</v>
      </c>
      <c r="G533" s="335"/>
      <c r="H533" s="337"/>
      <c r="I533" s="160">
        <f t="shared" si="264"/>
        <v>6.6646169758596718</v>
      </c>
      <c r="J533" s="155"/>
      <c r="K533" s="175" t="s">
        <v>54</v>
      </c>
      <c r="L533" s="335"/>
      <c r="M533" s="336"/>
      <c r="N533" s="336"/>
      <c r="O533" s="337"/>
      <c r="P533" s="162">
        <v>0</v>
      </c>
      <c r="Q533" s="335"/>
      <c r="R533" s="342"/>
      <c r="S533" s="164">
        <f t="shared" si="265"/>
        <v>0</v>
      </c>
    </row>
    <row r="534" spans="1:19" ht="15">
      <c r="A534" s="165" t="s">
        <v>12</v>
      </c>
      <c r="B534" s="335"/>
      <c r="C534" s="336"/>
      <c r="D534" s="336"/>
      <c r="E534" s="337"/>
      <c r="F534" s="166">
        <v>0.82369564914664917</v>
      </c>
      <c r="G534" s="335"/>
      <c r="H534" s="337"/>
      <c r="I534" s="168">
        <f t="shared" si="264"/>
        <v>0.82369564914664917</v>
      </c>
      <c r="J534" s="155"/>
      <c r="K534" s="169" t="s">
        <v>12</v>
      </c>
      <c r="L534" s="335"/>
      <c r="M534" s="336"/>
      <c r="N534" s="336"/>
      <c r="O534" s="337"/>
      <c r="P534" s="170">
        <v>0</v>
      </c>
      <c r="Q534" s="335"/>
      <c r="R534" s="342"/>
      <c r="S534" s="172">
        <f t="shared" si="265"/>
        <v>0</v>
      </c>
    </row>
    <row r="535" spans="1:19" ht="15">
      <c r="A535" s="173" t="s">
        <v>55</v>
      </c>
      <c r="B535" s="335"/>
      <c r="C535" s="336"/>
      <c r="D535" s="336"/>
      <c r="E535" s="337"/>
      <c r="F535" s="162">
        <v>0</v>
      </c>
      <c r="G535" s="335"/>
      <c r="H535" s="337"/>
      <c r="I535" s="160">
        <f t="shared" si="264"/>
        <v>0</v>
      </c>
      <c r="J535" s="155"/>
      <c r="K535" s="175" t="s">
        <v>55</v>
      </c>
      <c r="L535" s="335"/>
      <c r="M535" s="336"/>
      <c r="N535" s="336"/>
      <c r="O535" s="337"/>
      <c r="P535" s="162">
        <v>0</v>
      </c>
      <c r="Q535" s="335"/>
      <c r="R535" s="342"/>
      <c r="S535" s="164">
        <f t="shared" si="265"/>
        <v>0</v>
      </c>
    </row>
    <row r="536" spans="1:19" ht="15">
      <c r="A536" s="165" t="s">
        <v>17</v>
      </c>
      <c r="B536" s="335"/>
      <c r="C536" s="336"/>
      <c r="D536" s="336"/>
      <c r="E536" s="337"/>
      <c r="F536" s="166">
        <v>0</v>
      </c>
      <c r="G536" s="335"/>
      <c r="H536" s="337"/>
      <c r="I536" s="168">
        <f t="shared" si="264"/>
        <v>0</v>
      </c>
      <c r="J536" s="155"/>
      <c r="K536" s="169" t="s">
        <v>17</v>
      </c>
      <c r="L536" s="335"/>
      <c r="M536" s="336"/>
      <c r="N536" s="336"/>
      <c r="O536" s="337"/>
      <c r="P536" s="170">
        <v>0</v>
      </c>
      <c r="Q536" s="335"/>
      <c r="R536" s="342"/>
      <c r="S536" s="172">
        <f t="shared" si="265"/>
        <v>0</v>
      </c>
    </row>
    <row r="537" spans="1:19" ht="15">
      <c r="A537" s="173" t="s">
        <v>139</v>
      </c>
      <c r="B537" s="335"/>
      <c r="C537" s="336"/>
      <c r="D537" s="336"/>
      <c r="E537" s="337"/>
      <c r="F537" s="162">
        <v>0</v>
      </c>
      <c r="G537" s="335"/>
      <c r="H537" s="337"/>
      <c r="I537" s="160">
        <f t="shared" si="264"/>
        <v>0</v>
      </c>
      <c r="J537" s="155"/>
      <c r="K537" s="175" t="s">
        <v>139</v>
      </c>
      <c r="L537" s="335"/>
      <c r="M537" s="336"/>
      <c r="N537" s="336"/>
      <c r="O537" s="337"/>
      <c r="P537" s="162">
        <v>0</v>
      </c>
      <c r="Q537" s="335"/>
      <c r="R537" s="342"/>
      <c r="S537" s="164">
        <f t="shared" si="265"/>
        <v>0</v>
      </c>
    </row>
    <row r="538" spans="1:19" ht="15">
      <c r="A538" s="165" t="s">
        <v>25</v>
      </c>
      <c r="B538" s="335"/>
      <c r="C538" s="336"/>
      <c r="D538" s="336"/>
      <c r="E538" s="337"/>
      <c r="F538" s="166">
        <v>0</v>
      </c>
      <c r="G538" s="335"/>
      <c r="H538" s="337"/>
      <c r="I538" s="168">
        <f t="shared" si="264"/>
        <v>0</v>
      </c>
      <c r="J538" s="155"/>
      <c r="K538" s="169" t="s">
        <v>25</v>
      </c>
      <c r="L538" s="335"/>
      <c r="M538" s="336"/>
      <c r="N538" s="336"/>
      <c r="O538" s="337"/>
      <c r="P538" s="170">
        <v>0</v>
      </c>
      <c r="Q538" s="335"/>
      <c r="R538" s="342"/>
      <c r="S538" s="172">
        <f t="shared" si="265"/>
        <v>0</v>
      </c>
    </row>
    <row r="539" spans="1:19" ht="15">
      <c r="A539" s="173" t="s">
        <v>24</v>
      </c>
      <c r="B539" s="335"/>
      <c r="C539" s="336"/>
      <c r="D539" s="336"/>
      <c r="E539" s="337"/>
      <c r="F539" s="162">
        <v>0</v>
      </c>
      <c r="G539" s="335"/>
      <c r="H539" s="337"/>
      <c r="I539" s="160">
        <f t="shared" si="264"/>
        <v>0</v>
      </c>
      <c r="J539" s="155"/>
      <c r="K539" s="175" t="s">
        <v>24</v>
      </c>
      <c r="L539" s="335"/>
      <c r="M539" s="336"/>
      <c r="N539" s="336"/>
      <c r="O539" s="337"/>
      <c r="P539" s="162">
        <v>0</v>
      </c>
      <c r="Q539" s="335"/>
      <c r="R539" s="342"/>
      <c r="S539" s="164">
        <f t="shared" si="265"/>
        <v>0</v>
      </c>
    </row>
    <row r="540" spans="1:19" ht="15">
      <c r="A540" s="165" t="s">
        <v>56</v>
      </c>
      <c r="B540" s="335"/>
      <c r="C540" s="336"/>
      <c r="D540" s="336"/>
      <c r="E540" s="337"/>
      <c r="F540" s="166">
        <v>0</v>
      </c>
      <c r="G540" s="335"/>
      <c r="H540" s="337"/>
      <c r="I540" s="168">
        <f t="shared" si="264"/>
        <v>0</v>
      </c>
      <c r="J540" s="155"/>
      <c r="K540" s="169" t="s">
        <v>56</v>
      </c>
      <c r="L540" s="335"/>
      <c r="M540" s="336"/>
      <c r="N540" s="336"/>
      <c r="O540" s="337"/>
      <c r="P540" s="170">
        <v>0</v>
      </c>
      <c r="Q540" s="335"/>
      <c r="R540" s="342"/>
      <c r="S540" s="172">
        <f t="shared" si="265"/>
        <v>0</v>
      </c>
    </row>
    <row r="541" spans="1:19" ht="15">
      <c r="A541" s="173" t="s">
        <v>22</v>
      </c>
      <c r="B541" s="335"/>
      <c r="C541" s="336"/>
      <c r="D541" s="336"/>
      <c r="E541" s="337"/>
      <c r="F541" s="162">
        <v>0</v>
      </c>
      <c r="G541" s="335"/>
      <c r="H541" s="337"/>
      <c r="I541" s="160">
        <f t="shared" si="264"/>
        <v>0</v>
      </c>
      <c r="J541" s="155"/>
      <c r="K541" s="175" t="s">
        <v>22</v>
      </c>
      <c r="L541" s="335"/>
      <c r="M541" s="336"/>
      <c r="N541" s="336"/>
      <c r="O541" s="337"/>
      <c r="P541" s="162">
        <v>0</v>
      </c>
      <c r="Q541" s="335"/>
      <c r="R541" s="342"/>
      <c r="S541" s="164">
        <f t="shared" si="265"/>
        <v>0</v>
      </c>
    </row>
    <row r="542" spans="1:19" ht="15">
      <c r="A542" s="165" t="s">
        <v>21</v>
      </c>
      <c r="B542" s="335"/>
      <c r="C542" s="336"/>
      <c r="D542" s="336"/>
      <c r="E542" s="337"/>
      <c r="F542" s="166">
        <v>0</v>
      </c>
      <c r="G542" s="335"/>
      <c r="H542" s="337"/>
      <c r="I542" s="168">
        <f t="shared" si="264"/>
        <v>0</v>
      </c>
      <c r="J542" s="155"/>
      <c r="K542" s="169" t="s">
        <v>21</v>
      </c>
      <c r="L542" s="335"/>
      <c r="M542" s="336"/>
      <c r="N542" s="336"/>
      <c r="O542" s="337"/>
      <c r="P542" s="170">
        <v>0</v>
      </c>
      <c r="Q542" s="335"/>
      <c r="R542" s="342"/>
      <c r="S542" s="172">
        <f t="shared" si="265"/>
        <v>0</v>
      </c>
    </row>
    <row r="543" spans="1:19" ht="15">
      <c r="A543" s="176" t="s">
        <v>60</v>
      </c>
      <c r="B543" s="335"/>
      <c r="C543" s="336"/>
      <c r="D543" s="336"/>
      <c r="E543" s="337"/>
      <c r="F543" s="162">
        <v>0</v>
      </c>
      <c r="G543" s="335"/>
      <c r="H543" s="337"/>
      <c r="I543" s="160">
        <f t="shared" si="264"/>
        <v>0</v>
      </c>
      <c r="J543" s="155"/>
      <c r="K543" s="177" t="s">
        <v>60</v>
      </c>
      <c r="L543" s="335"/>
      <c r="M543" s="336"/>
      <c r="N543" s="336"/>
      <c r="O543" s="337"/>
      <c r="P543" s="162">
        <v>0</v>
      </c>
      <c r="Q543" s="335"/>
      <c r="R543" s="342"/>
      <c r="S543" s="164">
        <f t="shared" si="265"/>
        <v>0</v>
      </c>
    </row>
    <row r="544" spans="1:19">
      <c r="A544" s="178" t="s">
        <v>23</v>
      </c>
      <c r="B544" s="335"/>
      <c r="C544" s="336"/>
      <c r="D544" s="336"/>
      <c r="E544" s="337"/>
      <c r="F544" s="179">
        <v>0</v>
      </c>
      <c r="G544" s="335"/>
      <c r="H544" s="337"/>
      <c r="I544" s="181">
        <f t="shared" si="264"/>
        <v>0</v>
      </c>
      <c r="J544" s="155"/>
      <c r="K544" s="182" t="s">
        <v>23</v>
      </c>
      <c r="L544" s="335"/>
      <c r="M544" s="336"/>
      <c r="N544" s="336"/>
      <c r="O544" s="337"/>
      <c r="P544" s="183">
        <v>0</v>
      </c>
      <c r="Q544" s="335"/>
      <c r="R544" s="342"/>
      <c r="S544" s="185">
        <f t="shared" si="265"/>
        <v>0</v>
      </c>
    </row>
    <row r="545" spans="1:19">
      <c r="A545" s="186" t="s">
        <v>19</v>
      </c>
      <c r="B545" s="335"/>
      <c r="C545" s="336"/>
      <c r="D545" s="336"/>
      <c r="E545" s="337"/>
      <c r="F545" s="187">
        <v>0</v>
      </c>
      <c r="G545" s="335"/>
      <c r="H545" s="337"/>
      <c r="I545" s="189">
        <f t="shared" si="264"/>
        <v>0</v>
      </c>
      <c r="J545" s="155"/>
      <c r="K545" s="190" t="s">
        <v>19</v>
      </c>
      <c r="L545" s="335"/>
      <c r="M545" s="336"/>
      <c r="N545" s="336"/>
      <c r="O545" s="337"/>
      <c r="P545" s="187">
        <v>0</v>
      </c>
      <c r="Q545" s="335"/>
      <c r="R545" s="342"/>
      <c r="S545" s="192">
        <f t="shared" si="265"/>
        <v>0</v>
      </c>
    </row>
    <row r="546" spans="1:19">
      <c r="A546" s="178" t="s">
        <v>20</v>
      </c>
      <c r="B546" s="335"/>
      <c r="C546" s="336"/>
      <c r="D546" s="336"/>
      <c r="E546" s="337"/>
      <c r="F546" s="179">
        <v>0</v>
      </c>
      <c r="G546" s="335"/>
      <c r="H546" s="337"/>
      <c r="I546" s="181">
        <f t="shared" si="264"/>
        <v>0</v>
      </c>
      <c r="J546" s="155"/>
      <c r="K546" s="182" t="s">
        <v>20</v>
      </c>
      <c r="L546" s="335"/>
      <c r="M546" s="336"/>
      <c r="N546" s="336"/>
      <c r="O546" s="337"/>
      <c r="P546" s="183">
        <v>0</v>
      </c>
      <c r="Q546" s="335"/>
      <c r="R546" s="342"/>
      <c r="S546" s="185">
        <f t="shared" si="265"/>
        <v>0</v>
      </c>
    </row>
    <row r="547" spans="1:19" ht="15" thickBot="1">
      <c r="A547" s="193" t="s">
        <v>11</v>
      </c>
      <c r="B547" s="338"/>
      <c r="C547" s="339"/>
      <c r="D547" s="339"/>
      <c r="E547" s="340"/>
      <c r="F547" s="194">
        <v>0</v>
      </c>
      <c r="G547" s="338"/>
      <c r="H547" s="340"/>
      <c r="I547" s="196">
        <f t="shared" si="264"/>
        <v>0</v>
      </c>
      <c r="J547" s="155"/>
      <c r="K547" s="197" t="s">
        <v>11</v>
      </c>
      <c r="L547" s="338"/>
      <c r="M547" s="339"/>
      <c r="N547" s="339"/>
      <c r="O547" s="340"/>
      <c r="P547" s="194">
        <v>0</v>
      </c>
      <c r="Q547" s="338"/>
      <c r="R547" s="343"/>
      <c r="S547" s="199">
        <f t="shared" si="265"/>
        <v>0</v>
      </c>
    </row>
    <row r="548" spans="1:19" ht="15">
      <c r="A548" s="200" t="s">
        <v>26</v>
      </c>
      <c r="B548" s="201">
        <f>SUM(B527:B543)</f>
        <v>0</v>
      </c>
      <c r="C548" s="201">
        <f t="shared" ref="C548:H548" si="266">SUM(C527:C543)</f>
        <v>0</v>
      </c>
      <c r="D548" s="201">
        <f t="shared" si="266"/>
        <v>0</v>
      </c>
      <c r="E548" s="201">
        <f t="shared" si="266"/>
        <v>0</v>
      </c>
      <c r="F548" s="201">
        <f t="shared" si="266"/>
        <v>7.488312625006321</v>
      </c>
      <c r="G548" s="201">
        <f t="shared" si="266"/>
        <v>0</v>
      </c>
      <c r="H548" s="203">
        <f t="shared" si="266"/>
        <v>0</v>
      </c>
      <c r="I548" s="160">
        <f t="shared" ref="I548" si="267">SUM(I527:I543)</f>
        <v>7.488312625006321</v>
      </c>
      <c r="J548" s="155"/>
      <c r="K548" s="202" t="s">
        <v>26</v>
      </c>
      <c r="L548" s="201">
        <f>SUM(L527:L543)</f>
        <v>0</v>
      </c>
      <c r="M548" s="201">
        <f t="shared" ref="M548:R548" si="268">SUM(M527:M543)</f>
        <v>0</v>
      </c>
      <c r="N548" s="201">
        <f t="shared" si="268"/>
        <v>0</v>
      </c>
      <c r="O548" s="201">
        <f t="shared" si="268"/>
        <v>0</v>
      </c>
      <c r="P548" s="201">
        <f t="shared" si="268"/>
        <v>0</v>
      </c>
      <c r="Q548" s="201">
        <f t="shared" si="268"/>
        <v>0</v>
      </c>
      <c r="R548" s="203">
        <f t="shared" si="268"/>
        <v>0</v>
      </c>
      <c r="S548" s="204">
        <f t="shared" ref="S548" si="269">SUM(S527:S543)</f>
        <v>0</v>
      </c>
    </row>
    <row r="549" spans="1:19" ht="15" thickBot="1">
      <c r="A549" s="32" t="s">
        <v>83</v>
      </c>
      <c r="B549" s="49">
        <f>IF($I548=0,"-",B548/$I548)</f>
        <v>0</v>
      </c>
      <c r="C549" s="49">
        <f t="shared" ref="C549:H549" si="270">IF($I548=0,"-",C548/$I548)</f>
        <v>0</v>
      </c>
      <c r="D549" s="49">
        <f t="shared" si="270"/>
        <v>0</v>
      </c>
      <c r="E549" s="49">
        <f t="shared" si="270"/>
        <v>0</v>
      </c>
      <c r="F549" s="49">
        <f t="shared" si="270"/>
        <v>1</v>
      </c>
      <c r="G549" s="49">
        <f t="shared" si="270"/>
        <v>0</v>
      </c>
      <c r="H549" s="71">
        <f t="shared" si="270"/>
        <v>0</v>
      </c>
      <c r="I549" s="50">
        <f>SUM(B549:H549)</f>
        <v>1</v>
      </c>
      <c r="J549" s="25"/>
      <c r="K549" s="82" t="s">
        <v>83</v>
      </c>
      <c r="L549" s="99" t="str">
        <f>IF($S548=0,"-",L548/$S548)</f>
        <v>-</v>
      </c>
      <c r="M549" s="99" t="str">
        <f t="shared" ref="M549:R549" si="271">IF($S548=0,"-",M548/$S548)</f>
        <v>-</v>
      </c>
      <c r="N549" s="99" t="str">
        <f t="shared" si="271"/>
        <v>-</v>
      </c>
      <c r="O549" s="99" t="str">
        <f t="shared" si="271"/>
        <v>-</v>
      </c>
      <c r="P549" s="99" t="str">
        <f t="shared" si="271"/>
        <v>-</v>
      </c>
      <c r="Q549" s="99" t="str">
        <f t="shared" si="271"/>
        <v>-</v>
      </c>
      <c r="R549" s="100" t="str">
        <f t="shared" si="271"/>
        <v>-</v>
      </c>
      <c r="S549" s="101">
        <f>SUM(L549:R549)</f>
        <v>0</v>
      </c>
    </row>
    <row r="550" spans="1:19" ht="15" thickBot="1">
      <c r="A550" s="234"/>
      <c r="B550" s="234"/>
      <c r="C550" s="234"/>
      <c r="D550" s="234"/>
      <c r="E550" s="234"/>
      <c r="F550" s="234"/>
      <c r="G550" s="234"/>
      <c r="H550" s="234"/>
      <c r="I550" s="234"/>
      <c r="K550" s="234"/>
      <c r="L550" s="234"/>
      <c r="M550" s="234"/>
      <c r="N550" s="234"/>
      <c r="O550" s="234"/>
      <c r="P550" s="234"/>
      <c r="Q550" s="234"/>
      <c r="R550" s="234"/>
      <c r="S550" s="234"/>
    </row>
    <row r="551" spans="1:19" ht="28.5">
      <c r="A551" s="328" t="s">
        <v>44</v>
      </c>
      <c r="B551" s="151" t="s">
        <v>0</v>
      </c>
      <c r="C551" s="151" t="s">
        <v>1</v>
      </c>
      <c r="D551" s="151" t="s">
        <v>2</v>
      </c>
      <c r="E551" s="151" t="s">
        <v>3</v>
      </c>
      <c r="F551" s="151" t="s">
        <v>27</v>
      </c>
      <c r="G551" s="151" t="s">
        <v>4</v>
      </c>
      <c r="H551" s="151" t="s">
        <v>5</v>
      </c>
      <c r="I551" s="152" t="s">
        <v>6</v>
      </c>
      <c r="K551" s="330" t="s">
        <v>44</v>
      </c>
      <c r="L551" s="153" t="s">
        <v>0</v>
      </c>
      <c r="M551" s="153" t="s">
        <v>1</v>
      </c>
      <c r="N551" s="153" t="s">
        <v>2</v>
      </c>
      <c r="O551" s="153" t="s">
        <v>3</v>
      </c>
      <c r="P551" s="153" t="s">
        <v>27</v>
      </c>
      <c r="Q551" s="153" t="s">
        <v>4</v>
      </c>
      <c r="R551" s="153" t="s">
        <v>5</v>
      </c>
      <c r="S551" s="154" t="s">
        <v>6</v>
      </c>
    </row>
    <row r="552" spans="1:19" ht="15">
      <c r="A552" s="329" t="s">
        <v>44</v>
      </c>
      <c r="B552" s="312" t="s">
        <v>115</v>
      </c>
      <c r="C552" s="313"/>
      <c r="D552" s="313"/>
      <c r="E552" s="313"/>
      <c r="F552" s="313"/>
      <c r="G552" s="313"/>
      <c r="H552" s="313"/>
      <c r="I552" s="314"/>
      <c r="K552" s="331" t="s">
        <v>44</v>
      </c>
      <c r="L552" s="315" t="s">
        <v>115</v>
      </c>
      <c r="M552" s="316"/>
      <c r="N552" s="316"/>
      <c r="O552" s="316"/>
      <c r="P552" s="316"/>
      <c r="Q552" s="316"/>
      <c r="R552" s="316"/>
      <c r="S552" s="317"/>
    </row>
    <row r="553" spans="1:19" ht="15">
      <c r="A553" s="157" t="s">
        <v>7</v>
      </c>
      <c r="B553" s="332"/>
      <c r="C553" s="333"/>
      <c r="D553" s="333"/>
      <c r="E553" s="334"/>
      <c r="F553" s="158">
        <v>0</v>
      </c>
      <c r="G553" s="332"/>
      <c r="H553" s="334"/>
      <c r="I553" s="160">
        <f>SUM(B553:H553)</f>
        <v>0</v>
      </c>
      <c r="J553" s="155"/>
      <c r="K553" s="209" t="s">
        <v>7</v>
      </c>
      <c r="L553" s="332"/>
      <c r="M553" s="333"/>
      <c r="N553" s="333"/>
      <c r="O553" s="334"/>
      <c r="P553" s="158">
        <v>0</v>
      </c>
      <c r="Q553" s="332"/>
      <c r="R553" s="341"/>
      <c r="S553" s="211">
        <f>SUM(L553:R553)</f>
        <v>0</v>
      </c>
    </row>
    <row r="554" spans="1:19" ht="15">
      <c r="A554" s="165" t="s">
        <v>8</v>
      </c>
      <c r="B554" s="335"/>
      <c r="C554" s="336"/>
      <c r="D554" s="336"/>
      <c r="E554" s="337"/>
      <c r="F554" s="166">
        <v>0</v>
      </c>
      <c r="G554" s="335"/>
      <c r="H554" s="337"/>
      <c r="I554" s="168">
        <f t="shared" ref="I554:I573" si="272">SUM(B554:H554)</f>
        <v>0</v>
      </c>
      <c r="J554" s="155"/>
      <c r="K554" s="169" t="s">
        <v>8</v>
      </c>
      <c r="L554" s="335"/>
      <c r="M554" s="336"/>
      <c r="N554" s="336"/>
      <c r="O554" s="337"/>
      <c r="P554" s="170">
        <v>0</v>
      </c>
      <c r="Q554" s="335"/>
      <c r="R554" s="342"/>
      <c r="S554" s="172">
        <f t="shared" ref="S554:S573" si="273">SUM(L554:R554)</f>
        <v>0</v>
      </c>
    </row>
    <row r="555" spans="1:19" ht="15">
      <c r="A555" s="173" t="s">
        <v>10</v>
      </c>
      <c r="B555" s="335"/>
      <c r="C555" s="336"/>
      <c r="D555" s="336"/>
      <c r="E555" s="337"/>
      <c r="F555" s="162">
        <v>0</v>
      </c>
      <c r="G555" s="335"/>
      <c r="H555" s="337"/>
      <c r="I555" s="160">
        <f t="shared" si="272"/>
        <v>0</v>
      </c>
      <c r="J555" s="155"/>
      <c r="K555" s="175" t="s">
        <v>10</v>
      </c>
      <c r="L555" s="335"/>
      <c r="M555" s="336"/>
      <c r="N555" s="336"/>
      <c r="O555" s="337"/>
      <c r="P555" s="162">
        <v>0</v>
      </c>
      <c r="Q555" s="335"/>
      <c r="R555" s="342"/>
      <c r="S555" s="164">
        <f t="shared" si="273"/>
        <v>0</v>
      </c>
    </row>
    <row r="556" spans="1:19" ht="15">
      <c r="A556" s="165" t="s">
        <v>52</v>
      </c>
      <c r="B556" s="335"/>
      <c r="C556" s="336"/>
      <c r="D556" s="336"/>
      <c r="E556" s="337"/>
      <c r="F556" s="166">
        <v>0</v>
      </c>
      <c r="G556" s="335"/>
      <c r="H556" s="337"/>
      <c r="I556" s="168">
        <f t="shared" si="272"/>
        <v>0</v>
      </c>
      <c r="J556" s="155"/>
      <c r="K556" s="169" t="s">
        <v>52</v>
      </c>
      <c r="L556" s="335"/>
      <c r="M556" s="336"/>
      <c r="N556" s="336"/>
      <c r="O556" s="337"/>
      <c r="P556" s="170">
        <v>0</v>
      </c>
      <c r="Q556" s="335"/>
      <c r="R556" s="342"/>
      <c r="S556" s="172">
        <f t="shared" si="273"/>
        <v>0</v>
      </c>
    </row>
    <row r="557" spans="1:19" ht="15">
      <c r="A557" s="173" t="s">
        <v>16</v>
      </c>
      <c r="B557" s="335"/>
      <c r="C557" s="336"/>
      <c r="D557" s="336"/>
      <c r="E557" s="337"/>
      <c r="F557" s="162">
        <v>0</v>
      </c>
      <c r="G557" s="335"/>
      <c r="H557" s="337"/>
      <c r="I557" s="160">
        <f t="shared" si="272"/>
        <v>0</v>
      </c>
      <c r="J557" s="155"/>
      <c r="K557" s="175" t="s">
        <v>16</v>
      </c>
      <c r="L557" s="335"/>
      <c r="M557" s="336"/>
      <c r="N557" s="336"/>
      <c r="O557" s="337"/>
      <c r="P557" s="162">
        <v>0</v>
      </c>
      <c r="Q557" s="335"/>
      <c r="R557" s="342"/>
      <c r="S557" s="164">
        <f t="shared" si="273"/>
        <v>0</v>
      </c>
    </row>
    <row r="558" spans="1:19" ht="15">
      <c r="A558" s="165" t="s">
        <v>15</v>
      </c>
      <c r="B558" s="335"/>
      <c r="C558" s="336"/>
      <c r="D558" s="336"/>
      <c r="E558" s="337"/>
      <c r="F558" s="166">
        <v>0</v>
      </c>
      <c r="G558" s="335"/>
      <c r="H558" s="337"/>
      <c r="I558" s="168">
        <f t="shared" si="272"/>
        <v>0</v>
      </c>
      <c r="J558" s="155"/>
      <c r="K558" s="169" t="s">
        <v>15</v>
      </c>
      <c r="L558" s="335"/>
      <c r="M558" s="336"/>
      <c r="N558" s="336"/>
      <c r="O558" s="337"/>
      <c r="P558" s="170">
        <v>0</v>
      </c>
      <c r="Q558" s="335"/>
      <c r="R558" s="342"/>
      <c r="S558" s="172">
        <f t="shared" si="273"/>
        <v>0</v>
      </c>
    </row>
    <row r="559" spans="1:19" ht="15">
      <c r="A559" s="173" t="s">
        <v>54</v>
      </c>
      <c r="B559" s="335"/>
      <c r="C559" s="336"/>
      <c r="D559" s="336"/>
      <c r="E559" s="337"/>
      <c r="F559" s="162">
        <v>0</v>
      </c>
      <c r="G559" s="335"/>
      <c r="H559" s="337"/>
      <c r="I559" s="160">
        <f t="shared" si="272"/>
        <v>0</v>
      </c>
      <c r="J559" s="155"/>
      <c r="K559" s="175" t="s">
        <v>54</v>
      </c>
      <c r="L559" s="335"/>
      <c r="M559" s="336"/>
      <c r="N559" s="336"/>
      <c r="O559" s="337"/>
      <c r="P559" s="162">
        <v>0</v>
      </c>
      <c r="Q559" s="335"/>
      <c r="R559" s="342"/>
      <c r="S559" s="164">
        <f t="shared" si="273"/>
        <v>0</v>
      </c>
    </row>
    <row r="560" spans="1:19" ht="15">
      <c r="A560" s="165" t="s">
        <v>12</v>
      </c>
      <c r="B560" s="335"/>
      <c r="C560" s="336"/>
      <c r="D560" s="336"/>
      <c r="E560" s="337"/>
      <c r="F560" s="166">
        <v>12.230537416100816</v>
      </c>
      <c r="G560" s="335"/>
      <c r="H560" s="337"/>
      <c r="I560" s="168">
        <f t="shared" si="272"/>
        <v>12.230537416100816</v>
      </c>
      <c r="J560" s="155"/>
      <c r="K560" s="169" t="s">
        <v>12</v>
      </c>
      <c r="L560" s="335"/>
      <c r="M560" s="336"/>
      <c r="N560" s="336"/>
      <c r="O560" s="337"/>
      <c r="P560" s="170">
        <v>0</v>
      </c>
      <c r="Q560" s="335"/>
      <c r="R560" s="342"/>
      <c r="S560" s="172">
        <f t="shared" si="273"/>
        <v>0</v>
      </c>
    </row>
    <row r="561" spans="1:19" ht="15">
      <c r="A561" s="173" t="s">
        <v>55</v>
      </c>
      <c r="B561" s="335"/>
      <c r="C561" s="336"/>
      <c r="D561" s="336"/>
      <c r="E561" s="337"/>
      <c r="F561" s="162">
        <v>1340.3357030384157</v>
      </c>
      <c r="G561" s="335"/>
      <c r="H561" s="337"/>
      <c r="I561" s="160">
        <f t="shared" si="272"/>
        <v>1340.3357030384157</v>
      </c>
      <c r="J561" s="155"/>
      <c r="K561" s="175" t="s">
        <v>55</v>
      </c>
      <c r="L561" s="335"/>
      <c r="M561" s="336"/>
      <c r="N561" s="336"/>
      <c r="O561" s="337"/>
      <c r="P561" s="162">
        <v>0</v>
      </c>
      <c r="Q561" s="335"/>
      <c r="R561" s="342"/>
      <c r="S561" s="164">
        <f t="shared" si="273"/>
        <v>0</v>
      </c>
    </row>
    <row r="562" spans="1:19" ht="15">
      <c r="A562" s="165" t="s">
        <v>17</v>
      </c>
      <c r="B562" s="335"/>
      <c r="C562" s="336"/>
      <c r="D562" s="336"/>
      <c r="E562" s="337"/>
      <c r="F562" s="166">
        <v>0</v>
      </c>
      <c r="G562" s="335"/>
      <c r="H562" s="337"/>
      <c r="I562" s="168">
        <f t="shared" si="272"/>
        <v>0</v>
      </c>
      <c r="J562" s="155"/>
      <c r="K562" s="169" t="s">
        <v>17</v>
      </c>
      <c r="L562" s="335"/>
      <c r="M562" s="336"/>
      <c r="N562" s="336"/>
      <c r="O562" s="337"/>
      <c r="P562" s="170">
        <v>0</v>
      </c>
      <c r="Q562" s="335"/>
      <c r="R562" s="342"/>
      <c r="S562" s="172">
        <f t="shared" si="273"/>
        <v>0</v>
      </c>
    </row>
    <row r="563" spans="1:19" ht="15">
      <c r="A563" s="173" t="s">
        <v>139</v>
      </c>
      <c r="B563" s="335"/>
      <c r="C563" s="336"/>
      <c r="D563" s="336"/>
      <c r="E563" s="337"/>
      <c r="F563" s="162">
        <v>0</v>
      </c>
      <c r="G563" s="335"/>
      <c r="H563" s="337"/>
      <c r="I563" s="160">
        <f t="shared" si="272"/>
        <v>0</v>
      </c>
      <c r="J563" s="155"/>
      <c r="K563" s="175" t="s">
        <v>139</v>
      </c>
      <c r="L563" s="335"/>
      <c r="M563" s="336"/>
      <c r="N563" s="336"/>
      <c r="O563" s="337"/>
      <c r="P563" s="162">
        <v>0</v>
      </c>
      <c r="Q563" s="335"/>
      <c r="R563" s="342"/>
      <c r="S563" s="164">
        <f t="shared" si="273"/>
        <v>0</v>
      </c>
    </row>
    <row r="564" spans="1:19" ht="15">
      <c r="A564" s="165" t="s">
        <v>25</v>
      </c>
      <c r="B564" s="335"/>
      <c r="C564" s="336"/>
      <c r="D564" s="336"/>
      <c r="E564" s="337"/>
      <c r="F564" s="166">
        <v>0</v>
      </c>
      <c r="G564" s="335"/>
      <c r="H564" s="337"/>
      <c r="I564" s="168">
        <f t="shared" si="272"/>
        <v>0</v>
      </c>
      <c r="J564" s="155"/>
      <c r="K564" s="169" t="s">
        <v>25</v>
      </c>
      <c r="L564" s="335"/>
      <c r="M564" s="336"/>
      <c r="N564" s="336"/>
      <c r="O564" s="337"/>
      <c r="P564" s="170">
        <v>0</v>
      </c>
      <c r="Q564" s="335"/>
      <c r="R564" s="342"/>
      <c r="S564" s="172">
        <f t="shared" si="273"/>
        <v>0</v>
      </c>
    </row>
    <row r="565" spans="1:19" ht="15">
      <c r="A565" s="173" t="s">
        <v>24</v>
      </c>
      <c r="B565" s="335"/>
      <c r="C565" s="336"/>
      <c r="D565" s="336"/>
      <c r="E565" s="337"/>
      <c r="F565" s="162">
        <v>0</v>
      </c>
      <c r="G565" s="335"/>
      <c r="H565" s="337"/>
      <c r="I565" s="160">
        <f t="shared" si="272"/>
        <v>0</v>
      </c>
      <c r="J565" s="155"/>
      <c r="K565" s="175" t="s">
        <v>24</v>
      </c>
      <c r="L565" s="335"/>
      <c r="M565" s="336"/>
      <c r="N565" s="336"/>
      <c r="O565" s="337"/>
      <c r="P565" s="162">
        <v>0</v>
      </c>
      <c r="Q565" s="335"/>
      <c r="R565" s="342"/>
      <c r="S565" s="164">
        <f t="shared" si="273"/>
        <v>0</v>
      </c>
    </row>
    <row r="566" spans="1:19" ht="15">
      <c r="A566" s="165" t="s">
        <v>56</v>
      </c>
      <c r="B566" s="335"/>
      <c r="C566" s="336"/>
      <c r="D566" s="336"/>
      <c r="E566" s="337"/>
      <c r="F566" s="166">
        <v>0</v>
      </c>
      <c r="G566" s="335"/>
      <c r="H566" s="337"/>
      <c r="I566" s="168">
        <f t="shared" si="272"/>
        <v>0</v>
      </c>
      <c r="J566" s="155"/>
      <c r="K566" s="169" t="s">
        <v>56</v>
      </c>
      <c r="L566" s="335"/>
      <c r="M566" s="336"/>
      <c r="N566" s="336"/>
      <c r="O566" s="337"/>
      <c r="P566" s="170">
        <v>0</v>
      </c>
      <c r="Q566" s="335"/>
      <c r="R566" s="342"/>
      <c r="S566" s="172">
        <f t="shared" si="273"/>
        <v>0</v>
      </c>
    </row>
    <row r="567" spans="1:19" ht="15">
      <c r="A567" s="173" t="s">
        <v>22</v>
      </c>
      <c r="B567" s="335"/>
      <c r="C567" s="336"/>
      <c r="D567" s="336"/>
      <c r="E567" s="337"/>
      <c r="F567" s="162">
        <v>0</v>
      </c>
      <c r="G567" s="335"/>
      <c r="H567" s="337"/>
      <c r="I567" s="160">
        <f t="shared" si="272"/>
        <v>0</v>
      </c>
      <c r="J567" s="155"/>
      <c r="K567" s="175" t="s">
        <v>22</v>
      </c>
      <c r="L567" s="335"/>
      <c r="M567" s="336"/>
      <c r="N567" s="336"/>
      <c r="O567" s="337"/>
      <c r="P567" s="162">
        <v>0</v>
      </c>
      <c r="Q567" s="335"/>
      <c r="R567" s="342"/>
      <c r="S567" s="164">
        <f t="shared" si="273"/>
        <v>0</v>
      </c>
    </row>
    <row r="568" spans="1:19" ht="15">
      <c r="A568" s="165" t="s">
        <v>21</v>
      </c>
      <c r="B568" s="335"/>
      <c r="C568" s="336"/>
      <c r="D568" s="336"/>
      <c r="E568" s="337"/>
      <c r="F568" s="166">
        <v>0</v>
      </c>
      <c r="G568" s="335"/>
      <c r="H568" s="337"/>
      <c r="I568" s="168">
        <f t="shared" si="272"/>
        <v>0</v>
      </c>
      <c r="J568" s="155"/>
      <c r="K568" s="169" t="s">
        <v>21</v>
      </c>
      <c r="L568" s="335"/>
      <c r="M568" s="336"/>
      <c r="N568" s="336"/>
      <c r="O568" s="337"/>
      <c r="P568" s="170">
        <v>0</v>
      </c>
      <c r="Q568" s="335"/>
      <c r="R568" s="342"/>
      <c r="S568" s="172">
        <f t="shared" si="273"/>
        <v>0</v>
      </c>
    </row>
    <row r="569" spans="1:19" ht="15">
      <c r="A569" s="176" t="s">
        <v>60</v>
      </c>
      <c r="B569" s="335"/>
      <c r="C569" s="336"/>
      <c r="D569" s="336"/>
      <c r="E569" s="337"/>
      <c r="F569" s="162">
        <v>0</v>
      </c>
      <c r="G569" s="335"/>
      <c r="H569" s="337"/>
      <c r="I569" s="160">
        <f t="shared" si="272"/>
        <v>0</v>
      </c>
      <c r="J569" s="155"/>
      <c r="K569" s="177" t="s">
        <v>60</v>
      </c>
      <c r="L569" s="335"/>
      <c r="M569" s="336"/>
      <c r="N569" s="336"/>
      <c r="O569" s="337"/>
      <c r="P569" s="162">
        <v>0</v>
      </c>
      <c r="Q569" s="335"/>
      <c r="R569" s="342"/>
      <c r="S569" s="164">
        <f t="shared" si="273"/>
        <v>0</v>
      </c>
    </row>
    <row r="570" spans="1:19">
      <c r="A570" s="178" t="s">
        <v>23</v>
      </c>
      <c r="B570" s="335"/>
      <c r="C570" s="336"/>
      <c r="D570" s="336"/>
      <c r="E570" s="337"/>
      <c r="F570" s="179">
        <v>0</v>
      </c>
      <c r="G570" s="335"/>
      <c r="H570" s="337"/>
      <c r="I570" s="181">
        <f t="shared" si="272"/>
        <v>0</v>
      </c>
      <c r="J570" s="155"/>
      <c r="K570" s="182" t="s">
        <v>23</v>
      </c>
      <c r="L570" s="335"/>
      <c r="M570" s="336"/>
      <c r="N570" s="336"/>
      <c r="O570" s="337"/>
      <c r="P570" s="183">
        <v>0</v>
      </c>
      <c r="Q570" s="335"/>
      <c r="R570" s="342"/>
      <c r="S570" s="185">
        <f t="shared" si="273"/>
        <v>0</v>
      </c>
    </row>
    <row r="571" spans="1:19">
      <c r="A571" s="186" t="s">
        <v>19</v>
      </c>
      <c r="B571" s="335"/>
      <c r="C571" s="336"/>
      <c r="D571" s="336"/>
      <c r="E571" s="337"/>
      <c r="F571" s="187">
        <v>0</v>
      </c>
      <c r="G571" s="335"/>
      <c r="H571" s="337"/>
      <c r="I571" s="189">
        <f t="shared" si="272"/>
        <v>0</v>
      </c>
      <c r="J571" s="155"/>
      <c r="K571" s="190" t="s">
        <v>19</v>
      </c>
      <c r="L571" s="335"/>
      <c r="M571" s="336"/>
      <c r="N571" s="336"/>
      <c r="O571" s="337"/>
      <c r="P571" s="187">
        <v>0</v>
      </c>
      <c r="Q571" s="335"/>
      <c r="R571" s="342"/>
      <c r="S571" s="192">
        <f t="shared" si="273"/>
        <v>0</v>
      </c>
    </row>
    <row r="572" spans="1:19">
      <c r="A572" s="178" t="s">
        <v>20</v>
      </c>
      <c r="B572" s="335"/>
      <c r="C572" s="336"/>
      <c r="D572" s="336"/>
      <c r="E572" s="337"/>
      <c r="F572" s="179">
        <v>0</v>
      </c>
      <c r="G572" s="335"/>
      <c r="H572" s="337"/>
      <c r="I572" s="181">
        <f t="shared" si="272"/>
        <v>0</v>
      </c>
      <c r="J572" s="155"/>
      <c r="K572" s="182" t="s">
        <v>20</v>
      </c>
      <c r="L572" s="335"/>
      <c r="M572" s="336"/>
      <c r="N572" s="336"/>
      <c r="O572" s="337"/>
      <c r="P572" s="183">
        <v>0</v>
      </c>
      <c r="Q572" s="335"/>
      <c r="R572" s="342"/>
      <c r="S572" s="185">
        <f t="shared" si="273"/>
        <v>0</v>
      </c>
    </row>
    <row r="573" spans="1:19" ht="15" thickBot="1">
      <c r="A573" s="193" t="s">
        <v>11</v>
      </c>
      <c r="B573" s="338"/>
      <c r="C573" s="339"/>
      <c r="D573" s="339"/>
      <c r="E573" s="340"/>
      <c r="F573" s="194">
        <v>0</v>
      </c>
      <c r="G573" s="338"/>
      <c r="H573" s="340"/>
      <c r="I573" s="196">
        <f t="shared" si="272"/>
        <v>0</v>
      </c>
      <c r="J573" s="155"/>
      <c r="K573" s="197" t="s">
        <v>11</v>
      </c>
      <c r="L573" s="338"/>
      <c r="M573" s="339"/>
      <c r="N573" s="339"/>
      <c r="O573" s="340"/>
      <c r="P573" s="194">
        <v>0</v>
      </c>
      <c r="Q573" s="338"/>
      <c r="R573" s="343"/>
      <c r="S573" s="199">
        <f t="shared" si="273"/>
        <v>0</v>
      </c>
    </row>
    <row r="574" spans="1:19" ht="15">
      <c r="A574" s="200" t="s">
        <v>26</v>
      </c>
      <c r="B574" s="201">
        <f>SUM(B553:B569)</f>
        <v>0</v>
      </c>
      <c r="C574" s="201">
        <f t="shared" ref="C574:H574" si="274">SUM(C553:C569)</f>
        <v>0</v>
      </c>
      <c r="D574" s="201">
        <f t="shared" si="274"/>
        <v>0</v>
      </c>
      <c r="E574" s="201">
        <f t="shared" si="274"/>
        <v>0</v>
      </c>
      <c r="F574" s="201">
        <f t="shared" si="274"/>
        <v>1352.5662404545164</v>
      </c>
      <c r="G574" s="201">
        <f t="shared" si="274"/>
        <v>0</v>
      </c>
      <c r="H574" s="203">
        <f t="shared" si="274"/>
        <v>0</v>
      </c>
      <c r="I574" s="160">
        <f t="shared" ref="I574" si="275">SUM(I553:I569)</f>
        <v>1352.5662404545164</v>
      </c>
      <c r="J574" s="155"/>
      <c r="K574" s="202" t="s">
        <v>26</v>
      </c>
      <c r="L574" s="201">
        <f>SUM(L553:L569)</f>
        <v>0</v>
      </c>
      <c r="M574" s="201">
        <f t="shared" ref="M574:R574" si="276">SUM(M553:M569)</f>
        <v>0</v>
      </c>
      <c r="N574" s="201">
        <f t="shared" si="276"/>
        <v>0</v>
      </c>
      <c r="O574" s="201">
        <f t="shared" si="276"/>
        <v>0</v>
      </c>
      <c r="P574" s="201">
        <f t="shared" si="276"/>
        <v>0</v>
      </c>
      <c r="Q574" s="201">
        <f t="shared" si="276"/>
        <v>0</v>
      </c>
      <c r="R574" s="203">
        <f t="shared" si="276"/>
        <v>0</v>
      </c>
      <c r="S574" s="204">
        <f t="shared" ref="S574" si="277">SUM(S553:S569)</f>
        <v>0</v>
      </c>
    </row>
    <row r="575" spans="1:19" ht="15" thickBot="1">
      <c r="A575" s="32" t="s">
        <v>83</v>
      </c>
      <c r="B575" s="49">
        <f>IF($I574=0,"-",B574/$I574)</f>
        <v>0</v>
      </c>
      <c r="C575" s="49">
        <f t="shared" ref="C575:H575" si="278">IF($I574=0,"-",C574/$I574)</f>
        <v>0</v>
      </c>
      <c r="D575" s="49">
        <f t="shared" si="278"/>
        <v>0</v>
      </c>
      <c r="E575" s="49">
        <f t="shared" si="278"/>
        <v>0</v>
      </c>
      <c r="F575" s="49">
        <f t="shared" si="278"/>
        <v>1</v>
      </c>
      <c r="G575" s="49">
        <f t="shared" si="278"/>
        <v>0</v>
      </c>
      <c r="H575" s="71">
        <f t="shared" si="278"/>
        <v>0</v>
      </c>
      <c r="I575" s="50">
        <f>SUM(B575:H575)</f>
        <v>1</v>
      </c>
      <c r="J575" s="25"/>
      <c r="K575" s="82" t="s">
        <v>83</v>
      </c>
      <c r="L575" s="99" t="str">
        <f>IF($S574=0,"-",L574/$S574)</f>
        <v>-</v>
      </c>
      <c r="M575" s="99" t="str">
        <f t="shared" ref="M575:R575" si="279">IF($S574=0,"-",M574/$S574)</f>
        <v>-</v>
      </c>
      <c r="N575" s="99" t="str">
        <f t="shared" si="279"/>
        <v>-</v>
      </c>
      <c r="O575" s="99" t="str">
        <f t="shared" si="279"/>
        <v>-</v>
      </c>
      <c r="P575" s="99" t="str">
        <f t="shared" si="279"/>
        <v>-</v>
      </c>
      <c r="Q575" s="99" t="str">
        <f t="shared" si="279"/>
        <v>-</v>
      </c>
      <c r="R575" s="100" t="str">
        <f t="shared" si="279"/>
        <v>-</v>
      </c>
      <c r="S575" s="101">
        <f>SUM(L575:R575)</f>
        <v>0</v>
      </c>
    </row>
    <row r="576" spans="1:19" ht="15" thickBot="1">
      <c r="A576" s="234"/>
      <c r="B576" s="234"/>
      <c r="C576" s="234"/>
      <c r="D576" s="234"/>
      <c r="E576" s="234"/>
      <c r="F576" s="234"/>
      <c r="G576" s="234"/>
      <c r="H576" s="234"/>
      <c r="I576" s="234"/>
      <c r="K576" s="234"/>
      <c r="L576" s="234"/>
      <c r="M576" s="234"/>
      <c r="N576" s="234"/>
      <c r="O576" s="234"/>
      <c r="P576" s="234"/>
      <c r="Q576" s="234"/>
      <c r="R576" s="234"/>
      <c r="S576" s="234"/>
    </row>
    <row r="577" spans="1:19" ht="28.5">
      <c r="A577" s="324" t="s">
        <v>45</v>
      </c>
      <c r="B577" s="151" t="s">
        <v>0</v>
      </c>
      <c r="C577" s="151" t="s">
        <v>1</v>
      </c>
      <c r="D577" s="151" t="s">
        <v>2</v>
      </c>
      <c r="E577" s="151" t="s">
        <v>3</v>
      </c>
      <c r="F577" s="151" t="s">
        <v>27</v>
      </c>
      <c r="G577" s="151" t="s">
        <v>4</v>
      </c>
      <c r="H577" s="151" t="s">
        <v>5</v>
      </c>
      <c r="I577" s="152" t="s">
        <v>6</v>
      </c>
      <c r="K577" s="326" t="s">
        <v>45</v>
      </c>
      <c r="L577" s="153" t="s">
        <v>0</v>
      </c>
      <c r="M577" s="153" t="s">
        <v>1</v>
      </c>
      <c r="N577" s="153" t="s">
        <v>2</v>
      </c>
      <c r="O577" s="153" t="s">
        <v>3</v>
      </c>
      <c r="P577" s="153" t="s">
        <v>27</v>
      </c>
      <c r="Q577" s="153" t="s">
        <v>4</v>
      </c>
      <c r="R577" s="153" t="s">
        <v>5</v>
      </c>
      <c r="S577" s="154" t="s">
        <v>6</v>
      </c>
    </row>
    <row r="578" spans="1:19" ht="15">
      <c r="A578" s="325" t="s">
        <v>45</v>
      </c>
      <c r="B578" s="312" t="s">
        <v>115</v>
      </c>
      <c r="C578" s="313"/>
      <c r="D578" s="313"/>
      <c r="E578" s="313"/>
      <c r="F578" s="313"/>
      <c r="G578" s="313"/>
      <c r="H578" s="313"/>
      <c r="I578" s="314"/>
      <c r="K578" s="327" t="s">
        <v>45</v>
      </c>
      <c r="L578" s="315" t="s">
        <v>115</v>
      </c>
      <c r="M578" s="316"/>
      <c r="N578" s="316"/>
      <c r="O578" s="316"/>
      <c r="P578" s="316"/>
      <c r="Q578" s="316"/>
      <c r="R578" s="316"/>
      <c r="S578" s="317"/>
    </row>
    <row r="579" spans="1:19" ht="15">
      <c r="A579" s="157" t="s">
        <v>7</v>
      </c>
      <c r="B579" s="158">
        <v>1.2397661728456622</v>
      </c>
      <c r="C579" s="158">
        <v>0</v>
      </c>
      <c r="D579" s="158">
        <v>0.2363809828664257</v>
      </c>
      <c r="E579" s="158">
        <v>0</v>
      </c>
      <c r="F579" s="321"/>
      <c r="G579" s="158">
        <v>0</v>
      </c>
      <c r="H579" s="159">
        <v>0</v>
      </c>
      <c r="I579" s="160">
        <f>SUM(B579:H579)</f>
        <v>1.4761471557120878</v>
      </c>
      <c r="J579" s="155"/>
      <c r="K579" s="209" t="s">
        <v>7</v>
      </c>
      <c r="L579" s="158">
        <v>1.2397661728456622</v>
      </c>
      <c r="M579" s="158">
        <v>0</v>
      </c>
      <c r="N579" s="158">
        <v>0.2363809828664257</v>
      </c>
      <c r="O579" s="158">
        <v>0</v>
      </c>
      <c r="P579" s="158">
        <v>2.1549948618134507</v>
      </c>
      <c r="Q579" s="158">
        <v>0</v>
      </c>
      <c r="R579" s="210">
        <v>0</v>
      </c>
      <c r="S579" s="211">
        <f>SUM(L579:R579)</f>
        <v>3.6311420175255384</v>
      </c>
    </row>
    <row r="580" spans="1:19" ht="15">
      <c r="A580" s="165" t="s">
        <v>8</v>
      </c>
      <c r="B580" s="166">
        <v>13.676183942981879</v>
      </c>
      <c r="C580" s="166">
        <v>0</v>
      </c>
      <c r="D580" s="166">
        <v>3.3399840210813192</v>
      </c>
      <c r="E580" s="166">
        <v>0</v>
      </c>
      <c r="F580" s="322"/>
      <c r="G580" s="166">
        <v>0</v>
      </c>
      <c r="H580" s="167">
        <v>0</v>
      </c>
      <c r="I580" s="168">
        <f t="shared" ref="I580:I599" si="280">SUM(B580:H580)</f>
        <v>17.0161679640632</v>
      </c>
      <c r="J580" s="155"/>
      <c r="K580" s="169" t="s">
        <v>8</v>
      </c>
      <c r="L580" s="170">
        <v>13.676183942981879</v>
      </c>
      <c r="M580" s="170">
        <v>0</v>
      </c>
      <c r="N580" s="170">
        <v>3.3399840210813192</v>
      </c>
      <c r="O580" s="170">
        <v>0</v>
      </c>
      <c r="P580" s="170">
        <v>0</v>
      </c>
      <c r="Q580" s="170">
        <v>0</v>
      </c>
      <c r="R580" s="171">
        <v>0</v>
      </c>
      <c r="S580" s="172">
        <f t="shared" ref="S580:S599" si="281">SUM(L580:R580)</f>
        <v>17.0161679640632</v>
      </c>
    </row>
    <row r="581" spans="1:19" ht="15">
      <c r="A581" s="173" t="s">
        <v>10</v>
      </c>
      <c r="B581" s="162">
        <v>4.6735837511134024</v>
      </c>
      <c r="C581" s="162">
        <v>0</v>
      </c>
      <c r="D581" s="162">
        <v>0</v>
      </c>
      <c r="E581" s="162">
        <v>0</v>
      </c>
      <c r="F581" s="322"/>
      <c r="G581" s="162">
        <v>0</v>
      </c>
      <c r="H581" s="174">
        <v>0</v>
      </c>
      <c r="I581" s="160">
        <f t="shared" si="280"/>
        <v>4.6735837511134024</v>
      </c>
      <c r="J581" s="155"/>
      <c r="K581" s="175" t="s">
        <v>10</v>
      </c>
      <c r="L581" s="162">
        <v>4.6735837511134024</v>
      </c>
      <c r="M581" s="162">
        <v>0</v>
      </c>
      <c r="N581" s="162">
        <v>0</v>
      </c>
      <c r="O581" s="162">
        <v>0</v>
      </c>
      <c r="P581" s="162">
        <v>0</v>
      </c>
      <c r="Q581" s="162">
        <v>0</v>
      </c>
      <c r="R581" s="163">
        <v>0</v>
      </c>
      <c r="S581" s="164">
        <f t="shared" si="281"/>
        <v>4.6735837511134024</v>
      </c>
    </row>
    <row r="582" spans="1:19" ht="15">
      <c r="A582" s="165" t="s">
        <v>52</v>
      </c>
      <c r="B582" s="166">
        <v>0</v>
      </c>
      <c r="C582" s="166">
        <v>0</v>
      </c>
      <c r="D582" s="166">
        <v>0</v>
      </c>
      <c r="E582" s="166">
        <v>0</v>
      </c>
      <c r="F582" s="322"/>
      <c r="G582" s="166">
        <v>0</v>
      </c>
      <c r="H582" s="167">
        <v>0</v>
      </c>
      <c r="I582" s="168">
        <f t="shared" si="280"/>
        <v>0</v>
      </c>
      <c r="J582" s="155"/>
      <c r="K582" s="169" t="s">
        <v>52</v>
      </c>
      <c r="L582" s="170">
        <v>0</v>
      </c>
      <c r="M582" s="170">
        <v>0</v>
      </c>
      <c r="N582" s="170">
        <v>0</v>
      </c>
      <c r="O582" s="170">
        <v>0</v>
      </c>
      <c r="P582" s="170">
        <v>0</v>
      </c>
      <c r="Q582" s="170">
        <v>0</v>
      </c>
      <c r="R582" s="171">
        <v>0</v>
      </c>
      <c r="S582" s="172">
        <f t="shared" si="281"/>
        <v>0</v>
      </c>
    </row>
    <row r="583" spans="1:19" ht="15">
      <c r="A583" s="173" t="s">
        <v>16</v>
      </c>
      <c r="B583" s="162">
        <v>210.98041964536276</v>
      </c>
      <c r="C583" s="162">
        <v>25.55496092413793</v>
      </c>
      <c r="D583" s="162">
        <v>5.5102097476385117</v>
      </c>
      <c r="E583" s="162">
        <v>12.289332341253601</v>
      </c>
      <c r="F583" s="322"/>
      <c r="G583" s="162">
        <v>0</v>
      </c>
      <c r="H583" s="174">
        <v>0</v>
      </c>
      <c r="I583" s="160">
        <f t="shared" si="280"/>
        <v>254.3349226583928</v>
      </c>
      <c r="J583" s="155"/>
      <c r="K583" s="175" t="s">
        <v>16</v>
      </c>
      <c r="L583" s="162">
        <v>210.98041964536276</v>
      </c>
      <c r="M583" s="162">
        <v>25.55496092413793</v>
      </c>
      <c r="N583" s="162">
        <v>5.5102097476385117</v>
      </c>
      <c r="O583" s="162">
        <v>12.289332341253601</v>
      </c>
      <c r="P583" s="162">
        <v>0</v>
      </c>
      <c r="Q583" s="162">
        <v>0</v>
      </c>
      <c r="R583" s="163">
        <v>0</v>
      </c>
      <c r="S583" s="164">
        <f t="shared" si="281"/>
        <v>254.3349226583928</v>
      </c>
    </row>
    <row r="584" spans="1:19" ht="15">
      <c r="A584" s="165" t="s">
        <v>15</v>
      </c>
      <c r="B584" s="166">
        <v>2180.034528099211</v>
      </c>
      <c r="C584" s="166">
        <v>33.083865902320802</v>
      </c>
      <c r="D584" s="166">
        <v>39.118281906216048</v>
      </c>
      <c r="E584" s="166">
        <v>0</v>
      </c>
      <c r="F584" s="322"/>
      <c r="G584" s="166">
        <v>0</v>
      </c>
      <c r="H584" s="167">
        <v>0</v>
      </c>
      <c r="I584" s="168">
        <f t="shared" si="280"/>
        <v>2252.2366759077477</v>
      </c>
      <c r="J584" s="155"/>
      <c r="K584" s="169" t="s">
        <v>15</v>
      </c>
      <c r="L584" s="170">
        <v>2180.034528099211</v>
      </c>
      <c r="M584" s="170">
        <v>33.083865902320802</v>
      </c>
      <c r="N584" s="170">
        <v>39.118281906216048</v>
      </c>
      <c r="O584" s="170">
        <v>0</v>
      </c>
      <c r="P584" s="170">
        <v>0</v>
      </c>
      <c r="Q584" s="170">
        <v>0</v>
      </c>
      <c r="R584" s="171">
        <v>0</v>
      </c>
      <c r="S584" s="172">
        <f t="shared" si="281"/>
        <v>2252.2366759077477</v>
      </c>
    </row>
    <row r="585" spans="1:19" ht="15">
      <c r="A585" s="173" t="s">
        <v>54</v>
      </c>
      <c r="B585" s="162">
        <v>0</v>
      </c>
      <c r="C585" s="162">
        <v>0</v>
      </c>
      <c r="D585" s="162">
        <v>0.29606009010331669</v>
      </c>
      <c r="E585" s="162">
        <v>138.10748893650154</v>
      </c>
      <c r="F585" s="322"/>
      <c r="G585" s="162">
        <v>0</v>
      </c>
      <c r="H585" s="174">
        <v>0</v>
      </c>
      <c r="I585" s="160">
        <f t="shared" si="280"/>
        <v>138.40354902660485</v>
      </c>
      <c r="J585" s="155"/>
      <c r="K585" s="175" t="s">
        <v>54</v>
      </c>
      <c r="L585" s="162">
        <v>0</v>
      </c>
      <c r="M585" s="162">
        <v>0</v>
      </c>
      <c r="N585" s="162">
        <v>0.29606009010331669</v>
      </c>
      <c r="O585" s="162">
        <v>138.10748893650154</v>
      </c>
      <c r="P585" s="162">
        <v>7304.3845070615034</v>
      </c>
      <c r="Q585" s="162">
        <v>0</v>
      </c>
      <c r="R585" s="163">
        <v>0</v>
      </c>
      <c r="S585" s="164">
        <f t="shared" si="281"/>
        <v>7442.7880560881085</v>
      </c>
    </row>
    <row r="586" spans="1:19" ht="15">
      <c r="A586" s="165" t="s">
        <v>12</v>
      </c>
      <c r="B586" s="166">
        <v>0</v>
      </c>
      <c r="C586" s="166">
        <v>0</v>
      </c>
      <c r="D586" s="166">
        <v>0.10755940335766738</v>
      </c>
      <c r="E586" s="166">
        <v>3.1447690277646725</v>
      </c>
      <c r="F586" s="322"/>
      <c r="G586" s="166">
        <v>0</v>
      </c>
      <c r="H586" s="167">
        <v>0</v>
      </c>
      <c r="I586" s="168">
        <f t="shared" si="280"/>
        <v>3.2523284311223399</v>
      </c>
      <c r="J586" s="155"/>
      <c r="K586" s="169" t="s">
        <v>12</v>
      </c>
      <c r="L586" s="170">
        <v>0</v>
      </c>
      <c r="M586" s="170">
        <v>0</v>
      </c>
      <c r="N586" s="170">
        <v>0.10755940335766738</v>
      </c>
      <c r="O586" s="170">
        <v>3.1447690277646725</v>
      </c>
      <c r="P586" s="170">
        <v>359.34062694130603</v>
      </c>
      <c r="Q586" s="170">
        <v>0</v>
      </c>
      <c r="R586" s="171">
        <v>0</v>
      </c>
      <c r="S586" s="172">
        <f t="shared" si="281"/>
        <v>362.59295537242838</v>
      </c>
    </row>
    <row r="587" spans="1:19" ht="15">
      <c r="A587" s="173" t="s">
        <v>55</v>
      </c>
      <c r="B587" s="162">
        <v>0</v>
      </c>
      <c r="C587" s="162">
        <v>0</v>
      </c>
      <c r="D587" s="162">
        <v>0</v>
      </c>
      <c r="E587" s="162">
        <v>0</v>
      </c>
      <c r="F587" s="322"/>
      <c r="G587" s="162">
        <v>0</v>
      </c>
      <c r="H587" s="174">
        <v>0</v>
      </c>
      <c r="I587" s="160">
        <f t="shared" si="280"/>
        <v>0</v>
      </c>
      <c r="J587" s="155"/>
      <c r="K587" s="175" t="s">
        <v>55</v>
      </c>
      <c r="L587" s="162">
        <v>0</v>
      </c>
      <c r="M587" s="162">
        <v>0</v>
      </c>
      <c r="N587" s="162">
        <v>0</v>
      </c>
      <c r="O587" s="162">
        <v>0</v>
      </c>
      <c r="P587" s="162">
        <v>1340.3357030384157</v>
      </c>
      <c r="Q587" s="162">
        <v>0</v>
      </c>
      <c r="R587" s="163">
        <v>0</v>
      </c>
      <c r="S587" s="164">
        <f t="shared" si="281"/>
        <v>1340.3357030384157</v>
      </c>
    </row>
    <row r="588" spans="1:19" ht="15">
      <c r="A588" s="165" t="s">
        <v>17</v>
      </c>
      <c r="B588" s="166">
        <v>142.73116682872725</v>
      </c>
      <c r="C588" s="166">
        <v>0.77335952532727537</v>
      </c>
      <c r="D588" s="166">
        <v>18.114927292126033</v>
      </c>
      <c r="E588" s="166">
        <v>2.4693783646904057</v>
      </c>
      <c r="F588" s="322"/>
      <c r="G588" s="166">
        <v>0</v>
      </c>
      <c r="H588" s="167">
        <v>0</v>
      </c>
      <c r="I588" s="168">
        <f t="shared" si="280"/>
        <v>164.08883201087096</v>
      </c>
      <c r="J588" s="155"/>
      <c r="K588" s="169" t="s">
        <v>17</v>
      </c>
      <c r="L588" s="170">
        <v>142.73116682872725</v>
      </c>
      <c r="M588" s="170">
        <v>0.77335952532727537</v>
      </c>
      <c r="N588" s="170">
        <v>18.114927292126033</v>
      </c>
      <c r="O588" s="170">
        <v>2.4693783646904057</v>
      </c>
      <c r="P588" s="170">
        <v>0</v>
      </c>
      <c r="Q588" s="170">
        <v>0</v>
      </c>
      <c r="R588" s="171">
        <v>0</v>
      </c>
      <c r="S588" s="172">
        <f t="shared" si="281"/>
        <v>164.08883201087096</v>
      </c>
    </row>
    <row r="589" spans="1:19" ht="15">
      <c r="A589" s="173" t="s">
        <v>139</v>
      </c>
      <c r="B589" s="162">
        <v>22.373567499716618</v>
      </c>
      <c r="C589" s="162">
        <v>3.5257785397127281</v>
      </c>
      <c r="D589" s="162">
        <v>0.6876368098765353</v>
      </c>
      <c r="E589" s="162">
        <v>0.54145858306932304</v>
      </c>
      <c r="F589" s="322"/>
      <c r="G589" s="162">
        <v>0</v>
      </c>
      <c r="H589" s="174">
        <v>0</v>
      </c>
      <c r="I589" s="160">
        <f t="shared" si="280"/>
        <v>27.128441432375205</v>
      </c>
      <c r="J589" s="155"/>
      <c r="K589" s="175" t="s">
        <v>139</v>
      </c>
      <c r="L589" s="162">
        <v>22.373567499716618</v>
      </c>
      <c r="M589" s="162">
        <v>3.5257785397127281</v>
      </c>
      <c r="N589" s="162">
        <v>0.6876368098765353</v>
      </c>
      <c r="O589" s="162">
        <v>0.54145858306932304</v>
      </c>
      <c r="P589" s="162">
        <v>0</v>
      </c>
      <c r="Q589" s="162">
        <v>0</v>
      </c>
      <c r="R589" s="163">
        <v>0</v>
      </c>
      <c r="S589" s="164">
        <f t="shared" si="281"/>
        <v>27.128441432375205</v>
      </c>
    </row>
    <row r="590" spans="1:19" ht="15">
      <c r="A590" s="165" t="s">
        <v>25</v>
      </c>
      <c r="B590" s="166">
        <v>707.71598121856073</v>
      </c>
      <c r="C590" s="166">
        <v>0</v>
      </c>
      <c r="D590" s="166">
        <v>1560.8885267955779</v>
      </c>
      <c r="E590" s="166">
        <v>343.96272413476225</v>
      </c>
      <c r="F590" s="322"/>
      <c r="G590" s="166">
        <v>1069.3855134564337</v>
      </c>
      <c r="H590" s="167">
        <v>0.27839639022877427</v>
      </c>
      <c r="I590" s="168">
        <f t="shared" si="280"/>
        <v>3682.2311419955631</v>
      </c>
      <c r="J590" s="155"/>
      <c r="K590" s="169" t="s">
        <v>25</v>
      </c>
      <c r="L590" s="170">
        <v>707.71598121856073</v>
      </c>
      <c r="M590" s="170">
        <v>0</v>
      </c>
      <c r="N590" s="170">
        <v>1560.8885267955779</v>
      </c>
      <c r="O590" s="170">
        <v>343.96272413476225</v>
      </c>
      <c r="P590" s="170">
        <v>1510.3367913213842</v>
      </c>
      <c r="Q590" s="170">
        <v>1069.3855134564337</v>
      </c>
      <c r="R590" s="171">
        <v>0.27839639022877427</v>
      </c>
      <c r="S590" s="172">
        <f t="shared" si="281"/>
        <v>5192.5679333169464</v>
      </c>
    </row>
    <row r="591" spans="1:19" ht="15">
      <c r="A591" s="173" t="s">
        <v>24</v>
      </c>
      <c r="B591" s="162">
        <v>631.60756081592433</v>
      </c>
      <c r="C591" s="162">
        <v>4.0042792225502275</v>
      </c>
      <c r="D591" s="162">
        <v>0</v>
      </c>
      <c r="E591" s="162">
        <v>0</v>
      </c>
      <c r="F591" s="322"/>
      <c r="G591" s="162">
        <v>0</v>
      </c>
      <c r="H591" s="174">
        <v>0</v>
      </c>
      <c r="I591" s="160">
        <f t="shared" si="280"/>
        <v>635.61184003847461</v>
      </c>
      <c r="J591" s="155"/>
      <c r="K591" s="175" t="s">
        <v>24</v>
      </c>
      <c r="L591" s="162">
        <v>631.60756081592433</v>
      </c>
      <c r="M591" s="162">
        <v>4.0042792225502275</v>
      </c>
      <c r="N591" s="162">
        <v>0</v>
      </c>
      <c r="O591" s="162">
        <v>0</v>
      </c>
      <c r="P591" s="162">
        <v>0</v>
      </c>
      <c r="Q591" s="162">
        <v>0</v>
      </c>
      <c r="R591" s="163">
        <v>0</v>
      </c>
      <c r="S591" s="164">
        <f t="shared" si="281"/>
        <v>635.61184003847461</v>
      </c>
    </row>
    <row r="592" spans="1:19" ht="15">
      <c r="A592" s="165" t="s">
        <v>56</v>
      </c>
      <c r="B592" s="166">
        <v>76.591897559507515</v>
      </c>
      <c r="C592" s="166">
        <v>0</v>
      </c>
      <c r="D592" s="166">
        <v>13.615783919156708</v>
      </c>
      <c r="E592" s="166">
        <v>0</v>
      </c>
      <c r="F592" s="322"/>
      <c r="G592" s="166">
        <v>0</v>
      </c>
      <c r="H592" s="167">
        <v>0</v>
      </c>
      <c r="I592" s="168">
        <f t="shared" si="280"/>
        <v>90.207681478664227</v>
      </c>
      <c r="J592" s="155"/>
      <c r="K592" s="169" t="s">
        <v>56</v>
      </c>
      <c r="L592" s="170">
        <v>76.591897559507515</v>
      </c>
      <c r="M592" s="170">
        <v>0</v>
      </c>
      <c r="N592" s="170">
        <v>13.615783919156708</v>
      </c>
      <c r="O592" s="170">
        <v>0</v>
      </c>
      <c r="P592" s="170">
        <v>0.23136256970588234</v>
      </c>
      <c r="Q592" s="170">
        <v>0</v>
      </c>
      <c r="R592" s="171">
        <v>0</v>
      </c>
      <c r="S592" s="172">
        <f t="shared" si="281"/>
        <v>90.439044048370107</v>
      </c>
    </row>
    <row r="593" spans="1:85" ht="15">
      <c r="A593" s="173" t="s">
        <v>22</v>
      </c>
      <c r="B593" s="162">
        <v>252.69718370191512</v>
      </c>
      <c r="C593" s="162">
        <v>0</v>
      </c>
      <c r="D593" s="162">
        <v>15.58616472603015</v>
      </c>
      <c r="E593" s="162">
        <v>0</v>
      </c>
      <c r="F593" s="322"/>
      <c r="G593" s="162">
        <v>0</v>
      </c>
      <c r="H593" s="174">
        <v>0</v>
      </c>
      <c r="I593" s="160">
        <f t="shared" si="280"/>
        <v>268.28334842794527</v>
      </c>
      <c r="J593" s="155"/>
      <c r="K593" s="175" t="s">
        <v>22</v>
      </c>
      <c r="L593" s="162">
        <v>252.69718370191512</v>
      </c>
      <c r="M593" s="162">
        <v>0</v>
      </c>
      <c r="N593" s="162">
        <v>15.58616472603015</v>
      </c>
      <c r="O593" s="162">
        <v>0</v>
      </c>
      <c r="P593" s="162">
        <v>471.75788856467159</v>
      </c>
      <c r="Q593" s="162">
        <v>0</v>
      </c>
      <c r="R593" s="163">
        <v>0</v>
      </c>
      <c r="S593" s="164">
        <f t="shared" si="281"/>
        <v>740.04123699261686</v>
      </c>
    </row>
    <row r="594" spans="1:85" ht="15">
      <c r="A594" s="165" t="s">
        <v>21</v>
      </c>
      <c r="B594" s="166">
        <v>3.8063807951283781</v>
      </c>
      <c r="C594" s="166">
        <v>0</v>
      </c>
      <c r="D594" s="166">
        <v>7.032767187410012E-2</v>
      </c>
      <c r="E594" s="166">
        <v>0</v>
      </c>
      <c r="F594" s="322"/>
      <c r="G594" s="166">
        <v>0</v>
      </c>
      <c r="H594" s="167">
        <v>0</v>
      </c>
      <c r="I594" s="168">
        <f t="shared" si="280"/>
        <v>3.8767084670024783</v>
      </c>
      <c r="J594" s="155"/>
      <c r="K594" s="169" t="s">
        <v>21</v>
      </c>
      <c r="L594" s="170">
        <v>3.8063807951283781</v>
      </c>
      <c r="M594" s="170">
        <v>0</v>
      </c>
      <c r="N594" s="170">
        <v>7.032767187410012E-2</v>
      </c>
      <c r="O594" s="170">
        <v>0</v>
      </c>
      <c r="P594" s="170">
        <v>0</v>
      </c>
      <c r="Q594" s="170">
        <v>0</v>
      </c>
      <c r="R594" s="171">
        <v>0</v>
      </c>
      <c r="S594" s="172">
        <f t="shared" si="281"/>
        <v>3.8767084670024783</v>
      </c>
    </row>
    <row r="595" spans="1:85" ht="15">
      <c r="A595" s="176" t="s">
        <v>60</v>
      </c>
      <c r="B595" s="162">
        <v>259.04960798048347</v>
      </c>
      <c r="C595" s="162">
        <v>0</v>
      </c>
      <c r="D595" s="162">
        <v>0</v>
      </c>
      <c r="E595" s="162">
        <v>0</v>
      </c>
      <c r="F595" s="322"/>
      <c r="G595" s="162">
        <v>0</v>
      </c>
      <c r="H595" s="174">
        <v>0</v>
      </c>
      <c r="I595" s="160">
        <f t="shared" si="280"/>
        <v>259.04960798048347</v>
      </c>
      <c r="J595" s="155"/>
      <c r="K595" s="177" t="s">
        <v>60</v>
      </c>
      <c r="L595" s="162">
        <v>259.04960798048347</v>
      </c>
      <c r="M595" s="162">
        <v>0</v>
      </c>
      <c r="N595" s="162">
        <v>0</v>
      </c>
      <c r="O595" s="162">
        <v>0</v>
      </c>
      <c r="P595" s="162">
        <v>0</v>
      </c>
      <c r="Q595" s="162">
        <v>0</v>
      </c>
      <c r="R595" s="163">
        <v>0</v>
      </c>
      <c r="S595" s="164">
        <f t="shared" si="281"/>
        <v>259.04960798048347</v>
      </c>
    </row>
    <row r="596" spans="1:85">
      <c r="A596" s="178" t="s">
        <v>23</v>
      </c>
      <c r="B596" s="179">
        <v>259.04960798048347</v>
      </c>
      <c r="C596" s="179">
        <v>0</v>
      </c>
      <c r="D596" s="179">
        <v>0</v>
      </c>
      <c r="E596" s="179">
        <v>0</v>
      </c>
      <c r="F596" s="322"/>
      <c r="G596" s="179">
        <v>0</v>
      </c>
      <c r="H596" s="180">
        <v>0</v>
      </c>
      <c r="I596" s="181">
        <f t="shared" si="280"/>
        <v>259.04960798048347</v>
      </c>
      <c r="J596" s="155"/>
      <c r="K596" s="182" t="s">
        <v>23</v>
      </c>
      <c r="L596" s="183">
        <v>259.04960798048347</v>
      </c>
      <c r="M596" s="183">
        <v>0</v>
      </c>
      <c r="N596" s="183">
        <v>0</v>
      </c>
      <c r="O596" s="183">
        <v>0</v>
      </c>
      <c r="P596" s="183">
        <v>0</v>
      </c>
      <c r="Q596" s="183">
        <v>0</v>
      </c>
      <c r="R596" s="184">
        <v>0</v>
      </c>
      <c r="S596" s="185">
        <f t="shared" si="281"/>
        <v>259.04960798048347</v>
      </c>
    </row>
    <row r="597" spans="1:85">
      <c r="A597" s="186" t="s">
        <v>19</v>
      </c>
      <c r="B597" s="187">
        <v>0</v>
      </c>
      <c r="C597" s="187">
        <v>0</v>
      </c>
      <c r="D597" s="187">
        <v>0</v>
      </c>
      <c r="E597" s="187">
        <v>0</v>
      </c>
      <c r="F597" s="322"/>
      <c r="G597" s="187">
        <v>0</v>
      </c>
      <c r="H597" s="188">
        <v>0</v>
      </c>
      <c r="I597" s="189">
        <f t="shared" si="280"/>
        <v>0</v>
      </c>
      <c r="J597" s="155"/>
      <c r="K597" s="190" t="s">
        <v>19</v>
      </c>
      <c r="L597" s="187">
        <v>0</v>
      </c>
      <c r="M597" s="187">
        <v>0</v>
      </c>
      <c r="N597" s="187">
        <v>0</v>
      </c>
      <c r="O597" s="187">
        <v>0</v>
      </c>
      <c r="P597" s="187">
        <v>0</v>
      </c>
      <c r="Q597" s="187">
        <v>0</v>
      </c>
      <c r="R597" s="191">
        <v>0</v>
      </c>
      <c r="S597" s="192">
        <f t="shared" si="281"/>
        <v>0</v>
      </c>
    </row>
    <row r="598" spans="1:85">
      <c r="A598" s="178" t="s">
        <v>20</v>
      </c>
      <c r="B598" s="179">
        <v>0</v>
      </c>
      <c r="C598" s="179">
        <v>0</v>
      </c>
      <c r="D598" s="179">
        <v>0</v>
      </c>
      <c r="E598" s="179">
        <v>0</v>
      </c>
      <c r="F598" s="322"/>
      <c r="G598" s="179">
        <v>0</v>
      </c>
      <c r="H598" s="180">
        <v>0</v>
      </c>
      <c r="I598" s="181">
        <f t="shared" si="280"/>
        <v>0</v>
      </c>
      <c r="J598" s="155"/>
      <c r="K598" s="182" t="s">
        <v>20</v>
      </c>
      <c r="L598" s="183">
        <v>0</v>
      </c>
      <c r="M598" s="183">
        <v>0</v>
      </c>
      <c r="N598" s="183">
        <v>0</v>
      </c>
      <c r="O598" s="183">
        <v>0</v>
      </c>
      <c r="P598" s="183">
        <v>0</v>
      </c>
      <c r="Q598" s="183">
        <v>0</v>
      </c>
      <c r="R598" s="184">
        <v>0</v>
      </c>
      <c r="S598" s="185">
        <f t="shared" si="281"/>
        <v>0</v>
      </c>
    </row>
    <row r="599" spans="1:85" ht="15" thickBot="1">
      <c r="A599" s="193" t="s">
        <v>11</v>
      </c>
      <c r="B599" s="194">
        <v>0</v>
      </c>
      <c r="C599" s="194">
        <v>0</v>
      </c>
      <c r="D599" s="194">
        <v>0</v>
      </c>
      <c r="E599" s="194">
        <v>0</v>
      </c>
      <c r="F599" s="323"/>
      <c r="G599" s="194">
        <v>0</v>
      </c>
      <c r="H599" s="195">
        <v>0</v>
      </c>
      <c r="I599" s="196">
        <f t="shared" si="280"/>
        <v>0</v>
      </c>
      <c r="J599" s="155"/>
      <c r="K599" s="197" t="s">
        <v>11</v>
      </c>
      <c r="L599" s="194">
        <v>0</v>
      </c>
      <c r="M599" s="194">
        <v>0</v>
      </c>
      <c r="N599" s="194">
        <v>0</v>
      </c>
      <c r="O599" s="194">
        <v>0</v>
      </c>
      <c r="P599" s="194">
        <v>0</v>
      </c>
      <c r="Q599" s="194">
        <v>0</v>
      </c>
      <c r="R599" s="198">
        <v>0</v>
      </c>
      <c r="S599" s="199">
        <f t="shared" si="281"/>
        <v>0</v>
      </c>
    </row>
    <row r="600" spans="1:85" ht="15">
      <c r="A600" s="200" t="s">
        <v>26</v>
      </c>
      <c r="B600" s="201">
        <f>SUM(B579:B595)</f>
        <v>4507.1778280114786</v>
      </c>
      <c r="C600" s="201">
        <f t="shared" ref="C600:H600" si="282">SUM(C579:C595)</f>
        <v>66.942244114048961</v>
      </c>
      <c r="D600" s="201">
        <f t="shared" si="282"/>
        <v>1657.5718433659047</v>
      </c>
      <c r="E600" s="201">
        <f t="shared" si="282"/>
        <v>500.51515138804183</v>
      </c>
      <c r="F600" s="201">
        <f t="shared" si="282"/>
        <v>0</v>
      </c>
      <c r="G600" s="201">
        <f t="shared" si="282"/>
        <v>1069.3855134564337</v>
      </c>
      <c r="H600" s="203">
        <f t="shared" si="282"/>
        <v>0.27839639022877427</v>
      </c>
      <c r="I600" s="160">
        <f t="shared" ref="I600" si="283">SUM(I579:I595)</f>
        <v>7801.8709767261353</v>
      </c>
      <c r="J600" s="155"/>
      <c r="K600" s="202" t="s">
        <v>26</v>
      </c>
      <c r="L600" s="201">
        <f>SUM(L579:L595)</f>
        <v>4507.1778280114786</v>
      </c>
      <c r="M600" s="201">
        <f t="shared" ref="M600:R600" si="284">SUM(M579:M595)</f>
        <v>66.942244114048961</v>
      </c>
      <c r="N600" s="201">
        <f t="shared" si="284"/>
        <v>1657.5718433659047</v>
      </c>
      <c r="O600" s="201">
        <f t="shared" si="284"/>
        <v>500.51515138804183</v>
      </c>
      <c r="P600" s="201">
        <f t="shared" si="284"/>
        <v>10988.5418743588</v>
      </c>
      <c r="Q600" s="201">
        <f t="shared" si="284"/>
        <v>1069.3855134564337</v>
      </c>
      <c r="R600" s="203">
        <f t="shared" si="284"/>
        <v>0.27839639022877427</v>
      </c>
      <c r="S600" s="204">
        <f t="shared" ref="S600" si="285">SUM(S579:S595)</f>
        <v>18790.412851084933</v>
      </c>
    </row>
    <row r="601" spans="1:85" s="25" customFormat="1" ht="15" thickBot="1">
      <c r="A601" s="60" t="s">
        <v>83</v>
      </c>
      <c r="B601" s="49">
        <f>IF($I600=0,"-",B600/$I600)</f>
        <v>0.57770473793490051</v>
      </c>
      <c r="C601" s="49">
        <f t="shared" ref="C601:H601" si="286">IF($I600=0,"-",C600/$I600)</f>
        <v>8.5802808472153994E-3</v>
      </c>
      <c r="D601" s="49">
        <f t="shared" si="286"/>
        <v>0.21245824858045323</v>
      </c>
      <c r="E601" s="49">
        <f t="shared" si="286"/>
        <v>6.4153220795516261E-2</v>
      </c>
      <c r="F601" s="49">
        <f t="shared" si="286"/>
        <v>0</v>
      </c>
      <c r="G601" s="49">
        <f t="shared" si="286"/>
        <v>0.13706782855632088</v>
      </c>
      <c r="H601" s="71">
        <f t="shared" si="286"/>
        <v>3.5683285593835409E-5</v>
      </c>
      <c r="I601" s="50">
        <f>SUM(B601:H601)</f>
        <v>1.0000000000000002</v>
      </c>
      <c r="K601" s="82" t="s">
        <v>83</v>
      </c>
      <c r="L601" s="99">
        <f>IF($S600=0,"-",L600/$S600)</f>
        <v>0.23986582220045474</v>
      </c>
      <c r="M601" s="99">
        <f t="shared" ref="M601:R601" si="287">IF($S600=0,"-",M600/$S600)</f>
        <v>3.5625744173142957E-3</v>
      </c>
      <c r="N601" s="99">
        <f t="shared" si="287"/>
        <v>8.8213700066212153E-2</v>
      </c>
      <c r="O601" s="99">
        <f t="shared" si="287"/>
        <v>2.663672987680751E-2</v>
      </c>
      <c r="P601" s="99">
        <f t="shared" si="287"/>
        <v>0.58479512725151939</v>
      </c>
      <c r="Q601" s="99">
        <f t="shared" si="287"/>
        <v>5.6911230313637776E-2</v>
      </c>
      <c r="R601" s="100">
        <f t="shared" si="287"/>
        <v>1.4815874054236123E-5</v>
      </c>
      <c r="S601" s="101">
        <f>SUM(L601:R601)</f>
        <v>1</v>
      </c>
      <c r="BA601" s="205"/>
      <c r="BR601" s="205"/>
    </row>
    <row r="602" spans="1:85" ht="15" thickBot="1">
      <c r="A602" s="234"/>
      <c r="B602" s="234"/>
      <c r="C602" s="234"/>
      <c r="D602" s="234"/>
      <c r="E602" s="234"/>
      <c r="F602" s="234"/>
      <c r="G602" s="234"/>
      <c r="H602" s="234"/>
      <c r="I602" s="234"/>
      <c r="K602" s="234"/>
      <c r="L602" s="234"/>
      <c r="M602" s="234"/>
      <c r="N602" s="234"/>
      <c r="O602" s="234"/>
      <c r="P602" s="234"/>
      <c r="Q602" s="234"/>
      <c r="R602" s="234"/>
      <c r="S602" s="234"/>
      <c r="U602" s="241"/>
      <c r="AA602" s="242"/>
      <c r="AC602" s="242"/>
      <c r="AD602" s="242"/>
      <c r="AE602" s="242"/>
      <c r="AF602" s="242"/>
      <c r="AG602" s="242"/>
      <c r="AH602" s="242"/>
      <c r="AI602" s="243"/>
      <c r="AJ602" s="243"/>
      <c r="AK602" s="243"/>
      <c r="AL602" s="243"/>
      <c r="AM602" s="243"/>
      <c r="AN602" s="243"/>
      <c r="AO602" s="243"/>
      <c r="AP602" s="243"/>
    </row>
    <row r="603" spans="1:85" ht="28.5">
      <c r="A603" s="324" t="s">
        <v>46</v>
      </c>
      <c r="B603" s="151" t="s">
        <v>0</v>
      </c>
      <c r="C603" s="151" t="s">
        <v>116</v>
      </c>
      <c r="D603" s="151" t="s">
        <v>117</v>
      </c>
      <c r="E603" s="151" t="s">
        <v>118</v>
      </c>
      <c r="F603" s="151" t="s">
        <v>27</v>
      </c>
      <c r="G603" s="151" t="s">
        <v>4</v>
      </c>
      <c r="H603" s="151" t="s">
        <v>5</v>
      </c>
      <c r="I603" s="152" t="s">
        <v>6</v>
      </c>
      <c r="K603" s="326" t="s">
        <v>46</v>
      </c>
      <c r="L603" s="153" t="s">
        <v>0</v>
      </c>
      <c r="M603" s="153" t="s">
        <v>116</v>
      </c>
      <c r="N603" s="153" t="s">
        <v>117</v>
      </c>
      <c r="O603" s="153" t="s">
        <v>118</v>
      </c>
      <c r="P603" s="153" t="s">
        <v>27</v>
      </c>
      <c r="Q603" s="153" t="s">
        <v>4</v>
      </c>
      <c r="R603" s="153" t="s">
        <v>5</v>
      </c>
      <c r="S603" s="154" t="s">
        <v>6</v>
      </c>
      <c r="U603" s="310" t="s">
        <v>46</v>
      </c>
      <c r="V603" s="207" t="s">
        <v>75</v>
      </c>
      <c r="W603" s="207" t="s">
        <v>76</v>
      </c>
      <c r="X603" s="207" t="s">
        <v>66</v>
      </c>
      <c r="Y603" s="207" t="s">
        <v>77</v>
      </c>
      <c r="Z603" s="207" t="s">
        <v>78</v>
      </c>
      <c r="AA603" s="207" t="s">
        <v>67</v>
      </c>
      <c r="AB603" s="207" t="s">
        <v>79</v>
      </c>
      <c r="AC603" s="207" t="s">
        <v>80</v>
      </c>
      <c r="AD603" s="207" t="s">
        <v>63</v>
      </c>
      <c r="AE603" s="244" t="s">
        <v>27</v>
      </c>
      <c r="AF603" s="245" t="s">
        <v>59</v>
      </c>
      <c r="AG603" s="246"/>
      <c r="AH603" s="147"/>
      <c r="AI603" s="147"/>
      <c r="AR603" s="148"/>
      <c r="BA603" s="147"/>
      <c r="BI603" s="148"/>
      <c r="BR603" s="147"/>
      <c r="BX603" s="25"/>
      <c r="CG603" s="147"/>
    </row>
    <row r="604" spans="1:85" ht="15" customHeight="1">
      <c r="A604" s="325" t="s">
        <v>46</v>
      </c>
      <c r="B604" s="312" t="s">
        <v>115</v>
      </c>
      <c r="C604" s="313"/>
      <c r="D604" s="313"/>
      <c r="E604" s="313"/>
      <c r="F604" s="313"/>
      <c r="G604" s="313"/>
      <c r="H604" s="313"/>
      <c r="I604" s="314"/>
      <c r="K604" s="327" t="s">
        <v>46</v>
      </c>
      <c r="L604" s="315" t="s">
        <v>115</v>
      </c>
      <c r="M604" s="316"/>
      <c r="N604" s="316"/>
      <c r="O604" s="316"/>
      <c r="P604" s="316"/>
      <c r="Q604" s="316"/>
      <c r="R604" s="316"/>
      <c r="S604" s="317"/>
      <c r="U604" s="311" t="s">
        <v>46</v>
      </c>
      <c r="V604" s="318" t="s">
        <v>115</v>
      </c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20"/>
      <c r="AG604" s="247"/>
      <c r="AH604" s="147"/>
      <c r="AI604" s="147"/>
      <c r="AR604" s="148"/>
      <c r="BA604" s="147"/>
      <c r="BI604" s="148"/>
      <c r="BR604" s="147"/>
      <c r="BX604" s="25"/>
      <c r="CG604" s="147"/>
    </row>
    <row r="605" spans="1:85" ht="15">
      <c r="A605" s="157" t="s">
        <v>7</v>
      </c>
      <c r="B605" s="158">
        <v>47.390039518329097</v>
      </c>
      <c r="C605" s="158">
        <v>0</v>
      </c>
      <c r="D605" s="158">
        <v>0.62850105516802324</v>
      </c>
      <c r="E605" s="158">
        <v>0</v>
      </c>
      <c r="F605" s="321"/>
      <c r="G605" s="158">
        <v>0</v>
      </c>
      <c r="H605" s="159">
        <v>0</v>
      </c>
      <c r="I605" s="160">
        <f>SUM(B605:H605)</f>
        <v>48.01854057349712</v>
      </c>
      <c r="J605" s="155"/>
      <c r="K605" s="209" t="s">
        <v>7</v>
      </c>
      <c r="L605" s="158">
        <v>47.390039518329097</v>
      </c>
      <c r="M605" s="158">
        <v>0</v>
      </c>
      <c r="N605" s="158">
        <v>0.62850105516802324</v>
      </c>
      <c r="O605" s="158">
        <v>0</v>
      </c>
      <c r="P605" s="158">
        <v>0</v>
      </c>
      <c r="Q605" s="158">
        <v>0</v>
      </c>
      <c r="R605" s="210">
        <v>0</v>
      </c>
      <c r="S605" s="211">
        <f>SUM(L605:R605)</f>
        <v>48.01854057349712</v>
      </c>
      <c r="U605" s="104" t="s">
        <v>7</v>
      </c>
      <c r="V605" s="213">
        <v>47.390039518329097</v>
      </c>
      <c r="W605" s="213">
        <v>0.47876287493421849</v>
      </c>
      <c r="X605" s="213">
        <v>0.14973818023380478</v>
      </c>
      <c r="Y605" s="213">
        <v>0</v>
      </c>
      <c r="Z605" s="213">
        <v>0</v>
      </c>
      <c r="AA605" s="213">
        <v>0</v>
      </c>
      <c r="AB605" s="213">
        <v>0</v>
      </c>
      <c r="AC605" s="213">
        <v>0</v>
      </c>
      <c r="AD605" s="215">
        <v>0</v>
      </c>
      <c r="AE605" s="248">
        <f t="shared" ref="AE605:AE610" si="288">+P605</f>
        <v>0</v>
      </c>
      <c r="AF605" s="216">
        <f t="shared" ref="AF605:AF625" si="289">SUM(V605:AE605)</f>
        <v>48.01854057349712</v>
      </c>
      <c r="AG605" s="249" t="str">
        <f>+IF(ABS(S605-AF605)&gt;0.01,S605-AF605,"")</f>
        <v/>
      </c>
      <c r="AH605" s="147"/>
      <c r="AI605" s="147"/>
      <c r="AR605" s="148"/>
      <c r="BA605" s="147"/>
      <c r="BI605" s="148"/>
      <c r="BR605" s="147"/>
      <c r="BX605" s="25"/>
      <c r="CG605" s="147"/>
    </row>
    <row r="606" spans="1:85" ht="15">
      <c r="A606" s="165" t="s">
        <v>8</v>
      </c>
      <c r="B606" s="166">
        <v>23.618990273936845</v>
      </c>
      <c r="C606" s="166">
        <v>0</v>
      </c>
      <c r="D606" s="166">
        <v>0.94272471745415354</v>
      </c>
      <c r="E606" s="166">
        <v>0</v>
      </c>
      <c r="F606" s="322"/>
      <c r="G606" s="166">
        <v>0</v>
      </c>
      <c r="H606" s="167">
        <v>0</v>
      </c>
      <c r="I606" s="168">
        <f t="shared" ref="I606:I625" si="290">SUM(B606:H606)</f>
        <v>24.561714991391</v>
      </c>
      <c r="J606" s="155"/>
      <c r="K606" s="169" t="s">
        <v>8</v>
      </c>
      <c r="L606" s="170">
        <v>23.618990273936845</v>
      </c>
      <c r="M606" s="170">
        <v>0</v>
      </c>
      <c r="N606" s="170">
        <v>0.94272471745415354</v>
      </c>
      <c r="O606" s="170">
        <v>0</v>
      </c>
      <c r="P606" s="170">
        <v>0</v>
      </c>
      <c r="Q606" s="170">
        <v>0</v>
      </c>
      <c r="R606" s="171">
        <v>0</v>
      </c>
      <c r="S606" s="172">
        <f t="shared" ref="S606:S625" si="291">SUM(L606:R606)</f>
        <v>24.561714991391</v>
      </c>
      <c r="U606" s="105" t="s">
        <v>8</v>
      </c>
      <c r="V606" s="218">
        <v>23.618990273936845</v>
      </c>
      <c r="W606" s="218">
        <v>0.66096417641103655</v>
      </c>
      <c r="X606" s="218">
        <v>0.28176054104311699</v>
      </c>
      <c r="Y606" s="218">
        <v>0</v>
      </c>
      <c r="Z606" s="218">
        <v>0</v>
      </c>
      <c r="AA606" s="218">
        <v>0</v>
      </c>
      <c r="AB606" s="218">
        <v>0</v>
      </c>
      <c r="AC606" s="218">
        <v>0</v>
      </c>
      <c r="AD606" s="218">
        <v>0</v>
      </c>
      <c r="AE606" s="250">
        <f t="shared" si="288"/>
        <v>0</v>
      </c>
      <c r="AF606" s="220">
        <f t="shared" si="289"/>
        <v>24.561714991390996</v>
      </c>
      <c r="AG606" s="249" t="str">
        <f t="shared" ref="AG606:AG626" si="292">+IF(ABS(S606-AF606)&gt;0.01,S606-AF606,"")</f>
        <v/>
      </c>
      <c r="AH606" s="147"/>
      <c r="AI606" s="147"/>
      <c r="AR606" s="148"/>
      <c r="BA606" s="147"/>
      <c r="BI606" s="148"/>
      <c r="BR606" s="147"/>
      <c r="BX606" s="25"/>
      <c r="CG606" s="147"/>
    </row>
    <row r="607" spans="1:85" ht="15">
      <c r="A607" s="173" t="s">
        <v>10</v>
      </c>
      <c r="B607" s="162">
        <v>51.060778306127659</v>
      </c>
      <c r="C607" s="162">
        <v>0</v>
      </c>
      <c r="D607" s="162">
        <v>2.4978043176341767</v>
      </c>
      <c r="E607" s="162">
        <v>0</v>
      </c>
      <c r="F607" s="322"/>
      <c r="G607" s="162">
        <v>0</v>
      </c>
      <c r="H607" s="174">
        <v>0</v>
      </c>
      <c r="I607" s="160">
        <f t="shared" si="290"/>
        <v>53.558582623761836</v>
      </c>
      <c r="J607" s="155"/>
      <c r="K607" s="175" t="s">
        <v>10</v>
      </c>
      <c r="L607" s="162">
        <v>51.060778306127659</v>
      </c>
      <c r="M607" s="162">
        <v>0</v>
      </c>
      <c r="N607" s="162">
        <v>2.4978043176341767</v>
      </c>
      <c r="O607" s="162">
        <v>0</v>
      </c>
      <c r="P607" s="162">
        <v>0</v>
      </c>
      <c r="Q607" s="162">
        <v>0</v>
      </c>
      <c r="R607" s="163">
        <v>0</v>
      </c>
      <c r="S607" s="164">
        <f t="shared" si="291"/>
        <v>53.558582623761836</v>
      </c>
      <c r="U607" s="281" t="s">
        <v>10</v>
      </c>
      <c r="V607" s="213">
        <v>51.060778306127659</v>
      </c>
      <c r="W607" s="213">
        <v>2.4978043176341767</v>
      </c>
      <c r="X607" s="213">
        <v>0</v>
      </c>
      <c r="Y607" s="213">
        <v>0</v>
      </c>
      <c r="Z607" s="213">
        <v>0</v>
      </c>
      <c r="AA607" s="213">
        <v>0</v>
      </c>
      <c r="AB607" s="213">
        <v>0</v>
      </c>
      <c r="AC607" s="213">
        <v>0</v>
      </c>
      <c r="AD607" s="215">
        <v>0</v>
      </c>
      <c r="AE607" s="248">
        <f t="shared" si="288"/>
        <v>0</v>
      </c>
      <c r="AF607" s="216">
        <f t="shared" si="289"/>
        <v>53.558582623761836</v>
      </c>
      <c r="AG607" s="249" t="str">
        <f t="shared" si="292"/>
        <v/>
      </c>
      <c r="AH607" s="147"/>
      <c r="AI607" s="147"/>
      <c r="AR607" s="148"/>
      <c r="BA607" s="147"/>
      <c r="BI607" s="148"/>
      <c r="BR607" s="147"/>
      <c r="BX607" s="25"/>
      <c r="CG607" s="147"/>
    </row>
    <row r="608" spans="1:85" ht="15">
      <c r="A608" s="165" t="s">
        <v>52</v>
      </c>
      <c r="B608" s="166">
        <v>0</v>
      </c>
      <c r="C608" s="166">
        <v>0</v>
      </c>
      <c r="D608" s="166">
        <v>0</v>
      </c>
      <c r="E608" s="166">
        <v>0</v>
      </c>
      <c r="F608" s="322"/>
      <c r="G608" s="166">
        <v>0</v>
      </c>
      <c r="H608" s="167">
        <v>0</v>
      </c>
      <c r="I608" s="168">
        <f t="shared" si="290"/>
        <v>0</v>
      </c>
      <c r="J608" s="155"/>
      <c r="K608" s="169" t="s">
        <v>52</v>
      </c>
      <c r="L608" s="170">
        <v>0</v>
      </c>
      <c r="M608" s="170">
        <v>0</v>
      </c>
      <c r="N608" s="170">
        <v>0</v>
      </c>
      <c r="O608" s="170">
        <v>0</v>
      </c>
      <c r="P608" s="170">
        <v>0</v>
      </c>
      <c r="Q608" s="170">
        <v>0</v>
      </c>
      <c r="R608" s="171">
        <v>0</v>
      </c>
      <c r="S608" s="172">
        <f t="shared" si="291"/>
        <v>0</v>
      </c>
      <c r="U608" s="105" t="s">
        <v>52</v>
      </c>
      <c r="V608" s="218">
        <v>0</v>
      </c>
      <c r="W608" s="218">
        <v>0</v>
      </c>
      <c r="X608" s="218">
        <v>0</v>
      </c>
      <c r="Y608" s="218">
        <v>0</v>
      </c>
      <c r="Z608" s="218">
        <v>0</v>
      </c>
      <c r="AA608" s="218">
        <v>0</v>
      </c>
      <c r="AB608" s="218">
        <v>0</v>
      </c>
      <c r="AC608" s="218">
        <v>0</v>
      </c>
      <c r="AD608" s="218">
        <v>0</v>
      </c>
      <c r="AE608" s="250">
        <f t="shared" si="288"/>
        <v>0</v>
      </c>
      <c r="AF608" s="220">
        <f t="shared" si="289"/>
        <v>0</v>
      </c>
      <c r="AG608" s="249" t="str">
        <f t="shared" si="292"/>
        <v/>
      </c>
      <c r="AH608" s="147"/>
      <c r="AI608" s="147"/>
      <c r="AR608" s="148"/>
      <c r="BA608" s="147"/>
      <c r="BI608" s="148"/>
      <c r="BR608" s="147"/>
      <c r="BX608" s="25"/>
      <c r="CG608" s="147"/>
    </row>
    <row r="609" spans="1:85" ht="15">
      <c r="A609" s="173" t="s">
        <v>16</v>
      </c>
      <c r="B609" s="162">
        <v>228.53274743975985</v>
      </c>
      <c r="C609" s="162">
        <v>0</v>
      </c>
      <c r="D609" s="162">
        <v>32.125573765702043</v>
      </c>
      <c r="E609" s="162">
        <v>0</v>
      </c>
      <c r="F609" s="322"/>
      <c r="G609" s="162">
        <v>0</v>
      </c>
      <c r="H609" s="174">
        <v>0</v>
      </c>
      <c r="I609" s="160">
        <f t="shared" si="290"/>
        <v>260.6583212054619</v>
      </c>
      <c r="J609" s="155"/>
      <c r="K609" s="175" t="s">
        <v>16</v>
      </c>
      <c r="L609" s="162">
        <v>228.53274743975985</v>
      </c>
      <c r="M609" s="162">
        <v>0</v>
      </c>
      <c r="N609" s="162">
        <v>32.125573765702043</v>
      </c>
      <c r="O609" s="162">
        <v>0</v>
      </c>
      <c r="P609" s="162">
        <v>0</v>
      </c>
      <c r="Q609" s="162">
        <v>0</v>
      </c>
      <c r="R609" s="163">
        <v>0</v>
      </c>
      <c r="S609" s="164">
        <f t="shared" si="291"/>
        <v>260.6583212054619</v>
      </c>
      <c r="U609" s="281" t="s">
        <v>16</v>
      </c>
      <c r="V609" s="213">
        <v>228.53274743975985</v>
      </c>
      <c r="W609" s="213">
        <v>32.125573765702043</v>
      </c>
      <c r="X609" s="213">
        <v>0</v>
      </c>
      <c r="Y609" s="213">
        <v>0</v>
      </c>
      <c r="Z609" s="213">
        <v>0</v>
      </c>
      <c r="AA609" s="213">
        <v>0</v>
      </c>
      <c r="AB609" s="213">
        <v>0</v>
      </c>
      <c r="AC609" s="213">
        <v>0</v>
      </c>
      <c r="AD609" s="215">
        <v>0</v>
      </c>
      <c r="AE609" s="248">
        <f t="shared" si="288"/>
        <v>0</v>
      </c>
      <c r="AF609" s="216">
        <f t="shared" si="289"/>
        <v>260.6583212054619</v>
      </c>
      <c r="AG609" s="249" t="str">
        <f t="shared" si="292"/>
        <v/>
      </c>
      <c r="AH609" s="147"/>
      <c r="AI609" s="147"/>
      <c r="AR609" s="148"/>
      <c r="BA609" s="147"/>
      <c r="BI609" s="148"/>
      <c r="BR609" s="147"/>
      <c r="BX609" s="25"/>
      <c r="CG609" s="147"/>
    </row>
    <row r="610" spans="1:85" ht="15">
      <c r="A610" s="165" t="s">
        <v>15</v>
      </c>
      <c r="B610" s="166">
        <v>6036.8690642392357</v>
      </c>
      <c r="C610" s="166">
        <v>0</v>
      </c>
      <c r="D610" s="166">
        <v>848.62184789610239</v>
      </c>
      <c r="E610" s="166">
        <v>0</v>
      </c>
      <c r="F610" s="322"/>
      <c r="G610" s="166">
        <v>0</v>
      </c>
      <c r="H610" s="167">
        <v>0</v>
      </c>
      <c r="I610" s="168">
        <f t="shared" si="290"/>
        <v>6885.4909121353385</v>
      </c>
      <c r="J610" s="155"/>
      <c r="K610" s="169" t="s">
        <v>15</v>
      </c>
      <c r="L610" s="170">
        <v>6036.8690642392357</v>
      </c>
      <c r="M610" s="170">
        <v>0</v>
      </c>
      <c r="N610" s="170">
        <v>848.62184789610239</v>
      </c>
      <c r="O610" s="170">
        <v>0</v>
      </c>
      <c r="P610" s="170">
        <v>0</v>
      </c>
      <c r="Q610" s="170">
        <v>0</v>
      </c>
      <c r="R610" s="171">
        <v>0</v>
      </c>
      <c r="S610" s="172">
        <f t="shared" si="291"/>
        <v>6885.4909121353385</v>
      </c>
      <c r="U610" s="105" t="s">
        <v>15</v>
      </c>
      <c r="V610" s="218">
        <v>6036.8690642392357</v>
      </c>
      <c r="W610" s="218">
        <v>848.62184789610239</v>
      </c>
      <c r="X610" s="218">
        <v>0</v>
      </c>
      <c r="Y610" s="218">
        <v>0</v>
      </c>
      <c r="Z610" s="218">
        <v>0</v>
      </c>
      <c r="AA610" s="218">
        <v>0</v>
      </c>
      <c r="AB610" s="218">
        <v>0</v>
      </c>
      <c r="AC610" s="218">
        <v>0</v>
      </c>
      <c r="AD610" s="218">
        <v>0</v>
      </c>
      <c r="AE610" s="250">
        <f t="shared" si="288"/>
        <v>0</v>
      </c>
      <c r="AF610" s="220">
        <f t="shared" si="289"/>
        <v>6885.4909121353385</v>
      </c>
      <c r="AG610" s="249" t="str">
        <f t="shared" si="292"/>
        <v/>
      </c>
      <c r="AH610" s="147"/>
      <c r="AI610" s="147"/>
      <c r="AR610" s="148"/>
      <c r="BA610" s="147"/>
      <c r="BI610" s="148"/>
      <c r="BR610" s="147"/>
      <c r="BX610" s="25"/>
      <c r="CG610" s="147"/>
    </row>
    <row r="611" spans="1:85" ht="15">
      <c r="A611" s="173" t="s">
        <v>54</v>
      </c>
      <c r="B611" s="162">
        <v>0</v>
      </c>
      <c r="C611" s="162">
        <v>0</v>
      </c>
      <c r="D611" s="162">
        <v>0</v>
      </c>
      <c r="E611" s="162">
        <v>0</v>
      </c>
      <c r="F611" s="322"/>
      <c r="G611" s="162">
        <v>0</v>
      </c>
      <c r="H611" s="174">
        <v>0</v>
      </c>
      <c r="I611" s="160">
        <f t="shared" si="290"/>
        <v>0</v>
      </c>
      <c r="J611" s="155"/>
      <c r="K611" s="175" t="s">
        <v>54</v>
      </c>
      <c r="L611" s="162">
        <v>0</v>
      </c>
      <c r="M611" s="162">
        <v>0</v>
      </c>
      <c r="N611" s="162">
        <v>0</v>
      </c>
      <c r="O611" s="162">
        <v>0</v>
      </c>
      <c r="P611" s="162">
        <v>6364.1962400828561</v>
      </c>
      <c r="Q611" s="162">
        <v>0</v>
      </c>
      <c r="R611" s="163">
        <v>0</v>
      </c>
      <c r="S611" s="164">
        <f t="shared" si="291"/>
        <v>6364.1962400828561</v>
      </c>
      <c r="U611" s="282" t="s">
        <v>54</v>
      </c>
      <c r="V611" s="213">
        <v>0</v>
      </c>
      <c r="W611" s="213">
        <v>0</v>
      </c>
      <c r="X611" s="213">
        <v>0</v>
      </c>
      <c r="Y611" s="213">
        <v>0</v>
      </c>
      <c r="Z611" s="213">
        <v>0</v>
      </c>
      <c r="AA611" s="213">
        <v>0</v>
      </c>
      <c r="AB611" s="213">
        <v>0</v>
      </c>
      <c r="AC611" s="213">
        <v>0</v>
      </c>
      <c r="AD611" s="213">
        <v>0</v>
      </c>
      <c r="AE611" s="251">
        <f>+P611</f>
        <v>6364.1962400828561</v>
      </c>
      <c r="AF611" s="252">
        <f t="shared" si="289"/>
        <v>6364.1962400828561</v>
      </c>
      <c r="AG611" s="249" t="str">
        <f t="shared" si="292"/>
        <v/>
      </c>
      <c r="AH611" s="147"/>
      <c r="AI611" s="147"/>
      <c r="AR611" s="148"/>
      <c r="BA611" s="147"/>
      <c r="BI611" s="148"/>
      <c r="BR611" s="147"/>
      <c r="BX611" s="25"/>
      <c r="CG611" s="147"/>
    </row>
    <row r="612" spans="1:85" ht="15">
      <c r="A612" s="165" t="s">
        <v>12</v>
      </c>
      <c r="B612" s="166">
        <v>0</v>
      </c>
      <c r="C612" s="166">
        <v>0</v>
      </c>
      <c r="D612" s="166">
        <v>0</v>
      </c>
      <c r="E612" s="166">
        <v>0</v>
      </c>
      <c r="F612" s="322"/>
      <c r="G612" s="166">
        <v>0</v>
      </c>
      <c r="H612" s="167">
        <v>0</v>
      </c>
      <c r="I612" s="168">
        <f t="shared" si="290"/>
        <v>0</v>
      </c>
      <c r="J612" s="155"/>
      <c r="K612" s="169" t="s">
        <v>12</v>
      </c>
      <c r="L612" s="170">
        <v>0</v>
      </c>
      <c r="M612" s="170">
        <v>0</v>
      </c>
      <c r="N612" s="170">
        <v>0</v>
      </c>
      <c r="O612" s="170">
        <v>0</v>
      </c>
      <c r="P612" s="170">
        <v>3292.7587288273735</v>
      </c>
      <c r="Q612" s="170">
        <v>0</v>
      </c>
      <c r="R612" s="171">
        <v>0</v>
      </c>
      <c r="S612" s="172">
        <f t="shared" si="291"/>
        <v>3292.7587288273735</v>
      </c>
      <c r="U612" s="105" t="s">
        <v>12</v>
      </c>
      <c r="V612" s="218">
        <v>0</v>
      </c>
      <c r="W612" s="218">
        <v>0</v>
      </c>
      <c r="X612" s="218">
        <v>0</v>
      </c>
      <c r="Y612" s="218">
        <v>0</v>
      </c>
      <c r="Z612" s="218">
        <v>0</v>
      </c>
      <c r="AA612" s="218">
        <v>0</v>
      </c>
      <c r="AB612" s="218">
        <v>0</v>
      </c>
      <c r="AC612" s="218">
        <v>0</v>
      </c>
      <c r="AD612" s="218">
        <v>0</v>
      </c>
      <c r="AE612" s="250">
        <f t="shared" ref="AE612:AE624" si="293">+P612</f>
        <v>3292.7587288273735</v>
      </c>
      <c r="AF612" s="220">
        <f t="shared" si="289"/>
        <v>3292.7587288273735</v>
      </c>
      <c r="AG612" s="249" t="str">
        <f t="shared" si="292"/>
        <v/>
      </c>
      <c r="AH612" s="147"/>
      <c r="AI612" s="147"/>
      <c r="AR612" s="148"/>
      <c r="BA612" s="147"/>
      <c r="BI612" s="148"/>
      <c r="BR612" s="147"/>
      <c r="BX612" s="25"/>
      <c r="CG612" s="147"/>
    </row>
    <row r="613" spans="1:85" ht="15">
      <c r="A613" s="173" t="s">
        <v>55</v>
      </c>
      <c r="B613" s="162">
        <v>0</v>
      </c>
      <c r="C613" s="162">
        <v>0</v>
      </c>
      <c r="D613" s="162">
        <v>0</v>
      </c>
      <c r="E613" s="162">
        <v>0</v>
      </c>
      <c r="F613" s="322"/>
      <c r="G613" s="162">
        <v>0</v>
      </c>
      <c r="H613" s="174">
        <v>0</v>
      </c>
      <c r="I613" s="160">
        <f t="shared" si="290"/>
        <v>0</v>
      </c>
      <c r="J613" s="155"/>
      <c r="K613" s="175" t="s">
        <v>55</v>
      </c>
      <c r="L613" s="162">
        <v>0</v>
      </c>
      <c r="M613" s="162">
        <v>0</v>
      </c>
      <c r="N613" s="162">
        <v>0</v>
      </c>
      <c r="O613" s="162">
        <v>0</v>
      </c>
      <c r="P613" s="162">
        <v>0</v>
      </c>
      <c r="Q613" s="162">
        <v>0</v>
      </c>
      <c r="R613" s="163">
        <v>0</v>
      </c>
      <c r="S613" s="164">
        <f t="shared" si="291"/>
        <v>0</v>
      </c>
      <c r="U613" s="283" t="s">
        <v>55</v>
      </c>
      <c r="V613" s="213">
        <v>0</v>
      </c>
      <c r="W613" s="213">
        <v>0</v>
      </c>
      <c r="X613" s="213">
        <v>0</v>
      </c>
      <c r="Y613" s="213">
        <v>0</v>
      </c>
      <c r="Z613" s="213">
        <v>0</v>
      </c>
      <c r="AA613" s="213">
        <v>0</v>
      </c>
      <c r="AB613" s="213">
        <v>0</v>
      </c>
      <c r="AC613" s="213">
        <v>0</v>
      </c>
      <c r="AD613" s="213">
        <v>0</v>
      </c>
      <c r="AE613" s="251">
        <f t="shared" si="293"/>
        <v>0</v>
      </c>
      <c r="AF613" s="252">
        <f t="shared" si="289"/>
        <v>0</v>
      </c>
      <c r="AG613" s="249" t="str">
        <f t="shared" si="292"/>
        <v/>
      </c>
      <c r="AH613" s="147"/>
      <c r="AI613" s="147"/>
      <c r="AR613" s="148"/>
      <c r="BA613" s="147"/>
      <c r="BI613" s="148"/>
      <c r="BR613" s="147"/>
      <c r="BX613" s="25"/>
      <c r="CG613" s="147"/>
    </row>
    <row r="614" spans="1:85" ht="15">
      <c r="A614" s="165" t="s">
        <v>17</v>
      </c>
      <c r="B614" s="166">
        <v>112.01240612664597</v>
      </c>
      <c r="C614" s="166">
        <v>0</v>
      </c>
      <c r="D614" s="166">
        <v>17.08326717399099</v>
      </c>
      <c r="E614" s="166">
        <v>0</v>
      </c>
      <c r="F614" s="322"/>
      <c r="G614" s="166">
        <v>0</v>
      </c>
      <c r="H614" s="167">
        <v>0</v>
      </c>
      <c r="I614" s="168">
        <f t="shared" si="290"/>
        <v>129.09567330063697</v>
      </c>
      <c r="J614" s="155"/>
      <c r="K614" s="169" t="s">
        <v>17</v>
      </c>
      <c r="L614" s="170">
        <v>112.01240612664597</v>
      </c>
      <c r="M614" s="170">
        <v>0</v>
      </c>
      <c r="N614" s="170">
        <v>17.08326717399099</v>
      </c>
      <c r="O614" s="170">
        <v>0</v>
      </c>
      <c r="P614" s="170">
        <v>0</v>
      </c>
      <c r="Q614" s="170">
        <v>0</v>
      </c>
      <c r="R614" s="171">
        <v>0</v>
      </c>
      <c r="S614" s="172">
        <f t="shared" si="291"/>
        <v>129.09567330063697</v>
      </c>
      <c r="U614" s="105" t="s">
        <v>17</v>
      </c>
      <c r="V614" s="218">
        <v>112.01240612664597</v>
      </c>
      <c r="W614" s="218">
        <v>14.287360093838119</v>
      </c>
      <c r="X614" s="218">
        <v>2.7959070801528707</v>
      </c>
      <c r="Y614" s="218">
        <v>0</v>
      </c>
      <c r="Z614" s="218">
        <v>0</v>
      </c>
      <c r="AA614" s="218">
        <v>0</v>
      </c>
      <c r="AB614" s="218">
        <v>0</v>
      </c>
      <c r="AC614" s="218">
        <v>0</v>
      </c>
      <c r="AD614" s="218">
        <v>0</v>
      </c>
      <c r="AE614" s="250">
        <f t="shared" si="293"/>
        <v>0</v>
      </c>
      <c r="AF614" s="220">
        <f t="shared" si="289"/>
        <v>129.09567330063695</v>
      </c>
      <c r="AG614" s="249" t="str">
        <f t="shared" si="292"/>
        <v/>
      </c>
      <c r="AH614" s="147"/>
      <c r="AI614" s="147"/>
      <c r="AR614" s="148"/>
      <c r="BA614" s="147"/>
      <c r="BI614" s="148"/>
      <c r="BR614" s="147"/>
      <c r="BX614" s="25"/>
      <c r="CG614" s="147"/>
    </row>
    <row r="615" spans="1:85" ht="15">
      <c r="A615" s="173" t="s">
        <v>139</v>
      </c>
      <c r="B615" s="162">
        <v>2150.0927934940437</v>
      </c>
      <c r="C615" s="162">
        <v>0</v>
      </c>
      <c r="D615" s="162">
        <v>226.36980710322317</v>
      </c>
      <c r="E615" s="162">
        <v>0</v>
      </c>
      <c r="F615" s="322"/>
      <c r="G615" s="162">
        <v>0</v>
      </c>
      <c r="H615" s="174">
        <v>0</v>
      </c>
      <c r="I615" s="160">
        <f t="shared" si="290"/>
        <v>2376.4626005972668</v>
      </c>
      <c r="J615" s="155"/>
      <c r="K615" s="175" t="s">
        <v>139</v>
      </c>
      <c r="L615" s="162">
        <v>2150.0927934940437</v>
      </c>
      <c r="M615" s="162">
        <v>0</v>
      </c>
      <c r="N615" s="162">
        <v>226.36980710322317</v>
      </c>
      <c r="O615" s="162">
        <v>0</v>
      </c>
      <c r="P615" s="162">
        <v>0</v>
      </c>
      <c r="Q615" s="162">
        <v>0</v>
      </c>
      <c r="R615" s="163">
        <v>0</v>
      </c>
      <c r="S615" s="164">
        <f t="shared" si="291"/>
        <v>2376.4626005972668</v>
      </c>
      <c r="U615" s="106" t="s">
        <v>139</v>
      </c>
      <c r="V615" s="213">
        <v>2150.0927934940437</v>
      </c>
      <c r="W615" s="213">
        <v>223.85942848480445</v>
      </c>
      <c r="X615" s="213">
        <v>2.5103786184187169</v>
      </c>
      <c r="Y615" s="213">
        <v>0</v>
      </c>
      <c r="Z615" s="213">
        <v>0</v>
      </c>
      <c r="AA615" s="213">
        <v>0</v>
      </c>
      <c r="AB615" s="213">
        <v>0</v>
      </c>
      <c r="AC615" s="213">
        <v>0</v>
      </c>
      <c r="AD615" s="213">
        <v>0</v>
      </c>
      <c r="AE615" s="251">
        <f t="shared" si="293"/>
        <v>0</v>
      </c>
      <c r="AF615" s="252">
        <f t="shared" si="289"/>
        <v>2376.4626005972668</v>
      </c>
      <c r="AG615" s="249" t="str">
        <f t="shared" si="292"/>
        <v/>
      </c>
      <c r="AH615" s="147"/>
      <c r="AI615" s="147"/>
      <c r="AR615" s="148"/>
      <c r="BA615" s="147"/>
      <c r="BI615" s="148"/>
      <c r="BR615" s="147"/>
      <c r="BX615" s="25"/>
      <c r="CG615" s="147"/>
    </row>
    <row r="616" spans="1:85" ht="15">
      <c r="A616" s="165" t="s">
        <v>25</v>
      </c>
      <c r="B616" s="166">
        <v>818.68713457614024</v>
      </c>
      <c r="C616" s="166">
        <v>0</v>
      </c>
      <c r="D616" s="166">
        <v>1785.7818770613021</v>
      </c>
      <c r="E616" s="166">
        <v>1891.5310960927784</v>
      </c>
      <c r="F616" s="322"/>
      <c r="G616" s="166">
        <v>997.06714744327076</v>
      </c>
      <c r="H616" s="167">
        <v>0</v>
      </c>
      <c r="I616" s="168">
        <f t="shared" si="290"/>
        <v>5493.0672551734915</v>
      </c>
      <c r="J616" s="155"/>
      <c r="K616" s="169" t="s">
        <v>25</v>
      </c>
      <c r="L616" s="170">
        <v>818.68713457614024</v>
      </c>
      <c r="M616" s="170">
        <v>0</v>
      </c>
      <c r="N616" s="170">
        <v>1785.7818770613021</v>
      </c>
      <c r="O616" s="170">
        <v>1891.5310960927784</v>
      </c>
      <c r="P616" s="170">
        <v>0</v>
      </c>
      <c r="Q616" s="170">
        <v>997.06714744327076</v>
      </c>
      <c r="R616" s="171">
        <v>0</v>
      </c>
      <c r="S616" s="172">
        <f t="shared" si="291"/>
        <v>5493.0672551734915</v>
      </c>
      <c r="U616" s="105" t="s">
        <v>25</v>
      </c>
      <c r="V616" s="218">
        <v>818.68713457614024</v>
      </c>
      <c r="W616" s="218">
        <v>1268.1918572387117</v>
      </c>
      <c r="X616" s="218">
        <v>517.59001982259042</v>
      </c>
      <c r="Y616" s="218">
        <v>598.95939153262646</v>
      </c>
      <c r="Z616" s="218">
        <v>672.20068938071915</v>
      </c>
      <c r="AA616" s="218">
        <v>182.16017981416806</v>
      </c>
      <c r="AB616" s="218">
        <v>532.83182658828548</v>
      </c>
      <c r="AC616" s="218">
        <v>464.23532085498528</v>
      </c>
      <c r="AD616" s="218">
        <v>438.2108353652647</v>
      </c>
      <c r="AE616" s="250">
        <f t="shared" si="293"/>
        <v>0</v>
      </c>
      <c r="AF616" s="220">
        <f t="shared" si="289"/>
        <v>5493.0672551734924</v>
      </c>
      <c r="AG616" s="249" t="str">
        <f t="shared" si="292"/>
        <v/>
      </c>
      <c r="AH616" s="147"/>
      <c r="AI616" s="147"/>
      <c r="AR616" s="148"/>
      <c r="BA616" s="147"/>
      <c r="BI616" s="148"/>
      <c r="BR616" s="147"/>
      <c r="BX616" s="25"/>
      <c r="CG616" s="147"/>
    </row>
    <row r="617" spans="1:85" ht="15">
      <c r="A617" s="173" t="s">
        <v>24</v>
      </c>
      <c r="B617" s="162">
        <v>882.30869802513394</v>
      </c>
      <c r="C617" s="162">
        <v>0</v>
      </c>
      <c r="D617" s="162">
        <v>129.43522154181207</v>
      </c>
      <c r="E617" s="162">
        <v>0</v>
      </c>
      <c r="F617" s="322"/>
      <c r="G617" s="162">
        <v>0</v>
      </c>
      <c r="H617" s="174">
        <v>0</v>
      </c>
      <c r="I617" s="160">
        <f t="shared" si="290"/>
        <v>1011.743919566946</v>
      </c>
      <c r="J617" s="155"/>
      <c r="K617" s="175" t="s">
        <v>24</v>
      </c>
      <c r="L617" s="162">
        <v>882.30869802513394</v>
      </c>
      <c r="M617" s="162">
        <v>0</v>
      </c>
      <c r="N617" s="162">
        <v>129.43522154181207</v>
      </c>
      <c r="O617" s="162">
        <v>0</v>
      </c>
      <c r="P617" s="162">
        <v>0</v>
      </c>
      <c r="Q617" s="162">
        <v>0</v>
      </c>
      <c r="R617" s="163">
        <v>0</v>
      </c>
      <c r="S617" s="164">
        <f t="shared" si="291"/>
        <v>1011.743919566946</v>
      </c>
      <c r="U617" s="283" t="s">
        <v>24</v>
      </c>
      <c r="V617" s="213">
        <v>882.30869802513394</v>
      </c>
      <c r="W617" s="213">
        <v>129.43522154181207</v>
      </c>
      <c r="X617" s="213">
        <v>0</v>
      </c>
      <c r="Y617" s="213">
        <v>0</v>
      </c>
      <c r="Z617" s="213">
        <v>0</v>
      </c>
      <c r="AA617" s="213">
        <v>0</v>
      </c>
      <c r="AB617" s="213">
        <v>0</v>
      </c>
      <c r="AC617" s="213">
        <v>0</v>
      </c>
      <c r="AD617" s="213">
        <v>0</v>
      </c>
      <c r="AE617" s="251">
        <f t="shared" si="293"/>
        <v>0</v>
      </c>
      <c r="AF617" s="252">
        <f t="shared" si="289"/>
        <v>1011.743919566946</v>
      </c>
      <c r="AG617" s="249" t="str">
        <f t="shared" si="292"/>
        <v/>
      </c>
      <c r="AH617" s="147"/>
      <c r="AI617" s="147"/>
      <c r="AR617" s="148"/>
      <c r="BA617" s="147"/>
      <c r="BI617" s="148"/>
      <c r="BR617" s="147"/>
      <c r="BX617" s="25"/>
      <c r="CG617" s="147"/>
    </row>
    <row r="618" spans="1:85" ht="15">
      <c r="A618" s="165" t="s">
        <v>56</v>
      </c>
      <c r="B618" s="166">
        <v>4538.0949522940828</v>
      </c>
      <c r="C618" s="166">
        <v>0</v>
      </c>
      <c r="D618" s="166">
        <v>358.36168559870589</v>
      </c>
      <c r="E618" s="166">
        <v>0</v>
      </c>
      <c r="F618" s="322"/>
      <c r="G618" s="166">
        <v>0</v>
      </c>
      <c r="H618" s="167">
        <v>0</v>
      </c>
      <c r="I618" s="168">
        <f t="shared" si="290"/>
        <v>4896.4566378927884</v>
      </c>
      <c r="J618" s="155"/>
      <c r="K618" s="169" t="s">
        <v>56</v>
      </c>
      <c r="L618" s="170">
        <v>4538.0949522940828</v>
      </c>
      <c r="M618" s="170">
        <v>0</v>
      </c>
      <c r="N618" s="170">
        <v>358.36168559870589</v>
      </c>
      <c r="O618" s="170">
        <v>0</v>
      </c>
      <c r="P618" s="170">
        <v>0</v>
      </c>
      <c r="Q618" s="170">
        <v>0</v>
      </c>
      <c r="R618" s="171">
        <v>0</v>
      </c>
      <c r="S618" s="172">
        <f t="shared" si="291"/>
        <v>4896.4566378927884</v>
      </c>
      <c r="U618" s="105" t="s">
        <v>56</v>
      </c>
      <c r="V618" s="218">
        <v>4538.0949522940828</v>
      </c>
      <c r="W618" s="218">
        <v>325.46041107666099</v>
      </c>
      <c r="X618" s="218">
        <v>32.901274522044922</v>
      </c>
      <c r="Y618" s="218">
        <v>0</v>
      </c>
      <c r="Z618" s="218">
        <v>0</v>
      </c>
      <c r="AA618" s="218">
        <v>0</v>
      </c>
      <c r="AB618" s="218">
        <v>0</v>
      </c>
      <c r="AC618" s="218">
        <v>0</v>
      </c>
      <c r="AD618" s="218">
        <v>0</v>
      </c>
      <c r="AE618" s="250">
        <f t="shared" si="293"/>
        <v>0</v>
      </c>
      <c r="AF618" s="220">
        <f t="shared" si="289"/>
        <v>4896.4566378927893</v>
      </c>
      <c r="AG618" s="249" t="str">
        <f t="shared" si="292"/>
        <v/>
      </c>
      <c r="AH618" s="147"/>
      <c r="AI618" s="147"/>
      <c r="AR618" s="148"/>
      <c r="BA618" s="147"/>
      <c r="BI618" s="148"/>
      <c r="BR618" s="147"/>
      <c r="BX618" s="25"/>
      <c r="CG618" s="147"/>
    </row>
    <row r="619" spans="1:85" ht="15">
      <c r="A619" s="173" t="s">
        <v>22</v>
      </c>
      <c r="B619" s="162">
        <v>604.53441397158917</v>
      </c>
      <c r="C619" s="162">
        <v>0</v>
      </c>
      <c r="D619" s="162">
        <v>115.21735940511675</v>
      </c>
      <c r="E619" s="162">
        <v>0</v>
      </c>
      <c r="F619" s="322"/>
      <c r="G619" s="162">
        <v>0</v>
      </c>
      <c r="H619" s="174">
        <v>0</v>
      </c>
      <c r="I619" s="160">
        <f t="shared" si="290"/>
        <v>719.75177337670596</v>
      </c>
      <c r="J619" s="155"/>
      <c r="K619" s="175" t="s">
        <v>22</v>
      </c>
      <c r="L619" s="162">
        <v>604.53441397158917</v>
      </c>
      <c r="M619" s="162">
        <v>0</v>
      </c>
      <c r="N619" s="162">
        <v>115.21735940511675</v>
      </c>
      <c r="O619" s="162">
        <v>0</v>
      </c>
      <c r="P619" s="162">
        <v>543.7965460458455</v>
      </c>
      <c r="Q619" s="162">
        <v>0</v>
      </c>
      <c r="R619" s="163">
        <v>0</v>
      </c>
      <c r="S619" s="164">
        <f t="shared" si="291"/>
        <v>1263.5483194225515</v>
      </c>
      <c r="U619" s="283" t="s">
        <v>22</v>
      </c>
      <c r="V619" s="213">
        <v>604.53441397158917</v>
      </c>
      <c r="W619" s="213">
        <v>113.58690943542322</v>
      </c>
      <c r="X619" s="213">
        <v>1.6304499696935228</v>
      </c>
      <c r="Y619" s="213">
        <v>0</v>
      </c>
      <c r="Z619" s="213">
        <v>0</v>
      </c>
      <c r="AA619" s="213">
        <v>0</v>
      </c>
      <c r="AB619" s="213">
        <v>0</v>
      </c>
      <c r="AC619" s="213">
        <v>0</v>
      </c>
      <c r="AD619" s="213">
        <v>0</v>
      </c>
      <c r="AE619" s="251">
        <f t="shared" si="293"/>
        <v>543.7965460458455</v>
      </c>
      <c r="AF619" s="252">
        <f t="shared" si="289"/>
        <v>1263.5483194225512</v>
      </c>
      <c r="AG619" s="249" t="str">
        <f t="shared" si="292"/>
        <v/>
      </c>
      <c r="AH619" s="147"/>
      <c r="AI619" s="147"/>
      <c r="AR619" s="148"/>
      <c r="BA619" s="147"/>
      <c r="BI619" s="148"/>
      <c r="BR619" s="147"/>
      <c r="BX619" s="25"/>
      <c r="CG619" s="147"/>
    </row>
    <row r="620" spans="1:85" ht="15">
      <c r="A620" s="165" t="s">
        <v>21</v>
      </c>
      <c r="B620" s="166">
        <v>0</v>
      </c>
      <c r="C620" s="166">
        <v>0</v>
      </c>
      <c r="D620" s="166">
        <v>0</v>
      </c>
      <c r="E620" s="166">
        <v>0</v>
      </c>
      <c r="F620" s="322"/>
      <c r="G620" s="166">
        <v>0</v>
      </c>
      <c r="H620" s="167">
        <v>0</v>
      </c>
      <c r="I620" s="168">
        <f t="shared" si="290"/>
        <v>0</v>
      </c>
      <c r="J620" s="155"/>
      <c r="K620" s="169" t="s">
        <v>21</v>
      </c>
      <c r="L620" s="170">
        <v>0</v>
      </c>
      <c r="M620" s="170">
        <v>0</v>
      </c>
      <c r="N620" s="170">
        <v>0</v>
      </c>
      <c r="O620" s="170">
        <v>0</v>
      </c>
      <c r="P620" s="170">
        <v>0</v>
      </c>
      <c r="Q620" s="170">
        <v>0</v>
      </c>
      <c r="R620" s="171">
        <v>0</v>
      </c>
      <c r="S620" s="172">
        <f t="shared" si="291"/>
        <v>0</v>
      </c>
      <c r="U620" s="105" t="s">
        <v>21</v>
      </c>
      <c r="V620" s="218">
        <v>0</v>
      </c>
      <c r="W620" s="218">
        <v>0</v>
      </c>
      <c r="X620" s="218">
        <v>0</v>
      </c>
      <c r="Y620" s="218">
        <v>0</v>
      </c>
      <c r="Z620" s="218">
        <v>0</v>
      </c>
      <c r="AA620" s="218">
        <v>0</v>
      </c>
      <c r="AB620" s="218">
        <v>0</v>
      </c>
      <c r="AC620" s="218">
        <v>0</v>
      </c>
      <c r="AD620" s="218">
        <v>0</v>
      </c>
      <c r="AE620" s="250">
        <f t="shared" si="293"/>
        <v>0</v>
      </c>
      <c r="AF620" s="220">
        <f t="shared" si="289"/>
        <v>0</v>
      </c>
      <c r="AG620" s="249" t="str">
        <f t="shared" si="292"/>
        <v/>
      </c>
      <c r="AH620" s="147"/>
      <c r="AI620" s="147"/>
      <c r="AR620" s="148"/>
      <c r="BA620" s="147"/>
      <c r="BI620" s="148"/>
      <c r="BR620" s="147"/>
      <c r="BX620" s="25"/>
      <c r="CG620" s="147"/>
    </row>
    <row r="621" spans="1:85" ht="15">
      <c r="A621" s="176" t="s">
        <v>60</v>
      </c>
      <c r="B621" s="162">
        <v>297.19478376004452</v>
      </c>
      <c r="C621" s="162">
        <v>0</v>
      </c>
      <c r="D621" s="162">
        <v>370.11614548332869</v>
      </c>
      <c r="E621" s="162">
        <v>0</v>
      </c>
      <c r="F621" s="322"/>
      <c r="G621" s="162">
        <v>0</v>
      </c>
      <c r="H621" s="174">
        <v>0</v>
      </c>
      <c r="I621" s="160">
        <f t="shared" si="290"/>
        <v>667.31092924337327</v>
      </c>
      <c r="J621" s="155"/>
      <c r="K621" s="177" t="s">
        <v>60</v>
      </c>
      <c r="L621" s="162">
        <v>297.19478376004452</v>
      </c>
      <c r="M621" s="162">
        <v>0</v>
      </c>
      <c r="N621" s="162">
        <v>370.11614548332869</v>
      </c>
      <c r="O621" s="162">
        <v>0</v>
      </c>
      <c r="P621" s="162">
        <v>0</v>
      </c>
      <c r="Q621" s="162">
        <v>0</v>
      </c>
      <c r="R621" s="163">
        <v>0</v>
      </c>
      <c r="S621" s="164">
        <f t="shared" si="291"/>
        <v>667.31092924337327</v>
      </c>
      <c r="U621" s="284" t="s">
        <v>60</v>
      </c>
      <c r="V621" s="213">
        <v>297.19478376004452</v>
      </c>
      <c r="W621" s="213">
        <v>370.11614548332869</v>
      </c>
      <c r="X621" s="213">
        <v>0</v>
      </c>
      <c r="Y621" s="213">
        <v>0</v>
      </c>
      <c r="Z621" s="213">
        <v>0</v>
      </c>
      <c r="AA621" s="213">
        <v>0</v>
      </c>
      <c r="AB621" s="213">
        <v>0</v>
      </c>
      <c r="AC621" s="213">
        <v>0</v>
      </c>
      <c r="AD621" s="215">
        <v>0</v>
      </c>
      <c r="AE621" s="248">
        <f t="shared" si="293"/>
        <v>0</v>
      </c>
      <c r="AF621" s="216">
        <f t="shared" si="289"/>
        <v>667.31092924337327</v>
      </c>
      <c r="AG621" s="249" t="str">
        <f t="shared" si="292"/>
        <v/>
      </c>
      <c r="AH621" s="147"/>
      <c r="AI621" s="147"/>
      <c r="AR621" s="148"/>
      <c r="BA621" s="147"/>
      <c r="BI621" s="148"/>
      <c r="BR621" s="147"/>
      <c r="BX621" s="25"/>
      <c r="CG621" s="147"/>
    </row>
    <row r="622" spans="1:85" ht="15">
      <c r="A622" s="178" t="s">
        <v>23</v>
      </c>
      <c r="B622" s="179">
        <v>297.19478376004452</v>
      </c>
      <c r="C622" s="179">
        <v>0</v>
      </c>
      <c r="D622" s="179">
        <v>370.11614548332869</v>
      </c>
      <c r="E622" s="179">
        <v>0</v>
      </c>
      <c r="F622" s="322"/>
      <c r="G622" s="179">
        <v>0</v>
      </c>
      <c r="H622" s="180">
        <v>0</v>
      </c>
      <c r="I622" s="181">
        <f t="shared" si="290"/>
        <v>667.31092924337327</v>
      </c>
      <c r="J622" s="155"/>
      <c r="K622" s="182" t="s">
        <v>23</v>
      </c>
      <c r="L622" s="183">
        <v>297.19478376004452</v>
      </c>
      <c r="M622" s="183">
        <v>0</v>
      </c>
      <c r="N622" s="183">
        <v>370.11614548332869</v>
      </c>
      <c r="O622" s="183">
        <v>0</v>
      </c>
      <c r="P622" s="183">
        <v>0</v>
      </c>
      <c r="Q622" s="183">
        <v>0</v>
      </c>
      <c r="R622" s="184">
        <v>0</v>
      </c>
      <c r="S622" s="185">
        <f t="shared" si="291"/>
        <v>667.31092924337327</v>
      </c>
      <c r="U622" s="285" t="s">
        <v>134</v>
      </c>
      <c r="V622" s="218">
        <v>297.19478376004452</v>
      </c>
      <c r="W622" s="218">
        <v>370.11614548332869</v>
      </c>
      <c r="X622" s="218">
        <v>0</v>
      </c>
      <c r="Y622" s="218">
        <v>0</v>
      </c>
      <c r="Z622" s="218">
        <v>0</v>
      </c>
      <c r="AA622" s="218">
        <v>0</v>
      </c>
      <c r="AB622" s="218">
        <v>0</v>
      </c>
      <c r="AC622" s="218">
        <v>0</v>
      </c>
      <c r="AD622" s="218">
        <v>0</v>
      </c>
      <c r="AE622" s="250">
        <f t="shared" si="293"/>
        <v>0</v>
      </c>
      <c r="AF622" s="220">
        <f t="shared" si="289"/>
        <v>667.31092924337327</v>
      </c>
      <c r="AG622" s="253" t="str">
        <f t="shared" si="292"/>
        <v/>
      </c>
      <c r="AH622" s="147"/>
      <c r="AI622" s="147"/>
      <c r="AR622" s="148"/>
      <c r="BA622" s="147"/>
      <c r="BI622" s="148"/>
      <c r="BR622" s="147"/>
      <c r="BX622" s="25"/>
      <c r="CG622" s="147"/>
    </row>
    <row r="623" spans="1:85" ht="15">
      <c r="A623" s="186" t="s">
        <v>19</v>
      </c>
      <c r="B623" s="187">
        <v>0</v>
      </c>
      <c r="C623" s="187">
        <v>0</v>
      </c>
      <c r="D623" s="187">
        <v>0</v>
      </c>
      <c r="E623" s="187">
        <v>0</v>
      </c>
      <c r="F623" s="322"/>
      <c r="G623" s="187">
        <v>0</v>
      </c>
      <c r="H623" s="188">
        <v>0</v>
      </c>
      <c r="I623" s="189">
        <f t="shared" si="290"/>
        <v>0</v>
      </c>
      <c r="J623" s="155"/>
      <c r="K623" s="190" t="s">
        <v>19</v>
      </c>
      <c r="L623" s="187">
        <v>0</v>
      </c>
      <c r="M623" s="187">
        <v>0</v>
      </c>
      <c r="N623" s="187">
        <v>0</v>
      </c>
      <c r="O623" s="187">
        <v>0</v>
      </c>
      <c r="P623" s="187">
        <v>0</v>
      </c>
      <c r="Q623" s="187">
        <v>0</v>
      </c>
      <c r="R623" s="191">
        <v>0</v>
      </c>
      <c r="S623" s="192">
        <f t="shared" si="291"/>
        <v>0</v>
      </c>
      <c r="U623" s="286" t="s">
        <v>19</v>
      </c>
      <c r="V623" s="213">
        <v>0</v>
      </c>
      <c r="W623" s="213">
        <v>0</v>
      </c>
      <c r="X623" s="213">
        <v>0</v>
      </c>
      <c r="Y623" s="213">
        <v>0</v>
      </c>
      <c r="Z623" s="213">
        <v>0</v>
      </c>
      <c r="AA623" s="213">
        <v>0</v>
      </c>
      <c r="AB623" s="213">
        <v>0</v>
      </c>
      <c r="AC623" s="213">
        <v>0</v>
      </c>
      <c r="AD623" s="213">
        <v>0</v>
      </c>
      <c r="AE623" s="251">
        <f t="shared" si="293"/>
        <v>0</v>
      </c>
      <c r="AF623" s="252">
        <f t="shared" si="289"/>
        <v>0</v>
      </c>
      <c r="AG623" s="253" t="str">
        <f t="shared" si="292"/>
        <v/>
      </c>
      <c r="AH623" s="147"/>
      <c r="AI623" s="147"/>
      <c r="AR623" s="148"/>
      <c r="BA623" s="147"/>
      <c r="BI623" s="148"/>
      <c r="BR623" s="147"/>
      <c r="BX623" s="25"/>
      <c r="CG623" s="147"/>
    </row>
    <row r="624" spans="1:85" ht="15">
      <c r="A624" s="178" t="s">
        <v>20</v>
      </c>
      <c r="B624" s="179">
        <v>0</v>
      </c>
      <c r="C624" s="179">
        <v>0</v>
      </c>
      <c r="D624" s="179">
        <v>0</v>
      </c>
      <c r="E624" s="179">
        <v>0</v>
      </c>
      <c r="F624" s="322"/>
      <c r="G624" s="179">
        <v>0</v>
      </c>
      <c r="H624" s="180">
        <v>0</v>
      </c>
      <c r="I624" s="181">
        <f t="shared" si="290"/>
        <v>0</v>
      </c>
      <c r="J624" s="155"/>
      <c r="K624" s="182" t="s">
        <v>20</v>
      </c>
      <c r="L624" s="183">
        <v>0</v>
      </c>
      <c r="M624" s="183">
        <v>0</v>
      </c>
      <c r="N624" s="183">
        <v>0</v>
      </c>
      <c r="O624" s="183">
        <v>0</v>
      </c>
      <c r="P624" s="183">
        <v>0</v>
      </c>
      <c r="Q624" s="183">
        <v>0</v>
      </c>
      <c r="R624" s="184">
        <v>0</v>
      </c>
      <c r="S624" s="185">
        <f t="shared" si="291"/>
        <v>0</v>
      </c>
      <c r="U624" s="285" t="s">
        <v>135</v>
      </c>
      <c r="V624" s="218">
        <v>0</v>
      </c>
      <c r="W624" s="218">
        <v>0</v>
      </c>
      <c r="X624" s="218">
        <v>0</v>
      </c>
      <c r="Y624" s="218">
        <v>0</v>
      </c>
      <c r="Z624" s="218">
        <v>0</v>
      </c>
      <c r="AA624" s="218">
        <v>0</v>
      </c>
      <c r="AB624" s="218">
        <v>0</v>
      </c>
      <c r="AC624" s="218">
        <v>0</v>
      </c>
      <c r="AD624" s="218">
        <v>0</v>
      </c>
      <c r="AE624" s="250">
        <f t="shared" si="293"/>
        <v>0</v>
      </c>
      <c r="AF624" s="220">
        <f t="shared" si="289"/>
        <v>0</v>
      </c>
      <c r="AG624" s="253" t="str">
        <f t="shared" si="292"/>
        <v/>
      </c>
      <c r="AH624" s="147"/>
      <c r="AI624" s="147"/>
      <c r="AR624" s="148"/>
      <c r="BA624" s="147"/>
      <c r="BI624" s="148"/>
      <c r="BR624" s="147"/>
      <c r="BX624" s="25"/>
      <c r="CG624" s="147"/>
    </row>
    <row r="625" spans="1:85" ht="15.75" thickBot="1">
      <c r="A625" s="193" t="s">
        <v>11</v>
      </c>
      <c r="B625" s="194">
        <v>0</v>
      </c>
      <c r="C625" s="194">
        <v>0</v>
      </c>
      <c r="D625" s="194">
        <v>0</v>
      </c>
      <c r="E625" s="194">
        <v>0</v>
      </c>
      <c r="F625" s="323"/>
      <c r="G625" s="194">
        <v>0</v>
      </c>
      <c r="H625" s="195">
        <v>0</v>
      </c>
      <c r="I625" s="196">
        <f t="shared" si="290"/>
        <v>0</v>
      </c>
      <c r="J625" s="155"/>
      <c r="K625" s="197" t="s">
        <v>11</v>
      </c>
      <c r="L625" s="194">
        <v>0</v>
      </c>
      <c r="M625" s="194">
        <v>0</v>
      </c>
      <c r="N625" s="194">
        <v>0</v>
      </c>
      <c r="O625" s="194">
        <v>0</v>
      </c>
      <c r="P625" s="194">
        <v>0</v>
      </c>
      <c r="Q625" s="194">
        <v>0</v>
      </c>
      <c r="R625" s="198">
        <v>0</v>
      </c>
      <c r="S625" s="199">
        <f t="shared" si="291"/>
        <v>0</v>
      </c>
      <c r="U625" s="287" t="s">
        <v>11</v>
      </c>
      <c r="V625" s="213">
        <v>0</v>
      </c>
      <c r="W625" s="213">
        <v>0</v>
      </c>
      <c r="X625" s="213">
        <v>0</v>
      </c>
      <c r="Y625" s="213">
        <v>0</v>
      </c>
      <c r="Z625" s="213">
        <v>0</v>
      </c>
      <c r="AA625" s="213">
        <v>0</v>
      </c>
      <c r="AB625" s="213">
        <v>0</v>
      </c>
      <c r="AC625" s="213">
        <v>0</v>
      </c>
      <c r="AD625" s="213">
        <v>0</v>
      </c>
      <c r="AE625" s="213">
        <v>0</v>
      </c>
      <c r="AF625" s="252">
        <f t="shared" si="289"/>
        <v>0</v>
      </c>
      <c r="AG625" s="253" t="str">
        <f t="shared" si="292"/>
        <v/>
      </c>
      <c r="AH625" s="147"/>
      <c r="AI625" s="147"/>
      <c r="AR625" s="148"/>
      <c r="BA625" s="147"/>
      <c r="BI625" s="148"/>
      <c r="BR625" s="147"/>
      <c r="BX625" s="25"/>
      <c r="CG625" s="147"/>
    </row>
    <row r="626" spans="1:85" ht="15">
      <c r="A626" s="200" t="s">
        <v>26</v>
      </c>
      <c r="B626" s="201">
        <f>SUM(B605:B621)</f>
        <v>15790.39680202507</v>
      </c>
      <c r="C626" s="201">
        <f t="shared" ref="C626:H626" si="294">SUM(C605:C621)</f>
        <v>0</v>
      </c>
      <c r="D626" s="201">
        <f t="shared" si="294"/>
        <v>3887.1818151195403</v>
      </c>
      <c r="E626" s="201">
        <f t="shared" si="294"/>
        <v>1891.5310960927784</v>
      </c>
      <c r="F626" s="201">
        <f t="shared" si="294"/>
        <v>0</v>
      </c>
      <c r="G626" s="201">
        <f t="shared" si="294"/>
        <v>997.06714744327076</v>
      </c>
      <c r="H626" s="203">
        <f t="shared" si="294"/>
        <v>0</v>
      </c>
      <c r="I626" s="160">
        <f t="shared" ref="I626" si="295">SUM(I605:I621)</f>
        <v>22566.176860680662</v>
      </c>
      <c r="J626" s="155"/>
      <c r="K626" s="202" t="s">
        <v>26</v>
      </c>
      <c r="L626" s="201">
        <f>SUM(L605:L621)</f>
        <v>15790.39680202507</v>
      </c>
      <c r="M626" s="201">
        <f t="shared" ref="M626:R626" si="296">SUM(M605:M621)</f>
        <v>0</v>
      </c>
      <c r="N626" s="201">
        <f t="shared" si="296"/>
        <v>3887.1818151195403</v>
      </c>
      <c r="O626" s="201">
        <f t="shared" si="296"/>
        <v>1891.5310960927784</v>
      </c>
      <c r="P626" s="201">
        <f t="shared" si="296"/>
        <v>10200.751514956075</v>
      </c>
      <c r="Q626" s="201">
        <f t="shared" si="296"/>
        <v>997.06714744327076</v>
      </c>
      <c r="R626" s="203">
        <f t="shared" si="296"/>
        <v>0</v>
      </c>
      <c r="S626" s="204">
        <f t="shared" ref="S626" si="297">SUM(S605:S621)</f>
        <v>32766.928375636737</v>
      </c>
      <c r="U626" s="230" t="s">
        <v>59</v>
      </c>
      <c r="V626" s="231">
        <f>SUM(V605:V621)</f>
        <v>15790.39680202507</v>
      </c>
      <c r="W626" s="231">
        <f t="shared" ref="W626:AE626" si="298">SUM(W605:W621)</f>
        <v>3329.322286385363</v>
      </c>
      <c r="X626" s="231">
        <f t="shared" si="298"/>
        <v>557.85952873417727</v>
      </c>
      <c r="Y626" s="231">
        <f t="shared" si="298"/>
        <v>598.95939153262646</v>
      </c>
      <c r="Z626" s="231">
        <f t="shared" si="298"/>
        <v>672.20068938071915</v>
      </c>
      <c r="AA626" s="231">
        <f t="shared" si="298"/>
        <v>182.16017981416806</v>
      </c>
      <c r="AB626" s="231">
        <f t="shared" si="298"/>
        <v>532.83182658828548</v>
      </c>
      <c r="AC626" s="231">
        <f t="shared" si="298"/>
        <v>464.23532085498528</v>
      </c>
      <c r="AD626" s="231">
        <f t="shared" si="298"/>
        <v>438.2108353652647</v>
      </c>
      <c r="AE626" s="254">
        <f t="shared" si="298"/>
        <v>10200.751514956075</v>
      </c>
      <c r="AF626" s="255">
        <f>SUM(AF605:AF621)</f>
        <v>32766.92837563674</v>
      </c>
      <c r="AG626" s="256" t="str">
        <f t="shared" si="292"/>
        <v/>
      </c>
      <c r="AH626" s="147"/>
      <c r="AI626" s="147"/>
      <c r="AR626" s="148"/>
      <c r="BA626" s="147"/>
      <c r="BI626" s="148"/>
      <c r="BR626" s="147"/>
      <c r="BX626" s="25"/>
      <c r="CG626" s="147"/>
    </row>
    <row r="627" spans="1:85" s="25" customFormat="1" ht="15" thickBot="1">
      <c r="A627" s="60" t="s">
        <v>83</v>
      </c>
      <c r="B627" s="49">
        <f>IF($I626=0,"-",B626/$I626)</f>
        <v>0.69973735026150041</v>
      </c>
      <c r="C627" s="49">
        <f t="shared" ref="C627:H627" si="299">IF($I626=0,"-",C626/$I626)</f>
        <v>0</v>
      </c>
      <c r="D627" s="49">
        <f t="shared" si="299"/>
        <v>0.17225699502039141</v>
      </c>
      <c r="E627" s="49">
        <f t="shared" si="299"/>
        <v>8.3821513399045672E-2</v>
      </c>
      <c r="F627" s="49">
        <f t="shared" si="299"/>
        <v>0</v>
      </c>
      <c r="G627" s="49">
        <f t="shared" si="299"/>
        <v>4.4184141319062419E-2</v>
      </c>
      <c r="H627" s="71">
        <f t="shared" si="299"/>
        <v>0</v>
      </c>
      <c r="I627" s="50">
        <f>SUM(B627:H627)</f>
        <v>0.99999999999999989</v>
      </c>
      <c r="K627" s="82" t="s">
        <v>83</v>
      </c>
      <c r="L627" s="99">
        <f>IF($S626=0,"-",L626/$S626)</f>
        <v>0.48190042780347203</v>
      </c>
      <c r="M627" s="99">
        <f t="shared" ref="M627:R627" si="300">IF($S626=0,"-",M626/$S626)</f>
        <v>0</v>
      </c>
      <c r="N627" s="99">
        <f t="shared" si="300"/>
        <v>0.11863125437200836</v>
      </c>
      <c r="O627" s="99">
        <f t="shared" si="300"/>
        <v>5.7726835863540771E-2</v>
      </c>
      <c r="P627" s="99">
        <f t="shared" si="300"/>
        <v>0.31131241225957151</v>
      </c>
      <c r="Q627" s="99">
        <f t="shared" si="300"/>
        <v>3.0429069701407293E-2</v>
      </c>
      <c r="R627" s="100">
        <f t="shared" si="300"/>
        <v>0</v>
      </c>
      <c r="S627" s="101">
        <f>SUM(L627:R627)</f>
        <v>0.99999999999999989</v>
      </c>
      <c r="U627" s="111" t="s">
        <v>83</v>
      </c>
      <c r="V627" s="133">
        <f>V626/$AF626</f>
        <v>0.48190042780347198</v>
      </c>
      <c r="W627" s="133">
        <f t="shared" ref="W627:AF627" si="301">W626/$AF626</f>
        <v>0.1016061758434709</v>
      </c>
      <c r="X627" s="133">
        <f t="shared" si="301"/>
        <v>1.7025078528537442E-2</v>
      </c>
      <c r="Y627" s="133">
        <f t="shared" si="301"/>
        <v>1.8279387822569659E-2</v>
      </c>
      <c r="Z627" s="133">
        <f t="shared" si="301"/>
        <v>2.051460795087897E-2</v>
      </c>
      <c r="AA627" s="133">
        <f t="shared" si="301"/>
        <v>5.5592693256414595E-3</v>
      </c>
      <c r="AB627" s="133">
        <f t="shared" si="301"/>
        <v>1.6261268693847513E-2</v>
      </c>
      <c r="AC627" s="133">
        <f t="shared" si="301"/>
        <v>1.4167801007559778E-2</v>
      </c>
      <c r="AD627" s="257">
        <f t="shared" si="301"/>
        <v>1.3373570764450672E-2</v>
      </c>
      <c r="AE627" s="257">
        <f t="shared" si="301"/>
        <v>0.31131241225957146</v>
      </c>
      <c r="AF627" s="258">
        <f t="shared" si="301"/>
        <v>1</v>
      </c>
      <c r="AG627" s="259"/>
      <c r="AR627" s="205"/>
      <c r="BI627" s="205"/>
    </row>
    <row r="628" spans="1:85" ht="15" thickBot="1">
      <c r="A628" s="234"/>
      <c r="B628" s="234"/>
      <c r="C628" s="234"/>
      <c r="D628" s="234"/>
      <c r="E628" s="234"/>
      <c r="F628" s="234"/>
      <c r="G628" s="234"/>
      <c r="H628" s="234"/>
      <c r="I628" s="234"/>
      <c r="K628" s="234"/>
      <c r="L628" s="234"/>
      <c r="M628" s="234"/>
      <c r="N628" s="234"/>
      <c r="O628" s="234"/>
      <c r="P628" s="234"/>
      <c r="Q628" s="234"/>
      <c r="R628" s="234"/>
      <c r="S628" s="234"/>
      <c r="AG628" s="147"/>
      <c r="AH628" s="147"/>
      <c r="AI628" s="147"/>
      <c r="AP628" s="148"/>
      <c r="BA628" s="147"/>
      <c r="BG628" s="148"/>
      <c r="BR628" s="147"/>
      <c r="BV628" s="25"/>
      <c r="CG628" s="147"/>
    </row>
    <row r="629" spans="1:85" ht="28.5">
      <c r="A629" s="324" t="s">
        <v>47</v>
      </c>
      <c r="B629" s="151" t="s">
        <v>0</v>
      </c>
      <c r="C629" s="151" t="s">
        <v>1</v>
      </c>
      <c r="D629" s="151" t="s">
        <v>2</v>
      </c>
      <c r="E629" s="151" t="s">
        <v>3</v>
      </c>
      <c r="F629" s="151" t="s">
        <v>27</v>
      </c>
      <c r="G629" s="151" t="s">
        <v>4</v>
      </c>
      <c r="H629" s="151" t="s">
        <v>5</v>
      </c>
      <c r="I629" s="152" t="s">
        <v>6</v>
      </c>
      <c r="K629" s="326" t="s">
        <v>47</v>
      </c>
      <c r="L629" s="153" t="s">
        <v>0</v>
      </c>
      <c r="M629" s="153" t="s">
        <v>1</v>
      </c>
      <c r="N629" s="153" t="s">
        <v>2</v>
      </c>
      <c r="O629" s="153" t="s">
        <v>3</v>
      </c>
      <c r="P629" s="153" t="s">
        <v>27</v>
      </c>
      <c r="Q629" s="153" t="s">
        <v>4</v>
      </c>
      <c r="R629" s="153" t="s">
        <v>5</v>
      </c>
      <c r="S629" s="154" t="s">
        <v>6</v>
      </c>
    </row>
    <row r="630" spans="1:85" ht="15" customHeight="1">
      <c r="A630" s="325" t="s">
        <v>47</v>
      </c>
      <c r="B630" s="312" t="s">
        <v>115</v>
      </c>
      <c r="C630" s="313"/>
      <c r="D630" s="313"/>
      <c r="E630" s="313"/>
      <c r="F630" s="313"/>
      <c r="G630" s="313"/>
      <c r="H630" s="313"/>
      <c r="I630" s="314"/>
      <c r="K630" s="327" t="s">
        <v>47</v>
      </c>
      <c r="L630" s="315" t="s">
        <v>115</v>
      </c>
      <c r="M630" s="316"/>
      <c r="N630" s="316"/>
      <c r="O630" s="316"/>
      <c r="P630" s="316"/>
      <c r="Q630" s="316"/>
      <c r="R630" s="316"/>
      <c r="S630" s="317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85" ht="15">
      <c r="A631" s="157" t="s">
        <v>7</v>
      </c>
      <c r="B631" s="158">
        <v>0.33598828906484202</v>
      </c>
      <c r="C631" s="158">
        <v>0</v>
      </c>
      <c r="D631" s="158">
        <v>0</v>
      </c>
      <c r="E631" s="158">
        <v>0</v>
      </c>
      <c r="F631" s="158">
        <v>0</v>
      </c>
      <c r="G631" s="158">
        <v>0</v>
      </c>
      <c r="H631" s="159">
        <v>0</v>
      </c>
      <c r="I631" s="160">
        <f>SUM(B631:H631)</f>
        <v>0.33598828906484202</v>
      </c>
      <c r="J631" s="155"/>
      <c r="K631" s="209" t="s">
        <v>7</v>
      </c>
      <c r="L631" s="158">
        <v>0.33598828906484202</v>
      </c>
      <c r="M631" s="158">
        <v>0</v>
      </c>
      <c r="N631" s="158">
        <v>0</v>
      </c>
      <c r="O631" s="158">
        <v>0</v>
      </c>
      <c r="P631" s="158">
        <v>0</v>
      </c>
      <c r="Q631" s="158">
        <v>0</v>
      </c>
      <c r="R631" s="210">
        <v>0</v>
      </c>
      <c r="S631" s="211">
        <f>SUM(L631:R631)</f>
        <v>0.33598828906484202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85" ht="15">
      <c r="A632" s="165" t="s">
        <v>8</v>
      </c>
      <c r="B632" s="166">
        <v>1.1506935250926993</v>
      </c>
      <c r="C632" s="166">
        <v>0</v>
      </c>
      <c r="D632" s="166">
        <v>0</v>
      </c>
      <c r="E632" s="166">
        <v>0</v>
      </c>
      <c r="F632" s="166">
        <v>0</v>
      </c>
      <c r="G632" s="166">
        <v>0</v>
      </c>
      <c r="H632" s="167">
        <v>0</v>
      </c>
      <c r="I632" s="168">
        <f t="shared" ref="I632:I651" si="302">SUM(B632:H632)</f>
        <v>1.1506935250926993</v>
      </c>
      <c r="J632" s="155"/>
      <c r="K632" s="169" t="s">
        <v>8</v>
      </c>
      <c r="L632" s="170">
        <v>1.1506935250926993</v>
      </c>
      <c r="M632" s="170">
        <v>0</v>
      </c>
      <c r="N632" s="170">
        <v>0</v>
      </c>
      <c r="O632" s="170">
        <v>0</v>
      </c>
      <c r="P632" s="170">
        <v>0</v>
      </c>
      <c r="Q632" s="170">
        <v>0</v>
      </c>
      <c r="R632" s="171">
        <v>0</v>
      </c>
      <c r="S632" s="172">
        <f t="shared" ref="S632:S651" si="303">SUM(L632:R632)</f>
        <v>1.1506935250926993</v>
      </c>
    </row>
    <row r="633" spans="1:85" ht="15">
      <c r="A633" s="173" t="s">
        <v>10</v>
      </c>
      <c r="B633" s="162">
        <v>1.2333036233413301</v>
      </c>
      <c r="C633" s="162">
        <v>0</v>
      </c>
      <c r="D633" s="162">
        <v>3.9508208673976085E-3</v>
      </c>
      <c r="E633" s="162">
        <v>0</v>
      </c>
      <c r="F633" s="162">
        <v>0</v>
      </c>
      <c r="G633" s="162">
        <v>0</v>
      </c>
      <c r="H633" s="174">
        <v>0</v>
      </c>
      <c r="I633" s="160">
        <f t="shared" si="302"/>
        <v>1.2372544442087277</v>
      </c>
      <c r="J633" s="155"/>
      <c r="K633" s="175" t="s">
        <v>10</v>
      </c>
      <c r="L633" s="162">
        <v>1.2333036233413301</v>
      </c>
      <c r="M633" s="162">
        <v>0</v>
      </c>
      <c r="N633" s="162">
        <v>3.9508208673976085E-3</v>
      </c>
      <c r="O633" s="162">
        <v>0</v>
      </c>
      <c r="P633" s="162">
        <v>0</v>
      </c>
      <c r="Q633" s="162">
        <v>0</v>
      </c>
      <c r="R633" s="163">
        <v>0</v>
      </c>
      <c r="S633" s="164">
        <f t="shared" si="303"/>
        <v>1.2372544442087277</v>
      </c>
    </row>
    <row r="634" spans="1:85" ht="15">
      <c r="A634" s="165" t="s">
        <v>52</v>
      </c>
      <c r="B634" s="166">
        <v>0</v>
      </c>
      <c r="C634" s="166">
        <v>0</v>
      </c>
      <c r="D634" s="166">
        <v>0</v>
      </c>
      <c r="E634" s="166">
        <v>0</v>
      </c>
      <c r="F634" s="166">
        <v>0</v>
      </c>
      <c r="G634" s="166">
        <v>0</v>
      </c>
      <c r="H634" s="167">
        <v>0</v>
      </c>
      <c r="I634" s="168">
        <f t="shared" si="302"/>
        <v>0</v>
      </c>
      <c r="J634" s="155"/>
      <c r="K634" s="169" t="s">
        <v>52</v>
      </c>
      <c r="L634" s="170">
        <v>0</v>
      </c>
      <c r="M634" s="170">
        <v>0</v>
      </c>
      <c r="N634" s="170">
        <v>0</v>
      </c>
      <c r="O634" s="170">
        <v>0</v>
      </c>
      <c r="P634" s="170">
        <v>0</v>
      </c>
      <c r="Q634" s="170">
        <v>0</v>
      </c>
      <c r="R634" s="171">
        <v>0</v>
      </c>
      <c r="S634" s="172">
        <f t="shared" si="303"/>
        <v>0</v>
      </c>
    </row>
    <row r="635" spans="1:85" ht="15">
      <c r="A635" s="173" t="s">
        <v>16</v>
      </c>
      <c r="B635" s="162">
        <v>57.634103227003386</v>
      </c>
      <c r="C635" s="162">
        <v>0.2490982065244286</v>
      </c>
      <c r="D635" s="162">
        <v>4.6441404665716144</v>
      </c>
      <c r="E635" s="162">
        <v>0</v>
      </c>
      <c r="F635" s="162">
        <v>0</v>
      </c>
      <c r="G635" s="162">
        <v>0</v>
      </c>
      <c r="H635" s="174">
        <v>0</v>
      </c>
      <c r="I635" s="160">
        <f t="shared" si="302"/>
        <v>62.527341900099429</v>
      </c>
      <c r="J635" s="155"/>
      <c r="K635" s="175" t="s">
        <v>16</v>
      </c>
      <c r="L635" s="162">
        <v>57.634103227003386</v>
      </c>
      <c r="M635" s="162">
        <v>0.2490982065244286</v>
      </c>
      <c r="N635" s="162">
        <v>4.6441404665716144</v>
      </c>
      <c r="O635" s="162">
        <v>0</v>
      </c>
      <c r="P635" s="162">
        <v>0</v>
      </c>
      <c r="Q635" s="162">
        <v>0</v>
      </c>
      <c r="R635" s="163">
        <v>0</v>
      </c>
      <c r="S635" s="164">
        <f t="shared" si="303"/>
        <v>62.527341900099429</v>
      </c>
    </row>
    <row r="636" spans="1:85" ht="15">
      <c r="A636" s="165" t="s">
        <v>15</v>
      </c>
      <c r="B636" s="166">
        <v>6.6352876352153896</v>
      </c>
      <c r="C636" s="166">
        <v>0.14974388663722971</v>
      </c>
      <c r="D636" s="166">
        <v>0</v>
      </c>
      <c r="E636" s="166">
        <v>0</v>
      </c>
      <c r="F636" s="166">
        <v>0</v>
      </c>
      <c r="G636" s="166">
        <v>0</v>
      </c>
      <c r="H636" s="167">
        <v>0</v>
      </c>
      <c r="I636" s="168">
        <f t="shared" si="302"/>
        <v>6.7850315218526189</v>
      </c>
      <c r="J636" s="155"/>
      <c r="K636" s="169" t="s">
        <v>15</v>
      </c>
      <c r="L636" s="170">
        <v>6.6352876352153896</v>
      </c>
      <c r="M636" s="170">
        <v>0.14974388663722971</v>
      </c>
      <c r="N636" s="170">
        <v>0</v>
      </c>
      <c r="O636" s="170">
        <v>0</v>
      </c>
      <c r="P636" s="170">
        <v>0</v>
      </c>
      <c r="Q636" s="170">
        <v>0</v>
      </c>
      <c r="R636" s="171">
        <v>0</v>
      </c>
      <c r="S636" s="172">
        <f t="shared" si="303"/>
        <v>6.7850315218526189</v>
      </c>
    </row>
    <row r="637" spans="1:85" ht="15">
      <c r="A637" s="173" t="s">
        <v>54</v>
      </c>
      <c r="B637" s="162">
        <v>0</v>
      </c>
      <c r="C637" s="162">
        <v>0.29212615787281759</v>
      </c>
      <c r="D637" s="162">
        <v>0</v>
      </c>
      <c r="E637" s="162">
        <v>14.178536086700484</v>
      </c>
      <c r="F637" s="162">
        <v>559.94980143098758</v>
      </c>
      <c r="G637" s="162">
        <v>0</v>
      </c>
      <c r="H637" s="174">
        <v>0</v>
      </c>
      <c r="I637" s="160">
        <f t="shared" si="302"/>
        <v>574.42046367556088</v>
      </c>
      <c r="J637" s="155"/>
      <c r="K637" s="175" t="s">
        <v>54</v>
      </c>
      <c r="L637" s="162">
        <v>0</v>
      </c>
      <c r="M637" s="162">
        <v>0.29212615787281759</v>
      </c>
      <c r="N637" s="162">
        <v>0</v>
      </c>
      <c r="O637" s="162">
        <v>14.178536086700484</v>
      </c>
      <c r="P637" s="162">
        <v>559.94980143098758</v>
      </c>
      <c r="Q637" s="162">
        <v>0</v>
      </c>
      <c r="R637" s="163">
        <v>0</v>
      </c>
      <c r="S637" s="164">
        <f t="shared" si="303"/>
        <v>574.42046367556088</v>
      </c>
    </row>
    <row r="638" spans="1:85" ht="15">
      <c r="A638" s="165" t="s">
        <v>12</v>
      </c>
      <c r="B638" s="166">
        <v>0</v>
      </c>
      <c r="C638" s="166">
        <v>0</v>
      </c>
      <c r="D638" s="166">
        <v>0</v>
      </c>
      <c r="E638" s="166">
        <v>21.468933377545227</v>
      </c>
      <c r="F638" s="166">
        <v>0</v>
      </c>
      <c r="G638" s="166">
        <v>0</v>
      </c>
      <c r="H638" s="167">
        <v>0</v>
      </c>
      <c r="I638" s="168">
        <f t="shared" si="302"/>
        <v>21.468933377545227</v>
      </c>
      <c r="J638" s="155"/>
      <c r="K638" s="169" t="s">
        <v>12</v>
      </c>
      <c r="L638" s="170">
        <v>0</v>
      </c>
      <c r="M638" s="170">
        <v>0</v>
      </c>
      <c r="N638" s="170">
        <v>0</v>
      </c>
      <c r="O638" s="170">
        <v>21.468933377545227</v>
      </c>
      <c r="P638" s="170">
        <v>0</v>
      </c>
      <c r="Q638" s="170">
        <v>0</v>
      </c>
      <c r="R638" s="171">
        <v>0</v>
      </c>
      <c r="S638" s="172">
        <f t="shared" si="303"/>
        <v>21.468933377545227</v>
      </c>
    </row>
    <row r="639" spans="1:85" ht="15">
      <c r="A639" s="173" t="s">
        <v>55</v>
      </c>
      <c r="B639" s="162">
        <v>0</v>
      </c>
      <c r="C639" s="162">
        <v>0</v>
      </c>
      <c r="D639" s="162">
        <v>0</v>
      </c>
      <c r="E639" s="162">
        <v>0</v>
      </c>
      <c r="F639" s="162">
        <v>0</v>
      </c>
      <c r="G639" s="162">
        <v>0</v>
      </c>
      <c r="H639" s="174">
        <v>0</v>
      </c>
      <c r="I639" s="160">
        <f t="shared" si="302"/>
        <v>0</v>
      </c>
      <c r="J639" s="155"/>
      <c r="K639" s="175" t="s">
        <v>55</v>
      </c>
      <c r="L639" s="162">
        <v>0</v>
      </c>
      <c r="M639" s="162">
        <v>0</v>
      </c>
      <c r="N639" s="162">
        <v>0</v>
      </c>
      <c r="O639" s="162">
        <v>0</v>
      </c>
      <c r="P639" s="162">
        <v>0</v>
      </c>
      <c r="Q639" s="162">
        <v>0</v>
      </c>
      <c r="R639" s="163">
        <v>0</v>
      </c>
      <c r="S639" s="164">
        <f t="shared" si="303"/>
        <v>0</v>
      </c>
    </row>
    <row r="640" spans="1:85" ht="15">
      <c r="A640" s="165" t="s">
        <v>17</v>
      </c>
      <c r="B640" s="166">
        <v>12.770847734876476</v>
      </c>
      <c r="C640" s="166">
        <v>0</v>
      </c>
      <c r="D640" s="166">
        <v>6.1826634178447568E-2</v>
      </c>
      <c r="E640" s="166">
        <v>0.37619733896734986</v>
      </c>
      <c r="F640" s="166">
        <v>0</v>
      </c>
      <c r="G640" s="166">
        <v>0</v>
      </c>
      <c r="H640" s="167">
        <v>0</v>
      </c>
      <c r="I640" s="168">
        <f t="shared" si="302"/>
        <v>13.208871708022274</v>
      </c>
      <c r="J640" s="155"/>
      <c r="K640" s="169" t="s">
        <v>17</v>
      </c>
      <c r="L640" s="170">
        <v>12.770847734876476</v>
      </c>
      <c r="M640" s="170">
        <v>0</v>
      </c>
      <c r="N640" s="170">
        <v>6.1826634178447568E-2</v>
      </c>
      <c r="O640" s="170">
        <v>0.37619733896734986</v>
      </c>
      <c r="P640" s="170">
        <v>0</v>
      </c>
      <c r="Q640" s="170">
        <v>0</v>
      </c>
      <c r="R640" s="171">
        <v>0</v>
      </c>
      <c r="S640" s="172">
        <f t="shared" si="303"/>
        <v>13.208871708022274</v>
      </c>
    </row>
    <row r="641" spans="1:70" ht="15">
      <c r="A641" s="173" t="s">
        <v>139</v>
      </c>
      <c r="B641" s="162">
        <v>20.847747050335247</v>
      </c>
      <c r="C641" s="162">
        <v>0</v>
      </c>
      <c r="D641" s="162">
        <v>5.388232336125875</v>
      </c>
      <c r="E641" s="162">
        <v>0</v>
      </c>
      <c r="F641" s="162">
        <v>0</v>
      </c>
      <c r="G641" s="162">
        <v>0</v>
      </c>
      <c r="H641" s="174">
        <v>0</v>
      </c>
      <c r="I641" s="160">
        <f t="shared" si="302"/>
        <v>26.235979386461121</v>
      </c>
      <c r="J641" s="155"/>
      <c r="K641" s="175" t="s">
        <v>139</v>
      </c>
      <c r="L641" s="162">
        <v>20.847747050335247</v>
      </c>
      <c r="M641" s="162">
        <v>0</v>
      </c>
      <c r="N641" s="162">
        <v>5.388232336125875</v>
      </c>
      <c r="O641" s="162">
        <v>0</v>
      </c>
      <c r="P641" s="162">
        <v>0</v>
      </c>
      <c r="Q641" s="162">
        <v>0</v>
      </c>
      <c r="R641" s="163">
        <v>0</v>
      </c>
      <c r="S641" s="164">
        <f t="shared" si="303"/>
        <v>26.235979386461121</v>
      </c>
    </row>
    <row r="642" spans="1:70" ht="15">
      <c r="A642" s="165" t="s">
        <v>25</v>
      </c>
      <c r="B642" s="166">
        <v>78.243228857051662</v>
      </c>
      <c r="C642" s="166">
        <v>0.10166326344363162</v>
      </c>
      <c r="D642" s="166">
        <v>1.618406513872386</v>
      </c>
      <c r="E642" s="166">
        <v>130.01574633795931</v>
      </c>
      <c r="F642" s="166">
        <v>0</v>
      </c>
      <c r="G642" s="166">
        <v>43.843942930603298</v>
      </c>
      <c r="H642" s="167">
        <v>0.61513013245347303</v>
      </c>
      <c r="I642" s="168">
        <f t="shared" si="302"/>
        <v>254.43811803538378</v>
      </c>
      <c r="J642" s="155"/>
      <c r="K642" s="169" t="s">
        <v>25</v>
      </c>
      <c r="L642" s="170">
        <v>78.243228857051662</v>
      </c>
      <c r="M642" s="170">
        <v>0.10166326344363162</v>
      </c>
      <c r="N642" s="170">
        <v>1.618406513872386</v>
      </c>
      <c r="O642" s="170">
        <v>130.01574633795931</v>
      </c>
      <c r="P642" s="170">
        <v>0</v>
      </c>
      <c r="Q642" s="170">
        <v>43.843942930603298</v>
      </c>
      <c r="R642" s="171">
        <v>0.61513013245347303</v>
      </c>
      <c r="S642" s="172">
        <f t="shared" si="303"/>
        <v>254.43811803538378</v>
      </c>
    </row>
    <row r="643" spans="1:70" ht="15">
      <c r="A643" s="173" t="s">
        <v>24</v>
      </c>
      <c r="B643" s="162">
        <v>14.302157659469982</v>
      </c>
      <c r="C643" s="162">
        <v>0</v>
      </c>
      <c r="D643" s="162">
        <v>0</v>
      </c>
      <c r="E643" s="162">
        <v>0</v>
      </c>
      <c r="F643" s="162">
        <v>0</v>
      </c>
      <c r="G643" s="162">
        <v>0</v>
      </c>
      <c r="H643" s="174">
        <v>0</v>
      </c>
      <c r="I643" s="160">
        <f t="shared" si="302"/>
        <v>14.302157659469982</v>
      </c>
      <c r="J643" s="155"/>
      <c r="K643" s="175" t="s">
        <v>24</v>
      </c>
      <c r="L643" s="162">
        <v>14.302157659469982</v>
      </c>
      <c r="M643" s="162">
        <v>0</v>
      </c>
      <c r="N643" s="162">
        <v>0</v>
      </c>
      <c r="O643" s="162">
        <v>0</v>
      </c>
      <c r="P643" s="162">
        <v>0</v>
      </c>
      <c r="Q643" s="162">
        <v>0</v>
      </c>
      <c r="R643" s="163">
        <v>0</v>
      </c>
      <c r="S643" s="164">
        <f t="shared" si="303"/>
        <v>14.302157659469982</v>
      </c>
    </row>
    <row r="644" spans="1:70" ht="15">
      <c r="A644" s="165" t="s">
        <v>56</v>
      </c>
      <c r="B644" s="166">
        <v>191.16251534688797</v>
      </c>
      <c r="C644" s="166">
        <v>8.6590131451204382</v>
      </c>
      <c r="D644" s="166">
        <v>108.84938848317454</v>
      </c>
      <c r="E644" s="166">
        <v>0</v>
      </c>
      <c r="F644" s="166">
        <v>0</v>
      </c>
      <c r="G644" s="166">
        <v>0</v>
      </c>
      <c r="H644" s="167">
        <v>0</v>
      </c>
      <c r="I644" s="168">
        <f t="shared" si="302"/>
        <v>308.67091697518293</v>
      </c>
      <c r="J644" s="155"/>
      <c r="K644" s="169" t="s">
        <v>56</v>
      </c>
      <c r="L644" s="170">
        <v>191.16251534688797</v>
      </c>
      <c r="M644" s="170">
        <v>8.6590131451204382</v>
      </c>
      <c r="N644" s="170">
        <v>108.84938848317454</v>
      </c>
      <c r="O644" s="170">
        <v>0</v>
      </c>
      <c r="P644" s="170">
        <v>0</v>
      </c>
      <c r="Q644" s="170">
        <v>0</v>
      </c>
      <c r="R644" s="171">
        <v>0</v>
      </c>
      <c r="S644" s="172">
        <f t="shared" si="303"/>
        <v>308.67091697518293</v>
      </c>
    </row>
    <row r="645" spans="1:70" ht="15">
      <c r="A645" s="173" t="s">
        <v>22</v>
      </c>
      <c r="B645" s="162">
        <v>65.434724540183353</v>
      </c>
      <c r="C645" s="162">
        <v>0</v>
      </c>
      <c r="D645" s="162">
        <v>0</v>
      </c>
      <c r="E645" s="162">
        <v>0.88680118095482707</v>
      </c>
      <c r="F645" s="162">
        <v>41.052642453653974</v>
      </c>
      <c r="G645" s="162">
        <v>0</v>
      </c>
      <c r="H645" s="174">
        <v>0</v>
      </c>
      <c r="I645" s="160">
        <f t="shared" si="302"/>
        <v>107.37416817479216</v>
      </c>
      <c r="J645" s="155"/>
      <c r="K645" s="175" t="s">
        <v>22</v>
      </c>
      <c r="L645" s="162">
        <v>65.434724540183353</v>
      </c>
      <c r="M645" s="162">
        <v>0</v>
      </c>
      <c r="N645" s="162">
        <v>0</v>
      </c>
      <c r="O645" s="162">
        <v>0.88680118095482707</v>
      </c>
      <c r="P645" s="162">
        <v>41.052642453653974</v>
      </c>
      <c r="Q645" s="162">
        <v>0</v>
      </c>
      <c r="R645" s="163">
        <v>0</v>
      </c>
      <c r="S645" s="164">
        <f t="shared" si="303"/>
        <v>107.37416817479216</v>
      </c>
    </row>
    <row r="646" spans="1:70" ht="15">
      <c r="A646" s="165" t="s">
        <v>21</v>
      </c>
      <c r="B646" s="166">
        <v>0</v>
      </c>
      <c r="C646" s="166">
        <v>0</v>
      </c>
      <c r="D646" s="166">
        <v>0</v>
      </c>
      <c r="E646" s="166">
        <v>0</v>
      </c>
      <c r="F646" s="166">
        <v>0</v>
      </c>
      <c r="G646" s="166">
        <v>0</v>
      </c>
      <c r="H646" s="167">
        <v>0</v>
      </c>
      <c r="I646" s="168">
        <f t="shared" si="302"/>
        <v>0</v>
      </c>
      <c r="J646" s="155"/>
      <c r="K646" s="169" t="s">
        <v>21</v>
      </c>
      <c r="L646" s="170">
        <v>0</v>
      </c>
      <c r="M646" s="170">
        <v>0</v>
      </c>
      <c r="N646" s="170">
        <v>0</v>
      </c>
      <c r="O646" s="170">
        <v>0</v>
      </c>
      <c r="P646" s="170">
        <v>0</v>
      </c>
      <c r="Q646" s="170">
        <v>0</v>
      </c>
      <c r="R646" s="171">
        <v>0</v>
      </c>
      <c r="S646" s="172">
        <f t="shared" si="303"/>
        <v>0</v>
      </c>
    </row>
    <row r="647" spans="1:70" ht="15">
      <c r="A647" s="176" t="s">
        <v>60</v>
      </c>
      <c r="B647" s="162">
        <v>9.0105580105922325</v>
      </c>
      <c r="C647" s="162">
        <v>0</v>
      </c>
      <c r="D647" s="162">
        <v>0</v>
      </c>
      <c r="E647" s="162">
        <v>0</v>
      </c>
      <c r="F647" s="162">
        <v>0</v>
      </c>
      <c r="G647" s="162">
        <v>0</v>
      </c>
      <c r="H647" s="174">
        <v>0</v>
      </c>
      <c r="I647" s="160">
        <f t="shared" si="302"/>
        <v>9.0105580105922325</v>
      </c>
      <c r="J647" s="155"/>
      <c r="K647" s="177" t="s">
        <v>60</v>
      </c>
      <c r="L647" s="162">
        <v>9.0105580105922325</v>
      </c>
      <c r="M647" s="162">
        <v>0</v>
      </c>
      <c r="N647" s="162">
        <v>0</v>
      </c>
      <c r="O647" s="162">
        <v>0</v>
      </c>
      <c r="P647" s="162">
        <v>0</v>
      </c>
      <c r="Q647" s="162">
        <v>0</v>
      </c>
      <c r="R647" s="163">
        <v>0</v>
      </c>
      <c r="S647" s="164">
        <f t="shared" si="303"/>
        <v>9.0105580105922325</v>
      </c>
    </row>
    <row r="648" spans="1:70">
      <c r="A648" s="178" t="s">
        <v>23</v>
      </c>
      <c r="B648" s="179">
        <v>9.0105580105922325</v>
      </c>
      <c r="C648" s="179">
        <v>0</v>
      </c>
      <c r="D648" s="179">
        <v>0</v>
      </c>
      <c r="E648" s="179">
        <v>0</v>
      </c>
      <c r="F648" s="179">
        <v>0</v>
      </c>
      <c r="G648" s="179">
        <v>0</v>
      </c>
      <c r="H648" s="180">
        <v>0</v>
      </c>
      <c r="I648" s="181">
        <f t="shared" si="302"/>
        <v>9.0105580105922325</v>
      </c>
      <c r="J648" s="155"/>
      <c r="K648" s="182" t="s">
        <v>23</v>
      </c>
      <c r="L648" s="183">
        <v>9.0105580105922325</v>
      </c>
      <c r="M648" s="183">
        <v>0</v>
      </c>
      <c r="N648" s="183">
        <v>0</v>
      </c>
      <c r="O648" s="183">
        <v>0</v>
      </c>
      <c r="P648" s="183">
        <v>0</v>
      </c>
      <c r="Q648" s="183">
        <v>0</v>
      </c>
      <c r="R648" s="184">
        <v>0</v>
      </c>
      <c r="S648" s="185">
        <f t="shared" si="303"/>
        <v>9.0105580105922325</v>
      </c>
    </row>
    <row r="649" spans="1:70">
      <c r="A649" s="186" t="s">
        <v>19</v>
      </c>
      <c r="B649" s="187">
        <v>0</v>
      </c>
      <c r="C649" s="187">
        <v>0</v>
      </c>
      <c r="D649" s="187">
        <v>0</v>
      </c>
      <c r="E649" s="187">
        <v>0</v>
      </c>
      <c r="F649" s="187">
        <v>0</v>
      </c>
      <c r="G649" s="187">
        <v>0</v>
      </c>
      <c r="H649" s="188">
        <v>0</v>
      </c>
      <c r="I649" s="189">
        <f t="shared" si="302"/>
        <v>0</v>
      </c>
      <c r="J649" s="155"/>
      <c r="K649" s="190" t="s">
        <v>19</v>
      </c>
      <c r="L649" s="187">
        <v>0</v>
      </c>
      <c r="M649" s="187">
        <v>0</v>
      </c>
      <c r="N649" s="187">
        <v>0</v>
      </c>
      <c r="O649" s="187">
        <v>0</v>
      </c>
      <c r="P649" s="187">
        <v>0</v>
      </c>
      <c r="Q649" s="187">
        <v>0</v>
      </c>
      <c r="R649" s="191">
        <v>0</v>
      </c>
      <c r="S649" s="192">
        <f t="shared" si="303"/>
        <v>0</v>
      </c>
    </row>
    <row r="650" spans="1:70">
      <c r="A650" s="178" t="s">
        <v>20</v>
      </c>
      <c r="B650" s="179">
        <v>0</v>
      </c>
      <c r="C650" s="179">
        <v>0</v>
      </c>
      <c r="D650" s="179">
        <v>0</v>
      </c>
      <c r="E650" s="179">
        <v>0</v>
      </c>
      <c r="F650" s="179">
        <v>0</v>
      </c>
      <c r="G650" s="179">
        <v>0</v>
      </c>
      <c r="H650" s="180">
        <v>0</v>
      </c>
      <c r="I650" s="181">
        <f t="shared" si="302"/>
        <v>0</v>
      </c>
      <c r="J650" s="155"/>
      <c r="K650" s="182" t="s">
        <v>20</v>
      </c>
      <c r="L650" s="183">
        <v>0</v>
      </c>
      <c r="M650" s="183">
        <v>0</v>
      </c>
      <c r="N650" s="183">
        <v>0</v>
      </c>
      <c r="O650" s="183">
        <v>0</v>
      </c>
      <c r="P650" s="183">
        <v>0</v>
      </c>
      <c r="Q650" s="183">
        <v>0</v>
      </c>
      <c r="R650" s="184">
        <v>0</v>
      </c>
      <c r="S650" s="185">
        <f t="shared" si="303"/>
        <v>0</v>
      </c>
    </row>
    <row r="651" spans="1:70" ht="15" thickBot="1">
      <c r="A651" s="193" t="s">
        <v>11</v>
      </c>
      <c r="B651" s="194">
        <v>0</v>
      </c>
      <c r="C651" s="194">
        <v>0</v>
      </c>
      <c r="D651" s="194">
        <v>0</v>
      </c>
      <c r="E651" s="194">
        <v>0</v>
      </c>
      <c r="F651" s="194">
        <v>0</v>
      </c>
      <c r="G651" s="194">
        <v>0</v>
      </c>
      <c r="H651" s="195">
        <v>0</v>
      </c>
      <c r="I651" s="196">
        <f t="shared" si="302"/>
        <v>0</v>
      </c>
      <c r="J651" s="155"/>
      <c r="K651" s="197" t="s">
        <v>11</v>
      </c>
      <c r="L651" s="194">
        <v>0</v>
      </c>
      <c r="M651" s="194">
        <v>0</v>
      </c>
      <c r="N651" s="194">
        <v>0</v>
      </c>
      <c r="O651" s="194">
        <v>0</v>
      </c>
      <c r="P651" s="194">
        <v>0</v>
      </c>
      <c r="Q651" s="194">
        <v>0</v>
      </c>
      <c r="R651" s="198">
        <v>0</v>
      </c>
      <c r="S651" s="199">
        <f t="shared" si="303"/>
        <v>0</v>
      </c>
    </row>
    <row r="652" spans="1:70" ht="15">
      <c r="A652" s="200" t="s">
        <v>26</v>
      </c>
      <c r="B652" s="201">
        <f>SUM(B631:B647)</f>
        <v>458.76115549911458</v>
      </c>
      <c r="C652" s="201">
        <f t="shared" ref="C652:H652" si="304">SUM(C631:C647)</f>
        <v>9.4516446595985464</v>
      </c>
      <c r="D652" s="201">
        <f t="shared" si="304"/>
        <v>120.56594525479025</v>
      </c>
      <c r="E652" s="201">
        <f t="shared" si="304"/>
        <v>166.92621432212718</v>
      </c>
      <c r="F652" s="201">
        <f t="shared" si="304"/>
        <v>601.00244388464159</v>
      </c>
      <c r="G652" s="201">
        <f t="shared" si="304"/>
        <v>43.843942930603298</v>
      </c>
      <c r="H652" s="203">
        <f t="shared" si="304"/>
        <v>0.61513013245347303</v>
      </c>
      <c r="I652" s="160">
        <f t="shared" ref="I652" si="305">SUM(I631:I647)</f>
        <v>1401.1664766833289</v>
      </c>
      <c r="J652" s="155"/>
      <c r="K652" s="202" t="s">
        <v>26</v>
      </c>
      <c r="L652" s="201">
        <f>SUM(L631:L647)</f>
        <v>458.76115549911458</v>
      </c>
      <c r="M652" s="201">
        <f t="shared" ref="M652:R652" si="306">SUM(M631:M647)</f>
        <v>9.4516446595985464</v>
      </c>
      <c r="N652" s="201">
        <f t="shared" si="306"/>
        <v>120.56594525479025</v>
      </c>
      <c r="O652" s="201">
        <f t="shared" si="306"/>
        <v>166.92621432212718</v>
      </c>
      <c r="P652" s="201">
        <f t="shared" si="306"/>
        <v>601.00244388464159</v>
      </c>
      <c r="Q652" s="201">
        <f t="shared" si="306"/>
        <v>43.843942930603298</v>
      </c>
      <c r="R652" s="203">
        <f t="shared" si="306"/>
        <v>0.61513013245347303</v>
      </c>
      <c r="S652" s="204">
        <f t="shared" ref="S652" si="307">SUM(S631:S647)</f>
        <v>1401.1664766833289</v>
      </c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</row>
    <row r="653" spans="1:70" s="25" customFormat="1" ht="15" thickBot="1">
      <c r="A653" s="60" t="s">
        <v>83</v>
      </c>
      <c r="B653" s="49">
        <f>IF($I652=0,"-",B652/$I652)</f>
        <v>0.32741373929030776</v>
      </c>
      <c r="C653" s="49">
        <f t="shared" ref="C653:H653" si="308">IF($I652=0,"-",C652/$I652)</f>
        <v>6.7455543769298076E-3</v>
      </c>
      <c r="D653" s="49">
        <f t="shared" si="308"/>
        <v>8.6046838303025425E-2</v>
      </c>
      <c r="E653" s="49">
        <f t="shared" si="308"/>
        <v>0.11913374827326345</v>
      </c>
      <c r="F653" s="49">
        <f t="shared" si="308"/>
        <v>0.42893007639410669</v>
      </c>
      <c r="G653" s="49">
        <f t="shared" si="308"/>
        <v>3.1291030480821491E-2</v>
      </c>
      <c r="H653" s="71">
        <f t="shared" si="308"/>
        <v>4.3901288154533523E-4</v>
      </c>
      <c r="I653" s="50">
        <f>SUM(B653:H653)</f>
        <v>1</v>
      </c>
      <c r="K653" s="82" t="s">
        <v>83</v>
      </c>
      <c r="L653" s="99">
        <f>IF($S652=0,"-",L652/$S652)</f>
        <v>0.32741373929030776</v>
      </c>
      <c r="M653" s="99">
        <f t="shared" ref="M653:R653" si="309">IF($S652=0,"-",M652/$S652)</f>
        <v>6.7455543769298076E-3</v>
      </c>
      <c r="N653" s="99">
        <f t="shared" si="309"/>
        <v>8.6046838303025425E-2</v>
      </c>
      <c r="O653" s="99">
        <f t="shared" si="309"/>
        <v>0.11913374827326345</v>
      </c>
      <c r="P653" s="99">
        <f t="shared" si="309"/>
        <v>0.42893007639410669</v>
      </c>
      <c r="Q653" s="99">
        <f t="shared" si="309"/>
        <v>3.1291030480821491E-2</v>
      </c>
      <c r="R653" s="100">
        <f t="shared" si="309"/>
        <v>4.3901288154533523E-4</v>
      </c>
      <c r="S653" s="101">
        <f>SUM(L653:R653)</f>
        <v>1</v>
      </c>
      <c r="U653" s="147"/>
      <c r="V653" s="155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6"/>
      <c r="AJ653" s="147"/>
      <c r="AK653" s="147"/>
      <c r="AL653" s="147"/>
      <c r="AM653" s="147"/>
      <c r="AN653" s="147"/>
      <c r="AO653" s="147"/>
      <c r="AP653" s="147"/>
      <c r="BA653" s="205"/>
      <c r="BR653" s="205"/>
    </row>
    <row r="654" spans="1:70">
      <c r="A654" s="234"/>
      <c r="B654" s="234"/>
      <c r="C654" s="234"/>
      <c r="D654" s="234"/>
      <c r="E654" s="234"/>
      <c r="F654" s="234"/>
      <c r="G654" s="234"/>
      <c r="H654" s="234"/>
      <c r="I654" s="234"/>
      <c r="K654" s="234"/>
      <c r="L654" s="234"/>
      <c r="M654" s="234"/>
      <c r="N654" s="234"/>
      <c r="O654" s="234"/>
      <c r="P654" s="234"/>
      <c r="Q654" s="234"/>
      <c r="R654" s="234"/>
      <c r="S654" s="234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8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" customWidth="1"/>
    <col min="2" max="2" width="18.625" style="1" customWidth="1"/>
    <col min="3" max="7" width="15.625" style="1" customWidth="1"/>
    <col min="8" max="8" width="17.25" style="1" customWidth="1"/>
    <col min="9" max="9" width="15.625" style="1" customWidth="1"/>
    <col min="10" max="10" width="15.625" style="5" customWidth="1"/>
    <col min="11" max="11" width="39.125" style="1" customWidth="1"/>
    <col min="12" max="19" width="15.625" style="1" customWidth="1"/>
    <col min="20" max="20" width="15.625" style="5" customWidth="1"/>
    <col min="21" max="21" width="36.625" style="1" customWidth="1"/>
    <col min="22" max="31" width="16.625" style="1" customWidth="1"/>
    <col min="32" max="32" width="15.625" style="1" customWidth="1"/>
    <col min="33" max="34" width="11.125" style="1" bestFit="1" customWidth="1"/>
    <col min="35" max="35" width="15.125" style="1" customWidth="1"/>
    <col min="36" max="39" width="11.125" style="1" bestFit="1" customWidth="1"/>
    <col min="40" max="40" width="11" style="1"/>
    <col min="41" max="56" width="11.125" style="1" bestFit="1" customWidth="1"/>
    <col min="57" max="58" width="11" style="1"/>
    <col min="59" max="59" width="11.125" style="1" bestFit="1" customWidth="1"/>
    <col min="60" max="16384" width="11" style="1"/>
  </cols>
  <sheetData>
    <row r="1" spans="1:85" customFormat="1" ht="15" customHeight="1" thickTop="1">
      <c r="A1" s="417" t="s">
        <v>94</v>
      </c>
      <c r="B1" s="418"/>
      <c r="C1" s="418"/>
      <c r="D1" s="418"/>
      <c r="E1" s="418"/>
      <c r="F1" s="418"/>
      <c r="G1" s="418"/>
      <c r="H1" s="418"/>
      <c r="I1" s="419"/>
      <c r="K1" s="426" t="s">
        <v>95</v>
      </c>
      <c r="L1" s="427"/>
      <c r="M1" s="427"/>
      <c r="N1" s="427"/>
      <c r="O1" s="427"/>
      <c r="P1" s="427"/>
      <c r="Q1" s="427"/>
      <c r="R1" s="427"/>
      <c r="S1" s="428"/>
      <c r="U1" s="435" t="s">
        <v>96</v>
      </c>
      <c r="V1" s="436"/>
      <c r="W1" s="436"/>
      <c r="X1" s="436"/>
      <c r="Y1" s="436"/>
      <c r="Z1" s="436"/>
      <c r="AA1" s="436"/>
      <c r="AB1" s="436"/>
      <c r="AC1" s="436"/>
      <c r="AD1" s="436"/>
      <c r="AE1" s="436"/>
      <c r="AF1" s="436"/>
      <c r="AG1" s="436"/>
      <c r="AH1" s="436"/>
      <c r="AI1" s="437"/>
      <c r="BA1" s="72"/>
      <c r="BR1" s="72"/>
      <c r="CG1" s="25"/>
    </row>
    <row r="2" spans="1:8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K2" s="429"/>
      <c r="L2" s="430"/>
      <c r="M2" s="430"/>
      <c r="N2" s="430"/>
      <c r="O2" s="430"/>
      <c r="P2" s="430"/>
      <c r="Q2" s="430"/>
      <c r="R2" s="430"/>
      <c r="S2" s="431"/>
      <c r="U2" s="438"/>
      <c r="V2" s="439"/>
      <c r="W2" s="439"/>
      <c r="X2" s="439"/>
      <c r="Y2" s="439"/>
      <c r="Z2" s="439"/>
      <c r="AA2" s="439"/>
      <c r="AB2" s="439"/>
      <c r="AC2" s="439"/>
      <c r="AD2" s="439"/>
      <c r="AE2" s="439"/>
      <c r="AF2" s="439"/>
      <c r="AG2" s="439"/>
      <c r="AH2" s="439"/>
      <c r="AI2" s="440"/>
      <c r="BA2" s="72"/>
      <c r="BR2" s="72"/>
      <c r="CG2" s="25"/>
    </row>
    <row r="3" spans="1:8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  <c r="K3" s="432"/>
      <c r="L3" s="433"/>
      <c r="M3" s="433"/>
      <c r="N3" s="433"/>
      <c r="O3" s="433"/>
      <c r="P3" s="433"/>
      <c r="Q3" s="433"/>
      <c r="R3" s="433"/>
      <c r="S3" s="434"/>
      <c r="U3" s="441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3"/>
      <c r="BA3" s="72"/>
      <c r="BR3" s="72"/>
      <c r="CG3" s="25"/>
    </row>
    <row r="4" spans="1:8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 s="26"/>
      <c r="L4" s="26"/>
      <c r="M4" s="26"/>
      <c r="N4" s="26"/>
      <c r="O4" s="26"/>
      <c r="P4" s="26"/>
      <c r="Q4" s="26"/>
      <c r="R4" s="26"/>
      <c r="S4" s="26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BA4" s="72"/>
      <c r="BR4" s="72"/>
      <c r="CG4" s="25"/>
    </row>
    <row r="5" spans="1:85" ht="80.099999999999994" customHeight="1">
      <c r="A5" s="444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05" t="s">
        <v>124</v>
      </c>
      <c r="L5" s="84" t="s">
        <v>0</v>
      </c>
      <c r="M5" s="84" t="s">
        <v>1</v>
      </c>
      <c r="N5" s="84" t="s">
        <v>2</v>
      </c>
      <c r="O5" s="84" t="s">
        <v>3</v>
      </c>
      <c r="P5" s="84" t="s">
        <v>27</v>
      </c>
      <c r="Q5" s="84" t="s">
        <v>4</v>
      </c>
      <c r="R5" s="84" t="s">
        <v>5</v>
      </c>
      <c r="S5" s="85" t="s">
        <v>6</v>
      </c>
      <c r="V5" s="6"/>
      <c r="W5" s="7"/>
      <c r="X5" s="7"/>
      <c r="Y5" s="7"/>
      <c r="Z5" s="7"/>
      <c r="AA5" s="7"/>
      <c r="AB5" s="7"/>
      <c r="AC5" s="7"/>
      <c r="AD5" s="7"/>
      <c r="AE5" s="6"/>
    </row>
    <row r="6" spans="1:85" ht="14.25" customHeight="1">
      <c r="A6" s="445" t="s">
        <v>82</v>
      </c>
      <c r="B6" s="387" t="s">
        <v>115</v>
      </c>
      <c r="C6" s="388"/>
      <c r="D6" s="388"/>
      <c r="E6" s="388"/>
      <c r="F6" s="388"/>
      <c r="G6" s="388"/>
      <c r="H6" s="388"/>
      <c r="I6" s="389"/>
      <c r="K6" s="406" t="s">
        <v>82</v>
      </c>
      <c r="L6" s="390" t="s">
        <v>115</v>
      </c>
      <c r="M6" s="391"/>
      <c r="N6" s="391"/>
      <c r="O6" s="391"/>
      <c r="P6" s="391"/>
      <c r="Q6" s="391"/>
      <c r="R6" s="391"/>
      <c r="S6" s="392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85" ht="15">
      <c r="A7" s="27" t="s">
        <v>7</v>
      </c>
      <c r="B7" s="38">
        <f>B33+B85</f>
        <v>27.410249105850284</v>
      </c>
      <c r="C7" s="38">
        <f t="shared" ref="C7:E7" si="0">C33+C85</f>
        <v>0</v>
      </c>
      <c r="D7" s="38">
        <f t="shared" si="0"/>
        <v>0.23595988163725262</v>
      </c>
      <c r="E7" s="38">
        <f t="shared" si="0"/>
        <v>0</v>
      </c>
      <c r="F7" s="38">
        <f>F59+F85</f>
        <v>2.0027010155583067</v>
      </c>
      <c r="G7" s="38">
        <f t="shared" ref="G7:H7" si="1">G33+G85</f>
        <v>0</v>
      </c>
      <c r="H7" s="38">
        <f t="shared" si="1"/>
        <v>0</v>
      </c>
      <c r="I7" s="40">
        <f>SUM(B7:H7)</f>
        <v>29.648910003045842</v>
      </c>
      <c r="K7" s="74" t="s">
        <v>7</v>
      </c>
      <c r="L7" s="38">
        <f>L33+L85</f>
        <v>27.410249105850284</v>
      </c>
      <c r="M7" s="38">
        <f t="shared" ref="M7:O7" si="2">M33+M85</f>
        <v>0</v>
      </c>
      <c r="N7" s="38">
        <f t="shared" si="2"/>
        <v>0.23595988163725262</v>
      </c>
      <c r="O7" s="38">
        <f t="shared" si="2"/>
        <v>0</v>
      </c>
      <c r="P7" s="44">
        <f>P59+P85+P33</f>
        <v>2.0027010155583067</v>
      </c>
      <c r="Q7" s="38">
        <f t="shared" ref="Q7:R7" si="3">Q33+Q85</f>
        <v>0</v>
      </c>
      <c r="R7" s="38">
        <f t="shared" si="3"/>
        <v>0</v>
      </c>
      <c r="S7" s="87">
        <f>SUM(L7:R7)</f>
        <v>29.648910003045842</v>
      </c>
      <c r="T7" s="5" t="str">
        <f>IF(ABS(S7-I7)&gt;0.01,S7-I7,"")</f>
        <v/>
      </c>
      <c r="V7" s="6"/>
      <c r="W7" s="9"/>
      <c r="X7" s="9"/>
      <c r="Y7" s="9"/>
      <c r="Z7" s="9"/>
      <c r="AA7" s="9"/>
      <c r="AB7" s="9"/>
      <c r="AC7" s="9"/>
      <c r="AD7" s="9"/>
      <c r="AE7" s="6"/>
    </row>
    <row r="8" spans="1:85" ht="15">
      <c r="A8" s="28" t="s">
        <v>8</v>
      </c>
      <c r="B8" s="41">
        <f t="shared" ref="B8:E27" si="4">B34+B86</f>
        <v>74.463718153036453</v>
      </c>
      <c r="C8" s="41">
        <f t="shared" si="4"/>
        <v>0</v>
      </c>
      <c r="D8" s="41">
        <f t="shared" si="4"/>
        <v>540.74609785137386</v>
      </c>
      <c r="E8" s="41">
        <f t="shared" si="4"/>
        <v>0</v>
      </c>
      <c r="F8" s="41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43">
        <f t="shared" ref="I8:I27" si="7">SUM(B8:H8)</f>
        <v>615.2098160044103</v>
      </c>
      <c r="K8" s="75" t="s">
        <v>8</v>
      </c>
      <c r="L8" s="88">
        <f t="shared" ref="L8:O27" si="8">L34+L86</f>
        <v>74.463718153036453</v>
      </c>
      <c r="M8" s="88">
        <f t="shared" si="8"/>
        <v>0</v>
      </c>
      <c r="N8" s="88">
        <f t="shared" si="8"/>
        <v>540.74609785137386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90">
        <f t="shared" ref="S8:S27" si="11">SUM(L8:R8)</f>
        <v>615.2098160044103</v>
      </c>
      <c r="T8" s="5" t="str">
        <f t="shared" ref="T8:T24" si="12">IF(ABS(S8-I8)&gt;0.01,S8-I8,"")</f>
        <v/>
      </c>
      <c r="V8" s="6"/>
      <c r="W8" s="9"/>
      <c r="X8" s="9"/>
      <c r="Y8" s="9"/>
      <c r="Z8" s="9"/>
      <c r="AA8" s="9"/>
      <c r="AB8" s="9"/>
      <c r="AC8" s="9"/>
      <c r="AD8" s="9"/>
      <c r="AE8" s="6"/>
    </row>
    <row r="9" spans="1:85" ht="15">
      <c r="A9" s="29" t="s">
        <v>10</v>
      </c>
      <c r="B9" s="44">
        <f t="shared" si="4"/>
        <v>80.178221233864619</v>
      </c>
      <c r="C9" s="44">
        <f t="shared" si="4"/>
        <v>0</v>
      </c>
      <c r="D9" s="44">
        <f t="shared" si="4"/>
        <v>463.74893119256603</v>
      </c>
      <c r="E9" s="44">
        <f t="shared" si="4"/>
        <v>0</v>
      </c>
      <c r="F9" s="44">
        <f t="shared" si="5"/>
        <v>0</v>
      </c>
      <c r="G9" s="44">
        <f t="shared" ref="G9:H9" si="13">G35+G87</f>
        <v>0</v>
      </c>
      <c r="H9" s="44">
        <f t="shared" si="13"/>
        <v>0</v>
      </c>
      <c r="I9" s="40">
        <f t="shared" si="7"/>
        <v>543.92715242643067</v>
      </c>
      <c r="K9" s="74" t="s">
        <v>10</v>
      </c>
      <c r="L9" s="44">
        <f t="shared" si="8"/>
        <v>80.178221233864619</v>
      </c>
      <c r="M9" s="44">
        <f t="shared" si="8"/>
        <v>0</v>
      </c>
      <c r="N9" s="44">
        <f t="shared" si="8"/>
        <v>463.74893119256603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87">
        <f t="shared" si="11"/>
        <v>543.92715242643067</v>
      </c>
      <c r="T9" s="5" t="str">
        <f t="shared" si="12"/>
        <v/>
      </c>
      <c r="V9" s="6"/>
      <c r="W9" s="9"/>
      <c r="X9" s="9"/>
      <c r="Y9" s="9"/>
      <c r="Z9" s="9"/>
      <c r="AA9" s="9"/>
      <c r="AB9" s="9"/>
      <c r="AC9" s="9"/>
      <c r="AD9" s="9"/>
      <c r="AE9" s="6"/>
    </row>
    <row r="10" spans="1:85" ht="15">
      <c r="A10" s="28" t="s">
        <v>52</v>
      </c>
      <c r="B10" s="41">
        <f t="shared" si="4"/>
        <v>0</v>
      </c>
      <c r="C10" s="41">
        <f t="shared" si="4"/>
        <v>0</v>
      </c>
      <c r="D10" s="41">
        <f t="shared" si="4"/>
        <v>574.75869999999998</v>
      </c>
      <c r="E10" s="41">
        <f t="shared" si="4"/>
        <v>0</v>
      </c>
      <c r="F10" s="41">
        <f t="shared" si="5"/>
        <v>0</v>
      </c>
      <c r="G10" s="41">
        <f t="shared" ref="G10:H10" si="15">G36+G88</f>
        <v>0</v>
      </c>
      <c r="H10" s="41">
        <f t="shared" si="15"/>
        <v>0</v>
      </c>
      <c r="I10" s="43">
        <f t="shared" si="7"/>
        <v>574.75869999999998</v>
      </c>
      <c r="K10" s="75" t="s">
        <v>52</v>
      </c>
      <c r="L10" s="88">
        <f t="shared" si="8"/>
        <v>0</v>
      </c>
      <c r="M10" s="88">
        <f t="shared" si="8"/>
        <v>0</v>
      </c>
      <c r="N10" s="88">
        <f t="shared" si="8"/>
        <v>574.75869999999998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90">
        <f t="shared" si="11"/>
        <v>574.75869999999998</v>
      </c>
      <c r="T10" s="5" t="str">
        <f t="shared" si="12"/>
        <v/>
      </c>
      <c r="V10" s="6"/>
      <c r="W10" s="9"/>
      <c r="X10" s="9"/>
      <c r="Y10" s="9"/>
      <c r="Z10" s="9"/>
      <c r="AA10" s="9"/>
      <c r="AB10" s="9"/>
      <c r="AC10" s="9"/>
      <c r="AD10" s="9"/>
      <c r="AE10" s="6"/>
    </row>
    <row r="11" spans="1:85" ht="15">
      <c r="A11" s="29" t="s">
        <v>16</v>
      </c>
      <c r="B11" s="44">
        <f t="shared" si="4"/>
        <v>1107.9609477989341</v>
      </c>
      <c r="C11" s="44">
        <f t="shared" si="4"/>
        <v>179.34436483130187</v>
      </c>
      <c r="D11" s="44">
        <f t="shared" si="4"/>
        <v>271.72127495421518</v>
      </c>
      <c r="E11" s="44">
        <f t="shared" si="4"/>
        <v>11.586371381433402</v>
      </c>
      <c r="F11" s="44">
        <f t="shared" si="5"/>
        <v>0</v>
      </c>
      <c r="G11" s="44">
        <f t="shared" ref="G11:H11" si="17">G37+G89</f>
        <v>0</v>
      </c>
      <c r="H11" s="44">
        <f t="shared" si="17"/>
        <v>0</v>
      </c>
      <c r="I11" s="40">
        <f t="shared" si="7"/>
        <v>1570.6129589658844</v>
      </c>
      <c r="K11" s="74" t="s">
        <v>16</v>
      </c>
      <c r="L11" s="44">
        <f t="shared" si="8"/>
        <v>1107.9609477989341</v>
      </c>
      <c r="M11" s="44">
        <f t="shared" si="8"/>
        <v>179.34436483130187</v>
      </c>
      <c r="N11" s="44">
        <f t="shared" si="8"/>
        <v>271.72127495421518</v>
      </c>
      <c r="O11" s="44">
        <f t="shared" si="8"/>
        <v>11.586371381433402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87">
        <f t="shared" si="11"/>
        <v>1570.6129589658844</v>
      </c>
      <c r="T11" s="5" t="str">
        <f t="shared" si="12"/>
        <v/>
      </c>
      <c r="V11" s="6"/>
      <c r="W11" s="9"/>
      <c r="X11" s="9"/>
      <c r="Y11" s="9"/>
      <c r="Z11" s="9"/>
      <c r="AA11" s="9"/>
      <c r="AB11" s="9"/>
      <c r="AC11" s="9"/>
      <c r="AD11" s="9"/>
      <c r="AE11" s="6"/>
    </row>
    <row r="12" spans="1:85" ht="15">
      <c r="A12" s="28" t="s">
        <v>64</v>
      </c>
      <c r="B12" s="41">
        <f t="shared" si="4"/>
        <v>9506.3879555738768</v>
      </c>
      <c r="C12" s="41">
        <f t="shared" si="4"/>
        <v>102.95382426747881</v>
      </c>
      <c r="D12" s="41">
        <f t="shared" si="4"/>
        <v>903.11930452780007</v>
      </c>
      <c r="E12" s="41">
        <f t="shared" si="4"/>
        <v>1.6854795110874534</v>
      </c>
      <c r="F12" s="41">
        <f t="shared" si="5"/>
        <v>0</v>
      </c>
      <c r="G12" s="41">
        <f t="shared" ref="G12:H12" si="19">G38+G90</f>
        <v>0</v>
      </c>
      <c r="H12" s="41">
        <f t="shared" si="19"/>
        <v>0</v>
      </c>
      <c r="I12" s="43">
        <f t="shared" si="7"/>
        <v>10514.146563880242</v>
      </c>
      <c r="K12" s="75" t="s">
        <v>64</v>
      </c>
      <c r="L12" s="88">
        <f t="shared" si="8"/>
        <v>9506.3879555738768</v>
      </c>
      <c r="M12" s="88">
        <f t="shared" si="8"/>
        <v>102.95382426747881</v>
      </c>
      <c r="N12" s="88">
        <f t="shared" si="8"/>
        <v>903.11930452780007</v>
      </c>
      <c r="O12" s="88">
        <f t="shared" si="8"/>
        <v>1.6854795110874534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90">
        <f t="shared" si="11"/>
        <v>10514.146563880242</v>
      </c>
      <c r="T12" s="5" t="str">
        <f t="shared" si="12"/>
        <v/>
      </c>
      <c r="V12" s="6"/>
      <c r="W12" s="9"/>
      <c r="X12" s="9"/>
      <c r="Y12" s="9"/>
      <c r="Z12" s="9"/>
      <c r="AA12" s="9"/>
      <c r="AB12" s="9"/>
      <c r="AC12" s="9"/>
      <c r="AD12" s="9"/>
      <c r="AE12" s="6"/>
    </row>
    <row r="13" spans="1:85" ht="15">
      <c r="A13" s="29" t="s">
        <v>54</v>
      </c>
      <c r="B13" s="44">
        <f t="shared" si="4"/>
        <v>0</v>
      </c>
      <c r="C13" s="44">
        <f t="shared" si="4"/>
        <v>0.31070001202001052</v>
      </c>
      <c r="D13" s="44">
        <f t="shared" si="4"/>
        <v>7.9326581467232842</v>
      </c>
      <c r="E13" s="44">
        <f t="shared" si="4"/>
        <v>1484.387985731109</v>
      </c>
      <c r="F13" s="44">
        <f t="shared" si="5"/>
        <v>18953.13785641257</v>
      </c>
      <c r="G13" s="44">
        <f t="shared" ref="G13:H13" si="21">G39+G91</f>
        <v>0</v>
      </c>
      <c r="H13" s="44">
        <f t="shared" si="21"/>
        <v>0</v>
      </c>
      <c r="I13" s="40">
        <f t="shared" si="7"/>
        <v>20445.76920030242</v>
      </c>
      <c r="K13" s="76" t="s">
        <v>54</v>
      </c>
      <c r="L13" s="44">
        <f t="shared" si="8"/>
        <v>0</v>
      </c>
      <c r="M13" s="44">
        <f t="shared" si="8"/>
        <v>0.31070001202001052</v>
      </c>
      <c r="N13" s="44">
        <f t="shared" si="8"/>
        <v>7.9326581467232842</v>
      </c>
      <c r="O13" s="44">
        <f t="shared" si="8"/>
        <v>1484.387985731109</v>
      </c>
      <c r="P13" s="44">
        <f t="shared" si="9"/>
        <v>18953.13785641257</v>
      </c>
      <c r="Q13" s="44">
        <f t="shared" ref="Q13:R13" si="22">Q39+Q91</f>
        <v>0</v>
      </c>
      <c r="R13" s="44">
        <f t="shared" si="22"/>
        <v>0</v>
      </c>
      <c r="S13" s="87">
        <f t="shared" si="11"/>
        <v>20445.76920030242</v>
      </c>
      <c r="T13" s="5" t="str">
        <f t="shared" si="12"/>
        <v/>
      </c>
      <c r="V13" s="6"/>
      <c r="W13" s="9"/>
      <c r="X13" s="9"/>
      <c r="Y13" s="9"/>
      <c r="Z13" s="9"/>
      <c r="AA13" s="9"/>
      <c r="AB13" s="9"/>
      <c r="AC13" s="9"/>
      <c r="AD13" s="9"/>
      <c r="AE13" s="6"/>
    </row>
    <row r="14" spans="1:85" ht="15">
      <c r="A14" s="28" t="s">
        <v>12</v>
      </c>
      <c r="B14" s="41">
        <f t="shared" si="4"/>
        <v>0</v>
      </c>
      <c r="C14" s="41">
        <f t="shared" si="4"/>
        <v>0.10860350584428773</v>
      </c>
      <c r="D14" s="41">
        <f t="shared" si="4"/>
        <v>4.9121670898414453E-2</v>
      </c>
      <c r="E14" s="41">
        <f t="shared" si="4"/>
        <v>42.968756600992215</v>
      </c>
      <c r="F14" s="41">
        <f t="shared" si="5"/>
        <v>5801.7710086435145</v>
      </c>
      <c r="G14" s="41">
        <f t="shared" ref="G14:H14" si="23">G40+G92</f>
        <v>0</v>
      </c>
      <c r="H14" s="41">
        <f t="shared" si="23"/>
        <v>0</v>
      </c>
      <c r="I14" s="43">
        <f t="shared" si="7"/>
        <v>5844.8974904212491</v>
      </c>
      <c r="K14" s="75" t="s">
        <v>12</v>
      </c>
      <c r="L14" s="88">
        <f t="shared" si="8"/>
        <v>0</v>
      </c>
      <c r="M14" s="88">
        <f t="shared" si="8"/>
        <v>0.10860350584428773</v>
      </c>
      <c r="N14" s="88">
        <f t="shared" si="8"/>
        <v>4.9121670898414453E-2</v>
      </c>
      <c r="O14" s="88">
        <f t="shared" si="8"/>
        <v>42.968756600992215</v>
      </c>
      <c r="P14" s="88">
        <f t="shared" si="9"/>
        <v>5801.7710086435136</v>
      </c>
      <c r="Q14" s="88">
        <f t="shared" ref="Q14:R14" si="24">Q40+Q92</f>
        <v>0</v>
      </c>
      <c r="R14" s="88">
        <f t="shared" si="24"/>
        <v>0</v>
      </c>
      <c r="S14" s="90">
        <f t="shared" si="11"/>
        <v>5844.8974904212482</v>
      </c>
      <c r="T14" s="5" t="str">
        <f t="shared" si="12"/>
        <v/>
      </c>
      <c r="V14" s="6"/>
      <c r="W14" s="9"/>
      <c r="X14" s="9"/>
      <c r="Y14" s="9"/>
      <c r="Z14" s="9"/>
      <c r="AA14" s="9"/>
      <c r="AB14" s="9"/>
      <c r="AC14" s="9"/>
      <c r="AD14" s="9"/>
      <c r="AE14" s="6"/>
    </row>
    <row r="15" spans="1:85" ht="15">
      <c r="A15" s="29" t="s">
        <v>55</v>
      </c>
      <c r="B15" s="44">
        <f t="shared" si="4"/>
        <v>0</v>
      </c>
      <c r="C15" s="44">
        <f t="shared" si="4"/>
        <v>0</v>
      </c>
      <c r="D15" s="44">
        <f t="shared" si="4"/>
        <v>0.74999650382937189</v>
      </c>
      <c r="E15" s="44">
        <f t="shared" si="4"/>
        <v>0</v>
      </c>
      <c r="F15" s="44">
        <f t="shared" si="5"/>
        <v>1469.5393093561574</v>
      </c>
      <c r="G15" s="44">
        <f t="shared" ref="G15:H15" si="25">G41+G93</f>
        <v>0</v>
      </c>
      <c r="H15" s="44">
        <f t="shared" si="25"/>
        <v>0</v>
      </c>
      <c r="I15" s="40">
        <f t="shared" si="7"/>
        <v>1470.2893058599868</v>
      </c>
      <c r="K15" s="76" t="s">
        <v>55</v>
      </c>
      <c r="L15" s="44">
        <f t="shared" si="8"/>
        <v>0</v>
      </c>
      <c r="M15" s="44">
        <f t="shared" si="8"/>
        <v>0</v>
      </c>
      <c r="N15" s="44">
        <f t="shared" si="8"/>
        <v>0.74999650382937189</v>
      </c>
      <c r="O15" s="44">
        <f t="shared" si="8"/>
        <v>0</v>
      </c>
      <c r="P15" s="44">
        <f t="shared" si="9"/>
        <v>1469.5393093561574</v>
      </c>
      <c r="Q15" s="44">
        <f t="shared" ref="Q15:R15" si="26">Q41+Q93</f>
        <v>0</v>
      </c>
      <c r="R15" s="44">
        <f t="shared" si="26"/>
        <v>0</v>
      </c>
      <c r="S15" s="87">
        <f t="shared" si="11"/>
        <v>1470.2893058599868</v>
      </c>
      <c r="T15" s="5" t="str">
        <f t="shared" si="12"/>
        <v/>
      </c>
      <c r="V15" s="6"/>
      <c r="W15" s="9"/>
      <c r="X15" s="9"/>
      <c r="Y15" s="9"/>
      <c r="Z15" s="9"/>
      <c r="AA15" s="9"/>
      <c r="AB15" s="9"/>
      <c r="AC15" s="9"/>
      <c r="AD15" s="9"/>
      <c r="AE15" s="6"/>
    </row>
    <row r="16" spans="1:85" ht="15">
      <c r="A16" s="28" t="s">
        <v>17</v>
      </c>
      <c r="B16" s="41">
        <f t="shared" si="4"/>
        <v>389.28187207008591</v>
      </c>
      <c r="C16" s="41">
        <f t="shared" si="4"/>
        <v>23.063842942873681</v>
      </c>
      <c r="D16" s="41">
        <f t="shared" si="4"/>
        <v>97.201856519119545</v>
      </c>
      <c r="E16" s="41">
        <f t="shared" si="4"/>
        <v>52.839466352351991</v>
      </c>
      <c r="F16" s="41">
        <f t="shared" si="5"/>
        <v>17.502736297811946</v>
      </c>
      <c r="G16" s="41">
        <f t="shared" ref="G16:H16" si="27">G42+G94</f>
        <v>0</v>
      </c>
      <c r="H16" s="41">
        <f t="shared" si="27"/>
        <v>0</v>
      </c>
      <c r="I16" s="43">
        <f t="shared" si="7"/>
        <v>579.88977418224306</v>
      </c>
      <c r="K16" s="75" t="s">
        <v>17</v>
      </c>
      <c r="L16" s="88">
        <f t="shared" si="8"/>
        <v>389.28187207008591</v>
      </c>
      <c r="M16" s="88">
        <f t="shared" si="8"/>
        <v>23.063842942873681</v>
      </c>
      <c r="N16" s="88">
        <f t="shared" si="8"/>
        <v>97.201856519119545</v>
      </c>
      <c r="O16" s="88">
        <f t="shared" si="8"/>
        <v>52.839466352351991</v>
      </c>
      <c r="P16" s="88">
        <f t="shared" si="9"/>
        <v>17.502736297811946</v>
      </c>
      <c r="Q16" s="88">
        <f t="shared" ref="Q16:R16" si="28">Q42+Q94</f>
        <v>0</v>
      </c>
      <c r="R16" s="88">
        <f t="shared" si="28"/>
        <v>0</v>
      </c>
      <c r="S16" s="90">
        <f t="shared" si="11"/>
        <v>579.88977418224306</v>
      </c>
      <c r="T16" s="5" t="str">
        <f t="shared" si="12"/>
        <v/>
      </c>
      <c r="V16" s="6"/>
      <c r="W16" s="9"/>
      <c r="X16" s="9"/>
      <c r="Y16" s="9"/>
      <c r="Z16" s="9"/>
      <c r="AA16" s="9"/>
      <c r="AB16" s="9"/>
      <c r="AC16" s="9"/>
      <c r="AD16" s="9"/>
      <c r="AE16" s="6"/>
    </row>
    <row r="17" spans="1:35" ht="15">
      <c r="A17" s="29" t="s">
        <v>139</v>
      </c>
      <c r="B17" s="44">
        <f t="shared" si="4"/>
        <v>3612.5298419728729</v>
      </c>
      <c r="C17" s="44">
        <f t="shared" si="4"/>
        <v>2622.0860634537162</v>
      </c>
      <c r="D17" s="44">
        <f t="shared" si="4"/>
        <v>2341.7971069269788</v>
      </c>
      <c r="E17" s="44">
        <f t="shared" si="4"/>
        <v>15.372059387237059</v>
      </c>
      <c r="F17" s="44">
        <f t="shared" si="5"/>
        <v>10.761495456526653</v>
      </c>
      <c r="G17" s="44">
        <f t="shared" ref="G17:H17" si="29">G43+G95</f>
        <v>0</v>
      </c>
      <c r="H17" s="44">
        <f t="shared" si="29"/>
        <v>0</v>
      </c>
      <c r="I17" s="40">
        <f t="shared" si="7"/>
        <v>8602.5465671973325</v>
      </c>
      <c r="K17" s="76" t="s">
        <v>139</v>
      </c>
      <c r="L17" s="44">
        <f t="shared" si="8"/>
        <v>3612.5298419728729</v>
      </c>
      <c r="M17" s="44">
        <f t="shared" si="8"/>
        <v>2622.0860634537162</v>
      </c>
      <c r="N17" s="44">
        <f t="shared" si="8"/>
        <v>2341.7971069269788</v>
      </c>
      <c r="O17" s="44">
        <f t="shared" si="8"/>
        <v>15.372059387237059</v>
      </c>
      <c r="P17" s="44">
        <f t="shared" si="9"/>
        <v>10.761495456527451</v>
      </c>
      <c r="Q17" s="44">
        <f t="shared" ref="Q17:R17" si="30">Q43+Q95</f>
        <v>0</v>
      </c>
      <c r="R17" s="44">
        <f t="shared" si="30"/>
        <v>0</v>
      </c>
      <c r="S17" s="87">
        <f t="shared" si="11"/>
        <v>8602.5465671973325</v>
      </c>
      <c r="T17" s="5" t="str">
        <f t="shared" si="12"/>
        <v/>
      </c>
      <c r="V17" s="6"/>
      <c r="W17" s="9"/>
      <c r="X17" s="9"/>
      <c r="Y17" s="9"/>
      <c r="Z17" s="9"/>
      <c r="AA17" s="9"/>
      <c r="AB17" s="9"/>
      <c r="AC17" s="9"/>
      <c r="AD17" s="9"/>
      <c r="AE17" s="6"/>
    </row>
    <row r="18" spans="1:35" ht="15">
      <c r="A18" s="28" t="s">
        <v>25</v>
      </c>
      <c r="B18" s="41">
        <f t="shared" si="4"/>
        <v>2801.9048830751585</v>
      </c>
      <c r="C18" s="41">
        <f t="shared" si="4"/>
        <v>34.15235382401405</v>
      </c>
      <c r="D18" s="41">
        <f t="shared" si="4"/>
        <v>5615.0450763976905</v>
      </c>
      <c r="E18" s="41">
        <f t="shared" si="4"/>
        <v>6923.2244141755709</v>
      </c>
      <c r="F18" s="41">
        <f t="shared" si="5"/>
        <v>1651.3790148282656</v>
      </c>
      <c r="G18" s="41">
        <f t="shared" ref="G18:H18" si="31">G44+G96</f>
        <v>3104.2980113163126</v>
      </c>
      <c r="H18" s="41">
        <f t="shared" si="31"/>
        <v>19.801060461303209</v>
      </c>
      <c r="I18" s="43">
        <f t="shared" si="7"/>
        <v>20149.804814078318</v>
      </c>
      <c r="K18" s="75" t="s">
        <v>25</v>
      </c>
      <c r="L18" s="88">
        <f t="shared" si="8"/>
        <v>2801.9048830751585</v>
      </c>
      <c r="M18" s="88">
        <f t="shared" si="8"/>
        <v>34.15235382401405</v>
      </c>
      <c r="N18" s="88">
        <f t="shared" si="8"/>
        <v>5615.0450763976905</v>
      </c>
      <c r="O18" s="88">
        <f t="shared" si="8"/>
        <v>6923.2244141755709</v>
      </c>
      <c r="P18" s="88">
        <f t="shared" si="9"/>
        <v>1651.3790148282678</v>
      </c>
      <c r="Q18" s="88">
        <f t="shared" ref="Q18:R18" si="32">Q44+Q96</f>
        <v>3104.2980113163126</v>
      </c>
      <c r="R18" s="88">
        <f t="shared" si="32"/>
        <v>19.801060461303209</v>
      </c>
      <c r="S18" s="90">
        <f t="shared" si="11"/>
        <v>20149.804814078318</v>
      </c>
      <c r="T18" s="5" t="str">
        <f t="shared" si="12"/>
        <v/>
      </c>
      <c r="V18" s="6"/>
      <c r="W18" s="9"/>
      <c r="X18" s="9"/>
      <c r="Y18" s="9"/>
      <c r="Z18" s="9"/>
      <c r="AA18" s="9"/>
      <c r="AB18" s="9"/>
      <c r="AC18" s="9"/>
      <c r="AD18" s="9"/>
      <c r="AE18" s="6"/>
    </row>
    <row r="19" spans="1:35" ht="15">
      <c r="A19" s="29" t="s">
        <v>24</v>
      </c>
      <c r="B19" s="44">
        <f t="shared" si="4"/>
        <v>1842.8129225729292</v>
      </c>
      <c r="C19" s="44">
        <f t="shared" si="4"/>
        <v>5.4249225932751761</v>
      </c>
      <c r="D19" s="44">
        <f t="shared" si="4"/>
        <v>168.30953780017947</v>
      </c>
      <c r="E19" s="44">
        <f t="shared" si="4"/>
        <v>0</v>
      </c>
      <c r="F19" s="44">
        <f t="shared" si="5"/>
        <v>0</v>
      </c>
      <c r="G19" s="44">
        <f t="shared" ref="G19:H19" si="33">G45+G97</f>
        <v>0</v>
      </c>
      <c r="H19" s="44">
        <f t="shared" si="33"/>
        <v>0</v>
      </c>
      <c r="I19" s="40">
        <f t="shared" si="7"/>
        <v>2016.5473829663838</v>
      </c>
      <c r="K19" s="76" t="s">
        <v>24</v>
      </c>
      <c r="L19" s="44">
        <f t="shared" si="8"/>
        <v>1842.8129225729292</v>
      </c>
      <c r="M19" s="44">
        <f t="shared" si="8"/>
        <v>5.4249225932751761</v>
      </c>
      <c r="N19" s="44">
        <f t="shared" si="8"/>
        <v>168.30953780017947</v>
      </c>
      <c r="O19" s="44">
        <f t="shared" si="8"/>
        <v>0</v>
      </c>
      <c r="P19" s="44">
        <f t="shared" si="9"/>
        <v>-5.6843418860808015E-14</v>
      </c>
      <c r="Q19" s="44">
        <f t="shared" ref="Q19:R19" si="34">Q45+Q97</f>
        <v>0</v>
      </c>
      <c r="R19" s="44">
        <f t="shared" si="34"/>
        <v>0</v>
      </c>
      <c r="S19" s="87">
        <f t="shared" si="11"/>
        <v>2016.5473829663838</v>
      </c>
      <c r="T19" s="5" t="str">
        <f t="shared" si="12"/>
        <v/>
      </c>
      <c r="V19" s="6"/>
      <c r="W19" s="9"/>
      <c r="X19" s="9"/>
      <c r="Y19" s="9"/>
      <c r="Z19" s="9"/>
      <c r="AA19" s="9"/>
      <c r="AB19" s="9"/>
      <c r="AC19" s="9"/>
      <c r="AD19" s="9"/>
      <c r="AE19" s="6"/>
    </row>
    <row r="20" spans="1:35" ht="15">
      <c r="A20" s="28" t="s">
        <v>56</v>
      </c>
      <c r="B20" s="41">
        <f t="shared" si="4"/>
        <v>4867.0853646607084</v>
      </c>
      <c r="C20" s="41">
        <f t="shared" si="4"/>
        <v>10.105098307420109</v>
      </c>
      <c r="D20" s="41">
        <f t="shared" si="4"/>
        <v>429.91502836748805</v>
      </c>
      <c r="E20" s="41">
        <f t="shared" si="4"/>
        <v>0</v>
      </c>
      <c r="F20" s="41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43">
        <f t="shared" si="7"/>
        <v>5307.3368539053226</v>
      </c>
      <c r="K20" s="75" t="s">
        <v>56</v>
      </c>
      <c r="L20" s="88">
        <f t="shared" si="8"/>
        <v>4867.0853646607084</v>
      </c>
      <c r="M20" s="88">
        <f t="shared" si="8"/>
        <v>10.105098307420109</v>
      </c>
      <c r="N20" s="88">
        <f t="shared" si="8"/>
        <v>429.91502836748805</v>
      </c>
      <c r="O20" s="88">
        <f t="shared" si="8"/>
        <v>0</v>
      </c>
      <c r="P20" s="88">
        <f t="shared" si="9"/>
        <v>0.23136256970634858</v>
      </c>
      <c r="Q20" s="88">
        <f t="shared" ref="Q20:R20" si="36">Q46+Q98</f>
        <v>0</v>
      </c>
      <c r="R20" s="88">
        <f t="shared" si="36"/>
        <v>0</v>
      </c>
      <c r="S20" s="90">
        <f t="shared" si="11"/>
        <v>5307.3368539053226</v>
      </c>
      <c r="T20" s="5" t="str">
        <f t="shared" si="12"/>
        <v/>
      </c>
      <c r="V20" s="6"/>
      <c r="W20" s="9"/>
      <c r="X20" s="9"/>
      <c r="Y20" s="9"/>
      <c r="Z20" s="9"/>
      <c r="AA20" s="9"/>
      <c r="AB20" s="9"/>
      <c r="AC20" s="9"/>
      <c r="AD20" s="9"/>
      <c r="AE20" s="6"/>
    </row>
    <row r="21" spans="1:35" ht="15">
      <c r="A21" s="29" t="s">
        <v>22</v>
      </c>
      <c r="B21" s="44">
        <f t="shared" si="4"/>
        <v>1077.492835832805</v>
      </c>
      <c r="C21" s="44">
        <f t="shared" si="4"/>
        <v>937.52698222655056</v>
      </c>
      <c r="D21" s="44">
        <f t="shared" si="4"/>
        <v>920.3236901108603</v>
      </c>
      <c r="E21" s="44">
        <f t="shared" si="4"/>
        <v>0.68373549700691127</v>
      </c>
      <c r="F21" s="44">
        <f t="shared" si="5"/>
        <v>1535.9113298171167</v>
      </c>
      <c r="G21" s="44">
        <f t="shared" ref="G21:H21" si="37">G47+G99</f>
        <v>0</v>
      </c>
      <c r="H21" s="44">
        <f t="shared" si="37"/>
        <v>0</v>
      </c>
      <c r="I21" s="40">
        <f t="shared" si="7"/>
        <v>4471.9385734843399</v>
      </c>
      <c r="K21" s="76" t="s">
        <v>22</v>
      </c>
      <c r="L21" s="44">
        <f t="shared" si="8"/>
        <v>1077.492835832805</v>
      </c>
      <c r="M21" s="44">
        <f t="shared" si="8"/>
        <v>937.52698222655056</v>
      </c>
      <c r="N21" s="44">
        <f t="shared" si="8"/>
        <v>920.3236901108603</v>
      </c>
      <c r="O21" s="44">
        <f t="shared" si="8"/>
        <v>0.68373549700691127</v>
      </c>
      <c r="P21" s="44">
        <f t="shared" si="9"/>
        <v>1535.9113298171173</v>
      </c>
      <c r="Q21" s="44">
        <f t="shared" ref="Q21:R21" si="38">Q47+Q99</f>
        <v>0</v>
      </c>
      <c r="R21" s="44">
        <f t="shared" si="38"/>
        <v>0</v>
      </c>
      <c r="S21" s="87">
        <f t="shared" si="11"/>
        <v>4471.9385734843399</v>
      </c>
      <c r="T21" s="5" t="str">
        <f t="shared" si="12"/>
        <v/>
      </c>
      <c r="U21" s="16"/>
      <c r="V21" s="6"/>
      <c r="W21" s="9"/>
      <c r="X21" s="9"/>
      <c r="Y21" s="9"/>
      <c r="Z21" s="9"/>
      <c r="AA21" s="9"/>
      <c r="AB21" s="9"/>
      <c r="AC21" s="9"/>
      <c r="AD21" s="9"/>
      <c r="AE21" s="6"/>
    </row>
    <row r="22" spans="1:35" ht="15">
      <c r="A22" s="28" t="s">
        <v>21</v>
      </c>
      <c r="B22" s="41">
        <f t="shared" si="4"/>
        <v>52.494745365264386</v>
      </c>
      <c r="C22" s="41">
        <f t="shared" si="4"/>
        <v>8.1809564385913731</v>
      </c>
      <c r="D22" s="41">
        <f t="shared" si="4"/>
        <v>211.11388470011804</v>
      </c>
      <c r="E22" s="41">
        <f t="shared" si="4"/>
        <v>0</v>
      </c>
      <c r="F22" s="41">
        <f t="shared" si="5"/>
        <v>0</v>
      </c>
      <c r="G22" s="41">
        <f t="shared" ref="G22:H22" si="39">G48+G100</f>
        <v>0</v>
      </c>
      <c r="H22" s="41">
        <f t="shared" si="39"/>
        <v>0</v>
      </c>
      <c r="I22" s="43">
        <f t="shared" si="7"/>
        <v>271.78958650397379</v>
      </c>
      <c r="K22" s="75" t="s">
        <v>21</v>
      </c>
      <c r="L22" s="88">
        <f t="shared" si="8"/>
        <v>52.494745365264386</v>
      </c>
      <c r="M22" s="88">
        <f t="shared" si="8"/>
        <v>8.1809564385913731</v>
      </c>
      <c r="N22" s="88">
        <f t="shared" si="8"/>
        <v>211.11388470011804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90">
        <f t="shared" si="11"/>
        <v>271.78958650397379</v>
      </c>
      <c r="T22" s="5" t="str">
        <f t="shared" si="12"/>
        <v/>
      </c>
      <c r="V22" s="6"/>
      <c r="W22" s="9"/>
      <c r="X22" s="9"/>
      <c r="Y22" s="9"/>
      <c r="Z22" s="9"/>
      <c r="AA22" s="9"/>
      <c r="AB22" s="9"/>
      <c r="AC22" s="9"/>
      <c r="AD22" s="9"/>
      <c r="AE22" s="6"/>
    </row>
    <row r="23" spans="1:35" ht="15">
      <c r="A23" s="30" t="s">
        <v>60</v>
      </c>
      <c r="B23" s="44">
        <f t="shared" si="4"/>
        <v>468.50831906185027</v>
      </c>
      <c r="C23" s="44">
        <f t="shared" si="4"/>
        <v>0</v>
      </c>
      <c r="D23" s="44">
        <f t="shared" si="4"/>
        <v>296.6690306483149</v>
      </c>
      <c r="E23" s="44">
        <f t="shared" si="4"/>
        <v>0</v>
      </c>
      <c r="F23" s="44">
        <f t="shared" si="5"/>
        <v>0</v>
      </c>
      <c r="G23" s="44">
        <f t="shared" ref="G23:H23" si="41">G49+G101</f>
        <v>0</v>
      </c>
      <c r="H23" s="44">
        <f t="shared" si="41"/>
        <v>0</v>
      </c>
      <c r="I23" s="40">
        <f t="shared" si="7"/>
        <v>765.17734971016512</v>
      </c>
      <c r="K23" s="77" t="s">
        <v>60</v>
      </c>
      <c r="L23" s="44">
        <f t="shared" si="8"/>
        <v>468.50831906185027</v>
      </c>
      <c r="M23" s="44">
        <f t="shared" si="8"/>
        <v>0</v>
      </c>
      <c r="N23" s="44">
        <f t="shared" si="8"/>
        <v>296.6690306483149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87">
        <f t="shared" si="11"/>
        <v>765.17734971016512</v>
      </c>
      <c r="T23" s="5" t="str">
        <f t="shared" si="12"/>
        <v/>
      </c>
      <c r="V23" s="6"/>
      <c r="W23" s="9"/>
      <c r="X23" s="9"/>
      <c r="Y23" s="9"/>
      <c r="Z23" s="9"/>
      <c r="AA23" s="9"/>
      <c r="AB23" s="9"/>
      <c r="AC23" s="9"/>
      <c r="AD23" s="9"/>
      <c r="AE23" s="6"/>
    </row>
    <row r="24" spans="1:35">
      <c r="A24" s="57" t="s">
        <v>23</v>
      </c>
      <c r="B24" s="61">
        <f t="shared" si="4"/>
        <v>468.50831906185027</v>
      </c>
      <c r="C24" s="61">
        <f t="shared" si="4"/>
        <v>0</v>
      </c>
      <c r="D24" s="61">
        <f t="shared" si="4"/>
        <v>296.6690306483149</v>
      </c>
      <c r="E24" s="61">
        <f t="shared" si="4"/>
        <v>0</v>
      </c>
      <c r="F24" s="61">
        <f t="shared" si="5"/>
        <v>0</v>
      </c>
      <c r="G24" s="61">
        <f t="shared" ref="G24:H24" si="43">G50+G102</f>
        <v>0</v>
      </c>
      <c r="H24" s="61">
        <f t="shared" si="43"/>
        <v>0</v>
      </c>
      <c r="I24" s="63">
        <f t="shared" si="7"/>
        <v>765.17734971016512</v>
      </c>
      <c r="K24" s="78" t="s">
        <v>23</v>
      </c>
      <c r="L24" s="91">
        <f t="shared" si="8"/>
        <v>468.50831906185027</v>
      </c>
      <c r="M24" s="91">
        <f t="shared" si="8"/>
        <v>0</v>
      </c>
      <c r="N24" s="91">
        <f t="shared" si="8"/>
        <v>296.6690306483149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93">
        <f t="shared" si="11"/>
        <v>765.17734971016512</v>
      </c>
      <c r="T24" s="5" t="str">
        <f t="shared" si="12"/>
        <v/>
      </c>
      <c r="V24" s="6"/>
      <c r="W24" s="9"/>
      <c r="X24" s="9"/>
      <c r="Y24" s="9"/>
      <c r="Z24" s="9"/>
      <c r="AA24" s="9"/>
      <c r="AB24" s="9"/>
      <c r="AC24" s="9"/>
      <c r="AD24" s="9"/>
      <c r="AE24" s="6"/>
    </row>
    <row r="25" spans="1:35">
      <c r="A25" s="58" t="s">
        <v>19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64">
        <f t="shared" si="5"/>
        <v>0</v>
      </c>
      <c r="G25" s="64">
        <f t="shared" ref="G25:H25" si="45">G51+G103</f>
        <v>0</v>
      </c>
      <c r="H25" s="64">
        <f t="shared" si="45"/>
        <v>0</v>
      </c>
      <c r="I25" s="66">
        <f t="shared" si="7"/>
        <v>0</v>
      </c>
      <c r="K25" s="79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95">
        <f t="shared" si="11"/>
        <v>0</v>
      </c>
      <c r="V25" s="6"/>
      <c r="W25" s="9"/>
      <c r="X25" s="9"/>
      <c r="Y25" s="9"/>
      <c r="Z25" s="9"/>
      <c r="AA25" s="9"/>
      <c r="AB25" s="9"/>
      <c r="AC25" s="9"/>
      <c r="AD25" s="9"/>
      <c r="AE25" s="6"/>
    </row>
    <row r="26" spans="1:35">
      <c r="A26" s="57" t="s">
        <v>20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61">
        <f t="shared" si="5"/>
        <v>0</v>
      </c>
      <c r="G26" s="61">
        <f t="shared" ref="G26:H26" si="47">G52+G104</f>
        <v>0</v>
      </c>
      <c r="H26" s="61">
        <f t="shared" si="47"/>
        <v>0</v>
      </c>
      <c r="I26" s="63">
        <f t="shared" si="7"/>
        <v>0</v>
      </c>
      <c r="K26" s="78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93">
        <f t="shared" si="11"/>
        <v>0</v>
      </c>
      <c r="V26" s="6"/>
      <c r="W26" s="9"/>
      <c r="X26" s="9"/>
      <c r="Y26" s="9"/>
      <c r="Z26" s="9"/>
      <c r="AA26" s="9"/>
      <c r="AB26" s="9"/>
      <c r="AC26" s="9"/>
      <c r="AD26" s="9"/>
      <c r="AE26" s="6"/>
    </row>
    <row r="27" spans="1:35" ht="15" thickBot="1">
      <c r="A27" s="59" t="s">
        <v>11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54">
        <f t="shared" si="5"/>
        <v>0</v>
      </c>
      <c r="G27" s="54">
        <f t="shared" ref="G27:H27" si="49">G53+G105</f>
        <v>0</v>
      </c>
      <c r="H27" s="54">
        <f t="shared" si="49"/>
        <v>0</v>
      </c>
      <c r="I27" s="68">
        <f t="shared" si="7"/>
        <v>0</v>
      </c>
      <c r="K27" s="80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97">
        <f t="shared" si="11"/>
        <v>0</v>
      </c>
      <c r="V27" s="6"/>
      <c r="W27" s="9"/>
      <c r="X27" s="9"/>
      <c r="Y27" s="9"/>
      <c r="Z27" s="9"/>
      <c r="AA27" s="9"/>
      <c r="AB27" s="9"/>
      <c r="AC27" s="9"/>
      <c r="AD27" s="9"/>
      <c r="AE27" s="6"/>
    </row>
    <row r="28" spans="1:35" ht="15">
      <c r="A28" s="35" t="s">
        <v>26</v>
      </c>
      <c r="B28" s="69">
        <f>SUM(B7:B23)</f>
        <v>25908.511876477231</v>
      </c>
      <c r="C28" s="69">
        <f t="shared" ref="C28:I28" si="51">SUM(C7:C23)</f>
        <v>3923.2577124030859</v>
      </c>
      <c r="D28" s="69">
        <f t="shared" si="51"/>
        <v>12843.437256199793</v>
      </c>
      <c r="E28" s="69">
        <f t="shared" si="51"/>
        <v>8532.7482686367894</v>
      </c>
      <c r="F28" s="69">
        <f t="shared" si="51"/>
        <v>29442.236814397223</v>
      </c>
      <c r="G28" s="69">
        <f t="shared" si="51"/>
        <v>3104.2980113163126</v>
      </c>
      <c r="H28" s="70">
        <f t="shared" si="51"/>
        <v>19.801060461303209</v>
      </c>
      <c r="I28" s="40">
        <f t="shared" si="51"/>
        <v>83774.29099989176</v>
      </c>
      <c r="J28" s="465"/>
      <c r="K28" s="81" t="s">
        <v>26</v>
      </c>
      <c r="L28" s="69">
        <f>SUM(L7:L23)</f>
        <v>25908.511876477231</v>
      </c>
      <c r="M28" s="69">
        <f t="shared" ref="M28:S28" si="52">SUM(M7:M23)</f>
        <v>3923.2577124030859</v>
      </c>
      <c r="N28" s="69">
        <f t="shared" si="52"/>
        <v>12843.437256199793</v>
      </c>
      <c r="O28" s="69">
        <f t="shared" si="52"/>
        <v>8532.7482686367894</v>
      </c>
      <c r="P28" s="69">
        <f t="shared" si="52"/>
        <v>29442.236814397231</v>
      </c>
      <c r="Q28" s="69">
        <f t="shared" si="52"/>
        <v>3104.2980113163126</v>
      </c>
      <c r="R28" s="70">
        <f t="shared" si="52"/>
        <v>19.801060461303209</v>
      </c>
      <c r="S28" s="98">
        <f t="shared" si="52"/>
        <v>83774.29099989176</v>
      </c>
      <c r="T28" s="5" t="str">
        <f>IF(ABS(S28-S54-S80-S106)&gt;0.01,S28-S54-S80-S106,"")</f>
        <v/>
      </c>
    </row>
    <row r="29" spans="1:35" s="8" customFormat="1" ht="15" thickBot="1">
      <c r="A29" s="32" t="s">
        <v>83</v>
      </c>
      <c r="B29" s="55">
        <f>IF($I28=0,"-",B28/$I28)</f>
        <v>0.30926566572208536</v>
      </c>
      <c r="C29" s="55">
        <f t="shared" ref="C29:H29" si="53">IF($I28=0,"-",C28/$I28)</f>
        <v>4.6831285178028599E-2</v>
      </c>
      <c r="D29" s="55">
        <f t="shared" si="53"/>
        <v>0.15331000839167219</v>
      </c>
      <c r="E29" s="55">
        <f t="shared" si="53"/>
        <v>0.10185401949445104</v>
      </c>
      <c r="F29" s="55">
        <f t="shared" si="53"/>
        <v>0.35144716192746128</v>
      </c>
      <c r="G29" s="55">
        <f t="shared" si="53"/>
        <v>3.7055497268491638E-2</v>
      </c>
      <c r="H29" s="55">
        <f t="shared" si="53"/>
        <v>2.3636201780960215E-4</v>
      </c>
      <c r="I29" s="56">
        <f>SUM(B29:H29)</f>
        <v>0.99999999999999978</v>
      </c>
      <c r="K29" s="82" t="s">
        <v>83</v>
      </c>
      <c r="L29" s="99">
        <f>IF($S28=0,"-",L28/$S28)</f>
        <v>0.30926566572208536</v>
      </c>
      <c r="M29" s="99">
        <f t="shared" ref="M29:R29" si="54">IF($S28=0,"-",M28/$S28)</f>
        <v>4.6831285178028599E-2</v>
      </c>
      <c r="N29" s="99">
        <f t="shared" si="54"/>
        <v>0.15331000839167219</v>
      </c>
      <c r="O29" s="99">
        <f t="shared" si="54"/>
        <v>0.10185401949445104</v>
      </c>
      <c r="P29" s="99">
        <f t="shared" si="54"/>
        <v>0.35144716192746139</v>
      </c>
      <c r="Q29" s="99">
        <f t="shared" si="54"/>
        <v>3.7055497268491638E-2</v>
      </c>
      <c r="R29" s="100">
        <f t="shared" si="54"/>
        <v>2.3636201780960215E-4</v>
      </c>
      <c r="S29" s="101">
        <f>SUM(L29:R29)</f>
        <v>0.99999999999999989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</row>
    <row r="30" spans="1:35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35" ht="29.25" customHeight="1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7" t="s">
        <v>49</v>
      </c>
      <c r="L31" s="84" t="s">
        <v>0</v>
      </c>
      <c r="M31" s="84" t="s">
        <v>1</v>
      </c>
      <c r="N31" s="84" t="s">
        <v>2</v>
      </c>
      <c r="O31" s="84" t="s">
        <v>3</v>
      </c>
      <c r="P31" s="84" t="s">
        <v>27</v>
      </c>
      <c r="Q31" s="84" t="s">
        <v>4</v>
      </c>
      <c r="R31" s="84" t="s">
        <v>5</v>
      </c>
      <c r="S31" s="85" t="s">
        <v>6</v>
      </c>
      <c r="U31" s="415" t="s">
        <v>49</v>
      </c>
      <c r="V31" s="114" t="s">
        <v>68</v>
      </c>
      <c r="W31" s="114" t="s">
        <v>69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51</v>
      </c>
      <c r="AC31" s="114" t="s">
        <v>63</v>
      </c>
      <c r="AD31" s="115" t="s">
        <v>70</v>
      </c>
      <c r="AE31" s="115" t="s">
        <v>71</v>
      </c>
      <c r="AF31" s="115" t="s">
        <v>72</v>
      </c>
      <c r="AG31" s="115" t="s">
        <v>73</v>
      </c>
      <c r="AH31" s="115" t="s">
        <v>74</v>
      </c>
      <c r="AI31" s="116" t="s">
        <v>59</v>
      </c>
    </row>
    <row r="32" spans="1:35" ht="15" customHeight="1">
      <c r="A32" s="447" t="s">
        <v>49</v>
      </c>
      <c r="B32" s="387" t="s">
        <v>115</v>
      </c>
      <c r="C32" s="388"/>
      <c r="D32" s="388"/>
      <c r="E32" s="388"/>
      <c r="F32" s="388"/>
      <c r="G32" s="388"/>
      <c r="H32" s="388"/>
      <c r="I32" s="389"/>
      <c r="K32" s="408" t="s">
        <v>49</v>
      </c>
      <c r="L32" s="390" t="s">
        <v>115</v>
      </c>
      <c r="M32" s="391"/>
      <c r="N32" s="391"/>
      <c r="O32" s="391"/>
      <c r="P32" s="391"/>
      <c r="Q32" s="391"/>
      <c r="R32" s="391"/>
      <c r="S32" s="392"/>
      <c r="U32" s="416" t="s">
        <v>49</v>
      </c>
      <c r="V32" s="413" t="s">
        <v>115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</row>
    <row r="33" spans="1:36" ht="15">
      <c r="A33" s="27" t="s">
        <v>7</v>
      </c>
      <c r="B33" s="38">
        <f>B111+B137+B163+B189+B215+B241+B267+B293+B319+B345+B371+B397+B423</f>
        <v>0</v>
      </c>
      <c r="C33" s="38">
        <f t="shared" ref="C33:E33" si="55">C111+C137+C163+C189+C215+C241+C267+C293+C319+C345+C371+C397+C423</f>
        <v>0</v>
      </c>
      <c r="D33" s="38">
        <f t="shared" si="55"/>
        <v>0</v>
      </c>
      <c r="E33" s="38">
        <f t="shared" si="55"/>
        <v>0</v>
      </c>
      <c r="F33" s="456">
        <v>0</v>
      </c>
      <c r="G33" s="38">
        <f t="shared" ref="G33:H48" si="56">G111+G137+G163+G189+G215+G241+G267+G293+G319+G345+G371+G397+G423</f>
        <v>0</v>
      </c>
      <c r="H33" s="38">
        <f t="shared" si="56"/>
        <v>0</v>
      </c>
      <c r="I33" s="40">
        <f>SUM(B33:H33)</f>
        <v>0</v>
      </c>
      <c r="K33" s="83" t="s">
        <v>7</v>
      </c>
      <c r="L33" s="38">
        <f t="shared" ref="L33:R48" si="57">L111+L137+L163+L189+L215+L241+L267+L293+L319+L345+L371+L397+L423</f>
        <v>0</v>
      </c>
      <c r="M33" s="38">
        <f t="shared" si="57"/>
        <v>0</v>
      </c>
      <c r="N33" s="38">
        <f t="shared" si="57"/>
        <v>0</v>
      </c>
      <c r="O33" s="38">
        <f t="shared" si="57"/>
        <v>0</v>
      </c>
      <c r="P33" s="38">
        <f t="shared" si="57"/>
        <v>0</v>
      </c>
      <c r="Q33" s="38">
        <f t="shared" si="57"/>
        <v>0</v>
      </c>
      <c r="R33" s="38">
        <f t="shared" si="57"/>
        <v>0</v>
      </c>
      <c r="S33" s="103">
        <f>SUM(L33:R33)</f>
        <v>0</v>
      </c>
      <c r="U33" s="104" t="s">
        <v>7</v>
      </c>
      <c r="V33" s="117">
        <f t="shared" ref="V33:AH48" si="58">V111+V137+V163+V189+V215+V241+V267+V293+V319+V345+V371+V397+V423</f>
        <v>0</v>
      </c>
      <c r="W33" s="117">
        <f t="shared" si="58"/>
        <v>0</v>
      </c>
      <c r="X33" s="117">
        <f t="shared" si="58"/>
        <v>0</v>
      </c>
      <c r="Y33" s="117">
        <f t="shared" si="58"/>
        <v>0</v>
      </c>
      <c r="Z33" s="117">
        <f t="shared" si="58"/>
        <v>0</v>
      </c>
      <c r="AA33" s="117">
        <f t="shared" si="58"/>
        <v>0</v>
      </c>
      <c r="AB33" s="117">
        <f t="shared" si="58"/>
        <v>0</v>
      </c>
      <c r="AC33" s="118">
        <f t="shared" si="58"/>
        <v>0</v>
      </c>
      <c r="AD33" s="117">
        <f t="shared" si="58"/>
        <v>0</v>
      </c>
      <c r="AE33" s="117">
        <f t="shared" si="58"/>
        <v>0</v>
      </c>
      <c r="AF33" s="117">
        <f t="shared" si="58"/>
        <v>0</v>
      </c>
      <c r="AG33" s="117">
        <f t="shared" si="58"/>
        <v>0</v>
      </c>
      <c r="AH33" s="117">
        <f t="shared" si="58"/>
        <v>0</v>
      </c>
      <c r="AI33" s="120">
        <f>SUM(V33:AC33)</f>
        <v>0</v>
      </c>
      <c r="AJ33" s="1" t="str">
        <f>IF(ABS(S33-AI33)&gt;0.001,S33-AI33,"")</f>
        <v/>
      </c>
    </row>
    <row r="34" spans="1:36" ht="15">
      <c r="A34" s="28" t="s">
        <v>8</v>
      </c>
      <c r="B34" s="41">
        <f t="shared" ref="B34:E49" si="59">B112+B138+B164+B190+B216+B242+B268+B294+B320+B346+B372+B398+B424</f>
        <v>0</v>
      </c>
      <c r="C34" s="41">
        <f t="shared" si="59"/>
        <v>0</v>
      </c>
      <c r="D34" s="41">
        <f t="shared" si="59"/>
        <v>534.53102256000011</v>
      </c>
      <c r="E34" s="41">
        <f t="shared" si="59"/>
        <v>0</v>
      </c>
      <c r="F34" s="457">
        <v>0</v>
      </c>
      <c r="G34" s="41">
        <f t="shared" si="56"/>
        <v>0</v>
      </c>
      <c r="H34" s="41">
        <f t="shared" si="56"/>
        <v>0</v>
      </c>
      <c r="I34" s="43">
        <f t="shared" ref="I34:I53" si="60">SUM(B34:H34)</f>
        <v>534.53102256000011</v>
      </c>
      <c r="K34" s="75" t="s">
        <v>8</v>
      </c>
      <c r="L34" s="88">
        <f t="shared" si="57"/>
        <v>0</v>
      </c>
      <c r="M34" s="88">
        <f t="shared" si="57"/>
        <v>0</v>
      </c>
      <c r="N34" s="88">
        <f t="shared" si="57"/>
        <v>534.53102256000011</v>
      </c>
      <c r="O34" s="88">
        <f t="shared" si="57"/>
        <v>0</v>
      </c>
      <c r="P34" s="88">
        <f t="shared" si="57"/>
        <v>0</v>
      </c>
      <c r="Q34" s="88">
        <f t="shared" si="57"/>
        <v>0</v>
      </c>
      <c r="R34" s="88">
        <f t="shared" si="57"/>
        <v>0</v>
      </c>
      <c r="S34" s="90">
        <f t="shared" ref="S34:S53" si="61">SUM(L34:R34)</f>
        <v>534.53102256000011</v>
      </c>
      <c r="U34" s="105" t="s">
        <v>8</v>
      </c>
      <c r="V34" s="121">
        <f t="shared" si="58"/>
        <v>0</v>
      </c>
      <c r="W34" s="121">
        <f t="shared" si="58"/>
        <v>0</v>
      </c>
      <c r="X34" s="121">
        <f t="shared" si="58"/>
        <v>0</v>
      </c>
      <c r="Y34" s="121">
        <f t="shared" si="58"/>
        <v>0</v>
      </c>
      <c r="Z34" s="121">
        <f t="shared" si="58"/>
        <v>534.53102256000011</v>
      </c>
      <c r="AA34" s="121">
        <f t="shared" si="58"/>
        <v>0</v>
      </c>
      <c r="AB34" s="121">
        <f t="shared" si="58"/>
        <v>0</v>
      </c>
      <c r="AC34" s="122">
        <f t="shared" si="58"/>
        <v>0</v>
      </c>
      <c r="AD34" s="121">
        <f t="shared" si="58"/>
        <v>0</v>
      </c>
      <c r="AE34" s="121">
        <f t="shared" si="58"/>
        <v>0</v>
      </c>
      <c r="AF34" s="121">
        <f t="shared" si="58"/>
        <v>0</v>
      </c>
      <c r="AG34" s="121">
        <f t="shared" si="58"/>
        <v>0</v>
      </c>
      <c r="AH34" s="121">
        <f t="shared" si="58"/>
        <v>0</v>
      </c>
      <c r="AI34" s="123">
        <f t="shared" ref="AI34:AI53" si="62">SUM(V34:AC34)</f>
        <v>534.53102256000011</v>
      </c>
      <c r="AJ34" s="1" t="str">
        <f t="shared" ref="AJ34:AJ55" si="63">IF(ABS(S34-AI34)&gt;0.001,S34-AI34,"")</f>
        <v/>
      </c>
    </row>
    <row r="35" spans="1:36" ht="15">
      <c r="A35" s="29" t="s">
        <v>10</v>
      </c>
      <c r="B35" s="44">
        <f t="shared" si="59"/>
        <v>0</v>
      </c>
      <c r="C35" s="44">
        <f t="shared" si="59"/>
        <v>0</v>
      </c>
      <c r="D35" s="44">
        <f t="shared" si="59"/>
        <v>458.72741264553332</v>
      </c>
      <c r="E35" s="44">
        <f t="shared" si="59"/>
        <v>0</v>
      </c>
      <c r="F35" s="457">
        <v>0</v>
      </c>
      <c r="G35" s="44">
        <f t="shared" si="56"/>
        <v>0</v>
      </c>
      <c r="H35" s="44">
        <f t="shared" si="56"/>
        <v>0</v>
      </c>
      <c r="I35" s="40">
        <f t="shared" si="60"/>
        <v>458.72741264553332</v>
      </c>
      <c r="K35" s="76" t="s">
        <v>10</v>
      </c>
      <c r="L35" s="44">
        <f t="shared" si="57"/>
        <v>0</v>
      </c>
      <c r="M35" s="44">
        <f t="shared" si="57"/>
        <v>0</v>
      </c>
      <c r="N35" s="44">
        <f t="shared" si="57"/>
        <v>458.72741264553332</v>
      </c>
      <c r="O35" s="44">
        <f t="shared" si="57"/>
        <v>0</v>
      </c>
      <c r="P35" s="44">
        <f t="shared" si="57"/>
        <v>0</v>
      </c>
      <c r="Q35" s="44">
        <f t="shared" si="57"/>
        <v>0</v>
      </c>
      <c r="R35" s="44">
        <f t="shared" si="57"/>
        <v>0</v>
      </c>
      <c r="S35" s="87">
        <f t="shared" si="61"/>
        <v>458.72741264553332</v>
      </c>
      <c r="U35" s="106" t="s">
        <v>10</v>
      </c>
      <c r="V35" s="117">
        <f t="shared" si="58"/>
        <v>0</v>
      </c>
      <c r="W35" s="117">
        <f t="shared" si="58"/>
        <v>0</v>
      </c>
      <c r="X35" s="117">
        <f t="shared" si="58"/>
        <v>0</v>
      </c>
      <c r="Y35" s="117">
        <f t="shared" si="58"/>
        <v>0</v>
      </c>
      <c r="Z35" s="117">
        <f t="shared" si="58"/>
        <v>458.72741264553332</v>
      </c>
      <c r="AA35" s="117">
        <f t="shared" si="58"/>
        <v>0</v>
      </c>
      <c r="AB35" s="117">
        <f t="shared" si="58"/>
        <v>0</v>
      </c>
      <c r="AC35" s="118">
        <f t="shared" si="58"/>
        <v>0</v>
      </c>
      <c r="AD35" s="117">
        <f t="shared" si="58"/>
        <v>0</v>
      </c>
      <c r="AE35" s="117">
        <f t="shared" si="58"/>
        <v>0</v>
      </c>
      <c r="AF35" s="117">
        <f t="shared" si="58"/>
        <v>0</v>
      </c>
      <c r="AG35" s="117">
        <f t="shared" si="58"/>
        <v>0</v>
      </c>
      <c r="AH35" s="117">
        <f t="shared" si="58"/>
        <v>0</v>
      </c>
      <c r="AI35" s="120">
        <f t="shared" si="62"/>
        <v>458.72741264553332</v>
      </c>
      <c r="AJ35" s="1" t="str">
        <f t="shared" si="63"/>
        <v/>
      </c>
    </row>
    <row r="36" spans="1:36" ht="15">
      <c r="A36" s="28" t="s">
        <v>52</v>
      </c>
      <c r="B36" s="41">
        <f t="shared" si="59"/>
        <v>0</v>
      </c>
      <c r="C36" s="41">
        <f t="shared" si="59"/>
        <v>0</v>
      </c>
      <c r="D36" s="41">
        <f t="shared" si="59"/>
        <v>574.75869999999998</v>
      </c>
      <c r="E36" s="41">
        <f t="shared" si="59"/>
        <v>0</v>
      </c>
      <c r="F36" s="457">
        <v>0</v>
      </c>
      <c r="G36" s="41">
        <f t="shared" si="56"/>
        <v>0</v>
      </c>
      <c r="H36" s="41">
        <f t="shared" si="56"/>
        <v>0</v>
      </c>
      <c r="I36" s="43">
        <f t="shared" si="60"/>
        <v>574.75869999999998</v>
      </c>
      <c r="K36" s="75" t="s">
        <v>52</v>
      </c>
      <c r="L36" s="88">
        <f t="shared" si="57"/>
        <v>0</v>
      </c>
      <c r="M36" s="88">
        <f t="shared" si="57"/>
        <v>0</v>
      </c>
      <c r="N36" s="88">
        <f t="shared" si="57"/>
        <v>574.75869999999998</v>
      </c>
      <c r="O36" s="88">
        <f t="shared" si="57"/>
        <v>0</v>
      </c>
      <c r="P36" s="88">
        <f t="shared" si="57"/>
        <v>0</v>
      </c>
      <c r="Q36" s="88">
        <f t="shared" si="57"/>
        <v>0</v>
      </c>
      <c r="R36" s="88">
        <f t="shared" si="57"/>
        <v>0</v>
      </c>
      <c r="S36" s="90">
        <f t="shared" si="61"/>
        <v>574.75869999999998</v>
      </c>
      <c r="U36" s="105" t="s">
        <v>52</v>
      </c>
      <c r="V36" s="121">
        <f t="shared" si="58"/>
        <v>0</v>
      </c>
      <c r="W36" s="121">
        <f t="shared" si="58"/>
        <v>0</v>
      </c>
      <c r="X36" s="121">
        <f t="shared" si="58"/>
        <v>0</v>
      </c>
      <c r="Y36" s="121">
        <f t="shared" si="58"/>
        <v>0</v>
      </c>
      <c r="Z36" s="121">
        <f t="shared" si="58"/>
        <v>574.44496708515283</v>
      </c>
      <c r="AA36" s="121">
        <f t="shared" si="58"/>
        <v>0</v>
      </c>
      <c r="AB36" s="121">
        <f t="shared" si="58"/>
        <v>0</v>
      </c>
      <c r="AC36" s="122">
        <f t="shared" si="58"/>
        <v>0.31373291484716159</v>
      </c>
      <c r="AD36" s="121">
        <f t="shared" si="58"/>
        <v>0</v>
      </c>
      <c r="AE36" s="121">
        <f t="shared" si="58"/>
        <v>0</v>
      </c>
      <c r="AF36" s="121">
        <f t="shared" si="58"/>
        <v>0</v>
      </c>
      <c r="AG36" s="121">
        <f t="shared" si="58"/>
        <v>0.31373291484716159</v>
      </c>
      <c r="AH36" s="121">
        <f t="shared" si="58"/>
        <v>0</v>
      </c>
      <c r="AI36" s="123">
        <f t="shared" si="62"/>
        <v>574.75869999999998</v>
      </c>
      <c r="AJ36" s="1" t="str">
        <f t="shared" si="63"/>
        <v/>
      </c>
    </row>
    <row r="37" spans="1:36" ht="15">
      <c r="A37" s="29" t="s">
        <v>16</v>
      </c>
      <c r="B37" s="44">
        <f t="shared" si="59"/>
        <v>439.85243820935301</v>
      </c>
      <c r="C37" s="44">
        <f t="shared" si="59"/>
        <v>154.8044796282652</v>
      </c>
      <c r="D37" s="44">
        <f t="shared" si="59"/>
        <v>210.77880538158135</v>
      </c>
      <c r="E37" s="44">
        <f t="shared" si="59"/>
        <v>0</v>
      </c>
      <c r="F37" s="457">
        <v>0</v>
      </c>
      <c r="G37" s="44">
        <f t="shared" si="56"/>
        <v>0</v>
      </c>
      <c r="H37" s="44">
        <f t="shared" si="56"/>
        <v>0</v>
      </c>
      <c r="I37" s="40">
        <f t="shared" si="60"/>
        <v>805.43572321919964</v>
      </c>
      <c r="K37" s="76" t="s">
        <v>16</v>
      </c>
      <c r="L37" s="44">
        <f t="shared" si="57"/>
        <v>439.85243820935301</v>
      </c>
      <c r="M37" s="44">
        <f t="shared" si="57"/>
        <v>154.8044796282652</v>
      </c>
      <c r="N37" s="44">
        <f t="shared" si="57"/>
        <v>210.77880538158135</v>
      </c>
      <c r="O37" s="44">
        <f t="shared" si="57"/>
        <v>0</v>
      </c>
      <c r="P37" s="44">
        <f t="shared" si="57"/>
        <v>0</v>
      </c>
      <c r="Q37" s="44">
        <f t="shared" si="57"/>
        <v>0</v>
      </c>
      <c r="R37" s="44">
        <f t="shared" si="57"/>
        <v>0</v>
      </c>
      <c r="S37" s="87">
        <f t="shared" si="61"/>
        <v>805.43572321919964</v>
      </c>
      <c r="U37" s="106" t="s">
        <v>16</v>
      </c>
      <c r="V37" s="117">
        <f t="shared" si="58"/>
        <v>410.68139402125746</v>
      </c>
      <c r="W37" s="117">
        <f t="shared" si="58"/>
        <v>0</v>
      </c>
      <c r="X37" s="117">
        <f t="shared" si="58"/>
        <v>0</v>
      </c>
      <c r="Y37" s="117">
        <f t="shared" si="58"/>
        <v>154.8044796282652</v>
      </c>
      <c r="Z37" s="117">
        <f t="shared" si="58"/>
        <v>205.63927036991186</v>
      </c>
      <c r="AA37" s="117">
        <f t="shared" si="58"/>
        <v>0</v>
      </c>
      <c r="AB37" s="117">
        <f t="shared" si="58"/>
        <v>0</v>
      </c>
      <c r="AC37" s="118">
        <f t="shared" si="58"/>
        <v>34.310579199764931</v>
      </c>
      <c r="AD37" s="117">
        <f t="shared" si="58"/>
        <v>29.171044188095482</v>
      </c>
      <c r="AE37" s="117">
        <f t="shared" si="58"/>
        <v>0</v>
      </c>
      <c r="AF37" s="117">
        <f t="shared" si="58"/>
        <v>0</v>
      </c>
      <c r="AG37" s="117">
        <f t="shared" si="58"/>
        <v>5.1395350116694516</v>
      </c>
      <c r="AH37" s="117">
        <f t="shared" si="58"/>
        <v>0</v>
      </c>
      <c r="AI37" s="120">
        <f t="shared" si="62"/>
        <v>805.43572321919942</v>
      </c>
      <c r="AJ37" s="1" t="str">
        <f t="shared" si="63"/>
        <v/>
      </c>
    </row>
    <row r="38" spans="1:36" ht="15">
      <c r="A38" s="28" t="s">
        <v>64</v>
      </c>
      <c r="B38" s="41">
        <f t="shared" si="59"/>
        <v>229.39429436219339</v>
      </c>
      <c r="C38" s="41">
        <f t="shared" si="59"/>
        <v>57.747969939143523</v>
      </c>
      <c r="D38" s="41">
        <f t="shared" si="59"/>
        <v>33.065647821615983</v>
      </c>
      <c r="E38" s="41">
        <f t="shared" si="59"/>
        <v>1.6854795110874534</v>
      </c>
      <c r="F38" s="457">
        <v>0</v>
      </c>
      <c r="G38" s="41">
        <f t="shared" si="56"/>
        <v>0</v>
      </c>
      <c r="H38" s="41">
        <f t="shared" si="56"/>
        <v>0</v>
      </c>
      <c r="I38" s="43">
        <f t="shared" si="60"/>
        <v>321.89339163404037</v>
      </c>
      <c r="K38" s="75" t="s">
        <v>64</v>
      </c>
      <c r="L38" s="88">
        <f t="shared" si="57"/>
        <v>229.39429436219339</v>
      </c>
      <c r="M38" s="88">
        <f t="shared" si="57"/>
        <v>57.747969939143523</v>
      </c>
      <c r="N38" s="88">
        <f t="shared" si="57"/>
        <v>33.065647821615983</v>
      </c>
      <c r="O38" s="88">
        <f t="shared" si="57"/>
        <v>1.6854795110874534</v>
      </c>
      <c r="P38" s="88">
        <f t="shared" si="57"/>
        <v>0</v>
      </c>
      <c r="Q38" s="88">
        <f t="shared" si="57"/>
        <v>0</v>
      </c>
      <c r="R38" s="88">
        <f t="shared" si="57"/>
        <v>0</v>
      </c>
      <c r="S38" s="90">
        <f t="shared" si="61"/>
        <v>321.89339163404037</v>
      </c>
      <c r="U38" s="105" t="s">
        <v>53</v>
      </c>
      <c r="V38" s="121">
        <f t="shared" si="58"/>
        <v>226.29261720990121</v>
      </c>
      <c r="W38" s="121">
        <f t="shared" si="58"/>
        <v>1.676839427639051</v>
      </c>
      <c r="X38" s="121">
        <f t="shared" si="58"/>
        <v>0</v>
      </c>
      <c r="Y38" s="121">
        <f t="shared" si="58"/>
        <v>57.747969939143523</v>
      </c>
      <c r="Z38" s="121">
        <f t="shared" si="58"/>
        <v>26.537201577237642</v>
      </c>
      <c r="AA38" s="121">
        <f t="shared" si="58"/>
        <v>0.32857826641864102</v>
      </c>
      <c r="AB38" s="121">
        <f t="shared" si="58"/>
        <v>0</v>
      </c>
      <c r="AC38" s="122">
        <f t="shared" si="58"/>
        <v>9.3101852137002936</v>
      </c>
      <c r="AD38" s="121">
        <f t="shared" si="58"/>
        <v>1.4248377246531485</v>
      </c>
      <c r="AE38" s="121">
        <f t="shared" si="58"/>
        <v>0</v>
      </c>
      <c r="AF38" s="121">
        <f t="shared" si="58"/>
        <v>0</v>
      </c>
      <c r="AG38" s="121">
        <f t="shared" si="58"/>
        <v>6.5284462443783315</v>
      </c>
      <c r="AH38" s="121">
        <f t="shared" si="58"/>
        <v>1.3569012446688125</v>
      </c>
      <c r="AI38" s="123">
        <f t="shared" si="62"/>
        <v>321.89339163404031</v>
      </c>
      <c r="AJ38" s="1" t="str">
        <f t="shared" si="63"/>
        <v/>
      </c>
    </row>
    <row r="39" spans="1:36" ht="15">
      <c r="A39" s="29" t="s">
        <v>54</v>
      </c>
      <c r="B39" s="44">
        <f t="shared" si="59"/>
        <v>0</v>
      </c>
      <c r="C39" s="44">
        <f t="shared" si="59"/>
        <v>0</v>
      </c>
      <c r="D39" s="44">
        <f t="shared" si="59"/>
        <v>7.6936239900957881</v>
      </c>
      <c r="E39" s="44">
        <f t="shared" si="59"/>
        <v>1357.8021893177104</v>
      </c>
      <c r="F39" s="457">
        <v>0</v>
      </c>
      <c r="G39" s="44">
        <f t="shared" si="56"/>
        <v>0</v>
      </c>
      <c r="H39" s="44">
        <f t="shared" si="56"/>
        <v>0</v>
      </c>
      <c r="I39" s="40">
        <f t="shared" si="60"/>
        <v>1365.4958133078062</v>
      </c>
      <c r="K39" s="76" t="s">
        <v>54</v>
      </c>
      <c r="L39" s="44">
        <f t="shared" si="57"/>
        <v>0</v>
      </c>
      <c r="M39" s="44">
        <f t="shared" si="57"/>
        <v>0</v>
      </c>
      <c r="N39" s="44">
        <f t="shared" si="57"/>
        <v>7.6936239900957881</v>
      </c>
      <c r="O39" s="44">
        <f t="shared" si="57"/>
        <v>1357.8021893177104</v>
      </c>
      <c r="P39" s="44">
        <f t="shared" si="57"/>
        <v>2379.0857156491543</v>
      </c>
      <c r="Q39" s="44">
        <f t="shared" si="57"/>
        <v>0</v>
      </c>
      <c r="R39" s="44">
        <f t="shared" si="57"/>
        <v>0</v>
      </c>
      <c r="S39" s="87">
        <f t="shared" si="61"/>
        <v>3744.5815289569605</v>
      </c>
      <c r="U39" s="106" t="s">
        <v>54</v>
      </c>
      <c r="V39" s="117">
        <f t="shared" si="58"/>
        <v>0</v>
      </c>
      <c r="W39" s="117">
        <f t="shared" si="58"/>
        <v>0</v>
      </c>
      <c r="X39" s="117">
        <f t="shared" si="58"/>
        <v>0</v>
      </c>
      <c r="Y39" s="117">
        <f t="shared" si="58"/>
        <v>0</v>
      </c>
      <c r="Z39" s="117">
        <f t="shared" si="58"/>
        <v>0</v>
      </c>
      <c r="AA39" s="117">
        <f t="shared" si="58"/>
        <v>1355.8156364939432</v>
      </c>
      <c r="AB39" s="117">
        <f t="shared" si="58"/>
        <v>2379.0857156491543</v>
      </c>
      <c r="AC39" s="118">
        <f t="shared" si="58"/>
        <v>9.6801768138629054</v>
      </c>
      <c r="AD39" s="117">
        <f t="shared" si="58"/>
        <v>0</v>
      </c>
      <c r="AE39" s="117">
        <f t="shared" si="58"/>
        <v>1.9865528237671175</v>
      </c>
      <c r="AF39" s="117">
        <f t="shared" si="58"/>
        <v>0</v>
      </c>
      <c r="AG39" s="117">
        <f t="shared" si="58"/>
        <v>7.6936239900957881</v>
      </c>
      <c r="AH39" s="117">
        <f t="shared" si="58"/>
        <v>0</v>
      </c>
      <c r="AI39" s="120">
        <f t="shared" si="62"/>
        <v>3744.5815289569605</v>
      </c>
      <c r="AJ39" s="1" t="str">
        <f t="shared" si="63"/>
        <v/>
      </c>
    </row>
    <row r="40" spans="1:36" ht="15">
      <c r="A40" s="28" t="s">
        <v>12</v>
      </c>
      <c r="B40" s="41">
        <f t="shared" si="59"/>
        <v>0</v>
      </c>
      <c r="C40" s="41">
        <f t="shared" si="59"/>
        <v>0.10860350584428773</v>
      </c>
      <c r="D40" s="41">
        <f t="shared" si="59"/>
        <v>0</v>
      </c>
      <c r="E40" s="41">
        <f t="shared" si="59"/>
        <v>14.519597086240738</v>
      </c>
      <c r="F40" s="457">
        <v>0</v>
      </c>
      <c r="G40" s="41">
        <f t="shared" si="56"/>
        <v>0</v>
      </c>
      <c r="H40" s="41">
        <f t="shared" si="56"/>
        <v>0</v>
      </c>
      <c r="I40" s="43">
        <f t="shared" si="60"/>
        <v>14.628200592085026</v>
      </c>
      <c r="K40" s="75" t="s">
        <v>12</v>
      </c>
      <c r="L40" s="88">
        <f t="shared" si="57"/>
        <v>0</v>
      </c>
      <c r="M40" s="88">
        <f t="shared" si="57"/>
        <v>0.10860350584428773</v>
      </c>
      <c r="N40" s="88">
        <f t="shared" si="57"/>
        <v>0</v>
      </c>
      <c r="O40" s="88">
        <f t="shared" si="57"/>
        <v>14.519597086240738</v>
      </c>
      <c r="P40" s="88">
        <f t="shared" si="57"/>
        <v>108.75934591930243</v>
      </c>
      <c r="Q40" s="88">
        <f t="shared" si="57"/>
        <v>0</v>
      </c>
      <c r="R40" s="88">
        <f t="shared" si="57"/>
        <v>0</v>
      </c>
      <c r="S40" s="90">
        <f t="shared" si="61"/>
        <v>123.38754651138746</v>
      </c>
      <c r="U40" s="105" t="s">
        <v>12</v>
      </c>
      <c r="V40" s="121">
        <f t="shared" si="58"/>
        <v>0</v>
      </c>
      <c r="W40" s="121">
        <f t="shared" si="58"/>
        <v>0</v>
      </c>
      <c r="X40" s="121">
        <f t="shared" si="58"/>
        <v>0</v>
      </c>
      <c r="Y40" s="121">
        <f t="shared" si="58"/>
        <v>0.10860350584428773</v>
      </c>
      <c r="Z40" s="121">
        <f t="shared" si="58"/>
        <v>0</v>
      </c>
      <c r="AA40" s="121">
        <f t="shared" si="58"/>
        <v>14.519597086240738</v>
      </c>
      <c r="AB40" s="121">
        <f t="shared" si="58"/>
        <v>108.75934591930243</v>
      </c>
      <c r="AC40" s="122">
        <f t="shared" si="58"/>
        <v>0</v>
      </c>
      <c r="AD40" s="121">
        <f t="shared" si="58"/>
        <v>0</v>
      </c>
      <c r="AE40" s="121">
        <f t="shared" si="58"/>
        <v>0</v>
      </c>
      <c r="AF40" s="121">
        <f t="shared" si="58"/>
        <v>0</v>
      </c>
      <c r="AG40" s="121">
        <f t="shared" si="58"/>
        <v>0</v>
      </c>
      <c r="AH40" s="121">
        <f t="shared" si="58"/>
        <v>0</v>
      </c>
      <c r="AI40" s="123">
        <f t="shared" si="62"/>
        <v>123.38754651138746</v>
      </c>
      <c r="AJ40" s="1" t="str">
        <f t="shared" si="63"/>
        <v/>
      </c>
    </row>
    <row r="41" spans="1:36" ht="15">
      <c r="A41" s="29" t="s">
        <v>55</v>
      </c>
      <c r="B41" s="44">
        <f t="shared" si="59"/>
        <v>0</v>
      </c>
      <c r="C41" s="44">
        <f t="shared" si="59"/>
        <v>0</v>
      </c>
      <c r="D41" s="44">
        <f t="shared" si="59"/>
        <v>0.74999650382937189</v>
      </c>
      <c r="E41" s="44">
        <f t="shared" si="59"/>
        <v>0</v>
      </c>
      <c r="F41" s="457">
        <v>0</v>
      </c>
      <c r="G41" s="44">
        <f t="shared" si="56"/>
        <v>0</v>
      </c>
      <c r="H41" s="44">
        <f t="shared" si="56"/>
        <v>0</v>
      </c>
      <c r="I41" s="40">
        <f t="shared" si="60"/>
        <v>0.74999650382937189</v>
      </c>
      <c r="K41" s="76" t="s">
        <v>55</v>
      </c>
      <c r="L41" s="44">
        <f t="shared" si="57"/>
        <v>0</v>
      </c>
      <c r="M41" s="44">
        <f t="shared" si="57"/>
        <v>0</v>
      </c>
      <c r="N41" s="44">
        <f t="shared" si="57"/>
        <v>0.74999650382937189</v>
      </c>
      <c r="O41" s="44">
        <f t="shared" si="57"/>
        <v>0</v>
      </c>
      <c r="P41" s="44">
        <f t="shared" si="57"/>
        <v>0</v>
      </c>
      <c r="Q41" s="44">
        <f t="shared" si="57"/>
        <v>0</v>
      </c>
      <c r="R41" s="44">
        <f t="shared" si="57"/>
        <v>0</v>
      </c>
      <c r="S41" s="87">
        <f t="shared" si="61"/>
        <v>0.74999650382937189</v>
      </c>
      <c r="U41" s="106" t="s">
        <v>55</v>
      </c>
      <c r="V41" s="117">
        <f t="shared" si="58"/>
        <v>0</v>
      </c>
      <c r="W41" s="117">
        <f t="shared" si="58"/>
        <v>0</v>
      </c>
      <c r="X41" s="117">
        <f t="shared" si="58"/>
        <v>0</v>
      </c>
      <c r="Y41" s="117">
        <f t="shared" si="58"/>
        <v>0</v>
      </c>
      <c r="Z41" s="117">
        <f t="shared" si="58"/>
        <v>0.74999650382937189</v>
      </c>
      <c r="AA41" s="117">
        <f t="shared" si="58"/>
        <v>0</v>
      </c>
      <c r="AB41" s="117">
        <f t="shared" si="58"/>
        <v>0</v>
      </c>
      <c r="AC41" s="118">
        <f t="shared" si="58"/>
        <v>0</v>
      </c>
      <c r="AD41" s="117">
        <f t="shared" si="58"/>
        <v>0</v>
      </c>
      <c r="AE41" s="117">
        <f t="shared" si="58"/>
        <v>0</v>
      </c>
      <c r="AF41" s="117">
        <f t="shared" si="58"/>
        <v>0</v>
      </c>
      <c r="AG41" s="117">
        <f t="shared" si="58"/>
        <v>0</v>
      </c>
      <c r="AH41" s="117">
        <f t="shared" si="58"/>
        <v>0</v>
      </c>
      <c r="AI41" s="120">
        <f t="shared" si="62"/>
        <v>0.74999650382937189</v>
      </c>
      <c r="AJ41" s="1" t="str">
        <f t="shared" si="63"/>
        <v/>
      </c>
    </row>
    <row r="42" spans="1:36" ht="15">
      <c r="A42" s="28" t="s">
        <v>17</v>
      </c>
      <c r="B42" s="41">
        <f t="shared" si="59"/>
        <v>126.90154159240632</v>
      </c>
      <c r="C42" s="41">
        <f t="shared" si="59"/>
        <v>22.360010445918757</v>
      </c>
      <c r="D42" s="41">
        <f t="shared" si="59"/>
        <v>67.39018336134059</v>
      </c>
      <c r="E42" s="41">
        <f t="shared" si="59"/>
        <v>50.205614974834766</v>
      </c>
      <c r="F42" s="457">
        <v>0</v>
      </c>
      <c r="G42" s="41">
        <f t="shared" si="56"/>
        <v>0</v>
      </c>
      <c r="H42" s="41">
        <f t="shared" si="56"/>
        <v>0</v>
      </c>
      <c r="I42" s="43">
        <f t="shared" si="60"/>
        <v>266.85735037450041</v>
      </c>
      <c r="K42" s="75" t="s">
        <v>17</v>
      </c>
      <c r="L42" s="88">
        <f t="shared" si="57"/>
        <v>126.90154159240632</v>
      </c>
      <c r="M42" s="88">
        <f t="shared" si="57"/>
        <v>22.360010445918757</v>
      </c>
      <c r="N42" s="88">
        <f t="shared" si="57"/>
        <v>67.39018336134059</v>
      </c>
      <c r="O42" s="88">
        <f t="shared" si="57"/>
        <v>50.205614974834766</v>
      </c>
      <c r="P42" s="88">
        <f t="shared" si="57"/>
        <v>17.50251450204361</v>
      </c>
      <c r="Q42" s="88">
        <f t="shared" si="57"/>
        <v>0</v>
      </c>
      <c r="R42" s="88">
        <f t="shared" si="57"/>
        <v>0</v>
      </c>
      <c r="S42" s="90">
        <f t="shared" si="61"/>
        <v>284.35986487654401</v>
      </c>
      <c r="U42" s="105" t="s">
        <v>17</v>
      </c>
      <c r="V42" s="121">
        <f t="shared" si="58"/>
        <v>122.53248897955609</v>
      </c>
      <c r="W42" s="121">
        <f t="shared" si="58"/>
        <v>0.15338444238326721</v>
      </c>
      <c r="X42" s="121">
        <f t="shared" si="58"/>
        <v>0</v>
      </c>
      <c r="Y42" s="121">
        <f t="shared" si="58"/>
        <v>22.360010445918757</v>
      </c>
      <c r="Z42" s="121">
        <f t="shared" si="58"/>
        <v>58.408431002417288</v>
      </c>
      <c r="AA42" s="121">
        <f t="shared" si="58"/>
        <v>27.786061532014052</v>
      </c>
      <c r="AB42" s="121">
        <f t="shared" si="58"/>
        <v>17.50251450204361</v>
      </c>
      <c r="AC42" s="122">
        <f t="shared" si="58"/>
        <v>35.616973972210964</v>
      </c>
      <c r="AD42" s="121">
        <f t="shared" si="58"/>
        <v>4.215668170466949</v>
      </c>
      <c r="AE42" s="121">
        <f t="shared" si="58"/>
        <v>0</v>
      </c>
      <c r="AF42" s="121">
        <f t="shared" si="58"/>
        <v>0</v>
      </c>
      <c r="AG42" s="121">
        <f t="shared" si="58"/>
        <v>8.9817523589233019</v>
      </c>
      <c r="AH42" s="121">
        <f t="shared" si="58"/>
        <v>22.41955344282071</v>
      </c>
      <c r="AI42" s="123">
        <f t="shared" si="62"/>
        <v>284.35986487654407</v>
      </c>
      <c r="AJ42" s="1" t="str">
        <f>IF(ABS(S42-AI42)&gt;0.1,S42-AI42,"")</f>
        <v/>
      </c>
    </row>
    <row r="43" spans="1:36" ht="15">
      <c r="A43" s="29" t="s">
        <v>139</v>
      </c>
      <c r="B43" s="44">
        <f t="shared" si="59"/>
        <v>901.47257384902514</v>
      </c>
      <c r="C43" s="44">
        <f t="shared" si="59"/>
        <v>2533.2497897571284</v>
      </c>
      <c r="D43" s="44">
        <f t="shared" si="59"/>
        <v>2088.2061509408459</v>
      </c>
      <c r="E43" s="44">
        <f t="shared" si="59"/>
        <v>1.7293525810313044</v>
      </c>
      <c r="F43" s="457">
        <v>0</v>
      </c>
      <c r="G43" s="44">
        <f t="shared" si="56"/>
        <v>0</v>
      </c>
      <c r="H43" s="44">
        <f t="shared" si="56"/>
        <v>0</v>
      </c>
      <c r="I43" s="40">
        <f t="shared" si="60"/>
        <v>5524.6578671280304</v>
      </c>
      <c r="K43" s="76" t="s">
        <v>139</v>
      </c>
      <c r="L43" s="44">
        <f t="shared" si="57"/>
        <v>901.47257384902514</v>
      </c>
      <c r="M43" s="44">
        <f t="shared" si="57"/>
        <v>2533.2497897571284</v>
      </c>
      <c r="N43" s="44">
        <f t="shared" si="57"/>
        <v>2088.2061509408459</v>
      </c>
      <c r="O43" s="44">
        <f t="shared" si="57"/>
        <v>1.7293525810313044</v>
      </c>
      <c r="P43" s="44">
        <f t="shared" si="57"/>
        <v>8.4218484070831838</v>
      </c>
      <c r="Q43" s="44">
        <f t="shared" si="57"/>
        <v>0</v>
      </c>
      <c r="R43" s="44">
        <f t="shared" si="57"/>
        <v>0</v>
      </c>
      <c r="S43" s="87">
        <f t="shared" si="61"/>
        <v>5533.0797155351138</v>
      </c>
      <c r="U43" s="106" t="s">
        <v>139</v>
      </c>
      <c r="V43" s="117">
        <f t="shared" si="58"/>
        <v>869.5691595404935</v>
      </c>
      <c r="W43" s="117">
        <f t="shared" si="58"/>
        <v>0</v>
      </c>
      <c r="X43" s="117">
        <f t="shared" si="58"/>
        <v>0</v>
      </c>
      <c r="Y43" s="117">
        <f t="shared" si="58"/>
        <v>2533.2497897571284</v>
      </c>
      <c r="Z43" s="117">
        <f t="shared" si="58"/>
        <v>1989.9207100678987</v>
      </c>
      <c r="AA43" s="117">
        <f t="shared" si="58"/>
        <v>1.7293525810313044</v>
      </c>
      <c r="AB43" s="117">
        <f t="shared" si="58"/>
        <v>8.4218484070831838</v>
      </c>
      <c r="AC43" s="118">
        <f t="shared" si="58"/>
        <v>130.18885518147962</v>
      </c>
      <c r="AD43" s="117">
        <f t="shared" si="58"/>
        <v>31.903414308532039</v>
      </c>
      <c r="AE43" s="117">
        <f t="shared" si="58"/>
        <v>0</v>
      </c>
      <c r="AF43" s="117">
        <f t="shared" si="58"/>
        <v>0</v>
      </c>
      <c r="AG43" s="117">
        <f t="shared" si="58"/>
        <v>98.285440872947589</v>
      </c>
      <c r="AH43" s="117">
        <f t="shared" si="58"/>
        <v>0</v>
      </c>
      <c r="AI43" s="120">
        <f t="shared" si="62"/>
        <v>5533.0797155351147</v>
      </c>
      <c r="AJ43" s="1" t="str">
        <f t="shared" si="63"/>
        <v/>
      </c>
    </row>
    <row r="44" spans="1:36" ht="15">
      <c r="A44" s="28" t="s">
        <v>25</v>
      </c>
      <c r="B44" s="41">
        <f t="shared" si="59"/>
        <v>965.04107107239292</v>
      </c>
      <c r="C44" s="41">
        <f t="shared" si="59"/>
        <v>34.055214944976917</v>
      </c>
      <c r="D44" s="41">
        <f t="shared" si="59"/>
        <v>1597.3288220568277</v>
      </c>
      <c r="E44" s="41">
        <f t="shared" si="59"/>
        <v>4397.6889384796086</v>
      </c>
      <c r="F44" s="457">
        <v>0</v>
      </c>
      <c r="G44" s="41">
        <f t="shared" si="56"/>
        <v>629.64556655467993</v>
      </c>
      <c r="H44" s="41">
        <f t="shared" si="56"/>
        <v>18.822077602515627</v>
      </c>
      <c r="I44" s="43">
        <f t="shared" si="60"/>
        <v>7642.581690711002</v>
      </c>
      <c r="K44" s="75" t="s">
        <v>25</v>
      </c>
      <c r="L44" s="88">
        <f t="shared" si="57"/>
        <v>965.04107107239292</v>
      </c>
      <c r="M44" s="88">
        <f t="shared" si="57"/>
        <v>34.055214944976917</v>
      </c>
      <c r="N44" s="88">
        <f t="shared" si="57"/>
        <v>1597.3288220568277</v>
      </c>
      <c r="O44" s="88">
        <f t="shared" si="57"/>
        <v>4397.6889384796086</v>
      </c>
      <c r="P44" s="88">
        <f t="shared" si="57"/>
        <v>67.758562209830828</v>
      </c>
      <c r="Q44" s="88">
        <f t="shared" si="57"/>
        <v>629.64556655467993</v>
      </c>
      <c r="R44" s="88">
        <f t="shared" si="57"/>
        <v>18.822077602515627</v>
      </c>
      <c r="S44" s="90">
        <f t="shared" si="61"/>
        <v>7710.3402529208324</v>
      </c>
      <c r="U44" s="105" t="s">
        <v>25</v>
      </c>
      <c r="V44" s="121">
        <f t="shared" si="58"/>
        <v>37.493067801744459</v>
      </c>
      <c r="W44" s="121">
        <f t="shared" si="58"/>
        <v>611.95158501215292</v>
      </c>
      <c r="X44" s="121">
        <f t="shared" si="58"/>
        <v>629.64556655467993</v>
      </c>
      <c r="Y44" s="121">
        <f t="shared" si="58"/>
        <v>34.055214944976917</v>
      </c>
      <c r="Z44" s="121">
        <f t="shared" si="58"/>
        <v>1572.5397884073166</v>
      </c>
      <c r="AA44" s="121">
        <f t="shared" si="58"/>
        <v>3867.8145000488698</v>
      </c>
      <c r="AB44" s="121">
        <f t="shared" si="58"/>
        <v>67.758562209830828</v>
      </c>
      <c r="AC44" s="122">
        <f t="shared" si="58"/>
        <v>889.08196794126081</v>
      </c>
      <c r="AD44" s="121">
        <f t="shared" si="58"/>
        <v>315.59641825849576</v>
      </c>
      <c r="AE44" s="121">
        <f t="shared" si="58"/>
        <v>521.30495031315581</v>
      </c>
      <c r="AF44" s="121">
        <f t="shared" si="58"/>
        <v>18.822077602515627</v>
      </c>
      <c r="AG44" s="121">
        <f t="shared" si="58"/>
        <v>24.789033649511047</v>
      </c>
      <c r="AH44" s="121">
        <f t="shared" si="58"/>
        <v>8.5694881175825852</v>
      </c>
      <c r="AI44" s="123">
        <f t="shared" si="62"/>
        <v>7710.3402529208315</v>
      </c>
      <c r="AJ44" s="1" t="str">
        <f t="shared" si="63"/>
        <v/>
      </c>
    </row>
    <row r="45" spans="1:36" ht="15">
      <c r="A45" s="29" t="s">
        <v>24</v>
      </c>
      <c r="B45" s="44">
        <f t="shared" si="59"/>
        <v>172.04010540356168</v>
      </c>
      <c r="C45" s="44">
        <f t="shared" si="59"/>
        <v>0.23320142185247136</v>
      </c>
      <c r="D45" s="44">
        <f t="shared" si="59"/>
        <v>41.639202519302707</v>
      </c>
      <c r="E45" s="44">
        <f t="shared" si="59"/>
        <v>0</v>
      </c>
      <c r="F45" s="457">
        <v>0</v>
      </c>
      <c r="G45" s="44">
        <f t="shared" si="56"/>
        <v>0</v>
      </c>
      <c r="H45" s="44">
        <f t="shared" si="56"/>
        <v>0</v>
      </c>
      <c r="I45" s="40">
        <f t="shared" si="60"/>
        <v>213.91250934471685</v>
      </c>
      <c r="K45" s="76" t="s">
        <v>24</v>
      </c>
      <c r="L45" s="44">
        <f t="shared" si="57"/>
        <v>172.04010540356168</v>
      </c>
      <c r="M45" s="44">
        <f t="shared" si="57"/>
        <v>0.23320142185247136</v>
      </c>
      <c r="N45" s="44">
        <f t="shared" si="57"/>
        <v>41.639202519302707</v>
      </c>
      <c r="O45" s="44">
        <f t="shared" si="57"/>
        <v>0</v>
      </c>
      <c r="P45" s="44">
        <f t="shared" si="57"/>
        <v>0</v>
      </c>
      <c r="Q45" s="44">
        <f t="shared" si="57"/>
        <v>0</v>
      </c>
      <c r="R45" s="44">
        <f t="shared" si="57"/>
        <v>0</v>
      </c>
      <c r="S45" s="87">
        <f t="shared" si="61"/>
        <v>213.91250934471685</v>
      </c>
      <c r="U45" s="106" t="s">
        <v>24</v>
      </c>
      <c r="V45" s="117">
        <f t="shared" si="58"/>
        <v>107.42430662709023</v>
      </c>
      <c r="W45" s="117">
        <f t="shared" si="58"/>
        <v>0</v>
      </c>
      <c r="X45" s="117">
        <f t="shared" si="58"/>
        <v>0</v>
      </c>
      <c r="Y45" s="117">
        <f t="shared" si="58"/>
        <v>0.23320142185247136</v>
      </c>
      <c r="Z45" s="117">
        <f t="shared" si="58"/>
        <v>1.2767082817810063</v>
      </c>
      <c r="AA45" s="117">
        <f t="shared" si="58"/>
        <v>0</v>
      </c>
      <c r="AB45" s="117">
        <f t="shared" si="58"/>
        <v>0</v>
      </c>
      <c r="AC45" s="118">
        <f t="shared" si="58"/>
        <v>104.97829301399315</v>
      </c>
      <c r="AD45" s="117">
        <f t="shared" si="58"/>
        <v>64.615798776471436</v>
      </c>
      <c r="AE45" s="117">
        <f t="shared" si="58"/>
        <v>0</v>
      </c>
      <c r="AF45" s="117">
        <f t="shared" si="58"/>
        <v>0</v>
      </c>
      <c r="AG45" s="117">
        <f t="shared" si="58"/>
        <v>40.362494237521702</v>
      </c>
      <c r="AH45" s="117">
        <f t="shared" si="58"/>
        <v>0</v>
      </c>
      <c r="AI45" s="120">
        <f t="shared" si="62"/>
        <v>213.91250934471685</v>
      </c>
      <c r="AJ45" s="1" t="str">
        <f t="shared" si="63"/>
        <v/>
      </c>
    </row>
    <row r="46" spans="1:36" ht="15">
      <c r="A46" s="28" t="s">
        <v>56</v>
      </c>
      <c r="B46" s="41">
        <f t="shared" si="59"/>
        <v>28.106280777761469</v>
      </c>
      <c r="C46" s="41">
        <f t="shared" si="59"/>
        <v>1.4828898758849005</v>
      </c>
      <c r="D46" s="41">
        <f t="shared" si="59"/>
        <v>5.054832905885954</v>
      </c>
      <c r="E46" s="41">
        <f t="shared" si="59"/>
        <v>0</v>
      </c>
      <c r="F46" s="457">
        <v>0</v>
      </c>
      <c r="G46" s="41">
        <f t="shared" si="56"/>
        <v>0</v>
      </c>
      <c r="H46" s="41">
        <f t="shared" si="56"/>
        <v>0</v>
      </c>
      <c r="I46" s="43">
        <f t="shared" si="60"/>
        <v>34.644003559532322</v>
      </c>
      <c r="K46" s="75" t="s">
        <v>56</v>
      </c>
      <c r="L46" s="88">
        <f t="shared" si="57"/>
        <v>28.106280777761469</v>
      </c>
      <c r="M46" s="88">
        <f t="shared" si="57"/>
        <v>1.4828898758849005</v>
      </c>
      <c r="N46" s="88">
        <f t="shared" si="57"/>
        <v>5.054832905885954</v>
      </c>
      <c r="O46" s="88">
        <f t="shared" si="57"/>
        <v>0</v>
      </c>
      <c r="P46" s="88">
        <f t="shared" si="57"/>
        <v>0</v>
      </c>
      <c r="Q46" s="88">
        <f t="shared" si="57"/>
        <v>0</v>
      </c>
      <c r="R46" s="88">
        <f t="shared" si="57"/>
        <v>0</v>
      </c>
      <c r="S46" s="90">
        <f t="shared" si="61"/>
        <v>34.644003559532322</v>
      </c>
      <c r="U46" s="105" t="s">
        <v>56</v>
      </c>
      <c r="V46" s="121">
        <f t="shared" si="58"/>
        <v>27.322639951533677</v>
      </c>
      <c r="W46" s="121">
        <f t="shared" si="58"/>
        <v>0</v>
      </c>
      <c r="X46" s="121">
        <f t="shared" si="58"/>
        <v>0</v>
      </c>
      <c r="Y46" s="121">
        <f t="shared" si="58"/>
        <v>1.4828898758849005</v>
      </c>
      <c r="Z46" s="121">
        <f t="shared" si="58"/>
        <v>5.054832905885954</v>
      </c>
      <c r="AA46" s="121">
        <f t="shared" si="58"/>
        <v>0</v>
      </c>
      <c r="AB46" s="121">
        <f t="shared" si="58"/>
        <v>0</v>
      </c>
      <c r="AC46" s="122">
        <f t="shared" si="58"/>
        <v>0.78364082622779085</v>
      </c>
      <c r="AD46" s="121">
        <f t="shared" si="58"/>
        <v>0.78364082622779085</v>
      </c>
      <c r="AE46" s="121">
        <f t="shared" si="58"/>
        <v>0</v>
      </c>
      <c r="AF46" s="121">
        <f t="shared" si="58"/>
        <v>0</v>
      </c>
      <c r="AG46" s="121">
        <f t="shared" si="58"/>
        <v>0</v>
      </c>
      <c r="AH46" s="121">
        <f t="shared" si="58"/>
        <v>0</v>
      </c>
      <c r="AI46" s="123">
        <f t="shared" si="62"/>
        <v>34.644003559532322</v>
      </c>
      <c r="AJ46" s="1" t="str">
        <f t="shared" si="63"/>
        <v/>
      </c>
    </row>
    <row r="47" spans="1:36" ht="15">
      <c r="A47" s="29" t="s">
        <v>22</v>
      </c>
      <c r="B47" s="44">
        <f t="shared" si="59"/>
        <v>280.87483948281493</v>
      </c>
      <c r="C47" s="44">
        <f t="shared" si="59"/>
        <v>937.52698222655056</v>
      </c>
      <c r="D47" s="44">
        <f t="shared" si="59"/>
        <v>797.50033759429891</v>
      </c>
      <c r="E47" s="44">
        <f t="shared" si="59"/>
        <v>0</v>
      </c>
      <c r="F47" s="457">
        <v>0</v>
      </c>
      <c r="G47" s="44">
        <f t="shared" si="56"/>
        <v>0</v>
      </c>
      <c r="H47" s="44">
        <f t="shared" si="56"/>
        <v>0</v>
      </c>
      <c r="I47" s="40">
        <f t="shared" si="60"/>
        <v>2015.9021593036646</v>
      </c>
      <c r="K47" s="76" t="s">
        <v>22</v>
      </c>
      <c r="L47" s="44">
        <f t="shared" si="57"/>
        <v>280.87483948281493</v>
      </c>
      <c r="M47" s="44">
        <f t="shared" si="57"/>
        <v>937.52698222655056</v>
      </c>
      <c r="N47" s="44">
        <f t="shared" si="57"/>
        <v>797.50033759429891</v>
      </c>
      <c r="O47" s="44">
        <f t="shared" si="57"/>
        <v>0</v>
      </c>
      <c r="P47" s="44">
        <f t="shared" si="57"/>
        <v>154.12000483580647</v>
      </c>
      <c r="Q47" s="44">
        <f t="shared" si="57"/>
        <v>0</v>
      </c>
      <c r="R47" s="44">
        <f t="shared" si="57"/>
        <v>0</v>
      </c>
      <c r="S47" s="87">
        <f t="shared" si="61"/>
        <v>2170.022164139471</v>
      </c>
      <c r="U47" s="106" t="s">
        <v>22</v>
      </c>
      <c r="V47" s="117">
        <f t="shared" si="58"/>
        <v>277.56713665442396</v>
      </c>
      <c r="W47" s="117">
        <f t="shared" si="58"/>
        <v>0</v>
      </c>
      <c r="X47" s="117">
        <f t="shared" si="58"/>
        <v>0</v>
      </c>
      <c r="Y47" s="117">
        <f t="shared" si="58"/>
        <v>937.52698222655056</v>
      </c>
      <c r="Z47" s="117">
        <f t="shared" si="58"/>
        <v>501.36735747648498</v>
      </c>
      <c r="AA47" s="117">
        <f t="shared" si="58"/>
        <v>0</v>
      </c>
      <c r="AB47" s="117">
        <f t="shared" si="58"/>
        <v>154.12000483580647</v>
      </c>
      <c r="AC47" s="118">
        <f t="shared" si="58"/>
        <v>299.4406829462049</v>
      </c>
      <c r="AD47" s="117">
        <f t="shared" si="58"/>
        <v>3.3077028283909313</v>
      </c>
      <c r="AE47" s="117">
        <f t="shared" si="58"/>
        <v>0</v>
      </c>
      <c r="AF47" s="117">
        <f t="shared" si="58"/>
        <v>0</v>
      </c>
      <c r="AG47" s="117">
        <f t="shared" si="58"/>
        <v>296.13298011781399</v>
      </c>
      <c r="AH47" s="117">
        <f t="shared" si="58"/>
        <v>0</v>
      </c>
      <c r="AI47" s="120">
        <f t="shared" si="62"/>
        <v>2170.022164139471</v>
      </c>
      <c r="AJ47" s="1" t="str">
        <f t="shared" si="63"/>
        <v/>
      </c>
    </row>
    <row r="48" spans="1:36" ht="15">
      <c r="A48" s="28" t="s">
        <v>21</v>
      </c>
      <c r="B48" s="41">
        <f t="shared" si="59"/>
        <v>48.78224692051355</v>
      </c>
      <c r="C48" s="41">
        <f t="shared" si="59"/>
        <v>8.1809564385913731</v>
      </c>
      <c r="D48" s="41">
        <f t="shared" si="59"/>
        <v>211.04529162272817</v>
      </c>
      <c r="E48" s="41">
        <f t="shared" si="59"/>
        <v>0</v>
      </c>
      <c r="F48" s="457">
        <v>0</v>
      </c>
      <c r="G48" s="41">
        <f t="shared" si="56"/>
        <v>0</v>
      </c>
      <c r="H48" s="41">
        <f t="shared" si="56"/>
        <v>0</v>
      </c>
      <c r="I48" s="43">
        <f t="shared" si="60"/>
        <v>268.00849498183311</v>
      </c>
      <c r="K48" s="75" t="s">
        <v>21</v>
      </c>
      <c r="L48" s="88">
        <f t="shared" si="57"/>
        <v>48.78224692051355</v>
      </c>
      <c r="M48" s="88">
        <f t="shared" si="57"/>
        <v>8.1809564385913731</v>
      </c>
      <c r="N48" s="88">
        <f t="shared" si="57"/>
        <v>211.04529162272817</v>
      </c>
      <c r="O48" s="88">
        <f t="shared" si="57"/>
        <v>0</v>
      </c>
      <c r="P48" s="88">
        <f t="shared" si="57"/>
        <v>0</v>
      </c>
      <c r="Q48" s="88">
        <f t="shared" si="57"/>
        <v>0</v>
      </c>
      <c r="R48" s="88">
        <f t="shared" si="57"/>
        <v>0</v>
      </c>
      <c r="S48" s="90">
        <f t="shared" si="61"/>
        <v>268.00849498183311</v>
      </c>
      <c r="U48" s="105" t="s">
        <v>57</v>
      </c>
      <c r="V48" s="121">
        <f t="shared" si="58"/>
        <v>48.78224692051355</v>
      </c>
      <c r="W48" s="121">
        <f t="shared" si="58"/>
        <v>0</v>
      </c>
      <c r="X48" s="121">
        <f t="shared" si="58"/>
        <v>0</v>
      </c>
      <c r="Y48" s="121">
        <f t="shared" si="58"/>
        <v>8.1809564385913731</v>
      </c>
      <c r="Z48" s="121">
        <f t="shared" si="58"/>
        <v>211.04529162272817</v>
      </c>
      <c r="AA48" s="121">
        <f t="shared" si="58"/>
        <v>0</v>
      </c>
      <c r="AB48" s="121">
        <f t="shared" si="58"/>
        <v>0</v>
      </c>
      <c r="AC48" s="122">
        <f t="shared" si="58"/>
        <v>0</v>
      </c>
      <c r="AD48" s="121">
        <f t="shared" si="58"/>
        <v>0</v>
      </c>
      <c r="AE48" s="121">
        <f t="shared" si="58"/>
        <v>0</v>
      </c>
      <c r="AF48" s="121">
        <f t="shared" si="58"/>
        <v>0</v>
      </c>
      <c r="AG48" s="121">
        <f t="shared" si="58"/>
        <v>0</v>
      </c>
      <c r="AH48" s="121">
        <f t="shared" si="58"/>
        <v>0</v>
      </c>
      <c r="AI48" s="123">
        <f t="shared" si="62"/>
        <v>268.00849498183311</v>
      </c>
      <c r="AJ48" s="1" t="str">
        <f t="shared" si="63"/>
        <v/>
      </c>
    </row>
    <row r="49" spans="1:36" ht="15">
      <c r="A49" s="30" t="s">
        <v>60</v>
      </c>
      <c r="B49" s="44">
        <f t="shared" si="59"/>
        <v>1.6919999999999999</v>
      </c>
      <c r="C49" s="44">
        <f t="shared" si="59"/>
        <v>0</v>
      </c>
      <c r="D49" s="44">
        <f t="shared" si="59"/>
        <v>0</v>
      </c>
      <c r="E49" s="44">
        <f t="shared" si="59"/>
        <v>0</v>
      </c>
      <c r="F49" s="457">
        <v>0</v>
      </c>
      <c r="G49" s="44">
        <f t="shared" ref="G49:H53" si="64">G127+G153+G179+G205+G231+G257+G283+G309+G335+G361+G387+G413+G439</f>
        <v>0</v>
      </c>
      <c r="H49" s="44">
        <f t="shared" si="64"/>
        <v>0</v>
      </c>
      <c r="I49" s="40">
        <f t="shared" si="60"/>
        <v>1.6919999999999999</v>
      </c>
      <c r="K49" s="77" t="s">
        <v>60</v>
      </c>
      <c r="L49" s="44">
        <f t="shared" ref="L49:R53" si="65">L127+L153+L179+L205+L231+L257+L283+L309+L335+L361+L387+L413+L439</f>
        <v>1.6919999999999999</v>
      </c>
      <c r="M49" s="44">
        <f t="shared" si="65"/>
        <v>0</v>
      </c>
      <c r="N49" s="44">
        <f t="shared" si="65"/>
        <v>0</v>
      </c>
      <c r="O49" s="44">
        <f t="shared" si="65"/>
        <v>0</v>
      </c>
      <c r="P49" s="44">
        <f t="shared" si="65"/>
        <v>0</v>
      </c>
      <c r="Q49" s="44">
        <f t="shared" si="65"/>
        <v>0</v>
      </c>
      <c r="R49" s="44">
        <f t="shared" si="65"/>
        <v>0</v>
      </c>
      <c r="S49" s="87">
        <f t="shared" si="61"/>
        <v>1.6919999999999999</v>
      </c>
      <c r="U49" s="107" t="s">
        <v>58</v>
      </c>
      <c r="V49" s="117">
        <f t="shared" ref="V49:AH53" si="66">V127+V153+V179+V205+V231+V257+V283+V309+V335+V361+V387+V413+V439</f>
        <v>1.6919999999999999</v>
      </c>
      <c r="W49" s="117">
        <f t="shared" si="66"/>
        <v>0</v>
      </c>
      <c r="X49" s="117">
        <f t="shared" si="66"/>
        <v>0</v>
      </c>
      <c r="Y49" s="117">
        <f t="shared" si="66"/>
        <v>0</v>
      </c>
      <c r="Z49" s="117">
        <f t="shared" si="66"/>
        <v>0</v>
      </c>
      <c r="AA49" s="117">
        <f t="shared" si="66"/>
        <v>0</v>
      </c>
      <c r="AB49" s="117">
        <f t="shared" si="66"/>
        <v>0</v>
      </c>
      <c r="AC49" s="118">
        <f t="shared" si="66"/>
        <v>0</v>
      </c>
      <c r="AD49" s="117">
        <f t="shared" si="66"/>
        <v>0</v>
      </c>
      <c r="AE49" s="117">
        <f t="shared" si="66"/>
        <v>0</v>
      </c>
      <c r="AF49" s="117">
        <f t="shared" si="66"/>
        <v>0</v>
      </c>
      <c r="AG49" s="117">
        <f t="shared" si="66"/>
        <v>0</v>
      </c>
      <c r="AH49" s="117">
        <f t="shared" si="66"/>
        <v>0</v>
      </c>
      <c r="AI49" s="120">
        <f t="shared" si="62"/>
        <v>1.6919999999999999</v>
      </c>
      <c r="AJ49" s="1" t="str">
        <f t="shared" si="63"/>
        <v/>
      </c>
    </row>
    <row r="50" spans="1:36">
      <c r="A50" s="57" t="s">
        <v>23</v>
      </c>
      <c r="B50" s="61">
        <f t="shared" ref="B50:E53" si="67">B128+B154+B180+B206+B232+B258+B284+B310+B336+B362+B388+B414+B440</f>
        <v>1.6919999999999999</v>
      </c>
      <c r="C50" s="61">
        <f t="shared" si="67"/>
        <v>0</v>
      </c>
      <c r="D50" s="61">
        <f t="shared" si="67"/>
        <v>0</v>
      </c>
      <c r="E50" s="61">
        <f t="shared" si="67"/>
        <v>0</v>
      </c>
      <c r="F50" s="457">
        <v>0</v>
      </c>
      <c r="G50" s="61">
        <f t="shared" si="64"/>
        <v>0</v>
      </c>
      <c r="H50" s="61">
        <f t="shared" si="64"/>
        <v>0</v>
      </c>
      <c r="I50" s="63">
        <f t="shared" si="60"/>
        <v>1.6919999999999999</v>
      </c>
      <c r="K50" s="78" t="s">
        <v>23</v>
      </c>
      <c r="L50" s="91">
        <f t="shared" si="65"/>
        <v>1.6919999999999999</v>
      </c>
      <c r="M50" s="91">
        <f t="shared" si="65"/>
        <v>0</v>
      </c>
      <c r="N50" s="91">
        <f t="shared" si="65"/>
        <v>0</v>
      </c>
      <c r="O50" s="91">
        <f t="shared" si="65"/>
        <v>0</v>
      </c>
      <c r="P50" s="91">
        <f t="shared" si="65"/>
        <v>0</v>
      </c>
      <c r="Q50" s="91">
        <f t="shared" si="65"/>
        <v>0</v>
      </c>
      <c r="R50" s="91">
        <f t="shared" si="65"/>
        <v>0</v>
      </c>
      <c r="S50" s="93">
        <f t="shared" si="61"/>
        <v>1.6919999999999999</v>
      </c>
      <c r="U50" s="108" t="s">
        <v>61</v>
      </c>
      <c r="V50" s="124">
        <f t="shared" si="66"/>
        <v>1.6919999999999999</v>
      </c>
      <c r="W50" s="124">
        <f t="shared" si="66"/>
        <v>0</v>
      </c>
      <c r="X50" s="124">
        <f t="shared" si="66"/>
        <v>0</v>
      </c>
      <c r="Y50" s="124">
        <f t="shared" si="66"/>
        <v>0</v>
      </c>
      <c r="Z50" s="124">
        <f t="shared" si="66"/>
        <v>0</v>
      </c>
      <c r="AA50" s="124">
        <f t="shared" si="66"/>
        <v>0</v>
      </c>
      <c r="AB50" s="124">
        <f t="shared" si="66"/>
        <v>0</v>
      </c>
      <c r="AC50" s="291">
        <f t="shared" si="66"/>
        <v>0</v>
      </c>
      <c r="AD50" s="124">
        <f t="shared" si="66"/>
        <v>0</v>
      </c>
      <c r="AE50" s="124">
        <f t="shared" si="66"/>
        <v>0</v>
      </c>
      <c r="AF50" s="124">
        <f t="shared" si="66"/>
        <v>0</v>
      </c>
      <c r="AG50" s="124">
        <f t="shared" si="66"/>
        <v>0</v>
      </c>
      <c r="AH50" s="124">
        <f t="shared" si="66"/>
        <v>0</v>
      </c>
      <c r="AI50" s="126">
        <f t="shared" si="62"/>
        <v>1.6919999999999999</v>
      </c>
      <c r="AJ50" s="1" t="str">
        <f>IF(ABS(S50-AI50)&gt;0.12,S50-AI50,"")</f>
        <v/>
      </c>
    </row>
    <row r="51" spans="1:36">
      <c r="A51" s="58" t="s">
        <v>19</v>
      </c>
      <c r="B51" s="64">
        <f t="shared" si="67"/>
        <v>0</v>
      </c>
      <c r="C51" s="64">
        <f t="shared" si="67"/>
        <v>0</v>
      </c>
      <c r="D51" s="64">
        <f t="shared" si="67"/>
        <v>0</v>
      </c>
      <c r="E51" s="64">
        <f t="shared" si="67"/>
        <v>0</v>
      </c>
      <c r="F51" s="457">
        <v>0</v>
      </c>
      <c r="G51" s="64">
        <f t="shared" si="64"/>
        <v>0</v>
      </c>
      <c r="H51" s="64">
        <f t="shared" si="64"/>
        <v>0</v>
      </c>
      <c r="I51" s="66">
        <f t="shared" si="60"/>
        <v>0</v>
      </c>
      <c r="K51" s="79" t="s">
        <v>19</v>
      </c>
      <c r="L51" s="64">
        <f t="shared" si="65"/>
        <v>0</v>
      </c>
      <c r="M51" s="64">
        <f t="shared" si="65"/>
        <v>0</v>
      </c>
      <c r="N51" s="64">
        <f t="shared" si="65"/>
        <v>0</v>
      </c>
      <c r="O51" s="64">
        <f t="shared" si="65"/>
        <v>0</v>
      </c>
      <c r="P51" s="64">
        <f t="shared" si="65"/>
        <v>0</v>
      </c>
      <c r="Q51" s="64">
        <f t="shared" si="65"/>
        <v>0</v>
      </c>
      <c r="R51" s="64">
        <f t="shared" si="65"/>
        <v>0</v>
      </c>
      <c r="S51" s="95">
        <f t="shared" si="61"/>
        <v>0</v>
      </c>
      <c r="U51" s="109" t="s">
        <v>19</v>
      </c>
      <c r="V51" s="127">
        <f t="shared" si="66"/>
        <v>0</v>
      </c>
      <c r="W51" s="127">
        <f t="shared" si="66"/>
        <v>0</v>
      </c>
      <c r="X51" s="127">
        <f t="shared" si="66"/>
        <v>0</v>
      </c>
      <c r="Y51" s="127">
        <f t="shared" si="66"/>
        <v>0</v>
      </c>
      <c r="Z51" s="127">
        <f t="shared" si="66"/>
        <v>0</v>
      </c>
      <c r="AA51" s="127">
        <f t="shared" si="66"/>
        <v>0</v>
      </c>
      <c r="AB51" s="127">
        <f t="shared" si="66"/>
        <v>0</v>
      </c>
      <c r="AC51" s="292">
        <f t="shared" si="66"/>
        <v>0</v>
      </c>
      <c r="AD51" s="127">
        <f t="shared" si="66"/>
        <v>0</v>
      </c>
      <c r="AE51" s="127">
        <f t="shared" si="66"/>
        <v>0</v>
      </c>
      <c r="AF51" s="127">
        <f t="shared" si="66"/>
        <v>0</v>
      </c>
      <c r="AG51" s="127">
        <f t="shared" si="66"/>
        <v>0</v>
      </c>
      <c r="AH51" s="127">
        <f t="shared" si="66"/>
        <v>0</v>
      </c>
      <c r="AI51" s="129">
        <f t="shared" si="62"/>
        <v>0</v>
      </c>
      <c r="AJ51" s="1" t="str">
        <f t="shared" si="63"/>
        <v/>
      </c>
    </row>
    <row r="52" spans="1:36">
      <c r="A52" s="57" t="s">
        <v>20</v>
      </c>
      <c r="B52" s="61">
        <f t="shared" si="67"/>
        <v>0</v>
      </c>
      <c r="C52" s="61">
        <f t="shared" si="67"/>
        <v>0</v>
      </c>
      <c r="D52" s="61">
        <f t="shared" si="67"/>
        <v>0</v>
      </c>
      <c r="E52" s="61">
        <f t="shared" si="67"/>
        <v>0</v>
      </c>
      <c r="F52" s="457">
        <v>0</v>
      </c>
      <c r="G52" s="61">
        <f t="shared" si="64"/>
        <v>0</v>
      </c>
      <c r="H52" s="61">
        <f t="shared" si="64"/>
        <v>0</v>
      </c>
      <c r="I52" s="63">
        <f t="shared" si="60"/>
        <v>0</v>
      </c>
      <c r="K52" s="78" t="s">
        <v>20</v>
      </c>
      <c r="L52" s="91">
        <f t="shared" si="65"/>
        <v>0</v>
      </c>
      <c r="M52" s="91">
        <f t="shared" si="65"/>
        <v>0</v>
      </c>
      <c r="N52" s="91">
        <f t="shared" si="65"/>
        <v>0</v>
      </c>
      <c r="O52" s="91">
        <f t="shared" si="65"/>
        <v>0</v>
      </c>
      <c r="P52" s="91">
        <f t="shared" si="65"/>
        <v>0</v>
      </c>
      <c r="Q52" s="91">
        <f t="shared" si="65"/>
        <v>0</v>
      </c>
      <c r="R52" s="91">
        <f t="shared" si="65"/>
        <v>0</v>
      </c>
      <c r="S52" s="93">
        <f t="shared" si="61"/>
        <v>0</v>
      </c>
      <c r="U52" s="108" t="s">
        <v>20</v>
      </c>
      <c r="V52" s="124">
        <f t="shared" si="66"/>
        <v>0</v>
      </c>
      <c r="W52" s="124">
        <f t="shared" si="66"/>
        <v>0</v>
      </c>
      <c r="X52" s="124">
        <f t="shared" si="66"/>
        <v>0</v>
      </c>
      <c r="Y52" s="124">
        <f t="shared" si="66"/>
        <v>0</v>
      </c>
      <c r="Z52" s="124">
        <f t="shared" si="66"/>
        <v>0</v>
      </c>
      <c r="AA52" s="124">
        <f t="shared" si="66"/>
        <v>0</v>
      </c>
      <c r="AB52" s="124">
        <f t="shared" si="66"/>
        <v>0</v>
      </c>
      <c r="AC52" s="291">
        <f t="shared" si="66"/>
        <v>0</v>
      </c>
      <c r="AD52" s="124">
        <f t="shared" si="66"/>
        <v>0</v>
      </c>
      <c r="AE52" s="124">
        <f t="shared" si="66"/>
        <v>0</v>
      </c>
      <c r="AF52" s="124">
        <f t="shared" si="66"/>
        <v>0</v>
      </c>
      <c r="AG52" s="124">
        <f t="shared" si="66"/>
        <v>0</v>
      </c>
      <c r="AH52" s="124">
        <f t="shared" si="66"/>
        <v>0</v>
      </c>
      <c r="AI52" s="126">
        <f t="shared" si="62"/>
        <v>0</v>
      </c>
      <c r="AJ52" s="1" t="str">
        <f t="shared" si="63"/>
        <v/>
      </c>
    </row>
    <row r="53" spans="1:36" ht="15" thickBot="1">
      <c r="A53" s="59" t="s">
        <v>11</v>
      </c>
      <c r="B53" s="54">
        <f t="shared" si="67"/>
        <v>0</v>
      </c>
      <c r="C53" s="54">
        <f t="shared" si="67"/>
        <v>0</v>
      </c>
      <c r="D53" s="54">
        <f t="shared" si="67"/>
        <v>0</v>
      </c>
      <c r="E53" s="54">
        <f t="shared" si="67"/>
        <v>0</v>
      </c>
      <c r="F53" s="458">
        <v>0</v>
      </c>
      <c r="G53" s="54">
        <f t="shared" si="64"/>
        <v>0</v>
      </c>
      <c r="H53" s="54">
        <f t="shared" si="64"/>
        <v>0</v>
      </c>
      <c r="I53" s="68">
        <f t="shared" si="60"/>
        <v>0</v>
      </c>
      <c r="K53" s="80" t="s">
        <v>11</v>
      </c>
      <c r="L53" s="54">
        <f t="shared" si="65"/>
        <v>0</v>
      </c>
      <c r="M53" s="54">
        <f t="shared" si="65"/>
        <v>0</v>
      </c>
      <c r="N53" s="54">
        <f t="shared" si="65"/>
        <v>0</v>
      </c>
      <c r="O53" s="54">
        <f t="shared" si="65"/>
        <v>0</v>
      </c>
      <c r="P53" s="54">
        <f t="shared" si="65"/>
        <v>0</v>
      </c>
      <c r="Q53" s="54">
        <f t="shared" si="65"/>
        <v>0</v>
      </c>
      <c r="R53" s="54">
        <f t="shared" si="65"/>
        <v>0</v>
      </c>
      <c r="S53" s="97">
        <f t="shared" si="61"/>
        <v>0</v>
      </c>
      <c r="U53" s="109" t="s">
        <v>11</v>
      </c>
      <c r="V53" s="127">
        <f t="shared" si="66"/>
        <v>0</v>
      </c>
      <c r="W53" s="127">
        <f t="shared" si="66"/>
        <v>0</v>
      </c>
      <c r="X53" s="127">
        <f t="shared" si="66"/>
        <v>0</v>
      </c>
      <c r="Y53" s="127">
        <f t="shared" si="66"/>
        <v>0</v>
      </c>
      <c r="Z53" s="127">
        <f t="shared" si="66"/>
        <v>0</v>
      </c>
      <c r="AA53" s="127">
        <f t="shared" si="66"/>
        <v>0</v>
      </c>
      <c r="AB53" s="127">
        <f t="shared" si="66"/>
        <v>0</v>
      </c>
      <c r="AC53" s="292">
        <f t="shared" si="66"/>
        <v>0</v>
      </c>
      <c r="AD53" s="127">
        <f t="shared" si="66"/>
        <v>0</v>
      </c>
      <c r="AE53" s="127">
        <f t="shared" si="66"/>
        <v>0</v>
      </c>
      <c r="AF53" s="127">
        <f t="shared" si="66"/>
        <v>0</v>
      </c>
      <c r="AG53" s="127">
        <f t="shared" si="66"/>
        <v>0</v>
      </c>
      <c r="AH53" s="127">
        <f t="shared" si="66"/>
        <v>0</v>
      </c>
      <c r="AI53" s="129">
        <f t="shared" si="62"/>
        <v>0</v>
      </c>
      <c r="AJ53" s="1" t="str">
        <f t="shared" si="63"/>
        <v/>
      </c>
    </row>
    <row r="54" spans="1:36" ht="15">
      <c r="A54" s="35" t="s">
        <v>26</v>
      </c>
      <c r="B54" s="69">
        <f>SUM(B33:B49)</f>
        <v>3194.1573916700222</v>
      </c>
      <c r="C54" s="69">
        <f t="shared" ref="C54:I54" si="68">SUM(C33:C49)</f>
        <v>3749.7500981841558</v>
      </c>
      <c r="D54" s="69">
        <f t="shared" si="68"/>
        <v>6628.470029903885</v>
      </c>
      <c r="E54" s="69">
        <f t="shared" si="68"/>
        <v>5823.6311719505129</v>
      </c>
      <c r="F54" s="69">
        <f t="shared" si="68"/>
        <v>0</v>
      </c>
      <c r="G54" s="69">
        <f t="shared" si="68"/>
        <v>629.64556655467993</v>
      </c>
      <c r="H54" s="70">
        <f t="shared" si="68"/>
        <v>18.822077602515627</v>
      </c>
      <c r="I54" s="40">
        <f t="shared" si="68"/>
        <v>20044.476335865773</v>
      </c>
      <c r="K54" s="81" t="s">
        <v>26</v>
      </c>
      <c r="L54" s="69">
        <f>SUM(L33:L49)</f>
        <v>3194.1573916700222</v>
      </c>
      <c r="M54" s="69">
        <f t="shared" ref="M54:S54" si="69">SUM(M33:M49)</f>
        <v>3749.7500981841558</v>
      </c>
      <c r="N54" s="69">
        <f t="shared" si="69"/>
        <v>6628.470029903885</v>
      </c>
      <c r="O54" s="69">
        <f t="shared" si="69"/>
        <v>5823.6311719505129</v>
      </c>
      <c r="P54" s="69">
        <f t="shared" si="69"/>
        <v>2735.6479915232208</v>
      </c>
      <c r="Q54" s="69">
        <f t="shared" si="69"/>
        <v>629.64556655467993</v>
      </c>
      <c r="R54" s="70">
        <f t="shared" si="69"/>
        <v>18.822077602515627</v>
      </c>
      <c r="S54" s="98">
        <f t="shared" si="69"/>
        <v>22780.124327388996</v>
      </c>
      <c r="U54" s="110" t="s">
        <v>59</v>
      </c>
      <c r="V54" s="130">
        <f>SUM(V33:V49)</f>
        <v>2129.3570577065138</v>
      </c>
      <c r="W54" s="130">
        <f t="shared" ref="W54:AH54" si="70">SUM(W33:W49)</f>
        <v>613.78180888217526</v>
      </c>
      <c r="X54" s="130">
        <f t="shared" si="70"/>
        <v>629.64556655467993</v>
      </c>
      <c r="Y54" s="130">
        <f t="shared" si="70"/>
        <v>3749.7500981841558</v>
      </c>
      <c r="Z54" s="130">
        <f t="shared" si="70"/>
        <v>6140.2429905061772</v>
      </c>
      <c r="AA54" s="130">
        <f t="shared" si="70"/>
        <v>5267.9937260085171</v>
      </c>
      <c r="AB54" s="130">
        <f t="shared" si="70"/>
        <v>2735.6479915232208</v>
      </c>
      <c r="AC54" s="130">
        <f t="shared" si="70"/>
        <v>1513.7050880235524</v>
      </c>
      <c r="AD54" s="131">
        <f t="shared" si="70"/>
        <v>451.01852508133351</v>
      </c>
      <c r="AE54" s="131">
        <f t="shared" si="70"/>
        <v>523.29150313692298</v>
      </c>
      <c r="AF54" s="131">
        <f t="shared" si="70"/>
        <v>18.822077602515627</v>
      </c>
      <c r="AG54" s="131">
        <f t="shared" si="70"/>
        <v>488.22703939770838</v>
      </c>
      <c r="AH54" s="131">
        <f t="shared" si="70"/>
        <v>32.345942805072106</v>
      </c>
      <c r="AI54" s="132">
        <f>SUM(V54:AC54)</f>
        <v>22780.124327388989</v>
      </c>
      <c r="AJ54" s="1" t="str">
        <f t="shared" si="63"/>
        <v/>
      </c>
    </row>
    <row r="55" spans="1:36" s="3" customFormat="1" ht="15" thickBot="1">
      <c r="A55" s="32" t="s">
        <v>83</v>
      </c>
      <c r="B55" s="49">
        <f>IF($I54=0,"-",B54/$I54)</f>
        <v>0.15935349660168902</v>
      </c>
      <c r="C55" s="49">
        <f t="shared" ref="C55:H55" si="71">IF($I54=0,"-",C54/$I54)</f>
        <v>0.1870714921833449</v>
      </c>
      <c r="D55" s="49">
        <f t="shared" si="71"/>
        <v>0.33068811171901258</v>
      </c>
      <c r="E55" s="49">
        <f t="shared" si="71"/>
        <v>0.29053546096039606</v>
      </c>
      <c r="F55" s="49">
        <f t="shared" si="71"/>
        <v>0</v>
      </c>
      <c r="G55" s="49">
        <f t="shared" si="71"/>
        <v>3.141242285427278E-2</v>
      </c>
      <c r="H55" s="71">
        <f t="shared" si="71"/>
        <v>9.3901568128457928E-4</v>
      </c>
      <c r="I55" s="50">
        <f>SUM(B55:H55)</f>
        <v>1</v>
      </c>
      <c r="J55" s="5"/>
      <c r="K55" s="82" t="s">
        <v>83</v>
      </c>
      <c r="L55" s="99">
        <f>IF($S54=0,"-",L54/$S54)</f>
        <v>0.1402168550866785</v>
      </c>
      <c r="M55" s="99">
        <f t="shared" ref="M55:R55" si="72">IF($S54=0,"-",M54/$S54)</f>
        <v>0.16460621743296444</v>
      </c>
      <c r="N55" s="99">
        <f t="shared" si="72"/>
        <v>0.29097602518061516</v>
      </c>
      <c r="O55" s="99">
        <f t="shared" si="72"/>
        <v>0.25564527604217879</v>
      </c>
      <c r="P55" s="99">
        <f t="shared" si="72"/>
        <v>0.12008924763567233</v>
      </c>
      <c r="Q55" s="99">
        <f t="shared" si="72"/>
        <v>2.764012862728956E-2</v>
      </c>
      <c r="R55" s="100">
        <f t="shared" si="72"/>
        <v>8.2624999460101584E-4</v>
      </c>
      <c r="S55" s="101">
        <f>SUM(L55:R55)</f>
        <v>0.99999999999999978</v>
      </c>
      <c r="T55" s="5"/>
      <c r="U55" s="111" t="s">
        <v>83</v>
      </c>
      <c r="V55" s="133">
        <f>+V54/$AI54</f>
        <v>9.347433873073055E-2</v>
      </c>
      <c r="W55" s="133">
        <f t="shared" ref="W55:AH55" si="73">+W54/$AI54</f>
        <v>2.6943742714530025E-2</v>
      </c>
      <c r="X55" s="133">
        <f t="shared" si="73"/>
        <v>2.7640128627289571E-2</v>
      </c>
      <c r="Y55" s="133">
        <f t="shared" si="73"/>
        <v>0.1646062174329645</v>
      </c>
      <c r="Z55" s="133">
        <f t="shared" si="73"/>
        <v>0.26954387527743395</v>
      </c>
      <c r="AA55" s="133">
        <f t="shared" si="73"/>
        <v>0.23125394972821572</v>
      </c>
      <c r="AB55" s="133">
        <f t="shared" si="73"/>
        <v>0.12008924763567237</v>
      </c>
      <c r="AC55" s="133">
        <f t="shared" si="73"/>
        <v>6.6448499853163451E-2</v>
      </c>
      <c r="AD55" s="133">
        <f t="shared" si="73"/>
        <v>1.9798773641417976E-2</v>
      </c>
      <c r="AE55" s="133">
        <f t="shared" si="73"/>
        <v>2.2971406811321017E-2</v>
      </c>
      <c r="AF55" s="133">
        <f t="shared" si="73"/>
        <v>8.2624999460101606E-4</v>
      </c>
      <c r="AG55" s="133">
        <f t="shared" si="73"/>
        <v>2.1432149903181322E-2</v>
      </c>
      <c r="AH55" s="133">
        <f t="shared" si="73"/>
        <v>1.4199195026421321E-3</v>
      </c>
      <c r="AI55" s="134">
        <f>SUM(V55:AC55)</f>
        <v>1.0000000000000002</v>
      </c>
      <c r="AJ55" s="3" t="str">
        <f t="shared" si="63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  <c r="U56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135"/>
    </row>
    <row r="57" spans="1:36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409" t="s">
        <v>48</v>
      </c>
      <c r="L57" s="84" t="s">
        <v>0</v>
      </c>
      <c r="M57" s="84" t="s">
        <v>1</v>
      </c>
      <c r="N57" s="84" t="s">
        <v>2</v>
      </c>
      <c r="O57" s="84" t="s">
        <v>3</v>
      </c>
      <c r="P57" s="84" t="s">
        <v>27</v>
      </c>
      <c r="Q57" s="84" t="s">
        <v>4</v>
      </c>
      <c r="R57" s="84" t="s">
        <v>5</v>
      </c>
      <c r="S57" s="85" t="s">
        <v>6</v>
      </c>
      <c r="U57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135"/>
    </row>
    <row r="58" spans="1:36" ht="15">
      <c r="A58" s="451" t="s">
        <v>48</v>
      </c>
      <c r="B58" s="387" t="s">
        <v>115</v>
      </c>
      <c r="C58" s="388"/>
      <c r="D58" s="388"/>
      <c r="E58" s="388"/>
      <c r="F58" s="388"/>
      <c r="G58" s="388"/>
      <c r="H58" s="388"/>
      <c r="I58" s="389"/>
      <c r="K58" s="410" t="s">
        <v>48</v>
      </c>
      <c r="L58" s="390" t="s">
        <v>115</v>
      </c>
      <c r="M58" s="391"/>
      <c r="N58" s="391"/>
      <c r="O58" s="391"/>
      <c r="P58" s="391"/>
      <c r="Q58" s="391"/>
      <c r="R58" s="391"/>
      <c r="S58" s="392"/>
      <c r="U58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135"/>
    </row>
    <row r="59" spans="1:36" ht="15">
      <c r="A59" s="27" t="s">
        <v>7</v>
      </c>
      <c r="B59" s="393"/>
      <c r="C59" s="399"/>
      <c r="D59" s="399"/>
      <c r="E59" s="394"/>
      <c r="F59" s="38">
        <f>F449+F475+F501+F527+F553</f>
        <v>2.0027010155583067</v>
      </c>
      <c r="G59" s="393"/>
      <c r="H59" s="394"/>
      <c r="I59" s="40">
        <f>SUM(B59:H59)</f>
        <v>2.0027010155583067</v>
      </c>
      <c r="K59" s="83" t="s">
        <v>7</v>
      </c>
      <c r="L59" s="393"/>
      <c r="M59" s="399"/>
      <c r="N59" s="399"/>
      <c r="O59" s="394"/>
      <c r="P59" s="38">
        <f>P449+P475+P501+P527+P553</f>
        <v>0</v>
      </c>
      <c r="Q59" s="393"/>
      <c r="R59" s="402"/>
      <c r="S59" s="103">
        <f>SUM(L59:R59)</f>
        <v>0</v>
      </c>
      <c r="U59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135"/>
    </row>
    <row r="60" spans="1:36" ht="15">
      <c r="A60" s="28" t="s">
        <v>8</v>
      </c>
      <c r="B60" s="395"/>
      <c r="C60" s="400"/>
      <c r="D60" s="400"/>
      <c r="E60" s="396"/>
      <c r="F60" s="41">
        <f t="shared" ref="F60:F79" si="74">F450+F476+F502+F528+F554</f>
        <v>0</v>
      </c>
      <c r="G60" s="395"/>
      <c r="H60" s="396"/>
      <c r="I60" s="43">
        <f t="shared" ref="I60:I79" si="75">SUM(B60:H60)</f>
        <v>0</v>
      </c>
      <c r="K60" s="75" t="s">
        <v>8</v>
      </c>
      <c r="L60" s="395"/>
      <c r="M60" s="400"/>
      <c r="N60" s="400"/>
      <c r="O60" s="396"/>
      <c r="P60" s="88">
        <f t="shared" ref="P60:P79" si="76">P450+P476+P502+P528+P554</f>
        <v>0</v>
      </c>
      <c r="Q60" s="395"/>
      <c r="R60" s="403"/>
      <c r="S60" s="90">
        <f t="shared" ref="S60:S79" si="77">SUM(L60:R60)</f>
        <v>0</v>
      </c>
      <c r="U60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135"/>
    </row>
    <row r="61" spans="1:36" ht="15">
      <c r="A61" s="29" t="s">
        <v>10</v>
      </c>
      <c r="B61" s="395"/>
      <c r="C61" s="400"/>
      <c r="D61" s="400"/>
      <c r="E61" s="396"/>
      <c r="F61" s="44">
        <f t="shared" si="74"/>
        <v>0</v>
      </c>
      <c r="G61" s="395"/>
      <c r="H61" s="396"/>
      <c r="I61" s="40">
        <f t="shared" si="75"/>
        <v>0</v>
      </c>
      <c r="K61" s="76" t="s">
        <v>10</v>
      </c>
      <c r="L61" s="395"/>
      <c r="M61" s="400"/>
      <c r="N61" s="400"/>
      <c r="O61" s="396"/>
      <c r="P61" s="44">
        <f t="shared" si="76"/>
        <v>0</v>
      </c>
      <c r="Q61" s="395"/>
      <c r="R61" s="403"/>
      <c r="S61" s="87">
        <f t="shared" si="77"/>
        <v>0</v>
      </c>
      <c r="U6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135"/>
    </row>
    <row r="62" spans="1:36" ht="15">
      <c r="A62" s="28" t="s">
        <v>52</v>
      </c>
      <c r="B62" s="395"/>
      <c r="C62" s="400"/>
      <c r="D62" s="400"/>
      <c r="E62" s="396"/>
      <c r="F62" s="41">
        <f t="shared" si="74"/>
        <v>0</v>
      </c>
      <c r="G62" s="395"/>
      <c r="H62" s="396"/>
      <c r="I62" s="43">
        <f t="shared" si="75"/>
        <v>0</v>
      </c>
      <c r="K62" s="75" t="s">
        <v>52</v>
      </c>
      <c r="L62" s="395"/>
      <c r="M62" s="400"/>
      <c r="N62" s="400"/>
      <c r="O62" s="396"/>
      <c r="P62" s="88">
        <f t="shared" si="76"/>
        <v>0</v>
      </c>
      <c r="Q62" s="395"/>
      <c r="R62" s="403"/>
      <c r="S62" s="90">
        <f t="shared" si="77"/>
        <v>0</v>
      </c>
      <c r="U62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135"/>
    </row>
    <row r="63" spans="1:36" ht="15">
      <c r="A63" s="29" t="s">
        <v>16</v>
      </c>
      <c r="B63" s="395"/>
      <c r="C63" s="400"/>
      <c r="D63" s="400"/>
      <c r="E63" s="396"/>
      <c r="F63" s="44">
        <f t="shared" si="74"/>
        <v>0</v>
      </c>
      <c r="G63" s="395"/>
      <c r="H63" s="396"/>
      <c r="I63" s="40">
        <f t="shared" si="75"/>
        <v>0</v>
      </c>
      <c r="K63" s="76" t="s">
        <v>16</v>
      </c>
      <c r="L63" s="395"/>
      <c r="M63" s="400"/>
      <c r="N63" s="400"/>
      <c r="O63" s="396"/>
      <c r="P63" s="44">
        <f t="shared" si="76"/>
        <v>0</v>
      </c>
      <c r="Q63" s="395"/>
      <c r="R63" s="403"/>
      <c r="S63" s="87">
        <f t="shared" si="77"/>
        <v>0</v>
      </c>
      <c r="U63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135"/>
    </row>
    <row r="64" spans="1:36" ht="15">
      <c r="A64" s="28" t="s">
        <v>64</v>
      </c>
      <c r="B64" s="395"/>
      <c r="C64" s="400"/>
      <c r="D64" s="400"/>
      <c r="E64" s="396"/>
      <c r="F64" s="41">
        <f t="shared" si="74"/>
        <v>0</v>
      </c>
      <c r="G64" s="395"/>
      <c r="H64" s="396"/>
      <c r="I64" s="43">
        <f t="shared" si="75"/>
        <v>0</v>
      </c>
      <c r="K64" s="75" t="s">
        <v>64</v>
      </c>
      <c r="L64" s="395"/>
      <c r="M64" s="400"/>
      <c r="N64" s="400"/>
      <c r="O64" s="396"/>
      <c r="P64" s="88">
        <f t="shared" si="76"/>
        <v>0</v>
      </c>
      <c r="Q64" s="395"/>
      <c r="R64" s="403"/>
      <c r="S64" s="90">
        <f t="shared" si="77"/>
        <v>0</v>
      </c>
      <c r="U64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135"/>
    </row>
    <row r="65" spans="1:35" ht="15">
      <c r="A65" s="29" t="s">
        <v>54</v>
      </c>
      <c r="B65" s="395"/>
      <c r="C65" s="400"/>
      <c r="D65" s="400"/>
      <c r="E65" s="396"/>
      <c r="F65" s="44">
        <f t="shared" si="74"/>
        <v>18357.58553989953</v>
      </c>
      <c r="G65" s="395"/>
      <c r="H65" s="396"/>
      <c r="I65" s="40">
        <f t="shared" si="75"/>
        <v>18357.58553989953</v>
      </c>
      <c r="K65" s="76" t="s">
        <v>54</v>
      </c>
      <c r="L65" s="395"/>
      <c r="M65" s="400"/>
      <c r="N65" s="400"/>
      <c r="O65" s="396"/>
      <c r="P65" s="44">
        <f t="shared" si="76"/>
        <v>316.73990112719082</v>
      </c>
      <c r="Q65" s="395"/>
      <c r="R65" s="403"/>
      <c r="S65" s="87">
        <f t="shared" si="77"/>
        <v>316.73990112719082</v>
      </c>
      <c r="U65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135"/>
    </row>
    <row r="66" spans="1:35" ht="15">
      <c r="A66" s="28" t="s">
        <v>12</v>
      </c>
      <c r="B66" s="395"/>
      <c r="C66" s="400"/>
      <c r="D66" s="400"/>
      <c r="E66" s="396"/>
      <c r="F66" s="41">
        <f t="shared" si="74"/>
        <v>5801.7710086435145</v>
      </c>
      <c r="G66" s="395"/>
      <c r="H66" s="396"/>
      <c r="I66" s="43">
        <f t="shared" si="75"/>
        <v>5801.7710086435145</v>
      </c>
      <c r="K66" s="75" t="s">
        <v>12</v>
      </c>
      <c r="L66" s="395"/>
      <c r="M66" s="400"/>
      <c r="N66" s="400"/>
      <c r="O66" s="396"/>
      <c r="P66" s="88">
        <f t="shared" si="76"/>
        <v>1735.5475506412758</v>
      </c>
      <c r="Q66" s="395"/>
      <c r="R66" s="403"/>
      <c r="S66" s="90">
        <f t="shared" si="77"/>
        <v>1735.5475506412758</v>
      </c>
      <c r="U66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135"/>
    </row>
    <row r="67" spans="1:35" ht="15">
      <c r="A67" s="29" t="s">
        <v>55</v>
      </c>
      <c r="B67" s="395"/>
      <c r="C67" s="400"/>
      <c r="D67" s="400"/>
      <c r="E67" s="396"/>
      <c r="F67" s="44">
        <f t="shared" si="74"/>
        <v>1469.5393093561574</v>
      </c>
      <c r="G67" s="395"/>
      <c r="H67" s="396"/>
      <c r="I67" s="40">
        <f t="shared" si="75"/>
        <v>1469.5393093561574</v>
      </c>
      <c r="K67" s="76" t="s">
        <v>55</v>
      </c>
      <c r="L67" s="395"/>
      <c r="M67" s="400"/>
      <c r="N67" s="400"/>
      <c r="O67" s="396"/>
      <c r="P67" s="44">
        <f t="shared" si="76"/>
        <v>7.5495165674510645E-15</v>
      </c>
      <c r="Q67" s="395"/>
      <c r="R67" s="403"/>
      <c r="S67" s="87">
        <f t="shared" si="77"/>
        <v>7.5495165674510645E-15</v>
      </c>
      <c r="U67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135"/>
    </row>
    <row r="68" spans="1:35" ht="15">
      <c r="A68" s="28" t="s">
        <v>17</v>
      </c>
      <c r="B68" s="395"/>
      <c r="C68" s="400"/>
      <c r="D68" s="400"/>
      <c r="E68" s="396"/>
      <c r="F68" s="41">
        <f t="shared" si="74"/>
        <v>17.502736297811946</v>
      </c>
      <c r="G68" s="395"/>
      <c r="H68" s="396"/>
      <c r="I68" s="43">
        <f t="shared" si="75"/>
        <v>17.502736297811946</v>
      </c>
      <c r="K68" s="75" t="s">
        <v>17</v>
      </c>
      <c r="L68" s="395"/>
      <c r="M68" s="400"/>
      <c r="N68" s="400"/>
      <c r="O68" s="396"/>
      <c r="P68" s="88">
        <f t="shared" si="76"/>
        <v>2.217957683379331E-4</v>
      </c>
      <c r="Q68" s="395"/>
      <c r="R68" s="403"/>
      <c r="S68" s="90">
        <f t="shared" si="77"/>
        <v>2.217957683379331E-4</v>
      </c>
      <c r="U68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135"/>
    </row>
    <row r="69" spans="1:35" ht="15">
      <c r="A69" s="29" t="s">
        <v>139</v>
      </c>
      <c r="B69" s="395"/>
      <c r="C69" s="400"/>
      <c r="D69" s="400"/>
      <c r="E69" s="396"/>
      <c r="F69" s="44">
        <f t="shared" si="74"/>
        <v>10.761495456526653</v>
      </c>
      <c r="G69" s="395"/>
      <c r="H69" s="396"/>
      <c r="I69" s="40">
        <f t="shared" si="75"/>
        <v>10.761495456526653</v>
      </c>
      <c r="K69" s="76" t="s">
        <v>139</v>
      </c>
      <c r="L69" s="395"/>
      <c r="M69" s="400"/>
      <c r="N69" s="400"/>
      <c r="O69" s="396"/>
      <c r="P69" s="44">
        <f t="shared" si="76"/>
        <v>2.3396470494442667</v>
      </c>
      <c r="Q69" s="395"/>
      <c r="R69" s="403"/>
      <c r="S69" s="87">
        <f t="shared" si="77"/>
        <v>2.3396470494442667</v>
      </c>
      <c r="U69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135"/>
    </row>
    <row r="70" spans="1:35" ht="15">
      <c r="A70" s="28" t="s">
        <v>25</v>
      </c>
      <c r="B70" s="395"/>
      <c r="C70" s="400"/>
      <c r="D70" s="400"/>
      <c r="E70" s="396"/>
      <c r="F70" s="41">
        <f t="shared" si="74"/>
        <v>1651.3790148282656</v>
      </c>
      <c r="G70" s="395"/>
      <c r="H70" s="396"/>
      <c r="I70" s="43">
        <f t="shared" si="75"/>
        <v>1651.3790148282656</v>
      </c>
      <c r="K70" s="75" t="s">
        <v>25</v>
      </c>
      <c r="L70" s="395"/>
      <c r="M70" s="400"/>
      <c r="N70" s="400"/>
      <c r="O70" s="396"/>
      <c r="P70" s="88">
        <f t="shared" si="76"/>
        <v>2.3305801732931286E-12</v>
      </c>
      <c r="Q70" s="395"/>
      <c r="R70" s="403"/>
      <c r="S70" s="90">
        <f t="shared" si="77"/>
        <v>2.3305801732931286E-12</v>
      </c>
      <c r="U70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135"/>
    </row>
    <row r="71" spans="1:35" ht="15">
      <c r="A71" s="29" t="s">
        <v>24</v>
      </c>
      <c r="B71" s="395"/>
      <c r="C71" s="400"/>
      <c r="D71" s="400"/>
      <c r="E71" s="396"/>
      <c r="F71" s="44">
        <f t="shared" si="74"/>
        <v>0</v>
      </c>
      <c r="G71" s="395"/>
      <c r="H71" s="396"/>
      <c r="I71" s="40">
        <f t="shared" si="75"/>
        <v>0</v>
      </c>
      <c r="K71" s="76" t="s">
        <v>24</v>
      </c>
      <c r="L71" s="395"/>
      <c r="M71" s="400"/>
      <c r="N71" s="400"/>
      <c r="O71" s="396"/>
      <c r="P71" s="44">
        <f t="shared" si="76"/>
        <v>-5.6843418860808015E-14</v>
      </c>
      <c r="Q71" s="395"/>
      <c r="R71" s="403"/>
      <c r="S71" s="87">
        <f t="shared" si="77"/>
        <v>-5.6843418860808015E-14</v>
      </c>
      <c r="U7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135"/>
    </row>
    <row r="72" spans="1:35" ht="15">
      <c r="A72" s="28" t="s">
        <v>56</v>
      </c>
      <c r="B72" s="395"/>
      <c r="C72" s="400"/>
      <c r="D72" s="400"/>
      <c r="E72" s="396"/>
      <c r="F72" s="41">
        <f t="shared" si="74"/>
        <v>0.23136256970588234</v>
      </c>
      <c r="G72" s="395"/>
      <c r="H72" s="396"/>
      <c r="I72" s="43">
        <f t="shared" si="75"/>
        <v>0.23136256970588234</v>
      </c>
      <c r="K72" s="75" t="s">
        <v>56</v>
      </c>
      <c r="L72" s="395"/>
      <c r="M72" s="400"/>
      <c r="N72" s="400"/>
      <c r="O72" s="396"/>
      <c r="P72" s="88">
        <f t="shared" si="76"/>
        <v>4.6623815919133449E-13</v>
      </c>
      <c r="Q72" s="395"/>
      <c r="R72" s="403"/>
      <c r="S72" s="90">
        <f t="shared" si="77"/>
        <v>4.6623815919133449E-13</v>
      </c>
      <c r="U72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135"/>
    </row>
    <row r="73" spans="1:35" ht="15">
      <c r="A73" s="29" t="s">
        <v>22</v>
      </c>
      <c r="B73" s="395"/>
      <c r="C73" s="400"/>
      <c r="D73" s="400"/>
      <c r="E73" s="396"/>
      <c r="F73" s="52">
        <f t="shared" si="74"/>
        <v>1501.1921126284974</v>
      </c>
      <c r="G73" s="395"/>
      <c r="H73" s="396"/>
      <c r="I73" s="40">
        <f t="shared" si="75"/>
        <v>1501.1921126284974</v>
      </c>
      <c r="K73" s="76" t="s">
        <v>22</v>
      </c>
      <c r="L73" s="395"/>
      <c r="M73" s="400"/>
      <c r="N73" s="400"/>
      <c r="O73" s="396"/>
      <c r="P73" s="44">
        <f t="shared" si="76"/>
        <v>498.96608959800574</v>
      </c>
      <c r="Q73" s="395"/>
      <c r="R73" s="403"/>
      <c r="S73" s="87">
        <f t="shared" si="77"/>
        <v>498.96608959800574</v>
      </c>
      <c r="U73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135"/>
    </row>
    <row r="74" spans="1:35" ht="15">
      <c r="A74" s="28" t="s">
        <v>21</v>
      </c>
      <c r="B74" s="395"/>
      <c r="C74" s="400"/>
      <c r="D74" s="400"/>
      <c r="E74" s="396"/>
      <c r="F74" s="41">
        <f t="shared" si="74"/>
        <v>0</v>
      </c>
      <c r="G74" s="395"/>
      <c r="H74" s="396"/>
      <c r="I74" s="43">
        <f t="shared" si="75"/>
        <v>0</v>
      </c>
      <c r="K74" s="75" t="s">
        <v>21</v>
      </c>
      <c r="L74" s="395"/>
      <c r="M74" s="400"/>
      <c r="N74" s="400"/>
      <c r="O74" s="396"/>
      <c r="P74" s="88">
        <f t="shared" si="76"/>
        <v>0</v>
      </c>
      <c r="Q74" s="395"/>
      <c r="R74" s="403"/>
      <c r="S74" s="90">
        <f t="shared" si="77"/>
        <v>0</v>
      </c>
      <c r="U74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135"/>
    </row>
    <row r="75" spans="1:35" ht="15">
      <c r="A75" s="30" t="s">
        <v>60</v>
      </c>
      <c r="B75" s="395"/>
      <c r="C75" s="400"/>
      <c r="D75" s="400"/>
      <c r="E75" s="396"/>
      <c r="F75" s="44">
        <f t="shared" si="74"/>
        <v>0</v>
      </c>
      <c r="G75" s="395"/>
      <c r="H75" s="396"/>
      <c r="I75" s="40">
        <f t="shared" si="75"/>
        <v>0</v>
      </c>
      <c r="K75" s="77" t="s">
        <v>60</v>
      </c>
      <c r="L75" s="395"/>
      <c r="M75" s="400"/>
      <c r="N75" s="400"/>
      <c r="O75" s="396"/>
      <c r="P75" s="44">
        <f t="shared" si="76"/>
        <v>0</v>
      </c>
      <c r="Q75" s="395"/>
      <c r="R75" s="403"/>
      <c r="S75" s="87">
        <f t="shared" si="77"/>
        <v>0</v>
      </c>
      <c r="U75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135"/>
    </row>
    <row r="76" spans="1:35">
      <c r="A76" s="57" t="s">
        <v>23</v>
      </c>
      <c r="B76" s="395"/>
      <c r="C76" s="400"/>
      <c r="D76" s="400"/>
      <c r="E76" s="396"/>
      <c r="F76" s="61">
        <f t="shared" si="74"/>
        <v>0</v>
      </c>
      <c r="G76" s="395"/>
      <c r="H76" s="396"/>
      <c r="I76" s="63">
        <f t="shared" si="75"/>
        <v>0</v>
      </c>
      <c r="K76" s="78" t="s">
        <v>23</v>
      </c>
      <c r="L76" s="395"/>
      <c r="M76" s="400"/>
      <c r="N76" s="400"/>
      <c r="O76" s="396"/>
      <c r="P76" s="91">
        <f t="shared" si="76"/>
        <v>0</v>
      </c>
      <c r="Q76" s="395"/>
      <c r="R76" s="403"/>
      <c r="S76" s="93">
        <f t="shared" si="77"/>
        <v>0</v>
      </c>
      <c r="U76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135"/>
    </row>
    <row r="77" spans="1:35">
      <c r="A77" s="58" t="s">
        <v>19</v>
      </c>
      <c r="B77" s="395"/>
      <c r="C77" s="400"/>
      <c r="D77" s="400"/>
      <c r="E77" s="396"/>
      <c r="F77" s="64">
        <f t="shared" si="74"/>
        <v>0</v>
      </c>
      <c r="G77" s="395"/>
      <c r="H77" s="396"/>
      <c r="I77" s="66">
        <f t="shared" si="75"/>
        <v>0</v>
      </c>
      <c r="K77" s="79" t="s">
        <v>19</v>
      </c>
      <c r="L77" s="395"/>
      <c r="M77" s="400"/>
      <c r="N77" s="400"/>
      <c r="O77" s="396"/>
      <c r="P77" s="64">
        <f t="shared" si="76"/>
        <v>0</v>
      </c>
      <c r="Q77" s="395"/>
      <c r="R77" s="403"/>
      <c r="S77" s="95">
        <f t="shared" si="77"/>
        <v>0</v>
      </c>
      <c r="U77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135"/>
    </row>
    <row r="78" spans="1:35">
      <c r="A78" s="57" t="s">
        <v>20</v>
      </c>
      <c r="B78" s="395"/>
      <c r="C78" s="400"/>
      <c r="D78" s="400"/>
      <c r="E78" s="396"/>
      <c r="F78" s="61">
        <f t="shared" si="74"/>
        <v>0</v>
      </c>
      <c r="G78" s="395"/>
      <c r="H78" s="396"/>
      <c r="I78" s="63">
        <f t="shared" si="75"/>
        <v>0</v>
      </c>
      <c r="K78" s="78" t="s">
        <v>20</v>
      </c>
      <c r="L78" s="395"/>
      <c r="M78" s="400"/>
      <c r="N78" s="400"/>
      <c r="O78" s="396"/>
      <c r="P78" s="91">
        <f t="shared" si="76"/>
        <v>0</v>
      </c>
      <c r="Q78" s="395"/>
      <c r="R78" s="403"/>
      <c r="S78" s="93">
        <f t="shared" si="77"/>
        <v>0</v>
      </c>
      <c r="U78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135"/>
    </row>
    <row r="79" spans="1:35" ht="15" thickBot="1">
      <c r="A79" s="59" t="s">
        <v>11</v>
      </c>
      <c r="B79" s="397"/>
      <c r="C79" s="401"/>
      <c r="D79" s="401"/>
      <c r="E79" s="398"/>
      <c r="F79" s="54">
        <f t="shared" si="74"/>
        <v>0</v>
      </c>
      <c r="G79" s="397"/>
      <c r="H79" s="398"/>
      <c r="I79" s="68">
        <f t="shared" si="75"/>
        <v>0</v>
      </c>
      <c r="K79" s="80" t="s">
        <v>11</v>
      </c>
      <c r="L79" s="397"/>
      <c r="M79" s="401"/>
      <c r="N79" s="401"/>
      <c r="O79" s="398"/>
      <c r="P79" s="54">
        <f t="shared" si="76"/>
        <v>0</v>
      </c>
      <c r="Q79" s="397"/>
      <c r="R79" s="404"/>
      <c r="S79" s="97">
        <f t="shared" si="77"/>
        <v>0</v>
      </c>
      <c r="U79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135"/>
    </row>
    <row r="80" spans="1:35" ht="15">
      <c r="A80" s="35" t="s">
        <v>26</v>
      </c>
      <c r="B80" s="69">
        <f>SUM(B59:B75)</f>
        <v>0</v>
      </c>
      <c r="C80" s="69">
        <f t="shared" ref="C80:I80" si="78">SUM(C59:C75)</f>
        <v>0</v>
      </c>
      <c r="D80" s="69">
        <f t="shared" si="78"/>
        <v>0</v>
      </c>
      <c r="E80" s="69">
        <f t="shared" si="78"/>
        <v>0</v>
      </c>
      <c r="F80" s="69">
        <f t="shared" si="78"/>
        <v>28811.965280695564</v>
      </c>
      <c r="G80" s="69">
        <f t="shared" si="78"/>
        <v>0</v>
      </c>
      <c r="H80" s="70">
        <f t="shared" si="78"/>
        <v>0</v>
      </c>
      <c r="I80" s="40">
        <f t="shared" si="78"/>
        <v>28811.965280695564</v>
      </c>
      <c r="K80" s="81" t="s">
        <v>26</v>
      </c>
      <c r="L80" s="69">
        <f>SUM(L59:L75)</f>
        <v>0</v>
      </c>
      <c r="M80" s="69">
        <f t="shared" ref="M80:S80" si="79">SUM(M59:M75)</f>
        <v>0</v>
      </c>
      <c r="N80" s="69">
        <f t="shared" si="79"/>
        <v>0</v>
      </c>
      <c r="O80" s="69">
        <f t="shared" si="79"/>
        <v>0</v>
      </c>
      <c r="P80" s="69">
        <f t="shared" si="79"/>
        <v>2553.593410211688</v>
      </c>
      <c r="Q80" s="69">
        <f t="shared" si="79"/>
        <v>0</v>
      </c>
      <c r="R80" s="70">
        <f t="shared" si="79"/>
        <v>0</v>
      </c>
      <c r="S80" s="98">
        <f t="shared" si="79"/>
        <v>2553.593410211688</v>
      </c>
      <c r="U80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135"/>
    </row>
    <row r="81" spans="1:35" s="3" customFormat="1" ht="15" thickBot="1">
      <c r="A81" s="32" t="s">
        <v>83</v>
      </c>
      <c r="B81" s="49">
        <f>IF($I80=0,"-",B80/$I80)</f>
        <v>0</v>
      </c>
      <c r="C81" s="49">
        <f t="shared" ref="C81:H81" si="80">IF($I80=0,"-",C80/$I80)</f>
        <v>0</v>
      </c>
      <c r="D81" s="49">
        <f t="shared" si="80"/>
        <v>0</v>
      </c>
      <c r="E81" s="49">
        <f t="shared" si="80"/>
        <v>0</v>
      </c>
      <c r="F81" s="49">
        <f t="shared" si="80"/>
        <v>1</v>
      </c>
      <c r="G81" s="49">
        <f t="shared" si="80"/>
        <v>0</v>
      </c>
      <c r="H81" s="49">
        <f t="shared" si="80"/>
        <v>0</v>
      </c>
      <c r="I81" s="50">
        <f>SUM(B81:H81)</f>
        <v>1</v>
      </c>
      <c r="J81" s="5"/>
      <c r="K81" s="82" t="s">
        <v>83</v>
      </c>
      <c r="L81" s="145">
        <f>IF($S80=0,"-",L80/$S80)</f>
        <v>0</v>
      </c>
      <c r="M81" s="145">
        <f t="shared" ref="M81:R81" si="81">IF($S80=0,"-",M80/$S80)</f>
        <v>0</v>
      </c>
      <c r="N81" s="145">
        <f t="shared" si="81"/>
        <v>0</v>
      </c>
      <c r="O81" s="145">
        <f t="shared" si="81"/>
        <v>0</v>
      </c>
      <c r="P81" s="145">
        <f t="shared" si="81"/>
        <v>1</v>
      </c>
      <c r="Q81" s="145">
        <f t="shared" si="81"/>
        <v>0</v>
      </c>
      <c r="R81" s="145">
        <f t="shared" si="81"/>
        <v>0</v>
      </c>
      <c r="S81" s="146">
        <f>SUM(L81:R81)</f>
        <v>1</v>
      </c>
      <c r="T81" s="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5" thickBot="1">
      <c r="A82" s="33"/>
      <c r="B82" s="33"/>
      <c r="C82" s="33"/>
      <c r="D82" s="33"/>
      <c r="E82" s="33"/>
      <c r="F82" s="33"/>
      <c r="G82" s="33"/>
      <c r="H82" s="33"/>
      <c r="I82" s="33"/>
      <c r="K82" s="33"/>
      <c r="L82" s="51"/>
      <c r="M82" s="51"/>
      <c r="N82" s="51"/>
      <c r="O82" s="51"/>
      <c r="P82" s="51"/>
      <c r="Q82" s="51"/>
      <c r="R82" s="51"/>
      <c r="S82" s="51"/>
      <c r="U82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135"/>
    </row>
    <row r="83" spans="1:35" ht="43.5" customHeight="1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411" t="s">
        <v>50</v>
      </c>
      <c r="L83" s="84" t="s">
        <v>0</v>
      </c>
      <c r="M83" s="84" t="s">
        <v>1</v>
      </c>
      <c r="N83" s="84" t="s">
        <v>2</v>
      </c>
      <c r="O83" s="84" t="s">
        <v>3</v>
      </c>
      <c r="P83" s="84" t="s">
        <v>27</v>
      </c>
      <c r="Q83" s="84" t="s">
        <v>4</v>
      </c>
      <c r="R83" s="84" t="s">
        <v>5</v>
      </c>
      <c r="S83" s="85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35" ht="15">
      <c r="A84" s="453" t="s">
        <v>50</v>
      </c>
      <c r="B84" s="387" t="s">
        <v>115</v>
      </c>
      <c r="C84" s="388"/>
      <c r="D84" s="388"/>
      <c r="E84" s="388"/>
      <c r="F84" s="388"/>
      <c r="G84" s="388"/>
      <c r="H84" s="388"/>
      <c r="I84" s="389"/>
      <c r="K84" s="412" t="s">
        <v>50</v>
      </c>
      <c r="L84" s="390" t="s">
        <v>115</v>
      </c>
      <c r="M84" s="391"/>
      <c r="N84" s="391"/>
      <c r="O84" s="391"/>
      <c r="P84" s="391"/>
      <c r="Q84" s="391"/>
      <c r="R84" s="391"/>
      <c r="S84" s="392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35" ht="15">
      <c r="A85" s="27" t="s">
        <v>7</v>
      </c>
      <c r="B85" s="38">
        <f t="shared" ref="B85:H105" si="82">B579+B605+B631</f>
        <v>27.410249105850284</v>
      </c>
      <c r="C85" s="38">
        <f t="shared" si="82"/>
        <v>0</v>
      </c>
      <c r="D85" s="38">
        <f t="shared" si="82"/>
        <v>0.23595988163725262</v>
      </c>
      <c r="E85" s="38">
        <f t="shared" si="82"/>
        <v>0</v>
      </c>
      <c r="F85" s="38">
        <f t="shared" si="82"/>
        <v>0</v>
      </c>
      <c r="G85" s="38">
        <f t="shared" si="82"/>
        <v>0</v>
      </c>
      <c r="H85" s="38">
        <f t="shared" si="82"/>
        <v>0</v>
      </c>
      <c r="I85" s="40">
        <f>SUM(B85:H85)</f>
        <v>27.646208987487537</v>
      </c>
      <c r="K85" s="83" t="s">
        <v>7</v>
      </c>
      <c r="L85" s="38">
        <f t="shared" ref="L85:R105" si="83">L579+L605+L631</f>
        <v>27.410249105850284</v>
      </c>
      <c r="M85" s="38">
        <f t="shared" si="83"/>
        <v>0</v>
      </c>
      <c r="N85" s="38">
        <f t="shared" si="83"/>
        <v>0.23595988163725262</v>
      </c>
      <c r="O85" s="38">
        <f t="shared" si="83"/>
        <v>0</v>
      </c>
      <c r="P85" s="38">
        <f t="shared" si="83"/>
        <v>2.0027010155583067</v>
      </c>
      <c r="Q85" s="38">
        <f t="shared" si="83"/>
        <v>0</v>
      </c>
      <c r="R85" s="38">
        <f t="shared" si="83"/>
        <v>0</v>
      </c>
      <c r="S85" s="103">
        <f>SUM(L85:R85)</f>
        <v>29.648910003045842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35" ht="15">
      <c r="A86" s="28" t="s">
        <v>8</v>
      </c>
      <c r="B86" s="41">
        <f t="shared" si="82"/>
        <v>74.463718153036453</v>
      </c>
      <c r="C86" s="41">
        <f t="shared" si="82"/>
        <v>0</v>
      </c>
      <c r="D86" s="41">
        <f t="shared" si="82"/>
        <v>6.215075291373708</v>
      </c>
      <c r="E86" s="41">
        <f t="shared" si="82"/>
        <v>0</v>
      </c>
      <c r="F86" s="41">
        <f t="shared" si="82"/>
        <v>0</v>
      </c>
      <c r="G86" s="41">
        <f t="shared" si="82"/>
        <v>0</v>
      </c>
      <c r="H86" s="41">
        <f t="shared" si="82"/>
        <v>0</v>
      </c>
      <c r="I86" s="43">
        <f t="shared" ref="I86:I105" si="84">SUM(B86:H86)</f>
        <v>80.678793444410161</v>
      </c>
      <c r="K86" s="75" t="s">
        <v>8</v>
      </c>
      <c r="L86" s="88">
        <f t="shared" si="83"/>
        <v>74.463718153036453</v>
      </c>
      <c r="M86" s="88">
        <f t="shared" si="83"/>
        <v>0</v>
      </c>
      <c r="N86" s="88">
        <f t="shared" si="83"/>
        <v>6.215075291373708</v>
      </c>
      <c r="O86" s="88">
        <f t="shared" si="83"/>
        <v>0</v>
      </c>
      <c r="P86" s="88">
        <f t="shared" si="83"/>
        <v>0</v>
      </c>
      <c r="Q86" s="88">
        <f t="shared" si="83"/>
        <v>0</v>
      </c>
      <c r="R86" s="88">
        <f t="shared" si="83"/>
        <v>0</v>
      </c>
      <c r="S86" s="90">
        <f t="shared" ref="S86:S105" si="85">SUM(L86:R86)</f>
        <v>80.678793444410161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35" ht="15">
      <c r="A87" s="29" t="s">
        <v>10</v>
      </c>
      <c r="B87" s="44">
        <f t="shared" si="82"/>
        <v>80.178221233864619</v>
      </c>
      <c r="C87" s="44">
        <f t="shared" si="82"/>
        <v>0</v>
      </c>
      <c r="D87" s="44">
        <f t="shared" si="82"/>
        <v>5.0215185470327182</v>
      </c>
      <c r="E87" s="44">
        <f t="shared" si="82"/>
        <v>0</v>
      </c>
      <c r="F87" s="44">
        <f t="shared" si="82"/>
        <v>0</v>
      </c>
      <c r="G87" s="44">
        <f t="shared" si="82"/>
        <v>0</v>
      </c>
      <c r="H87" s="44">
        <f t="shared" si="82"/>
        <v>0</v>
      </c>
      <c r="I87" s="40">
        <f t="shared" si="84"/>
        <v>85.199739780897332</v>
      </c>
      <c r="K87" s="76" t="s">
        <v>10</v>
      </c>
      <c r="L87" s="44">
        <f t="shared" si="83"/>
        <v>80.178221233864619</v>
      </c>
      <c r="M87" s="44">
        <f t="shared" si="83"/>
        <v>0</v>
      </c>
      <c r="N87" s="44">
        <f t="shared" si="83"/>
        <v>5.0215185470327182</v>
      </c>
      <c r="O87" s="44">
        <f t="shared" si="83"/>
        <v>0</v>
      </c>
      <c r="P87" s="44">
        <f t="shared" si="83"/>
        <v>0</v>
      </c>
      <c r="Q87" s="44">
        <f t="shared" si="83"/>
        <v>0</v>
      </c>
      <c r="R87" s="44">
        <f t="shared" si="83"/>
        <v>0</v>
      </c>
      <c r="S87" s="87">
        <f t="shared" si="85"/>
        <v>85.199739780897332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35" ht="15">
      <c r="A88" s="28" t="s">
        <v>52</v>
      </c>
      <c r="B88" s="41">
        <f t="shared" si="82"/>
        <v>0</v>
      </c>
      <c r="C88" s="41">
        <f t="shared" si="82"/>
        <v>0</v>
      </c>
      <c r="D88" s="41">
        <f t="shared" si="82"/>
        <v>0</v>
      </c>
      <c r="E88" s="41">
        <f t="shared" si="82"/>
        <v>0</v>
      </c>
      <c r="F88" s="41">
        <f t="shared" si="82"/>
        <v>0</v>
      </c>
      <c r="G88" s="41">
        <f t="shared" si="82"/>
        <v>0</v>
      </c>
      <c r="H88" s="41">
        <f t="shared" si="82"/>
        <v>0</v>
      </c>
      <c r="I88" s="43">
        <f t="shared" si="84"/>
        <v>0</v>
      </c>
      <c r="K88" s="75" t="s">
        <v>52</v>
      </c>
      <c r="L88" s="88">
        <f t="shared" si="83"/>
        <v>0</v>
      </c>
      <c r="M88" s="88">
        <f t="shared" si="83"/>
        <v>0</v>
      </c>
      <c r="N88" s="88">
        <f t="shared" si="83"/>
        <v>0</v>
      </c>
      <c r="O88" s="88">
        <f t="shared" si="83"/>
        <v>0</v>
      </c>
      <c r="P88" s="88">
        <f t="shared" si="83"/>
        <v>0</v>
      </c>
      <c r="Q88" s="88">
        <f t="shared" si="83"/>
        <v>0</v>
      </c>
      <c r="R88" s="88">
        <f t="shared" si="83"/>
        <v>0</v>
      </c>
      <c r="S88" s="90">
        <f t="shared" si="85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35" ht="15">
      <c r="A89" s="29" t="s">
        <v>16</v>
      </c>
      <c r="B89" s="44">
        <f t="shared" si="82"/>
        <v>668.1085095895811</v>
      </c>
      <c r="C89" s="44">
        <f t="shared" si="82"/>
        <v>24.539885203036679</v>
      </c>
      <c r="D89" s="44">
        <f t="shared" si="82"/>
        <v>60.942469572633833</v>
      </c>
      <c r="E89" s="44">
        <f t="shared" si="82"/>
        <v>11.586371381433402</v>
      </c>
      <c r="F89" s="44">
        <f t="shared" si="82"/>
        <v>0</v>
      </c>
      <c r="G89" s="44">
        <f t="shared" si="82"/>
        <v>0</v>
      </c>
      <c r="H89" s="44">
        <f t="shared" si="82"/>
        <v>0</v>
      </c>
      <c r="I89" s="40">
        <f t="shared" si="84"/>
        <v>765.17723574668503</v>
      </c>
      <c r="K89" s="76" t="s">
        <v>16</v>
      </c>
      <c r="L89" s="44">
        <f t="shared" si="83"/>
        <v>668.1085095895811</v>
      </c>
      <c r="M89" s="44">
        <f t="shared" si="83"/>
        <v>24.539885203036679</v>
      </c>
      <c r="N89" s="44">
        <f t="shared" si="83"/>
        <v>60.942469572633833</v>
      </c>
      <c r="O89" s="44">
        <f t="shared" si="83"/>
        <v>11.586371381433402</v>
      </c>
      <c r="P89" s="44">
        <f t="shared" si="83"/>
        <v>0</v>
      </c>
      <c r="Q89" s="44">
        <f t="shared" si="83"/>
        <v>0</v>
      </c>
      <c r="R89" s="44">
        <f t="shared" si="83"/>
        <v>0</v>
      </c>
      <c r="S89" s="87">
        <f t="shared" si="85"/>
        <v>765.17723574668503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35" ht="15">
      <c r="A90" s="28" t="s">
        <v>64</v>
      </c>
      <c r="B90" s="41">
        <f t="shared" si="82"/>
        <v>9276.9936612116835</v>
      </c>
      <c r="C90" s="41">
        <f t="shared" si="82"/>
        <v>45.205854328335292</v>
      </c>
      <c r="D90" s="41">
        <f t="shared" si="82"/>
        <v>870.05365670618414</v>
      </c>
      <c r="E90" s="41">
        <f t="shared" si="82"/>
        <v>0</v>
      </c>
      <c r="F90" s="41">
        <f t="shared" si="82"/>
        <v>0</v>
      </c>
      <c r="G90" s="41">
        <f t="shared" si="82"/>
        <v>0</v>
      </c>
      <c r="H90" s="41">
        <f t="shared" si="82"/>
        <v>0</v>
      </c>
      <c r="I90" s="43">
        <f t="shared" si="84"/>
        <v>10192.253172246203</v>
      </c>
      <c r="K90" s="75" t="s">
        <v>64</v>
      </c>
      <c r="L90" s="88">
        <f t="shared" si="83"/>
        <v>9276.9936612116835</v>
      </c>
      <c r="M90" s="88">
        <f t="shared" si="83"/>
        <v>45.205854328335292</v>
      </c>
      <c r="N90" s="88">
        <f t="shared" si="83"/>
        <v>870.05365670618414</v>
      </c>
      <c r="O90" s="88">
        <f t="shared" si="83"/>
        <v>0</v>
      </c>
      <c r="P90" s="88">
        <f t="shared" si="83"/>
        <v>0</v>
      </c>
      <c r="Q90" s="88">
        <f t="shared" si="83"/>
        <v>0</v>
      </c>
      <c r="R90" s="88">
        <f t="shared" si="83"/>
        <v>0</v>
      </c>
      <c r="S90" s="90">
        <f t="shared" si="85"/>
        <v>10192.253172246203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35" ht="15">
      <c r="A91" s="29" t="s">
        <v>54</v>
      </c>
      <c r="B91" s="44">
        <f t="shared" si="82"/>
        <v>0</v>
      </c>
      <c r="C91" s="44">
        <f t="shared" si="82"/>
        <v>0.31070001202001052</v>
      </c>
      <c r="D91" s="44">
        <f t="shared" si="82"/>
        <v>0.23903415662749569</v>
      </c>
      <c r="E91" s="44">
        <f t="shared" si="82"/>
        <v>126.58579641339857</v>
      </c>
      <c r="F91" s="44">
        <f t="shared" si="82"/>
        <v>595.55231651303939</v>
      </c>
      <c r="G91" s="44">
        <f t="shared" si="82"/>
        <v>0</v>
      </c>
      <c r="H91" s="44">
        <f t="shared" si="82"/>
        <v>0</v>
      </c>
      <c r="I91" s="40">
        <f t="shared" si="84"/>
        <v>722.68784709508543</v>
      </c>
      <c r="K91" s="76" t="s">
        <v>54</v>
      </c>
      <c r="L91" s="44">
        <f t="shared" si="83"/>
        <v>0</v>
      </c>
      <c r="M91" s="44">
        <f t="shared" si="83"/>
        <v>0.31070001202001052</v>
      </c>
      <c r="N91" s="44">
        <f t="shared" si="83"/>
        <v>0.23903415662749569</v>
      </c>
      <c r="O91" s="44">
        <f t="shared" si="83"/>
        <v>126.58579641339857</v>
      </c>
      <c r="P91" s="44">
        <f t="shared" si="83"/>
        <v>16257.312239636223</v>
      </c>
      <c r="Q91" s="44">
        <f t="shared" si="83"/>
        <v>0</v>
      </c>
      <c r="R91" s="44">
        <f t="shared" si="83"/>
        <v>0</v>
      </c>
      <c r="S91" s="87">
        <f t="shared" si="85"/>
        <v>16384.44777021827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35" ht="15">
      <c r="A92" s="28" t="s">
        <v>12</v>
      </c>
      <c r="B92" s="41">
        <f t="shared" si="82"/>
        <v>0</v>
      </c>
      <c r="C92" s="41">
        <f t="shared" si="82"/>
        <v>0</v>
      </c>
      <c r="D92" s="41">
        <f t="shared" si="82"/>
        <v>4.9121670898414453E-2</v>
      </c>
      <c r="E92" s="41">
        <f t="shared" si="82"/>
        <v>28.449159514751475</v>
      </c>
      <c r="F92" s="41">
        <f t="shared" si="82"/>
        <v>0</v>
      </c>
      <c r="G92" s="41">
        <f t="shared" si="82"/>
        <v>0</v>
      </c>
      <c r="H92" s="41">
        <f t="shared" si="82"/>
        <v>0</v>
      </c>
      <c r="I92" s="43">
        <f t="shared" si="84"/>
        <v>28.498281185649891</v>
      </c>
      <c r="K92" s="75" t="s">
        <v>12</v>
      </c>
      <c r="L92" s="88">
        <f t="shared" si="83"/>
        <v>0</v>
      </c>
      <c r="M92" s="88">
        <f t="shared" si="83"/>
        <v>0</v>
      </c>
      <c r="N92" s="88">
        <f t="shared" si="83"/>
        <v>4.9121670898414453E-2</v>
      </c>
      <c r="O92" s="88">
        <f t="shared" si="83"/>
        <v>28.449159514751475</v>
      </c>
      <c r="P92" s="88">
        <f t="shared" si="83"/>
        <v>3957.464112082936</v>
      </c>
      <c r="Q92" s="88">
        <f t="shared" si="83"/>
        <v>0</v>
      </c>
      <c r="R92" s="88">
        <f t="shared" si="83"/>
        <v>0</v>
      </c>
      <c r="S92" s="90">
        <f t="shared" si="85"/>
        <v>3985.9623932685859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35" ht="15">
      <c r="A93" s="29" t="s">
        <v>55</v>
      </c>
      <c r="B93" s="44">
        <f t="shared" si="82"/>
        <v>0</v>
      </c>
      <c r="C93" s="44">
        <f t="shared" si="82"/>
        <v>0</v>
      </c>
      <c r="D93" s="44">
        <f t="shared" si="82"/>
        <v>0</v>
      </c>
      <c r="E93" s="44">
        <f t="shared" si="82"/>
        <v>0</v>
      </c>
      <c r="F93" s="44">
        <f t="shared" si="82"/>
        <v>0</v>
      </c>
      <c r="G93" s="44">
        <f t="shared" si="82"/>
        <v>0</v>
      </c>
      <c r="H93" s="44">
        <f t="shared" si="82"/>
        <v>0</v>
      </c>
      <c r="I93" s="40">
        <f t="shared" si="84"/>
        <v>0</v>
      </c>
      <c r="K93" s="76" t="s">
        <v>55</v>
      </c>
      <c r="L93" s="44">
        <f t="shared" si="83"/>
        <v>0</v>
      </c>
      <c r="M93" s="44">
        <f t="shared" si="83"/>
        <v>0</v>
      </c>
      <c r="N93" s="44">
        <f t="shared" si="83"/>
        <v>0</v>
      </c>
      <c r="O93" s="44">
        <f t="shared" si="83"/>
        <v>0</v>
      </c>
      <c r="P93" s="44">
        <f t="shared" si="83"/>
        <v>1469.5393093561574</v>
      </c>
      <c r="Q93" s="44">
        <f t="shared" si="83"/>
        <v>0</v>
      </c>
      <c r="R93" s="44">
        <f t="shared" si="83"/>
        <v>0</v>
      </c>
      <c r="S93" s="87">
        <f t="shared" si="85"/>
        <v>1469.5393093561574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35" ht="15">
      <c r="A94" s="28" t="s">
        <v>17</v>
      </c>
      <c r="B94" s="41">
        <f t="shared" si="82"/>
        <v>262.38033047767959</v>
      </c>
      <c r="C94" s="41">
        <f t="shared" si="82"/>
        <v>0.70383249695492511</v>
      </c>
      <c r="D94" s="41">
        <f t="shared" si="82"/>
        <v>29.811673157778955</v>
      </c>
      <c r="E94" s="41">
        <f t="shared" si="82"/>
        <v>2.6338513775172268</v>
      </c>
      <c r="F94" s="41">
        <f t="shared" si="82"/>
        <v>0</v>
      </c>
      <c r="G94" s="41">
        <f t="shared" si="82"/>
        <v>0</v>
      </c>
      <c r="H94" s="41">
        <f t="shared" si="82"/>
        <v>0</v>
      </c>
      <c r="I94" s="43">
        <f t="shared" si="84"/>
        <v>295.52968750993068</v>
      </c>
      <c r="K94" s="75" t="s">
        <v>17</v>
      </c>
      <c r="L94" s="88">
        <f t="shared" si="83"/>
        <v>262.38033047767959</v>
      </c>
      <c r="M94" s="88">
        <f t="shared" si="83"/>
        <v>0.70383249695492511</v>
      </c>
      <c r="N94" s="88">
        <f t="shared" si="83"/>
        <v>29.811673157778955</v>
      </c>
      <c r="O94" s="88">
        <f t="shared" si="83"/>
        <v>2.6338513775172268</v>
      </c>
      <c r="P94" s="88">
        <f t="shared" si="83"/>
        <v>0</v>
      </c>
      <c r="Q94" s="88">
        <f t="shared" si="83"/>
        <v>0</v>
      </c>
      <c r="R94" s="88">
        <f t="shared" si="83"/>
        <v>0</v>
      </c>
      <c r="S94" s="90">
        <f t="shared" si="85"/>
        <v>295.52968750993068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35" ht="15">
      <c r="A95" s="29" t="s">
        <v>139</v>
      </c>
      <c r="B95" s="44">
        <f t="shared" si="82"/>
        <v>2711.0572681238477</v>
      </c>
      <c r="C95" s="44">
        <f t="shared" si="82"/>
        <v>88.836273696587824</v>
      </c>
      <c r="D95" s="44">
        <f t="shared" si="82"/>
        <v>253.59095598613274</v>
      </c>
      <c r="E95" s="44">
        <f t="shared" si="82"/>
        <v>13.642706806205753</v>
      </c>
      <c r="F95" s="44">
        <f t="shared" si="82"/>
        <v>0</v>
      </c>
      <c r="G95" s="44">
        <f t="shared" si="82"/>
        <v>0</v>
      </c>
      <c r="H95" s="44">
        <f t="shared" si="82"/>
        <v>0</v>
      </c>
      <c r="I95" s="40">
        <f t="shared" si="84"/>
        <v>3067.1272046127742</v>
      </c>
      <c r="K95" s="76" t="s">
        <v>139</v>
      </c>
      <c r="L95" s="44">
        <f t="shared" si="83"/>
        <v>2711.0572681238477</v>
      </c>
      <c r="M95" s="44">
        <f t="shared" si="83"/>
        <v>88.836273696587824</v>
      </c>
      <c r="N95" s="44">
        <f t="shared" si="83"/>
        <v>253.59095598613274</v>
      </c>
      <c r="O95" s="44">
        <f t="shared" si="83"/>
        <v>13.642706806205753</v>
      </c>
      <c r="P95" s="44">
        <f t="shared" si="83"/>
        <v>0</v>
      </c>
      <c r="Q95" s="44">
        <f t="shared" si="83"/>
        <v>0</v>
      </c>
      <c r="R95" s="44">
        <f t="shared" si="83"/>
        <v>0</v>
      </c>
      <c r="S95" s="87">
        <f t="shared" si="85"/>
        <v>3067.1272046127742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35" ht="15">
      <c r="A96" s="28" t="s">
        <v>25</v>
      </c>
      <c r="B96" s="41">
        <f t="shared" si="82"/>
        <v>1836.8638120027656</v>
      </c>
      <c r="C96" s="41">
        <f t="shared" si="82"/>
        <v>9.7138879037131878E-2</v>
      </c>
      <c r="D96" s="41">
        <f t="shared" si="82"/>
        <v>4017.7162543408626</v>
      </c>
      <c r="E96" s="41">
        <f t="shared" si="82"/>
        <v>2525.5354756959618</v>
      </c>
      <c r="F96" s="41">
        <f t="shared" si="82"/>
        <v>0</v>
      </c>
      <c r="G96" s="41">
        <f t="shared" si="82"/>
        <v>2474.6524447616325</v>
      </c>
      <c r="H96" s="41">
        <f t="shared" si="82"/>
        <v>0.9789828587875804</v>
      </c>
      <c r="I96" s="43">
        <f t="shared" si="84"/>
        <v>10855.844108539046</v>
      </c>
      <c r="K96" s="75" t="s">
        <v>25</v>
      </c>
      <c r="L96" s="88">
        <f t="shared" si="83"/>
        <v>1836.8638120027656</v>
      </c>
      <c r="M96" s="88">
        <f t="shared" si="83"/>
        <v>9.7138879037131878E-2</v>
      </c>
      <c r="N96" s="88">
        <f t="shared" si="83"/>
        <v>4017.7162543408626</v>
      </c>
      <c r="O96" s="88">
        <f t="shared" si="83"/>
        <v>2525.5354756959618</v>
      </c>
      <c r="P96" s="88">
        <f t="shared" si="83"/>
        <v>1583.6204526184347</v>
      </c>
      <c r="Q96" s="88">
        <f t="shared" si="83"/>
        <v>2474.6524447616325</v>
      </c>
      <c r="R96" s="88">
        <f t="shared" si="83"/>
        <v>0.9789828587875804</v>
      </c>
      <c r="S96" s="90">
        <f t="shared" si="85"/>
        <v>12439.46456115748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56" ht="15">
      <c r="A97" s="29" t="s">
        <v>24</v>
      </c>
      <c r="B97" s="44">
        <f t="shared" si="82"/>
        <v>1670.7728171693675</v>
      </c>
      <c r="C97" s="44">
        <f t="shared" si="82"/>
        <v>5.1917211714227047</v>
      </c>
      <c r="D97" s="44">
        <f t="shared" si="82"/>
        <v>126.67033528087677</v>
      </c>
      <c r="E97" s="44">
        <f t="shared" si="82"/>
        <v>0</v>
      </c>
      <c r="F97" s="44">
        <f t="shared" si="82"/>
        <v>0</v>
      </c>
      <c r="G97" s="44">
        <f t="shared" si="82"/>
        <v>0</v>
      </c>
      <c r="H97" s="44">
        <f t="shared" si="82"/>
        <v>0</v>
      </c>
      <c r="I97" s="40">
        <f t="shared" si="84"/>
        <v>1802.6348736216669</v>
      </c>
      <c r="K97" s="76" t="s">
        <v>24</v>
      </c>
      <c r="L97" s="44">
        <f t="shared" si="83"/>
        <v>1670.7728171693675</v>
      </c>
      <c r="M97" s="44">
        <f t="shared" si="83"/>
        <v>5.1917211714227047</v>
      </c>
      <c r="N97" s="44">
        <f t="shared" si="83"/>
        <v>126.67033528087677</v>
      </c>
      <c r="O97" s="44">
        <f t="shared" si="83"/>
        <v>0</v>
      </c>
      <c r="P97" s="44">
        <f t="shared" si="83"/>
        <v>0</v>
      </c>
      <c r="Q97" s="44">
        <f t="shared" si="83"/>
        <v>0</v>
      </c>
      <c r="R97" s="44">
        <f t="shared" si="83"/>
        <v>0</v>
      </c>
      <c r="S97" s="87">
        <f t="shared" si="85"/>
        <v>1802.6348736216669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56" ht="15">
      <c r="A98" s="28" t="s">
        <v>56</v>
      </c>
      <c r="B98" s="41">
        <f t="shared" si="82"/>
        <v>4838.9790838829467</v>
      </c>
      <c r="C98" s="41">
        <f t="shared" si="82"/>
        <v>8.6222084315352081</v>
      </c>
      <c r="D98" s="41">
        <f t="shared" si="82"/>
        <v>424.86019546160207</v>
      </c>
      <c r="E98" s="41">
        <f t="shared" si="82"/>
        <v>0</v>
      </c>
      <c r="F98" s="41">
        <f t="shared" si="82"/>
        <v>0</v>
      </c>
      <c r="G98" s="41">
        <f t="shared" si="82"/>
        <v>0</v>
      </c>
      <c r="H98" s="41">
        <f t="shared" si="82"/>
        <v>0</v>
      </c>
      <c r="I98" s="43">
        <f t="shared" si="84"/>
        <v>5272.4614877760841</v>
      </c>
      <c r="K98" s="75" t="s">
        <v>56</v>
      </c>
      <c r="L98" s="88">
        <f t="shared" si="83"/>
        <v>4838.9790838829467</v>
      </c>
      <c r="M98" s="88">
        <f t="shared" si="83"/>
        <v>8.6222084315352081</v>
      </c>
      <c r="N98" s="88">
        <f t="shared" si="83"/>
        <v>424.86019546160207</v>
      </c>
      <c r="O98" s="88">
        <f t="shared" si="83"/>
        <v>0</v>
      </c>
      <c r="P98" s="88">
        <f t="shared" si="83"/>
        <v>0.23136256970588234</v>
      </c>
      <c r="Q98" s="88">
        <f t="shared" si="83"/>
        <v>0</v>
      </c>
      <c r="R98" s="88">
        <f t="shared" si="83"/>
        <v>0</v>
      </c>
      <c r="S98" s="90">
        <f t="shared" si="85"/>
        <v>5272.6928503457902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56" ht="15">
      <c r="A99" s="29" t="s">
        <v>22</v>
      </c>
      <c r="B99" s="44">
        <f t="shared" si="82"/>
        <v>796.61799634999011</v>
      </c>
      <c r="C99" s="44">
        <f t="shared" si="82"/>
        <v>0</v>
      </c>
      <c r="D99" s="44">
        <f t="shared" si="82"/>
        <v>122.82335251656143</v>
      </c>
      <c r="E99" s="44">
        <f t="shared" si="82"/>
        <v>0.68373549700691127</v>
      </c>
      <c r="F99" s="44">
        <f t="shared" si="82"/>
        <v>34.719217188619375</v>
      </c>
      <c r="G99" s="44">
        <f t="shared" si="82"/>
        <v>0</v>
      </c>
      <c r="H99" s="44">
        <f t="shared" si="82"/>
        <v>0</v>
      </c>
      <c r="I99" s="40">
        <f t="shared" si="84"/>
        <v>954.84430155217774</v>
      </c>
      <c r="K99" s="76" t="s">
        <v>22</v>
      </c>
      <c r="L99" s="44">
        <f t="shared" si="83"/>
        <v>796.61799634999011</v>
      </c>
      <c r="M99" s="44">
        <f t="shared" si="83"/>
        <v>0</v>
      </c>
      <c r="N99" s="44">
        <f t="shared" si="83"/>
        <v>122.82335251656143</v>
      </c>
      <c r="O99" s="44">
        <f t="shared" si="83"/>
        <v>0.68373549700691127</v>
      </c>
      <c r="P99" s="44">
        <f t="shared" si="83"/>
        <v>882.82523538330508</v>
      </c>
      <c r="Q99" s="44">
        <f t="shared" si="83"/>
        <v>0</v>
      </c>
      <c r="R99" s="44">
        <f t="shared" si="83"/>
        <v>0</v>
      </c>
      <c r="S99" s="87">
        <f t="shared" si="85"/>
        <v>1802.9503197468634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56" ht="15">
      <c r="A100" s="28" t="s">
        <v>21</v>
      </c>
      <c r="B100" s="41">
        <f t="shared" si="82"/>
        <v>3.7124984447508345</v>
      </c>
      <c r="C100" s="41">
        <f t="shared" si="82"/>
        <v>0</v>
      </c>
      <c r="D100" s="41">
        <f t="shared" si="82"/>
        <v>6.8593077389866836E-2</v>
      </c>
      <c r="E100" s="41">
        <f t="shared" si="82"/>
        <v>0</v>
      </c>
      <c r="F100" s="41">
        <f t="shared" si="82"/>
        <v>0</v>
      </c>
      <c r="G100" s="41">
        <f t="shared" si="82"/>
        <v>0</v>
      </c>
      <c r="H100" s="41">
        <f t="shared" si="82"/>
        <v>0</v>
      </c>
      <c r="I100" s="43">
        <f t="shared" si="84"/>
        <v>3.7810915221407013</v>
      </c>
      <c r="K100" s="75" t="s">
        <v>21</v>
      </c>
      <c r="L100" s="88">
        <f t="shared" si="83"/>
        <v>3.7124984447508345</v>
      </c>
      <c r="M100" s="88">
        <f t="shared" si="83"/>
        <v>0</v>
      </c>
      <c r="N100" s="88">
        <f t="shared" si="83"/>
        <v>6.8593077389866836E-2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90">
        <f t="shared" si="85"/>
        <v>3.7810915221407013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56" ht="15">
      <c r="A101" s="30" t="s">
        <v>60</v>
      </c>
      <c r="B101" s="44">
        <f t="shared" si="82"/>
        <v>466.81631906185027</v>
      </c>
      <c r="C101" s="44">
        <f t="shared" si="82"/>
        <v>0</v>
      </c>
      <c r="D101" s="44">
        <f t="shared" si="82"/>
        <v>296.6690306483149</v>
      </c>
      <c r="E101" s="44">
        <f t="shared" si="82"/>
        <v>0</v>
      </c>
      <c r="F101" s="44">
        <f t="shared" si="82"/>
        <v>0</v>
      </c>
      <c r="G101" s="44">
        <f t="shared" si="82"/>
        <v>0</v>
      </c>
      <c r="H101" s="44">
        <f t="shared" si="82"/>
        <v>0</v>
      </c>
      <c r="I101" s="40">
        <f t="shared" si="84"/>
        <v>763.48534971016511</v>
      </c>
      <c r="K101" s="77" t="s">
        <v>60</v>
      </c>
      <c r="L101" s="44">
        <f t="shared" si="83"/>
        <v>466.81631906185027</v>
      </c>
      <c r="M101" s="44">
        <f t="shared" si="83"/>
        <v>0</v>
      </c>
      <c r="N101" s="44">
        <f t="shared" si="83"/>
        <v>296.6690306483149</v>
      </c>
      <c r="O101" s="44">
        <f t="shared" si="83"/>
        <v>0</v>
      </c>
      <c r="P101" s="44">
        <f t="shared" si="83"/>
        <v>0</v>
      </c>
      <c r="Q101" s="44">
        <f t="shared" si="83"/>
        <v>0</v>
      </c>
      <c r="R101" s="44">
        <f t="shared" si="83"/>
        <v>0</v>
      </c>
      <c r="S101" s="87">
        <f t="shared" si="85"/>
        <v>763.48534971016511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56">
      <c r="A102" s="57" t="s">
        <v>23</v>
      </c>
      <c r="B102" s="61">
        <f t="shared" si="82"/>
        <v>466.81631906185027</v>
      </c>
      <c r="C102" s="61">
        <f t="shared" si="82"/>
        <v>0</v>
      </c>
      <c r="D102" s="61">
        <f t="shared" si="82"/>
        <v>296.6690306483149</v>
      </c>
      <c r="E102" s="61">
        <f t="shared" si="82"/>
        <v>0</v>
      </c>
      <c r="F102" s="61">
        <f t="shared" si="82"/>
        <v>0</v>
      </c>
      <c r="G102" s="61">
        <f t="shared" si="82"/>
        <v>0</v>
      </c>
      <c r="H102" s="61">
        <f t="shared" si="82"/>
        <v>0</v>
      </c>
      <c r="I102" s="63">
        <f t="shared" si="84"/>
        <v>763.48534971016511</v>
      </c>
      <c r="K102" s="78" t="s">
        <v>23</v>
      </c>
      <c r="L102" s="91">
        <f t="shared" si="83"/>
        <v>466.81631906185027</v>
      </c>
      <c r="M102" s="91">
        <f t="shared" si="83"/>
        <v>0</v>
      </c>
      <c r="N102" s="91">
        <f t="shared" si="83"/>
        <v>296.6690306483149</v>
      </c>
      <c r="O102" s="91">
        <f t="shared" si="83"/>
        <v>0</v>
      </c>
      <c r="P102" s="91">
        <f t="shared" si="83"/>
        <v>0</v>
      </c>
      <c r="Q102" s="91">
        <f t="shared" si="83"/>
        <v>0</v>
      </c>
      <c r="R102" s="91">
        <f t="shared" si="83"/>
        <v>0</v>
      </c>
      <c r="S102" s="93">
        <f t="shared" si="85"/>
        <v>763.48534971016511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56">
      <c r="A103" s="58" t="s">
        <v>19</v>
      </c>
      <c r="B103" s="64">
        <f t="shared" si="82"/>
        <v>0</v>
      </c>
      <c r="C103" s="64">
        <f t="shared" si="82"/>
        <v>0</v>
      </c>
      <c r="D103" s="64">
        <f t="shared" si="82"/>
        <v>0</v>
      </c>
      <c r="E103" s="64">
        <f t="shared" si="82"/>
        <v>0</v>
      </c>
      <c r="F103" s="64">
        <f t="shared" si="82"/>
        <v>0</v>
      </c>
      <c r="G103" s="64">
        <f t="shared" si="82"/>
        <v>0</v>
      </c>
      <c r="H103" s="64">
        <f t="shared" si="82"/>
        <v>0</v>
      </c>
      <c r="I103" s="66">
        <f t="shared" si="84"/>
        <v>0</v>
      </c>
      <c r="K103" s="79" t="s">
        <v>19</v>
      </c>
      <c r="L103" s="64">
        <f t="shared" si="83"/>
        <v>0</v>
      </c>
      <c r="M103" s="64">
        <f t="shared" si="83"/>
        <v>0</v>
      </c>
      <c r="N103" s="64">
        <f t="shared" si="83"/>
        <v>0</v>
      </c>
      <c r="O103" s="64">
        <f t="shared" si="83"/>
        <v>0</v>
      </c>
      <c r="P103" s="64">
        <f t="shared" si="83"/>
        <v>0</v>
      </c>
      <c r="Q103" s="64">
        <f t="shared" si="83"/>
        <v>0</v>
      </c>
      <c r="R103" s="64">
        <f t="shared" si="83"/>
        <v>0</v>
      </c>
      <c r="S103" s="95">
        <f t="shared" si="85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56">
      <c r="A104" s="57" t="s">
        <v>20</v>
      </c>
      <c r="B104" s="61">
        <f t="shared" si="82"/>
        <v>0</v>
      </c>
      <c r="C104" s="61">
        <f t="shared" si="82"/>
        <v>0</v>
      </c>
      <c r="D104" s="61">
        <f t="shared" si="82"/>
        <v>0</v>
      </c>
      <c r="E104" s="61">
        <f t="shared" si="82"/>
        <v>0</v>
      </c>
      <c r="F104" s="61">
        <f t="shared" si="82"/>
        <v>0</v>
      </c>
      <c r="G104" s="61">
        <f t="shared" si="82"/>
        <v>0</v>
      </c>
      <c r="H104" s="61">
        <f t="shared" si="82"/>
        <v>0</v>
      </c>
      <c r="I104" s="63">
        <f t="shared" si="84"/>
        <v>0</v>
      </c>
      <c r="K104" s="78" t="s">
        <v>20</v>
      </c>
      <c r="L104" s="91">
        <f t="shared" si="83"/>
        <v>0</v>
      </c>
      <c r="M104" s="91">
        <f t="shared" si="83"/>
        <v>0</v>
      </c>
      <c r="N104" s="91">
        <f t="shared" si="83"/>
        <v>0</v>
      </c>
      <c r="O104" s="91">
        <f t="shared" si="83"/>
        <v>0</v>
      </c>
      <c r="P104" s="91">
        <f t="shared" si="83"/>
        <v>0</v>
      </c>
      <c r="Q104" s="91">
        <f t="shared" si="83"/>
        <v>0</v>
      </c>
      <c r="R104" s="91">
        <f t="shared" si="83"/>
        <v>0</v>
      </c>
      <c r="S104" s="93">
        <f t="shared" si="85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56" ht="15" thickBot="1">
      <c r="A105" s="59" t="s">
        <v>11</v>
      </c>
      <c r="B105" s="54">
        <f t="shared" si="82"/>
        <v>0</v>
      </c>
      <c r="C105" s="54">
        <f t="shared" si="82"/>
        <v>0</v>
      </c>
      <c r="D105" s="54">
        <f t="shared" si="82"/>
        <v>0</v>
      </c>
      <c r="E105" s="54">
        <f t="shared" si="82"/>
        <v>0</v>
      </c>
      <c r="F105" s="54">
        <f t="shared" si="82"/>
        <v>0</v>
      </c>
      <c r="G105" s="54">
        <f t="shared" si="82"/>
        <v>0</v>
      </c>
      <c r="H105" s="54">
        <f t="shared" si="82"/>
        <v>0</v>
      </c>
      <c r="I105" s="68">
        <f t="shared" si="84"/>
        <v>0</v>
      </c>
      <c r="K105" s="80" t="s">
        <v>11</v>
      </c>
      <c r="L105" s="54">
        <f t="shared" si="83"/>
        <v>0</v>
      </c>
      <c r="M105" s="54">
        <f t="shared" si="83"/>
        <v>0</v>
      </c>
      <c r="N105" s="54">
        <f t="shared" si="83"/>
        <v>0</v>
      </c>
      <c r="O105" s="54">
        <f t="shared" si="83"/>
        <v>0</v>
      </c>
      <c r="P105" s="54">
        <f t="shared" si="83"/>
        <v>0</v>
      </c>
      <c r="Q105" s="54">
        <f t="shared" si="83"/>
        <v>0</v>
      </c>
      <c r="R105" s="54">
        <f t="shared" si="83"/>
        <v>0</v>
      </c>
      <c r="S105" s="97">
        <f t="shared" si="85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56" ht="15">
      <c r="A106" s="35" t="s">
        <v>26</v>
      </c>
      <c r="B106" s="69">
        <f>SUM(B85:B101)</f>
        <v>22714.354484807216</v>
      </c>
      <c r="C106" s="69">
        <f t="shared" ref="C106:I106" si="86">SUM(C85:C101)</f>
        <v>173.50761421892975</v>
      </c>
      <c r="D106" s="69">
        <f t="shared" si="86"/>
        <v>6214.9672262959066</v>
      </c>
      <c r="E106" s="69">
        <f t="shared" si="86"/>
        <v>2709.1170966862755</v>
      </c>
      <c r="F106" s="69">
        <f t="shared" si="86"/>
        <v>630.27153370165877</v>
      </c>
      <c r="G106" s="69">
        <f t="shared" si="86"/>
        <v>2474.6524447616325</v>
      </c>
      <c r="H106" s="70">
        <f t="shared" si="86"/>
        <v>0.9789828587875804</v>
      </c>
      <c r="I106" s="40">
        <f t="shared" si="86"/>
        <v>34917.849383330402</v>
      </c>
      <c r="K106" s="81" t="s">
        <v>26</v>
      </c>
      <c r="L106" s="69">
        <f>SUM(L85:L101)</f>
        <v>22714.354484807216</v>
      </c>
      <c r="M106" s="69">
        <f t="shared" ref="M106:S106" si="87">SUM(M85:M101)</f>
        <v>173.50761421892975</v>
      </c>
      <c r="N106" s="69">
        <f t="shared" si="87"/>
        <v>6214.9672262959066</v>
      </c>
      <c r="O106" s="69">
        <f t="shared" si="87"/>
        <v>2709.1170966862755</v>
      </c>
      <c r="P106" s="69">
        <f t="shared" si="87"/>
        <v>24152.99541266232</v>
      </c>
      <c r="Q106" s="69">
        <f t="shared" si="87"/>
        <v>2474.6524447616325</v>
      </c>
      <c r="R106" s="70">
        <f t="shared" si="87"/>
        <v>0.9789828587875804</v>
      </c>
      <c r="S106" s="98">
        <f t="shared" si="87"/>
        <v>58440.573262291073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</row>
    <row r="107" spans="1:56" s="3" customFormat="1" ht="15" thickBot="1">
      <c r="A107" s="60" t="s">
        <v>83</v>
      </c>
      <c r="B107" s="49">
        <f>IF($I106=0,"-",B106/$I106)</f>
        <v>0.65050840432489321</v>
      </c>
      <c r="C107" s="49">
        <f t="shared" ref="C107:H107" si="88">IF($I106=0,"-",C106/$I106)</f>
        <v>4.9690235018242952E-3</v>
      </c>
      <c r="D107" s="49">
        <f t="shared" si="88"/>
        <v>0.17798825918708783</v>
      </c>
      <c r="E107" s="49">
        <f t="shared" si="88"/>
        <v>7.7585451124020086E-2</v>
      </c>
      <c r="F107" s="49">
        <f t="shared" si="88"/>
        <v>1.8050124644920059E-2</v>
      </c>
      <c r="G107" s="49">
        <f t="shared" si="88"/>
        <v>7.0870700471691098E-2</v>
      </c>
      <c r="H107" s="71">
        <f t="shared" si="88"/>
        <v>2.8036745563572472E-5</v>
      </c>
      <c r="I107" s="50">
        <f>SUM(B107:H107)</f>
        <v>1</v>
      </c>
      <c r="J107" s="5"/>
      <c r="K107" s="82" t="s">
        <v>83</v>
      </c>
      <c r="L107" s="99">
        <f>IF($S106=0,"-",L106/$S106)</f>
        <v>0.3886743954899517</v>
      </c>
      <c r="M107" s="99">
        <f t="shared" ref="M107:R107" si="89">IF($S106=0,"-",M106/$S106)</f>
        <v>2.9689581147706841E-3</v>
      </c>
      <c r="N107" s="99">
        <f t="shared" si="89"/>
        <v>0.10634678750330004</v>
      </c>
      <c r="O107" s="99">
        <f t="shared" si="89"/>
        <v>4.6356785114466705E-2</v>
      </c>
      <c r="P107" s="99">
        <f t="shared" si="89"/>
        <v>0.41329155523953598</v>
      </c>
      <c r="Q107" s="99">
        <f t="shared" si="89"/>
        <v>4.2344766771109141E-2</v>
      </c>
      <c r="R107" s="100">
        <f t="shared" si="89"/>
        <v>1.675176686569691E-5</v>
      </c>
      <c r="S107" s="101">
        <f>SUM(L107:R107)</f>
        <v>0.99999999999999989</v>
      </c>
      <c r="T107" s="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140"/>
      <c r="AJ107" s="1"/>
    </row>
    <row r="108" spans="1:56" ht="15" thickBot="1">
      <c r="A108" s="34"/>
      <c r="B108" s="53"/>
      <c r="C108" s="53"/>
      <c r="D108" s="53"/>
      <c r="E108" s="53"/>
      <c r="F108" s="53"/>
      <c r="G108" s="53"/>
      <c r="H108" s="53"/>
      <c r="I108" s="53"/>
      <c r="K108" s="34"/>
      <c r="L108" s="51"/>
      <c r="M108" s="51"/>
      <c r="N108" s="51"/>
      <c r="O108" s="51"/>
      <c r="P108" s="51"/>
      <c r="Q108" s="51"/>
      <c r="R108" s="51"/>
      <c r="S108" s="51"/>
      <c r="U108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3"/>
    </row>
    <row r="109" spans="1:56" ht="42.7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7" t="s">
        <v>28</v>
      </c>
      <c r="L109" s="84" t="s">
        <v>0</v>
      </c>
      <c r="M109" s="84" t="s">
        <v>1</v>
      </c>
      <c r="N109" s="84" t="s">
        <v>2</v>
      </c>
      <c r="O109" s="84" t="s">
        <v>3</v>
      </c>
      <c r="P109" s="84" t="s">
        <v>27</v>
      </c>
      <c r="Q109" s="84" t="s">
        <v>4</v>
      </c>
      <c r="R109" s="84" t="s">
        <v>5</v>
      </c>
      <c r="S109" s="85" t="s">
        <v>6</v>
      </c>
      <c r="U109" s="415" t="s">
        <v>28</v>
      </c>
      <c r="V109" s="114" t="s">
        <v>68</v>
      </c>
      <c r="W109" s="114" t="s">
        <v>69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51</v>
      </c>
      <c r="AC109" s="114" t="s">
        <v>63</v>
      </c>
      <c r="AD109" s="115" t="s">
        <v>70</v>
      </c>
      <c r="AE109" s="115" t="s">
        <v>71</v>
      </c>
      <c r="AF109" s="115" t="s">
        <v>72</v>
      </c>
      <c r="AG109" s="115" t="s">
        <v>73</v>
      </c>
      <c r="AH109" s="115" t="s">
        <v>74</v>
      </c>
      <c r="AI109" s="116" t="s">
        <v>59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</row>
    <row r="110" spans="1:56" ht="15" customHeight="1">
      <c r="A110" s="447" t="s">
        <v>28</v>
      </c>
      <c r="B110" s="387" t="s">
        <v>115</v>
      </c>
      <c r="C110" s="388"/>
      <c r="D110" s="388"/>
      <c r="E110" s="388"/>
      <c r="F110" s="388"/>
      <c r="G110" s="388"/>
      <c r="H110" s="388"/>
      <c r="I110" s="389"/>
      <c r="K110" s="408" t="s">
        <v>28</v>
      </c>
      <c r="L110" s="390" t="s">
        <v>115</v>
      </c>
      <c r="M110" s="391"/>
      <c r="N110" s="391"/>
      <c r="O110" s="391"/>
      <c r="P110" s="391"/>
      <c r="Q110" s="391"/>
      <c r="R110" s="391"/>
      <c r="S110" s="392"/>
      <c r="U110" s="416" t="s">
        <v>28</v>
      </c>
      <c r="V110" s="413" t="s">
        <v>115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</row>
    <row r="111" spans="1:56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  <c r="K111" s="83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2">
        <v>0</v>
      </c>
      <c r="S111" s="103">
        <f>SUM(L111:R111)</f>
        <v>0</v>
      </c>
      <c r="U111" s="104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</row>
    <row r="112" spans="1:56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90">SUM(B112:H112)</f>
        <v>0</v>
      </c>
      <c r="K112" s="75" t="s">
        <v>8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9">
        <v>0</v>
      </c>
      <c r="S112" s="90">
        <f t="shared" ref="S112:S131" si="91">SUM(L112:R112)</f>
        <v>0</v>
      </c>
      <c r="U112" s="105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92">SUM(V112:AC112)</f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</row>
    <row r="113" spans="1:56" ht="15">
      <c r="A113" s="29" t="s">
        <v>10</v>
      </c>
      <c r="B113" s="44">
        <v>0</v>
      </c>
      <c r="C113" s="44">
        <v>0</v>
      </c>
      <c r="D113" s="44">
        <v>321.33442326070093</v>
      </c>
      <c r="E113" s="44">
        <v>0</v>
      </c>
      <c r="F113" s="457"/>
      <c r="G113" s="44">
        <v>0</v>
      </c>
      <c r="H113" s="45">
        <v>0</v>
      </c>
      <c r="I113" s="40">
        <f t="shared" si="90"/>
        <v>321.33442326070093</v>
      </c>
      <c r="K113" s="76" t="s">
        <v>10</v>
      </c>
      <c r="L113" s="44">
        <v>0</v>
      </c>
      <c r="M113" s="44">
        <v>0</v>
      </c>
      <c r="N113" s="44">
        <v>321.33442326070093</v>
      </c>
      <c r="O113" s="44">
        <v>0</v>
      </c>
      <c r="P113" s="44">
        <v>0</v>
      </c>
      <c r="Q113" s="44">
        <v>0</v>
      </c>
      <c r="R113" s="86">
        <v>0</v>
      </c>
      <c r="S113" s="87">
        <f t="shared" si="91"/>
        <v>321.33442326070093</v>
      </c>
      <c r="U113" s="106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321.33442326070093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92"/>
        <v>321.33442326070093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</row>
    <row r="114" spans="1:56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90"/>
        <v>0</v>
      </c>
      <c r="K114" s="75" t="s">
        <v>52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9">
        <v>0</v>
      </c>
      <c r="S114" s="90">
        <f t="shared" si="91"/>
        <v>0</v>
      </c>
      <c r="U114" s="105" t="s">
        <v>52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92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</row>
    <row r="115" spans="1:56" ht="15">
      <c r="A115" s="29" t="s">
        <v>16</v>
      </c>
      <c r="B115" s="44">
        <v>2.4921318978024781E-3</v>
      </c>
      <c r="C115" s="44">
        <v>0</v>
      </c>
      <c r="D115" s="44">
        <v>0.37381978467037175</v>
      </c>
      <c r="E115" s="44">
        <v>0</v>
      </c>
      <c r="F115" s="457"/>
      <c r="G115" s="44">
        <v>0</v>
      </c>
      <c r="H115" s="45">
        <v>0</v>
      </c>
      <c r="I115" s="40">
        <f t="shared" si="90"/>
        <v>0.3763119165681742</v>
      </c>
      <c r="K115" s="76" t="s">
        <v>16</v>
      </c>
      <c r="L115" s="44">
        <v>2.4921318978024781E-3</v>
      </c>
      <c r="M115" s="44">
        <v>0</v>
      </c>
      <c r="N115" s="44">
        <v>0.37381978467037175</v>
      </c>
      <c r="O115" s="44">
        <v>0</v>
      </c>
      <c r="P115" s="44">
        <v>0</v>
      </c>
      <c r="Q115" s="44">
        <v>0</v>
      </c>
      <c r="R115" s="86">
        <v>0</v>
      </c>
      <c r="S115" s="87">
        <f t="shared" si="91"/>
        <v>0.3763119165681742</v>
      </c>
      <c r="U115" s="106" t="s">
        <v>16</v>
      </c>
      <c r="V115" s="117">
        <v>2.4921318978024781E-3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0.37381978467037175</v>
      </c>
      <c r="AD115" s="119">
        <v>0</v>
      </c>
      <c r="AE115" s="119">
        <v>0</v>
      </c>
      <c r="AF115" s="119">
        <v>0</v>
      </c>
      <c r="AG115" s="119">
        <v>0.37381978467037175</v>
      </c>
      <c r="AH115" s="119">
        <v>0</v>
      </c>
      <c r="AI115" s="120">
        <f t="shared" si="92"/>
        <v>0.3763119165681742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</row>
    <row r="116" spans="1:56" ht="15">
      <c r="A116" s="28" t="s">
        <v>64</v>
      </c>
      <c r="B116" s="41">
        <v>0</v>
      </c>
      <c r="C116" s="41">
        <v>0</v>
      </c>
      <c r="D116" s="41">
        <v>4.9915334192461983E-2</v>
      </c>
      <c r="E116" s="41">
        <v>0</v>
      </c>
      <c r="F116" s="457"/>
      <c r="G116" s="41">
        <v>0</v>
      </c>
      <c r="H116" s="42">
        <v>0</v>
      </c>
      <c r="I116" s="43">
        <f t="shared" si="90"/>
        <v>4.9915334192461983E-2</v>
      </c>
      <c r="K116" s="75" t="s">
        <v>64</v>
      </c>
      <c r="L116" s="88">
        <v>0</v>
      </c>
      <c r="M116" s="88">
        <v>0</v>
      </c>
      <c r="N116" s="88">
        <v>4.9915334192461983E-2</v>
      </c>
      <c r="O116" s="88">
        <v>0</v>
      </c>
      <c r="P116" s="88">
        <v>0</v>
      </c>
      <c r="Q116" s="88">
        <v>0</v>
      </c>
      <c r="R116" s="89">
        <v>0</v>
      </c>
      <c r="S116" s="90">
        <f t="shared" si="91"/>
        <v>4.9915334192461983E-2</v>
      </c>
      <c r="U116" s="105" t="s">
        <v>53</v>
      </c>
      <c r="V116" s="121">
        <v>0</v>
      </c>
      <c r="W116" s="121">
        <v>0</v>
      </c>
      <c r="X116" s="121">
        <v>0</v>
      </c>
      <c r="Y116" s="121">
        <v>0</v>
      </c>
      <c r="Z116" s="121">
        <v>4.9915334192461983E-2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92"/>
        <v>4.9915334192461983E-2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</row>
    <row r="117" spans="1:56" ht="15">
      <c r="A117" s="29" t="s">
        <v>54</v>
      </c>
      <c r="B117" s="44">
        <v>0</v>
      </c>
      <c r="C117" s="44">
        <v>0</v>
      </c>
      <c r="D117" s="44">
        <v>0</v>
      </c>
      <c r="E117" s="44">
        <v>8.7276949924890684E-2</v>
      </c>
      <c r="F117" s="457"/>
      <c r="G117" s="44">
        <v>0</v>
      </c>
      <c r="H117" s="45">
        <v>0</v>
      </c>
      <c r="I117" s="40">
        <f t="shared" si="90"/>
        <v>8.7276949924890684E-2</v>
      </c>
      <c r="K117" s="76" t="s">
        <v>54</v>
      </c>
      <c r="L117" s="44">
        <v>0</v>
      </c>
      <c r="M117" s="44">
        <v>0</v>
      </c>
      <c r="N117" s="44">
        <v>0</v>
      </c>
      <c r="O117" s="44">
        <v>8.7276949924890684E-2</v>
      </c>
      <c r="P117" s="44">
        <v>7.0833048105884249</v>
      </c>
      <c r="Q117" s="44">
        <v>0</v>
      </c>
      <c r="R117" s="86">
        <v>0</v>
      </c>
      <c r="S117" s="87">
        <f t="shared" si="91"/>
        <v>7.1705817605133157</v>
      </c>
      <c r="U117" s="106" t="s">
        <v>54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8.7276949924890684E-2</v>
      </c>
      <c r="AB117" s="117">
        <v>7.0833048105884249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92"/>
        <v>7.1705817605133157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</row>
    <row r="118" spans="1:56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90"/>
        <v>0</v>
      </c>
      <c r="K118" s="75" t="s">
        <v>12</v>
      </c>
      <c r="L118" s="88">
        <v>0</v>
      </c>
      <c r="M118" s="88">
        <v>0</v>
      </c>
      <c r="N118" s="88">
        <v>0</v>
      </c>
      <c r="O118" s="88">
        <v>0</v>
      </c>
      <c r="P118" s="88">
        <v>2.2292251292205877E-2</v>
      </c>
      <c r="Q118" s="88">
        <v>0</v>
      </c>
      <c r="R118" s="89">
        <v>0</v>
      </c>
      <c r="S118" s="90">
        <f t="shared" si="91"/>
        <v>2.2292251292205877E-2</v>
      </c>
      <c r="U118" s="105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2.2292251292205877E-2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92"/>
        <v>2.2292251292205877E-2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</row>
    <row r="119" spans="1:56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90"/>
        <v>0</v>
      </c>
      <c r="K119" s="76" t="s">
        <v>55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6">
        <v>0</v>
      </c>
      <c r="S119" s="87">
        <f t="shared" si="91"/>
        <v>0</v>
      </c>
      <c r="U119" s="106" t="s">
        <v>55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</v>
      </c>
      <c r="AD119" s="117">
        <v>0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92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</row>
    <row r="120" spans="1:56" ht="15">
      <c r="A120" s="28" t="s">
        <v>17</v>
      </c>
      <c r="B120" s="41">
        <v>0</v>
      </c>
      <c r="C120" s="41">
        <v>0</v>
      </c>
      <c r="D120" s="41">
        <v>0</v>
      </c>
      <c r="E120" s="41">
        <v>0</v>
      </c>
      <c r="F120" s="457"/>
      <c r="G120" s="41">
        <v>0</v>
      </c>
      <c r="H120" s="42">
        <v>0</v>
      </c>
      <c r="I120" s="43">
        <f t="shared" si="90"/>
        <v>0</v>
      </c>
      <c r="K120" s="75" t="s">
        <v>17</v>
      </c>
      <c r="L120" s="88">
        <v>0</v>
      </c>
      <c r="M120" s="88">
        <v>0</v>
      </c>
      <c r="N120" s="88">
        <v>0</v>
      </c>
      <c r="O120" s="88">
        <v>0</v>
      </c>
      <c r="P120" s="88">
        <v>2.2769999999999999E-3</v>
      </c>
      <c r="Q120" s="88">
        <v>0</v>
      </c>
      <c r="R120" s="89">
        <v>0</v>
      </c>
      <c r="S120" s="90">
        <f t="shared" si="91"/>
        <v>2.2769999999999999E-3</v>
      </c>
      <c r="U120" s="105" t="s">
        <v>17</v>
      </c>
      <c r="V120" s="121">
        <v>0</v>
      </c>
      <c r="W120" s="121">
        <v>0</v>
      </c>
      <c r="X120" s="121">
        <v>0</v>
      </c>
      <c r="Y120" s="121">
        <v>0</v>
      </c>
      <c r="Z120" s="121">
        <v>0</v>
      </c>
      <c r="AA120" s="121">
        <v>0</v>
      </c>
      <c r="AB120" s="121">
        <v>2.2769999999999999E-3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92"/>
        <v>2.2769999999999999E-3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</row>
    <row r="121" spans="1:56" ht="15">
      <c r="A121" s="29" t="s">
        <v>139</v>
      </c>
      <c r="B121" s="44">
        <v>6.0996400633516483</v>
      </c>
      <c r="C121" s="44">
        <v>4.7194304603278088</v>
      </c>
      <c r="D121" s="44">
        <v>120.84438552344052</v>
      </c>
      <c r="E121" s="44">
        <v>0</v>
      </c>
      <c r="F121" s="457"/>
      <c r="G121" s="44">
        <v>0</v>
      </c>
      <c r="H121" s="45">
        <v>0</v>
      </c>
      <c r="I121" s="40">
        <f t="shared" si="90"/>
        <v>131.66345604711998</v>
      </c>
      <c r="K121" s="76" t="s">
        <v>139</v>
      </c>
      <c r="L121" s="44">
        <v>6.0996400633516483</v>
      </c>
      <c r="M121" s="44">
        <v>4.7194304603278088</v>
      </c>
      <c r="N121" s="44">
        <v>120.84438552344052</v>
      </c>
      <c r="O121" s="44">
        <v>0</v>
      </c>
      <c r="P121" s="44">
        <v>0</v>
      </c>
      <c r="Q121" s="44">
        <v>0</v>
      </c>
      <c r="R121" s="86">
        <v>0</v>
      </c>
      <c r="S121" s="87">
        <f t="shared" si="91"/>
        <v>131.66345604711998</v>
      </c>
      <c r="U121" s="106" t="s">
        <v>139</v>
      </c>
      <c r="V121" s="117">
        <v>5.7220124260591065</v>
      </c>
      <c r="W121" s="117">
        <v>0</v>
      </c>
      <c r="X121" s="117">
        <v>0</v>
      </c>
      <c r="Y121" s="117">
        <v>4.7194304603278088</v>
      </c>
      <c r="Z121" s="117">
        <v>117.96326806809992</v>
      </c>
      <c r="AA121" s="117">
        <v>0</v>
      </c>
      <c r="AB121" s="117">
        <v>0</v>
      </c>
      <c r="AC121" s="118">
        <v>3.2587450926331449</v>
      </c>
      <c r="AD121" s="117">
        <v>0.37762763729254167</v>
      </c>
      <c r="AE121" s="117">
        <v>0</v>
      </c>
      <c r="AF121" s="117">
        <v>0</v>
      </c>
      <c r="AG121" s="117">
        <v>2.8811174553406032</v>
      </c>
      <c r="AH121" s="117">
        <v>0</v>
      </c>
      <c r="AI121" s="120">
        <f t="shared" si="92"/>
        <v>131.66345604711998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</row>
    <row r="122" spans="1:56" ht="15">
      <c r="A122" s="28" t="s">
        <v>25</v>
      </c>
      <c r="B122" s="41">
        <v>4.2072913725516834</v>
      </c>
      <c r="C122" s="41">
        <v>7.121159284562438E-2</v>
      </c>
      <c r="D122" s="41">
        <v>51.948417373549269</v>
      </c>
      <c r="E122" s="41">
        <v>74.580159924348166</v>
      </c>
      <c r="F122" s="457"/>
      <c r="G122" s="41">
        <v>6.0196420771568295</v>
      </c>
      <c r="H122" s="42">
        <v>0.17892727638752517</v>
      </c>
      <c r="I122" s="43">
        <f t="shared" si="90"/>
        <v>137.00564961683909</v>
      </c>
      <c r="K122" s="75" t="s">
        <v>25</v>
      </c>
      <c r="L122" s="88">
        <v>4.2072913725516834</v>
      </c>
      <c r="M122" s="88">
        <v>7.121159284562438E-2</v>
      </c>
      <c r="N122" s="88">
        <v>51.948417373549269</v>
      </c>
      <c r="O122" s="88">
        <v>74.580159924348166</v>
      </c>
      <c r="P122" s="88">
        <v>0.64217383458945743</v>
      </c>
      <c r="Q122" s="88">
        <v>6.0196420771568295</v>
      </c>
      <c r="R122" s="89">
        <v>0.17892727638752517</v>
      </c>
      <c r="S122" s="90">
        <f t="shared" si="91"/>
        <v>137.64782345142856</v>
      </c>
      <c r="U122" s="105" t="s">
        <v>25</v>
      </c>
      <c r="V122" s="121">
        <v>8.77876898450939E-2</v>
      </c>
      <c r="W122" s="121">
        <v>2.0582207716714107</v>
      </c>
      <c r="X122" s="121">
        <v>6.0196420771568295</v>
      </c>
      <c r="Y122" s="121">
        <v>7.121159284562438E-2</v>
      </c>
      <c r="Z122" s="121">
        <v>51.948417373549269</v>
      </c>
      <c r="AA122" s="121">
        <v>74.465752958389231</v>
      </c>
      <c r="AB122" s="121">
        <v>0.64217383458945743</v>
      </c>
      <c r="AC122" s="122">
        <v>2.3546171533816382</v>
      </c>
      <c r="AD122" s="121">
        <v>2.0612829110351791</v>
      </c>
      <c r="AE122" s="121">
        <v>0.11440696595893399</v>
      </c>
      <c r="AF122" s="121">
        <v>0.17892727638752517</v>
      </c>
      <c r="AG122" s="121">
        <v>0</v>
      </c>
      <c r="AH122" s="121">
        <v>0</v>
      </c>
      <c r="AI122" s="123">
        <f t="shared" si="92"/>
        <v>137.64782345142856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</row>
    <row r="123" spans="1:56" ht="15">
      <c r="A123" s="29" t="s">
        <v>24</v>
      </c>
      <c r="B123" s="44">
        <v>0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90"/>
        <v>0</v>
      </c>
      <c r="K123" s="76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6">
        <v>0</v>
      </c>
      <c r="S123" s="87">
        <f t="shared" si="91"/>
        <v>0</v>
      </c>
      <c r="U123" s="106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92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</row>
    <row r="124" spans="1:56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90"/>
        <v>0</v>
      </c>
      <c r="K124" s="75" t="s">
        <v>56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9">
        <v>0</v>
      </c>
      <c r="S124" s="90">
        <f t="shared" si="91"/>
        <v>0</v>
      </c>
      <c r="U124" s="105" t="s">
        <v>56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92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</row>
    <row r="125" spans="1:56" ht="15">
      <c r="A125" s="29" t="s">
        <v>22</v>
      </c>
      <c r="B125" s="44">
        <v>0</v>
      </c>
      <c r="C125" s="44">
        <v>0.30833552581701945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90"/>
        <v>0.30833552581701945</v>
      </c>
      <c r="K125" s="76" t="s">
        <v>22</v>
      </c>
      <c r="L125" s="44">
        <v>0</v>
      </c>
      <c r="M125" s="44">
        <v>0.30833552581701945</v>
      </c>
      <c r="N125" s="44">
        <v>0</v>
      </c>
      <c r="O125" s="44">
        <v>0</v>
      </c>
      <c r="P125" s="44">
        <v>0.2955993565970787</v>
      </c>
      <c r="Q125" s="44">
        <v>0</v>
      </c>
      <c r="R125" s="86">
        <v>0</v>
      </c>
      <c r="S125" s="87">
        <f t="shared" si="91"/>
        <v>0.60393488241409821</v>
      </c>
      <c r="U125" s="106" t="s">
        <v>22</v>
      </c>
      <c r="V125" s="117">
        <v>0</v>
      </c>
      <c r="W125" s="117">
        <v>0</v>
      </c>
      <c r="X125" s="117">
        <v>0</v>
      </c>
      <c r="Y125" s="117">
        <v>0.30833552581701945</v>
      </c>
      <c r="Z125" s="117">
        <v>0</v>
      </c>
      <c r="AA125" s="117">
        <v>0</v>
      </c>
      <c r="AB125" s="117">
        <v>0.2955993565970787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92"/>
        <v>0.60393488241409821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</row>
    <row r="126" spans="1:56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90"/>
        <v>0</v>
      </c>
      <c r="K126" s="75" t="s">
        <v>21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9">
        <v>0</v>
      </c>
      <c r="S126" s="90">
        <f t="shared" si="91"/>
        <v>0</v>
      </c>
      <c r="U126" s="105" t="s">
        <v>57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92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</row>
    <row r="127" spans="1:56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90"/>
        <v>0</v>
      </c>
      <c r="K127" s="77" t="s">
        <v>60</v>
      </c>
      <c r="L127" s="44">
        <v>0</v>
      </c>
      <c r="M127" s="44">
        <v>0</v>
      </c>
      <c r="N127" s="44">
        <v>0</v>
      </c>
      <c r="O127" s="44">
        <v>0</v>
      </c>
      <c r="P127" s="44">
        <v>0</v>
      </c>
      <c r="Q127" s="44">
        <v>0</v>
      </c>
      <c r="R127" s="86">
        <v>0</v>
      </c>
      <c r="S127" s="87">
        <f t="shared" si="91"/>
        <v>0</v>
      </c>
      <c r="U127" s="107" t="s">
        <v>58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92"/>
        <v>0</v>
      </c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</row>
    <row r="128" spans="1:56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90"/>
        <v>0</v>
      </c>
      <c r="K128" s="78" t="s">
        <v>23</v>
      </c>
      <c r="L128" s="91">
        <v>0</v>
      </c>
      <c r="M128" s="91">
        <v>0</v>
      </c>
      <c r="N128" s="91">
        <v>0</v>
      </c>
      <c r="O128" s="91">
        <v>0</v>
      </c>
      <c r="P128" s="91">
        <v>0</v>
      </c>
      <c r="Q128" s="91">
        <v>0</v>
      </c>
      <c r="R128" s="92">
        <v>0</v>
      </c>
      <c r="S128" s="93">
        <f t="shared" si="91"/>
        <v>0</v>
      </c>
      <c r="U128" s="108" t="s">
        <v>61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92"/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</row>
    <row r="129" spans="1:56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90"/>
        <v>0</v>
      </c>
      <c r="K129" s="79" t="s">
        <v>19</v>
      </c>
      <c r="L129" s="64">
        <v>0</v>
      </c>
      <c r="M129" s="64">
        <v>0</v>
      </c>
      <c r="N129" s="64">
        <v>0</v>
      </c>
      <c r="O129" s="64">
        <v>0</v>
      </c>
      <c r="P129" s="64">
        <v>0</v>
      </c>
      <c r="Q129" s="64">
        <v>0</v>
      </c>
      <c r="R129" s="94">
        <v>0</v>
      </c>
      <c r="S129" s="95">
        <f t="shared" si="91"/>
        <v>0</v>
      </c>
      <c r="U129" s="109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9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</row>
    <row r="130" spans="1:56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90"/>
        <v>0</v>
      </c>
      <c r="K130" s="78" t="s">
        <v>20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2">
        <v>0</v>
      </c>
      <c r="S130" s="93">
        <f t="shared" si="91"/>
        <v>0</v>
      </c>
      <c r="U130" s="108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9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</row>
    <row r="131" spans="1:56" ht="15" thickBot="1">
      <c r="A131" s="59" t="s">
        <v>11</v>
      </c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90"/>
        <v>0</v>
      </c>
      <c r="K131" s="80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6">
        <v>0</v>
      </c>
      <c r="S131" s="97">
        <f t="shared" si="91"/>
        <v>0</v>
      </c>
      <c r="U131" s="109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9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</row>
    <row r="132" spans="1:56" ht="15">
      <c r="A132" s="35" t="s">
        <v>26</v>
      </c>
      <c r="B132" s="69">
        <f>SUM(B111:B127)</f>
        <v>10.309423567801133</v>
      </c>
      <c r="C132" s="69">
        <f t="shared" ref="C132:I132" si="93">SUM(C111:C127)</f>
        <v>5.0989775789904526</v>
      </c>
      <c r="D132" s="69">
        <f t="shared" si="93"/>
        <v>494.55096127655355</v>
      </c>
      <c r="E132" s="69">
        <f t="shared" si="93"/>
        <v>74.667436874273051</v>
      </c>
      <c r="F132" s="69">
        <f t="shared" si="93"/>
        <v>0</v>
      </c>
      <c r="G132" s="69">
        <f t="shared" si="93"/>
        <v>6.0196420771568295</v>
      </c>
      <c r="H132" s="70">
        <f t="shared" si="93"/>
        <v>0.17892727638752517</v>
      </c>
      <c r="I132" s="40">
        <f t="shared" si="93"/>
        <v>590.82536865116253</v>
      </c>
      <c r="K132" s="81" t="s">
        <v>26</v>
      </c>
      <c r="L132" s="69">
        <f>SUM(L111:L127)</f>
        <v>10.309423567801133</v>
      </c>
      <c r="M132" s="69">
        <f t="shared" ref="M132:S132" si="94">SUM(M111:M127)</f>
        <v>5.0989775789904526</v>
      </c>
      <c r="N132" s="69">
        <f t="shared" si="94"/>
        <v>494.55096127655355</v>
      </c>
      <c r="O132" s="69">
        <f t="shared" si="94"/>
        <v>74.667436874273051</v>
      </c>
      <c r="P132" s="69">
        <f t="shared" si="94"/>
        <v>8.0456472530671679</v>
      </c>
      <c r="Q132" s="69">
        <f t="shared" si="94"/>
        <v>6.0196420771568295</v>
      </c>
      <c r="R132" s="70">
        <f t="shared" si="94"/>
        <v>0.17892727638752517</v>
      </c>
      <c r="S132" s="98">
        <f t="shared" si="94"/>
        <v>598.87101590422969</v>
      </c>
      <c r="U132" s="110" t="s">
        <v>59</v>
      </c>
      <c r="V132" s="130">
        <f>SUM(V111:V127)</f>
        <v>5.8122922478020023</v>
      </c>
      <c r="W132" s="130">
        <f t="shared" ref="W132:AH132" si="95">SUM(W111:W127)</f>
        <v>2.0582207716714107</v>
      </c>
      <c r="X132" s="130">
        <f t="shared" si="95"/>
        <v>6.0196420771568295</v>
      </c>
      <c r="Y132" s="130">
        <f t="shared" si="95"/>
        <v>5.0989775789904526</v>
      </c>
      <c r="Z132" s="130">
        <f t="shared" si="95"/>
        <v>491.29602403654258</v>
      </c>
      <c r="AA132" s="130">
        <f t="shared" si="95"/>
        <v>74.553029908314116</v>
      </c>
      <c r="AB132" s="130">
        <f t="shared" si="95"/>
        <v>8.0456472530671679</v>
      </c>
      <c r="AC132" s="130">
        <f t="shared" si="95"/>
        <v>5.9871820306851546</v>
      </c>
      <c r="AD132" s="131">
        <f t="shared" si="95"/>
        <v>2.4389105483277209</v>
      </c>
      <c r="AE132" s="131">
        <f t="shared" si="95"/>
        <v>0.11440696595893399</v>
      </c>
      <c r="AF132" s="131">
        <f t="shared" si="95"/>
        <v>0.17892727638752517</v>
      </c>
      <c r="AG132" s="131">
        <f t="shared" si="95"/>
        <v>3.2549372400109751</v>
      </c>
      <c r="AH132" s="131">
        <f t="shared" si="95"/>
        <v>0</v>
      </c>
      <c r="AI132" s="132">
        <f>SUM(V132:AC132)</f>
        <v>598.87101590422969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</row>
    <row r="133" spans="1:56" s="3" customFormat="1" ht="15" thickBot="1">
      <c r="A133" s="32" t="s">
        <v>83</v>
      </c>
      <c r="B133" s="49">
        <f>IF($I132=0,"-",B132/$I132)</f>
        <v>1.7449189074831457E-2</v>
      </c>
      <c r="C133" s="49">
        <f t="shared" ref="C133:H133" si="96">IF($I132=0,"-",C132/$I132)</f>
        <v>8.6302617482916701E-3</v>
      </c>
      <c r="D133" s="49">
        <f t="shared" si="96"/>
        <v>0.83705099258956883</v>
      </c>
      <c r="E133" s="49">
        <f t="shared" si="96"/>
        <v>0.12637818353117891</v>
      </c>
      <c r="F133" s="49">
        <f t="shared" si="96"/>
        <v>0</v>
      </c>
      <c r="G133" s="49">
        <f t="shared" si="96"/>
        <v>1.0188530141993566E-2</v>
      </c>
      <c r="H133" s="71">
        <f t="shared" si="96"/>
        <v>3.0284291413554406E-4</v>
      </c>
      <c r="I133" s="50">
        <f>SUM(B133:H133)</f>
        <v>1</v>
      </c>
      <c r="J133" s="5"/>
      <c r="K133" s="82" t="s">
        <v>83</v>
      </c>
      <c r="L133" s="99">
        <f>IF($S132=0,"-",L132/$S132)</f>
        <v>1.7214764605421807E-2</v>
      </c>
      <c r="M133" s="99">
        <f t="shared" ref="M133:R133" si="97">IF($S132=0,"-",M132/$S132)</f>
        <v>8.5143168454922709E-3</v>
      </c>
      <c r="N133" s="99">
        <f t="shared" si="97"/>
        <v>0.82580547086560152</v>
      </c>
      <c r="O133" s="99">
        <f t="shared" si="97"/>
        <v>0.12468033164292212</v>
      </c>
      <c r="P133" s="99">
        <f t="shared" si="97"/>
        <v>1.3434691343208722E-2</v>
      </c>
      <c r="Q133" s="99">
        <f t="shared" si="97"/>
        <v>1.0051650384294904E-2</v>
      </c>
      <c r="R133" s="100">
        <f t="shared" si="97"/>
        <v>2.9877431305865514E-4</v>
      </c>
      <c r="S133" s="101">
        <f>SUM(L133:R133)</f>
        <v>1</v>
      </c>
      <c r="T133" s="5"/>
      <c r="U133" s="111" t="s">
        <v>83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</row>
    <row r="134" spans="1:56" ht="15" thickBot="1">
      <c r="A134" s="34"/>
      <c r="B134" s="33"/>
      <c r="C134" s="33"/>
      <c r="D134" s="33"/>
      <c r="E134" s="33"/>
      <c r="F134" s="33"/>
      <c r="G134" s="33"/>
      <c r="H134" s="33"/>
      <c r="I134" s="33"/>
      <c r="K134" s="34"/>
      <c r="L134" s="33"/>
      <c r="M134" s="33"/>
      <c r="N134" s="33"/>
      <c r="O134" s="33"/>
      <c r="P134" s="33"/>
      <c r="Q134" s="33"/>
      <c r="R134" s="33"/>
      <c r="S134" s="33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</row>
    <row r="135" spans="1:56" ht="42.7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7" t="s">
        <v>29</v>
      </c>
      <c r="L135" s="84" t="s">
        <v>0</v>
      </c>
      <c r="M135" s="84" t="s">
        <v>1</v>
      </c>
      <c r="N135" s="84" t="s">
        <v>2</v>
      </c>
      <c r="O135" s="84" t="s">
        <v>3</v>
      </c>
      <c r="P135" s="84" t="s">
        <v>27</v>
      </c>
      <c r="Q135" s="84" t="s">
        <v>4</v>
      </c>
      <c r="R135" s="84" t="s">
        <v>5</v>
      </c>
      <c r="S135" s="85" t="s">
        <v>6</v>
      </c>
      <c r="U135" s="415" t="s">
        <v>29</v>
      </c>
      <c r="V135" s="114" t="s">
        <v>68</v>
      </c>
      <c r="W135" s="114" t="s">
        <v>69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51</v>
      </c>
      <c r="AC135" s="114" t="s">
        <v>63</v>
      </c>
      <c r="AD135" s="115" t="s">
        <v>70</v>
      </c>
      <c r="AE135" s="115" t="s">
        <v>71</v>
      </c>
      <c r="AF135" s="115" t="s">
        <v>72</v>
      </c>
      <c r="AG135" s="115" t="s">
        <v>73</v>
      </c>
      <c r="AH135" s="115" t="s">
        <v>74</v>
      </c>
      <c r="AI135" s="116" t="s">
        <v>59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</row>
    <row r="136" spans="1:56" ht="15" customHeight="1">
      <c r="A136" s="447" t="s">
        <v>29</v>
      </c>
      <c r="B136" s="387" t="s">
        <v>115</v>
      </c>
      <c r="C136" s="388"/>
      <c r="D136" s="388"/>
      <c r="E136" s="388"/>
      <c r="F136" s="388"/>
      <c r="G136" s="388"/>
      <c r="H136" s="388"/>
      <c r="I136" s="389"/>
      <c r="K136" s="408" t="s">
        <v>29</v>
      </c>
      <c r="L136" s="390" t="s">
        <v>115</v>
      </c>
      <c r="M136" s="391"/>
      <c r="N136" s="391"/>
      <c r="O136" s="391"/>
      <c r="P136" s="391"/>
      <c r="Q136" s="391"/>
      <c r="R136" s="391"/>
      <c r="S136" s="392"/>
      <c r="U136" s="416" t="s">
        <v>29</v>
      </c>
      <c r="V136" s="413" t="s">
        <v>115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</row>
    <row r="137" spans="1:56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  <c r="K137" s="83" t="s">
        <v>7</v>
      </c>
      <c r="L137" s="38">
        <v>0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102">
        <v>0</v>
      </c>
      <c r="S137" s="103">
        <f>SUM(L137:R137)</f>
        <v>0</v>
      </c>
      <c r="U137" s="104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</row>
    <row r="138" spans="1:56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98">SUM(B138:H138)</f>
        <v>0</v>
      </c>
      <c r="K138" s="75" t="s">
        <v>8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9">
        <v>0</v>
      </c>
      <c r="S138" s="90">
        <f t="shared" ref="S138:S157" si="99">SUM(L138:R138)</f>
        <v>0</v>
      </c>
      <c r="U138" s="105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00">SUM(V138:AC138)</f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</row>
    <row r="139" spans="1:56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98"/>
        <v>0</v>
      </c>
      <c r="K139" s="76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6">
        <v>0</v>
      </c>
      <c r="S139" s="87">
        <f t="shared" si="99"/>
        <v>0</v>
      </c>
      <c r="U139" s="106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00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</row>
    <row r="140" spans="1:56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98"/>
        <v>0</v>
      </c>
      <c r="K140" s="75" t="s">
        <v>52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9">
        <v>0</v>
      </c>
      <c r="S140" s="90">
        <f t="shared" si="99"/>
        <v>0</v>
      </c>
      <c r="U140" s="105" t="s">
        <v>52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00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</row>
    <row r="141" spans="1:56" ht="15">
      <c r="A141" s="29" t="s">
        <v>16</v>
      </c>
      <c r="B141" s="44">
        <v>1.9280871367862444</v>
      </c>
      <c r="C141" s="44">
        <v>23.982995694925883</v>
      </c>
      <c r="D141" s="44">
        <v>2.4454121434994942</v>
      </c>
      <c r="E141" s="44">
        <v>0</v>
      </c>
      <c r="F141" s="457"/>
      <c r="G141" s="44">
        <v>0</v>
      </c>
      <c r="H141" s="45">
        <v>0</v>
      </c>
      <c r="I141" s="40">
        <f t="shared" si="98"/>
        <v>28.356494975211625</v>
      </c>
      <c r="K141" s="76" t="s">
        <v>16</v>
      </c>
      <c r="L141" s="44">
        <v>1.9280871367862444</v>
      </c>
      <c r="M141" s="44">
        <v>23.982995694925883</v>
      </c>
      <c r="N141" s="44">
        <v>2.4454121434994942</v>
      </c>
      <c r="O141" s="44">
        <v>0</v>
      </c>
      <c r="P141" s="44">
        <v>0</v>
      </c>
      <c r="Q141" s="44">
        <v>0</v>
      </c>
      <c r="R141" s="86">
        <v>0</v>
      </c>
      <c r="S141" s="87">
        <f t="shared" si="99"/>
        <v>28.356494975211625</v>
      </c>
      <c r="U141" s="106" t="s">
        <v>16</v>
      </c>
      <c r="V141" s="117">
        <v>1.9280871367862444</v>
      </c>
      <c r="W141" s="117">
        <v>0</v>
      </c>
      <c r="X141" s="117">
        <v>0</v>
      </c>
      <c r="Y141" s="117">
        <v>23.982995694925883</v>
      </c>
      <c r="Z141" s="117">
        <v>0.14978636184610405</v>
      </c>
      <c r="AA141" s="117">
        <v>0</v>
      </c>
      <c r="AB141" s="117">
        <v>0</v>
      </c>
      <c r="AC141" s="118">
        <v>2.2956257816533903</v>
      </c>
      <c r="AD141" s="119">
        <v>0</v>
      </c>
      <c r="AE141" s="119">
        <v>0</v>
      </c>
      <c r="AF141" s="119">
        <v>0</v>
      </c>
      <c r="AG141" s="119">
        <v>2.2956257816533903</v>
      </c>
      <c r="AH141" s="119">
        <v>0</v>
      </c>
      <c r="AI141" s="120">
        <f t="shared" si="100"/>
        <v>28.356494975211625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</row>
    <row r="142" spans="1:56" ht="15">
      <c r="A142" s="28" t="s">
        <v>64</v>
      </c>
      <c r="B142" s="41">
        <v>6.0738294910195139</v>
      </c>
      <c r="C142" s="41">
        <v>0.87814402279800197</v>
      </c>
      <c r="D142" s="41">
        <v>3.1759542157861071</v>
      </c>
      <c r="E142" s="41">
        <v>0</v>
      </c>
      <c r="F142" s="457"/>
      <c r="G142" s="41">
        <v>0</v>
      </c>
      <c r="H142" s="42">
        <v>0</v>
      </c>
      <c r="I142" s="43">
        <f t="shared" si="98"/>
        <v>10.127927729603623</v>
      </c>
      <c r="K142" s="75" t="s">
        <v>64</v>
      </c>
      <c r="L142" s="88">
        <v>6.0738294910195139</v>
      </c>
      <c r="M142" s="88">
        <v>0.87814402279800197</v>
      </c>
      <c r="N142" s="88">
        <v>3.1759542157861071</v>
      </c>
      <c r="O142" s="88">
        <v>0</v>
      </c>
      <c r="P142" s="88">
        <v>0</v>
      </c>
      <c r="Q142" s="88">
        <v>0</v>
      </c>
      <c r="R142" s="89">
        <v>0</v>
      </c>
      <c r="S142" s="90">
        <f t="shared" si="99"/>
        <v>10.127927729603623</v>
      </c>
      <c r="U142" s="105" t="s">
        <v>53</v>
      </c>
      <c r="V142" s="121">
        <v>6.0738294910195139</v>
      </c>
      <c r="W142" s="121">
        <v>0</v>
      </c>
      <c r="X142" s="121">
        <v>0</v>
      </c>
      <c r="Y142" s="121">
        <v>0.87814402279800197</v>
      </c>
      <c r="Z142" s="121">
        <v>1.219644476108336</v>
      </c>
      <c r="AA142" s="121">
        <v>0</v>
      </c>
      <c r="AB142" s="121">
        <v>0</v>
      </c>
      <c r="AC142" s="122">
        <v>1.9563097396777713</v>
      </c>
      <c r="AD142" s="121">
        <v>0</v>
      </c>
      <c r="AE142" s="121">
        <v>0</v>
      </c>
      <c r="AF142" s="121">
        <v>0</v>
      </c>
      <c r="AG142" s="121">
        <v>1.9563097396777713</v>
      </c>
      <c r="AH142" s="121">
        <v>0</v>
      </c>
      <c r="AI142" s="123">
        <f t="shared" si="100"/>
        <v>10.127927729603622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</row>
    <row r="143" spans="1:56" ht="15">
      <c r="A143" s="29" t="s">
        <v>54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98"/>
        <v>0</v>
      </c>
      <c r="K143" s="76" t="s">
        <v>54</v>
      </c>
      <c r="L143" s="44">
        <v>0</v>
      </c>
      <c r="M143" s="44">
        <v>0</v>
      </c>
      <c r="N143" s="44">
        <v>0</v>
      </c>
      <c r="O143" s="44">
        <v>0</v>
      </c>
      <c r="P143" s="44">
        <v>24.943949646173905</v>
      </c>
      <c r="Q143" s="44">
        <v>0</v>
      </c>
      <c r="R143" s="86">
        <v>0</v>
      </c>
      <c r="S143" s="87">
        <f t="shared" si="99"/>
        <v>24.943949646173905</v>
      </c>
      <c r="U143" s="106" t="s">
        <v>54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24.943949646173905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00"/>
        <v>24.943949646173905</v>
      </c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</row>
    <row r="144" spans="1:56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98"/>
        <v>0</v>
      </c>
      <c r="K144" s="75" t="s">
        <v>12</v>
      </c>
      <c r="L144" s="88">
        <v>0</v>
      </c>
      <c r="M144" s="88">
        <v>0</v>
      </c>
      <c r="N144" s="88">
        <v>0</v>
      </c>
      <c r="O144" s="88">
        <v>0</v>
      </c>
      <c r="P144" s="88">
        <v>1.1139965397884293</v>
      </c>
      <c r="Q144" s="88">
        <v>0</v>
      </c>
      <c r="R144" s="89">
        <v>0</v>
      </c>
      <c r="S144" s="90">
        <f t="shared" si="99"/>
        <v>1.1139965397884293</v>
      </c>
      <c r="U144" s="105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1.1139965397884293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00"/>
        <v>1.1139965397884293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</row>
    <row r="145" spans="1:56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98"/>
        <v>0</v>
      </c>
      <c r="K145" s="76" t="s">
        <v>55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6">
        <v>0</v>
      </c>
      <c r="S145" s="87">
        <f t="shared" si="99"/>
        <v>0</v>
      </c>
      <c r="U145" s="106" t="s">
        <v>55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00"/>
        <v>0</v>
      </c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</row>
    <row r="146" spans="1:56" ht="15">
      <c r="A146" s="28" t="s">
        <v>17</v>
      </c>
      <c r="B146" s="41">
        <v>0</v>
      </c>
      <c r="C146" s="41">
        <v>0</v>
      </c>
      <c r="D146" s="41">
        <v>0.64491246752882192</v>
      </c>
      <c r="E146" s="41">
        <v>0</v>
      </c>
      <c r="F146" s="457"/>
      <c r="G146" s="41">
        <v>0</v>
      </c>
      <c r="H146" s="42">
        <v>0</v>
      </c>
      <c r="I146" s="43">
        <f t="shared" si="98"/>
        <v>0.64491246752882192</v>
      </c>
      <c r="K146" s="75" t="s">
        <v>17</v>
      </c>
      <c r="L146" s="88">
        <v>0</v>
      </c>
      <c r="M146" s="88">
        <v>0</v>
      </c>
      <c r="N146" s="88">
        <v>0.64491246752882192</v>
      </c>
      <c r="O146" s="88">
        <v>0</v>
      </c>
      <c r="P146" s="88">
        <v>0</v>
      </c>
      <c r="Q146" s="88">
        <v>0</v>
      </c>
      <c r="R146" s="89">
        <v>0</v>
      </c>
      <c r="S146" s="90">
        <f t="shared" si="99"/>
        <v>0.64491246752882192</v>
      </c>
      <c r="U146" s="105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0.64491246752882192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00"/>
        <v>0.64491246752882192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</row>
    <row r="147" spans="1:56" ht="15">
      <c r="A147" s="29" t="s">
        <v>139</v>
      </c>
      <c r="B147" s="44">
        <v>239.3522111171724</v>
      </c>
      <c r="C147" s="44">
        <v>970.70160092364233</v>
      </c>
      <c r="D147" s="44">
        <v>217.86019743723426</v>
      </c>
      <c r="E147" s="44">
        <v>0</v>
      </c>
      <c r="F147" s="457"/>
      <c r="G147" s="44">
        <v>0</v>
      </c>
      <c r="H147" s="45">
        <v>0</v>
      </c>
      <c r="I147" s="40">
        <f t="shared" si="98"/>
        <v>1427.9140094780491</v>
      </c>
      <c r="K147" s="76" t="s">
        <v>139</v>
      </c>
      <c r="L147" s="44">
        <v>239.3522111171724</v>
      </c>
      <c r="M147" s="44">
        <v>970.70160092364233</v>
      </c>
      <c r="N147" s="44">
        <v>217.86019743723426</v>
      </c>
      <c r="O147" s="44">
        <v>0</v>
      </c>
      <c r="P147" s="44">
        <v>0.2460616811815102</v>
      </c>
      <c r="Q147" s="44">
        <v>0</v>
      </c>
      <c r="R147" s="86">
        <v>0</v>
      </c>
      <c r="S147" s="87">
        <f t="shared" si="99"/>
        <v>1428.1600711592307</v>
      </c>
      <c r="U147" s="106" t="s">
        <v>139</v>
      </c>
      <c r="V147" s="117">
        <v>235.14803903231646</v>
      </c>
      <c r="W147" s="117">
        <v>0</v>
      </c>
      <c r="X147" s="117">
        <v>0</v>
      </c>
      <c r="Y147" s="117">
        <v>970.70160092364233</v>
      </c>
      <c r="Z147" s="117">
        <v>217.86019743723426</v>
      </c>
      <c r="AA147" s="117">
        <v>0</v>
      </c>
      <c r="AB147" s="117">
        <v>0.2460616811815102</v>
      </c>
      <c r="AC147" s="118">
        <v>4.2041720848559301</v>
      </c>
      <c r="AD147" s="117">
        <v>4.2041720848559301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00"/>
        <v>1428.1600711592305</v>
      </c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</row>
    <row r="148" spans="1:56" ht="15">
      <c r="A148" s="28" t="s">
        <v>25</v>
      </c>
      <c r="B148" s="41">
        <v>512.11136456985867</v>
      </c>
      <c r="C148" s="41">
        <v>21.648695209849997</v>
      </c>
      <c r="D148" s="41">
        <v>6.9411334506422735</v>
      </c>
      <c r="E148" s="41">
        <v>1022.3110072155871</v>
      </c>
      <c r="F148" s="457"/>
      <c r="G148" s="41">
        <v>192.14082420318192</v>
      </c>
      <c r="H148" s="42">
        <v>0</v>
      </c>
      <c r="I148" s="43">
        <f t="shared" si="98"/>
        <v>1755.15302464912</v>
      </c>
      <c r="K148" s="75" t="s">
        <v>25</v>
      </c>
      <c r="L148" s="88">
        <v>512.11136456985867</v>
      </c>
      <c r="M148" s="88">
        <v>21.648695209849997</v>
      </c>
      <c r="N148" s="88">
        <v>6.9411334506422735</v>
      </c>
      <c r="O148" s="88">
        <v>1022.3110072155871</v>
      </c>
      <c r="P148" s="88">
        <v>21.267341507967849</v>
      </c>
      <c r="Q148" s="88">
        <v>192.14082420318192</v>
      </c>
      <c r="R148" s="89">
        <v>0</v>
      </c>
      <c r="S148" s="90">
        <f t="shared" si="99"/>
        <v>1776.4203661570878</v>
      </c>
      <c r="U148" s="105" t="s">
        <v>25</v>
      </c>
      <c r="V148" s="121">
        <v>14.322644688292172</v>
      </c>
      <c r="W148" s="121">
        <v>354.46856398310933</v>
      </c>
      <c r="X148" s="121">
        <v>192.14082420318192</v>
      </c>
      <c r="Y148" s="121">
        <v>21.648695209849997</v>
      </c>
      <c r="Z148" s="121">
        <v>6.866304231598634</v>
      </c>
      <c r="AA148" s="121">
        <v>583.61060979410593</v>
      </c>
      <c r="AB148" s="121">
        <v>21.267341507967849</v>
      </c>
      <c r="AC148" s="122">
        <v>582.09538253898199</v>
      </c>
      <c r="AD148" s="121">
        <v>143.32015589845719</v>
      </c>
      <c r="AE148" s="121">
        <v>438.70039742148111</v>
      </c>
      <c r="AF148" s="121">
        <v>0</v>
      </c>
      <c r="AG148" s="121">
        <v>7.4829219043639747E-2</v>
      </c>
      <c r="AH148" s="121">
        <v>0</v>
      </c>
      <c r="AI148" s="123">
        <f t="shared" si="100"/>
        <v>1776.4203661570878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</row>
    <row r="149" spans="1:56" ht="15">
      <c r="A149" s="29" t="s">
        <v>24</v>
      </c>
      <c r="B149" s="44">
        <v>76.932231187849624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98"/>
        <v>76.932231187849624</v>
      </c>
      <c r="K149" s="76" t="s">
        <v>24</v>
      </c>
      <c r="L149" s="44">
        <v>76.932231187849624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6">
        <v>0</v>
      </c>
      <c r="S149" s="87">
        <f t="shared" si="99"/>
        <v>76.932231187849624</v>
      </c>
      <c r="U149" s="106" t="s">
        <v>24</v>
      </c>
      <c r="V149" s="117">
        <v>15.386446237569926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61.545784950279703</v>
      </c>
      <c r="AD149" s="117">
        <v>61.545784950279703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00"/>
        <v>76.932231187849624</v>
      </c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</row>
    <row r="150" spans="1:56" ht="15">
      <c r="A150" s="28" t="s">
        <v>56</v>
      </c>
      <c r="B150" s="41">
        <v>0.19126496123428574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98"/>
        <v>0.19126496123428574</v>
      </c>
      <c r="K150" s="75" t="s">
        <v>56</v>
      </c>
      <c r="L150" s="88">
        <v>0.19126496123428574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9">
        <v>0</v>
      </c>
      <c r="S150" s="90">
        <f t="shared" si="99"/>
        <v>0.19126496123428574</v>
      </c>
      <c r="U150" s="105" t="s">
        <v>56</v>
      </c>
      <c r="V150" s="121">
        <v>0.19126496123428574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00"/>
        <v>0.19126496123428574</v>
      </c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</row>
    <row r="151" spans="1:56" ht="15">
      <c r="A151" s="29" t="s">
        <v>22</v>
      </c>
      <c r="B151" s="44">
        <v>0</v>
      </c>
      <c r="C151" s="44">
        <v>9.8202749714285706E-2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98"/>
        <v>9.8202749714285706E-2</v>
      </c>
      <c r="K151" s="76" t="s">
        <v>22</v>
      </c>
      <c r="L151" s="44">
        <v>0</v>
      </c>
      <c r="M151" s="44">
        <v>9.8202749714285706E-2</v>
      </c>
      <c r="N151" s="44">
        <v>0</v>
      </c>
      <c r="O151" s="44">
        <v>0</v>
      </c>
      <c r="P151" s="44">
        <v>1.0415811275283009</v>
      </c>
      <c r="Q151" s="44">
        <v>0</v>
      </c>
      <c r="R151" s="86">
        <v>0</v>
      </c>
      <c r="S151" s="87">
        <f t="shared" si="99"/>
        <v>1.1397838772425866</v>
      </c>
      <c r="U151" s="106" t="s">
        <v>22</v>
      </c>
      <c r="V151" s="117">
        <v>0</v>
      </c>
      <c r="W151" s="117">
        <v>0</v>
      </c>
      <c r="X151" s="117">
        <v>0</v>
      </c>
      <c r="Y151" s="117">
        <v>9.8202749714285706E-2</v>
      </c>
      <c r="Z151" s="117">
        <v>0</v>
      </c>
      <c r="AA151" s="117">
        <v>0</v>
      </c>
      <c r="AB151" s="117">
        <v>1.0415811275283009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00"/>
        <v>1.1397838772425866</v>
      </c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</row>
    <row r="152" spans="1:56" ht="15">
      <c r="A152" s="28" t="s">
        <v>21</v>
      </c>
      <c r="B152" s="41">
        <v>0</v>
      </c>
      <c r="C152" s="41">
        <v>2.8217339362580587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98"/>
        <v>2.8217339362580587</v>
      </c>
      <c r="K152" s="75" t="s">
        <v>21</v>
      </c>
      <c r="L152" s="88">
        <v>0</v>
      </c>
      <c r="M152" s="88">
        <v>2.8217339362580587</v>
      </c>
      <c r="N152" s="88">
        <v>0</v>
      </c>
      <c r="O152" s="88">
        <v>0</v>
      </c>
      <c r="P152" s="88">
        <v>0</v>
      </c>
      <c r="Q152" s="88">
        <v>0</v>
      </c>
      <c r="R152" s="89">
        <v>0</v>
      </c>
      <c r="S152" s="90">
        <f t="shared" si="99"/>
        <v>2.8217339362580587</v>
      </c>
      <c r="U152" s="105" t="s">
        <v>57</v>
      </c>
      <c r="V152" s="121">
        <v>0</v>
      </c>
      <c r="W152" s="121">
        <v>0</v>
      </c>
      <c r="X152" s="121">
        <v>0</v>
      </c>
      <c r="Y152" s="121">
        <v>2.8217339362580587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00"/>
        <v>2.8217339362580587</v>
      </c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</row>
    <row r="153" spans="1:56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98"/>
        <v>0</v>
      </c>
      <c r="K153" s="77" t="s">
        <v>60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6">
        <v>0</v>
      </c>
      <c r="S153" s="87">
        <f t="shared" si="99"/>
        <v>0</v>
      </c>
      <c r="U153" s="107" t="s">
        <v>58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00"/>
        <v>0</v>
      </c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</row>
    <row r="154" spans="1:56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98"/>
        <v>0</v>
      </c>
      <c r="K154" s="78" t="s">
        <v>23</v>
      </c>
      <c r="L154" s="91">
        <v>0</v>
      </c>
      <c r="M154" s="91">
        <v>0</v>
      </c>
      <c r="N154" s="91">
        <v>0</v>
      </c>
      <c r="O154" s="91">
        <v>0</v>
      </c>
      <c r="P154" s="91">
        <v>0</v>
      </c>
      <c r="Q154" s="91">
        <v>0</v>
      </c>
      <c r="R154" s="92">
        <v>0</v>
      </c>
      <c r="S154" s="93">
        <f t="shared" si="99"/>
        <v>0</v>
      </c>
      <c r="U154" s="108" t="s">
        <v>61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00"/>
        <v>0</v>
      </c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</row>
    <row r="155" spans="1:56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98"/>
        <v>0</v>
      </c>
      <c r="K155" s="79" t="s">
        <v>19</v>
      </c>
      <c r="L155" s="64">
        <v>0</v>
      </c>
      <c r="M155" s="64">
        <v>0</v>
      </c>
      <c r="N155" s="64">
        <v>0</v>
      </c>
      <c r="O155" s="64">
        <v>0</v>
      </c>
      <c r="P155" s="64">
        <v>0</v>
      </c>
      <c r="Q155" s="64">
        <v>0</v>
      </c>
      <c r="R155" s="94">
        <v>0</v>
      </c>
      <c r="S155" s="95">
        <f t="shared" si="99"/>
        <v>0</v>
      </c>
      <c r="U155" s="109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00"/>
        <v>0</v>
      </c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</row>
    <row r="156" spans="1:56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98"/>
        <v>0</v>
      </c>
      <c r="K156" s="78" t="s">
        <v>20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s="91">
        <v>0</v>
      </c>
      <c r="R156" s="92">
        <v>0</v>
      </c>
      <c r="S156" s="93">
        <f t="shared" si="99"/>
        <v>0</v>
      </c>
      <c r="U156" s="108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00"/>
        <v>0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</row>
    <row r="157" spans="1:56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98"/>
        <v>0</v>
      </c>
      <c r="K157" s="80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6">
        <v>0</v>
      </c>
      <c r="S157" s="97">
        <f t="shared" si="99"/>
        <v>0</v>
      </c>
      <c r="U157" s="109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00"/>
        <v>0</v>
      </c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</row>
    <row r="158" spans="1:56" ht="15">
      <c r="A158" s="35" t="s">
        <v>26</v>
      </c>
      <c r="B158" s="69">
        <f>SUM(B137:B153)</f>
        <v>836.58898846392083</v>
      </c>
      <c r="C158" s="69">
        <f t="shared" ref="C158:I158" si="101">SUM(C137:C153)</f>
        <v>1020.1313725371884</v>
      </c>
      <c r="D158" s="69">
        <f t="shared" si="101"/>
        <v>231.06760971469095</v>
      </c>
      <c r="E158" s="69">
        <f t="shared" si="101"/>
        <v>1022.3110072155871</v>
      </c>
      <c r="F158" s="69">
        <f t="shared" si="101"/>
        <v>0</v>
      </c>
      <c r="G158" s="69">
        <f t="shared" si="101"/>
        <v>192.14082420318192</v>
      </c>
      <c r="H158" s="70">
        <f t="shared" si="101"/>
        <v>0</v>
      </c>
      <c r="I158" s="40">
        <f t="shared" si="101"/>
        <v>3302.2398021345693</v>
      </c>
      <c r="K158" s="81" t="s">
        <v>26</v>
      </c>
      <c r="L158" s="69">
        <f>SUM(L137:L153)</f>
        <v>836.58898846392083</v>
      </c>
      <c r="M158" s="69">
        <f t="shared" ref="M158:S158" si="102">SUM(M137:M153)</f>
        <v>1020.1313725371884</v>
      </c>
      <c r="N158" s="69">
        <f t="shared" si="102"/>
        <v>231.06760971469095</v>
      </c>
      <c r="O158" s="69">
        <f t="shared" si="102"/>
        <v>1022.3110072155871</v>
      </c>
      <c r="P158" s="69">
        <f t="shared" si="102"/>
        <v>48.612930502639998</v>
      </c>
      <c r="Q158" s="69">
        <f t="shared" si="102"/>
        <v>192.14082420318192</v>
      </c>
      <c r="R158" s="70">
        <f t="shared" si="102"/>
        <v>0</v>
      </c>
      <c r="S158" s="98">
        <f t="shared" si="102"/>
        <v>3350.8527326372096</v>
      </c>
      <c r="U158" s="110" t="s">
        <v>59</v>
      </c>
      <c r="V158" s="130">
        <f>SUM(V137:V153)</f>
        <v>273.05031154721866</v>
      </c>
      <c r="W158" s="130">
        <f t="shared" ref="W158:AH158" si="103">SUM(W137:W153)</f>
        <v>354.46856398310933</v>
      </c>
      <c r="X158" s="130">
        <f t="shared" si="103"/>
        <v>192.14082420318192</v>
      </c>
      <c r="Y158" s="130">
        <f t="shared" si="103"/>
        <v>1020.1313725371884</v>
      </c>
      <c r="Z158" s="130">
        <f t="shared" si="103"/>
        <v>226.74084497431616</v>
      </c>
      <c r="AA158" s="130">
        <f t="shared" si="103"/>
        <v>583.61060979410593</v>
      </c>
      <c r="AB158" s="130">
        <f t="shared" si="103"/>
        <v>48.612930502639998</v>
      </c>
      <c r="AC158" s="130">
        <f t="shared" si="103"/>
        <v>652.09727509544871</v>
      </c>
      <c r="AD158" s="131">
        <f t="shared" si="103"/>
        <v>209.07011293359284</v>
      </c>
      <c r="AE158" s="131">
        <f t="shared" si="103"/>
        <v>438.70039742148111</v>
      </c>
      <c r="AF158" s="131">
        <f t="shared" si="103"/>
        <v>0</v>
      </c>
      <c r="AG158" s="131">
        <f t="shared" si="103"/>
        <v>4.3267647403748013</v>
      </c>
      <c r="AH158" s="131">
        <f t="shared" si="103"/>
        <v>0</v>
      </c>
      <c r="AI158" s="132">
        <f>SUM(V158:AC158)</f>
        <v>3350.8527326372096</v>
      </c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</row>
    <row r="159" spans="1:56" s="3" customFormat="1" ht="15" thickBot="1">
      <c r="A159" s="32" t="s">
        <v>83</v>
      </c>
      <c r="B159" s="49">
        <f>IF($I158=0,"-",B158/$I158)</f>
        <v>0.25333986584594775</v>
      </c>
      <c r="C159" s="49">
        <f t="shared" ref="C159:H159" si="104">IF($I158=0,"-",C158/$I158)</f>
        <v>0.30892104561206457</v>
      </c>
      <c r="D159" s="49">
        <f t="shared" si="104"/>
        <v>6.9972995166895133E-2</v>
      </c>
      <c r="E159" s="49">
        <f t="shared" si="104"/>
        <v>0.30958109297658054</v>
      </c>
      <c r="F159" s="49">
        <f t="shared" si="104"/>
        <v>0</v>
      </c>
      <c r="G159" s="49">
        <f t="shared" si="104"/>
        <v>5.8185000398511946E-2</v>
      </c>
      <c r="H159" s="71">
        <f t="shared" si="104"/>
        <v>0</v>
      </c>
      <c r="I159" s="50">
        <f>SUM(B159:H159)</f>
        <v>1</v>
      </c>
      <c r="J159" s="5"/>
      <c r="K159" s="82" t="s">
        <v>83</v>
      </c>
      <c r="L159" s="99">
        <f>IF($S158=0,"-",L158/$S158)</f>
        <v>0.24966450489320766</v>
      </c>
      <c r="M159" s="99">
        <f t="shared" ref="M159:R159" si="105">IF($S158=0,"-",M158/$S158)</f>
        <v>0.30443933348700708</v>
      </c>
      <c r="N159" s="99">
        <f t="shared" si="105"/>
        <v>6.8957852866555147E-2</v>
      </c>
      <c r="O159" s="99">
        <f t="shared" si="105"/>
        <v>0.30508980512879819</v>
      </c>
      <c r="P159" s="99">
        <f t="shared" si="105"/>
        <v>1.4507629663682754E-2</v>
      </c>
      <c r="Q159" s="99">
        <f t="shared" si="105"/>
        <v>5.7340873960749099E-2</v>
      </c>
      <c r="R159" s="100">
        <f t="shared" si="105"/>
        <v>0</v>
      </c>
      <c r="S159" s="101">
        <f>SUM(L159:R159)</f>
        <v>1</v>
      </c>
      <c r="T159" s="5"/>
      <c r="U159" s="111" t="s">
        <v>83</v>
      </c>
      <c r="V159" s="133">
        <f>+V158/$AI158</f>
        <v>8.148681345727804E-2</v>
      </c>
      <c r="W159" s="133">
        <f t="shared" ref="W159:AH159" si="106">+W158/$AI158</f>
        <v>0.10578458448221126</v>
      </c>
      <c r="X159" s="133">
        <f t="shared" si="106"/>
        <v>5.7340873960749099E-2</v>
      </c>
      <c r="Y159" s="133">
        <f t="shared" si="106"/>
        <v>0.30443933348700708</v>
      </c>
      <c r="Z159" s="133">
        <f t="shared" si="106"/>
        <v>6.7666609984338266E-2</v>
      </c>
      <c r="AA159" s="133">
        <f t="shared" si="106"/>
        <v>0.17416778842882449</v>
      </c>
      <c r="AB159" s="133">
        <f t="shared" si="106"/>
        <v>1.4507629663682754E-2</v>
      </c>
      <c r="AC159" s="133">
        <f t="shared" si="106"/>
        <v>0.19460636653590888</v>
      </c>
      <c r="AD159" s="133">
        <f t="shared" si="106"/>
        <v>6.2393106953718358E-2</v>
      </c>
      <c r="AE159" s="133">
        <f t="shared" si="106"/>
        <v>0.13092201669997366</v>
      </c>
      <c r="AF159" s="133">
        <f t="shared" si="106"/>
        <v>0</v>
      </c>
      <c r="AG159" s="133">
        <f t="shared" si="106"/>
        <v>1.2912428822168867E-3</v>
      </c>
      <c r="AH159" s="133">
        <f t="shared" si="106"/>
        <v>0</v>
      </c>
      <c r="AI159" s="134">
        <f>SUM(V159:AC159)</f>
        <v>1</v>
      </c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</row>
    <row r="160" spans="1:56" ht="15" thickBot="1">
      <c r="A160" s="33"/>
      <c r="B160" s="33"/>
      <c r="C160" s="33"/>
      <c r="D160" s="33"/>
      <c r="E160" s="33"/>
      <c r="F160" s="33"/>
      <c r="G160" s="33"/>
      <c r="H160" s="33"/>
      <c r="I160" s="33"/>
      <c r="K160" s="33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</row>
    <row r="161" spans="1:56" ht="42.7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7" t="s">
        <v>30</v>
      </c>
      <c r="L161" s="84" t="s">
        <v>0</v>
      </c>
      <c r="M161" s="84" t="s">
        <v>1</v>
      </c>
      <c r="N161" s="84" t="s">
        <v>2</v>
      </c>
      <c r="O161" s="84" t="s">
        <v>3</v>
      </c>
      <c r="P161" s="84" t="s">
        <v>27</v>
      </c>
      <c r="Q161" s="84" t="s">
        <v>4</v>
      </c>
      <c r="R161" s="84" t="s">
        <v>5</v>
      </c>
      <c r="S161" s="85" t="s">
        <v>6</v>
      </c>
      <c r="U161" s="415" t="s">
        <v>30</v>
      </c>
      <c r="V161" s="114" t="s">
        <v>68</v>
      </c>
      <c r="W161" s="114" t="s">
        <v>69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51</v>
      </c>
      <c r="AC161" s="114" t="s">
        <v>63</v>
      </c>
      <c r="AD161" s="115" t="s">
        <v>70</v>
      </c>
      <c r="AE161" s="115" t="s">
        <v>71</v>
      </c>
      <c r="AF161" s="115" t="s">
        <v>72</v>
      </c>
      <c r="AG161" s="115" t="s">
        <v>73</v>
      </c>
      <c r="AH161" s="115" t="s">
        <v>74</v>
      </c>
      <c r="AI161" s="116" t="s">
        <v>59</v>
      </c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</row>
    <row r="162" spans="1:56" ht="15" customHeight="1">
      <c r="A162" s="447" t="s">
        <v>30</v>
      </c>
      <c r="B162" s="387" t="s">
        <v>115</v>
      </c>
      <c r="C162" s="388"/>
      <c r="D162" s="388"/>
      <c r="E162" s="388"/>
      <c r="F162" s="388"/>
      <c r="G162" s="388"/>
      <c r="H162" s="388"/>
      <c r="I162" s="389"/>
      <c r="K162" s="408" t="s">
        <v>30</v>
      </c>
      <c r="L162" s="390" t="s">
        <v>115</v>
      </c>
      <c r="M162" s="391"/>
      <c r="N162" s="391"/>
      <c r="O162" s="391"/>
      <c r="P162" s="391"/>
      <c r="Q162" s="391"/>
      <c r="R162" s="391"/>
      <c r="S162" s="392"/>
      <c r="U162" s="416" t="s">
        <v>30</v>
      </c>
      <c r="V162" s="413" t="s">
        <v>115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</row>
    <row r="163" spans="1:56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  <c r="K163" s="83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2">
        <v>0</v>
      </c>
      <c r="S163" s="103">
        <f>SUM(L163:R163)</f>
        <v>0</v>
      </c>
      <c r="U163" s="104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</row>
    <row r="164" spans="1:56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107">SUM(B164:H164)</f>
        <v>0</v>
      </c>
      <c r="K164" s="75" t="s">
        <v>8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9">
        <v>0</v>
      </c>
      <c r="S164" s="90">
        <f t="shared" ref="S164:S183" si="108">SUM(L164:R164)</f>
        <v>0</v>
      </c>
      <c r="U164" s="105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09">SUM(V164:AC164)</f>
        <v>0</v>
      </c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</row>
    <row r="165" spans="1:56" ht="15">
      <c r="A165" s="29" t="s">
        <v>10</v>
      </c>
      <c r="B165" s="44">
        <v>0</v>
      </c>
      <c r="C165" s="44">
        <v>0</v>
      </c>
      <c r="D165" s="44">
        <v>137.39298938483239</v>
      </c>
      <c r="E165" s="44">
        <v>0</v>
      </c>
      <c r="F165" s="457"/>
      <c r="G165" s="44">
        <v>0</v>
      </c>
      <c r="H165" s="45">
        <v>0</v>
      </c>
      <c r="I165" s="40">
        <f t="shared" si="107"/>
        <v>137.39298938483239</v>
      </c>
      <c r="K165" s="76" t="s">
        <v>10</v>
      </c>
      <c r="L165" s="44">
        <v>0</v>
      </c>
      <c r="M165" s="44">
        <v>0</v>
      </c>
      <c r="N165" s="44">
        <v>137.39298938483239</v>
      </c>
      <c r="O165" s="44">
        <v>0</v>
      </c>
      <c r="P165" s="44">
        <v>0</v>
      </c>
      <c r="Q165" s="44">
        <v>0</v>
      </c>
      <c r="R165" s="86">
        <v>0</v>
      </c>
      <c r="S165" s="87">
        <f t="shared" si="108"/>
        <v>137.39298938483239</v>
      </c>
      <c r="U165" s="106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137.39298938483239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09"/>
        <v>137.39298938483239</v>
      </c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</row>
    <row r="166" spans="1:56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107"/>
        <v>0</v>
      </c>
      <c r="K166" s="75" t="s">
        <v>52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9">
        <v>0</v>
      </c>
      <c r="S166" s="90">
        <f t="shared" si="108"/>
        <v>0</v>
      </c>
      <c r="U166" s="105" t="s">
        <v>52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09"/>
        <v>0</v>
      </c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</row>
    <row r="167" spans="1:56" ht="15">
      <c r="A167" s="29" t="s">
        <v>16</v>
      </c>
      <c r="B167" s="44">
        <v>0.52834942294518938</v>
      </c>
      <c r="C167" s="44">
        <v>0</v>
      </c>
      <c r="D167" s="44">
        <v>3.263430918620962</v>
      </c>
      <c r="E167" s="44">
        <v>0</v>
      </c>
      <c r="F167" s="457"/>
      <c r="G167" s="44">
        <v>0</v>
      </c>
      <c r="H167" s="45">
        <v>0</v>
      </c>
      <c r="I167" s="40">
        <f t="shared" si="107"/>
        <v>3.7917803415661515</v>
      </c>
      <c r="K167" s="76" t="s">
        <v>16</v>
      </c>
      <c r="L167" s="44">
        <v>0.52834942294518938</v>
      </c>
      <c r="M167" s="44">
        <v>0</v>
      </c>
      <c r="N167" s="44">
        <v>3.263430918620962</v>
      </c>
      <c r="O167" s="44">
        <v>0</v>
      </c>
      <c r="P167" s="44">
        <v>0</v>
      </c>
      <c r="Q167" s="44">
        <v>0</v>
      </c>
      <c r="R167" s="86">
        <v>0</v>
      </c>
      <c r="S167" s="87">
        <f t="shared" si="108"/>
        <v>3.7917803415661515</v>
      </c>
      <c r="U167" s="106" t="s">
        <v>16</v>
      </c>
      <c r="V167" s="117">
        <v>0.52834942294518938</v>
      </c>
      <c r="W167" s="117">
        <v>0</v>
      </c>
      <c r="X167" s="117">
        <v>0</v>
      </c>
      <c r="Y167" s="117">
        <v>0</v>
      </c>
      <c r="Z167" s="117">
        <v>3.263430918620962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09"/>
        <v>3.7917803415661515</v>
      </c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</row>
    <row r="168" spans="1:56" ht="15">
      <c r="A168" s="28" t="s">
        <v>64</v>
      </c>
      <c r="B168" s="41">
        <v>1.4811180445026007</v>
      </c>
      <c r="C168" s="41">
        <v>0</v>
      </c>
      <c r="D168" s="41">
        <v>6.2823255865226899E-2</v>
      </c>
      <c r="E168" s="41">
        <v>0</v>
      </c>
      <c r="F168" s="457"/>
      <c r="G168" s="41">
        <v>0</v>
      </c>
      <c r="H168" s="42">
        <v>0</v>
      </c>
      <c r="I168" s="43">
        <f t="shared" si="107"/>
        <v>1.5439413003678275</v>
      </c>
      <c r="K168" s="75" t="s">
        <v>64</v>
      </c>
      <c r="L168" s="88">
        <v>1.4811180445026007</v>
      </c>
      <c r="M168" s="88">
        <v>0</v>
      </c>
      <c r="N168" s="88">
        <v>6.2823255865226899E-2</v>
      </c>
      <c r="O168" s="88">
        <v>0</v>
      </c>
      <c r="P168" s="88">
        <v>0</v>
      </c>
      <c r="Q168" s="88">
        <v>0</v>
      </c>
      <c r="R168" s="89">
        <v>0</v>
      </c>
      <c r="S168" s="90">
        <f t="shared" si="108"/>
        <v>1.5439413003678275</v>
      </c>
      <c r="U168" s="105" t="s">
        <v>53</v>
      </c>
      <c r="V168" s="121">
        <v>1.4811180445026007</v>
      </c>
      <c r="W168" s="121">
        <v>0</v>
      </c>
      <c r="X168" s="121">
        <v>0</v>
      </c>
      <c r="Y168" s="121">
        <v>0</v>
      </c>
      <c r="Z168" s="121">
        <v>6.2823255865226899E-2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09"/>
        <v>1.5439413003678275</v>
      </c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</row>
    <row r="169" spans="1:56" ht="15">
      <c r="A169" s="29" t="s">
        <v>54</v>
      </c>
      <c r="B169" s="44">
        <v>0</v>
      </c>
      <c r="C169" s="44">
        <v>0</v>
      </c>
      <c r="D169" s="44">
        <v>0</v>
      </c>
      <c r="E169" s="44">
        <v>1.0334192713061556</v>
      </c>
      <c r="F169" s="457"/>
      <c r="G169" s="44">
        <v>0</v>
      </c>
      <c r="H169" s="45">
        <v>0</v>
      </c>
      <c r="I169" s="40">
        <f t="shared" si="107"/>
        <v>1.0334192713061556</v>
      </c>
      <c r="K169" s="76" t="s">
        <v>54</v>
      </c>
      <c r="L169" s="44">
        <v>0</v>
      </c>
      <c r="M169" s="44">
        <v>0</v>
      </c>
      <c r="N169" s="44">
        <v>0</v>
      </c>
      <c r="O169" s="44">
        <v>1.0334192713061556</v>
      </c>
      <c r="P169" s="44">
        <v>15.196129778173589</v>
      </c>
      <c r="Q169" s="44">
        <v>0</v>
      </c>
      <c r="R169" s="86">
        <v>0</v>
      </c>
      <c r="S169" s="87">
        <f t="shared" si="108"/>
        <v>16.229549049479743</v>
      </c>
      <c r="U169" s="106" t="s">
        <v>54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1.0334192713061556</v>
      </c>
      <c r="AB169" s="117">
        <v>15.196129778173589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09"/>
        <v>16.229549049479743</v>
      </c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</row>
    <row r="170" spans="1:56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107"/>
        <v>0</v>
      </c>
      <c r="K170" s="75" t="s">
        <v>12</v>
      </c>
      <c r="L170" s="88">
        <v>0</v>
      </c>
      <c r="M170" s="88">
        <v>0</v>
      </c>
      <c r="N170" s="88">
        <v>0</v>
      </c>
      <c r="O170" s="88">
        <v>0</v>
      </c>
      <c r="P170" s="88">
        <v>2.2932521092821325</v>
      </c>
      <c r="Q170" s="88">
        <v>0</v>
      </c>
      <c r="R170" s="89">
        <v>0</v>
      </c>
      <c r="S170" s="90">
        <f t="shared" si="108"/>
        <v>2.2932521092821325</v>
      </c>
      <c r="U170" s="105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2.2932521092821325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09"/>
        <v>2.2932521092821325</v>
      </c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</row>
    <row r="171" spans="1:56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107"/>
        <v>0</v>
      </c>
      <c r="K171" s="76" t="s">
        <v>55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6">
        <v>0</v>
      </c>
      <c r="S171" s="87">
        <f t="shared" si="108"/>
        <v>0</v>
      </c>
      <c r="U171" s="106" t="s">
        <v>55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09"/>
        <v>0</v>
      </c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</row>
    <row r="172" spans="1:56" ht="15">
      <c r="A172" s="28" t="s">
        <v>17</v>
      </c>
      <c r="B172" s="41">
        <v>6.633135978518892E-2</v>
      </c>
      <c r="C172" s="41">
        <v>0</v>
      </c>
      <c r="D172" s="41">
        <v>3.7198626567533943</v>
      </c>
      <c r="E172" s="41">
        <v>2.5391644525770318E-2</v>
      </c>
      <c r="F172" s="457"/>
      <c r="G172" s="41">
        <v>0</v>
      </c>
      <c r="H172" s="42">
        <v>0</v>
      </c>
      <c r="I172" s="43">
        <f t="shared" si="107"/>
        <v>3.8115856610643539</v>
      </c>
      <c r="K172" s="75" t="s">
        <v>17</v>
      </c>
      <c r="L172" s="88">
        <v>6.633135978518892E-2</v>
      </c>
      <c r="M172" s="88">
        <v>0</v>
      </c>
      <c r="N172" s="88">
        <v>3.7198626567533943</v>
      </c>
      <c r="O172" s="88">
        <v>2.5391644525770318E-2</v>
      </c>
      <c r="P172" s="88">
        <v>6.2946010112413367E-2</v>
      </c>
      <c r="Q172" s="88">
        <v>0</v>
      </c>
      <c r="R172" s="89">
        <v>0</v>
      </c>
      <c r="S172" s="90">
        <f t="shared" si="108"/>
        <v>3.8745316711767672</v>
      </c>
      <c r="U172" s="105" t="s">
        <v>17</v>
      </c>
      <c r="V172" s="121">
        <v>6.633135978518892E-2</v>
      </c>
      <c r="W172" s="121">
        <v>0</v>
      </c>
      <c r="X172" s="121">
        <v>0</v>
      </c>
      <c r="Y172" s="121">
        <v>0</v>
      </c>
      <c r="Z172" s="121">
        <v>3.7198626567533943</v>
      </c>
      <c r="AA172" s="121">
        <v>0</v>
      </c>
      <c r="AB172" s="121">
        <v>6.2946010112413367E-2</v>
      </c>
      <c r="AC172" s="122">
        <v>2.5391644525770318E-2</v>
      </c>
      <c r="AD172" s="121">
        <v>0</v>
      </c>
      <c r="AE172" s="121">
        <v>0</v>
      </c>
      <c r="AF172" s="121">
        <v>0</v>
      </c>
      <c r="AG172" s="121">
        <v>0</v>
      </c>
      <c r="AH172" s="121">
        <v>2.5391644525770318E-2</v>
      </c>
      <c r="AI172" s="123">
        <f t="shared" si="109"/>
        <v>3.8745316711767672</v>
      </c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</row>
    <row r="173" spans="1:56" ht="15">
      <c r="A173" s="29" t="s">
        <v>139</v>
      </c>
      <c r="B173" s="44">
        <v>23.480578662678639</v>
      </c>
      <c r="C173" s="44">
        <v>59.839568571976152</v>
      </c>
      <c r="D173" s="44">
        <v>742.04066505011269</v>
      </c>
      <c r="E173" s="44">
        <v>0</v>
      </c>
      <c r="F173" s="457"/>
      <c r="G173" s="44">
        <v>0</v>
      </c>
      <c r="H173" s="45">
        <v>0</v>
      </c>
      <c r="I173" s="40">
        <f t="shared" si="107"/>
        <v>825.36081228476746</v>
      </c>
      <c r="K173" s="76" t="s">
        <v>139</v>
      </c>
      <c r="L173" s="44">
        <v>23.480578662678639</v>
      </c>
      <c r="M173" s="44">
        <v>59.839568571976152</v>
      </c>
      <c r="N173" s="44">
        <v>742.04066505011269</v>
      </c>
      <c r="O173" s="44">
        <v>0</v>
      </c>
      <c r="P173" s="44">
        <v>0</v>
      </c>
      <c r="Q173" s="44">
        <v>0</v>
      </c>
      <c r="R173" s="86">
        <v>0</v>
      </c>
      <c r="S173" s="87">
        <f t="shared" si="108"/>
        <v>825.36081228476746</v>
      </c>
      <c r="U173" s="106" t="s">
        <v>139</v>
      </c>
      <c r="V173" s="117">
        <v>23.480578662678639</v>
      </c>
      <c r="W173" s="117">
        <v>0</v>
      </c>
      <c r="X173" s="117">
        <v>0</v>
      </c>
      <c r="Y173" s="117">
        <v>59.839568571976152</v>
      </c>
      <c r="Z173" s="117">
        <v>742.04066505011269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09"/>
        <v>825.36081228476746</v>
      </c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</row>
    <row r="174" spans="1:56" ht="15">
      <c r="A174" s="28" t="s">
        <v>25</v>
      </c>
      <c r="B174" s="41">
        <v>8.0622489644616664</v>
      </c>
      <c r="C174" s="41">
        <v>3.721769311572948</v>
      </c>
      <c r="D174" s="41">
        <v>703.2125597961217</v>
      </c>
      <c r="E174" s="41">
        <v>69.262357497742826</v>
      </c>
      <c r="F174" s="457"/>
      <c r="G174" s="41">
        <v>11.519868404664136</v>
      </c>
      <c r="H174" s="42">
        <v>7.5508670391472368</v>
      </c>
      <c r="I174" s="43">
        <f t="shared" si="107"/>
        <v>803.32967101371059</v>
      </c>
      <c r="K174" s="75" t="s">
        <v>25</v>
      </c>
      <c r="L174" s="88">
        <v>8.0622489644616664</v>
      </c>
      <c r="M174" s="88">
        <v>3.721769311572948</v>
      </c>
      <c r="N174" s="88">
        <v>703.2125597961217</v>
      </c>
      <c r="O174" s="88">
        <v>69.262357497742826</v>
      </c>
      <c r="P174" s="88">
        <v>0.41870886265290269</v>
      </c>
      <c r="Q174" s="88">
        <v>11.519868404664136</v>
      </c>
      <c r="R174" s="89">
        <v>7.5508670391472368</v>
      </c>
      <c r="S174" s="90">
        <f t="shared" si="108"/>
        <v>803.74837987636351</v>
      </c>
      <c r="U174" s="105" t="s">
        <v>25</v>
      </c>
      <c r="V174" s="121">
        <v>2.0011849479944366</v>
      </c>
      <c r="W174" s="121">
        <v>3.0147092863546003</v>
      </c>
      <c r="X174" s="121">
        <v>11.519868404664136</v>
      </c>
      <c r="Y174" s="121">
        <v>3.721769311572948</v>
      </c>
      <c r="Z174" s="121">
        <v>699.96798686961245</v>
      </c>
      <c r="AA174" s="121">
        <v>69.248379132591651</v>
      </c>
      <c r="AB174" s="121">
        <v>0.41870886265290269</v>
      </c>
      <c r="AC174" s="122">
        <v>13.855773060920242</v>
      </c>
      <c r="AD174" s="121">
        <v>3.0463547301126299</v>
      </c>
      <c r="AE174" s="121">
        <v>1.3978365151171802E-2</v>
      </c>
      <c r="AF174" s="121">
        <v>7.5508670391472368</v>
      </c>
      <c r="AG174" s="121">
        <v>3.2445729265092047</v>
      </c>
      <c r="AH174" s="121">
        <v>0</v>
      </c>
      <c r="AI174" s="123">
        <f t="shared" si="109"/>
        <v>803.74837987636329</v>
      </c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</row>
    <row r="175" spans="1:56" ht="15">
      <c r="A175" s="29" t="s">
        <v>24</v>
      </c>
      <c r="B175" s="44">
        <v>0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107"/>
        <v>0</v>
      </c>
      <c r="K175" s="76" t="s">
        <v>24</v>
      </c>
      <c r="L175" s="44">
        <v>0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6">
        <v>0</v>
      </c>
      <c r="S175" s="87">
        <f t="shared" si="108"/>
        <v>0</v>
      </c>
      <c r="U175" s="106" t="s">
        <v>24</v>
      </c>
      <c r="V175" s="117">
        <v>0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09"/>
        <v>0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</row>
    <row r="176" spans="1:56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107"/>
        <v>0</v>
      </c>
      <c r="K176" s="75" t="s">
        <v>56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9">
        <v>0</v>
      </c>
      <c r="S176" s="90">
        <f t="shared" si="108"/>
        <v>0</v>
      </c>
      <c r="U176" s="105" t="s">
        <v>56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09"/>
        <v>0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</row>
    <row r="177" spans="1:56" ht="15">
      <c r="A177" s="29" t="s">
        <v>22</v>
      </c>
      <c r="B177" s="44">
        <v>4.8167804626571414E-2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107"/>
        <v>4.8167804626571414E-2</v>
      </c>
      <c r="K177" s="76" t="s">
        <v>22</v>
      </c>
      <c r="L177" s="44">
        <v>4.8167804626571414E-2</v>
      </c>
      <c r="M177" s="44">
        <v>0</v>
      </c>
      <c r="N177" s="44">
        <v>0</v>
      </c>
      <c r="O177" s="44">
        <v>0</v>
      </c>
      <c r="P177" s="44">
        <v>0.63244405190680208</v>
      </c>
      <c r="Q177" s="44">
        <v>0</v>
      </c>
      <c r="R177" s="86">
        <v>0</v>
      </c>
      <c r="S177" s="87">
        <f t="shared" si="108"/>
        <v>0.68061185653337353</v>
      </c>
      <c r="U177" s="106" t="s">
        <v>22</v>
      </c>
      <c r="V177" s="117">
        <v>4.8167804626571414E-2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0.63244405190680208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09"/>
        <v>0.68061185653337353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</row>
    <row r="178" spans="1:56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107"/>
        <v>0</v>
      </c>
      <c r="K178" s="75" t="s">
        <v>21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9">
        <v>0</v>
      </c>
      <c r="S178" s="90">
        <f t="shared" si="108"/>
        <v>0</v>
      </c>
      <c r="U178" s="105" t="s">
        <v>57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09"/>
        <v>0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</row>
    <row r="179" spans="1:56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107"/>
        <v>0</v>
      </c>
      <c r="K179" s="77" t="s">
        <v>60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6">
        <v>0</v>
      </c>
      <c r="S179" s="87">
        <f t="shared" si="108"/>
        <v>0</v>
      </c>
      <c r="U179" s="107" t="s">
        <v>58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09"/>
        <v>0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</row>
    <row r="180" spans="1:56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107"/>
        <v>0</v>
      </c>
      <c r="K180" s="78" t="s">
        <v>23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s="91">
        <v>0</v>
      </c>
      <c r="R180" s="92">
        <v>0</v>
      </c>
      <c r="S180" s="93">
        <f t="shared" si="108"/>
        <v>0</v>
      </c>
      <c r="U180" s="108" t="s">
        <v>61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09"/>
        <v>0</v>
      </c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</row>
    <row r="181" spans="1:56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107"/>
        <v>0</v>
      </c>
      <c r="K181" s="79" t="s">
        <v>19</v>
      </c>
      <c r="L181" s="64">
        <v>0</v>
      </c>
      <c r="M181" s="64">
        <v>0</v>
      </c>
      <c r="N181" s="64">
        <v>0</v>
      </c>
      <c r="O181" s="64">
        <v>0</v>
      </c>
      <c r="P181" s="64">
        <v>0</v>
      </c>
      <c r="Q181" s="64">
        <v>0</v>
      </c>
      <c r="R181" s="94">
        <v>0</v>
      </c>
      <c r="S181" s="95">
        <f t="shared" si="108"/>
        <v>0</v>
      </c>
      <c r="U181" s="109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09"/>
        <v>0</v>
      </c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</row>
    <row r="182" spans="1:56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107"/>
        <v>0</v>
      </c>
      <c r="K182" s="78" t="s">
        <v>20</v>
      </c>
      <c r="L182" s="91">
        <v>0</v>
      </c>
      <c r="M182" s="91">
        <v>0</v>
      </c>
      <c r="N182" s="91">
        <v>0</v>
      </c>
      <c r="O182" s="91">
        <v>0</v>
      </c>
      <c r="P182" s="91">
        <v>0</v>
      </c>
      <c r="Q182" s="91">
        <v>0</v>
      </c>
      <c r="R182" s="92">
        <v>0</v>
      </c>
      <c r="S182" s="93">
        <f t="shared" si="108"/>
        <v>0</v>
      </c>
      <c r="U182" s="108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09"/>
        <v>0</v>
      </c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</row>
    <row r="183" spans="1:56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107"/>
        <v>0</v>
      </c>
      <c r="K183" s="80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6">
        <v>0</v>
      </c>
      <c r="S183" s="97">
        <f t="shared" si="108"/>
        <v>0</v>
      </c>
      <c r="U183" s="109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09"/>
        <v>0</v>
      </c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</row>
    <row r="184" spans="1:56" ht="15">
      <c r="A184" s="35" t="s">
        <v>26</v>
      </c>
      <c r="B184" s="69">
        <f>SUM(B163:B179)</f>
        <v>33.666794258999857</v>
      </c>
      <c r="C184" s="69">
        <f t="shared" ref="C184:I184" si="110">SUM(C163:C179)</f>
        <v>63.561337883549101</v>
      </c>
      <c r="D184" s="69">
        <f t="shared" si="110"/>
        <v>1589.6923310623065</v>
      </c>
      <c r="E184" s="69">
        <f t="shared" si="110"/>
        <v>70.321168413574753</v>
      </c>
      <c r="F184" s="69">
        <f t="shared" si="110"/>
        <v>0</v>
      </c>
      <c r="G184" s="69">
        <f t="shared" si="110"/>
        <v>11.519868404664136</v>
      </c>
      <c r="H184" s="70">
        <f t="shared" si="110"/>
        <v>7.5508670391472368</v>
      </c>
      <c r="I184" s="40">
        <f t="shared" si="110"/>
        <v>1776.3123670622415</v>
      </c>
      <c r="K184" s="81" t="s">
        <v>26</v>
      </c>
      <c r="L184" s="69">
        <f>SUM(L163:L179)</f>
        <v>33.666794258999857</v>
      </c>
      <c r="M184" s="69">
        <f t="shared" ref="M184:S184" si="111">SUM(M163:M179)</f>
        <v>63.561337883549101</v>
      </c>
      <c r="N184" s="69">
        <f t="shared" si="111"/>
        <v>1589.6923310623065</v>
      </c>
      <c r="O184" s="69">
        <f t="shared" si="111"/>
        <v>70.321168413574753</v>
      </c>
      <c r="P184" s="69">
        <f t="shared" si="111"/>
        <v>18.603480812127838</v>
      </c>
      <c r="Q184" s="69">
        <f t="shared" si="111"/>
        <v>11.519868404664136</v>
      </c>
      <c r="R184" s="70">
        <f t="shared" si="111"/>
        <v>7.5508670391472368</v>
      </c>
      <c r="S184" s="98">
        <f t="shared" si="111"/>
        <v>1794.9158478743695</v>
      </c>
      <c r="U184" s="110" t="s">
        <v>59</v>
      </c>
      <c r="V184" s="130">
        <f>SUM(V163:V179)</f>
        <v>27.605730242532626</v>
      </c>
      <c r="W184" s="130">
        <f t="shared" ref="W184:AH184" si="112">SUM(W163:W179)</f>
        <v>3.0147092863546003</v>
      </c>
      <c r="X184" s="130">
        <f t="shared" si="112"/>
        <v>11.519868404664136</v>
      </c>
      <c r="Y184" s="130">
        <f t="shared" si="112"/>
        <v>63.561337883549101</v>
      </c>
      <c r="Z184" s="130">
        <f t="shared" si="112"/>
        <v>1586.4477581357971</v>
      </c>
      <c r="AA184" s="130">
        <f t="shared" si="112"/>
        <v>70.28179840389781</v>
      </c>
      <c r="AB184" s="130">
        <f t="shared" si="112"/>
        <v>18.603480812127838</v>
      </c>
      <c r="AC184" s="130">
        <f t="shared" si="112"/>
        <v>13.881164705446013</v>
      </c>
      <c r="AD184" s="131">
        <f t="shared" si="112"/>
        <v>3.0463547301126299</v>
      </c>
      <c r="AE184" s="131">
        <f t="shared" si="112"/>
        <v>1.3978365151171802E-2</v>
      </c>
      <c r="AF184" s="131">
        <f t="shared" si="112"/>
        <v>7.5508670391472368</v>
      </c>
      <c r="AG184" s="131">
        <f t="shared" si="112"/>
        <v>3.2445729265092047</v>
      </c>
      <c r="AH184" s="131">
        <f t="shared" si="112"/>
        <v>2.5391644525770318E-2</v>
      </c>
      <c r="AI184" s="132">
        <f>SUM(V184:AC184)</f>
        <v>1794.9158478743691</v>
      </c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</row>
    <row r="185" spans="1:56" s="3" customFormat="1" ht="15" thickBot="1">
      <c r="A185" s="32" t="s">
        <v>83</v>
      </c>
      <c r="B185" s="49">
        <f>IF($I184=0,"-",B184/$I184)</f>
        <v>1.8953194766458653E-2</v>
      </c>
      <c r="C185" s="49">
        <f t="shared" ref="C185:H185" si="113">IF($I184=0,"-",C184/$I184)</f>
        <v>3.5782748047107377E-2</v>
      </c>
      <c r="D185" s="49">
        <f t="shared" si="113"/>
        <v>0.89493962916636283</v>
      </c>
      <c r="E185" s="49">
        <f t="shared" si="113"/>
        <v>3.9588289603520344E-2</v>
      </c>
      <c r="F185" s="49">
        <f t="shared" si="113"/>
        <v>0</v>
      </c>
      <c r="G185" s="49">
        <f t="shared" si="113"/>
        <v>6.4852717451471097E-3</v>
      </c>
      <c r="H185" s="71">
        <f t="shared" si="113"/>
        <v>4.2508666714037779E-3</v>
      </c>
      <c r="I185" s="50">
        <f>SUM(B185:H185)</f>
        <v>1</v>
      </c>
      <c r="J185" s="5"/>
      <c r="K185" s="82" t="s">
        <v>83</v>
      </c>
      <c r="L185" s="99">
        <f>IF($S184=0,"-",L184/$S184)</f>
        <v>1.8756753581996494E-2</v>
      </c>
      <c r="M185" s="99">
        <f t="shared" ref="M185:R185" si="114">IF($S184=0,"-",M184/$S184)</f>
        <v>3.541187624969809E-2</v>
      </c>
      <c r="N185" s="99">
        <f t="shared" si="114"/>
        <v>0.88566398973238825</v>
      </c>
      <c r="O185" s="99">
        <f t="shared" si="114"/>
        <v>3.9177975110561675E-2</v>
      </c>
      <c r="P185" s="99">
        <f t="shared" si="114"/>
        <v>1.0364542067060707E-2</v>
      </c>
      <c r="Q185" s="99">
        <f t="shared" si="114"/>
        <v>6.4180548733282113E-3</v>
      </c>
      <c r="R185" s="100">
        <f t="shared" si="114"/>
        <v>4.2068083849665467E-3</v>
      </c>
      <c r="S185" s="101">
        <f>SUM(L185:R185)</f>
        <v>1</v>
      </c>
      <c r="T185" s="5"/>
      <c r="U185" s="111" t="s">
        <v>83</v>
      </c>
      <c r="V185" s="133">
        <f>+V184/$AI184</f>
        <v>1.5379957937986195E-2</v>
      </c>
      <c r="W185" s="133">
        <f t="shared" ref="W185:AH185" si="115">+W184/$AI184</f>
        <v>1.6795825218908023E-3</v>
      </c>
      <c r="X185" s="133">
        <f t="shared" si="115"/>
        <v>6.418054873328213E-3</v>
      </c>
      <c r="Y185" s="133">
        <f t="shared" si="115"/>
        <v>3.5411876249698104E-2</v>
      </c>
      <c r="Z185" s="133">
        <f t="shared" si="115"/>
        <v>0.88385634346844144</v>
      </c>
      <c r="AA185" s="133">
        <f t="shared" si="115"/>
        <v>3.9156040929233034E-2</v>
      </c>
      <c r="AB185" s="133">
        <f t="shared" si="115"/>
        <v>1.0364542067060709E-2</v>
      </c>
      <c r="AC185" s="133">
        <f t="shared" si="115"/>
        <v>7.7336019523616085E-3</v>
      </c>
      <c r="AD185" s="133">
        <f t="shared" si="115"/>
        <v>1.6972131221195013E-3</v>
      </c>
      <c r="AE185" s="133">
        <f t="shared" si="115"/>
        <v>7.7877551572825516E-6</v>
      </c>
      <c r="AF185" s="133">
        <f t="shared" si="115"/>
        <v>4.2068083849665476E-3</v>
      </c>
      <c r="AG185" s="133">
        <f t="shared" si="115"/>
        <v>1.8076462639469105E-3</v>
      </c>
      <c r="AH185" s="133">
        <f t="shared" si="115"/>
        <v>1.4146426171366417E-5</v>
      </c>
      <c r="AI185" s="134">
        <f>SUM(V185:AC185)</f>
        <v>1.0000000000000002</v>
      </c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</row>
    <row r="186" spans="1:56" ht="15" thickBot="1">
      <c r="A186" s="33"/>
      <c r="B186" s="33"/>
      <c r="C186" s="33"/>
      <c r="D186" s="33"/>
      <c r="E186" s="33"/>
      <c r="F186" s="33"/>
      <c r="G186" s="33"/>
      <c r="H186" s="33"/>
      <c r="I186" s="33"/>
      <c r="K186" s="33"/>
      <c r="L186" s="33"/>
      <c r="M186" s="33"/>
      <c r="N186" s="33"/>
      <c r="O186" s="33"/>
      <c r="P186" s="33"/>
      <c r="Q186" s="33"/>
      <c r="R186" s="33"/>
      <c r="S186" s="33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</row>
    <row r="187" spans="1:56" ht="42.7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7" t="s">
        <v>31</v>
      </c>
      <c r="L187" s="84" t="s">
        <v>0</v>
      </c>
      <c r="M187" s="84" t="s">
        <v>1</v>
      </c>
      <c r="N187" s="84" t="s">
        <v>2</v>
      </c>
      <c r="O187" s="84" t="s">
        <v>3</v>
      </c>
      <c r="P187" s="84" t="s">
        <v>27</v>
      </c>
      <c r="Q187" s="84" t="s">
        <v>4</v>
      </c>
      <c r="R187" s="84" t="s">
        <v>5</v>
      </c>
      <c r="S187" s="85" t="s">
        <v>6</v>
      </c>
      <c r="U187" s="415" t="s">
        <v>31</v>
      </c>
      <c r="V187" s="114" t="s">
        <v>68</v>
      </c>
      <c r="W187" s="114" t="s">
        <v>69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51</v>
      </c>
      <c r="AC187" s="114" t="s">
        <v>63</v>
      </c>
      <c r="AD187" s="115" t="s">
        <v>70</v>
      </c>
      <c r="AE187" s="115" t="s">
        <v>71</v>
      </c>
      <c r="AF187" s="115" t="s">
        <v>72</v>
      </c>
      <c r="AG187" s="115" t="s">
        <v>73</v>
      </c>
      <c r="AH187" s="115" t="s">
        <v>74</v>
      </c>
      <c r="AI187" s="116" t="s">
        <v>59</v>
      </c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</row>
    <row r="188" spans="1:56" ht="15" customHeight="1">
      <c r="A188" s="447" t="s">
        <v>31</v>
      </c>
      <c r="B188" s="387" t="s">
        <v>115</v>
      </c>
      <c r="C188" s="388"/>
      <c r="D188" s="388"/>
      <c r="E188" s="388"/>
      <c r="F188" s="388"/>
      <c r="G188" s="388"/>
      <c r="H188" s="388"/>
      <c r="I188" s="389"/>
      <c r="K188" s="408" t="s">
        <v>31</v>
      </c>
      <c r="L188" s="390" t="s">
        <v>115</v>
      </c>
      <c r="M188" s="391"/>
      <c r="N188" s="391"/>
      <c r="O188" s="391"/>
      <c r="P188" s="391"/>
      <c r="Q188" s="391"/>
      <c r="R188" s="391"/>
      <c r="S188" s="392"/>
      <c r="U188" s="416" t="s">
        <v>31</v>
      </c>
      <c r="V188" s="413" t="s">
        <v>115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</row>
    <row r="189" spans="1:56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  <c r="K189" s="83" t="s">
        <v>7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102">
        <v>0</v>
      </c>
      <c r="S189" s="103">
        <f>SUM(L189:R189)</f>
        <v>0</v>
      </c>
      <c r="U189" s="104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</row>
    <row r="190" spans="1:56" ht="15">
      <c r="A190" s="28" t="s">
        <v>8</v>
      </c>
      <c r="B190" s="41">
        <v>0</v>
      </c>
      <c r="C190" s="41">
        <v>0</v>
      </c>
      <c r="D190" s="41">
        <v>534.53102256000011</v>
      </c>
      <c r="E190" s="41">
        <v>0</v>
      </c>
      <c r="F190" s="457"/>
      <c r="G190" s="41">
        <v>0</v>
      </c>
      <c r="H190" s="42">
        <v>0</v>
      </c>
      <c r="I190" s="43">
        <f t="shared" ref="I190:I209" si="116">SUM(B190:H190)</f>
        <v>534.53102256000011</v>
      </c>
      <c r="K190" s="75" t="s">
        <v>8</v>
      </c>
      <c r="L190" s="88">
        <v>0</v>
      </c>
      <c r="M190" s="88">
        <v>0</v>
      </c>
      <c r="N190" s="88">
        <v>534.53102256000011</v>
      </c>
      <c r="O190" s="88">
        <v>0</v>
      </c>
      <c r="P190" s="88">
        <v>0</v>
      </c>
      <c r="Q190" s="88">
        <v>0</v>
      </c>
      <c r="R190" s="89">
        <v>0</v>
      </c>
      <c r="S190" s="90">
        <f t="shared" ref="S190:S209" si="117">SUM(L190:R190)</f>
        <v>534.53102256000011</v>
      </c>
      <c r="U190" s="105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534.53102256000011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18">SUM(V190:AC190)</f>
        <v>534.53102256000011</v>
      </c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</row>
    <row r="191" spans="1:56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116"/>
        <v>0</v>
      </c>
      <c r="K191" s="76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6">
        <v>0</v>
      </c>
      <c r="S191" s="87">
        <f t="shared" si="117"/>
        <v>0</v>
      </c>
      <c r="U191" s="106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18"/>
        <v>0</v>
      </c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</row>
    <row r="192" spans="1:56" ht="15">
      <c r="A192" s="28" t="s">
        <v>52</v>
      </c>
      <c r="B192" s="41">
        <v>0</v>
      </c>
      <c r="C192" s="41">
        <v>0</v>
      </c>
      <c r="D192" s="41">
        <v>574.75869999999998</v>
      </c>
      <c r="E192" s="41">
        <v>0</v>
      </c>
      <c r="F192" s="457"/>
      <c r="G192" s="41">
        <v>0</v>
      </c>
      <c r="H192" s="42">
        <v>0</v>
      </c>
      <c r="I192" s="43">
        <f t="shared" si="116"/>
        <v>574.75869999999998</v>
      </c>
      <c r="K192" s="75" t="s">
        <v>52</v>
      </c>
      <c r="L192" s="88">
        <v>0</v>
      </c>
      <c r="M192" s="88">
        <v>0</v>
      </c>
      <c r="N192" s="88">
        <v>574.75869999999998</v>
      </c>
      <c r="O192" s="88">
        <v>0</v>
      </c>
      <c r="P192" s="88">
        <v>0</v>
      </c>
      <c r="Q192" s="88">
        <v>0</v>
      </c>
      <c r="R192" s="89">
        <v>0</v>
      </c>
      <c r="S192" s="90">
        <f t="shared" si="117"/>
        <v>574.75869999999998</v>
      </c>
      <c r="U192" s="105" t="s">
        <v>52</v>
      </c>
      <c r="V192" s="121">
        <v>0</v>
      </c>
      <c r="W192" s="121">
        <v>0</v>
      </c>
      <c r="X192" s="121">
        <v>0</v>
      </c>
      <c r="Y192" s="121">
        <v>0</v>
      </c>
      <c r="Z192" s="121">
        <v>574.44496708515283</v>
      </c>
      <c r="AA192" s="121">
        <v>0</v>
      </c>
      <c r="AB192" s="121">
        <v>0</v>
      </c>
      <c r="AC192" s="122">
        <v>0.31373291484716159</v>
      </c>
      <c r="AD192" s="121">
        <v>0</v>
      </c>
      <c r="AE192" s="121">
        <v>0</v>
      </c>
      <c r="AF192" s="121">
        <v>0</v>
      </c>
      <c r="AG192" s="121">
        <v>0.31373291484716159</v>
      </c>
      <c r="AH192" s="121">
        <v>0</v>
      </c>
      <c r="AI192" s="123">
        <f t="shared" si="118"/>
        <v>574.75869999999998</v>
      </c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</row>
    <row r="193" spans="1:56" ht="15">
      <c r="A193" s="29" t="s">
        <v>16</v>
      </c>
      <c r="B193" s="44">
        <v>142.39459126287741</v>
      </c>
      <c r="C193" s="44">
        <v>0</v>
      </c>
      <c r="D193" s="44">
        <v>176.33456471696775</v>
      </c>
      <c r="E193" s="44">
        <v>0</v>
      </c>
      <c r="F193" s="457"/>
      <c r="G193" s="44">
        <v>0</v>
      </c>
      <c r="H193" s="45">
        <v>0</v>
      </c>
      <c r="I193" s="40">
        <f t="shared" si="116"/>
        <v>318.72915597984513</v>
      </c>
      <c r="K193" s="76" t="s">
        <v>16</v>
      </c>
      <c r="L193" s="44">
        <v>142.39459126287741</v>
      </c>
      <c r="M193" s="44">
        <v>0</v>
      </c>
      <c r="N193" s="44">
        <v>176.33456471696775</v>
      </c>
      <c r="O193" s="44">
        <v>0</v>
      </c>
      <c r="P193" s="44">
        <v>0</v>
      </c>
      <c r="Q193" s="44">
        <v>0</v>
      </c>
      <c r="R193" s="86">
        <v>0</v>
      </c>
      <c r="S193" s="87">
        <f t="shared" si="117"/>
        <v>318.72915597984513</v>
      </c>
      <c r="U193" s="106" t="s">
        <v>16</v>
      </c>
      <c r="V193" s="117">
        <v>142.39459126287741</v>
      </c>
      <c r="W193" s="117">
        <v>0</v>
      </c>
      <c r="X193" s="117">
        <v>0</v>
      </c>
      <c r="Y193" s="117">
        <v>0</v>
      </c>
      <c r="Z193" s="117">
        <v>176.33456471696775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18"/>
        <v>318.72915597984513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</row>
    <row r="194" spans="1:56" ht="15">
      <c r="A194" s="28" t="s">
        <v>64</v>
      </c>
      <c r="B194" s="41">
        <v>4.067902080878973</v>
      </c>
      <c r="C194" s="41">
        <v>2.5696844361421411</v>
      </c>
      <c r="D194" s="41">
        <v>11.735062378588918</v>
      </c>
      <c r="E194" s="41">
        <v>0</v>
      </c>
      <c r="F194" s="457"/>
      <c r="G194" s="41">
        <v>0</v>
      </c>
      <c r="H194" s="42">
        <v>0</v>
      </c>
      <c r="I194" s="43">
        <f t="shared" si="116"/>
        <v>18.372648895610034</v>
      </c>
      <c r="K194" s="75" t="s">
        <v>64</v>
      </c>
      <c r="L194" s="88">
        <v>4.067902080878973</v>
      </c>
      <c r="M194" s="88">
        <v>2.5696844361421411</v>
      </c>
      <c r="N194" s="88">
        <v>11.735062378588918</v>
      </c>
      <c r="O194" s="88">
        <v>0</v>
      </c>
      <c r="P194" s="88">
        <v>0</v>
      </c>
      <c r="Q194" s="88">
        <v>0</v>
      </c>
      <c r="R194" s="89">
        <v>0</v>
      </c>
      <c r="S194" s="90">
        <f t="shared" si="117"/>
        <v>18.372648895610034</v>
      </c>
      <c r="U194" s="105" t="s">
        <v>53</v>
      </c>
      <c r="V194" s="121">
        <v>3.9648432390011261</v>
      </c>
      <c r="W194" s="121">
        <v>0</v>
      </c>
      <c r="X194" s="121">
        <v>0</v>
      </c>
      <c r="Y194" s="121">
        <v>2.5696844361421411</v>
      </c>
      <c r="Z194" s="121">
        <v>8.0305804986585603</v>
      </c>
      <c r="AA194" s="121">
        <v>0</v>
      </c>
      <c r="AB194" s="121">
        <v>0</v>
      </c>
      <c r="AC194" s="122">
        <v>3.8075407218082042</v>
      </c>
      <c r="AD194" s="121">
        <v>0.10305884187784696</v>
      </c>
      <c r="AE194" s="121">
        <v>0</v>
      </c>
      <c r="AF194" s="121">
        <v>0</v>
      </c>
      <c r="AG194" s="121">
        <v>3.7044818799303569</v>
      </c>
      <c r="AH194" s="121">
        <v>0</v>
      </c>
      <c r="AI194" s="123">
        <f t="shared" si="118"/>
        <v>18.372648895610034</v>
      </c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</row>
    <row r="195" spans="1:56" ht="15">
      <c r="A195" s="29" t="s">
        <v>54</v>
      </c>
      <c r="B195" s="44">
        <v>0</v>
      </c>
      <c r="C195" s="44">
        <v>0</v>
      </c>
      <c r="D195" s="44">
        <v>0.16256920544984943</v>
      </c>
      <c r="E195" s="44">
        <v>2.278826664967406</v>
      </c>
      <c r="F195" s="457"/>
      <c r="G195" s="44">
        <v>0</v>
      </c>
      <c r="H195" s="45">
        <v>0</v>
      </c>
      <c r="I195" s="40">
        <f t="shared" si="116"/>
        <v>2.4413958704172556</v>
      </c>
      <c r="K195" s="76" t="s">
        <v>54</v>
      </c>
      <c r="L195" s="44">
        <v>0</v>
      </c>
      <c r="M195" s="44">
        <v>0</v>
      </c>
      <c r="N195" s="44">
        <v>0.16256920544984943</v>
      </c>
      <c r="O195" s="44">
        <v>2.278826664967406</v>
      </c>
      <c r="P195" s="44">
        <v>371.90535423503741</v>
      </c>
      <c r="Q195" s="44">
        <v>0</v>
      </c>
      <c r="R195" s="86">
        <v>0</v>
      </c>
      <c r="S195" s="87">
        <f t="shared" si="117"/>
        <v>374.34675010545465</v>
      </c>
      <c r="U195" s="106" t="s">
        <v>54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0.29227384120028854</v>
      </c>
      <c r="AB195" s="117">
        <v>371.90535423503741</v>
      </c>
      <c r="AC195" s="118">
        <v>2.1491220292169668</v>
      </c>
      <c r="AD195" s="117">
        <v>0</v>
      </c>
      <c r="AE195" s="117">
        <v>1.9865528237671175</v>
      </c>
      <c r="AF195" s="117">
        <v>0</v>
      </c>
      <c r="AG195" s="117">
        <v>0.16256920544984943</v>
      </c>
      <c r="AH195" s="117">
        <v>0</v>
      </c>
      <c r="AI195" s="120">
        <f t="shared" si="118"/>
        <v>374.3467501054547</v>
      </c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</row>
    <row r="196" spans="1:56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116"/>
        <v>0</v>
      </c>
      <c r="K196" s="75" t="s">
        <v>12</v>
      </c>
      <c r="L196" s="88">
        <v>0</v>
      </c>
      <c r="M196" s="88">
        <v>0</v>
      </c>
      <c r="N196" s="88">
        <v>0</v>
      </c>
      <c r="O196" s="88">
        <v>0</v>
      </c>
      <c r="P196" s="88">
        <v>3.927407972300283</v>
      </c>
      <c r="Q196" s="88">
        <v>0</v>
      </c>
      <c r="R196" s="89">
        <v>0</v>
      </c>
      <c r="S196" s="90">
        <f t="shared" si="117"/>
        <v>3.927407972300283</v>
      </c>
      <c r="U196" s="105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3.927407972300283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18"/>
        <v>3.927407972300283</v>
      </c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</row>
    <row r="197" spans="1:56" ht="15">
      <c r="A197" s="29" t="s">
        <v>55</v>
      </c>
      <c r="B197" s="44">
        <v>0</v>
      </c>
      <c r="C197" s="44">
        <v>0</v>
      </c>
      <c r="D197" s="44">
        <v>0.72984666808149301</v>
      </c>
      <c r="E197" s="44">
        <v>0</v>
      </c>
      <c r="F197" s="457"/>
      <c r="G197" s="44">
        <v>0</v>
      </c>
      <c r="H197" s="45">
        <v>0</v>
      </c>
      <c r="I197" s="40">
        <f t="shared" si="116"/>
        <v>0.72984666808149301</v>
      </c>
      <c r="K197" s="76" t="s">
        <v>55</v>
      </c>
      <c r="L197" s="44">
        <v>0</v>
      </c>
      <c r="M197" s="44">
        <v>0</v>
      </c>
      <c r="N197" s="44">
        <v>0.72984666808149301</v>
      </c>
      <c r="O197" s="44">
        <v>0</v>
      </c>
      <c r="P197" s="44">
        <v>0</v>
      </c>
      <c r="Q197" s="44">
        <v>0</v>
      </c>
      <c r="R197" s="86">
        <v>0</v>
      </c>
      <c r="S197" s="87">
        <f t="shared" si="117"/>
        <v>0.72984666808149301</v>
      </c>
      <c r="U197" s="106" t="s">
        <v>55</v>
      </c>
      <c r="V197" s="117">
        <v>0</v>
      </c>
      <c r="W197" s="117">
        <v>0</v>
      </c>
      <c r="X197" s="117">
        <v>0</v>
      </c>
      <c r="Y197" s="117">
        <v>0</v>
      </c>
      <c r="Z197" s="117">
        <v>0.72984666808149301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18"/>
        <v>0.72984666808149301</v>
      </c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</row>
    <row r="198" spans="1:56" ht="15">
      <c r="A198" s="28" t="s">
        <v>17</v>
      </c>
      <c r="B198" s="41">
        <v>19.553632503770586</v>
      </c>
      <c r="C198" s="41">
        <v>0</v>
      </c>
      <c r="D198" s="41">
        <v>11.642741362559008</v>
      </c>
      <c r="E198" s="41">
        <v>0</v>
      </c>
      <c r="F198" s="457"/>
      <c r="G198" s="41">
        <v>0</v>
      </c>
      <c r="H198" s="42">
        <v>0</v>
      </c>
      <c r="I198" s="43">
        <f t="shared" si="116"/>
        <v>31.196373866329594</v>
      </c>
      <c r="K198" s="75" t="s">
        <v>17</v>
      </c>
      <c r="L198" s="88">
        <v>19.553632503770586</v>
      </c>
      <c r="M198" s="88">
        <v>0</v>
      </c>
      <c r="N198" s="88">
        <v>11.642741362559008</v>
      </c>
      <c r="O198" s="88">
        <v>0</v>
      </c>
      <c r="P198" s="88">
        <v>2.5495182236948541</v>
      </c>
      <c r="Q198" s="88">
        <v>0</v>
      </c>
      <c r="R198" s="89">
        <v>0</v>
      </c>
      <c r="S198" s="90">
        <f t="shared" si="117"/>
        <v>33.745892090024448</v>
      </c>
      <c r="U198" s="105" t="s">
        <v>17</v>
      </c>
      <c r="V198" s="121">
        <v>19.553632503770586</v>
      </c>
      <c r="W198" s="121">
        <v>0</v>
      </c>
      <c r="X198" s="121">
        <v>0</v>
      </c>
      <c r="Y198" s="121">
        <v>0</v>
      </c>
      <c r="Z198" s="121">
        <v>4.3482719096949936</v>
      </c>
      <c r="AA198" s="121">
        <v>0</v>
      </c>
      <c r="AB198" s="121">
        <v>2.5495182236948541</v>
      </c>
      <c r="AC198" s="122">
        <v>7.2944694528640142</v>
      </c>
      <c r="AD198" s="121">
        <v>0</v>
      </c>
      <c r="AE198" s="121">
        <v>0</v>
      </c>
      <c r="AF198" s="121">
        <v>0</v>
      </c>
      <c r="AG198" s="121">
        <v>7.2944694528640142</v>
      </c>
      <c r="AH198" s="121">
        <v>0</v>
      </c>
      <c r="AI198" s="123">
        <f t="shared" si="118"/>
        <v>33.745892090024448</v>
      </c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</row>
    <row r="199" spans="1:56" ht="15">
      <c r="A199" s="29" t="s">
        <v>139</v>
      </c>
      <c r="B199" s="44">
        <v>44.603616057179877</v>
      </c>
      <c r="C199" s="44">
        <v>63.135920926564829</v>
      </c>
      <c r="D199" s="44">
        <v>494.02753348778839</v>
      </c>
      <c r="E199" s="44">
        <v>0</v>
      </c>
      <c r="F199" s="457"/>
      <c r="G199" s="44">
        <v>0</v>
      </c>
      <c r="H199" s="45">
        <v>0</v>
      </c>
      <c r="I199" s="40">
        <f t="shared" si="116"/>
        <v>601.76707047153309</v>
      </c>
      <c r="K199" s="76" t="s">
        <v>139</v>
      </c>
      <c r="L199" s="44">
        <v>44.603616057179877</v>
      </c>
      <c r="M199" s="44">
        <v>63.135920926564829</v>
      </c>
      <c r="N199" s="44">
        <v>494.02753348778839</v>
      </c>
      <c r="O199" s="44">
        <v>0</v>
      </c>
      <c r="P199" s="44">
        <v>6.6114898583353217</v>
      </c>
      <c r="Q199" s="44">
        <v>0</v>
      </c>
      <c r="R199" s="86">
        <v>0</v>
      </c>
      <c r="S199" s="87">
        <f t="shared" si="117"/>
        <v>608.37856032986838</v>
      </c>
      <c r="U199" s="106" t="s">
        <v>139</v>
      </c>
      <c r="V199" s="117">
        <v>33.261668006712895</v>
      </c>
      <c r="W199" s="117">
        <v>0</v>
      </c>
      <c r="X199" s="117">
        <v>0</v>
      </c>
      <c r="Y199" s="117">
        <v>63.135920926564829</v>
      </c>
      <c r="Z199" s="117">
        <v>480.96453083599255</v>
      </c>
      <c r="AA199" s="117">
        <v>0</v>
      </c>
      <c r="AB199" s="117">
        <v>6.6114898583353217</v>
      </c>
      <c r="AC199" s="118">
        <v>24.404950702262816</v>
      </c>
      <c r="AD199" s="117">
        <v>11.341948050466984</v>
      </c>
      <c r="AE199" s="117">
        <v>0</v>
      </c>
      <c r="AF199" s="117">
        <v>0</v>
      </c>
      <c r="AG199" s="117">
        <v>13.063002651795836</v>
      </c>
      <c r="AH199" s="117">
        <v>0</v>
      </c>
      <c r="AI199" s="120">
        <f t="shared" si="118"/>
        <v>608.37856032986838</v>
      </c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</row>
    <row r="200" spans="1:56" ht="15">
      <c r="A200" s="28" t="s">
        <v>25</v>
      </c>
      <c r="B200" s="41">
        <v>64.684583746978447</v>
      </c>
      <c r="C200" s="41">
        <v>0.64317710407096274</v>
      </c>
      <c r="D200" s="41">
        <v>671.41658576184693</v>
      </c>
      <c r="E200" s="41">
        <v>496.28143942470098</v>
      </c>
      <c r="F200" s="457"/>
      <c r="G200" s="41">
        <v>55.994748132647167</v>
      </c>
      <c r="H200" s="42">
        <v>0</v>
      </c>
      <c r="I200" s="43">
        <f t="shared" si="116"/>
        <v>1289.0205341702444</v>
      </c>
      <c r="K200" s="75" t="s">
        <v>25</v>
      </c>
      <c r="L200" s="88">
        <v>64.684583746978447</v>
      </c>
      <c r="M200" s="88">
        <v>0.64317710407096274</v>
      </c>
      <c r="N200" s="88">
        <v>671.41658576184693</v>
      </c>
      <c r="O200" s="88">
        <v>496.28143942470098</v>
      </c>
      <c r="P200" s="88">
        <v>17.24013768550256</v>
      </c>
      <c r="Q200" s="88">
        <v>55.994748132647167</v>
      </c>
      <c r="R200" s="89">
        <v>0</v>
      </c>
      <c r="S200" s="90">
        <f t="shared" si="117"/>
        <v>1306.260671855747</v>
      </c>
      <c r="U200" s="105" t="s">
        <v>25</v>
      </c>
      <c r="V200" s="121">
        <v>6.1196081371885613</v>
      </c>
      <c r="W200" s="121">
        <v>11.34167686897211</v>
      </c>
      <c r="X200" s="121">
        <v>55.994748132647167</v>
      </c>
      <c r="Y200" s="121">
        <v>0.64317710407096274</v>
      </c>
      <c r="Z200" s="121">
        <v>660.70911275265769</v>
      </c>
      <c r="AA200" s="121">
        <v>495.61497770309057</v>
      </c>
      <c r="AB200" s="121">
        <v>17.24013768550256</v>
      </c>
      <c r="AC200" s="122">
        <v>58.597233471617471</v>
      </c>
      <c r="AD200" s="121">
        <v>47.223298740817775</v>
      </c>
      <c r="AE200" s="121">
        <v>0.51699758110629024</v>
      </c>
      <c r="AF200" s="121">
        <v>0</v>
      </c>
      <c r="AG200" s="121">
        <v>10.707473009189293</v>
      </c>
      <c r="AH200" s="121">
        <v>0.14946414050411438</v>
      </c>
      <c r="AI200" s="123">
        <f t="shared" si="118"/>
        <v>1306.2606718557472</v>
      </c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</row>
    <row r="201" spans="1:56" ht="15">
      <c r="A201" s="29" t="s">
        <v>24</v>
      </c>
      <c r="B201" s="44">
        <v>1.4227985781475285</v>
      </c>
      <c r="C201" s="44">
        <v>0.23320142185247136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116"/>
        <v>1.6559999999999999</v>
      </c>
      <c r="K201" s="76" t="s">
        <v>24</v>
      </c>
      <c r="L201" s="44">
        <v>1.4227985781475285</v>
      </c>
      <c r="M201" s="44">
        <v>0.23320142185247136</v>
      </c>
      <c r="N201" s="44">
        <v>0</v>
      </c>
      <c r="O201" s="44">
        <v>0</v>
      </c>
      <c r="P201" s="44">
        <v>0</v>
      </c>
      <c r="Q201" s="44">
        <v>0</v>
      </c>
      <c r="R201" s="86">
        <v>0</v>
      </c>
      <c r="S201" s="87">
        <f t="shared" si="117"/>
        <v>1.6559999999999999</v>
      </c>
      <c r="U201" s="106" t="s">
        <v>24</v>
      </c>
      <c r="V201" s="117">
        <v>1.4226649882919218</v>
      </c>
      <c r="W201" s="117">
        <v>0</v>
      </c>
      <c r="X201" s="117">
        <v>0</v>
      </c>
      <c r="Y201" s="117">
        <v>0.23320142185247136</v>
      </c>
      <c r="Z201" s="117">
        <v>0</v>
      </c>
      <c r="AA201" s="117">
        <v>0</v>
      </c>
      <c r="AB201" s="117">
        <v>0</v>
      </c>
      <c r="AC201" s="118">
        <v>1.3358985560664612E-4</v>
      </c>
      <c r="AD201" s="117">
        <v>1.3358985560664612E-4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18"/>
        <v>1.6559999999999999</v>
      </c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</row>
    <row r="202" spans="1:56" ht="15">
      <c r="A202" s="28" t="s">
        <v>56</v>
      </c>
      <c r="B202" s="41">
        <v>2.6389484972557629E-2</v>
      </c>
      <c r="C202" s="41">
        <v>4.4753301834904433E-2</v>
      </c>
      <c r="D202" s="41">
        <v>8.1616963832652462E-2</v>
      </c>
      <c r="E202" s="41">
        <v>0</v>
      </c>
      <c r="F202" s="457"/>
      <c r="G202" s="41">
        <v>0</v>
      </c>
      <c r="H202" s="42">
        <v>0</v>
      </c>
      <c r="I202" s="43">
        <f t="shared" si="116"/>
        <v>0.15275975064011452</v>
      </c>
      <c r="K202" s="75" t="s">
        <v>56</v>
      </c>
      <c r="L202" s="88">
        <v>2.6389484972557629E-2</v>
      </c>
      <c r="M202" s="88">
        <v>4.4753301834904433E-2</v>
      </c>
      <c r="N202" s="88">
        <v>8.1616963832652462E-2</v>
      </c>
      <c r="O202" s="88">
        <v>0</v>
      </c>
      <c r="P202" s="88">
        <v>0</v>
      </c>
      <c r="Q202" s="88">
        <v>0</v>
      </c>
      <c r="R202" s="89">
        <v>0</v>
      </c>
      <c r="S202" s="90">
        <f t="shared" si="117"/>
        <v>0.15275975064011452</v>
      </c>
      <c r="U202" s="105" t="s">
        <v>56</v>
      </c>
      <c r="V202" s="121">
        <v>2.6389484972557629E-2</v>
      </c>
      <c r="W202" s="121">
        <v>0</v>
      </c>
      <c r="X202" s="121">
        <v>0</v>
      </c>
      <c r="Y202" s="121">
        <v>4.4753301834904433E-2</v>
      </c>
      <c r="Z202" s="121">
        <v>8.1616963832652462E-2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18"/>
        <v>0.15275975064011452</v>
      </c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</row>
    <row r="203" spans="1:56" ht="15">
      <c r="A203" s="29" t="s">
        <v>22</v>
      </c>
      <c r="B203" s="44">
        <v>0</v>
      </c>
      <c r="C203" s="44">
        <v>0</v>
      </c>
      <c r="D203" s="44">
        <v>175.08847495503682</v>
      </c>
      <c r="E203" s="44">
        <v>0</v>
      </c>
      <c r="F203" s="457"/>
      <c r="G203" s="44">
        <v>0</v>
      </c>
      <c r="H203" s="45">
        <v>0</v>
      </c>
      <c r="I203" s="40">
        <f t="shared" si="116"/>
        <v>175.08847495503682</v>
      </c>
      <c r="K203" s="76" t="s">
        <v>22</v>
      </c>
      <c r="L203" s="44">
        <v>0</v>
      </c>
      <c r="M203" s="44">
        <v>0</v>
      </c>
      <c r="N203" s="44">
        <v>175.08847495503682</v>
      </c>
      <c r="O203" s="44">
        <v>0</v>
      </c>
      <c r="P203" s="44">
        <v>15.524643495529563</v>
      </c>
      <c r="Q203" s="44">
        <v>0</v>
      </c>
      <c r="R203" s="86">
        <v>0</v>
      </c>
      <c r="S203" s="87">
        <f t="shared" si="117"/>
        <v>190.61311845056639</v>
      </c>
      <c r="U203" s="106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175.08847495503682</v>
      </c>
      <c r="AA203" s="117">
        <v>0</v>
      </c>
      <c r="AB203" s="117">
        <v>15.524643495529563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18"/>
        <v>190.61311845056639</v>
      </c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</row>
    <row r="204" spans="1:56" ht="15">
      <c r="A204" s="28" t="s">
        <v>21</v>
      </c>
      <c r="B204" s="41">
        <v>0</v>
      </c>
      <c r="C204" s="41">
        <v>0</v>
      </c>
      <c r="D204" s="41">
        <v>183.97652452643999</v>
      </c>
      <c r="E204" s="41">
        <v>0</v>
      </c>
      <c r="F204" s="457"/>
      <c r="G204" s="41">
        <v>0</v>
      </c>
      <c r="H204" s="42">
        <v>0</v>
      </c>
      <c r="I204" s="43">
        <f t="shared" si="116"/>
        <v>183.97652452643999</v>
      </c>
      <c r="K204" s="75" t="s">
        <v>21</v>
      </c>
      <c r="L204" s="88">
        <v>0</v>
      </c>
      <c r="M204" s="88">
        <v>0</v>
      </c>
      <c r="N204" s="88">
        <v>183.97652452643999</v>
      </c>
      <c r="O204" s="88">
        <v>0</v>
      </c>
      <c r="P204" s="88">
        <v>0</v>
      </c>
      <c r="Q204" s="88">
        <v>0</v>
      </c>
      <c r="R204" s="89">
        <v>0</v>
      </c>
      <c r="S204" s="90">
        <f t="shared" si="117"/>
        <v>183.97652452643999</v>
      </c>
      <c r="U204" s="105" t="s">
        <v>57</v>
      </c>
      <c r="V204" s="121">
        <v>0</v>
      </c>
      <c r="W204" s="121">
        <v>0</v>
      </c>
      <c r="X204" s="121">
        <v>0</v>
      </c>
      <c r="Y204" s="121">
        <v>0</v>
      </c>
      <c r="Z204" s="121">
        <v>183.97652452643999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18"/>
        <v>183.97652452643999</v>
      </c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</row>
    <row r="205" spans="1:56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116"/>
        <v>0</v>
      </c>
      <c r="K205" s="77" t="s">
        <v>60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6">
        <v>0</v>
      </c>
      <c r="S205" s="87">
        <f t="shared" si="117"/>
        <v>0</v>
      </c>
      <c r="U205" s="107" t="s">
        <v>58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18"/>
        <v>0</v>
      </c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</row>
    <row r="206" spans="1:56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116"/>
        <v>0</v>
      </c>
      <c r="K206" s="78" t="s">
        <v>23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>
        <v>0</v>
      </c>
      <c r="S206" s="93">
        <f t="shared" si="117"/>
        <v>0</v>
      </c>
      <c r="U206" s="108" t="s">
        <v>61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18"/>
        <v>0</v>
      </c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</row>
    <row r="207" spans="1:56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116"/>
        <v>0</v>
      </c>
      <c r="K207" s="79" t="s">
        <v>19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94">
        <v>0</v>
      </c>
      <c r="S207" s="95">
        <f t="shared" si="117"/>
        <v>0</v>
      </c>
      <c r="U207" s="109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18"/>
        <v>0</v>
      </c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</row>
    <row r="208" spans="1:56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116"/>
        <v>0</v>
      </c>
      <c r="K208" s="78" t="s">
        <v>20</v>
      </c>
      <c r="L208" s="91">
        <v>0</v>
      </c>
      <c r="M208" s="91">
        <v>0</v>
      </c>
      <c r="N208" s="91">
        <v>0</v>
      </c>
      <c r="O208" s="91">
        <v>0</v>
      </c>
      <c r="P208" s="91">
        <v>0</v>
      </c>
      <c r="Q208" s="91">
        <v>0</v>
      </c>
      <c r="R208" s="92">
        <v>0</v>
      </c>
      <c r="S208" s="93">
        <f t="shared" si="117"/>
        <v>0</v>
      </c>
      <c r="U208" s="108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18"/>
        <v>0</v>
      </c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</row>
    <row r="209" spans="1:56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116"/>
        <v>0</v>
      </c>
      <c r="K209" s="80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6">
        <v>0</v>
      </c>
      <c r="S209" s="97">
        <f t="shared" si="117"/>
        <v>0</v>
      </c>
      <c r="U209" s="109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18"/>
        <v>0</v>
      </c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</row>
    <row r="210" spans="1:56" ht="15">
      <c r="A210" s="35" t="s">
        <v>26</v>
      </c>
      <c r="B210" s="69">
        <f>SUM(B189:B205)</f>
        <v>276.75351371480542</v>
      </c>
      <c r="C210" s="69">
        <f t="shared" ref="C210:I210" si="119">SUM(C189:C205)</f>
        <v>66.626737190465306</v>
      </c>
      <c r="D210" s="69">
        <f t="shared" si="119"/>
        <v>2834.485242586592</v>
      </c>
      <c r="E210" s="69">
        <f t="shared" si="119"/>
        <v>498.5602660896684</v>
      </c>
      <c r="F210" s="69">
        <f t="shared" si="119"/>
        <v>0</v>
      </c>
      <c r="G210" s="69">
        <f t="shared" si="119"/>
        <v>55.994748132647167</v>
      </c>
      <c r="H210" s="70">
        <f t="shared" si="119"/>
        <v>0</v>
      </c>
      <c r="I210" s="40">
        <f t="shared" si="119"/>
        <v>3732.4205077141773</v>
      </c>
      <c r="K210" s="81" t="s">
        <v>26</v>
      </c>
      <c r="L210" s="69">
        <f>SUM(L189:L205)</f>
        <v>276.75351371480542</v>
      </c>
      <c r="M210" s="69">
        <f t="shared" ref="M210:S210" si="120">SUM(M189:M205)</f>
        <v>66.626737190465306</v>
      </c>
      <c r="N210" s="69">
        <f t="shared" si="120"/>
        <v>2834.485242586592</v>
      </c>
      <c r="O210" s="69">
        <f t="shared" si="120"/>
        <v>498.5602660896684</v>
      </c>
      <c r="P210" s="69">
        <f t="shared" si="120"/>
        <v>417.75855147040005</v>
      </c>
      <c r="Q210" s="69">
        <f t="shared" si="120"/>
        <v>55.994748132647167</v>
      </c>
      <c r="R210" s="70">
        <f t="shared" si="120"/>
        <v>0</v>
      </c>
      <c r="S210" s="98">
        <f t="shared" si="120"/>
        <v>4150.1790591845775</v>
      </c>
      <c r="U210" s="110" t="s">
        <v>59</v>
      </c>
      <c r="V210" s="130">
        <f>SUM(V189:V205)</f>
        <v>206.74339762281505</v>
      </c>
      <c r="W210" s="130">
        <f t="shared" ref="W210:AH210" si="121">SUM(W189:W205)</f>
        <v>11.34167686897211</v>
      </c>
      <c r="X210" s="130">
        <f t="shared" si="121"/>
        <v>55.994748132647167</v>
      </c>
      <c r="Y210" s="130">
        <f t="shared" si="121"/>
        <v>66.626737190465306</v>
      </c>
      <c r="Z210" s="130">
        <f t="shared" si="121"/>
        <v>2799.2395134725152</v>
      </c>
      <c r="AA210" s="130">
        <f t="shared" si="121"/>
        <v>495.90725154429089</v>
      </c>
      <c r="AB210" s="130">
        <f t="shared" si="121"/>
        <v>417.75855147040005</v>
      </c>
      <c r="AC210" s="130">
        <f t="shared" si="121"/>
        <v>96.567182882472238</v>
      </c>
      <c r="AD210" s="131">
        <f t="shared" si="121"/>
        <v>58.668439223018211</v>
      </c>
      <c r="AE210" s="131">
        <f t="shared" si="121"/>
        <v>2.5035504048734079</v>
      </c>
      <c r="AF210" s="131">
        <f t="shared" si="121"/>
        <v>0</v>
      </c>
      <c r="AG210" s="131">
        <f t="shared" si="121"/>
        <v>35.245729114076511</v>
      </c>
      <c r="AH210" s="131">
        <f t="shared" si="121"/>
        <v>0.14946414050411438</v>
      </c>
      <c r="AI210" s="132">
        <f>SUM(V210:AC210)</f>
        <v>4150.1790591845784</v>
      </c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</row>
    <row r="211" spans="1:56" s="3" customFormat="1" ht="15" thickBot="1">
      <c r="A211" s="32" t="s">
        <v>83</v>
      </c>
      <c r="B211" s="49">
        <f>IF($I210=0,"-",B210/$I210)</f>
        <v>7.4148535285027628E-2</v>
      </c>
      <c r="C211" s="49">
        <f t="shared" ref="C211:H211" si="122">IF($I210=0,"-",C210/$I210)</f>
        <v>1.7850812107789295E-2</v>
      </c>
      <c r="D211" s="49">
        <f t="shared" si="122"/>
        <v>0.7594228026365919</v>
      </c>
      <c r="E211" s="49">
        <f t="shared" si="122"/>
        <v>0.13357558856491186</v>
      </c>
      <c r="F211" s="49">
        <f t="shared" si="122"/>
        <v>0</v>
      </c>
      <c r="G211" s="49">
        <f t="shared" si="122"/>
        <v>1.5002261405679521E-2</v>
      </c>
      <c r="H211" s="71">
        <f t="shared" si="122"/>
        <v>0</v>
      </c>
      <c r="I211" s="50">
        <f>SUM(B211:H211)</f>
        <v>1.0000000000000002</v>
      </c>
      <c r="J211" s="5"/>
      <c r="K211" s="82" t="s">
        <v>83</v>
      </c>
      <c r="L211" s="99">
        <f>IF($S210=0,"-",L210/$S210)</f>
        <v>6.6684716434664296E-2</v>
      </c>
      <c r="M211" s="99">
        <f t="shared" ref="M211:R211" si="123">IF($S210=0,"-",M210/$S210)</f>
        <v>1.6053942791460198E-2</v>
      </c>
      <c r="N211" s="99">
        <f t="shared" si="123"/>
        <v>0.68297902383602416</v>
      </c>
      <c r="O211" s="99">
        <f t="shared" si="123"/>
        <v>0.12012982066070782</v>
      </c>
      <c r="P211" s="99">
        <f t="shared" si="123"/>
        <v>0.10066036802577881</v>
      </c>
      <c r="Q211" s="99">
        <f t="shared" si="123"/>
        <v>1.3492128251364883E-2</v>
      </c>
      <c r="R211" s="100">
        <f t="shared" si="123"/>
        <v>0</v>
      </c>
      <c r="S211" s="101">
        <f>SUM(L211:R211)</f>
        <v>1</v>
      </c>
      <c r="T211" s="5"/>
      <c r="U211" s="111" t="s">
        <v>83</v>
      </c>
      <c r="V211" s="133">
        <f>+V210/$AI210</f>
        <v>4.9815536793594566E-2</v>
      </c>
      <c r="W211" s="133">
        <f t="shared" ref="W211:AH211" si="124">+W210/$AI210</f>
        <v>2.7328162730406403E-3</v>
      </c>
      <c r="X211" s="133">
        <f t="shared" si="124"/>
        <v>1.3492128251364879E-2</v>
      </c>
      <c r="Y211" s="133">
        <f t="shared" si="124"/>
        <v>1.6053942791460194E-2</v>
      </c>
      <c r="Z211" s="133">
        <f t="shared" si="124"/>
        <v>0.67448644348914089</v>
      </c>
      <c r="AA211" s="133">
        <f t="shared" si="124"/>
        <v>0.11949056762908107</v>
      </c>
      <c r="AB211" s="133">
        <f t="shared" si="124"/>
        <v>0.1006603680257788</v>
      </c>
      <c r="AC211" s="133">
        <f t="shared" si="124"/>
        <v>2.3268196746538843E-2</v>
      </c>
      <c r="AD211" s="133">
        <f t="shared" si="124"/>
        <v>1.4136363368029066E-2</v>
      </c>
      <c r="AE211" s="133">
        <f t="shared" si="124"/>
        <v>6.0323912996787716E-4</v>
      </c>
      <c r="AF211" s="133">
        <f t="shared" si="124"/>
        <v>0</v>
      </c>
      <c r="AG211" s="133">
        <f t="shared" si="124"/>
        <v>8.4925803468830444E-3</v>
      </c>
      <c r="AH211" s="133">
        <f t="shared" si="124"/>
        <v>3.601390165885539E-5</v>
      </c>
      <c r="AI211" s="134">
        <f>SUM(V211:AC211)</f>
        <v>0.99999999999999989</v>
      </c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</row>
    <row r="212" spans="1:56" ht="15" thickBot="1">
      <c r="A212" s="33"/>
      <c r="B212" s="33"/>
      <c r="C212" s="33"/>
      <c r="D212" s="33"/>
      <c r="E212" s="33"/>
      <c r="F212" s="33"/>
      <c r="G212" s="33"/>
      <c r="H212" s="33"/>
      <c r="I212" s="33"/>
      <c r="K212" s="33"/>
      <c r="L212" s="33"/>
      <c r="M212" s="33"/>
      <c r="N212" s="33"/>
      <c r="O212" s="33"/>
      <c r="P212" s="33"/>
      <c r="Q212" s="33"/>
      <c r="R212" s="33"/>
      <c r="S212" s="33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</row>
    <row r="213" spans="1:56" ht="42.7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7" t="s">
        <v>32</v>
      </c>
      <c r="L213" s="84" t="s">
        <v>0</v>
      </c>
      <c r="M213" s="84" t="s">
        <v>1</v>
      </c>
      <c r="N213" s="84" t="s">
        <v>2</v>
      </c>
      <c r="O213" s="84" t="s">
        <v>3</v>
      </c>
      <c r="P213" s="84" t="s">
        <v>27</v>
      </c>
      <c r="Q213" s="84" t="s">
        <v>4</v>
      </c>
      <c r="R213" s="84" t="s">
        <v>5</v>
      </c>
      <c r="S213" s="85" t="s">
        <v>6</v>
      </c>
      <c r="U213" s="415" t="s">
        <v>32</v>
      </c>
      <c r="V213" s="114" t="s">
        <v>68</v>
      </c>
      <c r="W213" s="114" t="s">
        <v>69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51</v>
      </c>
      <c r="AC213" s="114" t="s">
        <v>63</v>
      </c>
      <c r="AD213" s="115" t="s">
        <v>70</v>
      </c>
      <c r="AE213" s="115" t="s">
        <v>71</v>
      </c>
      <c r="AF213" s="115" t="s">
        <v>72</v>
      </c>
      <c r="AG213" s="115" t="s">
        <v>73</v>
      </c>
      <c r="AH213" s="115" t="s">
        <v>74</v>
      </c>
      <c r="AI213" s="116" t="s">
        <v>59</v>
      </c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</row>
    <row r="214" spans="1:56" ht="15" customHeight="1">
      <c r="A214" s="447" t="s">
        <v>32</v>
      </c>
      <c r="B214" s="387" t="s">
        <v>115</v>
      </c>
      <c r="C214" s="388"/>
      <c r="D214" s="388"/>
      <c r="E214" s="388"/>
      <c r="F214" s="388"/>
      <c r="G214" s="388"/>
      <c r="H214" s="388"/>
      <c r="I214" s="389"/>
      <c r="K214" s="408" t="s">
        <v>32</v>
      </c>
      <c r="L214" s="390" t="s">
        <v>115</v>
      </c>
      <c r="M214" s="391"/>
      <c r="N214" s="391"/>
      <c r="O214" s="391"/>
      <c r="P214" s="391"/>
      <c r="Q214" s="391"/>
      <c r="R214" s="391"/>
      <c r="S214" s="392"/>
      <c r="U214" s="416" t="s">
        <v>32</v>
      </c>
      <c r="V214" s="413" t="s">
        <v>115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</row>
    <row r="215" spans="1:56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  <c r="K215" s="83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2">
        <v>0</v>
      </c>
      <c r="S215" s="103">
        <f>SUM(L215:R215)</f>
        <v>0</v>
      </c>
      <c r="U215" s="104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</row>
    <row r="216" spans="1:56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125">SUM(B216:H216)</f>
        <v>0</v>
      </c>
      <c r="K216" s="75" t="s">
        <v>8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9">
        <v>0</v>
      </c>
      <c r="S216" s="90">
        <f t="shared" ref="S216:S235" si="126">SUM(L216:R216)</f>
        <v>0</v>
      </c>
      <c r="U216" s="105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27">SUM(V216:AC216)</f>
        <v>0</v>
      </c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</row>
    <row r="217" spans="1:56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125"/>
        <v>0</v>
      </c>
      <c r="K217" s="76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6">
        <v>0</v>
      </c>
      <c r="S217" s="87">
        <f t="shared" si="126"/>
        <v>0</v>
      </c>
      <c r="U217" s="106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27"/>
        <v>0</v>
      </c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</row>
    <row r="218" spans="1:56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125"/>
        <v>0</v>
      </c>
      <c r="K218" s="75" t="s">
        <v>52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9">
        <v>0</v>
      </c>
      <c r="S218" s="90">
        <f t="shared" si="126"/>
        <v>0</v>
      </c>
      <c r="U218" s="105" t="s">
        <v>52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27"/>
        <v>0</v>
      </c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</row>
    <row r="219" spans="1:56" ht="15">
      <c r="A219" s="29" t="s">
        <v>16</v>
      </c>
      <c r="B219" s="44">
        <v>10.221060658145005</v>
      </c>
      <c r="C219" s="44">
        <v>5.2375469135790249</v>
      </c>
      <c r="D219" s="44">
        <v>1.3837258921950852</v>
      </c>
      <c r="E219" s="44">
        <v>0</v>
      </c>
      <c r="F219" s="457"/>
      <c r="G219" s="44">
        <v>0</v>
      </c>
      <c r="H219" s="45">
        <v>0</v>
      </c>
      <c r="I219" s="40">
        <f t="shared" si="125"/>
        <v>16.842333463919115</v>
      </c>
      <c r="K219" s="76" t="s">
        <v>16</v>
      </c>
      <c r="L219" s="44">
        <v>10.221060658145005</v>
      </c>
      <c r="M219" s="44">
        <v>5.2375469135790249</v>
      </c>
      <c r="N219" s="44">
        <v>1.3837258921950852</v>
      </c>
      <c r="O219" s="44">
        <v>0</v>
      </c>
      <c r="P219" s="44">
        <v>0</v>
      </c>
      <c r="Q219" s="44">
        <v>0</v>
      </c>
      <c r="R219" s="86">
        <v>0</v>
      </c>
      <c r="S219" s="87">
        <f t="shared" si="126"/>
        <v>16.842333463919115</v>
      </c>
      <c r="U219" s="106" t="s">
        <v>16</v>
      </c>
      <c r="V219" s="117">
        <v>10.221060658145005</v>
      </c>
      <c r="W219" s="117">
        <v>0</v>
      </c>
      <c r="X219" s="117">
        <v>0</v>
      </c>
      <c r="Y219" s="117">
        <v>5.2375469135790249</v>
      </c>
      <c r="Z219" s="117">
        <v>0.97674768860829542</v>
      </c>
      <c r="AA219" s="117">
        <v>0</v>
      </c>
      <c r="AB219" s="117">
        <v>0</v>
      </c>
      <c r="AC219" s="118">
        <v>0.40697820358678982</v>
      </c>
      <c r="AD219" s="119">
        <v>0</v>
      </c>
      <c r="AE219" s="119">
        <v>0</v>
      </c>
      <c r="AF219" s="119">
        <v>0</v>
      </c>
      <c r="AG219" s="119">
        <v>0.40697820358678982</v>
      </c>
      <c r="AH219" s="119">
        <v>0</v>
      </c>
      <c r="AI219" s="120">
        <f t="shared" si="127"/>
        <v>16.842333463919115</v>
      </c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</row>
    <row r="220" spans="1:56" ht="15">
      <c r="A220" s="28" t="s">
        <v>64</v>
      </c>
      <c r="B220" s="41">
        <v>1.7191021030506313</v>
      </c>
      <c r="C220" s="41">
        <v>0</v>
      </c>
      <c r="D220" s="41">
        <v>1.6924673914400405</v>
      </c>
      <c r="E220" s="41">
        <v>0</v>
      </c>
      <c r="F220" s="457"/>
      <c r="G220" s="41">
        <v>0</v>
      </c>
      <c r="H220" s="42">
        <v>0</v>
      </c>
      <c r="I220" s="43">
        <f t="shared" si="125"/>
        <v>3.4115694944906716</v>
      </c>
      <c r="K220" s="75" t="s">
        <v>64</v>
      </c>
      <c r="L220" s="88">
        <v>1.7191021030506313</v>
      </c>
      <c r="M220" s="88">
        <v>0</v>
      </c>
      <c r="N220" s="88">
        <v>1.6924673914400405</v>
      </c>
      <c r="O220" s="88">
        <v>0</v>
      </c>
      <c r="P220" s="88">
        <v>0</v>
      </c>
      <c r="Q220" s="88">
        <v>0</v>
      </c>
      <c r="R220" s="89">
        <v>0</v>
      </c>
      <c r="S220" s="90">
        <f t="shared" si="126"/>
        <v>3.4115694944906716</v>
      </c>
      <c r="U220" s="105" t="s">
        <v>53</v>
      </c>
      <c r="V220" s="121">
        <v>1.7191021030506313</v>
      </c>
      <c r="W220" s="121">
        <v>0</v>
      </c>
      <c r="X220" s="121">
        <v>0</v>
      </c>
      <c r="Y220" s="121">
        <v>0</v>
      </c>
      <c r="Z220" s="121">
        <v>1.6924673914400405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27"/>
        <v>3.4115694944906716</v>
      </c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</row>
    <row r="221" spans="1:56" ht="15">
      <c r="A221" s="29" t="s">
        <v>54</v>
      </c>
      <c r="B221" s="44">
        <v>0</v>
      </c>
      <c r="C221" s="44">
        <v>0</v>
      </c>
      <c r="D221" s="44">
        <v>0</v>
      </c>
      <c r="E221" s="44">
        <v>1.0277495248091816E-2</v>
      </c>
      <c r="F221" s="457"/>
      <c r="G221" s="44">
        <v>0</v>
      </c>
      <c r="H221" s="45">
        <v>0</v>
      </c>
      <c r="I221" s="40">
        <f t="shared" si="125"/>
        <v>1.0277495248091816E-2</v>
      </c>
      <c r="K221" s="76" t="s">
        <v>54</v>
      </c>
      <c r="L221" s="44">
        <v>0</v>
      </c>
      <c r="M221" s="44">
        <v>0</v>
      </c>
      <c r="N221" s="44">
        <v>0</v>
      </c>
      <c r="O221" s="44">
        <v>1.0277495248091816E-2</v>
      </c>
      <c r="P221" s="44">
        <v>15.368645427163301</v>
      </c>
      <c r="Q221" s="44">
        <v>0</v>
      </c>
      <c r="R221" s="86">
        <v>0</v>
      </c>
      <c r="S221" s="87">
        <f t="shared" si="126"/>
        <v>15.378922922411393</v>
      </c>
      <c r="U221" s="106" t="s">
        <v>54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1.0277495248091816E-2</v>
      </c>
      <c r="AB221" s="117">
        <v>15.368645427163301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27"/>
        <v>15.378922922411393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</row>
    <row r="222" spans="1:56" ht="15">
      <c r="A222" s="28" t="s">
        <v>12</v>
      </c>
      <c r="B222" s="41">
        <v>0</v>
      </c>
      <c r="C222" s="41">
        <v>0</v>
      </c>
      <c r="D222" s="41">
        <v>0</v>
      </c>
      <c r="E222" s="41">
        <v>7.1316984160312504E-16</v>
      </c>
      <c r="F222" s="457"/>
      <c r="G222" s="41">
        <v>0</v>
      </c>
      <c r="H222" s="42">
        <v>0</v>
      </c>
      <c r="I222" s="43">
        <f t="shared" si="125"/>
        <v>7.1316984160312504E-16</v>
      </c>
      <c r="K222" s="75" t="s">
        <v>12</v>
      </c>
      <c r="L222" s="88">
        <v>0</v>
      </c>
      <c r="M222" s="88">
        <v>0</v>
      </c>
      <c r="N222" s="88">
        <v>0</v>
      </c>
      <c r="O222" s="88">
        <v>7.1316984160312504E-16</v>
      </c>
      <c r="P222" s="88">
        <v>1.1432635531525464</v>
      </c>
      <c r="Q222" s="88">
        <v>0</v>
      </c>
      <c r="R222" s="89">
        <v>0</v>
      </c>
      <c r="S222" s="90">
        <f t="shared" si="126"/>
        <v>1.143263553152547</v>
      </c>
      <c r="U222" s="105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7.1316984160312504E-16</v>
      </c>
      <c r="AB222" s="121">
        <v>1.1432635531525464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27"/>
        <v>1.143263553152547</v>
      </c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</row>
    <row r="223" spans="1:56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125"/>
        <v>0</v>
      </c>
      <c r="K223" s="76" t="s">
        <v>55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6">
        <v>0</v>
      </c>
      <c r="S223" s="87">
        <f t="shared" si="126"/>
        <v>0</v>
      </c>
      <c r="U223" s="106" t="s">
        <v>55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27"/>
        <v>0</v>
      </c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</row>
    <row r="224" spans="1:56" ht="15">
      <c r="A224" s="28" t="s">
        <v>17</v>
      </c>
      <c r="B224" s="41">
        <v>1.8141257927692089</v>
      </c>
      <c r="C224" s="41">
        <v>0</v>
      </c>
      <c r="D224" s="41">
        <v>7.1856885581380467</v>
      </c>
      <c r="E224" s="41">
        <v>0.37976840395218564</v>
      </c>
      <c r="F224" s="457"/>
      <c r="G224" s="41">
        <v>0</v>
      </c>
      <c r="H224" s="42">
        <v>0</v>
      </c>
      <c r="I224" s="43">
        <f t="shared" si="125"/>
        <v>9.3795827548594417</v>
      </c>
      <c r="K224" s="75" t="s">
        <v>17</v>
      </c>
      <c r="L224" s="88">
        <v>1.8141257927692089</v>
      </c>
      <c r="M224" s="88">
        <v>0</v>
      </c>
      <c r="N224" s="88">
        <v>7.1856885581380467</v>
      </c>
      <c r="O224" s="88">
        <v>0.37976840395218564</v>
      </c>
      <c r="P224" s="88">
        <v>0</v>
      </c>
      <c r="Q224" s="88">
        <v>0</v>
      </c>
      <c r="R224" s="89">
        <v>0</v>
      </c>
      <c r="S224" s="90">
        <f t="shared" si="126"/>
        <v>9.3795827548594417</v>
      </c>
      <c r="U224" s="105" t="s">
        <v>17</v>
      </c>
      <c r="V224" s="121">
        <v>1.8141257927692089</v>
      </c>
      <c r="W224" s="121">
        <v>0</v>
      </c>
      <c r="X224" s="121">
        <v>0</v>
      </c>
      <c r="Y224" s="121">
        <v>0</v>
      </c>
      <c r="Z224" s="121">
        <v>7.1856885581380467</v>
      </c>
      <c r="AA224" s="121">
        <v>0.37976840395218564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27"/>
        <v>9.3795827548594417</v>
      </c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</row>
    <row r="225" spans="1:56" ht="15">
      <c r="A225" s="29" t="s">
        <v>139</v>
      </c>
      <c r="B225" s="44">
        <v>1.6895795202587558</v>
      </c>
      <c r="C225" s="44">
        <v>6.667313926768044E-2</v>
      </c>
      <c r="D225" s="44">
        <v>14.505471159588391</v>
      </c>
      <c r="E225" s="44">
        <v>1.8463330874126889E-2</v>
      </c>
      <c r="F225" s="457"/>
      <c r="G225" s="44">
        <v>0</v>
      </c>
      <c r="H225" s="45">
        <v>0</v>
      </c>
      <c r="I225" s="40">
        <f t="shared" si="125"/>
        <v>16.280187149988954</v>
      </c>
      <c r="K225" s="76" t="s">
        <v>139</v>
      </c>
      <c r="L225" s="44">
        <v>1.6895795202587558</v>
      </c>
      <c r="M225" s="44">
        <v>6.667313926768044E-2</v>
      </c>
      <c r="N225" s="44">
        <v>14.505471159588391</v>
      </c>
      <c r="O225" s="44">
        <v>1.8463330874126889E-2</v>
      </c>
      <c r="P225" s="44">
        <v>0</v>
      </c>
      <c r="Q225" s="44">
        <v>0</v>
      </c>
      <c r="R225" s="86">
        <v>0</v>
      </c>
      <c r="S225" s="87">
        <f t="shared" si="126"/>
        <v>16.280187149988954</v>
      </c>
      <c r="U225" s="106" t="s">
        <v>139</v>
      </c>
      <c r="V225" s="117">
        <v>1.5520969690318251</v>
      </c>
      <c r="W225" s="117">
        <v>0</v>
      </c>
      <c r="X225" s="117">
        <v>0</v>
      </c>
      <c r="Y225" s="117">
        <v>6.667313926768044E-2</v>
      </c>
      <c r="Z225" s="117">
        <v>4.8519069185695169</v>
      </c>
      <c r="AA225" s="117">
        <v>1.8463330874126889E-2</v>
      </c>
      <c r="AB225" s="117">
        <v>0</v>
      </c>
      <c r="AC225" s="118">
        <v>9.7910467922458047</v>
      </c>
      <c r="AD225" s="117">
        <v>0.13748255122693068</v>
      </c>
      <c r="AE225" s="117">
        <v>0</v>
      </c>
      <c r="AF225" s="117">
        <v>0</v>
      </c>
      <c r="AG225" s="117">
        <v>9.6535642410188736</v>
      </c>
      <c r="AH225" s="117">
        <v>0</v>
      </c>
      <c r="AI225" s="120">
        <f t="shared" si="127"/>
        <v>16.280187149988954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</row>
    <row r="226" spans="1:56" ht="15">
      <c r="A226" s="28" t="s">
        <v>25</v>
      </c>
      <c r="B226" s="41">
        <v>2.1735437547031875</v>
      </c>
      <c r="C226" s="41">
        <v>9.1438796766656838E-2</v>
      </c>
      <c r="D226" s="41">
        <v>2.7712224504476284</v>
      </c>
      <c r="E226" s="41">
        <v>26.773080982838259</v>
      </c>
      <c r="F226" s="457"/>
      <c r="G226" s="41">
        <v>5.1246891863682711</v>
      </c>
      <c r="H226" s="42">
        <v>0.56443701707812854</v>
      </c>
      <c r="I226" s="43">
        <f t="shared" si="125"/>
        <v>37.498412188202131</v>
      </c>
      <c r="K226" s="75" t="s">
        <v>25</v>
      </c>
      <c r="L226" s="88">
        <v>2.1735437547031875</v>
      </c>
      <c r="M226" s="88">
        <v>9.1438796766656838E-2</v>
      </c>
      <c r="N226" s="88">
        <v>2.7712224504476284</v>
      </c>
      <c r="O226" s="88">
        <v>26.773080982838259</v>
      </c>
      <c r="P226" s="88">
        <v>0.84651808791409422</v>
      </c>
      <c r="Q226" s="88">
        <v>5.1246891863682711</v>
      </c>
      <c r="R226" s="89">
        <v>0.56443701707812854</v>
      </c>
      <c r="S226" s="90">
        <f t="shared" si="126"/>
        <v>38.344930276116223</v>
      </c>
      <c r="U226" s="105" t="s">
        <v>25</v>
      </c>
      <c r="V226" s="121">
        <v>0</v>
      </c>
      <c r="W226" s="121">
        <v>1.9497334837775562</v>
      </c>
      <c r="X226" s="121">
        <v>5.1246891863682711</v>
      </c>
      <c r="Y226" s="121">
        <v>9.1438796766656838E-2</v>
      </c>
      <c r="Z226" s="121">
        <v>2.7364934751834804</v>
      </c>
      <c r="AA226" s="121">
        <v>26.510871297847761</v>
      </c>
      <c r="AB226" s="121">
        <v>0.84651808791409422</v>
      </c>
      <c r="AC226" s="122">
        <v>1.0851859482584076</v>
      </c>
      <c r="AD226" s="121">
        <v>0.22381027092563113</v>
      </c>
      <c r="AE226" s="121">
        <v>0.14548410985874333</v>
      </c>
      <c r="AF226" s="121">
        <v>0.56443701707812854</v>
      </c>
      <c r="AG226" s="121">
        <v>3.4728975264147761E-2</v>
      </c>
      <c r="AH226" s="121">
        <v>0.11672557513175699</v>
      </c>
      <c r="AI226" s="123">
        <f t="shared" si="127"/>
        <v>38.344930276116223</v>
      </c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</row>
    <row r="227" spans="1:56" ht="15">
      <c r="A227" s="29" t="s">
        <v>24</v>
      </c>
      <c r="B227" s="44">
        <v>1.0752089498338904</v>
      </c>
      <c r="C227" s="44">
        <v>0</v>
      </c>
      <c r="D227" s="44">
        <v>0.29602150799743515</v>
      </c>
      <c r="E227" s="44">
        <v>0</v>
      </c>
      <c r="F227" s="457"/>
      <c r="G227" s="44">
        <v>0</v>
      </c>
      <c r="H227" s="45">
        <v>0</v>
      </c>
      <c r="I227" s="40">
        <f t="shared" si="125"/>
        <v>1.3712304578313255</v>
      </c>
      <c r="K227" s="76" t="s">
        <v>24</v>
      </c>
      <c r="L227" s="44">
        <v>1.0752089498338904</v>
      </c>
      <c r="M227" s="44">
        <v>0</v>
      </c>
      <c r="N227" s="44">
        <v>0.29602150799743515</v>
      </c>
      <c r="O227" s="44">
        <v>0</v>
      </c>
      <c r="P227" s="44">
        <v>0</v>
      </c>
      <c r="Q227" s="44">
        <v>0</v>
      </c>
      <c r="R227" s="86">
        <v>0</v>
      </c>
      <c r="S227" s="87">
        <f t="shared" si="126"/>
        <v>1.3712304578313255</v>
      </c>
      <c r="U227" s="106" t="s">
        <v>24</v>
      </c>
      <c r="V227" s="117">
        <v>1.0752089498338904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0.29602150799743515</v>
      </c>
      <c r="AD227" s="117">
        <v>0</v>
      </c>
      <c r="AE227" s="117">
        <v>0</v>
      </c>
      <c r="AF227" s="117">
        <v>0</v>
      </c>
      <c r="AG227" s="117">
        <v>0.29602150799743515</v>
      </c>
      <c r="AH227" s="117">
        <v>0</v>
      </c>
      <c r="AI227" s="120">
        <f t="shared" si="127"/>
        <v>1.3712304578313255</v>
      </c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</row>
    <row r="228" spans="1:56" ht="15">
      <c r="A228" s="28" t="s">
        <v>56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125"/>
        <v>0</v>
      </c>
      <c r="K228" s="75" t="s">
        <v>56</v>
      </c>
      <c r="L228" s="8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9">
        <v>0</v>
      </c>
      <c r="S228" s="90">
        <f t="shared" si="126"/>
        <v>0</v>
      </c>
      <c r="U228" s="105" t="s">
        <v>56</v>
      </c>
      <c r="V228" s="121">
        <v>0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27"/>
        <v>0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</row>
    <row r="229" spans="1:56" ht="15">
      <c r="A229" s="29" t="s">
        <v>22</v>
      </c>
      <c r="B229" s="44">
        <v>0.34000767111240576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125"/>
        <v>0.34000767111240576</v>
      </c>
      <c r="K229" s="76" t="s">
        <v>22</v>
      </c>
      <c r="L229" s="44">
        <v>0.34000767111240576</v>
      </c>
      <c r="M229" s="44">
        <v>0</v>
      </c>
      <c r="N229" s="44">
        <v>0</v>
      </c>
      <c r="O229" s="44">
        <v>0</v>
      </c>
      <c r="P229" s="44">
        <v>0.64172557424648113</v>
      </c>
      <c r="Q229" s="44">
        <v>0</v>
      </c>
      <c r="R229" s="86">
        <v>0</v>
      </c>
      <c r="S229" s="87">
        <f t="shared" si="126"/>
        <v>0.98173324535888695</v>
      </c>
      <c r="U229" s="106" t="s">
        <v>22</v>
      </c>
      <c r="V229" s="117">
        <v>0.34000767111240576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0.64172557424648113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27"/>
        <v>0.98173324535888695</v>
      </c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</row>
    <row r="230" spans="1:56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125"/>
        <v>0</v>
      </c>
      <c r="K230" s="75" t="s">
        <v>21</v>
      </c>
      <c r="L230" s="88">
        <v>0</v>
      </c>
      <c r="M230" s="88">
        <v>0</v>
      </c>
      <c r="N230" s="88">
        <v>0</v>
      </c>
      <c r="O230" s="88">
        <v>0</v>
      </c>
      <c r="P230" s="88">
        <v>0</v>
      </c>
      <c r="Q230" s="88">
        <v>0</v>
      </c>
      <c r="R230" s="89">
        <v>0</v>
      </c>
      <c r="S230" s="90">
        <f t="shared" si="126"/>
        <v>0</v>
      </c>
      <c r="U230" s="105" t="s">
        <v>57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27"/>
        <v>0</v>
      </c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</row>
    <row r="231" spans="1:56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125"/>
        <v>0</v>
      </c>
      <c r="K231" s="77" t="s">
        <v>60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6">
        <v>0</v>
      </c>
      <c r="S231" s="87">
        <f t="shared" si="126"/>
        <v>0</v>
      </c>
      <c r="U231" s="107" t="s">
        <v>58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27"/>
        <v>0</v>
      </c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</row>
    <row r="232" spans="1:56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125"/>
        <v>0</v>
      </c>
      <c r="K232" s="78" t="s">
        <v>23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s="91">
        <v>0</v>
      </c>
      <c r="R232" s="92">
        <v>0</v>
      </c>
      <c r="S232" s="93">
        <f t="shared" si="126"/>
        <v>0</v>
      </c>
      <c r="U232" s="108" t="s">
        <v>61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27"/>
        <v>0</v>
      </c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</row>
    <row r="233" spans="1:56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125"/>
        <v>0</v>
      </c>
      <c r="K233" s="79" t="s">
        <v>19</v>
      </c>
      <c r="L233" s="64">
        <v>0</v>
      </c>
      <c r="M233" s="64">
        <v>0</v>
      </c>
      <c r="N233" s="64">
        <v>0</v>
      </c>
      <c r="O233" s="64">
        <v>0</v>
      </c>
      <c r="P233" s="64">
        <v>0</v>
      </c>
      <c r="Q233" s="64">
        <v>0</v>
      </c>
      <c r="R233" s="94">
        <v>0</v>
      </c>
      <c r="S233" s="95">
        <f t="shared" si="126"/>
        <v>0</v>
      </c>
      <c r="U233" s="109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27"/>
        <v>0</v>
      </c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</row>
    <row r="234" spans="1:56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125"/>
        <v>0</v>
      </c>
      <c r="K234" s="78" t="s">
        <v>20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s="91">
        <v>0</v>
      </c>
      <c r="R234" s="92">
        <v>0</v>
      </c>
      <c r="S234" s="93">
        <f t="shared" si="126"/>
        <v>0</v>
      </c>
      <c r="U234" s="108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27"/>
        <v>0</v>
      </c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</row>
    <row r="235" spans="1:56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125"/>
        <v>0</v>
      </c>
      <c r="K235" s="80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6">
        <v>0</v>
      </c>
      <c r="S235" s="97">
        <f t="shared" si="126"/>
        <v>0</v>
      </c>
      <c r="U235" s="109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27"/>
        <v>0</v>
      </c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</row>
    <row r="236" spans="1:56" ht="15">
      <c r="A236" s="35" t="s">
        <v>26</v>
      </c>
      <c r="B236" s="69">
        <f>SUM(B215:B231)</f>
        <v>19.032628449873084</v>
      </c>
      <c r="C236" s="69">
        <f t="shared" ref="C236:I236" si="128">SUM(C215:C231)</f>
        <v>5.3956588496133628</v>
      </c>
      <c r="D236" s="69">
        <f t="shared" si="128"/>
        <v>27.834596959806625</v>
      </c>
      <c r="E236" s="69">
        <f t="shared" si="128"/>
        <v>27.181590212912663</v>
      </c>
      <c r="F236" s="69">
        <f t="shared" si="128"/>
        <v>0</v>
      </c>
      <c r="G236" s="69">
        <f t="shared" si="128"/>
        <v>5.1246891863682711</v>
      </c>
      <c r="H236" s="70">
        <f t="shared" si="128"/>
        <v>0.56443701707812854</v>
      </c>
      <c r="I236" s="40">
        <f t="shared" si="128"/>
        <v>85.133600675652133</v>
      </c>
      <c r="K236" s="81" t="s">
        <v>26</v>
      </c>
      <c r="L236" s="69">
        <f>SUM(L215:L231)</f>
        <v>19.032628449873084</v>
      </c>
      <c r="M236" s="69">
        <f t="shared" ref="M236:S236" si="129">SUM(M215:M231)</f>
        <v>5.3956588496133628</v>
      </c>
      <c r="N236" s="69">
        <f t="shared" si="129"/>
        <v>27.834596959806625</v>
      </c>
      <c r="O236" s="69">
        <f t="shared" si="129"/>
        <v>27.181590212912663</v>
      </c>
      <c r="P236" s="69">
        <f t="shared" si="129"/>
        <v>18.000152642476426</v>
      </c>
      <c r="Q236" s="69">
        <f t="shared" si="129"/>
        <v>5.1246891863682711</v>
      </c>
      <c r="R236" s="70">
        <f t="shared" si="129"/>
        <v>0.56443701707812854</v>
      </c>
      <c r="S236" s="98">
        <f t="shared" si="129"/>
        <v>103.13375331812856</v>
      </c>
      <c r="U236" s="110" t="s">
        <v>59</v>
      </c>
      <c r="V236" s="130">
        <f>SUM(V215:V231)</f>
        <v>16.721602143942967</v>
      </c>
      <c r="W236" s="130">
        <f t="shared" ref="W236:AH236" si="130">SUM(W215:W231)</f>
        <v>1.9497334837775562</v>
      </c>
      <c r="X236" s="130">
        <f t="shared" si="130"/>
        <v>5.1246891863682711</v>
      </c>
      <c r="Y236" s="130">
        <f t="shared" si="130"/>
        <v>5.3956588496133628</v>
      </c>
      <c r="Z236" s="130">
        <f t="shared" si="130"/>
        <v>17.44330403193938</v>
      </c>
      <c r="AA236" s="130">
        <f t="shared" si="130"/>
        <v>26.919380527922165</v>
      </c>
      <c r="AB236" s="130">
        <f t="shared" si="130"/>
        <v>18.000152642476426</v>
      </c>
      <c r="AC236" s="130">
        <f t="shared" si="130"/>
        <v>11.579232452088439</v>
      </c>
      <c r="AD236" s="131">
        <f t="shared" si="130"/>
        <v>0.36129282215256181</v>
      </c>
      <c r="AE236" s="131">
        <f t="shared" si="130"/>
        <v>0.14548410985874333</v>
      </c>
      <c r="AF236" s="131">
        <f t="shared" si="130"/>
        <v>0.56443701707812854</v>
      </c>
      <c r="AG236" s="131">
        <f t="shared" si="130"/>
        <v>10.391292927867248</v>
      </c>
      <c r="AH236" s="131">
        <f t="shared" si="130"/>
        <v>0.11672557513175699</v>
      </c>
      <c r="AI236" s="132">
        <f>SUM(V236:AC236)</f>
        <v>103.13375331812856</v>
      </c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</row>
    <row r="237" spans="1:56" s="3" customFormat="1" ht="15" thickBot="1">
      <c r="A237" s="32" t="s">
        <v>83</v>
      </c>
      <c r="B237" s="49">
        <f>IF($I236=0,"-",B236/$I236)</f>
        <v>0.22356188741957367</v>
      </c>
      <c r="C237" s="49">
        <f t="shared" ref="C237:H237" si="131">IF($I236=0,"-",C236/$I236)</f>
        <v>6.3378722464354775E-2</v>
      </c>
      <c r="D237" s="49">
        <f t="shared" si="131"/>
        <v>0.3269519524476921</v>
      </c>
      <c r="E237" s="49">
        <f t="shared" si="131"/>
        <v>0.31928157621890046</v>
      </c>
      <c r="F237" s="49">
        <f t="shared" si="131"/>
        <v>0</v>
      </c>
      <c r="G237" s="49">
        <f t="shared" si="131"/>
        <v>6.0195846830121351E-2</v>
      </c>
      <c r="H237" s="71">
        <f t="shared" si="131"/>
        <v>6.6300146193576338E-3</v>
      </c>
      <c r="I237" s="50">
        <f>SUM(B237:H237)</f>
        <v>1</v>
      </c>
      <c r="J237" s="5"/>
      <c r="K237" s="82" t="s">
        <v>83</v>
      </c>
      <c r="L237" s="99">
        <f>IF($S236=0,"-",L236/$S236)</f>
        <v>0.1845431571870039</v>
      </c>
      <c r="M237" s="99">
        <f t="shared" ref="M237:R237" si="132">IF($S236=0,"-",M236/$S236)</f>
        <v>5.2317099649906072E-2</v>
      </c>
      <c r="N237" s="99">
        <f t="shared" si="132"/>
        <v>0.26988833494644027</v>
      </c>
      <c r="O237" s="99">
        <f t="shared" si="132"/>
        <v>0.26355668574445995</v>
      </c>
      <c r="P237" s="99">
        <f t="shared" si="132"/>
        <v>0.17453212031324775</v>
      </c>
      <c r="Q237" s="99">
        <f t="shared" si="132"/>
        <v>4.9689738048808781E-2</v>
      </c>
      <c r="R237" s="100">
        <f t="shared" si="132"/>
        <v>5.4728641101333157E-3</v>
      </c>
      <c r="S237" s="101">
        <f>SUM(L237:R237)</f>
        <v>1.0000000000000002</v>
      </c>
      <c r="T237" s="5"/>
      <c r="U237" s="111" t="s">
        <v>83</v>
      </c>
      <c r="V237" s="133">
        <f>+V236/$AI236</f>
        <v>0.16213510713959142</v>
      </c>
      <c r="W237" s="133">
        <f t="shared" ref="W237:AH237" si="133">+W236/$AI236</f>
        <v>1.8904901848799852E-2</v>
      </c>
      <c r="X237" s="133">
        <f t="shared" si="133"/>
        <v>4.9689738048808781E-2</v>
      </c>
      <c r="Y237" s="133">
        <f t="shared" si="133"/>
        <v>5.2317099649906072E-2</v>
      </c>
      <c r="Z237" s="133">
        <f t="shared" si="133"/>
        <v>0.16913283450601663</v>
      </c>
      <c r="AA237" s="133">
        <f t="shared" si="133"/>
        <v>0.26101426217744711</v>
      </c>
      <c r="AB237" s="133">
        <f t="shared" si="133"/>
        <v>0.17453212031324775</v>
      </c>
      <c r="AC237" s="133">
        <f t="shared" si="133"/>
        <v>0.11227393631618247</v>
      </c>
      <c r="AD237" s="133">
        <f t="shared" si="133"/>
        <v>3.5031481986126339E-3</v>
      </c>
      <c r="AE237" s="133">
        <f t="shared" si="133"/>
        <v>1.4106352690372856E-3</v>
      </c>
      <c r="AF237" s="133">
        <f t="shared" si="133"/>
        <v>5.4728641101333157E-3</v>
      </c>
      <c r="AG237" s="133">
        <f t="shared" si="133"/>
        <v>0.10075550044042367</v>
      </c>
      <c r="AH237" s="133">
        <f t="shared" si="133"/>
        <v>1.1317882979755699E-3</v>
      </c>
      <c r="AI237" s="134">
        <f>SUM(V237:AC237)</f>
        <v>1</v>
      </c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</row>
    <row r="238" spans="1:56" ht="15" thickBot="1">
      <c r="A238" s="33"/>
      <c r="B238" s="33"/>
      <c r="C238" s="33"/>
      <c r="D238" s="33"/>
      <c r="E238" s="33"/>
      <c r="F238" s="33"/>
      <c r="G238" s="33"/>
      <c r="H238" s="33"/>
      <c r="I238" s="33"/>
      <c r="K238" s="33"/>
      <c r="L238" s="33"/>
      <c r="M238" s="33"/>
      <c r="N238" s="33"/>
      <c r="O238" s="33"/>
      <c r="P238" s="33"/>
      <c r="Q238" s="33"/>
      <c r="R238" s="33"/>
      <c r="S238" s="33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</row>
    <row r="239" spans="1:56" ht="42.7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7" t="s">
        <v>65</v>
      </c>
      <c r="L239" s="84" t="s">
        <v>0</v>
      </c>
      <c r="M239" s="84" t="s">
        <v>1</v>
      </c>
      <c r="N239" s="84" t="s">
        <v>2</v>
      </c>
      <c r="O239" s="84" t="s">
        <v>3</v>
      </c>
      <c r="P239" s="84" t="s">
        <v>27</v>
      </c>
      <c r="Q239" s="84" t="s">
        <v>4</v>
      </c>
      <c r="R239" s="84" t="s">
        <v>5</v>
      </c>
      <c r="S239" s="85" t="s">
        <v>6</v>
      </c>
      <c r="U239" s="415" t="s">
        <v>65</v>
      </c>
      <c r="V239" s="114" t="s">
        <v>68</v>
      </c>
      <c r="W239" s="114" t="s">
        <v>69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51</v>
      </c>
      <c r="AC239" s="114" t="s">
        <v>63</v>
      </c>
      <c r="AD239" s="115" t="s">
        <v>70</v>
      </c>
      <c r="AE239" s="115" t="s">
        <v>71</v>
      </c>
      <c r="AF239" s="115" t="s">
        <v>72</v>
      </c>
      <c r="AG239" s="115" t="s">
        <v>73</v>
      </c>
      <c r="AH239" s="115" t="s">
        <v>74</v>
      </c>
      <c r="AI239" s="116" t="s">
        <v>59</v>
      </c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</row>
    <row r="240" spans="1:56" ht="15" customHeight="1">
      <c r="A240" s="447" t="s">
        <v>65</v>
      </c>
      <c r="B240" s="387" t="s">
        <v>115</v>
      </c>
      <c r="C240" s="388"/>
      <c r="D240" s="388"/>
      <c r="E240" s="388"/>
      <c r="F240" s="388"/>
      <c r="G240" s="388"/>
      <c r="H240" s="388"/>
      <c r="I240" s="389"/>
      <c r="K240" s="408" t="s">
        <v>65</v>
      </c>
      <c r="L240" s="390" t="s">
        <v>115</v>
      </c>
      <c r="M240" s="391"/>
      <c r="N240" s="391"/>
      <c r="O240" s="391"/>
      <c r="P240" s="391"/>
      <c r="Q240" s="391"/>
      <c r="R240" s="391"/>
      <c r="S240" s="392"/>
      <c r="U240" s="416" t="s">
        <v>65</v>
      </c>
      <c r="V240" s="413" t="s">
        <v>115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</row>
    <row r="241" spans="1:56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  <c r="K241" s="83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2">
        <v>0</v>
      </c>
      <c r="S241" s="103">
        <f>SUM(L241:R241)</f>
        <v>0</v>
      </c>
      <c r="U241" s="104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</row>
    <row r="242" spans="1:56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134">SUM(B242:H242)</f>
        <v>0</v>
      </c>
      <c r="K242" s="75" t="s">
        <v>8</v>
      </c>
      <c r="L242" s="88">
        <v>0</v>
      </c>
      <c r="M242" s="88">
        <v>0</v>
      </c>
      <c r="N242" s="88">
        <v>0</v>
      </c>
      <c r="O242" s="88">
        <v>0</v>
      </c>
      <c r="P242" s="88">
        <v>0</v>
      </c>
      <c r="Q242" s="88">
        <v>0</v>
      </c>
      <c r="R242" s="89">
        <v>0</v>
      </c>
      <c r="S242" s="90">
        <f t="shared" ref="S242:S261" si="135">SUM(L242:R242)</f>
        <v>0</v>
      </c>
      <c r="U242" s="105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36">SUM(V242:AC242)</f>
        <v>0</v>
      </c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</row>
    <row r="243" spans="1:56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134"/>
        <v>0</v>
      </c>
      <c r="K243" s="76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6">
        <v>0</v>
      </c>
      <c r="S243" s="87">
        <f t="shared" si="135"/>
        <v>0</v>
      </c>
      <c r="U243" s="106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36"/>
        <v>0</v>
      </c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</row>
    <row r="244" spans="1:56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134"/>
        <v>0</v>
      </c>
      <c r="K244" s="75" t="s">
        <v>52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9">
        <v>0</v>
      </c>
      <c r="S244" s="90">
        <f t="shared" si="135"/>
        <v>0</v>
      </c>
      <c r="U244" s="105" t="s">
        <v>52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36"/>
        <v>0</v>
      </c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</row>
    <row r="245" spans="1:56" ht="15">
      <c r="A245" s="29" t="s">
        <v>16</v>
      </c>
      <c r="B245" s="44">
        <v>69.821324356844684</v>
      </c>
      <c r="C245" s="44">
        <v>0.41199857559607156</v>
      </c>
      <c r="D245" s="44">
        <v>1.4912353446809634</v>
      </c>
      <c r="E245" s="44">
        <v>0</v>
      </c>
      <c r="F245" s="457"/>
      <c r="G245" s="44">
        <v>0</v>
      </c>
      <c r="H245" s="45">
        <v>0</v>
      </c>
      <c r="I245" s="40">
        <f t="shared" si="134"/>
        <v>71.724558277121716</v>
      </c>
      <c r="K245" s="76" t="s">
        <v>16</v>
      </c>
      <c r="L245" s="44">
        <v>69.821324356844684</v>
      </c>
      <c r="M245" s="44">
        <v>0.41199857559607156</v>
      </c>
      <c r="N245" s="44">
        <v>1.4912353446809634</v>
      </c>
      <c r="O245" s="44">
        <v>0</v>
      </c>
      <c r="P245" s="44">
        <v>0</v>
      </c>
      <c r="Q245" s="44">
        <v>0</v>
      </c>
      <c r="R245" s="86">
        <v>0</v>
      </c>
      <c r="S245" s="87">
        <f t="shared" si="135"/>
        <v>71.724558277121716</v>
      </c>
      <c r="U245" s="106" t="s">
        <v>16</v>
      </c>
      <c r="V245" s="117">
        <v>69.703985000448057</v>
      </c>
      <c r="W245" s="117">
        <v>0</v>
      </c>
      <c r="X245" s="117">
        <v>0</v>
      </c>
      <c r="Y245" s="117">
        <v>0.41199857559607156</v>
      </c>
      <c r="Z245" s="117">
        <v>1.4311940961995067</v>
      </c>
      <c r="AA245" s="117">
        <v>0</v>
      </c>
      <c r="AB245" s="117">
        <v>0</v>
      </c>
      <c r="AC245" s="118">
        <v>0.17738060487807697</v>
      </c>
      <c r="AD245" s="119">
        <v>0.11733935639662024</v>
      </c>
      <c r="AE245" s="119">
        <v>0</v>
      </c>
      <c r="AF245" s="119">
        <v>0</v>
      </c>
      <c r="AG245" s="119">
        <v>6.0041248481456762E-2</v>
      </c>
      <c r="AH245" s="119">
        <v>0</v>
      </c>
      <c r="AI245" s="120">
        <f t="shared" si="136"/>
        <v>71.724558277121716</v>
      </c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</row>
    <row r="246" spans="1:56" ht="15">
      <c r="A246" s="28" t="s">
        <v>64</v>
      </c>
      <c r="B246" s="41">
        <v>31.257052995177627</v>
      </c>
      <c r="C246" s="41">
        <v>0.15218152089929288</v>
      </c>
      <c r="D246" s="41">
        <v>0.5241261875035258</v>
      </c>
      <c r="E246" s="41">
        <v>0</v>
      </c>
      <c r="F246" s="457"/>
      <c r="G246" s="41">
        <v>0</v>
      </c>
      <c r="H246" s="42">
        <v>0</v>
      </c>
      <c r="I246" s="43">
        <f t="shared" si="134"/>
        <v>31.933360703580448</v>
      </c>
      <c r="K246" s="75" t="s">
        <v>64</v>
      </c>
      <c r="L246" s="88">
        <v>31.257052995177627</v>
      </c>
      <c r="M246" s="88">
        <v>0.15218152089929288</v>
      </c>
      <c r="N246" s="88">
        <v>0.5241261875035258</v>
      </c>
      <c r="O246" s="88">
        <v>0</v>
      </c>
      <c r="P246" s="88">
        <v>0</v>
      </c>
      <c r="Q246" s="88">
        <v>0</v>
      </c>
      <c r="R246" s="89">
        <v>0</v>
      </c>
      <c r="S246" s="90">
        <f t="shared" si="135"/>
        <v>31.933360703580448</v>
      </c>
      <c r="U246" s="105" t="s">
        <v>53</v>
      </c>
      <c r="V246" s="121">
        <v>31.253758386088226</v>
      </c>
      <c r="W246" s="121">
        <v>0</v>
      </c>
      <c r="X246" s="121">
        <v>0</v>
      </c>
      <c r="Y246" s="121">
        <v>0.15218152089929288</v>
      </c>
      <c r="Z246" s="121">
        <v>0.52146329539356762</v>
      </c>
      <c r="AA246" s="121">
        <v>0</v>
      </c>
      <c r="AB246" s="121">
        <v>0</v>
      </c>
      <c r="AC246" s="122">
        <v>5.9575011993587374E-3</v>
      </c>
      <c r="AD246" s="121">
        <v>3.2946090894005668E-3</v>
      </c>
      <c r="AE246" s="121">
        <v>0</v>
      </c>
      <c r="AF246" s="121">
        <v>0</v>
      </c>
      <c r="AG246" s="121">
        <v>2.6628921099581711E-3</v>
      </c>
      <c r="AH246" s="121">
        <v>0</v>
      </c>
      <c r="AI246" s="123">
        <f t="shared" si="136"/>
        <v>31.933360703580444</v>
      </c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</row>
    <row r="247" spans="1:56" ht="15">
      <c r="A247" s="29" t="s">
        <v>54</v>
      </c>
      <c r="B247" s="44">
        <v>0</v>
      </c>
      <c r="C247" s="44">
        <v>0</v>
      </c>
      <c r="D247" s="44">
        <v>0</v>
      </c>
      <c r="E247" s="44">
        <v>0.80589853459234717</v>
      </c>
      <c r="F247" s="457"/>
      <c r="G247" s="44">
        <v>0</v>
      </c>
      <c r="H247" s="45">
        <v>0</v>
      </c>
      <c r="I247" s="40">
        <f t="shared" si="134"/>
        <v>0.80589853459234717</v>
      </c>
      <c r="K247" s="76" t="s">
        <v>54</v>
      </c>
      <c r="L247" s="44">
        <v>0</v>
      </c>
      <c r="M247" s="44">
        <v>0</v>
      </c>
      <c r="N247" s="44">
        <v>0</v>
      </c>
      <c r="O247" s="44">
        <v>0.80589853459234717</v>
      </c>
      <c r="P247" s="44">
        <v>150.23435080189947</v>
      </c>
      <c r="Q247" s="44">
        <v>0</v>
      </c>
      <c r="R247" s="86">
        <v>0</v>
      </c>
      <c r="S247" s="87">
        <f t="shared" si="135"/>
        <v>151.04024933649183</v>
      </c>
      <c r="U247" s="106" t="s">
        <v>54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0.80589853459234717</v>
      </c>
      <c r="AB247" s="117">
        <v>150.23435080189947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36"/>
        <v>151.04024933649183</v>
      </c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</row>
    <row r="248" spans="1:56" ht="15">
      <c r="A248" s="28" t="s">
        <v>12</v>
      </c>
      <c r="B248" s="41">
        <v>0</v>
      </c>
      <c r="C248" s="41">
        <v>0</v>
      </c>
      <c r="D248" s="41">
        <v>0</v>
      </c>
      <c r="E248" s="41">
        <v>9.2640450124423387E-2</v>
      </c>
      <c r="F248" s="457"/>
      <c r="G248" s="41">
        <v>0</v>
      </c>
      <c r="H248" s="42">
        <v>0</v>
      </c>
      <c r="I248" s="43">
        <f t="shared" si="134"/>
        <v>9.2640450124423387E-2</v>
      </c>
      <c r="K248" s="75" t="s">
        <v>12</v>
      </c>
      <c r="L248" s="88">
        <v>0</v>
      </c>
      <c r="M248" s="88">
        <v>0</v>
      </c>
      <c r="N248" s="88">
        <v>0</v>
      </c>
      <c r="O248" s="88">
        <v>9.2640450124423387E-2</v>
      </c>
      <c r="P248" s="88">
        <v>14.301751354724917</v>
      </c>
      <c r="Q248" s="88">
        <v>0</v>
      </c>
      <c r="R248" s="89">
        <v>0</v>
      </c>
      <c r="S248" s="90">
        <f t="shared" si="135"/>
        <v>14.394391804849342</v>
      </c>
      <c r="U248" s="105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9.2640450124423387E-2</v>
      </c>
      <c r="AB248" s="121">
        <v>14.301751354724917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36"/>
        <v>14.394391804849342</v>
      </c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</row>
    <row r="249" spans="1:56" ht="15">
      <c r="A249" s="29" t="s">
        <v>55</v>
      </c>
      <c r="B249" s="44">
        <v>0</v>
      </c>
      <c r="C249" s="44">
        <v>0</v>
      </c>
      <c r="D249" s="44">
        <v>2.0149835747878868E-2</v>
      </c>
      <c r="E249" s="44">
        <v>0</v>
      </c>
      <c r="F249" s="457"/>
      <c r="G249" s="44">
        <v>0</v>
      </c>
      <c r="H249" s="45">
        <v>0</v>
      </c>
      <c r="I249" s="40">
        <f t="shared" si="134"/>
        <v>2.0149835747878868E-2</v>
      </c>
      <c r="K249" s="76" t="s">
        <v>55</v>
      </c>
      <c r="L249" s="44">
        <v>0</v>
      </c>
      <c r="M249" s="44">
        <v>0</v>
      </c>
      <c r="N249" s="44">
        <v>2.0149835747878868E-2</v>
      </c>
      <c r="O249" s="44">
        <v>0</v>
      </c>
      <c r="P249" s="44">
        <v>0</v>
      </c>
      <c r="Q249" s="44">
        <v>0</v>
      </c>
      <c r="R249" s="86">
        <v>0</v>
      </c>
      <c r="S249" s="87">
        <f t="shared" si="135"/>
        <v>2.0149835747878868E-2</v>
      </c>
      <c r="U249" s="106" t="s">
        <v>55</v>
      </c>
      <c r="V249" s="117">
        <v>0</v>
      </c>
      <c r="W249" s="117">
        <v>0</v>
      </c>
      <c r="X249" s="117">
        <v>0</v>
      </c>
      <c r="Y249" s="117">
        <v>0</v>
      </c>
      <c r="Z249" s="117">
        <v>2.0149835747878868E-2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36"/>
        <v>2.0149835747878868E-2</v>
      </c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</row>
    <row r="250" spans="1:56" ht="15">
      <c r="A250" s="28" t="s">
        <v>17</v>
      </c>
      <c r="B250" s="41">
        <v>59.322460672831234</v>
      </c>
      <c r="C250" s="41">
        <v>2.8414340480423212</v>
      </c>
      <c r="D250" s="41">
        <v>29.123504554697202</v>
      </c>
      <c r="E250" s="41">
        <v>0.1105537614047367</v>
      </c>
      <c r="F250" s="457"/>
      <c r="G250" s="41">
        <v>0</v>
      </c>
      <c r="H250" s="42">
        <v>0</v>
      </c>
      <c r="I250" s="43">
        <f t="shared" si="134"/>
        <v>91.397953036975494</v>
      </c>
      <c r="K250" s="75" t="s">
        <v>17</v>
      </c>
      <c r="L250" s="88">
        <v>59.322460672831234</v>
      </c>
      <c r="M250" s="88">
        <v>2.8414340480423212</v>
      </c>
      <c r="N250" s="88">
        <v>29.123504554697202</v>
      </c>
      <c r="O250" s="88">
        <v>0.1105537614047367</v>
      </c>
      <c r="P250" s="88">
        <v>0.23606414259237368</v>
      </c>
      <c r="Q250" s="88">
        <v>0</v>
      </c>
      <c r="R250" s="89">
        <v>0</v>
      </c>
      <c r="S250" s="90">
        <f t="shared" si="135"/>
        <v>91.634017179567863</v>
      </c>
      <c r="U250" s="105" t="s">
        <v>17</v>
      </c>
      <c r="V250" s="121">
        <v>59.271068508790478</v>
      </c>
      <c r="W250" s="121">
        <v>0</v>
      </c>
      <c r="X250" s="121">
        <v>0</v>
      </c>
      <c r="Y250" s="121">
        <v>2.8414340480423212</v>
      </c>
      <c r="Z250" s="121">
        <v>29.123504554697202</v>
      </c>
      <c r="AA250" s="121">
        <v>0</v>
      </c>
      <c r="AB250" s="121">
        <v>0.23606414259237368</v>
      </c>
      <c r="AC250" s="122">
        <v>0.16194592544549233</v>
      </c>
      <c r="AD250" s="121">
        <v>5.139216404075559E-2</v>
      </c>
      <c r="AE250" s="121">
        <v>0</v>
      </c>
      <c r="AF250" s="121">
        <v>0</v>
      </c>
      <c r="AG250" s="121">
        <v>0</v>
      </c>
      <c r="AH250" s="121">
        <v>0.1105537614047367</v>
      </c>
      <c r="AI250" s="123">
        <f t="shared" si="136"/>
        <v>91.634017179567863</v>
      </c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</row>
    <row r="251" spans="1:56" ht="15">
      <c r="A251" s="29" t="s">
        <v>139</v>
      </c>
      <c r="B251" s="44">
        <v>417.31026684310257</v>
      </c>
      <c r="C251" s="44">
        <v>12.23895596759855</v>
      </c>
      <c r="D251" s="44">
        <v>287.72394079670414</v>
      </c>
      <c r="E251" s="44">
        <v>1.6871495652447766</v>
      </c>
      <c r="F251" s="457"/>
      <c r="G251" s="44">
        <v>0</v>
      </c>
      <c r="H251" s="45">
        <v>0</v>
      </c>
      <c r="I251" s="40">
        <f t="shared" si="134"/>
        <v>718.96031317264999</v>
      </c>
      <c r="K251" s="76" t="s">
        <v>139</v>
      </c>
      <c r="L251" s="44">
        <v>417.31026684310257</v>
      </c>
      <c r="M251" s="44">
        <v>12.23895596759855</v>
      </c>
      <c r="N251" s="44">
        <v>287.72394079670414</v>
      </c>
      <c r="O251" s="44">
        <v>1.6871495652447766</v>
      </c>
      <c r="P251" s="44">
        <v>0.34269922515606488</v>
      </c>
      <c r="Q251" s="44">
        <v>0</v>
      </c>
      <c r="R251" s="86">
        <v>0</v>
      </c>
      <c r="S251" s="87">
        <f t="shared" si="135"/>
        <v>719.30301239780601</v>
      </c>
      <c r="U251" s="106" t="s">
        <v>139</v>
      </c>
      <c r="V251" s="117">
        <v>405.68276623056511</v>
      </c>
      <c r="W251" s="117">
        <v>0</v>
      </c>
      <c r="X251" s="117">
        <v>0</v>
      </c>
      <c r="Y251" s="117">
        <v>12.23895596759855</v>
      </c>
      <c r="Z251" s="117">
        <v>287.42745594017902</v>
      </c>
      <c r="AA251" s="117">
        <v>1.6871495652447766</v>
      </c>
      <c r="AB251" s="117">
        <v>0.34269922515606488</v>
      </c>
      <c r="AC251" s="118">
        <v>11.923985469062597</v>
      </c>
      <c r="AD251" s="117">
        <v>11.627500612537474</v>
      </c>
      <c r="AE251" s="117">
        <v>0</v>
      </c>
      <c r="AF251" s="117">
        <v>0</v>
      </c>
      <c r="AG251" s="117">
        <v>0.29648485652512313</v>
      </c>
      <c r="AH251" s="117">
        <v>0</v>
      </c>
      <c r="AI251" s="120">
        <f t="shared" si="136"/>
        <v>719.30301239780613</v>
      </c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</row>
    <row r="252" spans="1:56" ht="15">
      <c r="A252" s="28" t="s">
        <v>25</v>
      </c>
      <c r="B252" s="41">
        <v>93.860936447992401</v>
      </c>
      <c r="C252" s="41">
        <v>4.1278948802869868</v>
      </c>
      <c r="D252" s="41">
        <v>67.423590340262237</v>
      </c>
      <c r="E252" s="41">
        <v>449.17159395346454</v>
      </c>
      <c r="F252" s="457"/>
      <c r="G252" s="41">
        <v>70.217700299649806</v>
      </c>
      <c r="H252" s="42">
        <v>10.527846269902739</v>
      </c>
      <c r="I252" s="43">
        <f t="shared" si="134"/>
        <v>695.32956219155869</v>
      </c>
      <c r="K252" s="75" t="s">
        <v>25</v>
      </c>
      <c r="L252" s="88">
        <v>93.860936447992401</v>
      </c>
      <c r="M252" s="88">
        <v>4.1278948802869868</v>
      </c>
      <c r="N252" s="88">
        <v>67.423590340262237</v>
      </c>
      <c r="O252" s="88">
        <v>449.17159395346454</v>
      </c>
      <c r="P252" s="88">
        <v>12.771475548712251</v>
      </c>
      <c r="Q252" s="88">
        <v>70.217700299649806</v>
      </c>
      <c r="R252" s="89">
        <v>10.527846269902739</v>
      </c>
      <c r="S252" s="90">
        <f t="shared" si="135"/>
        <v>708.10103774027095</v>
      </c>
      <c r="U252" s="105" t="s">
        <v>25</v>
      </c>
      <c r="V252" s="121">
        <v>3.4754737414856858</v>
      </c>
      <c r="W252" s="121">
        <v>34.91736200850346</v>
      </c>
      <c r="X252" s="121">
        <v>70.217700299649806</v>
      </c>
      <c r="Y252" s="121">
        <v>4.1278948802869868</v>
      </c>
      <c r="Z252" s="121">
        <v>66.655354810659645</v>
      </c>
      <c r="AA252" s="121">
        <v>416.60684857143741</v>
      </c>
      <c r="AB252" s="121">
        <v>12.771475548712251</v>
      </c>
      <c r="AC252" s="122">
        <v>99.32892787953574</v>
      </c>
      <c r="AD252" s="121">
        <v>55.468100698003248</v>
      </c>
      <c r="AE252" s="121">
        <v>31.09109679712034</v>
      </c>
      <c r="AF252" s="121">
        <v>10.527846269902739</v>
      </c>
      <c r="AG252" s="121">
        <v>0.76823552960259611</v>
      </c>
      <c r="AH252" s="121">
        <v>1.4736485849067857</v>
      </c>
      <c r="AI252" s="123">
        <f t="shared" si="136"/>
        <v>708.10103774027107</v>
      </c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</row>
    <row r="253" spans="1:56" ht="15">
      <c r="A253" s="29" t="s">
        <v>24</v>
      </c>
      <c r="B253" s="44">
        <v>31.925517064596033</v>
      </c>
      <c r="C253" s="44">
        <v>0</v>
      </c>
      <c r="D253" s="44">
        <v>0.58666169165325632</v>
      </c>
      <c r="E253" s="44">
        <v>0</v>
      </c>
      <c r="F253" s="457"/>
      <c r="G253" s="44">
        <v>0</v>
      </c>
      <c r="H253" s="45">
        <v>0</v>
      </c>
      <c r="I253" s="40">
        <f t="shared" si="134"/>
        <v>32.512178756249291</v>
      </c>
      <c r="K253" s="76" t="s">
        <v>24</v>
      </c>
      <c r="L253" s="44">
        <v>31.925517064596033</v>
      </c>
      <c r="M253" s="44">
        <v>0</v>
      </c>
      <c r="N253" s="44">
        <v>0.58666169165325632</v>
      </c>
      <c r="O253" s="44">
        <v>0</v>
      </c>
      <c r="P253" s="44">
        <v>0</v>
      </c>
      <c r="Q253" s="44">
        <v>0</v>
      </c>
      <c r="R253" s="86">
        <v>0</v>
      </c>
      <c r="S253" s="87">
        <f t="shared" si="135"/>
        <v>32.512178756249291</v>
      </c>
      <c r="U253" s="106" t="s">
        <v>24</v>
      </c>
      <c r="V253" s="117">
        <v>31.669413639728067</v>
      </c>
      <c r="W253" s="117">
        <v>0</v>
      </c>
      <c r="X253" s="117">
        <v>0</v>
      </c>
      <c r="Y253" s="117">
        <v>0</v>
      </c>
      <c r="Z253" s="117">
        <v>0.58666169165325632</v>
      </c>
      <c r="AA253" s="117">
        <v>0</v>
      </c>
      <c r="AB253" s="117">
        <v>0</v>
      </c>
      <c r="AC253" s="118">
        <v>0.25610342486796683</v>
      </c>
      <c r="AD253" s="117">
        <v>0.25610342486796683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36"/>
        <v>32.512178756249291</v>
      </c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</row>
    <row r="254" spans="1:56" ht="15">
      <c r="A254" s="28" t="s">
        <v>56</v>
      </c>
      <c r="B254" s="41">
        <v>0.16701168694483018</v>
      </c>
      <c r="C254" s="41">
        <v>0.28323115981880997</v>
      </c>
      <c r="D254" s="41">
        <v>0.51653099055102114</v>
      </c>
      <c r="E254" s="41">
        <v>0</v>
      </c>
      <c r="F254" s="457"/>
      <c r="G254" s="41">
        <v>0</v>
      </c>
      <c r="H254" s="42">
        <v>0</v>
      </c>
      <c r="I254" s="43">
        <f t="shared" si="134"/>
        <v>0.96677383731466127</v>
      </c>
      <c r="K254" s="75" t="s">
        <v>56</v>
      </c>
      <c r="L254" s="88">
        <v>0.16701168694483018</v>
      </c>
      <c r="M254" s="88">
        <v>0.28323115981880997</v>
      </c>
      <c r="N254" s="88">
        <v>0.51653099055102114</v>
      </c>
      <c r="O254" s="88">
        <v>0</v>
      </c>
      <c r="P254" s="88">
        <v>0</v>
      </c>
      <c r="Q254" s="88">
        <v>0</v>
      </c>
      <c r="R254" s="89">
        <v>0</v>
      </c>
      <c r="S254" s="90">
        <f t="shared" si="135"/>
        <v>0.96677383731466127</v>
      </c>
      <c r="U254" s="105" t="s">
        <v>56</v>
      </c>
      <c r="V254" s="121">
        <v>0.16701168694483018</v>
      </c>
      <c r="W254" s="121">
        <v>0</v>
      </c>
      <c r="X254" s="121">
        <v>0</v>
      </c>
      <c r="Y254" s="121">
        <v>0.28323115981880997</v>
      </c>
      <c r="Z254" s="121">
        <v>0.51653099055102114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36"/>
        <v>0.96677383731466127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</row>
    <row r="255" spans="1:56" ht="15">
      <c r="A255" s="29" t="s">
        <v>22</v>
      </c>
      <c r="B255" s="44">
        <v>2.0071213455152326</v>
      </c>
      <c r="C255" s="44">
        <v>0</v>
      </c>
      <c r="D255" s="44">
        <v>75.546168080166211</v>
      </c>
      <c r="E255" s="44">
        <v>0</v>
      </c>
      <c r="F255" s="457"/>
      <c r="G255" s="44">
        <v>0</v>
      </c>
      <c r="H255" s="45">
        <v>0</v>
      </c>
      <c r="I255" s="40">
        <f t="shared" si="134"/>
        <v>77.553289425681442</v>
      </c>
      <c r="K255" s="76" t="s">
        <v>22</v>
      </c>
      <c r="L255" s="44">
        <v>2.0071213455152326</v>
      </c>
      <c r="M255" s="44">
        <v>0</v>
      </c>
      <c r="N255" s="44">
        <v>75.546168080166211</v>
      </c>
      <c r="O255" s="44">
        <v>0</v>
      </c>
      <c r="P255" s="44">
        <v>6.2716788127560337</v>
      </c>
      <c r="Q255" s="44">
        <v>0</v>
      </c>
      <c r="R255" s="86">
        <v>0</v>
      </c>
      <c r="S255" s="87">
        <f t="shared" si="135"/>
        <v>83.824968238437478</v>
      </c>
      <c r="U255" s="106" t="s">
        <v>22</v>
      </c>
      <c r="V255" s="117">
        <v>2.0071213455152326</v>
      </c>
      <c r="W255" s="117">
        <v>0</v>
      </c>
      <c r="X255" s="117">
        <v>0</v>
      </c>
      <c r="Y255" s="117">
        <v>0</v>
      </c>
      <c r="Z255" s="117">
        <v>75.520366229188312</v>
      </c>
      <c r="AA255" s="117">
        <v>0</v>
      </c>
      <c r="AB255" s="117">
        <v>6.2716788127560337</v>
      </c>
      <c r="AC255" s="118">
        <v>2.5801850977905542E-2</v>
      </c>
      <c r="AD255" s="117">
        <v>0</v>
      </c>
      <c r="AE255" s="117">
        <v>0</v>
      </c>
      <c r="AF255" s="117">
        <v>0</v>
      </c>
      <c r="AG255" s="117">
        <v>2.5801850977905542E-2</v>
      </c>
      <c r="AH255" s="117">
        <v>0</v>
      </c>
      <c r="AI255" s="120">
        <f t="shared" si="136"/>
        <v>83.824968238437478</v>
      </c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</row>
    <row r="256" spans="1:56" ht="15">
      <c r="A256" s="28" t="s">
        <v>21</v>
      </c>
      <c r="B256" s="41">
        <v>10.339177781708919</v>
      </c>
      <c r="C256" s="41">
        <v>0</v>
      </c>
      <c r="D256" s="41">
        <v>2.5847944454272298</v>
      </c>
      <c r="E256" s="41">
        <v>0</v>
      </c>
      <c r="F256" s="457"/>
      <c r="G256" s="41">
        <v>0</v>
      </c>
      <c r="H256" s="42">
        <v>0</v>
      </c>
      <c r="I256" s="43">
        <f t="shared" si="134"/>
        <v>12.923972227136149</v>
      </c>
      <c r="K256" s="75" t="s">
        <v>21</v>
      </c>
      <c r="L256" s="88">
        <v>10.339177781708919</v>
      </c>
      <c r="M256" s="88">
        <v>0</v>
      </c>
      <c r="N256" s="88">
        <v>2.5847944454272298</v>
      </c>
      <c r="O256" s="88">
        <v>0</v>
      </c>
      <c r="P256" s="88">
        <v>0</v>
      </c>
      <c r="Q256" s="88">
        <v>0</v>
      </c>
      <c r="R256" s="89">
        <v>0</v>
      </c>
      <c r="S256" s="90">
        <f t="shared" si="135"/>
        <v>12.923972227136149</v>
      </c>
      <c r="U256" s="105" t="s">
        <v>57</v>
      </c>
      <c r="V256" s="121">
        <v>10.339177781708919</v>
      </c>
      <c r="W256" s="121">
        <v>0</v>
      </c>
      <c r="X256" s="121">
        <v>0</v>
      </c>
      <c r="Y256" s="121">
        <v>0</v>
      </c>
      <c r="Z256" s="121">
        <v>2.5847944454272298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36"/>
        <v>12.923972227136149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</row>
    <row r="257" spans="1:56" ht="15">
      <c r="A257" s="30" t="s">
        <v>60</v>
      </c>
      <c r="B257" s="44">
        <v>1.6919999999999999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134"/>
        <v>1.6919999999999999</v>
      </c>
      <c r="K257" s="77" t="s">
        <v>60</v>
      </c>
      <c r="L257" s="44">
        <v>1.6919999999999999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6">
        <v>0</v>
      </c>
      <c r="S257" s="87">
        <f t="shared" si="135"/>
        <v>1.6919999999999999</v>
      </c>
      <c r="U257" s="107" t="s">
        <v>58</v>
      </c>
      <c r="V257" s="117">
        <v>1.6919999999999999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36"/>
        <v>1.6919999999999999</v>
      </c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</row>
    <row r="258" spans="1:56">
      <c r="A258" s="57" t="s">
        <v>23</v>
      </c>
      <c r="B258" s="61">
        <v>1.6919999999999999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134"/>
        <v>1.6919999999999999</v>
      </c>
      <c r="K258" s="78" t="s">
        <v>23</v>
      </c>
      <c r="L258" s="91">
        <v>1.6919999999999999</v>
      </c>
      <c r="M258" s="91">
        <v>0</v>
      </c>
      <c r="N258" s="91">
        <v>0</v>
      </c>
      <c r="O258" s="91">
        <v>0</v>
      </c>
      <c r="P258" s="91">
        <v>0</v>
      </c>
      <c r="Q258" s="91">
        <v>0</v>
      </c>
      <c r="R258" s="92">
        <v>0</v>
      </c>
      <c r="S258" s="93">
        <f t="shared" si="135"/>
        <v>1.6919999999999999</v>
      </c>
      <c r="U258" s="108" t="s">
        <v>61</v>
      </c>
      <c r="V258" s="124">
        <v>1.6919999999999999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36"/>
        <v>1.6919999999999999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</row>
    <row r="259" spans="1:56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134"/>
        <v>0</v>
      </c>
      <c r="K259" s="79" t="s">
        <v>19</v>
      </c>
      <c r="L259" s="64">
        <v>0</v>
      </c>
      <c r="M259" s="64">
        <v>0</v>
      </c>
      <c r="N259" s="64">
        <v>0</v>
      </c>
      <c r="O259" s="64">
        <v>0</v>
      </c>
      <c r="P259" s="64">
        <v>0</v>
      </c>
      <c r="Q259" s="64">
        <v>0</v>
      </c>
      <c r="R259" s="94">
        <v>0</v>
      </c>
      <c r="S259" s="95">
        <f t="shared" si="135"/>
        <v>0</v>
      </c>
      <c r="U259" s="109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36"/>
        <v>0</v>
      </c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</row>
    <row r="260" spans="1:56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134"/>
        <v>0</v>
      </c>
      <c r="K260" s="78" t="s">
        <v>20</v>
      </c>
      <c r="L260" s="91">
        <v>0</v>
      </c>
      <c r="M260" s="91">
        <v>0</v>
      </c>
      <c r="N260" s="91">
        <v>0</v>
      </c>
      <c r="O260" s="91">
        <v>0</v>
      </c>
      <c r="P260" s="91">
        <v>0</v>
      </c>
      <c r="Q260" s="91">
        <v>0</v>
      </c>
      <c r="R260" s="92">
        <v>0</v>
      </c>
      <c r="S260" s="93">
        <f t="shared" si="135"/>
        <v>0</v>
      </c>
      <c r="U260" s="108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36"/>
        <v>0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</row>
    <row r="261" spans="1:56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134"/>
        <v>0</v>
      </c>
      <c r="K261" s="80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6">
        <v>0</v>
      </c>
      <c r="S261" s="97">
        <f t="shared" si="135"/>
        <v>0</v>
      </c>
      <c r="U261" s="109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36"/>
        <v>0</v>
      </c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</row>
    <row r="262" spans="1:56" ht="15">
      <c r="A262" s="35" t="s">
        <v>26</v>
      </c>
      <c r="B262" s="69">
        <f>SUM(B241:B257)</f>
        <v>717.70286919471368</v>
      </c>
      <c r="C262" s="69">
        <f t="shared" ref="C262:I262" si="137">SUM(C241:C257)</f>
        <v>20.055696152242035</v>
      </c>
      <c r="D262" s="69">
        <f t="shared" si="137"/>
        <v>465.54070226739367</v>
      </c>
      <c r="E262" s="69">
        <f t="shared" si="137"/>
        <v>451.86783626483083</v>
      </c>
      <c r="F262" s="69">
        <f t="shared" si="137"/>
        <v>0</v>
      </c>
      <c r="G262" s="69">
        <f t="shared" si="137"/>
        <v>70.217700299649806</v>
      </c>
      <c r="H262" s="70">
        <f t="shared" si="137"/>
        <v>10.527846269902739</v>
      </c>
      <c r="I262" s="40">
        <f t="shared" si="137"/>
        <v>1735.9126504487326</v>
      </c>
      <c r="K262" s="81" t="s">
        <v>26</v>
      </c>
      <c r="L262" s="69">
        <f>SUM(L241:L257)</f>
        <v>717.70286919471368</v>
      </c>
      <c r="M262" s="69">
        <f t="shared" ref="M262:S262" si="138">SUM(M241:M257)</f>
        <v>20.055696152242035</v>
      </c>
      <c r="N262" s="69">
        <f t="shared" si="138"/>
        <v>465.54070226739367</v>
      </c>
      <c r="O262" s="69">
        <f t="shared" si="138"/>
        <v>451.86783626483083</v>
      </c>
      <c r="P262" s="69">
        <f t="shared" si="138"/>
        <v>184.1580198858411</v>
      </c>
      <c r="Q262" s="69">
        <f t="shared" si="138"/>
        <v>70.217700299649806</v>
      </c>
      <c r="R262" s="70">
        <f t="shared" si="138"/>
        <v>10.527846269902739</v>
      </c>
      <c r="S262" s="98">
        <f t="shared" si="138"/>
        <v>1920.0706703345738</v>
      </c>
      <c r="U262" s="110" t="s">
        <v>59</v>
      </c>
      <c r="V262" s="130">
        <f>SUM(V241:V257)</f>
        <v>615.26177632127462</v>
      </c>
      <c r="W262" s="130">
        <f t="shared" ref="W262:AH262" si="139">SUM(W241:W257)</f>
        <v>34.91736200850346</v>
      </c>
      <c r="X262" s="130">
        <f t="shared" si="139"/>
        <v>70.217700299649806</v>
      </c>
      <c r="Y262" s="130">
        <f t="shared" si="139"/>
        <v>20.055696152242035</v>
      </c>
      <c r="Z262" s="130">
        <f t="shared" si="139"/>
        <v>464.38747588969665</v>
      </c>
      <c r="AA262" s="130">
        <f t="shared" si="139"/>
        <v>419.19253712139897</v>
      </c>
      <c r="AB262" s="130">
        <f t="shared" si="139"/>
        <v>184.1580198858411</v>
      </c>
      <c r="AC262" s="130">
        <f t="shared" si="139"/>
        <v>111.88010265596714</v>
      </c>
      <c r="AD262" s="131">
        <f t="shared" si="139"/>
        <v>67.523730864935473</v>
      </c>
      <c r="AE262" s="131">
        <f t="shared" si="139"/>
        <v>31.09109679712034</v>
      </c>
      <c r="AF262" s="131">
        <f t="shared" si="139"/>
        <v>10.527846269902739</v>
      </c>
      <c r="AG262" s="131">
        <f t="shared" si="139"/>
        <v>1.1532263776970395</v>
      </c>
      <c r="AH262" s="131">
        <f t="shared" si="139"/>
        <v>1.5842023463115225</v>
      </c>
      <c r="AI262" s="132">
        <f>SUM(V262:AC262)</f>
        <v>1920.0706703345741</v>
      </c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</row>
    <row r="263" spans="1:56" s="3" customFormat="1" ht="15" thickBot="1">
      <c r="A263" s="32" t="s">
        <v>83</v>
      </c>
      <c r="B263" s="49">
        <f>IF($I262=0,"-",B262/$I262)</f>
        <v>0.41344411483445775</v>
      </c>
      <c r="C263" s="49">
        <f t="shared" ref="C263:H263" si="140">IF($I262=0,"-",C262/$I262)</f>
        <v>1.1553401691644823E-2</v>
      </c>
      <c r="D263" s="49">
        <f t="shared" si="140"/>
        <v>0.26818210129815667</v>
      </c>
      <c r="E263" s="49">
        <f t="shared" si="140"/>
        <v>0.26030563009493779</v>
      </c>
      <c r="F263" s="49">
        <f t="shared" si="140"/>
        <v>0</v>
      </c>
      <c r="G263" s="49">
        <f t="shared" si="140"/>
        <v>4.0450019349475078E-2</v>
      </c>
      <c r="H263" s="71">
        <f t="shared" si="140"/>
        <v>6.0647327313279823E-3</v>
      </c>
      <c r="I263" s="50">
        <f>SUM(B263:H263)</f>
        <v>1.0000000000000002</v>
      </c>
      <c r="J263" s="5"/>
      <c r="K263" s="82" t="s">
        <v>83</v>
      </c>
      <c r="L263" s="99">
        <f>IF($S262=0,"-",L262/$S262)</f>
        <v>0.37378981944953799</v>
      </c>
      <c r="M263" s="99">
        <f t="shared" ref="M263:R263" si="141">IF($S262=0,"-",M262/$S262)</f>
        <v>1.0445290614614364E-2</v>
      </c>
      <c r="N263" s="99">
        <f t="shared" si="141"/>
        <v>0.24246019141903399</v>
      </c>
      <c r="O263" s="99">
        <f t="shared" si="141"/>
        <v>0.23533916914948369</v>
      </c>
      <c r="P263" s="99">
        <f t="shared" si="141"/>
        <v>9.5912105075669649E-2</v>
      </c>
      <c r="Q263" s="99">
        <f t="shared" si="141"/>
        <v>3.6570372843315352E-2</v>
      </c>
      <c r="R263" s="100">
        <f t="shared" si="141"/>
        <v>5.4830514483449992E-3</v>
      </c>
      <c r="S263" s="101">
        <f>SUM(L263:R263)</f>
        <v>1</v>
      </c>
      <c r="T263" s="5"/>
      <c r="U263" s="111" t="s">
        <v>83</v>
      </c>
      <c r="V263" s="133">
        <f>+V262/$AI262</f>
        <v>0.32043704735829576</v>
      </c>
      <c r="W263" s="133">
        <f t="shared" ref="W263:AH263" si="142">+W262/$AI262</f>
        <v>1.8185456685518287E-2</v>
      </c>
      <c r="X263" s="133">
        <f t="shared" si="142"/>
        <v>3.6570372843315352E-2</v>
      </c>
      <c r="Y263" s="133">
        <f t="shared" si="142"/>
        <v>1.0445290614614362E-2</v>
      </c>
      <c r="Z263" s="133">
        <f t="shared" si="142"/>
        <v>0.24185957478782627</v>
      </c>
      <c r="AA263" s="133">
        <f t="shared" si="142"/>
        <v>0.21832141055951565</v>
      </c>
      <c r="AB263" s="133">
        <f t="shared" si="142"/>
        <v>9.5912105075669635E-2</v>
      </c>
      <c r="AC263" s="133">
        <f t="shared" si="142"/>
        <v>5.8268742075244517E-2</v>
      </c>
      <c r="AD263" s="133">
        <f t="shared" si="142"/>
        <v>3.5167315405723792E-2</v>
      </c>
      <c r="AE263" s="133">
        <f t="shared" si="142"/>
        <v>1.6192683570184784E-2</v>
      </c>
      <c r="AF263" s="133">
        <f t="shared" si="142"/>
        <v>5.4830514483449984E-3</v>
      </c>
      <c r="AG263" s="133">
        <f t="shared" si="142"/>
        <v>6.0061663120768822E-4</v>
      </c>
      <c r="AH263" s="133">
        <f t="shared" si="142"/>
        <v>8.2507501978324252E-4</v>
      </c>
      <c r="AI263" s="134">
        <f>SUM(V263:AC263)</f>
        <v>0.99999999999999978</v>
      </c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</row>
    <row r="264" spans="1:56" ht="15" thickBot="1">
      <c r="A264" s="33"/>
      <c r="B264" s="33"/>
      <c r="C264" s="33"/>
      <c r="D264" s="33"/>
      <c r="E264" s="33"/>
      <c r="F264" s="33"/>
      <c r="G264" s="33"/>
      <c r="H264" s="33"/>
      <c r="I264" s="33"/>
      <c r="K264" s="33"/>
      <c r="L264" s="33"/>
      <c r="M264" s="33"/>
      <c r="N264" s="33"/>
      <c r="O264" s="33"/>
      <c r="P264" s="33"/>
      <c r="Q264" s="33"/>
      <c r="R264" s="33"/>
      <c r="S264" s="33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</row>
    <row r="265" spans="1:56" ht="42.7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7" t="s">
        <v>33</v>
      </c>
      <c r="L265" s="84" t="s">
        <v>0</v>
      </c>
      <c r="M265" s="84" t="s">
        <v>1</v>
      </c>
      <c r="N265" s="84" t="s">
        <v>2</v>
      </c>
      <c r="O265" s="84" t="s">
        <v>3</v>
      </c>
      <c r="P265" s="84" t="s">
        <v>27</v>
      </c>
      <c r="Q265" s="84" t="s">
        <v>4</v>
      </c>
      <c r="R265" s="84" t="s">
        <v>5</v>
      </c>
      <c r="S265" s="85" t="s">
        <v>6</v>
      </c>
      <c r="U265" s="415" t="s">
        <v>33</v>
      </c>
      <c r="V265" s="114" t="s">
        <v>68</v>
      </c>
      <c r="W265" s="114" t="s">
        <v>69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51</v>
      </c>
      <c r="AC265" s="114" t="s">
        <v>63</v>
      </c>
      <c r="AD265" s="115" t="s">
        <v>70</v>
      </c>
      <c r="AE265" s="115" t="s">
        <v>71</v>
      </c>
      <c r="AF265" s="115" t="s">
        <v>72</v>
      </c>
      <c r="AG265" s="115" t="s">
        <v>73</v>
      </c>
      <c r="AH265" s="115" t="s">
        <v>74</v>
      </c>
      <c r="AI265" s="116" t="s">
        <v>59</v>
      </c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</row>
    <row r="266" spans="1:56" ht="15" customHeight="1">
      <c r="A266" s="447" t="s">
        <v>33</v>
      </c>
      <c r="B266" s="387" t="s">
        <v>115</v>
      </c>
      <c r="C266" s="388"/>
      <c r="D266" s="388"/>
      <c r="E266" s="388"/>
      <c r="F266" s="388"/>
      <c r="G266" s="388"/>
      <c r="H266" s="388"/>
      <c r="I266" s="389"/>
      <c r="K266" s="408" t="s">
        <v>33</v>
      </c>
      <c r="L266" s="390" t="s">
        <v>115</v>
      </c>
      <c r="M266" s="391"/>
      <c r="N266" s="391"/>
      <c r="O266" s="391"/>
      <c r="P266" s="391"/>
      <c r="Q266" s="391"/>
      <c r="R266" s="391"/>
      <c r="S266" s="392"/>
      <c r="U266" s="416" t="s">
        <v>33</v>
      </c>
      <c r="V266" s="413" t="s">
        <v>115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</row>
    <row r="267" spans="1:56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  <c r="K267" s="83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2">
        <v>0</v>
      </c>
      <c r="S267" s="103">
        <f>SUM(L267:R267)</f>
        <v>0</v>
      </c>
      <c r="U267" s="104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</row>
    <row r="268" spans="1:56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143">SUM(B268:H268)</f>
        <v>0</v>
      </c>
      <c r="K268" s="75" t="s">
        <v>8</v>
      </c>
      <c r="L268" s="8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9">
        <v>0</v>
      </c>
      <c r="S268" s="90">
        <f t="shared" ref="S268:S287" si="144">SUM(L268:R268)</f>
        <v>0</v>
      </c>
      <c r="U268" s="105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45">SUM(V268:AC268)</f>
        <v>0</v>
      </c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</row>
    <row r="269" spans="1:56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143"/>
        <v>0</v>
      </c>
      <c r="K269" s="76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6">
        <v>0</v>
      </c>
      <c r="S269" s="87">
        <f t="shared" si="144"/>
        <v>0</v>
      </c>
      <c r="U269" s="106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45"/>
        <v>0</v>
      </c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</row>
    <row r="270" spans="1:56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143"/>
        <v>0</v>
      </c>
      <c r="K270" s="75" t="s">
        <v>52</v>
      </c>
      <c r="L270" s="8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9">
        <v>0</v>
      </c>
      <c r="S270" s="90">
        <f t="shared" si="144"/>
        <v>0</v>
      </c>
      <c r="U270" s="105" t="s">
        <v>52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45"/>
        <v>0</v>
      </c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</row>
    <row r="271" spans="1:56" ht="15">
      <c r="A271" s="29" t="s">
        <v>16</v>
      </c>
      <c r="B271" s="44">
        <v>0.92943619644573305</v>
      </c>
      <c r="C271" s="44">
        <v>5.0354545829698996</v>
      </c>
      <c r="D271" s="44">
        <v>1.8086040889199018</v>
      </c>
      <c r="E271" s="44">
        <v>0</v>
      </c>
      <c r="F271" s="457"/>
      <c r="G271" s="44">
        <v>0</v>
      </c>
      <c r="H271" s="45">
        <v>0</v>
      </c>
      <c r="I271" s="40">
        <f t="shared" si="143"/>
        <v>7.7734948683355345</v>
      </c>
      <c r="K271" s="76" t="s">
        <v>16</v>
      </c>
      <c r="L271" s="44">
        <v>0.92943619644573305</v>
      </c>
      <c r="M271" s="44">
        <v>5.0354545829698996</v>
      </c>
      <c r="N271" s="44">
        <v>1.8086040889199018</v>
      </c>
      <c r="O271" s="44">
        <v>0</v>
      </c>
      <c r="P271" s="44">
        <v>0</v>
      </c>
      <c r="Q271" s="44">
        <v>0</v>
      </c>
      <c r="R271" s="86">
        <v>0</v>
      </c>
      <c r="S271" s="87">
        <f t="shared" si="144"/>
        <v>7.7734948683355345</v>
      </c>
      <c r="U271" s="106" t="s">
        <v>16</v>
      </c>
      <c r="V271" s="117">
        <v>0.92943619644573305</v>
      </c>
      <c r="W271" s="117">
        <v>0</v>
      </c>
      <c r="X271" s="117">
        <v>0</v>
      </c>
      <c r="Y271" s="117">
        <v>5.0354545829698996</v>
      </c>
      <c r="Z271" s="117">
        <v>1.8086040889199018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45"/>
        <v>7.7734948683355345</v>
      </c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</row>
    <row r="272" spans="1:56" ht="15">
      <c r="A272" s="28" t="s">
        <v>64</v>
      </c>
      <c r="B272" s="41">
        <v>0.98198519153577679</v>
      </c>
      <c r="C272" s="41">
        <v>0.15527373609378911</v>
      </c>
      <c r="D272" s="41">
        <v>2.7456941138535869</v>
      </c>
      <c r="E272" s="41">
        <v>0.14050379534340429</v>
      </c>
      <c r="F272" s="457"/>
      <c r="G272" s="41">
        <v>0</v>
      </c>
      <c r="H272" s="42">
        <v>0</v>
      </c>
      <c r="I272" s="43">
        <f t="shared" si="143"/>
        <v>4.0234568368265569</v>
      </c>
      <c r="K272" s="75" t="s">
        <v>64</v>
      </c>
      <c r="L272" s="88">
        <v>0.98198519153577679</v>
      </c>
      <c r="M272" s="88">
        <v>0.15527373609378911</v>
      </c>
      <c r="N272" s="88">
        <v>2.7456941138535869</v>
      </c>
      <c r="O272" s="88">
        <v>0.14050379534340429</v>
      </c>
      <c r="P272" s="88">
        <v>0</v>
      </c>
      <c r="Q272" s="88">
        <v>0</v>
      </c>
      <c r="R272" s="89">
        <v>0</v>
      </c>
      <c r="S272" s="90">
        <f t="shared" si="144"/>
        <v>4.0234568368265569</v>
      </c>
      <c r="U272" s="105" t="s">
        <v>53</v>
      </c>
      <c r="V272" s="121">
        <v>0.98198519153577679</v>
      </c>
      <c r="W272" s="121">
        <v>0</v>
      </c>
      <c r="X272" s="121">
        <v>0</v>
      </c>
      <c r="Y272" s="121">
        <v>0.15527373609378911</v>
      </c>
      <c r="Z272" s="121">
        <v>2.7456941138535869</v>
      </c>
      <c r="AA272" s="121">
        <v>0.14050379534340429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45"/>
        <v>4.0234568368265569</v>
      </c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</row>
    <row r="273" spans="1:56" ht="15">
      <c r="A273" s="29" t="s">
        <v>54</v>
      </c>
      <c r="B273" s="44">
        <v>0</v>
      </c>
      <c r="C273" s="44">
        <v>0</v>
      </c>
      <c r="D273" s="44">
        <v>0</v>
      </c>
      <c r="E273" s="44">
        <v>15.438596254010587</v>
      </c>
      <c r="F273" s="457"/>
      <c r="G273" s="44">
        <v>0</v>
      </c>
      <c r="H273" s="45">
        <v>0</v>
      </c>
      <c r="I273" s="40">
        <f t="shared" si="143"/>
        <v>15.438596254010587</v>
      </c>
      <c r="K273" s="76" t="s">
        <v>54</v>
      </c>
      <c r="L273" s="44">
        <v>0</v>
      </c>
      <c r="M273" s="44">
        <v>0</v>
      </c>
      <c r="N273" s="44">
        <v>0</v>
      </c>
      <c r="O273" s="44">
        <v>15.438596254010587</v>
      </c>
      <c r="P273" s="44">
        <v>211.36043543328518</v>
      </c>
      <c r="Q273" s="44">
        <v>0</v>
      </c>
      <c r="R273" s="86">
        <v>0</v>
      </c>
      <c r="S273" s="87">
        <f t="shared" si="144"/>
        <v>226.79903168729575</v>
      </c>
      <c r="U273" s="106" t="s">
        <v>54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15.438596254010587</v>
      </c>
      <c r="AB273" s="117">
        <v>211.36043543328518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45"/>
        <v>226.79903168729575</v>
      </c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</row>
    <row r="274" spans="1:56" ht="15">
      <c r="A274" s="28" t="s">
        <v>12</v>
      </c>
      <c r="B274" s="41">
        <v>0</v>
      </c>
      <c r="C274" s="41">
        <v>0</v>
      </c>
      <c r="D274" s="41">
        <v>0</v>
      </c>
      <c r="E274" s="41">
        <v>7.4316442966605714E-3</v>
      </c>
      <c r="F274" s="457"/>
      <c r="G274" s="41">
        <v>0</v>
      </c>
      <c r="H274" s="42">
        <v>0</v>
      </c>
      <c r="I274" s="43">
        <f t="shared" si="143"/>
        <v>7.4316442966605714E-3</v>
      </c>
      <c r="K274" s="75" t="s">
        <v>12</v>
      </c>
      <c r="L274" s="88">
        <v>0</v>
      </c>
      <c r="M274" s="88">
        <v>0</v>
      </c>
      <c r="N274" s="88">
        <v>0</v>
      </c>
      <c r="O274" s="88">
        <v>7.4316442966605714E-3</v>
      </c>
      <c r="P274" s="88">
        <v>0.48085016405776071</v>
      </c>
      <c r="Q274" s="88">
        <v>0</v>
      </c>
      <c r="R274" s="89">
        <v>0</v>
      </c>
      <c r="S274" s="90">
        <f t="shared" si="144"/>
        <v>0.48828180835442125</v>
      </c>
      <c r="U274" s="105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7.4316442966605714E-3</v>
      </c>
      <c r="AB274" s="121">
        <v>0.48085016405776071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45"/>
        <v>0.48828180835442125</v>
      </c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</row>
    <row r="275" spans="1:56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143"/>
        <v>0</v>
      </c>
      <c r="K275" s="76" t="s">
        <v>55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6">
        <v>0</v>
      </c>
      <c r="S275" s="87">
        <f t="shared" si="144"/>
        <v>0</v>
      </c>
      <c r="U275" s="106" t="s">
        <v>55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45"/>
        <v>0</v>
      </c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</row>
    <row r="276" spans="1:56" ht="15">
      <c r="A276" s="28" t="s">
        <v>17</v>
      </c>
      <c r="B276" s="41">
        <v>7.8702222567877317E-2</v>
      </c>
      <c r="C276" s="41">
        <v>0</v>
      </c>
      <c r="D276" s="41">
        <v>1.0635435482145581</v>
      </c>
      <c r="E276" s="41">
        <v>0</v>
      </c>
      <c r="F276" s="457"/>
      <c r="G276" s="41">
        <v>0</v>
      </c>
      <c r="H276" s="42">
        <v>0</v>
      </c>
      <c r="I276" s="43">
        <f t="shared" si="143"/>
        <v>1.1422457707824354</v>
      </c>
      <c r="K276" s="75" t="s">
        <v>17</v>
      </c>
      <c r="L276" s="88">
        <v>7.8702222567877317E-2</v>
      </c>
      <c r="M276" s="88">
        <v>0</v>
      </c>
      <c r="N276" s="88">
        <v>1.0635435482145581</v>
      </c>
      <c r="O276" s="88">
        <v>0</v>
      </c>
      <c r="P276" s="88">
        <v>2.9682834821428572</v>
      </c>
      <c r="Q276" s="88">
        <v>0</v>
      </c>
      <c r="R276" s="89">
        <v>0</v>
      </c>
      <c r="S276" s="90">
        <f t="shared" si="144"/>
        <v>4.1105292529252928</v>
      </c>
      <c r="U276" s="105" t="s">
        <v>17</v>
      </c>
      <c r="V276" s="121">
        <v>7.8702222567877317E-2</v>
      </c>
      <c r="W276" s="121">
        <v>0</v>
      </c>
      <c r="X276" s="121">
        <v>0</v>
      </c>
      <c r="Y276" s="121">
        <v>0</v>
      </c>
      <c r="Z276" s="121">
        <v>1.0635435482145581</v>
      </c>
      <c r="AA276" s="121">
        <v>0</v>
      </c>
      <c r="AB276" s="121">
        <v>2.9682834821428572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45"/>
        <v>4.1105292529252928</v>
      </c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</row>
    <row r="277" spans="1:56" ht="15">
      <c r="A277" s="29" t="s">
        <v>139</v>
      </c>
      <c r="B277" s="44">
        <v>3.297581367681162E-2</v>
      </c>
      <c r="C277" s="44">
        <v>0.38297541211037167</v>
      </c>
      <c r="D277" s="44">
        <v>1.437606200754467</v>
      </c>
      <c r="E277" s="44">
        <v>0</v>
      </c>
      <c r="F277" s="457"/>
      <c r="G277" s="44">
        <v>0</v>
      </c>
      <c r="H277" s="45">
        <v>0</v>
      </c>
      <c r="I277" s="40">
        <f t="shared" si="143"/>
        <v>1.8535574265416503</v>
      </c>
      <c r="K277" s="76" t="s">
        <v>139</v>
      </c>
      <c r="L277" s="44">
        <v>3.297581367681162E-2</v>
      </c>
      <c r="M277" s="44">
        <v>0.38297541211037167</v>
      </c>
      <c r="N277" s="44">
        <v>1.437606200754467</v>
      </c>
      <c r="O277" s="44">
        <v>0</v>
      </c>
      <c r="P277" s="44">
        <v>0</v>
      </c>
      <c r="Q277" s="44">
        <v>0</v>
      </c>
      <c r="R277" s="86">
        <v>0</v>
      </c>
      <c r="S277" s="87">
        <f t="shared" si="144"/>
        <v>1.8535574265416503</v>
      </c>
      <c r="U277" s="106" t="s">
        <v>139</v>
      </c>
      <c r="V277" s="117">
        <v>3.2549812106054808E-2</v>
      </c>
      <c r="W277" s="117">
        <v>0</v>
      </c>
      <c r="X277" s="117">
        <v>0</v>
      </c>
      <c r="Y277" s="117">
        <v>0.38297541211037167</v>
      </c>
      <c r="Z277" s="117">
        <v>1.1385956982402625</v>
      </c>
      <c r="AA277" s="117">
        <v>0</v>
      </c>
      <c r="AB277" s="117">
        <v>0</v>
      </c>
      <c r="AC277" s="118">
        <v>0.29943650408496131</v>
      </c>
      <c r="AD277" s="117">
        <v>4.260015707568094E-4</v>
      </c>
      <c r="AE277" s="117">
        <v>0</v>
      </c>
      <c r="AF277" s="117">
        <v>0</v>
      </c>
      <c r="AG277" s="117">
        <v>0.29901050251420452</v>
      </c>
      <c r="AH277" s="117">
        <v>0</v>
      </c>
      <c r="AI277" s="120">
        <f t="shared" si="145"/>
        <v>1.8535574265416503</v>
      </c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</row>
    <row r="278" spans="1:56" ht="15">
      <c r="A278" s="28" t="s">
        <v>25</v>
      </c>
      <c r="B278" s="41">
        <v>0.56615627636413701</v>
      </c>
      <c r="C278" s="41">
        <v>0</v>
      </c>
      <c r="D278" s="41">
        <v>8.4953887142282511E-2</v>
      </c>
      <c r="E278" s="41">
        <v>49.266403803595615</v>
      </c>
      <c r="F278" s="457"/>
      <c r="G278" s="41">
        <v>0.49196224309335884</v>
      </c>
      <c r="H278" s="42">
        <v>0</v>
      </c>
      <c r="I278" s="43">
        <f t="shared" si="143"/>
        <v>50.409476210195393</v>
      </c>
      <c r="K278" s="75" t="s">
        <v>25</v>
      </c>
      <c r="L278" s="88">
        <v>0.56615627636413701</v>
      </c>
      <c r="M278" s="88">
        <v>0</v>
      </c>
      <c r="N278" s="88">
        <v>8.4953887142282511E-2</v>
      </c>
      <c r="O278" s="88">
        <v>49.266403803595615</v>
      </c>
      <c r="P278" s="88">
        <v>4.9507097124153673E-2</v>
      </c>
      <c r="Q278" s="88">
        <v>0.49196224309335884</v>
      </c>
      <c r="R278" s="89">
        <v>0</v>
      </c>
      <c r="S278" s="90">
        <f t="shared" si="144"/>
        <v>50.458983307319549</v>
      </c>
      <c r="U278" s="105" t="s">
        <v>25</v>
      </c>
      <c r="V278" s="121">
        <v>0.29366462118757469</v>
      </c>
      <c r="W278" s="121">
        <v>0.15225200637229211</v>
      </c>
      <c r="X278" s="121">
        <v>0.49196224309335884</v>
      </c>
      <c r="Y278" s="121">
        <v>0</v>
      </c>
      <c r="Z278" s="121">
        <v>0</v>
      </c>
      <c r="AA278" s="121">
        <v>49.181449916453332</v>
      </c>
      <c r="AB278" s="121">
        <v>4.9507097124153673E-2</v>
      </c>
      <c r="AC278" s="122">
        <v>0.29014742308883523</v>
      </c>
      <c r="AD278" s="121">
        <v>0.12023964880427024</v>
      </c>
      <c r="AE278" s="121">
        <v>8.4953887142282511E-2</v>
      </c>
      <c r="AF278" s="121">
        <v>0</v>
      </c>
      <c r="AG278" s="121">
        <v>8.4953887142282511E-2</v>
      </c>
      <c r="AH278" s="121">
        <v>0</v>
      </c>
      <c r="AI278" s="123">
        <f t="shared" si="145"/>
        <v>50.458983307319549</v>
      </c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</row>
    <row r="279" spans="1:56" ht="15">
      <c r="A279" s="29" t="s">
        <v>24</v>
      </c>
      <c r="B279" s="44">
        <v>0.78925190625000019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143"/>
        <v>0.78925190625000019</v>
      </c>
      <c r="K279" s="76" t="s">
        <v>24</v>
      </c>
      <c r="L279" s="44">
        <v>0.78925190625000019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6">
        <v>0</v>
      </c>
      <c r="S279" s="87">
        <f t="shared" si="144"/>
        <v>0.78925190625000019</v>
      </c>
      <c r="U279" s="106" t="s">
        <v>24</v>
      </c>
      <c r="V279" s="117">
        <v>0.78925190625000019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45"/>
        <v>0.78925190625000019</v>
      </c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</row>
    <row r="280" spans="1:56" ht="15">
      <c r="A280" s="28" t="s">
        <v>56</v>
      </c>
      <c r="B280" s="41">
        <v>0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143"/>
        <v>0</v>
      </c>
      <c r="K280" s="75" t="s">
        <v>56</v>
      </c>
      <c r="L280" s="8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9">
        <v>0</v>
      </c>
      <c r="S280" s="90">
        <f t="shared" si="144"/>
        <v>0</v>
      </c>
      <c r="U280" s="105" t="s">
        <v>56</v>
      </c>
      <c r="V280" s="121">
        <v>0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45"/>
        <v>0</v>
      </c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</row>
    <row r="281" spans="1:56" ht="15">
      <c r="A281" s="29" t="s">
        <v>22</v>
      </c>
      <c r="B281" s="44">
        <v>1.0264388872723211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143"/>
        <v>1.0264388872723211</v>
      </c>
      <c r="K281" s="76" t="s">
        <v>22</v>
      </c>
      <c r="L281" s="44">
        <v>1.0264388872723211</v>
      </c>
      <c r="M281" s="44">
        <v>0</v>
      </c>
      <c r="N281" s="44">
        <v>0</v>
      </c>
      <c r="O281" s="44">
        <v>0</v>
      </c>
      <c r="P281" s="44">
        <v>8.7943961766010474</v>
      </c>
      <c r="Q281" s="44">
        <v>0</v>
      </c>
      <c r="R281" s="86">
        <v>0</v>
      </c>
      <c r="S281" s="87">
        <f t="shared" si="144"/>
        <v>9.8208350638733677</v>
      </c>
      <c r="U281" s="106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8.7943961766010474</v>
      </c>
      <c r="AC281" s="118">
        <v>1.0264388872723211</v>
      </c>
      <c r="AD281" s="117">
        <v>1.0264388872723211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45"/>
        <v>9.8208350638733677</v>
      </c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</row>
    <row r="282" spans="1:56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143"/>
        <v>0</v>
      </c>
      <c r="K282" s="75" t="s">
        <v>21</v>
      </c>
      <c r="L282" s="8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9">
        <v>0</v>
      </c>
      <c r="S282" s="90">
        <f t="shared" si="144"/>
        <v>0</v>
      </c>
      <c r="U282" s="105" t="s">
        <v>57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45"/>
        <v>0</v>
      </c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</row>
    <row r="283" spans="1:56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143"/>
        <v>0</v>
      </c>
      <c r="K283" s="77" t="s">
        <v>60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6">
        <v>0</v>
      </c>
      <c r="S283" s="87">
        <f t="shared" si="144"/>
        <v>0</v>
      </c>
      <c r="U283" s="107" t="s">
        <v>58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45"/>
        <v>0</v>
      </c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</row>
    <row r="284" spans="1:56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143"/>
        <v>0</v>
      </c>
      <c r="K284" s="78" t="s">
        <v>23</v>
      </c>
      <c r="L284" s="91">
        <v>0</v>
      </c>
      <c r="M284" s="91">
        <v>0</v>
      </c>
      <c r="N284" s="91">
        <v>0</v>
      </c>
      <c r="O284" s="91">
        <v>0</v>
      </c>
      <c r="P284" s="91">
        <v>0</v>
      </c>
      <c r="Q284" s="91">
        <v>0</v>
      </c>
      <c r="R284" s="92">
        <v>0</v>
      </c>
      <c r="S284" s="93">
        <f t="shared" si="144"/>
        <v>0</v>
      </c>
      <c r="U284" s="108" t="s">
        <v>61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45"/>
        <v>0</v>
      </c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</row>
    <row r="285" spans="1:56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143"/>
        <v>0</v>
      </c>
      <c r="K285" s="79" t="s">
        <v>19</v>
      </c>
      <c r="L285" s="64">
        <v>0</v>
      </c>
      <c r="M285" s="64">
        <v>0</v>
      </c>
      <c r="N285" s="64">
        <v>0</v>
      </c>
      <c r="O285" s="64">
        <v>0</v>
      </c>
      <c r="P285" s="64">
        <v>0</v>
      </c>
      <c r="Q285" s="64">
        <v>0</v>
      </c>
      <c r="R285" s="94">
        <v>0</v>
      </c>
      <c r="S285" s="95">
        <f t="shared" si="144"/>
        <v>0</v>
      </c>
      <c r="U285" s="109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45"/>
        <v>0</v>
      </c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</row>
    <row r="286" spans="1:56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143"/>
        <v>0</v>
      </c>
      <c r="K286" s="78" t="s">
        <v>20</v>
      </c>
      <c r="L286" s="91">
        <v>0</v>
      </c>
      <c r="M286" s="91">
        <v>0</v>
      </c>
      <c r="N286" s="91">
        <v>0</v>
      </c>
      <c r="O286" s="91">
        <v>0</v>
      </c>
      <c r="P286" s="91">
        <v>0</v>
      </c>
      <c r="Q286" s="91">
        <v>0</v>
      </c>
      <c r="R286" s="92">
        <v>0</v>
      </c>
      <c r="S286" s="93">
        <f t="shared" si="144"/>
        <v>0</v>
      </c>
      <c r="U286" s="108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45"/>
        <v>0</v>
      </c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</row>
    <row r="287" spans="1:56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143"/>
        <v>0</v>
      </c>
      <c r="K287" s="80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6">
        <v>0</v>
      </c>
      <c r="S287" s="97">
        <f t="shared" si="144"/>
        <v>0</v>
      </c>
      <c r="U287" s="109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45"/>
        <v>0</v>
      </c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</row>
    <row r="288" spans="1:56" ht="15">
      <c r="A288" s="35" t="s">
        <v>26</v>
      </c>
      <c r="B288" s="69">
        <f>SUM(B267:B283)</f>
        <v>4.4049464941126573</v>
      </c>
      <c r="C288" s="69">
        <f t="shared" ref="C288:I288" si="146">SUM(C267:C283)</f>
        <v>5.57370373117406</v>
      </c>
      <c r="D288" s="69">
        <f t="shared" si="146"/>
        <v>7.140401838884797</v>
      </c>
      <c r="E288" s="69">
        <f t="shared" si="146"/>
        <v>64.852935497246264</v>
      </c>
      <c r="F288" s="69">
        <f t="shared" si="146"/>
        <v>0</v>
      </c>
      <c r="G288" s="69">
        <f t="shared" si="146"/>
        <v>0.49196224309335884</v>
      </c>
      <c r="H288" s="70">
        <f t="shared" si="146"/>
        <v>0</v>
      </c>
      <c r="I288" s="40">
        <f t="shared" si="146"/>
        <v>82.463949804511145</v>
      </c>
      <c r="K288" s="81" t="s">
        <v>26</v>
      </c>
      <c r="L288" s="69">
        <f>SUM(L267:L283)</f>
        <v>4.4049464941126573</v>
      </c>
      <c r="M288" s="69">
        <f t="shared" ref="M288:S288" si="147">SUM(M267:M283)</f>
        <v>5.57370373117406</v>
      </c>
      <c r="N288" s="69">
        <f t="shared" si="147"/>
        <v>7.140401838884797</v>
      </c>
      <c r="O288" s="69">
        <f t="shared" si="147"/>
        <v>64.852935497246264</v>
      </c>
      <c r="P288" s="69">
        <f t="shared" si="147"/>
        <v>223.65347235321099</v>
      </c>
      <c r="Q288" s="69">
        <f t="shared" si="147"/>
        <v>0.49196224309335884</v>
      </c>
      <c r="R288" s="70">
        <f t="shared" si="147"/>
        <v>0</v>
      </c>
      <c r="S288" s="98">
        <f t="shared" si="147"/>
        <v>306.1174221577221</v>
      </c>
      <c r="U288" s="112" t="s">
        <v>83</v>
      </c>
      <c r="V288" s="130">
        <f>SUM(V267:V283)</f>
        <v>3.1055899500930169</v>
      </c>
      <c r="W288" s="130">
        <f t="shared" ref="W288:AH288" si="148">SUM(W267:W283)</f>
        <v>0.15225200637229211</v>
      </c>
      <c r="X288" s="130">
        <f t="shared" si="148"/>
        <v>0.49196224309335884</v>
      </c>
      <c r="Y288" s="130">
        <f t="shared" si="148"/>
        <v>5.57370373117406</v>
      </c>
      <c r="Z288" s="130">
        <f t="shared" si="148"/>
        <v>6.7564374492283097</v>
      </c>
      <c r="AA288" s="130">
        <f t="shared" si="148"/>
        <v>64.767981610103988</v>
      </c>
      <c r="AB288" s="130">
        <f t="shared" si="148"/>
        <v>223.65347235321099</v>
      </c>
      <c r="AC288" s="130">
        <f t="shared" si="148"/>
        <v>1.6160228144461177</v>
      </c>
      <c r="AD288" s="131">
        <f t="shared" si="148"/>
        <v>1.1471045376473481</v>
      </c>
      <c r="AE288" s="131">
        <f t="shared" si="148"/>
        <v>8.4953887142282511E-2</v>
      </c>
      <c r="AF288" s="131">
        <f t="shared" si="148"/>
        <v>0</v>
      </c>
      <c r="AG288" s="131">
        <f t="shared" si="148"/>
        <v>0.38396438965648705</v>
      </c>
      <c r="AH288" s="131">
        <f t="shared" si="148"/>
        <v>0</v>
      </c>
      <c r="AI288" s="132">
        <f>SUM(V288:AC288)</f>
        <v>306.11742215772216</v>
      </c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</row>
    <row r="289" spans="1:56" s="3" customFormat="1" ht="15" thickBot="1">
      <c r="A289" s="32" t="s">
        <v>83</v>
      </c>
      <c r="B289" s="49">
        <f>IF($I288=0,"-",B288/$I288)</f>
        <v>5.3416632413982278E-2</v>
      </c>
      <c r="C289" s="49">
        <f t="shared" ref="C289:H289" si="149">IF($I288=0,"-",C288/$I288)</f>
        <v>6.7589579984794201E-2</v>
      </c>
      <c r="D289" s="49">
        <f t="shared" si="149"/>
        <v>8.6588161927870513E-2</v>
      </c>
      <c r="E289" s="49">
        <f t="shared" si="149"/>
        <v>0.78643984008753509</v>
      </c>
      <c r="F289" s="49">
        <f t="shared" si="149"/>
        <v>0</v>
      </c>
      <c r="G289" s="49">
        <f t="shared" si="149"/>
        <v>5.9657855858178442E-3</v>
      </c>
      <c r="H289" s="71">
        <f t="shared" si="149"/>
        <v>0</v>
      </c>
      <c r="I289" s="50">
        <f>SUM(B289:H289)</f>
        <v>0.99999999999999989</v>
      </c>
      <c r="J289" s="5"/>
      <c r="K289" s="82" t="s">
        <v>83</v>
      </c>
      <c r="L289" s="99">
        <f>IF($S288=0,"-",L288/$S288)</f>
        <v>1.4389728173795607E-2</v>
      </c>
      <c r="M289" s="99">
        <f t="shared" ref="M289:R289" si="150">IF($S288=0,"-",M288/$S288)</f>
        <v>1.8207731176771436E-2</v>
      </c>
      <c r="N289" s="99">
        <f t="shared" si="150"/>
        <v>2.3325695703806819E-2</v>
      </c>
      <c r="O289" s="99">
        <f t="shared" si="150"/>
        <v>0.21185640150801946</v>
      </c>
      <c r="P289" s="99">
        <f t="shared" si="150"/>
        <v>0.73061334038667392</v>
      </c>
      <c r="Q289" s="99">
        <f t="shared" si="150"/>
        <v>1.6071030509327991E-3</v>
      </c>
      <c r="R289" s="100">
        <f t="shared" si="150"/>
        <v>0</v>
      </c>
      <c r="S289" s="101">
        <f>SUM(L289:R289)</f>
        <v>1</v>
      </c>
      <c r="T289" s="5"/>
      <c r="U289" s="113"/>
      <c r="V289" s="133">
        <f>+V288/$AI288</f>
        <v>1.014509376239589E-2</v>
      </c>
      <c r="W289" s="133">
        <f t="shared" ref="W289:AH289" si="151">+W288/$AI288</f>
        <v>4.9736472135142535E-4</v>
      </c>
      <c r="X289" s="133">
        <f t="shared" si="151"/>
        <v>1.6071030509327989E-3</v>
      </c>
      <c r="Y289" s="133">
        <f t="shared" si="151"/>
        <v>1.8207731176771432E-2</v>
      </c>
      <c r="Z289" s="133">
        <f t="shared" si="151"/>
        <v>2.2071391434059451E-2</v>
      </c>
      <c r="AA289" s="133">
        <f t="shared" si="151"/>
        <v>0.21157888091953586</v>
      </c>
      <c r="AB289" s="133">
        <f t="shared" si="151"/>
        <v>0.7306133403866738</v>
      </c>
      <c r="AC289" s="133">
        <f t="shared" si="151"/>
        <v>5.2790945482792144E-3</v>
      </c>
      <c r="AD289" s="133">
        <f t="shared" si="151"/>
        <v>3.7472696900482869E-3</v>
      </c>
      <c r="AE289" s="133">
        <f t="shared" si="151"/>
        <v>2.7752058848356354E-4</v>
      </c>
      <c r="AF289" s="133">
        <f t="shared" si="151"/>
        <v>0</v>
      </c>
      <c r="AG289" s="133">
        <f t="shared" si="151"/>
        <v>1.2543042697473635E-3</v>
      </c>
      <c r="AH289" s="133">
        <f t="shared" si="151"/>
        <v>0</v>
      </c>
      <c r="AI289" s="134">
        <f>SUM(V289:AC289)</f>
        <v>0.99999999999999989</v>
      </c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</row>
    <row r="290" spans="1:56" ht="15" thickBot="1">
      <c r="A290" s="33"/>
      <c r="B290" s="33"/>
      <c r="C290" s="33"/>
      <c r="D290" s="33"/>
      <c r="E290" s="33"/>
      <c r="F290" s="33"/>
      <c r="G290" s="33"/>
      <c r="H290" s="33"/>
      <c r="I290" s="33"/>
      <c r="K290" s="33"/>
      <c r="L290" s="33"/>
      <c r="M290" s="33"/>
      <c r="N290" s="33"/>
      <c r="O290" s="33"/>
      <c r="P290" s="33"/>
      <c r="Q290" s="33"/>
      <c r="R290" s="33"/>
      <c r="S290" s="33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</row>
    <row r="291" spans="1:56" ht="29.25" customHeight="1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7" t="s">
        <v>34</v>
      </c>
      <c r="L291" s="84" t="s">
        <v>0</v>
      </c>
      <c r="M291" s="84" t="s">
        <v>1</v>
      </c>
      <c r="N291" s="84" t="s">
        <v>2</v>
      </c>
      <c r="O291" s="84" t="s">
        <v>3</v>
      </c>
      <c r="P291" s="84" t="s">
        <v>27</v>
      </c>
      <c r="Q291" s="84" t="s">
        <v>4</v>
      </c>
      <c r="R291" s="84" t="s">
        <v>5</v>
      </c>
      <c r="S291" s="85" t="s">
        <v>6</v>
      </c>
      <c r="U291" s="415" t="s">
        <v>34</v>
      </c>
      <c r="V291" s="114" t="s">
        <v>68</v>
      </c>
      <c r="W291" s="114" t="s">
        <v>69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51</v>
      </c>
      <c r="AC291" s="114" t="s">
        <v>63</v>
      </c>
      <c r="AD291" s="115" t="s">
        <v>70</v>
      </c>
      <c r="AE291" s="115" t="s">
        <v>71</v>
      </c>
      <c r="AF291" s="115" t="s">
        <v>72</v>
      </c>
      <c r="AG291" s="115" t="s">
        <v>73</v>
      </c>
      <c r="AH291" s="115" t="s">
        <v>74</v>
      </c>
      <c r="AI291" s="116" t="s">
        <v>59</v>
      </c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</row>
    <row r="292" spans="1:56" ht="15" customHeight="1">
      <c r="A292" s="447" t="s">
        <v>34</v>
      </c>
      <c r="B292" s="387" t="s">
        <v>115</v>
      </c>
      <c r="C292" s="388"/>
      <c r="D292" s="388"/>
      <c r="E292" s="388"/>
      <c r="F292" s="388"/>
      <c r="G292" s="388"/>
      <c r="H292" s="388"/>
      <c r="I292" s="389"/>
      <c r="K292" s="408" t="s">
        <v>34</v>
      </c>
      <c r="L292" s="390" t="s">
        <v>115</v>
      </c>
      <c r="M292" s="391"/>
      <c r="N292" s="391"/>
      <c r="O292" s="391"/>
      <c r="P292" s="391"/>
      <c r="Q292" s="391"/>
      <c r="R292" s="391"/>
      <c r="S292" s="392"/>
      <c r="U292" s="416" t="s">
        <v>34</v>
      </c>
      <c r="V292" s="413" t="s">
        <v>115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</row>
    <row r="293" spans="1:56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  <c r="K293" s="83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2">
        <v>0</v>
      </c>
      <c r="S293" s="103">
        <f>SUM(L293:R293)</f>
        <v>0</v>
      </c>
      <c r="U293" s="104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</row>
    <row r="294" spans="1:56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152">SUM(B294:H294)</f>
        <v>0</v>
      </c>
      <c r="K294" s="75" t="s">
        <v>8</v>
      </c>
      <c r="L294" s="88">
        <v>0</v>
      </c>
      <c r="M294" s="88">
        <v>0</v>
      </c>
      <c r="N294" s="88">
        <v>0</v>
      </c>
      <c r="O294" s="88">
        <v>0</v>
      </c>
      <c r="P294" s="88">
        <v>0</v>
      </c>
      <c r="Q294" s="88">
        <v>0</v>
      </c>
      <c r="R294" s="89">
        <v>0</v>
      </c>
      <c r="S294" s="90">
        <f t="shared" ref="S294:S313" si="153">SUM(L294:R294)</f>
        <v>0</v>
      </c>
      <c r="U294" s="105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54">SUM(V294:AC294)</f>
        <v>0</v>
      </c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</row>
    <row r="295" spans="1:56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152"/>
        <v>0</v>
      </c>
      <c r="K295" s="76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6">
        <v>0</v>
      </c>
      <c r="S295" s="87">
        <f t="shared" si="153"/>
        <v>0</v>
      </c>
      <c r="U295" s="106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54"/>
        <v>0</v>
      </c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</row>
    <row r="296" spans="1:56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152"/>
        <v>0</v>
      </c>
      <c r="K296" s="75" t="s">
        <v>52</v>
      </c>
      <c r="L296" s="88">
        <v>0</v>
      </c>
      <c r="M296" s="88">
        <v>0</v>
      </c>
      <c r="N296" s="88">
        <v>0</v>
      </c>
      <c r="O296" s="88">
        <v>0</v>
      </c>
      <c r="P296" s="88">
        <v>0</v>
      </c>
      <c r="Q296" s="88">
        <v>0</v>
      </c>
      <c r="R296" s="89">
        <v>0</v>
      </c>
      <c r="S296" s="90">
        <f t="shared" si="153"/>
        <v>0</v>
      </c>
      <c r="U296" s="105" t="s">
        <v>52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54"/>
        <v>0</v>
      </c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</row>
    <row r="297" spans="1:56" ht="15">
      <c r="A297" s="29" t="s">
        <v>16</v>
      </c>
      <c r="B297" s="44">
        <v>40.479258567797821</v>
      </c>
      <c r="C297" s="44">
        <v>97.613531078156285</v>
      </c>
      <c r="D297" s="44">
        <v>12.877336178716025</v>
      </c>
      <c r="E297" s="44">
        <v>0</v>
      </c>
      <c r="F297" s="457"/>
      <c r="G297" s="44">
        <v>0</v>
      </c>
      <c r="H297" s="45">
        <v>0</v>
      </c>
      <c r="I297" s="40">
        <f t="shared" si="152"/>
        <v>150.97012582467013</v>
      </c>
      <c r="K297" s="76" t="s">
        <v>16</v>
      </c>
      <c r="L297" s="44">
        <v>40.479258567797821</v>
      </c>
      <c r="M297" s="44">
        <v>97.613531078156285</v>
      </c>
      <c r="N297" s="44">
        <v>12.877336178716025</v>
      </c>
      <c r="O297" s="44">
        <v>0</v>
      </c>
      <c r="P297" s="44">
        <v>0</v>
      </c>
      <c r="Q297" s="44">
        <v>0</v>
      </c>
      <c r="R297" s="86">
        <v>0</v>
      </c>
      <c r="S297" s="87">
        <f t="shared" si="153"/>
        <v>150.97012582467013</v>
      </c>
      <c r="U297" s="106" t="s">
        <v>16</v>
      </c>
      <c r="V297" s="117">
        <v>40.266072656239658</v>
      </c>
      <c r="W297" s="117">
        <v>0</v>
      </c>
      <c r="X297" s="117">
        <v>0</v>
      </c>
      <c r="Y297" s="117">
        <v>97.613531078156285</v>
      </c>
      <c r="Z297" s="117">
        <v>11.137360522132132</v>
      </c>
      <c r="AA297" s="117">
        <v>0</v>
      </c>
      <c r="AB297" s="117">
        <v>0</v>
      </c>
      <c r="AC297" s="118">
        <v>1.9531615681420584</v>
      </c>
      <c r="AD297" s="119">
        <v>0.21318591155816549</v>
      </c>
      <c r="AE297" s="119">
        <v>0</v>
      </c>
      <c r="AF297" s="119">
        <v>0</v>
      </c>
      <c r="AG297" s="119">
        <v>1.7399756565838929</v>
      </c>
      <c r="AH297" s="119">
        <v>0</v>
      </c>
      <c r="AI297" s="120">
        <f t="shared" si="154"/>
        <v>150.97012582467013</v>
      </c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</row>
    <row r="298" spans="1:56" ht="15">
      <c r="A298" s="28" t="s">
        <v>64</v>
      </c>
      <c r="B298" s="41">
        <v>24.007501040536003</v>
      </c>
      <c r="C298" s="41">
        <v>43.363540111185415</v>
      </c>
      <c r="D298" s="41">
        <v>12.51185336018851</v>
      </c>
      <c r="E298" s="41">
        <v>0.18807447107523673</v>
      </c>
      <c r="F298" s="457"/>
      <c r="G298" s="41">
        <v>0</v>
      </c>
      <c r="H298" s="42">
        <v>0</v>
      </c>
      <c r="I298" s="43">
        <f t="shared" si="152"/>
        <v>80.070968982985164</v>
      </c>
      <c r="K298" s="75" t="s">
        <v>64</v>
      </c>
      <c r="L298" s="88">
        <v>24.007501040536003</v>
      </c>
      <c r="M298" s="88">
        <v>43.363540111185415</v>
      </c>
      <c r="N298" s="88">
        <v>12.51185336018851</v>
      </c>
      <c r="O298" s="88">
        <v>0.18807447107523673</v>
      </c>
      <c r="P298" s="88">
        <v>0</v>
      </c>
      <c r="Q298" s="88">
        <v>0</v>
      </c>
      <c r="R298" s="89">
        <v>0</v>
      </c>
      <c r="S298" s="90">
        <f t="shared" si="153"/>
        <v>80.070968982985164</v>
      </c>
      <c r="U298" s="105" t="s">
        <v>53</v>
      </c>
      <c r="V298" s="121">
        <v>22.80288405329911</v>
      </c>
      <c r="W298" s="121">
        <v>0</v>
      </c>
      <c r="X298" s="121">
        <v>0</v>
      </c>
      <c r="Y298" s="121">
        <v>43.363540111185415</v>
      </c>
      <c r="Z298" s="121">
        <v>11.658988211232588</v>
      </c>
      <c r="AA298" s="121">
        <v>0.18807447107523673</v>
      </c>
      <c r="AB298" s="121">
        <v>0</v>
      </c>
      <c r="AC298" s="122">
        <v>2.0574821361928151</v>
      </c>
      <c r="AD298" s="121">
        <v>1.2046169872368913</v>
      </c>
      <c r="AE298" s="121">
        <v>0</v>
      </c>
      <c r="AF298" s="121">
        <v>0</v>
      </c>
      <c r="AG298" s="121">
        <v>0.85286514895592347</v>
      </c>
      <c r="AH298" s="121">
        <v>0</v>
      </c>
      <c r="AI298" s="123">
        <f t="shared" si="154"/>
        <v>80.070968982985164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</row>
    <row r="299" spans="1:56" ht="15">
      <c r="A299" s="29" t="s">
        <v>54</v>
      </c>
      <c r="B299" s="44">
        <v>0</v>
      </c>
      <c r="C299" s="44">
        <v>0</v>
      </c>
      <c r="D299" s="44">
        <v>0</v>
      </c>
      <c r="E299" s="44">
        <v>0.42271590393533381</v>
      </c>
      <c r="F299" s="457"/>
      <c r="G299" s="44">
        <v>0</v>
      </c>
      <c r="H299" s="45">
        <v>0</v>
      </c>
      <c r="I299" s="40">
        <f t="shared" si="152"/>
        <v>0.42271590393533381</v>
      </c>
      <c r="K299" s="76" t="s">
        <v>54</v>
      </c>
      <c r="L299" s="44">
        <v>0</v>
      </c>
      <c r="M299" s="44">
        <v>0</v>
      </c>
      <c r="N299" s="44">
        <v>0</v>
      </c>
      <c r="O299" s="44">
        <v>0.42271590393533381</v>
      </c>
      <c r="P299" s="44">
        <v>158.06346035941633</v>
      </c>
      <c r="Q299" s="44">
        <v>0</v>
      </c>
      <c r="R299" s="86">
        <v>0</v>
      </c>
      <c r="S299" s="87">
        <f t="shared" si="153"/>
        <v>158.48617626335167</v>
      </c>
      <c r="U299" s="106" t="s">
        <v>54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0.42271590393533381</v>
      </c>
      <c r="AB299" s="117">
        <v>158.06346035941633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54"/>
        <v>158.48617626335167</v>
      </c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</row>
    <row r="300" spans="1:56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152"/>
        <v>0</v>
      </c>
      <c r="K300" s="75" t="s">
        <v>12</v>
      </c>
      <c r="L300" s="88">
        <v>0</v>
      </c>
      <c r="M300" s="88">
        <v>0</v>
      </c>
      <c r="N300" s="88">
        <v>0</v>
      </c>
      <c r="O300" s="88">
        <v>0</v>
      </c>
      <c r="P300" s="88">
        <v>2.7078490713107821</v>
      </c>
      <c r="Q300" s="88">
        <v>0</v>
      </c>
      <c r="R300" s="89">
        <v>0</v>
      </c>
      <c r="S300" s="90">
        <f t="shared" si="153"/>
        <v>2.7078490713107821</v>
      </c>
      <c r="U300" s="105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2.7078490713107821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54"/>
        <v>2.7078490713107821</v>
      </c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</row>
    <row r="301" spans="1:56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152"/>
        <v>0</v>
      </c>
      <c r="K301" s="76" t="s">
        <v>55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6">
        <v>0</v>
      </c>
      <c r="S301" s="87">
        <f t="shared" si="153"/>
        <v>0</v>
      </c>
      <c r="U301" s="106" t="s">
        <v>55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54"/>
        <v>0</v>
      </c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</row>
    <row r="302" spans="1:56" ht="15">
      <c r="A302" s="28" t="s">
        <v>17</v>
      </c>
      <c r="B302" s="41">
        <v>3.1940585572383822</v>
      </c>
      <c r="C302" s="41">
        <v>0.5563477504996559</v>
      </c>
      <c r="D302" s="41">
        <v>13.909796314513791</v>
      </c>
      <c r="E302" s="41">
        <v>27.406293128061868</v>
      </c>
      <c r="F302" s="457"/>
      <c r="G302" s="41">
        <v>0</v>
      </c>
      <c r="H302" s="42">
        <v>0</v>
      </c>
      <c r="I302" s="43">
        <f t="shared" si="152"/>
        <v>45.066495750313699</v>
      </c>
      <c r="K302" s="75" t="s">
        <v>17</v>
      </c>
      <c r="L302" s="88">
        <v>3.1940585572383822</v>
      </c>
      <c r="M302" s="88">
        <v>0.5563477504996559</v>
      </c>
      <c r="N302" s="88">
        <v>13.909796314513791</v>
      </c>
      <c r="O302" s="88">
        <v>27.406293128061868</v>
      </c>
      <c r="P302" s="88">
        <v>1.1770086116698379</v>
      </c>
      <c r="Q302" s="88">
        <v>0</v>
      </c>
      <c r="R302" s="89">
        <v>0</v>
      </c>
      <c r="S302" s="90">
        <f t="shared" si="153"/>
        <v>46.24350436198354</v>
      </c>
      <c r="U302" s="105" t="s">
        <v>17</v>
      </c>
      <c r="V302" s="121">
        <v>2.5186068369825318</v>
      </c>
      <c r="W302" s="121">
        <v>0</v>
      </c>
      <c r="X302" s="121">
        <v>0</v>
      </c>
      <c r="Y302" s="121">
        <v>0.5563477504996559</v>
      </c>
      <c r="Z302" s="121">
        <v>12.224466794569757</v>
      </c>
      <c r="AA302" s="121">
        <v>27.406293128061868</v>
      </c>
      <c r="AB302" s="121">
        <v>1.1770086116698379</v>
      </c>
      <c r="AC302" s="122">
        <v>2.3607812401998851</v>
      </c>
      <c r="AD302" s="121">
        <v>0.67545172025585043</v>
      </c>
      <c r="AE302" s="121">
        <v>0</v>
      </c>
      <c r="AF302" s="121">
        <v>0</v>
      </c>
      <c r="AG302" s="121">
        <v>1.6853295199440346</v>
      </c>
      <c r="AH302" s="121">
        <v>0</v>
      </c>
      <c r="AI302" s="123">
        <f t="shared" si="154"/>
        <v>46.24350436198354</v>
      </c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</row>
    <row r="303" spans="1:56" ht="15">
      <c r="A303" s="29" t="s">
        <v>139</v>
      </c>
      <c r="B303" s="44">
        <v>19.207377393666007</v>
      </c>
      <c r="C303" s="44">
        <v>209.84745191116048</v>
      </c>
      <c r="D303" s="44">
        <v>43.584507778928106</v>
      </c>
      <c r="E303" s="44">
        <v>0</v>
      </c>
      <c r="F303" s="457"/>
      <c r="G303" s="44">
        <v>0</v>
      </c>
      <c r="H303" s="45">
        <v>0</v>
      </c>
      <c r="I303" s="40">
        <f t="shared" si="152"/>
        <v>272.63933708375458</v>
      </c>
      <c r="K303" s="76" t="s">
        <v>139</v>
      </c>
      <c r="L303" s="44">
        <v>19.207377393666007</v>
      </c>
      <c r="M303" s="44">
        <v>209.84745191116048</v>
      </c>
      <c r="N303" s="44">
        <v>43.584507778928106</v>
      </c>
      <c r="O303" s="44">
        <v>0</v>
      </c>
      <c r="P303" s="44">
        <v>0.46073566012588052</v>
      </c>
      <c r="Q303" s="44">
        <v>0</v>
      </c>
      <c r="R303" s="86">
        <v>0</v>
      </c>
      <c r="S303" s="87">
        <f t="shared" si="153"/>
        <v>273.10007274388045</v>
      </c>
      <c r="U303" s="106" t="s">
        <v>139</v>
      </c>
      <c r="V303" s="117">
        <v>17.245021125426153</v>
      </c>
      <c r="W303" s="117">
        <v>0</v>
      </c>
      <c r="X303" s="117">
        <v>0</v>
      </c>
      <c r="Y303" s="117">
        <v>209.84745191116048</v>
      </c>
      <c r="Z303" s="117">
        <v>38.792894117848704</v>
      </c>
      <c r="AA303" s="117">
        <v>0</v>
      </c>
      <c r="AB303" s="117">
        <v>0.46073566012588052</v>
      </c>
      <c r="AC303" s="118">
        <v>6.7539699293192559</v>
      </c>
      <c r="AD303" s="117">
        <v>1.9623562682398552</v>
      </c>
      <c r="AE303" s="117">
        <v>0</v>
      </c>
      <c r="AF303" s="117">
        <v>0</v>
      </c>
      <c r="AG303" s="117">
        <v>4.7916136610794</v>
      </c>
      <c r="AH303" s="117">
        <v>0</v>
      </c>
      <c r="AI303" s="120">
        <f t="shared" si="154"/>
        <v>273.1000727438805</v>
      </c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</row>
    <row r="304" spans="1:56" ht="15">
      <c r="A304" s="28" t="s">
        <v>25</v>
      </c>
      <c r="B304" s="41">
        <v>53.707024501512635</v>
      </c>
      <c r="C304" s="41">
        <v>1.9485647530725336</v>
      </c>
      <c r="D304" s="41">
        <v>6.7536927565884639</v>
      </c>
      <c r="E304" s="41">
        <v>333.08343880933359</v>
      </c>
      <c r="F304" s="457"/>
      <c r="G304" s="41">
        <v>22.413707676410883</v>
      </c>
      <c r="H304" s="42">
        <v>0</v>
      </c>
      <c r="I304" s="43">
        <f t="shared" si="152"/>
        <v>417.90642849691807</v>
      </c>
      <c r="K304" s="75" t="s">
        <v>25</v>
      </c>
      <c r="L304" s="88">
        <v>53.707024501512635</v>
      </c>
      <c r="M304" s="88">
        <v>1.9485647530725336</v>
      </c>
      <c r="N304" s="88">
        <v>6.7536927565884639</v>
      </c>
      <c r="O304" s="88">
        <v>333.08343880933359</v>
      </c>
      <c r="P304" s="88">
        <v>5.1520962688975169</v>
      </c>
      <c r="Q304" s="88">
        <v>22.413707676410883</v>
      </c>
      <c r="R304" s="89">
        <v>0</v>
      </c>
      <c r="S304" s="90">
        <f t="shared" si="153"/>
        <v>423.0585247658156</v>
      </c>
      <c r="U304" s="105" t="s">
        <v>25</v>
      </c>
      <c r="V304" s="121">
        <v>1.0771785413836421</v>
      </c>
      <c r="W304" s="121">
        <v>30.501576094392188</v>
      </c>
      <c r="X304" s="121">
        <v>22.413707676410883</v>
      </c>
      <c r="Y304" s="121">
        <v>1.9485647530725336</v>
      </c>
      <c r="Z304" s="121">
        <v>2.8984627968900907</v>
      </c>
      <c r="AA304" s="121">
        <v>294.19363525306238</v>
      </c>
      <c r="AB304" s="121">
        <v>5.1520962688975169</v>
      </c>
      <c r="AC304" s="122">
        <v>64.873303381706393</v>
      </c>
      <c r="AD304" s="121">
        <v>22.128269865736801</v>
      </c>
      <c r="AE304" s="121">
        <v>38.889803556271204</v>
      </c>
      <c r="AF304" s="121">
        <v>0</v>
      </c>
      <c r="AG304" s="121">
        <v>3.8552299596983737</v>
      </c>
      <c r="AH304" s="121">
        <v>0</v>
      </c>
      <c r="AI304" s="123">
        <f t="shared" si="154"/>
        <v>423.0585247658156</v>
      </c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</row>
    <row r="305" spans="1:56" ht="15">
      <c r="A305" s="29" t="s">
        <v>24</v>
      </c>
      <c r="B305" s="44">
        <v>2.5437485319117732</v>
      </c>
      <c r="C305" s="44">
        <v>0</v>
      </c>
      <c r="D305" s="44">
        <v>16.216094868002131</v>
      </c>
      <c r="E305" s="44">
        <v>0</v>
      </c>
      <c r="F305" s="457"/>
      <c r="G305" s="44">
        <v>0</v>
      </c>
      <c r="H305" s="45">
        <v>0</v>
      </c>
      <c r="I305" s="40">
        <f t="shared" si="152"/>
        <v>18.759843399913905</v>
      </c>
      <c r="K305" s="76" t="s">
        <v>24</v>
      </c>
      <c r="L305" s="44">
        <v>2.5437485319117732</v>
      </c>
      <c r="M305" s="44">
        <v>0</v>
      </c>
      <c r="N305" s="44">
        <v>16.216094868002131</v>
      </c>
      <c r="O305" s="44">
        <v>0</v>
      </c>
      <c r="P305" s="44">
        <v>0</v>
      </c>
      <c r="Q305" s="44">
        <v>0</v>
      </c>
      <c r="R305" s="86">
        <v>0</v>
      </c>
      <c r="S305" s="87">
        <f t="shared" si="153"/>
        <v>18.759843399913905</v>
      </c>
      <c r="U305" s="106" t="s">
        <v>24</v>
      </c>
      <c r="V305" s="117">
        <v>2.005943470730958</v>
      </c>
      <c r="W305" s="117">
        <v>0</v>
      </c>
      <c r="X305" s="117">
        <v>0</v>
      </c>
      <c r="Y305" s="117">
        <v>0</v>
      </c>
      <c r="Z305" s="117">
        <v>0.69004659012775005</v>
      </c>
      <c r="AA305" s="117">
        <v>0</v>
      </c>
      <c r="AB305" s="117">
        <v>0</v>
      </c>
      <c r="AC305" s="118">
        <v>16.063853339055193</v>
      </c>
      <c r="AD305" s="117">
        <v>0.53780506118081517</v>
      </c>
      <c r="AE305" s="117">
        <v>0</v>
      </c>
      <c r="AF305" s="117">
        <v>0</v>
      </c>
      <c r="AG305" s="117">
        <v>15.526048277874379</v>
      </c>
      <c r="AH305" s="117">
        <v>0</v>
      </c>
      <c r="AI305" s="120">
        <f t="shared" si="154"/>
        <v>18.759843399913901</v>
      </c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</row>
    <row r="306" spans="1:56" ht="15">
      <c r="A306" s="28" t="s">
        <v>56</v>
      </c>
      <c r="B306" s="41">
        <v>1.201582600215946</v>
      </c>
      <c r="C306" s="41">
        <v>0</v>
      </c>
      <c r="D306" s="41">
        <v>0.96649035234760883</v>
      </c>
      <c r="E306" s="41">
        <v>0</v>
      </c>
      <c r="F306" s="457"/>
      <c r="G306" s="41">
        <v>0</v>
      </c>
      <c r="H306" s="42">
        <v>0</v>
      </c>
      <c r="I306" s="43">
        <f t="shared" si="152"/>
        <v>2.1680729525635547</v>
      </c>
      <c r="K306" s="75" t="s">
        <v>56</v>
      </c>
      <c r="L306" s="88">
        <v>1.201582600215946</v>
      </c>
      <c r="M306" s="88">
        <v>0</v>
      </c>
      <c r="N306" s="88">
        <v>0.96649035234760883</v>
      </c>
      <c r="O306" s="88">
        <v>0</v>
      </c>
      <c r="P306" s="88">
        <v>0</v>
      </c>
      <c r="Q306" s="88">
        <v>0</v>
      </c>
      <c r="R306" s="89">
        <v>0</v>
      </c>
      <c r="S306" s="90">
        <f t="shared" si="153"/>
        <v>2.1680729525635547</v>
      </c>
      <c r="U306" s="105" t="s">
        <v>56</v>
      </c>
      <c r="V306" s="121">
        <v>0.41794177398815507</v>
      </c>
      <c r="W306" s="121">
        <v>0</v>
      </c>
      <c r="X306" s="121">
        <v>0</v>
      </c>
      <c r="Y306" s="121">
        <v>0</v>
      </c>
      <c r="Z306" s="121">
        <v>0.96649035234760883</v>
      </c>
      <c r="AA306" s="121">
        <v>0</v>
      </c>
      <c r="AB306" s="121">
        <v>0</v>
      </c>
      <c r="AC306" s="122">
        <v>0.78364082622779085</v>
      </c>
      <c r="AD306" s="121">
        <v>0.78364082622779085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54"/>
        <v>2.1680729525635547</v>
      </c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</row>
    <row r="307" spans="1:56" ht="15">
      <c r="A307" s="29" t="s">
        <v>22</v>
      </c>
      <c r="B307" s="44">
        <v>62.995069010837419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152"/>
        <v>62.995069010837419</v>
      </c>
      <c r="K307" s="76" t="s">
        <v>22</v>
      </c>
      <c r="L307" s="44">
        <v>62.995069010837419</v>
      </c>
      <c r="M307" s="44">
        <v>0</v>
      </c>
      <c r="N307" s="44">
        <v>0</v>
      </c>
      <c r="O307" s="44">
        <v>0</v>
      </c>
      <c r="P307" s="44">
        <v>6.5993760526661207</v>
      </c>
      <c r="Q307" s="44">
        <v>0</v>
      </c>
      <c r="R307" s="86">
        <v>0</v>
      </c>
      <c r="S307" s="87">
        <f t="shared" si="153"/>
        <v>69.594445063503542</v>
      </c>
      <c r="U307" s="106" t="s">
        <v>22</v>
      </c>
      <c r="V307" s="117">
        <v>62.995069010837419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6.5993760526661207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54"/>
        <v>69.594445063503542</v>
      </c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</row>
    <row r="308" spans="1:56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152"/>
        <v>0</v>
      </c>
      <c r="K308" s="75" t="s">
        <v>21</v>
      </c>
      <c r="L308" s="88">
        <v>0</v>
      </c>
      <c r="M308" s="88">
        <v>0</v>
      </c>
      <c r="N308" s="88">
        <v>0</v>
      </c>
      <c r="O308" s="88">
        <v>0</v>
      </c>
      <c r="P308" s="88">
        <v>0</v>
      </c>
      <c r="Q308" s="88">
        <v>0</v>
      </c>
      <c r="R308" s="89">
        <v>0</v>
      </c>
      <c r="S308" s="90">
        <f t="shared" si="153"/>
        <v>0</v>
      </c>
      <c r="U308" s="105" t="s">
        <v>57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54"/>
        <v>0</v>
      </c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</row>
    <row r="309" spans="1:56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152"/>
        <v>0</v>
      </c>
      <c r="K309" s="77" t="s">
        <v>60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6">
        <v>0</v>
      </c>
      <c r="S309" s="87">
        <f t="shared" si="153"/>
        <v>0</v>
      </c>
      <c r="U309" s="107" t="s">
        <v>58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54"/>
        <v>0</v>
      </c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</row>
    <row r="310" spans="1:56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152"/>
        <v>0</v>
      </c>
      <c r="K310" s="78" t="s">
        <v>23</v>
      </c>
      <c r="L310" s="91">
        <v>0</v>
      </c>
      <c r="M310" s="91">
        <v>0</v>
      </c>
      <c r="N310" s="91">
        <v>0</v>
      </c>
      <c r="O310" s="91">
        <v>0</v>
      </c>
      <c r="P310" s="91">
        <v>0</v>
      </c>
      <c r="Q310" s="91">
        <v>0</v>
      </c>
      <c r="R310" s="92">
        <v>0</v>
      </c>
      <c r="S310" s="93">
        <f t="shared" si="153"/>
        <v>0</v>
      </c>
      <c r="U310" s="108" t="s">
        <v>61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54"/>
        <v>0</v>
      </c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</row>
    <row r="311" spans="1:56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152"/>
        <v>0</v>
      </c>
      <c r="K311" s="79" t="s">
        <v>19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94">
        <v>0</v>
      </c>
      <c r="S311" s="95">
        <f t="shared" si="153"/>
        <v>0</v>
      </c>
      <c r="U311" s="109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54"/>
        <v>0</v>
      </c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</row>
    <row r="312" spans="1:56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152"/>
        <v>0</v>
      </c>
      <c r="K312" s="78" t="s">
        <v>20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s="91">
        <v>0</v>
      </c>
      <c r="R312" s="92">
        <v>0</v>
      </c>
      <c r="S312" s="93">
        <f t="shared" si="153"/>
        <v>0</v>
      </c>
      <c r="U312" s="108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54"/>
        <v>0</v>
      </c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</row>
    <row r="313" spans="1:56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152"/>
        <v>0</v>
      </c>
      <c r="K313" s="80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6">
        <v>0</v>
      </c>
      <c r="S313" s="97">
        <f t="shared" si="153"/>
        <v>0</v>
      </c>
      <c r="U313" s="109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54"/>
        <v>0</v>
      </c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</row>
    <row r="314" spans="1:56" ht="15">
      <c r="A314" s="35" t="s">
        <v>26</v>
      </c>
      <c r="B314" s="69">
        <f>SUM(B293:B309)</f>
        <v>207.33562020371599</v>
      </c>
      <c r="C314" s="69">
        <f t="shared" ref="C314:I314" si="155">SUM(C293:C309)</f>
        <v>353.32943560407443</v>
      </c>
      <c r="D314" s="69">
        <f t="shared" si="155"/>
        <v>106.81977160928464</v>
      </c>
      <c r="E314" s="69">
        <f t="shared" si="155"/>
        <v>361.10052231240604</v>
      </c>
      <c r="F314" s="69">
        <f t="shared" si="155"/>
        <v>0</v>
      </c>
      <c r="G314" s="69">
        <f t="shared" si="155"/>
        <v>22.413707676410883</v>
      </c>
      <c r="H314" s="70">
        <f t="shared" si="155"/>
        <v>0</v>
      </c>
      <c r="I314" s="40">
        <f t="shared" si="155"/>
        <v>1050.9990574058918</v>
      </c>
      <c r="K314" s="81" t="s">
        <v>26</v>
      </c>
      <c r="L314" s="69">
        <f>SUM(L293:L309)</f>
        <v>207.33562020371599</v>
      </c>
      <c r="M314" s="69">
        <f t="shared" ref="M314:S314" si="156">SUM(M293:M309)</f>
        <v>353.32943560407443</v>
      </c>
      <c r="N314" s="69">
        <f t="shared" si="156"/>
        <v>106.81977160928464</v>
      </c>
      <c r="O314" s="69">
        <f t="shared" si="156"/>
        <v>361.10052231240604</v>
      </c>
      <c r="P314" s="69">
        <f t="shared" si="156"/>
        <v>174.16052602408647</v>
      </c>
      <c r="Q314" s="69">
        <f t="shared" si="156"/>
        <v>22.413707676410883</v>
      </c>
      <c r="R314" s="70">
        <f t="shared" si="156"/>
        <v>0</v>
      </c>
      <c r="S314" s="98">
        <f t="shared" si="156"/>
        <v>1225.1595834299785</v>
      </c>
      <c r="U314" s="110" t="s">
        <v>59</v>
      </c>
      <c r="V314" s="130">
        <f>SUM(V293:V309)</f>
        <v>149.32871746888762</v>
      </c>
      <c r="W314" s="130">
        <f t="shared" ref="W314:AH314" si="157">SUM(W293:W309)</f>
        <v>30.501576094392188</v>
      </c>
      <c r="X314" s="130">
        <f t="shared" si="157"/>
        <v>22.413707676410883</v>
      </c>
      <c r="Y314" s="130">
        <f t="shared" si="157"/>
        <v>353.32943560407443</v>
      </c>
      <c r="Z314" s="130">
        <f t="shared" si="157"/>
        <v>78.36870938514862</v>
      </c>
      <c r="AA314" s="130">
        <f t="shared" si="157"/>
        <v>322.21071875613484</v>
      </c>
      <c r="AB314" s="130">
        <f t="shared" si="157"/>
        <v>174.16052602408647</v>
      </c>
      <c r="AC314" s="130">
        <f t="shared" si="157"/>
        <v>94.846192420843394</v>
      </c>
      <c r="AD314" s="131">
        <f t="shared" si="157"/>
        <v>27.50532664043617</v>
      </c>
      <c r="AE314" s="131">
        <f t="shared" si="157"/>
        <v>38.889803556271204</v>
      </c>
      <c r="AF314" s="131">
        <f t="shared" si="157"/>
        <v>0</v>
      </c>
      <c r="AG314" s="131">
        <f t="shared" si="157"/>
        <v>28.451062224136002</v>
      </c>
      <c r="AH314" s="131">
        <f t="shared" si="157"/>
        <v>0</v>
      </c>
      <c r="AI314" s="132">
        <f>SUM(V314:AC314)</f>
        <v>1225.1595834299785</v>
      </c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</row>
    <row r="315" spans="1:56" s="3" customFormat="1" ht="15" thickBot="1">
      <c r="A315" s="32" t="s">
        <v>83</v>
      </c>
      <c r="B315" s="49">
        <f>IF($I314=0,"-",B314/$I314)</f>
        <v>0.19727479177333246</v>
      </c>
      <c r="C315" s="49">
        <f t="shared" ref="C315:H315" si="158">IF($I314=0,"-",C314/$I314)</f>
        <v>0.33618435060843255</v>
      </c>
      <c r="D315" s="49">
        <f t="shared" si="158"/>
        <v>0.10163641047684714</v>
      </c>
      <c r="E315" s="49">
        <f t="shared" si="158"/>
        <v>0.34357835030193601</v>
      </c>
      <c r="F315" s="49">
        <f t="shared" si="158"/>
        <v>0</v>
      </c>
      <c r="G315" s="49">
        <f t="shared" si="158"/>
        <v>2.1326096839452059E-2</v>
      </c>
      <c r="H315" s="71">
        <f t="shared" si="158"/>
        <v>0</v>
      </c>
      <c r="I315" s="50">
        <f>SUM(B315:H315)</f>
        <v>1</v>
      </c>
      <c r="J315" s="5"/>
      <c r="K315" s="82" t="s">
        <v>83</v>
      </c>
      <c r="L315" s="99">
        <f>IF($S314=0,"-",L314/$S314)</f>
        <v>0.16923152135271677</v>
      </c>
      <c r="M315" s="99">
        <f t="shared" ref="M315:R315" si="159">IF($S314=0,"-",M314/$S314)</f>
        <v>0.28839462253144776</v>
      </c>
      <c r="N315" s="99">
        <f t="shared" si="159"/>
        <v>8.7188455327778705E-2</v>
      </c>
      <c r="O315" s="99">
        <f t="shared" si="159"/>
        <v>0.29473754047734957</v>
      </c>
      <c r="P315" s="99">
        <f t="shared" si="159"/>
        <v>0.14215333935233446</v>
      </c>
      <c r="Q315" s="99">
        <f t="shared" si="159"/>
        <v>1.8294520958372678E-2</v>
      </c>
      <c r="R315" s="100">
        <f t="shared" si="159"/>
        <v>0</v>
      </c>
      <c r="S315" s="101">
        <f>SUM(L315:R315)</f>
        <v>1</v>
      </c>
      <c r="T315" s="5"/>
      <c r="U315" s="111" t="s">
        <v>83</v>
      </c>
      <c r="V315" s="133">
        <f>+V314/$AI314</f>
        <v>0.12188511561148981</v>
      </c>
      <c r="W315" s="133">
        <f t="shared" ref="W315:AH315" si="160">+W314/$AI314</f>
        <v>2.4896002534624456E-2</v>
      </c>
      <c r="X315" s="133">
        <f t="shared" si="160"/>
        <v>1.8294520958372678E-2</v>
      </c>
      <c r="Y315" s="133">
        <f t="shared" si="160"/>
        <v>0.28839462253144776</v>
      </c>
      <c r="Z315" s="133">
        <f t="shared" si="160"/>
        <v>6.3966123634070754E-2</v>
      </c>
      <c r="AA315" s="133">
        <f t="shared" si="160"/>
        <v>0.26299489724764508</v>
      </c>
      <c r="AB315" s="133">
        <f t="shared" si="160"/>
        <v>0.14215333935233446</v>
      </c>
      <c r="AC315" s="133">
        <f t="shared" si="160"/>
        <v>7.7415378130014964E-2</v>
      </c>
      <c r="AD315" s="133">
        <f t="shared" si="160"/>
        <v>2.2450403206602496E-2</v>
      </c>
      <c r="AE315" s="133">
        <f t="shared" si="160"/>
        <v>3.1742643229704506E-2</v>
      </c>
      <c r="AF315" s="133">
        <f t="shared" si="160"/>
        <v>0</v>
      </c>
      <c r="AG315" s="133">
        <f t="shared" si="160"/>
        <v>2.3222331693707937E-2</v>
      </c>
      <c r="AH315" s="133">
        <f t="shared" si="160"/>
        <v>0</v>
      </c>
      <c r="AI315" s="134">
        <f>SUM(V315:AC315)</f>
        <v>0.99999999999999989</v>
      </c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</row>
    <row r="316" spans="1:56" ht="15" thickBot="1">
      <c r="A316" s="33"/>
      <c r="B316" s="33"/>
      <c r="C316" s="33"/>
      <c r="D316" s="33"/>
      <c r="E316" s="33"/>
      <c r="F316" s="33"/>
      <c r="G316" s="33"/>
      <c r="H316" s="33"/>
      <c r="I316" s="33"/>
      <c r="K316" s="33"/>
      <c r="L316" s="33"/>
      <c r="M316" s="33"/>
      <c r="N316" s="33"/>
      <c r="O316" s="33"/>
      <c r="P316" s="33"/>
      <c r="Q316" s="33"/>
      <c r="R316" s="33"/>
      <c r="S316" s="33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</row>
    <row r="317" spans="1:56" ht="42.7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7" t="s">
        <v>35</v>
      </c>
      <c r="L317" s="84" t="s">
        <v>0</v>
      </c>
      <c r="M317" s="84" t="s">
        <v>1</v>
      </c>
      <c r="N317" s="84" t="s">
        <v>2</v>
      </c>
      <c r="O317" s="84" t="s">
        <v>3</v>
      </c>
      <c r="P317" s="84" t="s">
        <v>27</v>
      </c>
      <c r="Q317" s="84" t="s">
        <v>4</v>
      </c>
      <c r="R317" s="84" t="s">
        <v>5</v>
      </c>
      <c r="S317" s="85" t="s">
        <v>6</v>
      </c>
      <c r="U317" s="415" t="s">
        <v>35</v>
      </c>
      <c r="V317" s="114" t="s">
        <v>68</v>
      </c>
      <c r="W317" s="114" t="s">
        <v>69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51</v>
      </c>
      <c r="AC317" s="114" t="s">
        <v>63</v>
      </c>
      <c r="AD317" s="115" t="s">
        <v>70</v>
      </c>
      <c r="AE317" s="115" t="s">
        <v>71</v>
      </c>
      <c r="AF317" s="115" t="s">
        <v>72</v>
      </c>
      <c r="AG317" s="115" t="s">
        <v>73</v>
      </c>
      <c r="AH317" s="115" t="s">
        <v>74</v>
      </c>
      <c r="AI317" s="116" t="s">
        <v>59</v>
      </c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</row>
    <row r="318" spans="1:56" ht="15" customHeight="1">
      <c r="A318" s="447" t="s">
        <v>35</v>
      </c>
      <c r="B318" s="387" t="s">
        <v>115</v>
      </c>
      <c r="C318" s="388"/>
      <c r="D318" s="388"/>
      <c r="E318" s="388"/>
      <c r="F318" s="388"/>
      <c r="G318" s="388"/>
      <c r="H318" s="388"/>
      <c r="I318" s="389"/>
      <c r="K318" s="408" t="s">
        <v>35</v>
      </c>
      <c r="L318" s="390" t="s">
        <v>115</v>
      </c>
      <c r="M318" s="391"/>
      <c r="N318" s="391"/>
      <c r="O318" s="391"/>
      <c r="P318" s="391"/>
      <c r="Q318" s="391"/>
      <c r="R318" s="391"/>
      <c r="S318" s="392"/>
      <c r="U318" s="416" t="s">
        <v>35</v>
      </c>
      <c r="V318" s="413" t="s">
        <v>115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</row>
    <row r="319" spans="1:56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  <c r="K319" s="83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2">
        <v>0</v>
      </c>
      <c r="S319" s="103">
        <f>SUM(L319:R319)</f>
        <v>0</v>
      </c>
      <c r="U319" s="104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</row>
    <row r="320" spans="1:56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161">SUM(B320:H320)</f>
        <v>0</v>
      </c>
      <c r="K320" s="75" t="s">
        <v>8</v>
      </c>
      <c r="L320" s="88">
        <v>0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89">
        <v>0</v>
      </c>
      <c r="S320" s="90">
        <f t="shared" ref="S320:S339" si="162">SUM(L320:R320)</f>
        <v>0</v>
      </c>
      <c r="U320" s="105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63">SUM(V320:AC320)</f>
        <v>0</v>
      </c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</row>
    <row r="321" spans="1:56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161"/>
        <v>0</v>
      </c>
      <c r="K321" s="76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6">
        <v>0</v>
      </c>
      <c r="S321" s="87">
        <f t="shared" si="162"/>
        <v>0</v>
      </c>
      <c r="U321" s="106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63"/>
        <v>0</v>
      </c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</row>
    <row r="322" spans="1:56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161"/>
        <v>0</v>
      </c>
      <c r="K322" s="75" t="s">
        <v>52</v>
      </c>
      <c r="L322" s="88">
        <v>0</v>
      </c>
      <c r="M322" s="88">
        <v>0</v>
      </c>
      <c r="N322" s="88">
        <v>0</v>
      </c>
      <c r="O322" s="88">
        <v>0</v>
      </c>
      <c r="P322" s="88">
        <v>0</v>
      </c>
      <c r="Q322" s="88">
        <v>0</v>
      </c>
      <c r="R322" s="89">
        <v>0</v>
      </c>
      <c r="S322" s="90">
        <f t="shared" si="162"/>
        <v>0</v>
      </c>
      <c r="U322" s="105" t="s">
        <v>52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63"/>
        <v>0</v>
      </c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</row>
    <row r="323" spans="1:56" ht="15">
      <c r="A323" s="29" t="s">
        <v>16</v>
      </c>
      <c r="B323" s="44">
        <v>3.9308918917459774</v>
      </c>
      <c r="C323" s="44">
        <v>10.645753342121216</v>
      </c>
      <c r="D323" s="44">
        <v>5.9573088877777236</v>
      </c>
      <c r="E323" s="44">
        <v>0</v>
      </c>
      <c r="F323" s="457"/>
      <c r="G323" s="44">
        <v>0</v>
      </c>
      <c r="H323" s="45">
        <v>0</v>
      </c>
      <c r="I323" s="40">
        <f t="shared" si="161"/>
        <v>20.533954121644918</v>
      </c>
      <c r="K323" s="76" t="s">
        <v>16</v>
      </c>
      <c r="L323" s="44">
        <v>3.9308918917459774</v>
      </c>
      <c r="M323" s="44">
        <v>10.645753342121216</v>
      </c>
      <c r="N323" s="44">
        <v>5.9573088877777236</v>
      </c>
      <c r="O323" s="44">
        <v>0</v>
      </c>
      <c r="P323" s="44">
        <v>0</v>
      </c>
      <c r="Q323" s="44">
        <v>0</v>
      </c>
      <c r="R323" s="86">
        <v>0</v>
      </c>
      <c r="S323" s="87">
        <f t="shared" si="162"/>
        <v>20.533954121644918</v>
      </c>
      <c r="U323" s="106" t="s">
        <v>16</v>
      </c>
      <c r="V323" s="117">
        <v>3.9308918917459774</v>
      </c>
      <c r="W323" s="117">
        <v>0</v>
      </c>
      <c r="X323" s="117">
        <v>0</v>
      </c>
      <c r="Y323" s="117">
        <v>10.645753342121216</v>
      </c>
      <c r="Z323" s="117">
        <v>5.9573088877777236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63"/>
        <v>20.533954121644918</v>
      </c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</row>
    <row r="324" spans="1:56" ht="15">
      <c r="A324" s="28" t="s">
        <v>64</v>
      </c>
      <c r="B324" s="41">
        <v>2.9149883107498371</v>
      </c>
      <c r="C324" s="41">
        <v>1.2941365819444758E-4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161"/>
        <v>2.9151177244080317</v>
      </c>
      <c r="K324" s="75" t="s">
        <v>64</v>
      </c>
      <c r="L324" s="88">
        <v>2.9149883107498371</v>
      </c>
      <c r="M324" s="88">
        <v>1.2941365819444758E-4</v>
      </c>
      <c r="N324" s="88">
        <v>0</v>
      </c>
      <c r="O324" s="88">
        <v>0</v>
      </c>
      <c r="P324" s="88">
        <v>0</v>
      </c>
      <c r="Q324" s="88">
        <v>0</v>
      </c>
      <c r="R324" s="89">
        <v>0</v>
      </c>
      <c r="S324" s="90">
        <f t="shared" si="162"/>
        <v>2.9151177244080317</v>
      </c>
      <c r="U324" s="105" t="s">
        <v>53</v>
      </c>
      <c r="V324" s="121">
        <v>2.9135652160457752</v>
      </c>
      <c r="W324" s="121">
        <v>0</v>
      </c>
      <c r="X324" s="121">
        <v>0</v>
      </c>
      <c r="Y324" s="121">
        <v>1.2941365819444758E-4</v>
      </c>
      <c r="Z324" s="121">
        <v>0</v>
      </c>
      <c r="AA324" s="121">
        <v>0</v>
      </c>
      <c r="AB324" s="121">
        <v>0</v>
      </c>
      <c r="AC324" s="122">
        <v>1.423094704062079E-3</v>
      </c>
      <c r="AD324" s="121">
        <v>1.423094704062079E-3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63"/>
        <v>2.9151177244080317</v>
      </c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</row>
    <row r="325" spans="1:56" ht="15">
      <c r="A325" s="29" t="s">
        <v>54</v>
      </c>
      <c r="B325" s="44">
        <v>0</v>
      </c>
      <c r="C325" s="44">
        <v>0</v>
      </c>
      <c r="D325" s="44">
        <v>0</v>
      </c>
      <c r="E325" s="44">
        <v>1.2810582425630075</v>
      </c>
      <c r="F325" s="457"/>
      <c r="G325" s="44">
        <v>0</v>
      </c>
      <c r="H325" s="45">
        <v>0</v>
      </c>
      <c r="I325" s="40">
        <f t="shared" si="161"/>
        <v>1.2810582425630075</v>
      </c>
      <c r="K325" s="76" t="s">
        <v>54</v>
      </c>
      <c r="L325" s="44">
        <v>0</v>
      </c>
      <c r="M325" s="44">
        <v>0</v>
      </c>
      <c r="N325" s="44">
        <v>0</v>
      </c>
      <c r="O325" s="44">
        <v>1.2810582425630075</v>
      </c>
      <c r="P325" s="44">
        <v>19.987959636304009</v>
      </c>
      <c r="Q325" s="44">
        <v>0</v>
      </c>
      <c r="R325" s="86">
        <v>0</v>
      </c>
      <c r="S325" s="87">
        <f t="shared" si="162"/>
        <v>21.269017878867015</v>
      </c>
      <c r="U325" s="106" t="s">
        <v>54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1.2810582425630075</v>
      </c>
      <c r="AB325" s="117">
        <v>19.987959636304009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63"/>
        <v>21.269017878867015</v>
      </c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</row>
    <row r="326" spans="1:56" ht="15">
      <c r="A326" s="28" t="s">
        <v>12</v>
      </c>
      <c r="B326" s="41">
        <v>0</v>
      </c>
      <c r="C326" s="41">
        <v>0</v>
      </c>
      <c r="D326" s="41">
        <v>0</v>
      </c>
      <c r="E326" s="41">
        <v>0</v>
      </c>
      <c r="F326" s="457"/>
      <c r="G326" s="41">
        <v>0</v>
      </c>
      <c r="H326" s="42">
        <v>0</v>
      </c>
      <c r="I326" s="43">
        <f t="shared" si="161"/>
        <v>0</v>
      </c>
      <c r="K326" s="75" t="s">
        <v>12</v>
      </c>
      <c r="L326" s="88">
        <v>0</v>
      </c>
      <c r="M326" s="88">
        <v>0</v>
      </c>
      <c r="N326" s="88">
        <v>0</v>
      </c>
      <c r="O326" s="88">
        <v>0</v>
      </c>
      <c r="P326" s="88">
        <v>4.0822757606981002</v>
      </c>
      <c r="Q326" s="88">
        <v>0</v>
      </c>
      <c r="R326" s="89">
        <v>0</v>
      </c>
      <c r="S326" s="90">
        <f t="shared" si="162"/>
        <v>4.0822757606981002</v>
      </c>
      <c r="U326" s="105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4.0822757606981002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63"/>
        <v>4.0822757606981002</v>
      </c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</row>
    <row r="327" spans="1:56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161"/>
        <v>0</v>
      </c>
      <c r="K327" s="76" t="s">
        <v>55</v>
      </c>
      <c r="L327" s="44">
        <v>0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6">
        <v>0</v>
      </c>
      <c r="S327" s="87">
        <f t="shared" si="162"/>
        <v>0</v>
      </c>
      <c r="U327" s="106" t="s">
        <v>55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63"/>
        <v>0</v>
      </c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</row>
    <row r="328" spans="1:56" ht="15">
      <c r="A328" s="28" t="s">
        <v>17</v>
      </c>
      <c r="B328" s="41">
        <v>0.15338444238326721</v>
      </c>
      <c r="C328" s="41">
        <v>0</v>
      </c>
      <c r="D328" s="41">
        <v>1.9533861152529878E-3</v>
      </c>
      <c r="E328" s="41">
        <v>0</v>
      </c>
      <c r="F328" s="457"/>
      <c r="G328" s="41">
        <v>0</v>
      </c>
      <c r="H328" s="42">
        <v>0</v>
      </c>
      <c r="I328" s="43">
        <f t="shared" si="161"/>
        <v>0.15533782849852018</v>
      </c>
      <c r="K328" s="75" t="s">
        <v>17</v>
      </c>
      <c r="L328" s="88">
        <v>0.15338444238326721</v>
      </c>
      <c r="M328" s="88">
        <v>0</v>
      </c>
      <c r="N328" s="88">
        <v>1.9533861152529878E-3</v>
      </c>
      <c r="O328" s="88">
        <v>0</v>
      </c>
      <c r="P328" s="88">
        <v>5.7027567567567569E-3</v>
      </c>
      <c r="Q328" s="88">
        <v>0</v>
      </c>
      <c r="R328" s="89">
        <v>0</v>
      </c>
      <c r="S328" s="90">
        <f t="shared" si="162"/>
        <v>0.16104058525527692</v>
      </c>
      <c r="U328" s="105" t="s">
        <v>17</v>
      </c>
      <c r="V328" s="121">
        <v>0</v>
      </c>
      <c r="W328" s="121">
        <v>0.15338444238326721</v>
      </c>
      <c r="X328" s="121">
        <v>0</v>
      </c>
      <c r="Y328" s="121">
        <v>0</v>
      </c>
      <c r="Z328" s="121">
        <v>0</v>
      </c>
      <c r="AA328" s="121">
        <v>0</v>
      </c>
      <c r="AB328" s="121">
        <v>5.7027567567567569E-3</v>
      </c>
      <c r="AC328" s="122">
        <v>1.9533861152529878E-3</v>
      </c>
      <c r="AD328" s="121">
        <v>0</v>
      </c>
      <c r="AE328" s="121">
        <v>0</v>
      </c>
      <c r="AF328" s="121">
        <v>0</v>
      </c>
      <c r="AG328" s="121">
        <v>1.9533861152529878E-3</v>
      </c>
      <c r="AH328" s="121">
        <v>0</v>
      </c>
      <c r="AI328" s="123">
        <f t="shared" si="163"/>
        <v>0.16104058525527692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</row>
    <row r="329" spans="1:56" ht="15">
      <c r="A329" s="29" t="s">
        <v>139</v>
      </c>
      <c r="B329" s="44">
        <v>35.828151664427359</v>
      </c>
      <c r="C329" s="44">
        <v>387.89581381005917</v>
      </c>
      <c r="D329" s="44">
        <v>80.157934741572632</v>
      </c>
      <c r="E329" s="44">
        <v>0</v>
      </c>
      <c r="F329" s="457"/>
      <c r="G329" s="44">
        <v>0</v>
      </c>
      <c r="H329" s="45">
        <v>0</v>
      </c>
      <c r="I329" s="40">
        <f t="shared" si="161"/>
        <v>503.88190021605919</v>
      </c>
      <c r="K329" s="76" t="s">
        <v>139</v>
      </c>
      <c r="L329" s="44">
        <v>35.828151664427359</v>
      </c>
      <c r="M329" s="44">
        <v>387.89581381005917</v>
      </c>
      <c r="N329" s="44">
        <v>80.157934741572632</v>
      </c>
      <c r="O329" s="44">
        <v>0</v>
      </c>
      <c r="P329" s="44">
        <v>0.6908620003604361</v>
      </c>
      <c r="Q329" s="44">
        <v>0</v>
      </c>
      <c r="R329" s="86">
        <v>0</v>
      </c>
      <c r="S329" s="87">
        <f t="shared" si="162"/>
        <v>504.57276221641962</v>
      </c>
      <c r="U329" s="106" t="s">
        <v>139</v>
      </c>
      <c r="V329" s="117">
        <v>35.128860495829052</v>
      </c>
      <c r="W329" s="117">
        <v>0</v>
      </c>
      <c r="X329" s="117">
        <v>0</v>
      </c>
      <c r="Y329" s="117">
        <v>387.89581381005917</v>
      </c>
      <c r="Z329" s="117">
        <v>23.079070462276057</v>
      </c>
      <c r="AA329" s="117">
        <v>0</v>
      </c>
      <c r="AB329" s="117">
        <v>0.6908620003604361</v>
      </c>
      <c r="AC329" s="118">
        <v>57.778155447894882</v>
      </c>
      <c r="AD329" s="117">
        <v>0.69929116859830753</v>
      </c>
      <c r="AE329" s="117">
        <v>0</v>
      </c>
      <c r="AF329" s="117">
        <v>0</v>
      </c>
      <c r="AG329" s="117">
        <v>57.078864279296567</v>
      </c>
      <c r="AH329" s="117">
        <v>0</v>
      </c>
      <c r="AI329" s="120">
        <f t="shared" si="163"/>
        <v>504.57276221641956</v>
      </c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</row>
    <row r="330" spans="1:56" ht="15">
      <c r="A330" s="28" t="s">
        <v>25</v>
      </c>
      <c r="B330" s="41">
        <v>24.146641064788181</v>
      </c>
      <c r="C330" s="41">
        <v>1.3998291868256365</v>
      </c>
      <c r="D330" s="41">
        <v>2.9306705684350312</v>
      </c>
      <c r="E330" s="41">
        <v>352.10450068550108</v>
      </c>
      <c r="F330" s="457"/>
      <c r="G330" s="41">
        <v>17.198402093042077</v>
      </c>
      <c r="H330" s="42">
        <v>0</v>
      </c>
      <c r="I330" s="43">
        <f t="shared" si="161"/>
        <v>397.78004359859204</v>
      </c>
      <c r="K330" s="75" t="s">
        <v>25</v>
      </c>
      <c r="L330" s="88">
        <v>24.146641064788181</v>
      </c>
      <c r="M330" s="88">
        <v>1.3998291868256365</v>
      </c>
      <c r="N330" s="88">
        <v>2.9306705684350312</v>
      </c>
      <c r="O330" s="88">
        <v>352.10450068550108</v>
      </c>
      <c r="P330" s="88">
        <v>2.926201945175873</v>
      </c>
      <c r="Q330" s="88">
        <v>17.198402093042077</v>
      </c>
      <c r="R330" s="89">
        <v>0</v>
      </c>
      <c r="S330" s="90">
        <f t="shared" si="162"/>
        <v>400.70624554376792</v>
      </c>
      <c r="U330" s="105" t="s">
        <v>25</v>
      </c>
      <c r="V330" s="121">
        <v>0.69937566955633346</v>
      </c>
      <c r="W330" s="121">
        <v>7.2342044469841609</v>
      </c>
      <c r="X330" s="121">
        <v>17.198402093042077</v>
      </c>
      <c r="Y330" s="121">
        <v>1.3998291868256365</v>
      </c>
      <c r="Z330" s="121">
        <v>2.4229384051020951E-2</v>
      </c>
      <c r="AA330" s="121">
        <v>347.02015850265491</v>
      </c>
      <c r="AB330" s="121">
        <v>2.926201945175873</v>
      </c>
      <c r="AC330" s="122">
        <v>24.203844315477873</v>
      </c>
      <c r="AD330" s="121">
        <v>16.213060948247687</v>
      </c>
      <c r="AE330" s="121">
        <v>5.0843421828461794</v>
      </c>
      <c r="AF330" s="121">
        <v>0</v>
      </c>
      <c r="AG330" s="121">
        <v>2.9064411843840103</v>
      </c>
      <c r="AH330" s="121">
        <v>0</v>
      </c>
      <c r="AI330" s="123">
        <f t="shared" si="163"/>
        <v>400.70624554376786</v>
      </c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</row>
    <row r="331" spans="1:56" ht="15">
      <c r="A331" s="29" t="s">
        <v>24</v>
      </c>
      <c r="B331" s="44">
        <v>5.828467752298474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161"/>
        <v>5.828467752298474</v>
      </c>
      <c r="K331" s="76" t="s">
        <v>24</v>
      </c>
      <c r="L331" s="44">
        <v>5.828467752298474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6">
        <v>0</v>
      </c>
      <c r="S331" s="87">
        <f t="shared" si="162"/>
        <v>5.828467752298474</v>
      </c>
      <c r="U331" s="106" t="s">
        <v>24</v>
      </c>
      <c r="V331" s="117">
        <v>5.4073303693788208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0.42113738291965286</v>
      </c>
      <c r="AD331" s="117">
        <v>0.42113738291965286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63"/>
        <v>5.828467752298474</v>
      </c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</row>
    <row r="332" spans="1:56" ht="15">
      <c r="A332" s="28" t="s">
        <v>56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161"/>
        <v>0</v>
      </c>
      <c r="K332" s="75" t="s">
        <v>56</v>
      </c>
      <c r="L332" s="88">
        <v>0</v>
      </c>
      <c r="M332" s="88">
        <v>0</v>
      </c>
      <c r="N332" s="88">
        <v>0</v>
      </c>
      <c r="O332" s="88">
        <v>0</v>
      </c>
      <c r="P332" s="88">
        <v>0</v>
      </c>
      <c r="Q332" s="88">
        <v>0</v>
      </c>
      <c r="R332" s="89">
        <v>0</v>
      </c>
      <c r="S332" s="90">
        <f t="shared" si="162"/>
        <v>0</v>
      </c>
      <c r="U332" s="105" t="s">
        <v>56</v>
      </c>
      <c r="V332" s="121">
        <v>0</v>
      </c>
      <c r="W332" s="121">
        <v>0</v>
      </c>
      <c r="X332" s="121">
        <v>0</v>
      </c>
      <c r="Y332" s="121">
        <v>0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63"/>
        <v>0</v>
      </c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</row>
    <row r="333" spans="1:56" ht="15">
      <c r="A333" s="29" t="s">
        <v>22</v>
      </c>
      <c r="B333" s="44">
        <v>0</v>
      </c>
      <c r="C333" s="44">
        <v>3.8756923873298303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161"/>
        <v>3.8756923873298303</v>
      </c>
      <c r="K333" s="76" t="s">
        <v>22</v>
      </c>
      <c r="L333" s="44">
        <v>0</v>
      </c>
      <c r="M333" s="44">
        <v>3.8756923873298303</v>
      </c>
      <c r="N333" s="44">
        <v>0</v>
      </c>
      <c r="O333" s="44">
        <v>0</v>
      </c>
      <c r="P333" s="44">
        <v>0.83203293392237232</v>
      </c>
      <c r="Q333" s="44">
        <v>0</v>
      </c>
      <c r="R333" s="86">
        <v>0</v>
      </c>
      <c r="S333" s="87">
        <f t="shared" si="162"/>
        <v>4.7077253212522026</v>
      </c>
      <c r="U333" s="106" t="s">
        <v>22</v>
      </c>
      <c r="V333" s="117">
        <v>0</v>
      </c>
      <c r="W333" s="117">
        <v>0</v>
      </c>
      <c r="X333" s="117">
        <v>0</v>
      </c>
      <c r="Y333" s="117">
        <v>3.8756923873298303</v>
      </c>
      <c r="Z333" s="117">
        <v>0</v>
      </c>
      <c r="AA333" s="117">
        <v>0</v>
      </c>
      <c r="AB333" s="117">
        <v>0.83203293392237232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63"/>
        <v>4.7077253212522026</v>
      </c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</row>
    <row r="334" spans="1:56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161"/>
        <v>0</v>
      </c>
      <c r="K334" s="75" t="s">
        <v>21</v>
      </c>
      <c r="L334" s="88">
        <v>0</v>
      </c>
      <c r="M334" s="88">
        <v>0</v>
      </c>
      <c r="N334" s="88">
        <v>0</v>
      </c>
      <c r="O334" s="88">
        <v>0</v>
      </c>
      <c r="P334" s="88">
        <v>0</v>
      </c>
      <c r="Q334" s="88">
        <v>0</v>
      </c>
      <c r="R334" s="89">
        <v>0</v>
      </c>
      <c r="S334" s="90">
        <f t="shared" si="162"/>
        <v>0</v>
      </c>
      <c r="U334" s="105" t="s">
        <v>57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63"/>
        <v>0</v>
      </c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</row>
    <row r="335" spans="1:56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161"/>
        <v>0</v>
      </c>
      <c r="K335" s="77" t="s">
        <v>60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6">
        <v>0</v>
      </c>
      <c r="S335" s="87">
        <f t="shared" si="162"/>
        <v>0</v>
      </c>
      <c r="U335" s="107" t="s">
        <v>58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63"/>
        <v>0</v>
      </c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</row>
    <row r="336" spans="1:56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161"/>
        <v>0</v>
      </c>
      <c r="K336" s="78" t="s">
        <v>23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s="91">
        <v>0</v>
      </c>
      <c r="R336" s="92">
        <v>0</v>
      </c>
      <c r="S336" s="93">
        <f t="shared" si="162"/>
        <v>0</v>
      </c>
      <c r="U336" s="108" t="s">
        <v>61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63"/>
        <v>0</v>
      </c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</row>
    <row r="337" spans="1:56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161"/>
        <v>0</v>
      </c>
      <c r="K337" s="79" t="s">
        <v>19</v>
      </c>
      <c r="L337" s="64">
        <v>0</v>
      </c>
      <c r="M337" s="64">
        <v>0</v>
      </c>
      <c r="N337" s="64">
        <v>0</v>
      </c>
      <c r="O337" s="64">
        <v>0</v>
      </c>
      <c r="P337" s="64">
        <v>0</v>
      </c>
      <c r="Q337" s="64">
        <v>0</v>
      </c>
      <c r="R337" s="94">
        <v>0</v>
      </c>
      <c r="S337" s="95">
        <f t="shared" si="162"/>
        <v>0</v>
      </c>
      <c r="U337" s="109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63"/>
        <v>0</v>
      </c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</row>
    <row r="338" spans="1:56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161"/>
        <v>0</v>
      </c>
      <c r="K338" s="78" t="s">
        <v>20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>
        <v>0</v>
      </c>
      <c r="S338" s="93">
        <f t="shared" si="162"/>
        <v>0</v>
      </c>
      <c r="U338" s="108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63"/>
        <v>0</v>
      </c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</row>
    <row r="339" spans="1:56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161"/>
        <v>0</v>
      </c>
      <c r="K339" s="80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6">
        <v>0</v>
      </c>
      <c r="S339" s="97">
        <f t="shared" si="162"/>
        <v>0</v>
      </c>
      <c r="U339" s="109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63"/>
        <v>0</v>
      </c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</row>
    <row r="340" spans="1:56" ht="15">
      <c r="A340" s="35" t="s">
        <v>26</v>
      </c>
      <c r="B340" s="69">
        <f>SUM(B319:B335)</f>
        <v>72.802525126393107</v>
      </c>
      <c r="C340" s="69">
        <f t="shared" ref="C340:I340" si="164">SUM(C319:C335)</f>
        <v>403.81721813999405</v>
      </c>
      <c r="D340" s="69">
        <f t="shared" si="164"/>
        <v>89.04786758390064</v>
      </c>
      <c r="E340" s="69">
        <f t="shared" si="164"/>
        <v>353.38555892806409</v>
      </c>
      <c r="F340" s="69">
        <f t="shared" si="164"/>
        <v>0</v>
      </c>
      <c r="G340" s="69">
        <f t="shared" si="164"/>
        <v>17.198402093042077</v>
      </c>
      <c r="H340" s="70">
        <f t="shared" si="164"/>
        <v>0</v>
      </c>
      <c r="I340" s="40">
        <f t="shared" si="164"/>
        <v>936.25157187139416</v>
      </c>
      <c r="K340" s="81" t="s">
        <v>26</v>
      </c>
      <c r="L340" s="69">
        <f>SUM(L319:L335)</f>
        <v>72.802525126393107</v>
      </c>
      <c r="M340" s="69">
        <f t="shared" ref="M340:S340" si="165">SUM(M319:M335)</f>
        <v>403.81721813999405</v>
      </c>
      <c r="N340" s="69">
        <f t="shared" si="165"/>
        <v>89.04786758390064</v>
      </c>
      <c r="O340" s="69">
        <f t="shared" si="165"/>
        <v>353.38555892806409</v>
      </c>
      <c r="P340" s="69">
        <f t="shared" si="165"/>
        <v>28.525035033217549</v>
      </c>
      <c r="Q340" s="69">
        <f t="shared" si="165"/>
        <v>17.198402093042077</v>
      </c>
      <c r="R340" s="70">
        <f t="shared" si="165"/>
        <v>0</v>
      </c>
      <c r="S340" s="98">
        <f t="shared" si="165"/>
        <v>964.77660690461141</v>
      </c>
      <c r="U340" s="110" t="s">
        <v>59</v>
      </c>
      <c r="V340" s="130">
        <f>SUM(V319:V335)</f>
        <v>48.080023642555958</v>
      </c>
      <c r="W340" s="130">
        <f t="shared" ref="W340:AH340" si="166">SUM(W319:W335)</f>
        <v>7.3875888893674277</v>
      </c>
      <c r="X340" s="130">
        <f t="shared" si="166"/>
        <v>17.198402093042077</v>
      </c>
      <c r="Y340" s="130">
        <f t="shared" si="166"/>
        <v>403.81721813999405</v>
      </c>
      <c r="Z340" s="130">
        <f t="shared" si="166"/>
        <v>29.060608734104804</v>
      </c>
      <c r="AA340" s="130">
        <f t="shared" si="166"/>
        <v>348.30121674521791</v>
      </c>
      <c r="AB340" s="130">
        <f t="shared" si="166"/>
        <v>28.525035033217549</v>
      </c>
      <c r="AC340" s="130">
        <f t="shared" si="166"/>
        <v>82.406513627111721</v>
      </c>
      <c r="AD340" s="131">
        <f t="shared" si="166"/>
        <v>17.33491259446971</v>
      </c>
      <c r="AE340" s="131">
        <f t="shared" si="166"/>
        <v>5.0843421828461794</v>
      </c>
      <c r="AF340" s="131">
        <f t="shared" si="166"/>
        <v>0</v>
      </c>
      <c r="AG340" s="131">
        <f t="shared" si="166"/>
        <v>59.987258849795829</v>
      </c>
      <c r="AH340" s="131">
        <f t="shared" si="166"/>
        <v>0</v>
      </c>
      <c r="AI340" s="132">
        <f>SUM(V340:AC340)</f>
        <v>964.77660690461153</v>
      </c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</row>
    <row r="341" spans="1:56" s="3" customFormat="1" ht="15" thickBot="1">
      <c r="A341" s="32" t="s">
        <v>83</v>
      </c>
      <c r="B341" s="49">
        <f>IF($I340=0,"-",B340/$I340)</f>
        <v>7.7759575859375374E-2</v>
      </c>
      <c r="C341" s="49">
        <f t="shared" ref="C341:H341" si="167">IF($I340=0,"-",C340/$I340)</f>
        <v>0.43131272648529489</v>
      </c>
      <c r="D341" s="49">
        <f t="shared" si="167"/>
        <v>9.5111047350137298E-2</v>
      </c>
      <c r="E341" s="49">
        <f t="shared" si="167"/>
        <v>0.37744722630661282</v>
      </c>
      <c r="F341" s="49">
        <f t="shared" si="167"/>
        <v>0</v>
      </c>
      <c r="G341" s="49">
        <f t="shared" si="167"/>
        <v>1.8369423998579403E-2</v>
      </c>
      <c r="H341" s="71">
        <f t="shared" si="167"/>
        <v>0</v>
      </c>
      <c r="I341" s="50">
        <f>SUM(B341:H341)</f>
        <v>0.99999999999999978</v>
      </c>
      <c r="J341" s="5"/>
      <c r="K341" s="82" t="s">
        <v>83</v>
      </c>
      <c r="L341" s="99">
        <f>IF($S340=0,"-",L340/$S340)</f>
        <v>7.5460499980376475E-2</v>
      </c>
      <c r="M341" s="99">
        <f t="shared" ref="M341:R341" si="168">IF($S340=0,"-",M340/$S340)</f>
        <v>0.41856033329373621</v>
      </c>
      <c r="N341" s="99">
        <f t="shared" si="168"/>
        <v>9.229894977408476E-2</v>
      </c>
      <c r="O341" s="99">
        <f t="shared" si="168"/>
        <v>0.36628744561071613</v>
      </c>
      <c r="P341" s="99">
        <f t="shared" si="168"/>
        <v>2.9566466298076247E-2</v>
      </c>
      <c r="Q341" s="99">
        <f t="shared" si="168"/>
        <v>1.7826305043010339E-2</v>
      </c>
      <c r="R341" s="100">
        <f t="shared" si="168"/>
        <v>0</v>
      </c>
      <c r="S341" s="101">
        <f>SUM(L341:R341)</f>
        <v>1.0000000000000002</v>
      </c>
      <c r="T341" s="5"/>
      <c r="U341" s="111" t="s">
        <v>83</v>
      </c>
      <c r="V341" s="133">
        <f>+V340/$AI340</f>
        <v>4.9835395363508936E-2</v>
      </c>
      <c r="W341" s="133">
        <f t="shared" ref="W341:AH341" si="169">+W340/$AI340</f>
        <v>7.6573051590354806E-3</v>
      </c>
      <c r="X341" s="133">
        <f t="shared" si="169"/>
        <v>1.7826305043010335E-2</v>
      </c>
      <c r="Y341" s="133">
        <f t="shared" si="169"/>
        <v>0.41856033329373615</v>
      </c>
      <c r="Z341" s="133">
        <f t="shared" si="169"/>
        <v>3.0121593461249891E-2</v>
      </c>
      <c r="AA341" s="133">
        <f t="shared" si="169"/>
        <v>0.36101747726109079</v>
      </c>
      <c r="AB341" s="133">
        <f t="shared" si="169"/>
        <v>2.9566466298076244E-2</v>
      </c>
      <c r="AC341" s="133">
        <f t="shared" si="169"/>
        <v>8.5415124120292174E-2</v>
      </c>
      <c r="AD341" s="133">
        <f t="shared" si="169"/>
        <v>1.7967799457832036E-2</v>
      </c>
      <c r="AE341" s="133">
        <f t="shared" si="169"/>
        <v>5.2699683496252869E-3</v>
      </c>
      <c r="AF341" s="133">
        <f t="shared" si="169"/>
        <v>0</v>
      </c>
      <c r="AG341" s="133">
        <f t="shared" si="169"/>
        <v>6.2177356312834844E-2</v>
      </c>
      <c r="AH341" s="133">
        <f t="shared" si="169"/>
        <v>0</v>
      </c>
      <c r="AI341" s="134">
        <f>SUM(V341:AC341)</f>
        <v>1</v>
      </c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</row>
    <row r="342" spans="1:56" ht="15" thickBot="1">
      <c r="A342" s="33"/>
      <c r="B342" s="33"/>
      <c r="C342" s="33"/>
      <c r="D342" s="33"/>
      <c r="E342" s="33"/>
      <c r="F342" s="33"/>
      <c r="G342" s="33"/>
      <c r="H342" s="33"/>
      <c r="I342" s="33"/>
      <c r="K342" s="33"/>
      <c r="L342" s="33"/>
      <c r="M342" s="33"/>
      <c r="N342" s="33"/>
      <c r="O342" s="33"/>
      <c r="P342" s="33"/>
      <c r="Q342" s="33"/>
      <c r="R342" s="33"/>
      <c r="S342" s="33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</row>
    <row r="343" spans="1:56" ht="42.7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7" t="s">
        <v>36</v>
      </c>
      <c r="L343" s="84" t="s">
        <v>0</v>
      </c>
      <c r="M343" s="84" t="s">
        <v>1</v>
      </c>
      <c r="N343" s="84" t="s">
        <v>2</v>
      </c>
      <c r="O343" s="84" t="s">
        <v>3</v>
      </c>
      <c r="P343" s="84" t="s">
        <v>27</v>
      </c>
      <c r="Q343" s="84" t="s">
        <v>4</v>
      </c>
      <c r="R343" s="84" t="s">
        <v>5</v>
      </c>
      <c r="S343" s="85" t="s">
        <v>6</v>
      </c>
      <c r="U343" s="415" t="s">
        <v>36</v>
      </c>
      <c r="V343" s="114" t="s">
        <v>68</v>
      </c>
      <c r="W343" s="114" t="s">
        <v>69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51</v>
      </c>
      <c r="AC343" s="114" t="s">
        <v>63</v>
      </c>
      <c r="AD343" s="115" t="s">
        <v>70</v>
      </c>
      <c r="AE343" s="115" t="s">
        <v>71</v>
      </c>
      <c r="AF343" s="115" t="s">
        <v>72</v>
      </c>
      <c r="AG343" s="115" t="s">
        <v>73</v>
      </c>
      <c r="AH343" s="115" t="s">
        <v>74</v>
      </c>
      <c r="AI343" s="116" t="s">
        <v>59</v>
      </c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</row>
    <row r="344" spans="1:56" ht="15" customHeight="1">
      <c r="A344" s="447" t="s">
        <v>36</v>
      </c>
      <c r="B344" s="387" t="s">
        <v>115</v>
      </c>
      <c r="C344" s="388"/>
      <c r="D344" s="388"/>
      <c r="E344" s="388"/>
      <c r="F344" s="388"/>
      <c r="G344" s="388"/>
      <c r="H344" s="388"/>
      <c r="I344" s="389"/>
      <c r="K344" s="408" t="s">
        <v>36</v>
      </c>
      <c r="L344" s="390" t="s">
        <v>115</v>
      </c>
      <c r="M344" s="391"/>
      <c r="N344" s="391"/>
      <c r="O344" s="391"/>
      <c r="P344" s="391"/>
      <c r="Q344" s="391"/>
      <c r="R344" s="391"/>
      <c r="S344" s="392"/>
      <c r="U344" s="416" t="s">
        <v>36</v>
      </c>
      <c r="V344" s="413" t="s">
        <v>115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</row>
    <row r="345" spans="1:56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  <c r="K345" s="83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2">
        <v>0</v>
      </c>
      <c r="S345" s="103">
        <f>SUM(L345:R345)</f>
        <v>0</v>
      </c>
      <c r="U345" s="104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</row>
    <row r="346" spans="1:56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170">SUM(B346:H346)</f>
        <v>0</v>
      </c>
      <c r="K346" s="75" t="s">
        <v>8</v>
      </c>
      <c r="L346" s="88">
        <v>0</v>
      </c>
      <c r="M346" s="88">
        <v>0</v>
      </c>
      <c r="N346" s="88">
        <v>0</v>
      </c>
      <c r="O346" s="88">
        <v>0</v>
      </c>
      <c r="P346" s="88">
        <v>0</v>
      </c>
      <c r="Q346" s="88">
        <v>0</v>
      </c>
      <c r="R346" s="89">
        <v>0</v>
      </c>
      <c r="S346" s="90">
        <f t="shared" ref="S346:S365" si="171">SUM(L346:R346)</f>
        <v>0</v>
      </c>
      <c r="U346" s="105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72">SUM(V346:AC346)</f>
        <v>0</v>
      </c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</row>
    <row r="347" spans="1:56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170"/>
        <v>0</v>
      </c>
      <c r="K347" s="76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6">
        <v>0</v>
      </c>
      <c r="S347" s="87">
        <f t="shared" si="171"/>
        <v>0</v>
      </c>
      <c r="U347" s="106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72"/>
        <v>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</row>
    <row r="348" spans="1:56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170"/>
        <v>0</v>
      </c>
      <c r="K348" s="75" t="s">
        <v>52</v>
      </c>
      <c r="L348" s="88">
        <v>0</v>
      </c>
      <c r="M348" s="88">
        <v>0</v>
      </c>
      <c r="N348" s="88">
        <v>0</v>
      </c>
      <c r="O348" s="88">
        <v>0</v>
      </c>
      <c r="P348" s="88">
        <v>0</v>
      </c>
      <c r="Q348" s="88">
        <v>0</v>
      </c>
      <c r="R348" s="89">
        <v>0</v>
      </c>
      <c r="S348" s="90">
        <f t="shared" si="171"/>
        <v>0</v>
      </c>
      <c r="U348" s="105" t="s">
        <v>52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72"/>
        <v>0</v>
      </c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</row>
    <row r="349" spans="1:56" ht="15">
      <c r="A349" s="29" t="s">
        <v>16</v>
      </c>
      <c r="B349" s="44">
        <v>0.57366618785821855</v>
      </c>
      <c r="C349" s="44">
        <v>0</v>
      </c>
      <c r="D349" s="44">
        <v>0.52365205738011289</v>
      </c>
      <c r="E349" s="44">
        <v>0</v>
      </c>
      <c r="F349" s="457"/>
      <c r="G349" s="44">
        <v>0</v>
      </c>
      <c r="H349" s="45">
        <v>0</v>
      </c>
      <c r="I349" s="40">
        <f t="shared" si="170"/>
        <v>1.0973182452383314</v>
      </c>
      <c r="K349" s="76" t="s">
        <v>16</v>
      </c>
      <c r="L349" s="44">
        <v>0.57366618785821855</v>
      </c>
      <c r="M349" s="44">
        <v>0</v>
      </c>
      <c r="N349" s="44">
        <v>0.52365205738011289</v>
      </c>
      <c r="O349" s="44">
        <v>0</v>
      </c>
      <c r="P349" s="44">
        <v>0</v>
      </c>
      <c r="Q349" s="44">
        <v>0</v>
      </c>
      <c r="R349" s="86">
        <v>0</v>
      </c>
      <c r="S349" s="87">
        <f t="shared" si="171"/>
        <v>1.0973182452383314</v>
      </c>
      <c r="U349" s="106" t="s">
        <v>16</v>
      </c>
      <c r="V349" s="117">
        <v>0.57366618785821855</v>
      </c>
      <c r="W349" s="117">
        <v>0</v>
      </c>
      <c r="X349" s="117">
        <v>0</v>
      </c>
      <c r="Y349" s="117">
        <v>0</v>
      </c>
      <c r="Z349" s="117">
        <v>0.46017908072797803</v>
      </c>
      <c r="AA349" s="117">
        <v>0</v>
      </c>
      <c r="AB349" s="117">
        <v>0</v>
      </c>
      <c r="AC349" s="118">
        <v>6.3472976652134902E-2</v>
      </c>
      <c r="AD349" s="119">
        <v>0</v>
      </c>
      <c r="AE349" s="119">
        <v>0</v>
      </c>
      <c r="AF349" s="119">
        <v>0</v>
      </c>
      <c r="AG349" s="119">
        <v>6.3472976652134902E-2</v>
      </c>
      <c r="AH349" s="119">
        <v>0</v>
      </c>
      <c r="AI349" s="120">
        <f t="shared" si="172"/>
        <v>1.0973182452383314</v>
      </c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</row>
    <row r="350" spans="1:56" ht="15">
      <c r="A350" s="28" t="s">
        <v>64</v>
      </c>
      <c r="B350" s="41">
        <v>6.2150764857641976</v>
      </c>
      <c r="C350" s="41">
        <v>0</v>
      </c>
      <c r="D350" s="41">
        <v>1.2126583704321235E-2</v>
      </c>
      <c r="E350" s="41">
        <v>0</v>
      </c>
      <c r="F350" s="457"/>
      <c r="G350" s="41">
        <v>0</v>
      </c>
      <c r="H350" s="42">
        <v>0</v>
      </c>
      <c r="I350" s="43">
        <f t="shared" si="170"/>
        <v>6.2272030694685192</v>
      </c>
      <c r="K350" s="75" t="s">
        <v>64</v>
      </c>
      <c r="L350" s="88">
        <v>6.2150764857641976</v>
      </c>
      <c r="M350" s="88">
        <v>0</v>
      </c>
      <c r="N350" s="88">
        <v>1.2126583704321235E-2</v>
      </c>
      <c r="O350" s="88">
        <v>0</v>
      </c>
      <c r="P350" s="88">
        <v>0</v>
      </c>
      <c r="Q350" s="88">
        <v>0</v>
      </c>
      <c r="R350" s="89">
        <v>0</v>
      </c>
      <c r="S350" s="90">
        <f t="shared" si="171"/>
        <v>6.2272030694685192</v>
      </c>
      <c r="U350" s="105" t="s">
        <v>53</v>
      </c>
      <c r="V350" s="121">
        <v>6.2150764857641976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1.2126583704321235E-2</v>
      </c>
      <c r="AD350" s="121">
        <v>0</v>
      </c>
      <c r="AE350" s="121">
        <v>0</v>
      </c>
      <c r="AF350" s="121">
        <v>0</v>
      </c>
      <c r="AG350" s="121">
        <v>1.2126583704321235E-2</v>
      </c>
      <c r="AH350" s="121">
        <v>0</v>
      </c>
      <c r="AI350" s="123">
        <f t="shared" si="172"/>
        <v>6.2272030694685192</v>
      </c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</row>
    <row r="351" spans="1:56" ht="15">
      <c r="A351" s="29" t="s">
        <v>54</v>
      </c>
      <c r="B351" s="44">
        <v>0</v>
      </c>
      <c r="C351" s="44">
        <v>0</v>
      </c>
      <c r="D351" s="44">
        <v>7.5310547846459386</v>
      </c>
      <c r="E351" s="44">
        <v>0</v>
      </c>
      <c r="F351" s="457"/>
      <c r="G351" s="44">
        <v>0</v>
      </c>
      <c r="H351" s="45">
        <v>0</v>
      </c>
      <c r="I351" s="40">
        <f t="shared" si="170"/>
        <v>7.5310547846459386</v>
      </c>
      <c r="K351" s="76" t="s">
        <v>54</v>
      </c>
      <c r="L351" s="44">
        <v>0</v>
      </c>
      <c r="M351" s="44">
        <v>0</v>
      </c>
      <c r="N351" s="44">
        <v>7.5310547846459386</v>
      </c>
      <c r="O351" s="44">
        <v>0</v>
      </c>
      <c r="P351" s="44">
        <v>437.73824991485503</v>
      </c>
      <c r="Q351" s="44">
        <v>0</v>
      </c>
      <c r="R351" s="86">
        <v>0</v>
      </c>
      <c r="S351" s="87">
        <f t="shared" si="171"/>
        <v>445.26930469950099</v>
      </c>
      <c r="U351" s="106" t="s">
        <v>54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437.73824991485503</v>
      </c>
      <c r="AC351" s="118">
        <v>7.5310547846459386</v>
      </c>
      <c r="AD351" s="117">
        <v>0</v>
      </c>
      <c r="AE351" s="117">
        <v>0</v>
      </c>
      <c r="AF351" s="117">
        <v>0</v>
      </c>
      <c r="AG351" s="117">
        <v>7.5310547846459386</v>
      </c>
      <c r="AH351" s="117">
        <v>0</v>
      </c>
      <c r="AI351" s="120">
        <f t="shared" si="172"/>
        <v>445.26930469950099</v>
      </c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</row>
    <row r="352" spans="1:56" ht="15">
      <c r="A352" s="28" t="s">
        <v>12</v>
      </c>
      <c r="B352" s="41">
        <v>0</v>
      </c>
      <c r="C352" s="41">
        <v>0</v>
      </c>
      <c r="D352" s="41">
        <v>0</v>
      </c>
      <c r="E352" s="41">
        <v>0</v>
      </c>
      <c r="F352" s="457"/>
      <c r="G352" s="41">
        <v>0</v>
      </c>
      <c r="H352" s="42">
        <v>0</v>
      </c>
      <c r="I352" s="43">
        <f t="shared" si="170"/>
        <v>0</v>
      </c>
      <c r="K352" s="75" t="s">
        <v>12</v>
      </c>
      <c r="L352" s="88">
        <v>0</v>
      </c>
      <c r="M352" s="88">
        <v>0</v>
      </c>
      <c r="N352" s="88">
        <v>0</v>
      </c>
      <c r="O352" s="88">
        <v>0</v>
      </c>
      <c r="P352" s="88">
        <v>2.1680350151027952</v>
      </c>
      <c r="Q352" s="88">
        <v>0</v>
      </c>
      <c r="R352" s="89">
        <v>0</v>
      </c>
      <c r="S352" s="90">
        <f t="shared" si="171"/>
        <v>2.1680350151027952</v>
      </c>
      <c r="U352" s="105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2.1680350151027952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72"/>
        <v>2.1680350151027952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</row>
    <row r="353" spans="1:56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170"/>
        <v>0</v>
      </c>
      <c r="K353" s="76" t="s">
        <v>55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6">
        <v>0</v>
      </c>
      <c r="S353" s="87">
        <f t="shared" si="171"/>
        <v>0</v>
      </c>
      <c r="U353" s="106" t="s">
        <v>55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72"/>
        <v>0</v>
      </c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</row>
    <row r="354" spans="1:56" ht="15">
      <c r="A354" s="28" t="s">
        <v>17</v>
      </c>
      <c r="B354" s="41">
        <v>0</v>
      </c>
      <c r="C354" s="41">
        <v>18.962228647376779</v>
      </c>
      <c r="D354" s="41">
        <v>0</v>
      </c>
      <c r="E354" s="41">
        <v>0</v>
      </c>
      <c r="F354" s="457"/>
      <c r="G354" s="41">
        <v>0</v>
      </c>
      <c r="H354" s="42">
        <v>0</v>
      </c>
      <c r="I354" s="43">
        <f t="shared" si="170"/>
        <v>18.962228647376779</v>
      </c>
      <c r="K354" s="75" t="s">
        <v>17</v>
      </c>
      <c r="L354" s="88">
        <v>0</v>
      </c>
      <c r="M354" s="88">
        <v>18.962228647376779</v>
      </c>
      <c r="N354" s="88">
        <v>0</v>
      </c>
      <c r="O354" s="88">
        <v>0</v>
      </c>
      <c r="P354" s="88">
        <v>8.6496208637419603</v>
      </c>
      <c r="Q354" s="88">
        <v>0</v>
      </c>
      <c r="R354" s="89">
        <v>0</v>
      </c>
      <c r="S354" s="90">
        <f t="shared" si="171"/>
        <v>27.611849511118741</v>
      </c>
      <c r="U354" s="105" t="s">
        <v>17</v>
      </c>
      <c r="V354" s="121">
        <v>0</v>
      </c>
      <c r="W354" s="121">
        <v>0</v>
      </c>
      <c r="X354" s="121">
        <v>0</v>
      </c>
      <c r="Y354" s="121">
        <v>18.962228647376779</v>
      </c>
      <c r="Z354" s="121">
        <v>0</v>
      </c>
      <c r="AA354" s="121">
        <v>0</v>
      </c>
      <c r="AB354" s="121">
        <v>8.6496208637419603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72"/>
        <v>27.611849511118741</v>
      </c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</row>
    <row r="355" spans="1:56" ht="15">
      <c r="A355" s="29" t="s">
        <v>139</v>
      </c>
      <c r="B355" s="44">
        <v>20.631699874606479</v>
      </c>
      <c r="C355" s="44">
        <v>715.90009603545161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 t="shared" si="170"/>
        <v>736.53179591005812</v>
      </c>
      <c r="K355" s="76" t="s">
        <v>139</v>
      </c>
      <c r="L355" s="44">
        <v>20.631699874606479</v>
      </c>
      <c r="M355" s="44">
        <v>715.90009603545161</v>
      </c>
      <c r="N355" s="44">
        <v>0</v>
      </c>
      <c r="O355" s="44">
        <v>0</v>
      </c>
      <c r="P355" s="44">
        <v>0</v>
      </c>
      <c r="Q355" s="44">
        <v>0</v>
      </c>
      <c r="R355" s="86">
        <v>0</v>
      </c>
      <c r="S355" s="87">
        <f t="shared" si="171"/>
        <v>736.53179591005812</v>
      </c>
      <c r="U355" s="106" t="s">
        <v>139</v>
      </c>
      <c r="V355" s="117">
        <v>20.631699874606479</v>
      </c>
      <c r="W355" s="117">
        <v>0</v>
      </c>
      <c r="X355" s="117">
        <v>0</v>
      </c>
      <c r="Y355" s="117">
        <v>715.90009603545161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72"/>
        <v>736.53179591005812</v>
      </c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</row>
    <row r="356" spans="1:56" ht="15">
      <c r="A356" s="28" t="s">
        <v>25</v>
      </c>
      <c r="B356" s="41">
        <v>8.84854898801159</v>
      </c>
      <c r="C356" s="41">
        <v>0</v>
      </c>
      <c r="D356" s="41">
        <v>66.794952134803637</v>
      </c>
      <c r="E356" s="41">
        <v>1016.5385881917118</v>
      </c>
      <c r="F356" s="457"/>
      <c r="G356" s="41">
        <v>28.96392536230255</v>
      </c>
      <c r="H356" s="42">
        <v>0</v>
      </c>
      <c r="I356" s="43">
        <f t="shared" si="170"/>
        <v>1121.1460146768295</v>
      </c>
      <c r="K356" s="75" t="s">
        <v>25</v>
      </c>
      <c r="L356" s="88">
        <v>8.84854898801159</v>
      </c>
      <c r="M356" s="88">
        <v>0</v>
      </c>
      <c r="N356" s="88">
        <v>66.794952134803637</v>
      </c>
      <c r="O356" s="88">
        <v>1016.5385881917118</v>
      </c>
      <c r="P356" s="88">
        <v>1.1716442421674962</v>
      </c>
      <c r="Q356" s="88">
        <v>28.96392536230255</v>
      </c>
      <c r="R356" s="89">
        <v>0</v>
      </c>
      <c r="S356" s="90">
        <f t="shared" si="171"/>
        <v>1122.317658918997</v>
      </c>
      <c r="U356" s="105" t="s">
        <v>25</v>
      </c>
      <c r="V356" s="121">
        <v>0.62544396468042951</v>
      </c>
      <c r="W356" s="121">
        <v>1.4006622439799719</v>
      </c>
      <c r="X356" s="121">
        <v>28.96392536230255</v>
      </c>
      <c r="Y356" s="121">
        <v>0</v>
      </c>
      <c r="Z356" s="121">
        <v>65.597327044190507</v>
      </c>
      <c r="AA356" s="121">
        <v>1016.1788313945538</v>
      </c>
      <c r="AB356" s="121">
        <v>1.1716442421674962</v>
      </c>
      <c r="AC356" s="122">
        <v>8.3798246671223939</v>
      </c>
      <c r="AD356" s="121">
        <v>6.8224427793511895</v>
      </c>
      <c r="AE356" s="121">
        <v>0.35975679715807474</v>
      </c>
      <c r="AF356" s="121">
        <v>0</v>
      </c>
      <c r="AG356" s="121">
        <v>1.1976250906131296</v>
      </c>
      <c r="AH356" s="121">
        <v>0</v>
      </c>
      <c r="AI356" s="123">
        <f t="shared" si="172"/>
        <v>1122.3176589189973</v>
      </c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</row>
    <row r="357" spans="1:56" ht="15">
      <c r="A357" s="29" t="s">
        <v>24</v>
      </c>
      <c r="B357" s="44">
        <v>6.5175857632890164</v>
      </c>
      <c r="C357" s="44">
        <v>0</v>
      </c>
      <c r="D357" s="44">
        <v>24.540424451649884</v>
      </c>
      <c r="E357" s="44">
        <v>0</v>
      </c>
      <c r="F357" s="457"/>
      <c r="G357" s="44">
        <v>0</v>
      </c>
      <c r="H357" s="45">
        <v>0</v>
      </c>
      <c r="I357" s="40">
        <f t="shared" si="170"/>
        <v>31.0580102149389</v>
      </c>
      <c r="K357" s="76" t="s">
        <v>24</v>
      </c>
      <c r="L357" s="44">
        <v>6.5175857632890164</v>
      </c>
      <c r="M357" s="44">
        <v>0</v>
      </c>
      <c r="N357" s="44">
        <v>24.540424451649884</v>
      </c>
      <c r="O357" s="44">
        <v>0</v>
      </c>
      <c r="P357" s="44">
        <v>0</v>
      </c>
      <c r="Q357" s="44">
        <v>0</v>
      </c>
      <c r="R357" s="86">
        <v>0</v>
      </c>
      <c r="S357" s="87">
        <f t="shared" si="171"/>
        <v>31.0580102149389</v>
      </c>
      <c r="U357" s="106" t="s">
        <v>24</v>
      </c>
      <c r="V357" s="117">
        <v>6.5175857632890164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24.540424451649884</v>
      </c>
      <c r="AD357" s="117">
        <v>0</v>
      </c>
      <c r="AE357" s="117">
        <v>0</v>
      </c>
      <c r="AF357" s="117">
        <v>0</v>
      </c>
      <c r="AG357" s="117">
        <v>24.540424451649884</v>
      </c>
      <c r="AH357" s="117">
        <v>0</v>
      </c>
      <c r="AI357" s="120">
        <f t="shared" si="172"/>
        <v>31.0580102149389</v>
      </c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</row>
    <row r="358" spans="1:56" ht="15">
      <c r="A358" s="28" t="s">
        <v>56</v>
      </c>
      <c r="B358" s="41">
        <v>0.59617522677699386</v>
      </c>
      <c r="C358" s="41">
        <v>1.0110394309774793</v>
      </c>
      <c r="D358" s="41">
        <v>1.8438409075577129</v>
      </c>
      <c r="E358" s="41">
        <v>0</v>
      </c>
      <c r="F358" s="457"/>
      <c r="G358" s="41">
        <v>0</v>
      </c>
      <c r="H358" s="42">
        <v>0</v>
      </c>
      <c r="I358" s="43">
        <f t="shared" si="170"/>
        <v>3.4510555653121857</v>
      </c>
      <c r="K358" s="75" t="s">
        <v>56</v>
      </c>
      <c r="L358" s="88">
        <v>0.59617522677699386</v>
      </c>
      <c r="M358" s="88">
        <v>1.0110394309774793</v>
      </c>
      <c r="N358" s="88">
        <v>1.8438409075577129</v>
      </c>
      <c r="O358" s="88">
        <v>0</v>
      </c>
      <c r="P358" s="88">
        <v>0</v>
      </c>
      <c r="Q358" s="88">
        <v>0</v>
      </c>
      <c r="R358" s="89">
        <v>0</v>
      </c>
      <c r="S358" s="90">
        <f t="shared" si="171"/>
        <v>3.4510555653121857</v>
      </c>
      <c r="U358" s="105" t="s">
        <v>56</v>
      </c>
      <c r="V358" s="121">
        <v>0.59617522677699386</v>
      </c>
      <c r="W358" s="121">
        <v>0</v>
      </c>
      <c r="X358" s="121">
        <v>0</v>
      </c>
      <c r="Y358" s="121">
        <v>1.0110394309774793</v>
      </c>
      <c r="Z358" s="121">
        <v>1.8438409075577129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72"/>
        <v>3.4510555653121857</v>
      </c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</row>
    <row r="359" spans="1:56" ht="15">
      <c r="A359" s="29" t="s">
        <v>22</v>
      </c>
      <c r="B359" s="44">
        <v>19.943162308489068</v>
      </c>
      <c r="C359" s="44">
        <v>933.24475156368942</v>
      </c>
      <c r="D359" s="44">
        <v>412.50235985509505</v>
      </c>
      <c r="E359" s="44">
        <v>0</v>
      </c>
      <c r="F359" s="457"/>
      <c r="G359" s="44">
        <v>0</v>
      </c>
      <c r="H359" s="45">
        <v>0</v>
      </c>
      <c r="I359" s="40">
        <f t="shared" si="170"/>
        <v>1365.6902737272735</v>
      </c>
      <c r="K359" s="76" t="s">
        <v>22</v>
      </c>
      <c r="L359" s="44">
        <v>19.943162308489068</v>
      </c>
      <c r="M359" s="44">
        <v>933.24475156368942</v>
      </c>
      <c r="N359" s="44">
        <v>412.50235985509505</v>
      </c>
      <c r="O359" s="44">
        <v>0</v>
      </c>
      <c r="P359" s="44">
        <v>18.263282659387094</v>
      </c>
      <c r="Q359" s="44">
        <v>0</v>
      </c>
      <c r="R359" s="86">
        <v>0</v>
      </c>
      <c r="S359" s="87">
        <f t="shared" si="171"/>
        <v>1383.9535563866607</v>
      </c>
      <c r="U359" s="106" t="s">
        <v>22</v>
      </c>
      <c r="V359" s="117">
        <v>19.943162308489068</v>
      </c>
      <c r="W359" s="117">
        <v>0</v>
      </c>
      <c r="X359" s="117">
        <v>0</v>
      </c>
      <c r="Y359" s="117">
        <v>933.24475156368942</v>
      </c>
      <c r="Z359" s="117">
        <v>125.81972153628473</v>
      </c>
      <c r="AA359" s="117">
        <v>0</v>
      </c>
      <c r="AB359" s="117">
        <v>18.263282659387094</v>
      </c>
      <c r="AC359" s="118">
        <v>286.68263831881035</v>
      </c>
      <c r="AD359" s="117">
        <v>0</v>
      </c>
      <c r="AE359" s="117">
        <v>0</v>
      </c>
      <c r="AF359" s="117">
        <v>0</v>
      </c>
      <c r="AG359" s="117">
        <v>286.68263831881035</v>
      </c>
      <c r="AH359" s="117">
        <v>0</v>
      </c>
      <c r="AI359" s="120">
        <f t="shared" si="172"/>
        <v>1383.9535563866607</v>
      </c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</row>
    <row r="360" spans="1:56" ht="15">
      <c r="A360" s="28" t="s">
        <v>21</v>
      </c>
      <c r="B360" s="41">
        <v>9.1223376169090695E-2</v>
      </c>
      <c r="C360" s="41">
        <v>4.9109929648551773</v>
      </c>
      <c r="D360" s="41">
        <v>1.5290006589757321</v>
      </c>
      <c r="E360" s="41">
        <v>0</v>
      </c>
      <c r="F360" s="457"/>
      <c r="G360" s="41">
        <v>0</v>
      </c>
      <c r="H360" s="42">
        <v>0</v>
      </c>
      <c r="I360" s="43">
        <f t="shared" si="170"/>
        <v>6.5312169999999998</v>
      </c>
      <c r="K360" s="75" t="s">
        <v>21</v>
      </c>
      <c r="L360" s="88">
        <v>9.1223376169090695E-2</v>
      </c>
      <c r="M360" s="88">
        <v>4.9109929648551773</v>
      </c>
      <c r="N360" s="88">
        <v>1.5290006589757321</v>
      </c>
      <c r="O360" s="88">
        <v>0</v>
      </c>
      <c r="P360" s="88">
        <v>0</v>
      </c>
      <c r="Q360" s="88">
        <v>0</v>
      </c>
      <c r="R360" s="89">
        <v>0</v>
      </c>
      <c r="S360" s="90">
        <f t="shared" si="171"/>
        <v>6.5312169999999998</v>
      </c>
      <c r="U360" s="105" t="s">
        <v>57</v>
      </c>
      <c r="V360" s="121">
        <v>9.1223376169090695E-2</v>
      </c>
      <c r="W360" s="121">
        <v>0</v>
      </c>
      <c r="X360" s="121">
        <v>0</v>
      </c>
      <c r="Y360" s="121">
        <v>4.9109929648551773</v>
      </c>
      <c r="Z360" s="121">
        <v>1.5290006589757321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72"/>
        <v>6.5312169999999998</v>
      </c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</row>
    <row r="361" spans="1:56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170"/>
        <v>0</v>
      </c>
      <c r="K361" s="77" t="s">
        <v>60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6">
        <v>0</v>
      </c>
      <c r="S361" s="87">
        <f t="shared" si="171"/>
        <v>0</v>
      </c>
      <c r="U361" s="107" t="s">
        <v>58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72"/>
        <v>0</v>
      </c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</row>
    <row r="362" spans="1:56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170"/>
        <v>0</v>
      </c>
      <c r="K362" s="78" t="s">
        <v>23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2">
        <v>0</v>
      </c>
      <c r="S362" s="93">
        <f t="shared" si="171"/>
        <v>0</v>
      </c>
      <c r="U362" s="108" t="s">
        <v>61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72"/>
        <v>0</v>
      </c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</row>
    <row r="363" spans="1:56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170"/>
        <v>0</v>
      </c>
      <c r="K363" s="79" t="s">
        <v>19</v>
      </c>
      <c r="L363" s="64">
        <v>0</v>
      </c>
      <c r="M363" s="64">
        <v>0</v>
      </c>
      <c r="N363" s="64">
        <v>0</v>
      </c>
      <c r="O363" s="64">
        <v>0</v>
      </c>
      <c r="P363" s="64">
        <v>0</v>
      </c>
      <c r="Q363" s="64">
        <v>0</v>
      </c>
      <c r="R363" s="94">
        <v>0</v>
      </c>
      <c r="S363" s="95">
        <f t="shared" si="171"/>
        <v>0</v>
      </c>
      <c r="U363" s="109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72"/>
        <v>0</v>
      </c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</row>
    <row r="364" spans="1:56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170"/>
        <v>0</v>
      </c>
      <c r="K364" s="78" t="s">
        <v>20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2">
        <v>0</v>
      </c>
      <c r="S364" s="93">
        <f t="shared" si="171"/>
        <v>0</v>
      </c>
      <c r="U364" s="108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72"/>
        <v>0</v>
      </c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</row>
    <row r="365" spans="1:56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170"/>
        <v>0</v>
      </c>
      <c r="K365" s="80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6">
        <v>0</v>
      </c>
      <c r="S365" s="97">
        <f t="shared" si="171"/>
        <v>0</v>
      </c>
      <c r="U365" s="109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72"/>
        <v>0</v>
      </c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</row>
    <row r="366" spans="1:56" ht="18" customHeight="1">
      <c r="A366" s="35" t="s">
        <v>26</v>
      </c>
      <c r="B366" s="69">
        <f>SUM(B345:B361)</f>
        <v>63.417138210964644</v>
      </c>
      <c r="C366" s="69">
        <f t="shared" ref="C366:I366" si="173">SUM(C345:C361)</f>
        <v>1674.0291086423506</v>
      </c>
      <c r="D366" s="69">
        <f t="shared" si="173"/>
        <v>515.2774114338124</v>
      </c>
      <c r="E366" s="69">
        <f t="shared" si="173"/>
        <v>1016.5385881917118</v>
      </c>
      <c r="F366" s="69">
        <f t="shared" si="173"/>
        <v>0</v>
      </c>
      <c r="G366" s="69">
        <f t="shared" si="173"/>
        <v>28.96392536230255</v>
      </c>
      <c r="H366" s="70">
        <f t="shared" si="173"/>
        <v>0</v>
      </c>
      <c r="I366" s="40">
        <f t="shared" si="173"/>
        <v>3298.2261718411419</v>
      </c>
      <c r="K366" s="81" t="s">
        <v>26</v>
      </c>
      <c r="L366" s="69">
        <f>SUM(L345:L361)</f>
        <v>63.417138210964644</v>
      </c>
      <c r="M366" s="69">
        <f t="shared" ref="M366:S366" si="174">SUM(M345:M361)</f>
        <v>1674.0291086423506</v>
      </c>
      <c r="N366" s="69">
        <f t="shared" si="174"/>
        <v>515.2774114338124</v>
      </c>
      <c r="O366" s="69">
        <f t="shared" si="174"/>
        <v>1016.5385881917118</v>
      </c>
      <c r="P366" s="69">
        <f t="shared" si="174"/>
        <v>467.99083269525437</v>
      </c>
      <c r="Q366" s="69">
        <f t="shared" si="174"/>
        <v>28.96392536230255</v>
      </c>
      <c r="R366" s="70">
        <f t="shared" si="174"/>
        <v>0</v>
      </c>
      <c r="S366" s="98">
        <f t="shared" si="174"/>
        <v>3766.2170045363964</v>
      </c>
      <c r="U366" s="110" t="s">
        <v>59</v>
      </c>
      <c r="V366" s="130">
        <f>SUM(V345:V361)</f>
        <v>55.194033187633487</v>
      </c>
      <c r="W366" s="130">
        <f t="shared" ref="W366:AH366" si="175">SUM(W345:W361)</f>
        <v>1.4006622439799719</v>
      </c>
      <c r="X366" s="130">
        <f t="shared" si="175"/>
        <v>28.96392536230255</v>
      </c>
      <c r="Y366" s="130">
        <f t="shared" si="175"/>
        <v>1674.0291086423506</v>
      </c>
      <c r="Z366" s="130">
        <f t="shared" si="175"/>
        <v>195.25006922773665</v>
      </c>
      <c r="AA366" s="130">
        <f t="shared" si="175"/>
        <v>1016.1788313945538</v>
      </c>
      <c r="AB366" s="130">
        <f t="shared" si="175"/>
        <v>467.99083269525437</v>
      </c>
      <c r="AC366" s="130">
        <f t="shared" si="175"/>
        <v>327.20954178258501</v>
      </c>
      <c r="AD366" s="131">
        <f t="shared" si="175"/>
        <v>6.8224427793511895</v>
      </c>
      <c r="AE366" s="131">
        <f t="shared" si="175"/>
        <v>0.35975679715807474</v>
      </c>
      <c r="AF366" s="131">
        <f t="shared" si="175"/>
        <v>0</v>
      </c>
      <c r="AG366" s="131">
        <f t="shared" si="175"/>
        <v>320.02734220607579</v>
      </c>
      <c r="AH366" s="131">
        <f t="shared" si="175"/>
        <v>0</v>
      </c>
      <c r="AI366" s="132">
        <f>SUM(V366:AC366)</f>
        <v>3766.2170045363964</v>
      </c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</row>
    <row r="367" spans="1:56" s="3" customFormat="1" ht="15" thickBot="1">
      <c r="A367" s="32" t="s">
        <v>83</v>
      </c>
      <c r="B367" s="49">
        <f>IF($I366=0,"-",B366/$I366)</f>
        <v>1.9227649926616103E-2</v>
      </c>
      <c r="C367" s="49">
        <f t="shared" ref="C367:H367" si="176">IF($I366=0,"-",C366/$I366)</f>
        <v>0.50755437056879305</v>
      </c>
      <c r="D367" s="49">
        <f t="shared" si="176"/>
        <v>0.15622864672927306</v>
      </c>
      <c r="E367" s="49">
        <f t="shared" si="176"/>
        <v>0.30820766534159716</v>
      </c>
      <c r="F367" s="49">
        <f t="shared" si="176"/>
        <v>0</v>
      </c>
      <c r="G367" s="49">
        <f t="shared" si="176"/>
        <v>8.7816674337206704E-3</v>
      </c>
      <c r="H367" s="71">
        <f t="shared" si="176"/>
        <v>0</v>
      </c>
      <c r="I367" s="50">
        <f>SUM(B367:H367)</f>
        <v>1</v>
      </c>
      <c r="J367" s="5"/>
      <c r="K367" s="82" t="s">
        <v>83</v>
      </c>
      <c r="L367" s="99">
        <f>IF($S366=0,"-",L366/$S366)</f>
        <v>1.6838418533658285E-2</v>
      </c>
      <c r="M367" s="99">
        <f t="shared" ref="M367:R367" si="177">IF($S366=0,"-",M366/$S366)</f>
        <v>0.44448556910714065</v>
      </c>
      <c r="N367" s="99">
        <f t="shared" si="177"/>
        <v>0.13681564572969704</v>
      </c>
      <c r="O367" s="99">
        <f t="shared" si="177"/>
        <v>0.26990972293080678</v>
      </c>
      <c r="P367" s="99">
        <f t="shared" si="177"/>
        <v>0.12426018791045787</v>
      </c>
      <c r="Q367" s="99">
        <f t="shared" si="177"/>
        <v>7.690455788239391E-3</v>
      </c>
      <c r="R367" s="100">
        <f t="shared" si="177"/>
        <v>0</v>
      </c>
      <c r="S367" s="101">
        <f>SUM(L367:R367)</f>
        <v>1</v>
      </c>
      <c r="T367" s="5"/>
      <c r="U367" s="111" t="s">
        <v>83</v>
      </c>
      <c r="V367" s="133">
        <f>+V366/$AI366</f>
        <v>1.4655032655089297E-2</v>
      </c>
      <c r="W367" s="133">
        <f t="shared" ref="W367:AH367" si="178">+W366/$AI366</f>
        <v>3.7190163028122879E-4</v>
      </c>
      <c r="X367" s="133">
        <f t="shared" si="178"/>
        <v>7.690455788239391E-3</v>
      </c>
      <c r="Y367" s="133">
        <f t="shared" si="178"/>
        <v>0.44448556910714065</v>
      </c>
      <c r="Z367" s="133">
        <f t="shared" si="178"/>
        <v>5.1842490486490436E-2</v>
      </c>
      <c r="AA367" s="133">
        <f t="shared" si="178"/>
        <v>0.26981420087333513</v>
      </c>
      <c r="AB367" s="133">
        <f t="shared" si="178"/>
        <v>0.12426018791045787</v>
      </c>
      <c r="AC367" s="133">
        <f t="shared" si="178"/>
        <v>8.6880161548966023E-2</v>
      </c>
      <c r="AD367" s="133">
        <f t="shared" si="178"/>
        <v>1.811484248287759E-3</v>
      </c>
      <c r="AE367" s="133">
        <f t="shared" si="178"/>
        <v>9.5522057471661569E-5</v>
      </c>
      <c r="AF367" s="133">
        <f t="shared" si="178"/>
        <v>0</v>
      </c>
      <c r="AG367" s="133">
        <f t="shared" si="178"/>
        <v>8.4973155243206616E-2</v>
      </c>
      <c r="AH367" s="133">
        <f t="shared" si="178"/>
        <v>0</v>
      </c>
      <c r="AI367" s="134">
        <f>SUM(V367:AC367)</f>
        <v>1</v>
      </c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</row>
    <row r="368" spans="1:56" ht="15" thickBot="1">
      <c r="A368" s="33"/>
      <c r="B368" s="33"/>
      <c r="C368" s="33"/>
      <c r="D368" s="33"/>
      <c r="E368" s="33"/>
      <c r="F368" s="33"/>
      <c r="G368" s="33"/>
      <c r="H368" s="33"/>
      <c r="I368" s="33"/>
      <c r="K368" s="33"/>
      <c r="L368" s="33"/>
      <c r="M368" s="33"/>
      <c r="N368" s="33"/>
      <c r="O368" s="33"/>
      <c r="P368" s="33"/>
      <c r="Q368" s="33"/>
      <c r="R368" s="33"/>
      <c r="S368" s="33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</row>
    <row r="369" spans="1:56" ht="42.7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7" t="s">
        <v>37</v>
      </c>
      <c r="L369" s="84" t="s">
        <v>0</v>
      </c>
      <c r="M369" s="84" t="s">
        <v>1</v>
      </c>
      <c r="N369" s="84" t="s">
        <v>2</v>
      </c>
      <c r="O369" s="84" t="s">
        <v>3</v>
      </c>
      <c r="P369" s="84" t="s">
        <v>27</v>
      </c>
      <c r="Q369" s="84" t="s">
        <v>4</v>
      </c>
      <c r="R369" s="84" t="s">
        <v>5</v>
      </c>
      <c r="S369" s="85" t="s">
        <v>6</v>
      </c>
      <c r="U369" s="415" t="s">
        <v>37</v>
      </c>
      <c r="V369" s="114" t="s">
        <v>68</v>
      </c>
      <c r="W369" s="114" t="s">
        <v>69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51</v>
      </c>
      <c r="AC369" s="114" t="s">
        <v>63</v>
      </c>
      <c r="AD369" s="115" t="s">
        <v>70</v>
      </c>
      <c r="AE369" s="115" t="s">
        <v>71</v>
      </c>
      <c r="AF369" s="115" t="s">
        <v>72</v>
      </c>
      <c r="AG369" s="115" t="s">
        <v>73</v>
      </c>
      <c r="AH369" s="115" t="s">
        <v>74</v>
      </c>
      <c r="AI369" s="116" t="s">
        <v>59</v>
      </c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</row>
    <row r="370" spans="1:56" ht="15" customHeight="1">
      <c r="A370" s="447" t="s">
        <v>37</v>
      </c>
      <c r="B370" s="387" t="s">
        <v>115</v>
      </c>
      <c r="C370" s="388"/>
      <c r="D370" s="388"/>
      <c r="E370" s="388"/>
      <c r="F370" s="388"/>
      <c r="G370" s="388"/>
      <c r="H370" s="388"/>
      <c r="I370" s="389"/>
      <c r="K370" s="408" t="s">
        <v>37</v>
      </c>
      <c r="L370" s="390" t="s">
        <v>115</v>
      </c>
      <c r="M370" s="391"/>
      <c r="N370" s="391"/>
      <c r="O370" s="391"/>
      <c r="P370" s="391"/>
      <c r="Q370" s="391"/>
      <c r="R370" s="391"/>
      <c r="S370" s="392"/>
      <c r="U370" s="416" t="s">
        <v>37</v>
      </c>
      <c r="V370" s="413" t="s">
        <v>115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</row>
    <row r="371" spans="1:56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  <c r="K371" s="83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2">
        <v>0</v>
      </c>
      <c r="S371" s="103">
        <f>SUM(L371:R371)</f>
        <v>0</v>
      </c>
      <c r="U371" s="104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</row>
    <row r="372" spans="1:56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179">SUM(B372:H372)</f>
        <v>0</v>
      </c>
      <c r="K372" s="75" t="s">
        <v>8</v>
      </c>
      <c r="L372" s="88">
        <v>0</v>
      </c>
      <c r="M372" s="88">
        <v>0</v>
      </c>
      <c r="N372" s="88">
        <v>0</v>
      </c>
      <c r="O372" s="88">
        <v>0</v>
      </c>
      <c r="P372" s="88">
        <v>0</v>
      </c>
      <c r="Q372" s="88">
        <v>0</v>
      </c>
      <c r="R372" s="89">
        <v>0</v>
      </c>
      <c r="S372" s="90">
        <f t="shared" ref="S372:S391" si="180">SUM(L372:R372)</f>
        <v>0</v>
      </c>
      <c r="U372" s="105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81">SUM(V372:AC372)</f>
        <v>0</v>
      </c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</row>
    <row r="373" spans="1:56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179"/>
        <v>0</v>
      </c>
      <c r="K373" s="76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6">
        <v>0</v>
      </c>
      <c r="S373" s="87">
        <f t="shared" si="180"/>
        <v>0</v>
      </c>
      <c r="U373" s="106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81"/>
        <v>0</v>
      </c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</row>
    <row r="374" spans="1:56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179"/>
        <v>0</v>
      </c>
      <c r="K374" s="75" t="s">
        <v>52</v>
      </c>
      <c r="L374" s="88">
        <v>0</v>
      </c>
      <c r="M374" s="88">
        <v>0</v>
      </c>
      <c r="N374" s="88">
        <v>0</v>
      </c>
      <c r="O374" s="88">
        <v>0</v>
      </c>
      <c r="P374" s="88">
        <v>0</v>
      </c>
      <c r="Q374" s="88">
        <v>0</v>
      </c>
      <c r="R374" s="89">
        <v>0</v>
      </c>
      <c r="S374" s="90">
        <f t="shared" si="180"/>
        <v>0</v>
      </c>
      <c r="U374" s="105" t="s">
        <v>52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81"/>
        <v>0</v>
      </c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</row>
    <row r="375" spans="1:56" ht="15">
      <c r="A375" s="29" t="s">
        <v>16</v>
      </c>
      <c r="B375" s="44">
        <v>55.58686024024815</v>
      </c>
      <c r="C375" s="44">
        <v>1.1436985716015862</v>
      </c>
      <c r="D375" s="44">
        <v>1.1436985716015862</v>
      </c>
      <c r="E375" s="44">
        <v>0</v>
      </c>
      <c r="F375" s="457"/>
      <c r="G375" s="44">
        <v>0</v>
      </c>
      <c r="H375" s="45">
        <v>0</v>
      </c>
      <c r="I375" s="40">
        <f t="shared" si="179"/>
        <v>57.874257383451322</v>
      </c>
      <c r="K375" s="76" t="s">
        <v>16</v>
      </c>
      <c r="L375" s="44">
        <v>55.58686024024815</v>
      </c>
      <c r="M375" s="44">
        <v>1.1436985716015862</v>
      </c>
      <c r="N375" s="44">
        <v>1.1436985716015862</v>
      </c>
      <c r="O375" s="44">
        <v>0</v>
      </c>
      <c r="P375" s="44">
        <v>0</v>
      </c>
      <c r="Q375" s="44">
        <v>0</v>
      </c>
      <c r="R375" s="86">
        <v>0</v>
      </c>
      <c r="S375" s="87">
        <f t="shared" si="180"/>
        <v>57.874257383451322</v>
      </c>
      <c r="U375" s="106" t="s">
        <v>16</v>
      </c>
      <c r="V375" s="117">
        <v>55.58686024024815</v>
      </c>
      <c r="W375" s="117">
        <v>0</v>
      </c>
      <c r="X375" s="117">
        <v>0</v>
      </c>
      <c r="Y375" s="117">
        <v>1.1436985716015862</v>
      </c>
      <c r="Z375" s="117">
        <v>1.1436985716015862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81"/>
        <v>57.874257383451322</v>
      </c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</row>
    <row r="376" spans="1:56" ht="15">
      <c r="A376" s="28" t="s">
        <v>64</v>
      </c>
      <c r="B376" s="41">
        <v>130.65887611585151</v>
      </c>
      <c r="C376" s="41">
        <v>0.64493824139963496</v>
      </c>
      <c r="D376" s="41">
        <v>0</v>
      </c>
      <c r="E376" s="41">
        <v>1.3569012446688125</v>
      </c>
      <c r="F376" s="457"/>
      <c r="G376" s="41">
        <v>0</v>
      </c>
      <c r="H376" s="42">
        <v>0</v>
      </c>
      <c r="I376" s="43">
        <f t="shared" si="179"/>
        <v>132.66071560191997</v>
      </c>
      <c r="K376" s="75" t="s">
        <v>64</v>
      </c>
      <c r="L376" s="88">
        <v>130.65887611585151</v>
      </c>
      <c r="M376" s="88">
        <v>0.64493824139963496</v>
      </c>
      <c r="N376" s="88">
        <v>0</v>
      </c>
      <c r="O376" s="88">
        <v>1.3569012446688125</v>
      </c>
      <c r="P376" s="88">
        <v>0</v>
      </c>
      <c r="Q376" s="88">
        <v>0</v>
      </c>
      <c r="R376" s="89">
        <v>0</v>
      </c>
      <c r="S376" s="90">
        <f t="shared" si="180"/>
        <v>132.66071560191997</v>
      </c>
      <c r="U376" s="105" t="s">
        <v>53</v>
      </c>
      <c r="V376" s="121">
        <v>128.98203668821247</v>
      </c>
      <c r="W376" s="121">
        <v>1.676839427639051</v>
      </c>
      <c r="X376" s="121">
        <v>0</v>
      </c>
      <c r="Y376" s="121">
        <v>0.64493824139963496</v>
      </c>
      <c r="Z376" s="121">
        <v>0</v>
      </c>
      <c r="AA376" s="121">
        <v>0</v>
      </c>
      <c r="AB376" s="121">
        <v>0</v>
      </c>
      <c r="AC376" s="122">
        <v>1.3569012446688125</v>
      </c>
      <c r="AD376" s="121">
        <v>0</v>
      </c>
      <c r="AE376" s="121">
        <v>0</v>
      </c>
      <c r="AF376" s="121">
        <v>0</v>
      </c>
      <c r="AG376" s="121">
        <v>0</v>
      </c>
      <c r="AH376" s="121">
        <v>1.3569012446688125</v>
      </c>
      <c r="AI376" s="123">
        <f t="shared" si="181"/>
        <v>132.66071560191997</v>
      </c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</row>
    <row r="377" spans="1:56" ht="15">
      <c r="A377" s="29" t="s">
        <v>54</v>
      </c>
      <c r="B377" s="44">
        <v>0</v>
      </c>
      <c r="C377" s="44">
        <v>0</v>
      </c>
      <c r="D377" s="44">
        <v>0</v>
      </c>
      <c r="E377" s="44">
        <v>1336.4343689932675</v>
      </c>
      <c r="F377" s="457"/>
      <c r="G377" s="44">
        <v>0</v>
      </c>
      <c r="H377" s="45">
        <v>0</v>
      </c>
      <c r="I377" s="40">
        <f t="shared" si="179"/>
        <v>1336.4343689932675</v>
      </c>
      <c r="K377" s="76" t="s">
        <v>54</v>
      </c>
      <c r="L377" s="44">
        <v>0</v>
      </c>
      <c r="M377" s="44">
        <v>0</v>
      </c>
      <c r="N377" s="44">
        <v>0</v>
      </c>
      <c r="O377" s="44">
        <v>1336.4343689932675</v>
      </c>
      <c r="P377" s="44">
        <v>842.74367691281577</v>
      </c>
      <c r="Q377" s="44">
        <v>0</v>
      </c>
      <c r="R377" s="86">
        <v>0</v>
      </c>
      <c r="S377" s="87">
        <f t="shared" si="180"/>
        <v>2179.1780459060833</v>
      </c>
      <c r="U377" s="106" t="s">
        <v>54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1336.4343689932675</v>
      </c>
      <c r="AB377" s="117">
        <v>842.74367691281577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81"/>
        <v>2179.1780459060833</v>
      </c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</row>
    <row r="378" spans="1:56" ht="15">
      <c r="A378" s="28" t="s">
        <v>12</v>
      </c>
      <c r="B378" s="41">
        <v>0</v>
      </c>
      <c r="C378" s="41">
        <v>0</v>
      </c>
      <c r="D378" s="41">
        <v>0</v>
      </c>
      <c r="E378" s="41">
        <v>14.419524991819653</v>
      </c>
      <c r="F378" s="457"/>
      <c r="G378" s="41">
        <v>0</v>
      </c>
      <c r="H378" s="42">
        <v>0</v>
      </c>
      <c r="I378" s="43">
        <f t="shared" si="179"/>
        <v>14.419524991819653</v>
      </c>
      <c r="K378" s="75" t="s">
        <v>12</v>
      </c>
      <c r="L378" s="88">
        <v>0</v>
      </c>
      <c r="M378" s="88">
        <v>0</v>
      </c>
      <c r="N378" s="88">
        <v>0</v>
      </c>
      <c r="O378" s="88">
        <v>14.419524991819653</v>
      </c>
      <c r="P378" s="88">
        <v>66.675857354561316</v>
      </c>
      <c r="Q378" s="88">
        <v>0</v>
      </c>
      <c r="R378" s="89">
        <v>0</v>
      </c>
      <c r="S378" s="90">
        <f t="shared" si="180"/>
        <v>81.095382346380973</v>
      </c>
      <c r="U378" s="105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14.419524991819653</v>
      </c>
      <c r="AB378" s="121">
        <v>66.675857354561316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81"/>
        <v>81.095382346380973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</row>
    <row r="379" spans="1:56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179"/>
        <v>0</v>
      </c>
      <c r="K379" s="76" t="s">
        <v>55</v>
      </c>
      <c r="L379" s="44">
        <v>0</v>
      </c>
      <c r="M379" s="44">
        <v>0</v>
      </c>
      <c r="N379" s="44">
        <v>0</v>
      </c>
      <c r="O379" s="44">
        <v>0</v>
      </c>
      <c r="P379" s="44">
        <v>0</v>
      </c>
      <c r="Q379" s="44">
        <v>0</v>
      </c>
      <c r="R379" s="86">
        <v>0</v>
      </c>
      <c r="S379" s="87">
        <f t="shared" si="180"/>
        <v>0</v>
      </c>
      <c r="U379" s="106" t="s">
        <v>55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20">
        <f t="shared" si="181"/>
        <v>0</v>
      </c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</row>
    <row r="380" spans="1:56" ht="15">
      <c r="A380" s="28" t="s">
        <v>17</v>
      </c>
      <c r="B380" s="41">
        <v>42.718846041060566</v>
      </c>
      <c r="C380" s="41">
        <v>0</v>
      </c>
      <c r="D380" s="41">
        <v>0</v>
      </c>
      <c r="E380" s="41">
        <v>22.283608036890204</v>
      </c>
      <c r="F380" s="457"/>
      <c r="G380" s="41">
        <v>0</v>
      </c>
      <c r="H380" s="42">
        <v>0</v>
      </c>
      <c r="I380" s="43">
        <f t="shared" si="179"/>
        <v>65.002454077950773</v>
      </c>
      <c r="K380" s="75" t="s">
        <v>17</v>
      </c>
      <c r="L380" s="88">
        <v>42.718846041060566</v>
      </c>
      <c r="M380" s="88">
        <v>0</v>
      </c>
      <c r="N380" s="88">
        <v>0</v>
      </c>
      <c r="O380" s="88">
        <v>22.283608036890204</v>
      </c>
      <c r="P380" s="88">
        <v>1.7296246739483032</v>
      </c>
      <c r="Q380" s="88">
        <v>0</v>
      </c>
      <c r="R380" s="89">
        <v>0</v>
      </c>
      <c r="S380" s="90">
        <f t="shared" si="180"/>
        <v>66.732078751899081</v>
      </c>
      <c r="U380" s="105" t="s">
        <v>17</v>
      </c>
      <c r="V380" s="121">
        <v>39.230021754890224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1.7296246739483032</v>
      </c>
      <c r="AC380" s="122">
        <v>25.772432323060549</v>
      </c>
      <c r="AD380" s="121">
        <v>3.4888242861703431</v>
      </c>
      <c r="AE380" s="121">
        <v>0</v>
      </c>
      <c r="AF380" s="121">
        <v>0</v>
      </c>
      <c r="AG380" s="121">
        <v>0</v>
      </c>
      <c r="AH380" s="121">
        <v>22.283608036890204</v>
      </c>
      <c r="AI380" s="123">
        <f t="shared" si="181"/>
        <v>66.732078751899081</v>
      </c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</row>
    <row r="381" spans="1:56" ht="15">
      <c r="A381" s="29" t="s">
        <v>139</v>
      </c>
      <c r="B381" s="44">
        <v>55.404739662640317</v>
      </c>
      <c r="C381" s="44">
        <v>0</v>
      </c>
      <c r="D381" s="44">
        <v>42.216805519872494</v>
      </c>
      <c r="E381" s="44">
        <v>2.3739684912400957E-2</v>
      </c>
      <c r="F381" s="457"/>
      <c r="G381" s="44">
        <v>0</v>
      </c>
      <c r="H381" s="45">
        <v>0</v>
      </c>
      <c r="I381" s="40">
        <f t="shared" si="179"/>
        <v>97.645284867425218</v>
      </c>
      <c r="K381" s="76" t="s">
        <v>139</v>
      </c>
      <c r="L381" s="44">
        <v>55.404739662640317</v>
      </c>
      <c r="M381" s="44">
        <v>0</v>
      </c>
      <c r="N381" s="44">
        <v>42.216805519872494</v>
      </c>
      <c r="O381" s="44">
        <v>2.3739684912400957E-2</v>
      </c>
      <c r="P381" s="44">
        <v>4.5309687811613104E-2</v>
      </c>
      <c r="Q381" s="44">
        <v>0</v>
      </c>
      <c r="R381" s="86">
        <v>0</v>
      </c>
      <c r="S381" s="87">
        <f t="shared" si="180"/>
        <v>97.690594555236828</v>
      </c>
      <c r="U381" s="106" t="s">
        <v>139</v>
      </c>
      <c r="V381" s="117">
        <v>55.140129578380943</v>
      </c>
      <c r="W381" s="117">
        <v>0</v>
      </c>
      <c r="X381" s="117">
        <v>0</v>
      </c>
      <c r="Y381" s="117">
        <v>0</v>
      </c>
      <c r="Z381" s="117">
        <v>42.216805519872494</v>
      </c>
      <c r="AA381" s="117">
        <v>2.3739684912400957E-2</v>
      </c>
      <c r="AB381" s="117">
        <v>4.5309687811613104E-2</v>
      </c>
      <c r="AC381" s="118">
        <v>0.26461008425937427</v>
      </c>
      <c r="AD381" s="117">
        <v>0.26461008425937427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81"/>
        <v>97.690594555236828</v>
      </c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</row>
    <row r="382" spans="1:56" ht="15">
      <c r="A382" s="28" t="s">
        <v>25</v>
      </c>
      <c r="B382" s="41">
        <v>31.972849709582501</v>
      </c>
      <c r="C382" s="41">
        <v>5.4651484799568923E-3</v>
      </c>
      <c r="D382" s="41">
        <v>9.7246385128303405</v>
      </c>
      <c r="E382" s="41">
        <v>115.10522286168661</v>
      </c>
      <c r="F382" s="457"/>
      <c r="G382" s="41">
        <v>126.19627925431902</v>
      </c>
      <c r="H382" s="42">
        <v>0</v>
      </c>
      <c r="I382" s="43">
        <f t="shared" si="179"/>
        <v>283.00445548689845</v>
      </c>
      <c r="K382" s="75" t="s">
        <v>25</v>
      </c>
      <c r="L382" s="88">
        <v>31.972849709582501</v>
      </c>
      <c r="M382" s="88">
        <v>5.4651484799568923E-3</v>
      </c>
      <c r="N382" s="88">
        <v>9.7246385128303405</v>
      </c>
      <c r="O382" s="88">
        <v>115.10522286168661</v>
      </c>
      <c r="P382" s="88">
        <v>3.0536230946973126</v>
      </c>
      <c r="Q382" s="88">
        <v>126.19627925431902</v>
      </c>
      <c r="R382" s="89">
        <v>0</v>
      </c>
      <c r="S382" s="90">
        <f t="shared" si="180"/>
        <v>286.05807858159574</v>
      </c>
      <c r="U382" s="105" t="s">
        <v>25</v>
      </c>
      <c r="V382" s="121">
        <v>8.593874014607632</v>
      </c>
      <c r="W382" s="121">
        <v>15.162770320305743</v>
      </c>
      <c r="X382" s="121">
        <v>126.19627925431902</v>
      </c>
      <c r="Y382" s="121">
        <v>5.4651484799568923E-3</v>
      </c>
      <c r="Z382" s="121">
        <v>9.7246385128303405</v>
      </c>
      <c r="AA382" s="121">
        <v>108.27557304464669</v>
      </c>
      <c r="AB382" s="121">
        <v>3.0536230946973126</v>
      </c>
      <c r="AC382" s="122">
        <v>15.045855191709053</v>
      </c>
      <c r="AD382" s="121">
        <v>8.2162053746691264</v>
      </c>
      <c r="AE382" s="121">
        <v>0</v>
      </c>
      <c r="AF382" s="121">
        <v>0</v>
      </c>
      <c r="AG382" s="121">
        <v>0</v>
      </c>
      <c r="AH382" s="121">
        <v>6.829649817039928</v>
      </c>
      <c r="AI382" s="123">
        <f t="shared" si="181"/>
        <v>286.05807858159574</v>
      </c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</row>
    <row r="383" spans="1:56" ht="15">
      <c r="A383" s="29" t="s">
        <v>24</v>
      </c>
      <c r="B383" s="44">
        <v>30.143375310843982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179"/>
        <v>30.143375310843982</v>
      </c>
      <c r="K383" s="76" t="s">
        <v>24</v>
      </c>
      <c r="L383" s="44">
        <v>30.143375310843982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6">
        <v>0</v>
      </c>
      <c r="S383" s="87">
        <f t="shared" si="180"/>
        <v>30.143375310843982</v>
      </c>
      <c r="U383" s="106" t="s">
        <v>24</v>
      </c>
      <c r="V383" s="117">
        <v>30.143375310843982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81"/>
        <v>30.143375310843982</v>
      </c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</row>
    <row r="384" spans="1:56" ht="15">
      <c r="A384" s="28" t="s">
        <v>56</v>
      </c>
      <c r="B384" s="41">
        <v>23.68541307106797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179"/>
        <v>23.68541307106797</v>
      </c>
      <c r="K384" s="75" t="s">
        <v>56</v>
      </c>
      <c r="L384" s="88">
        <v>23.68541307106797</v>
      </c>
      <c r="M384" s="88">
        <v>0</v>
      </c>
      <c r="N384" s="88">
        <v>0</v>
      </c>
      <c r="O384" s="88">
        <v>0</v>
      </c>
      <c r="P384" s="88">
        <v>0</v>
      </c>
      <c r="Q384" s="88">
        <v>0</v>
      </c>
      <c r="R384" s="89">
        <v>0</v>
      </c>
      <c r="S384" s="90">
        <f t="shared" si="180"/>
        <v>23.68541307106797</v>
      </c>
      <c r="U384" s="105" t="s">
        <v>56</v>
      </c>
      <c r="V384" s="121">
        <v>23.68541307106797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81"/>
        <v>23.68541307106797</v>
      </c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</row>
    <row r="385" spans="1:56" ht="15">
      <c r="A385" s="29" t="s">
        <v>22</v>
      </c>
      <c r="B385" s="44">
        <v>168.65902018721056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179"/>
        <v>168.65902018721056</v>
      </c>
      <c r="K385" s="76" t="s">
        <v>22</v>
      </c>
      <c r="L385" s="44">
        <v>168.65902018721056</v>
      </c>
      <c r="M385" s="44">
        <v>0</v>
      </c>
      <c r="N385" s="44">
        <v>0</v>
      </c>
      <c r="O385" s="44">
        <v>0</v>
      </c>
      <c r="P385" s="44">
        <v>90.026196734385707</v>
      </c>
      <c r="Q385" s="44">
        <v>0</v>
      </c>
      <c r="R385" s="86">
        <v>0</v>
      </c>
      <c r="S385" s="87">
        <f t="shared" si="180"/>
        <v>258.68521692159629</v>
      </c>
      <c r="U385" s="106" t="s">
        <v>22</v>
      </c>
      <c r="V385" s="117">
        <v>167.07508342627409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90.026196734385707</v>
      </c>
      <c r="AC385" s="118">
        <v>1.5839367609364574</v>
      </c>
      <c r="AD385" s="117">
        <v>1.5839367609364574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81"/>
        <v>258.68521692159629</v>
      </c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</row>
    <row r="386" spans="1:56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179"/>
        <v>0</v>
      </c>
      <c r="K386" s="75" t="s">
        <v>21</v>
      </c>
      <c r="L386" s="88">
        <v>0</v>
      </c>
      <c r="M386" s="88">
        <v>0</v>
      </c>
      <c r="N386" s="88">
        <v>0</v>
      </c>
      <c r="O386" s="88">
        <v>0</v>
      </c>
      <c r="P386" s="88">
        <v>0</v>
      </c>
      <c r="Q386" s="88">
        <v>0</v>
      </c>
      <c r="R386" s="89">
        <v>0</v>
      </c>
      <c r="S386" s="90">
        <f t="shared" si="180"/>
        <v>0</v>
      </c>
      <c r="U386" s="105" t="s">
        <v>57</v>
      </c>
      <c r="V386" s="121">
        <v>0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81"/>
        <v>0</v>
      </c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</row>
    <row r="387" spans="1:56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179"/>
        <v>0</v>
      </c>
      <c r="K387" s="77" t="s">
        <v>60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6">
        <v>0</v>
      </c>
      <c r="S387" s="87">
        <f t="shared" si="180"/>
        <v>0</v>
      </c>
      <c r="U387" s="107" t="s">
        <v>58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81"/>
        <v>0</v>
      </c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</row>
    <row r="388" spans="1:56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179"/>
        <v>0</v>
      </c>
      <c r="K388" s="78" t="s">
        <v>23</v>
      </c>
      <c r="L388" s="91">
        <v>0</v>
      </c>
      <c r="M388" s="91">
        <v>0</v>
      </c>
      <c r="N388" s="91">
        <v>0</v>
      </c>
      <c r="O388" s="91">
        <v>0</v>
      </c>
      <c r="P388" s="91">
        <v>0</v>
      </c>
      <c r="Q388" s="91">
        <v>0</v>
      </c>
      <c r="R388" s="92">
        <v>0</v>
      </c>
      <c r="S388" s="93">
        <f t="shared" si="180"/>
        <v>0</v>
      </c>
      <c r="U388" s="108" t="s">
        <v>61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81"/>
        <v>0</v>
      </c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</row>
    <row r="389" spans="1:56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179"/>
        <v>0</v>
      </c>
      <c r="K389" s="79" t="s">
        <v>19</v>
      </c>
      <c r="L389" s="64">
        <v>0</v>
      </c>
      <c r="M389" s="64">
        <v>0</v>
      </c>
      <c r="N389" s="64">
        <v>0</v>
      </c>
      <c r="O389" s="64">
        <v>0</v>
      </c>
      <c r="P389" s="64">
        <v>0</v>
      </c>
      <c r="Q389" s="64">
        <v>0</v>
      </c>
      <c r="R389" s="94">
        <v>0</v>
      </c>
      <c r="S389" s="95">
        <f t="shared" si="180"/>
        <v>0</v>
      </c>
      <c r="U389" s="109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81"/>
        <v>0</v>
      </c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</row>
    <row r="390" spans="1:56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179"/>
        <v>0</v>
      </c>
      <c r="K390" s="78" t="s">
        <v>20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2">
        <v>0</v>
      </c>
      <c r="S390" s="93">
        <f t="shared" si="180"/>
        <v>0</v>
      </c>
      <c r="U390" s="108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81"/>
        <v>0</v>
      </c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</row>
    <row r="391" spans="1:56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179"/>
        <v>0</v>
      </c>
      <c r="K391" s="80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6">
        <v>0</v>
      </c>
      <c r="S391" s="97">
        <f t="shared" si="180"/>
        <v>0</v>
      </c>
      <c r="U391" s="109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81"/>
        <v>0</v>
      </c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</row>
    <row r="392" spans="1:56" ht="15">
      <c r="A392" s="35" t="s">
        <v>26</v>
      </c>
      <c r="B392" s="69">
        <f>SUM(B371:B387)</f>
        <v>538.82998033850549</v>
      </c>
      <c r="C392" s="69">
        <f t="shared" ref="C392:I392" si="182">SUM(C371:C387)</f>
        <v>1.794101961481178</v>
      </c>
      <c r="D392" s="69">
        <f t="shared" si="182"/>
        <v>53.085142604304423</v>
      </c>
      <c r="E392" s="69">
        <f t="shared" si="182"/>
        <v>1489.6233658132451</v>
      </c>
      <c r="F392" s="69">
        <f t="shared" si="182"/>
        <v>0</v>
      </c>
      <c r="G392" s="69">
        <f t="shared" si="182"/>
        <v>126.19627925431902</v>
      </c>
      <c r="H392" s="70">
        <f t="shared" si="182"/>
        <v>0</v>
      </c>
      <c r="I392" s="40">
        <f t="shared" si="182"/>
        <v>2209.5288699718553</v>
      </c>
      <c r="K392" s="81" t="s">
        <v>26</v>
      </c>
      <c r="L392" s="69">
        <f>SUM(L371:L387)</f>
        <v>538.82998033850549</v>
      </c>
      <c r="M392" s="69">
        <f t="shared" ref="M392:S392" si="183">SUM(M371:M387)</f>
        <v>1.794101961481178</v>
      </c>
      <c r="N392" s="69">
        <f t="shared" si="183"/>
        <v>53.085142604304423</v>
      </c>
      <c r="O392" s="69">
        <f t="shared" si="183"/>
        <v>1489.6233658132451</v>
      </c>
      <c r="P392" s="69">
        <f t="shared" si="183"/>
        <v>1004.27428845822</v>
      </c>
      <c r="Q392" s="69">
        <f t="shared" si="183"/>
        <v>126.19627925431902</v>
      </c>
      <c r="R392" s="70">
        <f t="shared" si="183"/>
        <v>0</v>
      </c>
      <c r="S392" s="98">
        <f t="shared" si="183"/>
        <v>3213.8031584300761</v>
      </c>
      <c r="U392" s="110" t="s">
        <v>59</v>
      </c>
      <c r="V392" s="130">
        <f>SUM(V371:V387)</f>
        <v>508.43679408452545</v>
      </c>
      <c r="W392" s="130">
        <f t="shared" ref="W392:AH392" si="184">SUM(W371:W387)</f>
        <v>16.839609747944795</v>
      </c>
      <c r="X392" s="130">
        <f t="shared" si="184"/>
        <v>126.19627925431902</v>
      </c>
      <c r="Y392" s="130">
        <f t="shared" si="184"/>
        <v>1.794101961481178</v>
      </c>
      <c r="Z392" s="130">
        <f t="shared" si="184"/>
        <v>53.085142604304423</v>
      </c>
      <c r="AA392" s="130">
        <f t="shared" si="184"/>
        <v>1459.1532067146463</v>
      </c>
      <c r="AB392" s="130">
        <f t="shared" si="184"/>
        <v>1004.27428845822</v>
      </c>
      <c r="AC392" s="130">
        <f t="shared" si="184"/>
        <v>44.023735604634247</v>
      </c>
      <c r="AD392" s="131">
        <f t="shared" si="184"/>
        <v>13.553576506035302</v>
      </c>
      <c r="AE392" s="131">
        <f t="shared" si="184"/>
        <v>0</v>
      </c>
      <c r="AF392" s="131">
        <f t="shared" si="184"/>
        <v>0</v>
      </c>
      <c r="AG392" s="131">
        <f t="shared" si="184"/>
        <v>0</v>
      </c>
      <c r="AH392" s="131">
        <f t="shared" si="184"/>
        <v>30.470159098598945</v>
      </c>
      <c r="AI392" s="132">
        <f>SUM(V392:AC392)</f>
        <v>3213.8031584300752</v>
      </c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</row>
    <row r="393" spans="1:56" s="3" customFormat="1" ht="15" thickBot="1">
      <c r="A393" s="32" t="s">
        <v>83</v>
      </c>
      <c r="B393" s="49">
        <f>IF($I392=0,"-",B392/$I392)</f>
        <v>0.24386645843888385</v>
      </c>
      <c r="C393" s="49">
        <f t="shared" ref="C393:H393" si="185">IF($I392=0,"-",C392/$I392)</f>
        <v>8.1198394185455069E-4</v>
      </c>
      <c r="D393" s="49">
        <f t="shared" si="185"/>
        <v>2.4025548308395994E-2</v>
      </c>
      <c r="E393" s="49">
        <f t="shared" si="185"/>
        <v>0.67418144476755337</v>
      </c>
      <c r="F393" s="49">
        <f t="shared" si="185"/>
        <v>0</v>
      </c>
      <c r="G393" s="49">
        <f t="shared" si="185"/>
        <v>5.7114564543312117E-2</v>
      </c>
      <c r="H393" s="71">
        <f t="shared" si="185"/>
        <v>0</v>
      </c>
      <c r="I393" s="50">
        <f>SUM(B393:H393)</f>
        <v>0.99999999999999989</v>
      </c>
      <c r="J393" s="5"/>
      <c r="K393" s="82" t="s">
        <v>83</v>
      </c>
      <c r="L393" s="99">
        <f>IF($S392=0,"-",L392/$S392)</f>
        <v>0.1676611646002989</v>
      </c>
      <c r="M393" s="99">
        <f t="shared" ref="M393:R393" si="186">IF($S392=0,"-",M392/$S392)</f>
        <v>5.5824886374110925E-4</v>
      </c>
      <c r="N393" s="99">
        <f t="shared" si="186"/>
        <v>1.6517857500095372E-2</v>
      </c>
      <c r="O393" s="99">
        <f t="shared" si="186"/>
        <v>0.46350796622557222</v>
      </c>
      <c r="P393" s="99">
        <f t="shared" si="186"/>
        <v>0.31248780306408125</v>
      </c>
      <c r="Q393" s="99">
        <f t="shared" si="186"/>
        <v>3.9266959746210826E-2</v>
      </c>
      <c r="R393" s="100">
        <f t="shared" si="186"/>
        <v>0</v>
      </c>
      <c r="S393" s="101">
        <f>SUM(L393:R393)</f>
        <v>0.99999999999999967</v>
      </c>
      <c r="T393" s="5"/>
      <c r="U393" s="111" t="s">
        <v>83</v>
      </c>
      <c r="V393" s="133">
        <f>+V392/$AI392</f>
        <v>0.15820408687783291</v>
      </c>
      <c r="W393" s="133">
        <f t="shared" ref="W393:AH393" si="187">+W392/$AI392</f>
        <v>5.2397763390620508E-3</v>
      </c>
      <c r="X393" s="133">
        <f t="shared" si="187"/>
        <v>3.926695974621084E-2</v>
      </c>
      <c r="Y393" s="133">
        <f t="shared" si="187"/>
        <v>5.5824886374110936E-4</v>
      </c>
      <c r="Z393" s="133">
        <f t="shared" si="187"/>
        <v>1.6517857500095375E-2</v>
      </c>
      <c r="AA393" s="133">
        <f t="shared" si="187"/>
        <v>0.45402693780020881</v>
      </c>
      <c r="AB393" s="133">
        <f t="shared" si="187"/>
        <v>0.31248780306408136</v>
      </c>
      <c r="AC393" s="133">
        <f t="shared" si="187"/>
        <v>1.3698329808767626E-2</v>
      </c>
      <c r="AD393" s="133">
        <f t="shared" si="187"/>
        <v>4.2173013834040001E-3</v>
      </c>
      <c r="AE393" s="133">
        <f t="shared" si="187"/>
        <v>0</v>
      </c>
      <c r="AF393" s="133">
        <f t="shared" si="187"/>
        <v>0</v>
      </c>
      <c r="AG393" s="133">
        <f t="shared" si="187"/>
        <v>0</v>
      </c>
      <c r="AH393" s="133">
        <f t="shared" si="187"/>
        <v>9.481028425363627E-3</v>
      </c>
      <c r="AI393" s="134">
        <f>SUM(V393:AC393)</f>
        <v>1</v>
      </c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</row>
    <row r="394" spans="1:56" ht="15" thickBot="1">
      <c r="A394" s="33"/>
      <c r="B394" s="33"/>
      <c r="C394" s="33"/>
      <c r="D394" s="33"/>
      <c r="E394" s="33"/>
      <c r="F394" s="33"/>
      <c r="G394" s="33"/>
      <c r="H394" s="33"/>
      <c r="I394" s="33"/>
      <c r="K394" s="33"/>
      <c r="L394" s="33"/>
      <c r="M394" s="33"/>
      <c r="N394" s="33"/>
      <c r="O394" s="33"/>
      <c r="P394" s="33"/>
      <c r="Q394" s="33"/>
      <c r="R394" s="33"/>
      <c r="S394" s="33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</row>
    <row r="395" spans="1:56" ht="42.7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7" t="s">
        <v>38</v>
      </c>
      <c r="L395" s="84" t="s">
        <v>0</v>
      </c>
      <c r="M395" s="84" t="s">
        <v>1</v>
      </c>
      <c r="N395" s="84" t="s">
        <v>2</v>
      </c>
      <c r="O395" s="84" t="s">
        <v>3</v>
      </c>
      <c r="P395" s="84" t="s">
        <v>27</v>
      </c>
      <c r="Q395" s="84" t="s">
        <v>4</v>
      </c>
      <c r="R395" s="84" t="s">
        <v>5</v>
      </c>
      <c r="S395" s="85" t="s">
        <v>6</v>
      </c>
      <c r="U395" s="415" t="s">
        <v>38</v>
      </c>
      <c r="V395" s="114" t="s">
        <v>68</v>
      </c>
      <c r="W395" s="114" t="s">
        <v>69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51</v>
      </c>
      <c r="AC395" s="114" t="s">
        <v>63</v>
      </c>
      <c r="AD395" s="115" t="s">
        <v>70</v>
      </c>
      <c r="AE395" s="115" t="s">
        <v>71</v>
      </c>
      <c r="AF395" s="115" t="s">
        <v>72</v>
      </c>
      <c r="AG395" s="115" t="s">
        <v>73</v>
      </c>
      <c r="AH395" s="115" t="s">
        <v>74</v>
      </c>
      <c r="AI395" s="116" t="s">
        <v>59</v>
      </c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</row>
    <row r="396" spans="1:56" ht="15" customHeight="1">
      <c r="A396" s="447" t="s">
        <v>38</v>
      </c>
      <c r="B396" s="387" t="s">
        <v>115</v>
      </c>
      <c r="C396" s="388"/>
      <c r="D396" s="388"/>
      <c r="E396" s="388"/>
      <c r="F396" s="388"/>
      <c r="G396" s="388"/>
      <c r="H396" s="388"/>
      <c r="I396" s="389"/>
      <c r="K396" s="408" t="s">
        <v>38</v>
      </c>
      <c r="L396" s="390" t="s">
        <v>115</v>
      </c>
      <c r="M396" s="391"/>
      <c r="N396" s="391"/>
      <c r="O396" s="391"/>
      <c r="P396" s="391"/>
      <c r="Q396" s="391"/>
      <c r="R396" s="391"/>
      <c r="S396" s="392"/>
      <c r="U396" s="416" t="s">
        <v>38</v>
      </c>
      <c r="V396" s="413" t="s">
        <v>115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</row>
    <row r="397" spans="1:56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  <c r="K397" s="83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2">
        <v>0</v>
      </c>
      <c r="S397" s="103">
        <f>SUM(L397:R397)</f>
        <v>0</v>
      </c>
      <c r="U397" s="104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</row>
    <row r="398" spans="1:56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188">SUM(B398:H398)</f>
        <v>0</v>
      </c>
      <c r="K398" s="75" t="s">
        <v>8</v>
      </c>
      <c r="L398" s="88">
        <v>0</v>
      </c>
      <c r="M398" s="88">
        <v>0</v>
      </c>
      <c r="N398" s="88">
        <v>0</v>
      </c>
      <c r="O398" s="88">
        <v>0</v>
      </c>
      <c r="P398" s="88">
        <v>0</v>
      </c>
      <c r="Q398" s="88">
        <v>0</v>
      </c>
      <c r="R398" s="89">
        <v>0</v>
      </c>
      <c r="S398" s="90">
        <f t="shared" ref="S398:S417" si="189">SUM(L398:R398)</f>
        <v>0</v>
      </c>
      <c r="U398" s="105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190">SUM(V398:AC398)</f>
        <v>0</v>
      </c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</row>
    <row r="399" spans="1:56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188"/>
        <v>0</v>
      </c>
      <c r="K399" s="76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6">
        <v>0</v>
      </c>
      <c r="S399" s="87">
        <f t="shared" si="189"/>
        <v>0</v>
      </c>
      <c r="U399" s="106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190"/>
        <v>0</v>
      </c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</row>
    <row r="400" spans="1:56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188"/>
        <v>0</v>
      </c>
      <c r="K400" s="75" t="s">
        <v>52</v>
      </c>
      <c r="L400" s="88">
        <v>0</v>
      </c>
      <c r="M400" s="88">
        <v>0</v>
      </c>
      <c r="N400" s="88">
        <v>0</v>
      </c>
      <c r="O400" s="88">
        <v>0</v>
      </c>
      <c r="P400" s="88">
        <v>0</v>
      </c>
      <c r="Q400" s="88">
        <v>0</v>
      </c>
      <c r="R400" s="89">
        <v>0</v>
      </c>
      <c r="S400" s="90">
        <f t="shared" si="189"/>
        <v>0</v>
      </c>
      <c r="U400" s="105" t="s">
        <v>52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190"/>
        <v>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</row>
    <row r="401" spans="1:56" ht="15">
      <c r="A401" s="29" t="s">
        <v>16</v>
      </c>
      <c r="B401" s="44">
        <v>24.617655227699643</v>
      </c>
      <c r="C401" s="44">
        <v>10.733500869315197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188"/>
        <v>35.351156097014837</v>
      </c>
      <c r="K401" s="76" t="s">
        <v>16</v>
      </c>
      <c r="L401" s="44">
        <v>24.617655227699643</v>
      </c>
      <c r="M401" s="44">
        <v>10.733500869315197</v>
      </c>
      <c r="N401" s="44">
        <v>0</v>
      </c>
      <c r="O401" s="44">
        <v>0</v>
      </c>
      <c r="P401" s="44">
        <v>0</v>
      </c>
      <c r="Q401" s="44">
        <v>0</v>
      </c>
      <c r="R401" s="86">
        <v>0</v>
      </c>
      <c r="S401" s="87">
        <f t="shared" si="189"/>
        <v>35.351156097014837</v>
      </c>
      <c r="U401" s="106" t="s">
        <v>16</v>
      </c>
      <c r="V401" s="117">
        <v>24.617655227699643</v>
      </c>
      <c r="W401" s="117">
        <v>0</v>
      </c>
      <c r="X401" s="117">
        <v>0</v>
      </c>
      <c r="Y401" s="117">
        <v>10.733500869315197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190"/>
        <v>35.351156097014837</v>
      </c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</row>
    <row r="402" spans="1:56" ht="15">
      <c r="A402" s="28" t="s">
        <v>64</v>
      </c>
      <c r="B402" s="41">
        <v>3.6520615946318822</v>
      </c>
      <c r="C402" s="41">
        <v>2.3054311333684043</v>
      </c>
      <c r="D402" s="41">
        <v>0.55562500049327568</v>
      </c>
      <c r="E402" s="41">
        <v>0</v>
      </c>
      <c r="F402" s="457"/>
      <c r="G402" s="41">
        <v>0</v>
      </c>
      <c r="H402" s="42">
        <v>0</v>
      </c>
      <c r="I402" s="43">
        <f t="shared" si="188"/>
        <v>6.5131177284935617</v>
      </c>
      <c r="K402" s="75" t="s">
        <v>64</v>
      </c>
      <c r="L402" s="88">
        <v>3.6520615946318822</v>
      </c>
      <c r="M402" s="88">
        <v>2.3054311333684043</v>
      </c>
      <c r="N402" s="88">
        <v>0.55562500049327568</v>
      </c>
      <c r="O402" s="88">
        <v>0</v>
      </c>
      <c r="P402" s="88">
        <v>0</v>
      </c>
      <c r="Q402" s="88">
        <v>0</v>
      </c>
      <c r="R402" s="89">
        <v>0</v>
      </c>
      <c r="S402" s="90">
        <f t="shared" si="189"/>
        <v>6.5131177284935617</v>
      </c>
      <c r="U402" s="105" t="s">
        <v>53</v>
      </c>
      <c r="V402" s="121">
        <v>3.6520615946318822</v>
      </c>
      <c r="W402" s="121">
        <v>0</v>
      </c>
      <c r="X402" s="121">
        <v>0</v>
      </c>
      <c r="Y402" s="121">
        <v>2.3054311333684043</v>
      </c>
      <c r="Z402" s="121">
        <v>0.55562500049327568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190"/>
        <v>6.5131177284935617</v>
      </c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</row>
    <row r="403" spans="1:56" ht="15">
      <c r="A403" s="29" t="s">
        <v>54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188"/>
        <v>0</v>
      </c>
      <c r="K403" s="76" t="s">
        <v>54</v>
      </c>
      <c r="L403" s="44">
        <v>0</v>
      </c>
      <c r="M403" s="44">
        <v>0</v>
      </c>
      <c r="N403" s="44">
        <v>0</v>
      </c>
      <c r="O403" s="44">
        <v>0</v>
      </c>
      <c r="P403" s="44">
        <v>11.641832083571094</v>
      </c>
      <c r="Q403" s="44">
        <v>0</v>
      </c>
      <c r="R403" s="86">
        <v>0</v>
      </c>
      <c r="S403" s="87">
        <f t="shared" si="189"/>
        <v>11.641832083571094</v>
      </c>
      <c r="U403" s="106" t="s">
        <v>54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11.641832083571094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190"/>
        <v>11.641832083571094</v>
      </c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</row>
    <row r="404" spans="1:56" ht="15">
      <c r="A404" s="28" t="s">
        <v>12</v>
      </c>
      <c r="B404" s="41">
        <v>0</v>
      </c>
      <c r="C404" s="41">
        <v>0.10860350584428773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188"/>
        <v>0.10860350584428773</v>
      </c>
      <c r="K404" s="75" t="s">
        <v>12</v>
      </c>
      <c r="L404" s="88">
        <v>0</v>
      </c>
      <c r="M404" s="88">
        <v>0.10860350584428773</v>
      </c>
      <c r="N404" s="88">
        <v>0</v>
      </c>
      <c r="O404" s="88">
        <v>0</v>
      </c>
      <c r="P404" s="88">
        <v>2.4433025634222587</v>
      </c>
      <c r="Q404" s="88">
        <v>0</v>
      </c>
      <c r="R404" s="89">
        <v>0</v>
      </c>
      <c r="S404" s="90">
        <f t="shared" si="189"/>
        <v>2.5519060692665465</v>
      </c>
      <c r="U404" s="105" t="s">
        <v>12</v>
      </c>
      <c r="V404" s="121">
        <v>0</v>
      </c>
      <c r="W404" s="121">
        <v>0</v>
      </c>
      <c r="X404" s="121">
        <v>0</v>
      </c>
      <c r="Y404" s="121">
        <v>0.10860350584428773</v>
      </c>
      <c r="Z404" s="121">
        <v>0</v>
      </c>
      <c r="AA404" s="121">
        <v>0</v>
      </c>
      <c r="AB404" s="121">
        <v>2.4433025634222587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190"/>
        <v>2.5519060692665465</v>
      </c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</row>
    <row r="405" spans="1:56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188"/>
        <v>0</v>
      </c>
      <c r="K405" s="76" t="s">
        <v>55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6">
        <v>0</v>
      </c>
      <c r="S405" s="87">
        <f t="shared" si="189"/>
        <v>0</v>
      </c>
      <c r="U405" s="106" t="s">
        <v>55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190"/>
        <v>0</v>
      </c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</row>
    <row r="406" spans="1:56" ht="15">
      <c r="A406" s="28" t="s">
        <v>17</v>
      </c>
      <c r="B406" s="41">
        <v>0</v>
      </c>
      <c r="C406" s="41">
        <v>0</v>
      </c>
      <c r="D406" s="41">
        <v>9.818051282051285E-2</v>
      </c>
      <c r="E406" s="41">
        <v>0</v>
      </c>
      <c r="F406" s="457"/>
      <c r="G406" s="41">
        <v>0</v>
      </c>
      <c r="H406" s="42">
        <v>0</v>
      </c>
      <c r="I406" s="43">
        <f t="shared" si="188"/>
        <v>9.818051282051285E-2</v>
      </c>
      <c r="K406" s="75" t="s">
        <v>17</v>
      </c>
      <c r="L406" s="88">
        <v>0</v>
      </c>
      <c r="M406" s="88">
        <v>0</v>
      </c>
      <c r="N406" s="88">
        <v>9.818051282051285E-2</v>
      </c>
      <c r="O406" s="88">
        <v>0</v>
      </c>
      <c r="P406" s="88">
        <v>0</v>
      </c>
      <c r="Q406" s="88">
        <v>0</v>
      </c>
      <c r="R406" s="89">
        <v>0</v>
      </c>
      <c r="S406" s="90">
        <f t="shared" si="189"/>
        <v>9.818051282051285E-2</v>
      </c>
      <c r="U406" s="105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9.818051282051285E-2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190"/>
        <v>9.818051282051285E-2</v>
      </c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</row>
    <row r="407" spans="1:56" ht="15">
      <c r="A407" s="29" t="s">
        <v>139</v>
      </c>
      <c r="B407" s="44">
        <v>6.1824118283610572</v>
      </c>
      <c r="C407" s="44">
        <v>45.664687032531859</v>
      </c>
      <c r="D407" s="44">
        <v>18.04364911321839</v>
      </c>
      <c r="E407" s="44">
        <v>0</v>
      </c>
      <c r="F407" s="457"/>
      <c r="G407" s="44">
        <v>0</v>
      </c>
      <c r="H407" s="45">
        <v>0</v>
      </c>
      <c r="I407" s="40">
        <f t="shared" si="188"/>
        <v>69.890747974111306</v>
      </c>
      <c r="K407" s="76" t="s">
        <v>139</v>
      </c>
      <c r="L407" s="44">
        <v>6.1824118283610572</v>
      </c>
      <c r="M407" s="44">
        <v>45.664687032531859</v>
      </c>
      <c r="N407" s="44">
        <v>18.04364911321839</v>
      </c>
      <c r="O407" s="44">
        <v>0</v>
      </c>
      <c r="P407" s="44">
        <v>0</v>
      </c>
      <c r="Q407" s="44">
        <v>0</v>
      </c>
      <c r="R407" s="86">
        <v>0</v>
      </c>
      <c r="S407" s="87">
        <f t="shared" si="189"/>
        <v>69.890747974111306</v>
      </c>
      <c r="U407" s="106" t="s">
        <v>139</v>
      </c>
      <c r="V407" s="117">
        <v>6.1824118283610572</v>
      </c>
      <c r="W407" s="117">
        <v>0</v>
      </c>
      <c r="X407" s="117">
        <v>0</v>
      </c>
      <c r="Y407" s="117">
        <v>45.664687032531859</v>
      </c>
      <c r="Z407" s="117">
        <v>7.8218658878414082</v>
      </c>
      <c r="AA407" s="117">
        <v>0</v>
      </c>
      <c r="AB407" s="117">
        <v>0</v>
      </c>
      <c r="AC407" s="118">
        <v>10.221783225376981</v>
      </c>
      <c r="AD407" s="117">
        <v>0</v>
      </c>
      <c r="AE407" s="117">
        <v>0</v>
      </c>
      <c r="AF407" s="117">
        <v>0</v>
      </c>
      <c r="AG407" s="117">
        <v>10.221783225376981</v>
      </c>
      <c r="AH407" s="117">
        <v>0</v>
      </c>
      <c r="AI407" s="120">
        <f t="shared" si="190"/>
        <v>69.890747974111306</v>
      </c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</row>
    <row r="408" spans="1:56" ht="15">
      <c r="A408" s="28" t="s">
        <v>25</v>
      </c>
      <c r="B408" s="41">
        <v>16.238100931716492</v>
      </c>
      <c r="C408" s="41">
        <v>0.39687784475630633</v>
      </c>
      <c r="D408" s="41">
        <v>3.1986464392859446</v>
      </c>
      <c r="E408" s="41">
        <v>118.76902637987085</v>
      </c>
      <c r="F408" s="457"/>
      <c r="G408" s="41">
        <v>16.53251359459037</v>
      </c>
      <c r="H408" s="42">
        <v>0</v>
      </c>
      <c r="I408" s="43">
        <f t="shared" si="188"/>
        <v>155.13516519021996</v>
      </c>
      <c r="K408" s="75" t="s">
        <v>25</v>
      </c>
      <c r="L408" s="88">
        <v>16.238100931716492</v>
      </c>
      <c r="M408" s="88">
        <v>0.39687784475630633</v>
      </c>
      <c r="N408" s="88">
        <v>3.1986464392859446</v>
      </c>
      <c r="O408" s="88">
        <v>118.76902637987085</v>
      </c>
      <c r="P408" s="88">
        <v>1.6471231178627168</v>
      </c>
      <c r="Q408" s="88">
        <v>16.53251359459037</v>
      </c>
      <c r="R408" s="89">
        <v>0</v>
      </c>
      <c r="S408" s="90">
        <f t="shared" si="189"/>
        <v>156.78228830808268</v>
      </c>
      <c r="U408" s="105" t="s">
        <v>25</v>
      </c>
      <c r="V408" s="121">
        <v>0</v>
      </c>
      <c r="W408" s="121">
        <v>12.533730788711157</v>
      </c>
      <c r="X408" s="121">
        <v>16.53251359459037</v>
      </c>
      <c r="Y408" s="121">
        <v>0.39687784475630633</v>
      </c>
      <c r="Z408" s="121">
        <v>3.1986464392859446</v>
      </c>
      <c r="AA408" s="121">
        <v>113.9268940035182</v>
      </c>
      <c r="AB408" s="121">
        <v>1.6471231178627168</v>
      </c>
      <c r="AC408" s="122">
        <v>8.5465025193579898</v>
      </c>
      <c r="AD408" s="121">
        <v>3.7043701430053355</v>
      </c>
      <c r="AE408" s="121">
        <v>4.8421323763526498</v>
      </c>
      <c r="AF408" s="121">
        <v>0</v>
      </c>
      <c r="AG408" s="121">
        <v>0</v>
      </c>
      <c r="AH408" s="121">
        <v>0</v>
      </c>
      <c r="AI408" s="123">
        <f t="shared" si="190"/>
        <v>156.78228830808271</v>
      </c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</row>
    <row r="409" spans="1:56" ht="15">
      <c r="A409" s="29" t="s">
        <v>24</v>
      </c>
      <c r="B409" s="44">
        <v>3.0202454686327442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188"/>
        <v>3.0202454686327442</v>
      </c>
      <c r="K409" s="76" t="s">
        <v>24</v>
      </c>
      <c r="L409" s="44">
        <v>3.0202454686327442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6">
        <v>0</v>
      </c>
      <c r="S409" s="87">
        <f t="shared" si="189"/>
        <v>3.0202454686327442</v>
      </c>
      <c r="U409" s="106" t="s">
        <v>24</v>
      </c>
      <c r="V409" s="117">
        <v>3.0202454686327442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190"/>
        <v>3.0202454686327442</v>
      </c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</row>
    <row r="410" spans="1:56" ht="15">
      <c r="A410" s="28" t="s">
        <v>56</v>
      </c>
      <c r="B410" s="41">
        <v>6.8406743088319094E-2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188"/>
        <v>6.8406743088319094E-2</v>
      </c>
      <c r="K410" s="75" t="s">
        <v>56</v>
      </c>
      <c r="L410" s="88">
        <v>6.8406743088319094E-2</v>
      </c>
      <c r="M410" s="88">
        <v>0</v>
      </c>
      <c r="N410" s="88">
        <v>0</v>
      </c>
      <c r="O410" s="88">
        <v>0</v>
      </c>
      <c r="P410" s="88">
        <v>0</v>
      </c>
      <c r="Q410" s="88">
        <v>0</v>
      </c>
      <c r="R410" s="89">
        <v>0</v>
      </c>
      <c r="S410" s="90">
        <f t="shared" si="189"/>
        <v>6.8406743088319094E-2</v>
      </c>
      <c r="U410" s="105" t="s">
        <v>56</v>
      </c>
      <c r="V410" s="121">
        <v>6.8406743088319094E-2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190"/>
        <v>6.8406743088319094E-2</v>
      </c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</row>
    <row r="411" spans="1:56" ht="15">
      <c r="A411" s="29" t="s">
        <v>22</v>
      </c>
      <c r="B411" s="44">
        <v>0.62054350602995489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188"/>
        <v>0.62054350602995489</v>
      </c>
      <c r="K411" s="76" t="s">
        <v>22</v>
      </c>
      <c r="L411" s="44">
        <v>0.62054350602995489</v>
      </c>
      <c r="M411" s="44">
        <v>0</v>
      </c>
      <c r="N411" s="44">
        <v>0</v>
      </c>
      <c r="O411" s="44">
        <v>0</v>
      </c>
      <c r="P411" s="44">
        <v>0.48612640580603061</v>
      </c>
      <c r="Q411" s="44">
        <v>0</v>
      </c>
      <c r="R411" s="86">
        <v>0</v>
      </c>
      <c r="S411" s="87">
        <f t="shared" si="189"/>
        <v>1.1066699118359855</v>
      </c>
      <c r="U411" s="106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0.48612640580603061</v>
      </c>
      <c r="AC411" s="118">
        <v>0.62054350602995489</v>
      </c>
      <c r="AD411" s="117">
        <v>0.62054350602995489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190"/>
        <v>1.1066699118359855</v>
      </c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</row>
    <row r="412" spans="1:56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188"/>
        <v>0</v>
      </c>
      <c r="K412" s="75" t="s">
        <v>21</v>
      </c>
      <c r="L412" s="88">
        <v>0</v>
      </c>
      <c r="M412" s="88">
        <v>0</v>
      </c>
      <c r="N412" s="88">
        <v>0</v>
      </c>
      <c r="O412" s="88">
        <v>0</v>
      </c>
      <c r="P412" s="88">
        <v>0</v>
      </c>
      <c r="Q412" s="88">
        <v>0</v>
      </c>
      <c r="R412" s="89">
        <v>0</v>
      </c>
      <c r="S412" s="90">
        <f t="shared" si="189"/>
        <v>0</v>
      </c>
      <c r="U412" s="105" t="s">
        <v>57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190"/>
        <v>0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</row>
    <row r="413" spans="1:56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188"/>
        <v>0</v>
      </c>
      <c r="K413" s="77" t="s">
        <v>60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6">
        <v>0</v>
      </c>
      <c r="S413" s="87">
        <f t="shared" si="189"/>
        <v>0</v>
      </c>
      <c r="U413" s="107" t="s">
        <v>58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190"/>
        <v>0</v>
      </c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</row>
    <row r="414" spans="1:56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188"/>
        <v>0</v>
      </c>
      <c r="K414" s="78" t="s">
        <v>23</v>
      </c>
      <c r="L414" s="91">
        <v>0</v>
      </c>
      <c r="M414" s="91">
        <v>0</v>
      </c>
      <c r="N414" s="91">
        <v>0</v>
      </c>
      <c r="O414" s="91">
        <v>0</v>
      </c>
      <c r="P414" s="91">
        <v>0</v>
      </c>
      <c r="Q414" s="91">
        <v>0</v>
      </c>
      <c r="R414" s="92">
        <v>0</v>
      </c>
      <c r="S414" s="93">
        <f t="shared" si="189"/>
        <v>0</v>
      </c>
      <c r="U414" s="108" t="s">
        <v>61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190"/>
        <v>0</v>
      </c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</row>
    <row r="415" spans="1:56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188"/>
        <v>0</v>
      </c>
      <c r="K415" s="79" t="s">
        <v>19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94">
        <v>0</v>
      </c>
      <c r="S415" s="95">
        <f t="shared" si="189"/>
        <v>0</v>
      </c>
      <c r="U415" s="109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190"/>
        <v>0</v>
      </c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</row>
    <row r="416" spans="1:56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188"/>
        <v>0</v>
      </c>
      <c r="K416" s="78" t="s">
        <v>20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2">
        <v>0</v>
      </c>
      <c r="S416" s="93">
        <f t="shared" si="189"/>
        <v>0</v>
      </c>
      <c r="U416" s="108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190"/>
        <v>0</v>
      </c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</row>
    <row r="417" spans="1:56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188"/>
        <v>0</v>
      </c>
      <c r="K417" s="80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6">
        <v>0</v>
      </c>
      <c r="S417" s="97">
        <f t="shared" si="189"/>
        <v>0</v>
      </c>
      <c r="U417" s="109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190"/>
        <v>0</v>
      </c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</row>
    <row r="418" spans="1:56" ht="15">
      <c r="A418" s="35" t="s">
        <v>26</v>
      </c>
      <c r="B418" s="69">
        <f>SUM(B397:B413)</f>
        <v>54.39942530016009</v>
      </c>
      <c r="C418" s="69">
        <f t="shared" ref="C418:I418" si="191">SUM(C397:C413)</f>
        <v>59.209100385816051</v>
      </c>
      <c r="D418" s="69">
        <f t="shared" si="191"/>
        <v>21.896101065818122</v>
      </c>
      <c r="E418" s="69">
        <f t="shared" si="191"/>
        <v>118.76902637987085</v>
      </c>
      <c r="F418" s="69">
        <f t="shared" si="191"/>
        <v>0</v>
      </c>
      <c r="G418" s="69">
        <f t="shared" si="191"/>
        <v>16.53251359459037</v>
      </c>
      <c r="H418" s="70">
        <f t="shared" si="191"/>
        <v>0</v>
      </c>
      <c r="I418" s="40">
        <f t="shared" si="191"/>
        <v>270.80616672625547</v>
      </c>
      <c r="K418" s="81" t="s">
        <v>26</v>
      </c>
      <c r="L418" s="69">
        <f>SUM(L397:L413)</f>
        <v>54.39942530016009</v>
      </c>
      <c r="M418" s="69">
        <f t="shared" ref="M418:S418" si="192">SUM(M397:M413)</f>
        <v>59.209100385816051</v>
      </c>
      <c r="N418" s="69">
        <f t="shared" si="192"/>
        <v>21.896101065818122</v>
      </c>
      <c r="O418" s="69">
        <f t="shared" si="192"/>
        <v>118.76902637987085</v>
      </c>
      <c r="P418" s="69">
        <f t="shared" si="192"/>
        <v>16.218384170662102</v>
      </c>
      <c r="Q418" s="69">
        <f t="shared" si="192"/>
        <v>16.53251359459037</v>
      </c>
      <c r="R418" s="70">
        <f t="shared" si="192"/>
        <v>0</v>
      </c>
      <c r="S418" s="98">
        <f t="shared" si="192"/>
        <v>287.02455089691762</v>
      </c>
      <c r="U418" s="110" t="s">
        <v>59</v>
      </c>
      <c r="V418" s="130">
        <f>SUM(V397:V413)</f>
        <v>37.540780862413641</v>
      </c>
      <c r="W418" s="130">
        <f t="shared" ref="W418:AH418" si="193">SUM(W397:W413)</f>
        <v>12.533730788711157</v>
      </c>
      <c r="X418" s="130">
        <f t="shared" si="193"/>
        <v>16.53251359459037</v>
      </c>
      <c r="Y418" s="130">
        <f t="shared" si="193"/>
        <v>59.209100385816051</v>
      </c>
      <c r="Z418" s="130">
        <f t="shared" si="193"/>
        <v>11.674317840441141</v>
      </c>
      <c r="AA418" s="130">
        <f t="shared" si="193"/>
        <v>113.9268940035182</v>
      </c>
      <c r="AB418" s="130">
        <f t="shared" si="193"/>
        <v>16.218384170662102</v>
      </c>
      <c r="AC418" s="130">
        <f t="shared" si="193"/>
        <v>19.388829250764925</v>
      </c>
      <c r="AD418" s="131">
        <f t="shared" si="193"/>
        <v>4.32491364903529</v>
      </c>
      <c r="AE418" s="131">
        <f t="shared" si="193"/>
        <v>4.8421323763526498</v>
      </c>
      <c r="AF418" s="131">
        <f t="shared" si="193"/>
        <v>0</v>
      </c>
      <c r="AG418" s="131">
        <f t="shared" si="193"/>
        <v>10.221783225376981</v>
      </c>
      <c r="AH418" s="131">
        <f t="shared" si="193"/>
        <v>0</v>
      </c>
      <c r="AI418" s="132">
        <f>SUM(V418:AC418)</f>
        <v>287.02455089691756</v>
      </c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</row>
    <row r="419" spans="1:56" s="3" customFormat="1" ht="15" thickBot="1">
      <c r="A419" s="32" t="s">
        <v>83</v>
      </c>
      <c r="B419" s="49">
        <f>IF($I418=0,"-",B418/$I418)</f>
        <v>0.20087956621441996</v>
      </c>
      <c r="C419" s="49">
        <f t="shared" ref="C419:H419" si="194">IF($I418=0,"-",C418/$I418)</f>
        <v>0.2186401480497584</v>
      </c>
      <c r="D419" s="49">
        <f t="shared" si="194"/>
        <v>8.0855252782894738E-2</v>
      </c>
      <c r="E419" s="49">
        <f t="shared" si="194"/>
        <v>0.4385757821384052</v>
      </c>
      <c r="F419" s="49">
        <f t="shared" si="194"/>
        <v>0</v>
      </c>
      <c r="G419" s="49">
        <f t="shared" si="194"/>
        <v>6.1049250814521769E-2</v>
      </c>
      <c r="H419" s="71">
        <f t="shared" si="194"/>
        <v>0</v>
      </c>
      <c r="I419" s="50">
        <f>SUM(B419:H419)</f>
        <v>1</v>
      </c>
      <c r="J419" s="5"/>
      <c r="K419" s="82" t="s">
        <v>83</v>
      </c>
      <c r="L419" s="99">
        <f>IF($S418=0,"-",L418/$S418)</f>
        <v>0.18952882298802784</v>
      </c>
      <c r="M419" s="99">
        <f t="shared" ref="M419:R419" si="195">IF($S418=0,"-",M418/$S418)</f>
        <v>0.20628583931512007</v>
      </c>
      <c r="N419" s="99">
        <f t="shared" si="195"/>
        <v>7.6286509280810322E-2</v>
      </c>
      <c r="O419" s="99">
        <f t="shared" si="195"/>
        <v>0.413793962951015</v>
      </c>
      <c r="P419" s="99">
        <f t="shared" si="195"/>
        <v>5.6505215738450174E-2</v>
      </c>
      <c r="Q419" s="99">
        <f t="shared" si="195"/>
        <v>5.7599649726576455E-2</v>
      </c>
      <c r="R419" s="100">
        <f t="shared" si="195"/>
        <v>0</v>
      </c>
      <c r="S419" s="101">
        <f>SUM(L419:R419)</f>
        <v>0.99999999999999989</v>
      </c>
      <c r="T419" s="5"/>
      <c r="U419" s="111" t="s">
        <v>83</v>
      </c>
      <c r="V419" s="133">
        <f>+V418/$AI418</f>
        <v>0.1307929260584266</v>
      </c>
      <c r="W419" s="133">
        <f t="shared" ref="W419:AH419" si="196">+W418/$AI418</f>
        <v>4.3667800366013081E-2</v>
      </c>
      <c r="X419" s="133">
        <f t="shared" si="196"/>
        <v>5.7599649726576461E-2</v>
      </c>
      <c r="Y419" s="133">
        <f t="shared" si="196"/>
        <v>0.20628583931512012</v>
      </c>
      <c r="Z419" s="133">
        <f t="shared" si="196"/>
        <v>4.0673586297619094E-2</v>
      </c>
      <c r="AA419" s="133">
        <f t="shared" si="196"/>
        <v>0.39692386469209767</v>
      </c>
      <c r="AB419" s="133">
        <f t="shared" si="196"/>
        <v>5.650521573845018E-2</v>
      </c>
      <c r="AC419" s="133">
        <f t="shared" si="196"/>
        <v>6.7551117805696906E-2</v>
      </c>
      <c r="AD419" s="133">
        <f t="shared" si="196"/>
        <v>1.50680965635882E-2</v>
      </c>
      <c r="AE419" s="133">
        <f t="shared" si="196"/>
        <v>1.6870098258917443E-2</v>
      </c>
      <c r="AF419" s="133">
        <f t="shared" si="196"/>
        <v>0</v>
      </c>
      <c r="AG419" s="133">
        <f t="shared" si="196"/>
        <v>3.5612922983191249E-2</v>
      </c>
      <c r="AH419" s="133">
        <f t="shared" si="196"/>
        <v>0</v>
      </c>
      <c r="AI419" s="134">
        <f>SUM(V419:AC419)</f>
        <v>1.0000000000000002</v>
      </c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</row>
    <row r="420" spans="1:56" ht="15" thickBot="1">
      <c r="A420" s="33"/>
      <c r="B420" s="33"/>
      <c r="C420" s="33"/>
      <c r="D420" s="33"/>
      <c r="E420" s="33"/>
      <c r="F420" s="33"/>
      <c r="G420" s="33"/>
      <c r="H420" s="33"/>
      <c r="I420" s="33"/>
      <c r="K420" s="33"/>
      <c r="L420" s="33"/>
      <c r="M420" s="33"/>
      <c r="N420" s="33"/>
      <c r="O420" s="33"/>
      <c r="P420" s="33"/>
      <c r="Q420" s="33"/>
      <c r="R420" s="33"/>
      <c r="S420" s="33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</row>
    <row r="421" spans="1:56" ht="29.25" customHeight="1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7" t="s">
        <v>39</v>
      </c>
      <c r="L421" s="84" t="s">
        <v>0</v>
      </c>
      <c r="M421" s="84" t="s">
        <v>1</v>
      </c>
      <c r="N421" s="84" t="s">
        <v>2</v>
      </c>
      <c r="O421" s="84" t="s">
        <v>3</v>
      </c>
      <c r="P421" s="84" t="s">
        <v>27</v>
      </c>
      <c r="Q421" s="84" t="s">
        <v>4</v>
      </c>
      <c r="R421" s="84" t="s">
        <v>5</v>
      </c>
      <c r="S421" s="85" t="s">
        <v>6</v>
      </c>
      <c r="U421" s="415" t="s">
        <v>39</v>
      </c>
      <c r="V421" s="114" t="s">
        <v>68</v>
      </c>
      <c r="W421" s="114" t="s">
        <v>69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51</v>
      </c>
      <c r="AC421" s="114" t="s">
        <v>63</v>
      </c>
      <c r="AD421" s="115" t="s">
        <v>70</v>
      </c>
      <c r="AE421" s="115" t="s">
        <v>71</v>
      </c>
      <c r="AF421" s="115" t="s">
        <v>72</v>
      </c>
      <c r="AG421" s="115" t="s">
        <v>73</v>
      </c>
      <c r="AH421" s="115" t="s">
        <v>74</v>
      </c>
      <c r="AI421" s="116" t="s">
        <v>59</v>
      </c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</row>
    <row r="422" spans="1:56" ht="15" customHeight="1">
      <c r="A422" s="447" t="s">
        <v>39</v>
      </c>
      <c r="B422" s="387" t="s">
        <v>115</v>
      </c>
      <c r="C422" s="388"/>
      <c r="D422" s="388"/>
      <c r="E422" s="388"/>
      <c r="F422" s="388"/>
      <c r="G422" s="388"/>
      <c r="H422" s="388"/>
      <c r="I422" s="389"/>
      <c r="K422" s="408" t="s">
        <v>39</v>
      </c>
      <c r="L422" s="390" t="s">
        <v>115</v>
      </c>
      <c r="M422" s="391"/>
      <c r="N422" s="391"/>
      <c r="O422" s="391"/>
      <c r="P422" s="391"/>
      <c r="Q422" s="391"/>
      <c r="R422" s="391"/>
      <c r="S422" s="392"/>
      <c r="U422" s="416" t="s">
        <v>39</v>
      </c>
      <c r="V422" s="413" t="s">
        <v>115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</row>
    <row r="423" spans="1:56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  <c r="K423" s="83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2">
        <v>0</v>
      </c>
      <c r="S423" s="103">
        <f>SUM(L423:R423)</f>
        <v>0</v>
      </c>
      <c r="U423" s="104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</row>
    <row r="424" spans="1:56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197">SUM(B424:H424)</f>
        <v>0</v>
      </c>
      <c r="K424" s="75" t="s">
        <v>8</v>
      </c>
      <c r="L424" s="88">
        <v>0</v>
      </c>
      <c r="M424" s="88">
        <v>0</v>
      </c>
      <c r="N424" s="88">
        <v>0</v>
      </c>
      <c r="O424" s="88">
        <v>0</v>
      </c>
      <c r="P424" s="88">
        <v>0</v>
      </c>
      <c r="Q424" s="88">
        <v>0</v>
      </c>
      <c r="R424" s="89">
        <v>0</v>
      </c>
      <c r="S424" s="90">
        <f t="shared" ref="S424:S443" si="198">SUM(L424:R424)</f>
        <v>0</v>
      </c>
      <c r="U424" s="105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199">SUM(V424:AC424)</f>
        <v>0</v>
      </c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</row>
    <row r="425" spans="1:56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197"/>
        <v>0</v>
      </c>
      <c r="K425" s="76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6">
        <v>0</v>
      </c>
      <c r="S425" s="87">
        <f t="shared" si="198"/>
        <v>0</v>
      </c>
      <c r="U425" s="106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199"/>
        <v>0</v>
      </c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</row>
    <row r="426" spans="1:56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197"/>
        <v>0</v>
      </c>
      <c r="K426" s="75" t="s">
        <v>52</v>
      </c>
      <c r="L426" s="88">
        <v>0</v>
      </c>
      <c r="M426" s="88">
        <v>0</v>
      </c>
      <c r="N426" s="88">
        <v>0</v>
      </c>
      <c r="O426" s="88">
        <v>0</v>
      </c>
      <c r="P426" s="88">
        <v>0</v>
      </c>
      <c r="Q426" s="88">
        <v>0</v>
      </c>
      <c r="R426" s="89">
        <v>0</v>
      </c>
      <c r="S426" s="90">
        <f t="shared" si="198"/>
        <v>0</v>
      </c>
      <c r="U426" s="105" t="s">
        <v>52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199"/>
        <v>0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</row>
    <row r="427" spans="1:56" ht="15">
      <c r="A427" s="29" t="s">
        <v>16</v>
      </c>
      <c r="B427" s="44">
        <v>88.838764928061096</v>
      </c>
      <c r="C427" s="44">
        <v>0</v>
      </c>
      <c r="D427" s="44">
        <v>3.1760167965513482</v>
      </c>
      <c r="E427" s="44">
        <v>0</v>
      </c>
      <c r="F427" s="457"/>
      <c r="G427" s="44">
        <v>0</v>
      </c>
      <c r="H427" s="45">
        <v>0</v>
      </c>
      <c r="I427" s="40">
        <f t="shared" si="197"/>
        <v>92.014781724612448</v>
      </c>
      <c r="K427" s="76" t="s">
        <v>16</v>
      </c>
      <c r="L427" s="44">
        <v>88.838764928061096</v>
      </c>
      <c r="M427" s="44">
        <v>0</v>
      </c>
      <c r="N427" s="44">
        <v>3.1760167965513482</v>
      </c>
      <c r="O427" s="44">
        <v>0</v>
      </c>
      <c r="P427" s="44">
        <v>0</v>
      </c>
      <c r="Q427" s="44">
        <v>0</v>
      </c>
      <c r="R427" s="86">
        <v>0</v>
      </c>
      <c r="S427" s="87">
        <f t="shared" si="198"/>
        <v>92.014781724612448</v>
      </c>
      <c r="U427" s="106" t="s">
        <v>16</v>
      </c>
      <c r="V427" s="117">
        <v>59.998246007920393</v>
      </c>
      <c r="W427" s="117">
        <v>0</v>
      </c>
      <c r="X427" s="117">
        <v>0</v>
      </c>
      <c r="Y427" s="117">
        <v>0</v>
      </c>
      <c r="Z427" s="117">
        <v>2.9763954365099337</v>
      </c>
      <c r="AA427" s="117">
        <v>0</v>
      </c>
      <c r="AB427" s="117">
        <v>0</v>
      </c>
      <c r="AC427" s="118">
        <v>29.040140280182111</v>
      </c>
      <c r="AD427" s="119">
        <v>28.840518920140696</v>
      </c>
      <c r="AE427" s="119">
        <v>0</v>
      </c>
      <c r="AF427" s="119">
        <v>0</v>
      </c>
      <c r="AG427" s="119">
        <v>0.19962136004141473</v>
      </c>
      <c r="AH427" s="119">
        <v>0</v>
      </c>
      <c r="AI427" s="120">
        <f t="shared" si="199"/>
        <v>92.014781724612433</v>
      </c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</row>
    <row r="428" spans="1:56" ht="15">
      <c r="A428" s="28" t="s">
        <v>64</v>
      </c>
      <c r="B428" s="41">
        <v>16.364800908494828</v>
      </c>
      <c r="C428" s="41">
        <v>7.6786473235986543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197"/>
        <v>24.043448232093482</v>
      </c>
      <c r="K428" s="75" t="s">
        <v>64</v>
      </c>
      <c r="L428" s="88">
        <v>16.364800908494828</v>
      </c>
      <c r="M428" s="88">
        <v>7.6786473235986543</v>
      </c>
      <c r="N428" s="88">
        <v>0</v>
      </c>
      <c r="O428" s="88">
        <v>0</v>
      </c>
      <c r="P428" s="88">
        <v>0</v>
      </c>
      <c r="Q428" s="88">
        <v>0</v>
      </c>
      <c r="R428" s="89">
        <v>0</v>
      </c>
      <c r="S428" s="90">
        <f t="shared" si="198"/>
        <v>24.043448232093482</v>
      </c>
      <c r="U428" s="105" t="s">
        <v>53</v>
      </c>
      <c r="V428" s="121">
        <v>16.25235671674988</v>
      </c>
      <c r="W428" s="121">
        <v>0</v>
      </c>
      <c r="X428" s="121">
        <v>0</v>
      </c>
      <c r="Y428" s="121">
        <v>7.6786473235986543</v>
      </c>
      <c r="Z428" s="121">
        <v>0</v>
      </c>
      <c r="AA428" s="121">
        <v>0</v>
      </c>
      <c r="AB428" s="121">
        <v>0</v>
      </c>
      <c r="AC428" s="122">
        <v>0.11244419174494777</v>
      </c>
      <c r="AD428" s="121">
        <v>0.11244419174494777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199"/>
        <v>24.043448232093482</v>
      </c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</row>
    <row r="429" spans="1:56" ht="15">
      <c r="A429" s="29" t="s">
        <v>54</v>
      </c>
      <c r="B429" s="44">
        <v>0</v>
      </c>
      <c r="C429" s="44">
        <v>0</v>
      </c>
      <c r="D429" s="44">
        <v>0</v>
      </c>
      <c r="E429" s="44">
        <v>9.7510078949373021E-3</v>
      </c>
      <c r="F429" s="457"/>
      <c r="G429" s="44">
        <v>0</v>
      </c>
      <c r="H429" s="45">
        <v>0</v>
      </c>
      <c r="I429" s="40">
        <f t="shared" si="197"/>
        <v>9.7510078949373021E-3</v>
      </c>
      <c r="K429" s="76" t="s">
        <v>54</v>
      </c>
      <c r="L429" s="44">
        <v>0</v>
      </c>
      <c r="M429" s="44">
        <v>0</v>
      </c>
      <c r="N429" s="44">
        <v>0</v>
      </c>
      <c r="O429" s="44">
        <v>9.7510078949373021E-3</v>
      </c>
      <c r="P429" s="44">
        <v>112.81836660987064</v>
      </c>
      <c r="Q429" s="44">
        <v>0</v>
      </c>
      <c r="R429" s="86">
        <v>0</v>
      </c>
      <c r="S429" s="87">
        <f t="shared" si="198"/>
        <v>112.82811761776557</v>
      </c>
      <c r="U429" s="106" t="s">
        <v>54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9.7510078949373021E-3</v>
      </c>
      <c r="AB429" s="117">
        <v>112.81836660987064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199"/>
        <v>112.82811761776557</v>
      </c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</row>
    <row r="430" spans="1:56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197"/>
        <v>0</v>
      </c>
      <c r="K430" s="75" t="s">
        <v>12</v>
      </c>
      <c r="L430" s="88">
        <v>0</v>
      </c>
      <c r="M430" s="88">
        <v>0</v>
      </c>
      <c r="N430" s="88">
        <v>0</v>
      </c>
      <c r="O430" s="88">
        <v>0</v>
      </c>
      <c r="P430" s="88">
        <v>7.3992122096088977</v>
      </c>
      <c r="Q430" s="88">
        <v>0</v>
      </c>
      <c r="R430" s="89">
        <v>0</v>
      </c>
      <c r="S430" s="90">
        <f t="shared" si="198"/>
        <v>7.3992122096088977</v>
      </c>
      <c r="U430" s="105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7.3992122096088977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199"/>
        <v>7.3992122096088977</v>
      </c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</row>
    <row r="431" spans="1:56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197"/>
        <v>0</v>
      </c>
      <c r="K431" s="76" t="s">
        <v>55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6">
        <v>0</v>
      </c>
      <c r="S431" s="87">
        <f t="shared" si="198"/>
        <v>0</v>
      </c>
      <c r="U431" s="106" t="s">
        <v>55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199"/>
        <v>0</v>
      </c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</row>
    <row r="432" spans="1:56" ht="15">
      <c r="A432" s="28" t="s">
        <v>17</v>
      </c>
      <c r="B432" s="41">
        <v>0</v>
      </c>
      <c r="C432" s="41">
        <v>0</v>
      </c>
      <c r="D432" s="41">
        <v>0</v>
      </c>
      <c r="E432" s="41">
        <v>0</v>
      </c>
      <c r="F432" s="457"/>
      <c r="G432" s="41">
        <v>0</v>
      </c>
      <c r="H432" s="42">
        <v>0</v>
      </c>
      <c r="I432" s="43">
        <f t="shared" si="197"/>
        <v>0</v>
      </c>
      <c r="K432" s="75" t="s">
        <v>17</v>
      </c>
      <c r="L432" s="88">
        <v>0</v>
      </c>
      <c r="M432" s="88">
        <v>0</v>
      </c>
      <c r="N432" s="88">
        <v>0</v>
      </c>
      <c r="O432" s="88">
        <v>0</v>
      </c>
      <c r="P432" s="88">
        <v>0.12146873738425068</v>
      </c>
      <c r="Q432" s="88">
        <v>0</v>
      </c>
      <c r="R432" s="89">
        <v>0</v>
      </c>
      <c r="S432" s="90">
        <f t="shared" si="198"/>
        <v>0.12146873738425068</v>
      </c>
      <c r="U432" s="105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0.12146873738425068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199"/>
        <v>0.12146873738425068</v>
      </c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</row>
    <row r="433" spans="1:56" ht="15">
      <c r="A433" s="29" t="s">
        <v>139</v>
      </c>
      <c r="B433" s="44">
        <v>31.649325347903442</v>
      </c>
      <c r="C433" s="44">
        <v>62.856615566437924</v>
      </c>
      <c r="D433" s="44">
        <v>25.763454131631732</v>
      </c>
      <c r="E433" s="44">
        <v>0</v>
      </c>
      <c r="F433" s="457"/>
      <c r="G433" s="44">
        <v>0</v>
      </c>
      <c r="H433" s="45">
        <v>0</v>
      </c>
      <c r="I433" s="40">
        <f t="shared" si="197"/>
        <v>120.2693950459731</v>
      </c>
      <c r="K433" s="76" t="s">
        <v>139</v>
      </c>
      <c r="L433" s="44">
        <v>31.649325347903442</v>
      </c>
      <c r="M433" s="44">
        <v>62.856615566437924</v>
      </c>
      <c r="N433" s="44">
        <v>25.763454131631732</v>
      </c>
      <c r="O433" s="44">
        <v>0</v>
      </c>
      <c r="P433" s="44">
        <v>2.4690294112358104E-2</v>
      </c>
      <c r="Q433" s="44">
        <v>0</v>
      </c>
      <c r="R433" s="86">
        <v>0</v>
      </c>
      <c r="S433" s="87">
        <f t="shared" si="198"/>
        <v>120.29408534008546</v>
      </c>
      <c r="U433" s="106" t="s">
        <v>139</v>
      </c>
      <c r="V433" s="117">
        <v>30.361325498419557</v>
      </c>
      <c r="W433" s="117">
        <v>0</v>
      </c>
      <c r="X433" s="117">
        <v>0</v>
      </c>
      <c r="Y433" s="117">
        <v>62.856615566437924</v>
      </c>
      <c r="Z433" s="117">
        <v>25.763454131631732</v>
      </c>
      <c r="AA433" s="117">
        <v>0</v>
      </c>
      <c r="AB433" s="117">
        <v>2.4690294112358104E-2</v>
      </c>
      <c r="AC433" s="118">
        <v>1.2879998494838836</v>
      </c>
      <c r="AD433" s="117">
        <v>1.2879998494838836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199"/>
        <v>120.29408534008546</v>
      </c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</row>
    <row r="434" spans="1:56" ht="15">
      <c r="A434" s="28" t="s">
        <v>25</v>
      </c>
      <c r="B434" s="41">
        <v>144.46178074387143</v>
      </c>
      <c r="C434" s="41">
        <v>2.9111644931222757E-4</v>
      </c>
      <c r="D434" s="41">
        <v>4.1277585848717013</v>
      </c>
      <c r="E434" s="41">
        <v>274.44211874922712</v>
      </c>
      <c r="F434" s="457"/>
      <c r="G434" s="41">
        <v>76.831304027253481</v>
      </c>
      <c r="H434" s="42">
        <v>0</v>
      </c>
      <c r="I434" s="43">
        <f t="shared" si="197"/>
        <v>499.86325322167306</v>
      </c>
      <c r="K434" s="75" t="s">
        <v>25</v>
      </c>
      <c r="L434" s="88">
        <v>144.46178074387143</v>
      </c>
      <c r="M434" s="88">
        <v>2.9111644931222757E-4</v>
      </c>
      <c r="N434" s="88">
        <v>4.1277585848717013</v>
      </c>
      <c r="O434" s="88">
        <v>274.44211874922712</v>
      </c>
      <c r="P434" s="88">
        <v>0.57201091656663694</v>
      </c>
      <c r="Q434" s="88">
        <v>76.831304027253481</v>
      </c>
      <c r="R434" s="89">
        <v>0</v>
      </c>
      <c r="S434" s="90">
        <f t="shared" si="198"/>
        <v>500.43526413823963</v>
      </c>
      <c r="U434" s="105" t="s">
        <v>25</v>
      </c>
      <c r="V434" s="121">
        <v>0.19683178552290459</v>
      </c>
      <c r="W434" s="121">
        <v>137.21612270901886</v>
      </c>
      <c r="X434" s="121">
        <v>76.831304027253481</v>
      </c>
      <c r="Y434" s="121">
        <v>2.9111644931222757E-4</v>
      </c>
      <c r="Z434" s="121">
        <v>2.2128147168073329</v>
      </c>
      <c r="AA434" s="121">
        <v>272.98051847651828</v>
      </c>
      <c r="AB434" s="121">
        <v>0.57201091656663694</v>
      </c>
      <c r="AC434" s="122">
        <v>10.425370390102877</v>
      </c>
      <c r="AD434" s="121">
        <v>7.0488262493296538</v>
      </c>
      <c r="AE434" s="121">
        <v>1.461600272708856</v>
      </c>
      <c r="AF434" s="121">
        <v>0</v>
      </c>
      <c r="AG434" s="121">
        <v>1.9149438680643689</v>
      </c>
      <c r="AH434" s="121">
        <v>0</v>
      </c>
      <c r="AI434" s="123">
        <f t="shared" si="199"/>
        <v>500.43526413823969</v>
      </c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</row>
    <row r="435" spans="1:56" ht="15">
      <c r="A435" s="29" t="s">
        <v>24</v>
      </c>
      <c r="B435" s="44">
        <v>11.841674889908607</v>
      </c>
      <c r="C435" s="44">
        <v>0</v>
      </c>
      <c r="D435" s="44">
        <v>0</v>
      </c>
      <c r="E435" s="44">
        <v>0</v>
      </c>
      <c r="F435" s="457"/>
      <c r="G435" s="44">
        <v>0</v>
      </c>
      <c r="H435" s="45">
        <v>0</v>
      </c>
      <c r="I435" s="40">
        <f t="shared" si="197"/>
        <v>11.841674889908607</v>
      </c>
      <c r="K435" s="76" t="s">
        <v>24</v>
      </c>
      <c r="L435" s="44">
        <v>11.841674889908607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6">
        <v>0</v>
      </c>
      <c r="S435" s="87">
        <f t="shared" si="198"/>
        <v>11.841674889908607</v>
      </c>
      <c r="U435" s="106" t="s">
        <v>24</v>
      </c>
      <c r="V435" s="117">
        <v>9.9868405225409109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1.8548343673676966</v>
      </c>
      <c r="AD435" s="117">
        <v>1.8548343673676966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199"/>
        <v>11.841674889908607</v>
      </c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</row>
    <row r="436" spans="1:56" ht="15">
      <c r="A436" s="28" t="s">
        <v>56</v>
      </c>
      <c r="B436" s="41">
        <v>2.1700370034605689</v>
      </c>
      <c r="C436" s="41">
        <v>0.14386598325370684</v>
      </c>
      <c r="D436" s="41">
        <v>1.646353691596959</v>
      </c>
      <c r="E436" s="41">
        <v>0</v>
      </c>
      <c r="F436" s="457"/>
      <c r="G436" s="41">
        <v>0</v>
      </c>
      <c r="H436" s="42">
        <v>0</v>
      </c>
      <c r="I436" s="43">
        <f t="shared" si="197"/>
        <v>3.960256678311235</v>
      </c>
      <c r="K436" s="75" t="s">
        <v>56</v>
      </c>
      <c r="L436" s="88">
        <v>2.1700370034605689</v>
      </c>
      <c r="M436" s="88">
        <v>0.14386598325370684</v>
      </c>
      <c r="N436" s="88">
        <v>1.646353691596959</v>
      </c>
      <c r="O436" s="88">
        <v>0</v>
      </c>
      <c r="P436" s="88">
        <v>0</v>
      </c>
      <c r="Q436" s="88">
        <v>0</v>
      </c>
      <c r="R436" s="89">
        <v>0</v>
      </c>
      <c r="S436" s="90">
        <f t="shared" si="198"/>
        <v>3.960256678311235</v>
      </c>
      <c r="U436" s="105" t="s">
        <v>56</v>
      </c>
      <c r="V436" s="121">
        <v>2.1700370034605689</v>
      </c>
      <c r="W436" s="121">
        <v>0</v>
      </c>
      <c r="X436" s="121">
        <v>0</v>
      </c>
      <c r="Y436" s="121">
        <v>0.14386598325370684</v>
      </c>
      <c r="Z436" s="121">
        <v>1.646353691596959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199"/>
        <v>3.960256678311235</v>
      </c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</row>
    <row r="437" spans="1:56" ht="15">
      <c r="A437" s="29" t="s">
        <v>22</v>
      </c>
      <c r="B437" s="44">
        <v>25.235308761721384</v>
      </c>
      <c r="C437" s="44">
        <v>0</v>
      </c>
      <c r="D437" s="44">
        <v>134.36333470400086</v>
      </c>
      <c r="E437" s="44">
        <v>0</v>
      </c>
      <c r="F437" s="457"/>
      <c r="G437" s="44">
        <v>0</v>
      </c>
      <c r="H437" s="45">
        <v>0</v>
      </c>
      <c r="I437" s="40">
        <f t="shared" si="197"/>
        <v>159.59864346572226</v>
      </c>
      <c r="K437" s="76" t="s">
        <v>22</v>
      </c>
      <c r="L437" s="44">
        <v>25.235308761721384</v>
      </c>
      <c r="M437" s="44">
        <v>0</v>
      </c>
      <c r="N437" s="44">
        <v>134.36333470400086</v>
      </c>
      <c r="O437" s="44">
        <v>0</v>
      </c>
      <c r="P437" s="44">
        <v>4.7109214544738434</v>
      </c>
      <c r="Q437" s="44">
        <v>0</v>
      </c>
      <c r="R437" s="86">
        <v>0</v>
      </c>
      <c r="S437" s="87">
        <f t="shared" si="198"/>
        <v>164.3095649201961</v>
      </c>
      <c r="U437" s="106" t="s">
        <v>22</v>
      </c>
      <c r="V437" s="117">
        <v>25.158525087569188</v>
      </c>
      <c r="W437" s="117">
        <v>0</v>
      </c>
      <c r="X437" s="117">
        <v>0</v>
      </c>
      <c r="Y437" s="117">
        <v>0</v>
      </c>
      <c r="Z437" s="117">
        <v>124.93879475597514</v>
      </c>
      <c r="AA437" s="117">
        <v>0</v>
      </c>
      <c r="AB437" s="117">
        <v>4.7109214544738434</v>
      </c>
      <c r="AC437" s="118">
        <v>9.5013236221779209</v>
      </c>
      <c r="AD437" s="117">
        <v>7.678367415219782E-2</v>
      </c>
      <c r="AE437" s="117">
        <v>0</v>
      </c>
      <c r="AF437" s="117">
        <v>0</v>
      </c>
      <c r="AG437" s="117">
        <v>9.4245399480257213</v>
      </c>
      <c r="AH437" s="117">
        <v>0</v>
      </c>
      <c r="AI437" s="120">
        <f t="shared" si="199"/>
        <v>164.30956492019607</v>
      </c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</row>
    <row r="438" spans="1:56" ht="15">
      <c r="A438" s="28" t="s">
        <v>21</v>
      </c>
      <c r="B438" s="41">
        <v>38.351845762635541</v>
      </c>
      <c r="C438" s="41">
        <v>0.44822953747813699</v>
      </c>
      <c r="D438" s="41">
        <v>22.95497199188522</v>
      </c>
      <c r="E438" s="41">
        <v>0</v>
      </c>
      <c r="F438" s="457"/>
      <c r="G438" s="41">
        <v>0</v>
      </c>
      <c r="H438" s="42">
        <v>0</v>
      </c>
      <c r="I438" s="43">
        <f t="shared" si="197"/>
        <v>61.755047291998892</v>
      </c>
      <c r="K438" s="75" t="s">
        <v>21</v>
      </c>
      <c r="L438" s="88">
        <v>38.351845762635541</v>
      </c>
      <c r="M438" s="88">
        <v>0.44822953747813699</v>
      </c>
      <c r="N438" s="88">
        <v>22.95497199188522</v>
      </c>
      <c r="O438" s="88">
        <v>0</v>
      </c>
      <c r="P438" s="88">
        <v>0</v>
      </c>
      <c r="Q438" s="88">
        <v>0</v>
      </c>
      <c r="R438" s="89">
        <v>0</v>
      </c>
      <c r="S438" s="90">
        <f t="shared" si="198"/>
        <v>61.755047291998892</v>
      </c>
      <c r="U438" s="105" t="s">
        <v>57</v>
      </c>
      <c r="V438" s="121">
        <v>38.351845762635541</v>
      </c>
      <c r="W438" s="121">
        <v>0</v>
      </c>
      <c r="X438" s="121">
        <v>0</v>
      </c>
      <c r="Y438" s="121">
        <v>0.44822953747813699</v>
      </c>
      <c r="Z438" s="121">
        <v>22.95497199188522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199"/>
        <v>61.755047291998892</v>
      </c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</row>
    <row r="439" spans="1:56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197"/>
        <v>0</v>
      </c>
      <c r="K439" s="77" t="s">
        <v>60</v>
      </c>
      <c r="L439" s="44">
        <v>0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6">
        <v>0</v>
      </c>
      <c r="S439" s="87">
        <f t="shared" si="198"/>
        <v>0</v>
      </c>
      <c r="U439" s="107" t="s">
        <v>58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199"/>
        <v>0</v>
      </c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</row>
    <row r="440" spans="1:56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197"/>
        <v>0</v>
      </c>
      <c r="K440" s="78" t="s">
        <v>23</v>
      </c>
      <c r="L440" s="91">
        <v>0</v>
      </c>
      <c r="M440" s="91">
        <v>0</v>
      </c>
      <c r="N440" s="91">
        <v>0</v>
      </c>
      <c r="O440" s="91">
        <v>0</v>
      </c>
      <c r="P440" s="91">
        <v>0</v>
      </c>
      <c r="Q440" s="91">
        <v>0</v>
      </c>
      <c r="R440" s="92">
        <v>0</v>
      </c>
      <c r="S440" s="93">
        <f t="shared" si="198"/>
        <v>0</v>
      </c>
      <c r="U440" s="108" t="s">
        <v>61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199"/>
        <v>0</v>
      </c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</row>
    <row r="441" spans="1:56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197"/>
        <v>0</v>
      </c>
      <c r="K441" s="79" t="s">
        <v>19</v>
      </c>
      <c r="L441" s="64">
        <v>0</v>
      </c>
      <c r="M441" s="64">
        <v>0</v>
      </c>
      <c r="N441" s="64">
        <v>0</v>
      </c>
      <c r="O441" s="64">
        <v>0</v>
      </c>
      <c r="P441" s="64">
        <v>0</v>
      </c>
      <c r="Q441" s="64">
        <v>0</v>
      </c>
      <c r="R441" s="94">
        <v>0</v>
      </c>
      <c r="S441" s="95">
        <f t="shared" si="198"/>
        <v>0</v>
      </c>
      <c r="U441" s="109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199"/>
        <v>0</v>
      </c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</row>
    <row r="442" spans="1:56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197"/>
        <v>0</v>
      </c>
      <c r="K442" s="78" t="s">
        <v>20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s="91">
        <v>0</v>
      </c>
      <c r="R442" s="92">
        <v>0</v>
      </c>
      <c r="S442" s="93">
        <f t="shared" si="198"/>
        <v>0</v>
      </c>
      <c r="U442" s="108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199"/>
        <v>0</v>
      </c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</row>
    <row r="443" spans="1:56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197"/>
        <v>0</v>
      </c>
      <c r="K443" s="80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6">
        <v>0</v>
      </c>
      <c r="S443" s="97">
        <f t="shared" si="198"/>
        <v>0</v>
      </c>
      <c r="U443" s="109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199"/>
        <v>0</v>
      </c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</row>
    <row r="444" spans="1:56" ht="15">
      <c r="A444" s="35" t="s">
        <v>26</v>
      </c>
      <c r="B444" s="69">
        <f>SUM(B423:B439)</f>
        <v>358.9135383460569</v>
      </c>
      <c r="C444" s="69">
        <f t="shared" ref="C444:I444" si="200">SUM(C423:C439)</f>
        <v>71.127649527217741</v>
      </c>
      <c r="D444" s="69">
        <f t="shared" si="200"/>
        <v>192.03188990053783</v>
      </c>
      <c r="E444" s="69">
        <f t="shared" si="200"/>
        <v>274.45186975712204</v>
      </c>
      <c r="F444" s="69">
        <f t="shared" si="200"/>
        <v>0</v>
      </c>
      <c r="G444" s="69">
        <f t="shared" si="200"/>
        <v>76.831304027253481</v>
      </c>
      <c r="H444" s="70">
        <f t="shared" si="200"/>
        <v>0</v>
      </c>
      <c r="I444" s="40">
        <f t="shared" si="200"/>
        <v>973.35625155818798</v>
      </c>
      <c r="K444" s="81" t="s">
        <v>26</v>
      </c>
      <c r="L444" s="69">
        <f>SUM(L423:L439)</f>
        <v>358.9135383460569</v>
      </c>
      <c r="M444" s="69">
        <f t="shared" ref="M444:S444" si="201">SUM(M423:M439)</f>
        <v>71.127649527217741</v>
      </c>
      <c r="N444" s="69">
        <f t="shared" si="201"/>
        <v>192.03188990053783</v>
      </c>
      <c r="O444" s="69">
        <f t="shared" si="201"/>
        <v>274.45186975712204</v>
      </c>
      <c r="P444" s="69">
        <f t="shared" si="201"/>
        <v>125.64667022201664</v>
      </c>
      <c r="Q444" s="69">
        <f t="shared" si="201"/>
        <v>76.831304027253481</v>
      </c>
      <c r="R444" s="70">
        <f t="shared" si="201"/>
        <v>0</v>
      </c>
      <c r="S444" s="98">
        <f t="shared" si="201"/>
        <v>1099.0029217802046</v>
      </c>
      <c r="U444" s="110" t="s">
        <v>59</v>
      </c>
      <c r="V444" s="130">
        <f>SUM(V423:V439)</f>
        <v>182.47600838481895</v>
      </c>
      <c r="W444" s="130">
        <f t="shared" ref="W444:AH444" si="202">SUM(W423:W439)</f>
        <v>137.21612270901886</v>
      </c>
      <c r="X444" s="130">
        <f t="shared" si="202"/>
        <v>76.831304027253481</v>
      </c>
      <c r="Y444" s="130">
        <f t="shared" si="202"/>
        <v>71.127649527217741</v>
      </c>
      <c r="Z444" s="130">
        <f t="shared" si="202"/>
        <v>180.49278472440633</v>
      </c>
      <c r="AA444" s="130">
        <f t="shared" si="202"/>
        <v>272.9902694844132</v>
      </c>
      <c r="AB444" s="130">
        <f t="shared" si="202"/>
        <v>125.64667022201664</v>
      </c>
      <c r="AC444" s="130">
        <f t="shared" si="202"/>
        <v>52.222112701059437</v>
      </c>
      <c r="AD444" s="131">
        <f t="shared" si="202"/>
        <v>39.221407252219073</v>
      </c>
      <c r="AE444" s="131">
        <f t="shared" si="202"/>
        <v>1.461600272708856</v>
      </c>
      <c r="AF444" s="131">
        <f t="shared" si="202"/>
        <v>0</v>
      </c>
      <c r="AG444" s="131">
        <f t="shared" si="202"/>
        <v>11.539105176131505</v>
      </c>
      <c r="AH444" s="131">
        <f t="shared" si="202"/>
        <v>0</v>
      </c>
      <c r="AI444" s="132">
        <f>SUM(V444:AC444)</f>
        <v>1099.0029217802046</v>
      </c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</row>
    <row r="445" spans="1:56" s="3" customFormat="1" ht="15" thickBot="1">
      <c r="A445" s="32" t="s">
        <v>83</v>
      </c>
      <c r="B445" s="49">
        <f>IF($I444=0,"-",B444/$I444)</f>
        <v>0.36873810361981402</v>
      </c>
      <c r="C445" s="49">
        <f t="shared" ref="C445:H445" si="203">IF($I444=0,"-",C444/$I444)</f>
        <v>7.3074631629841319E-2</v>
      </c>
      <c r="D445" s="49">
        <f t="shared" si="203"/>
        <v>0.19728839219260721</v>
      </c>
      <c r="E445" s="49">
        <f t="shared" si="203"/>
        <v>0.28196445989612579</v>
      </c>
      <c r="F445" s="49">
        <f t="shared" si="203"/>
        <v>0</v>
      </c>
      <c r="G445" s="49">
        <f t="shared" si="203"/>
        <v>7.893441266161165E-2</v>
      </c>
      <c r="H445" s="71">
        <f t="shared" si="203"/>
        <v>0</v>
      </c>
      <c r="I445" s="50">
        <f>SUM(B445:H445)</f>
        <v>1</v>
      </c>
      <c r="J445" s="5"/>
      <c r="K445" s="82" t="s">
        <v>83</v>
      </c>
      <c r="L445" s="99">
        <f>IF($S444=0,"-",L444/$S444)</f>
        <v>0.32658105927932912</v>
      </c>
      <c r="M445" s="99">
        <f t="shared" ref="M445:R445" si="204">IF($S444=0,"-",M444/$S444)</f>
        <v>6.4720164175726305E-2</v>
      </c>
      <c r="N445" s="99">
        <f t="shared" si="204"/>
        <v>0.17473282927171627</v>
      </c>
      <c r="O445" s="99">
        <f t="shared" si="204"/>
        <v>0.24972806197144135</v>
      </c>
      <c r="P445" s="99">
        <f t="shared" si="204"/>
        <v>0.11432787641591492</v>
      </c>
      <c r="Q445" s="99">
        <f t="shared" si="204"/>
        <v>6.991000888587208E-2</v>
      </c>
      <c r="R445" s="100">
        <f t="shared" si="204"/>
        <v>0</v>
      </c>
      <c r="S445" s="101">
        <f>SUM(L445:R445)</f>
        <v>1</v>
      </c>
      <c r="T445" s="5"/>
      <c r="U445" s="111" t="s">
        <v>83</v>
      </c>
      <c r="V445" s="133">
        <f>+V444/$AI444</f>
        <v>0.1660377827651611</v>
      </c>
      <c r="W445" s="133">
        <f t="shared" ref="W445:AH445" si="205">+W444/$AI444</f>
        <v>0.12485510273871814</v>
      </c>
      <c r="X445" s="133">
        <f t="shared" si="205"/>
        <v>6.991000888587208E-2</v>
      </c>
      <c r="Y445" s="133">
        <f t="shared" si="205"/>
        <v>6.4720164175726305E-2</v>
      </c>
      <c r="Z445" s="133">
        <f t="shared" si="205"/>
        <v>0.1642332164431716</v>
      </c>
      <c r="AA445" s="133">
        <f t="shared" si="205"/>
        <v>0.24839812895330043</v>
      </c>
      <c r="AB445" s="133">
        <f t="shared" si="205"/>
        <v>0.11432787641591492</v>
      </c>
      <c r="AC445" s="133">
        <f t="shared" si="205"/>
        <v>4.7517719622135468E-2</v>
      </c>
      <c r="AD445" s="133">
        <f t="shared" si="205"/>
        <v>3.5688173775449861E-2</v>
      </c>
      <c r="AE445" s="133">
        <f t="shared" si="205"/>
        <v>1.3299330181409373E-3</v>
      </c>
      <c r="AF445" s="133">
        <f t="shared" si="205"/>
        <v>0</v>
      </c>
      <c r="AG445" s="133">
        <f t="shared" si="205"/>
        <v>1.0499612828544665E-2</v>
      </c>
      <c r="AH445" s="133">
        <f t="shared" si="205"/>
        <v>0</v>
      </c>
      <c r="AI445" s="134">
        <f>SUM(V445:AC445)</f>
        <v>1</v>
      </c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</row>
    <row r="446" spans="1:56" ht="15" thickBot="1">
      <c r="A446" s="33"/>
      <c r="B446" s="33"/>
      <c r="C446" s="33"/>
      <c r="D446" s="33"/>
      <c r="E446" s="33"/>
      <c r="F446" s="33"/>
      <c r="G446" s="33"/>
      <c r="H446" s="33"/>
      <c r="I446" s="33"/>
      <c r="K446" s="33"/>
      <c r="L446" s="33"/>
      <c r="M446" s="33"/>
      <c r="N446" s="33"/>
      <c r="O446" s="33"/>
      <c r="P446" s="33"/>
      <c r="Q446" s="33"/>
      <c r="R446" s="33"/>
      <c r="S446" s="33"/>
    </row>
    <row r="447" spans="1:56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409" t="s">
        <v>40</v>
      </c>
      <c r="L447" s="84" t="s">
        <v>0</v>
      </c>
      <c r="M447" s="84" t="s">
        <v>1</v>
      </c>
      <c r="N447" s="84" t="s">
        <v>2</v>
      </c>
      <c r="O447" s="84" t="s">
        <v>3</v>
      </c>
      <c r="P447" s="84" t="s">
        <v>27</v>
      </c>
      <c r="Q447" s="84" t="s">
        <v>4</v>
      </c>
      <c r="R447" s="84" t="s">
        <v>5</v>
      </c>
      <c r="S447" s="85" t="s">
        <v>6</v>
      </c>
    </row>
    <row r="448" spans="1:56" ht="15">
      <c r="A448" s="451" t="s">
        <v>40</v>
      </c>
      <c r="B448" s="387" t="s">
        <v>115</v>
      </c>
      <c r="C448" s="388"/>
      <c r="D448" s="388"/>
      <c r="E448" s="388"/>
      <c r="F448" s="388"/>
      <c r="G448" s="388"/>
      <c r="H448" s="388"/>
      <c r="I448" s="389"/>
      <c r="K448" s="410" t="s">
        <v>40</v>
      </c>
      <c r="L448" s="390" t="s">
        <v>115</v>
      </c>
      <c r="M448" s="391"/>
      <c r="N448" s="391"/>
      <c r="O448" s="391"/>
      <c r="P448" s="391"/>
      <c r="Q448" s="391"/>
      <c r="R448" s="391"/>
      <c r="S448" s="392"/>
    </row>
    <row r="449" spans="1:31" ht="15">
      <c r="A449" s="27" t="s">
        <v>7</v>
      </c>
      <c r="B449" s="393"/>
      <c r="C449" s="399"/>
      <c r="D449" s="399"/>
      <c r="E449" s="394"/>
      <c r="F449" s="38">
        <v>2.0027010155583067</v>
      </c>
      <c r="G449" s="393"/>
      <c r="H449" s="394"/>
      <c r="I449" s="40">
        <f>SUM(B449:H449)</f>
        <v>2.0027010155583067</v>
      </c>
      <c r="K449" s="83" t="s">
        <v>7</v>
      </c>
      <c r="L449" s="393"/>
      <c r="M449" s="399"/>
      <c r="N449" s="399"/>
      <c r="O449" s="394"/>
      <c r="P449" s="38">
        <v>0</v>
      </c>
      <c r="Q449" s="393"/>
      <c r="R449" s="402"/>
      <c r="S449" s="103">
        <f>SUM(L449:R449)</f>
        <v>0</v>
      </c>
    </row>
    <row r="450" spans="1:31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206">SUM(B450:H450)</f>
        <v>0</v>
      </c>
      <c r="K450" s="75" t="s">
        <v>8</v>
      </c>
      <c r="L450" s="395"/>
      <c r="M450" s="400"/>
      <c r="N450" s="400"/>
      <c r="O450" s="396"/>
      <c r="P450" s="88">
        <v>0</v>
      </c>
      <c r="Q450" s="395"/>
      <c r="R450" s="403"/>
      <c r="S450" s="90">
        <f t="shared" ref="S450:S469" si="207">SUM(L450:R450)</f>
        <v>0</v>
      </c>
    </row>
    <row r="451" spans="1:31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206"/>
        <v>0</v>
      </c>
      <c r="K451" s="76" t="s">
        <v>10</v>
      </c>
      <c r="L451" s="395"/>
      <c r="M451" s="400"/>
      <c r="N451" s="400"/>
      <c r="O451" s="396"/>
      <c r="P451" s="44">
        <v>0</v>
      </c>
      <c r="Q451" s="395"/>
      <c r="R451" s="403"/>
      <c r="S451" s="87">
        <f t="shared" si="207"/>
        <v>0</v>
      </c>
    </row>
    <row r="452" spans="1:31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206"/>
        <v>0</v>
      </c>
      <c r="K452" s="75" t="s">
        <v>52</v>
      </c>
      <c r="L452" s="395"/>
      <c r="M452" s="400"/>
      <c r="N452" s="400"/>
      <c r="O452" s="396"/>
      <c r="P452" s="88">
        <v>0</v>
      </c>
      <c r="Q452" s="395"/>
      <c r="R452" s="403"/>
      <c r="S452" s="90">
        <f t="shared" si="207"/>
        <v>0</v>
      </c>
    </row>
    <row r="453" spans="1:31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206"/>
        <v>0</v>
      </c>
      <c r="K453" s="76" t="s">
        <v>16</v>
      </c>
      <c r="L453" s="395"/>
      <c r="M453" s="400"/>
      <c r="N453" s="400"/>
      <c r="O453" s="396"/>
      <c r="P453" s="44">
        <v>0</v>
      </c>
      <c r="Q453" s="395"/>
      <c r="R453" s="403"/>
      <c r="S453" s="87">
        <f t="shared" si="207"/>
        <v>0</v>
      </c>
    </row>
    <row r="454" spans="1:31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206"/>
        <v>0</v>
      </c>
      <c r="K454" s="75" t="s">
        <v>64</v>
      </c>
      <c r="L454" s="395"/>
      <c r="M454" s="400"/>
      <c r="N454" s="400"/>
      <c r="O454" s="396"/>
      <c r="P454" s="88">
        <v>0</v>
      </c>
      <c r="Q454" s="395"/>
      <c r="R454" s="403"/>
      <c r="S454" s="90">
        <f t="shared" si="207"/>
        <v>0</v>
      </c>
    </row>
    <row r="455" spans="1:31" ht="15">
      <c r="A455" s="29" t="s">
        <v>54</v>
      </c>
      <c r="B455" s="395"/>
      <c r="C455" s="400"/>
      <c r="D455" s="400"/>
      <c r="E455" s="396"/>
      <c r="F455" s="44">
        <v>291.0797068439939</v>
      </c>
      <c r="G455" s="395"/>
      <c r="H455" s="396"/>
      <c r="I455" s="40">
        <f t="shared" si="206"/>
        <v>291.0797068439939</v>
      </c>
      <c r="K455" s="76" t="s">
        <v>54</v>
      </c>
      <c r="L455" s="395"/>
      <c r="M455" s="400"/>
      <c r="N455" s="400"/>
      <c r="O455" s="396"/>
      <c r="P455" s="44">
        <v>0</v>
      </c>
      <c r="Q455" s="395"/>
      <c r="R455" s="403"/>
      <c r="S455" s="87">
        <f t="shared" si="207"/>
        <v>0</v>
      </c>
    </row>
    <row r="456" spans="1:31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206"/>
        <v>0</v>
      </c>
      <c r="K456" s="75" t="s">
        <v>12</v>
      </c>
      <c r="L456" s="395"/>
      <c r="M456" s="400"/>
      <c r="N456" s="400"/>
      <c r="O456" s="396"/>
      <c r="P456" s="88">
        <v>0</v>
      </c>
      <c r="Q456" s="395"/>
      <c r="R456" s="403"/>
      <c r="S456" s="90">
        <f t="shared" si="207"/>
        <v>0</v>
      </c>
    </row>
    <row r="457" spans="1:31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206"/>
        <v>0</v>
      </c>
      <c r="K457" s="76" t="s">
        <v>55</v>
      </c>
      <c r="L457" s="395"/>
      <c r="M457" s="400"/>
      <c r="N457" s="400"/>
      <c r="O457" s="396"/>
      <c r="P457" s="44">
        <v>0</v>
      </c>
      <c r="Q457" s="395"/>
      <c r="R457" s="403"/>
      <c r="S457" s="87">
        <f t="shared" si="207"/>
        <v>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206"/>
        <v>0</v>
      </c>
      <c r="K458" s="75" t="s">
        <v>17</v>
      </c>
      <c r="L458" s="395"/>
      <c r="M458" s="400"/>
      <c r="N458" s="400"/>
      <c r="O458" s="396"/>
      <c r="P458" s="88">
        <v>0</v>
      </c>
      <c r="Q458" s="395"/>
      <c r="R458" s="403"/>
      <c r="S458" s="90">
        <f t="shared" si="207"/>
        <v>0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206"/>
        <v>0</v>
      </c>
      <c r="K459" s="76" t="s">
        <v>139</v>
      </c>
      <c r="L459" s="395"/>
      <c r="M459" s="400"/>
      <c r="N459" s="400"/>
      <c r="O459" s="396"/>
      <c r="P459" s="44">
        <v>0</v>
      </c>
      <c r="Q459" s="395"/>
      <c r="R459" s="403"/>
      <c r="S459" s="87">
        <f t="shared" si="207"/>
        <v>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5">
      <c r="A460" s="28" t="s">
        <v>25</v>
      </c>
      <c r="B460" s="395"/>
      <c r="C460" s="400"/>
      <c r="D460" s="400"/>
      <c r="E460" s="396"/>
      <c r="F460" s="41">
        <v>887.33179792256885</v>
      </c>
      <c r="G460" s="395"/>
      <c r="H460" s="396"/>
      <c r="I460" s="43">
        <f t="shared" si="206"/>
        <v>887.33179792256885</v>
      </c>
      <c r="K460" s="75" t="s">
        <v>25</v>
      </c>
      <c r="L460" s="395"/>
      <c r="M460" s="400"/>
      <c r="N460" s="400"/>
      <c r="O460" s="396"/>
      <c r="P460" s="88">
        <v>0</v>
      </c>
      <c r="Q460" s="395"/>
      <c r="R460" s="403"/>
      <c r="S460" s="90">
        <f t="shared" si="207"/>
        <v>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206"/>
        <v>0</v>
      </c>
      <c r="K461" s="76" t="s">
        <v>24</v>
      </c>
      <c r="L461" s="395"/>
      <c r="M461" s="400"/>
      <c r="N461" s="400"/>
      <c r="O461" s="396"/>
      <c r="P461" s="44">
        <v>0</v>
      </c>
      <c r="Q461" s="395"/>
      <c r="R461" s="403"/>
      <c r="S461" s="87">
        <f t="shared" si="207"/>
        <v>0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5">
      <c r="A462" s="28" t="s">
        <v>56</v>
      </c>
      <c r="B462" s="395"/>
      <c r="C462" s="400"/>
      <c r="D462" s="400"/>
      <c r="E462" s="396"/>
      <c r="F462" s="41">
        <v>0.23136256970588234</v>
      </c>
      <c r="G462" s="395"/>
      <c r="H462" s="396"/>
      <c r="I462" s="43">
        <f t="shared" si="206"/>
        <v>0.23136256970588234</v>
      </c>
      <c r="K462" s="75" t="s">
        <v>56</v>
      </c>
      <c r="L462" s="395"/>
      <c r="M462" s="400"/>
      <c r="N462" s="400"/>
      <c r="O462" s="396"/>
      <c r="P462" s="88">
        <v>0</v>
      </c>
      <c r="Q462" s="395"/>
      <c r="R462" s="403"/>
      <c r="S462" s="90">
        <f t="shared" si="207"/>
        <v>0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5">
      <c r="A463" s="29" t="s">
        <v>22</v>
      </c>
      <c r="B463" s="395"/>
      <c r="C463" s="400"/>
      <c r="D463" s="400"/>
      <c r="E463" s="396"/>
      <c r="F463" s="44">
        <v>13.567262426120838</v>
      </c>
      <c r="G463" s="395"/>
      <c r="H463" s="396"/>
      <c r="I463" s="40">
        <f t="shared" si="206"/>
        <v>13.567262426120838</v>
      </c>
      <c r="K463" s="76" t="s">
        <v>22</v>
      </c>
      <c r="L463" s="395"/>
      <c r="M463" s="400"/>
      <c r="N463" s="400"/>
      <c r="O463" s="396"/>
      <c r="P463" s="44">
        <v>0</v>
      </c>
      <c r="Q463" s="395"/>
      <c r="R463" s="403"/>
      <c r="S463" s="87">
        <f t="shared" si="207"/>
        <v>0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206"/>
        <v>0</v>
      </c>
      <c r="K464" s="75" t="s">
        <v>21</v>
      </c>
      <c r="L464" s="395"/>
      <c r="M464" s="400"/>
      <c r="N464" s="400"/>
      <c r="O464" s="396"/>
      <c r="P464" s="88">
        <v>0</v>
      </c>
      <c r="Q464" s="395"/>
      <c r="R464" s="403"/>
      <c r="S464" s="90">
        <f t="shared" si="207"/>
        <v>0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5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206"/>
        <v>0</v>
      </c>
      <c r="K465" s="77" t="s">
        <v>60</v>
      </c>
      <c r="L465" s="395"/>
      <c r="M465" s="400"/>
      <c r="N465" s="400"/>
      <c r="O465" s="396"/>
      <c r="P465" s="44">
        <v>0</v>
      </c>
      <c r="Q465" s="395"/>
      <c r="R465" s="403"/>
      <c r="S465" s="87">
        <f t="shared" si="207"/>
        <v>0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5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206"/>
        <v>0</v>
      </c>
      <c r="K466" s="78" t="s">
        <v>23</v>
      </c>
      <c r="L466" s="395"/>
      <c r="M466" s="400"/>
      <c r="N466" s="400"/>
      <c r="O466" s="396"/>
      <c r="P466" s="91">
        <v>0</v>
      </c>
      <c r="Q466" s="395"/>
      <c r="R466" s="403"/>
      <c r="S466" s="93">
        <f t="shared" si="207"/>
        <v>0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5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206"/>
        <v>0</v>
      </c>
      <c r="K467" s="79" t="s">
        <v>19</v>
      </c>
      <c r="L467" s="395"/>
      <c r="M467" s="400"/>
      <c r="N467" s="400"/>
      <c r="O467" s="396"/>
      <c r="P467" s="64">
        <v>0</v>
      </c>
      <c r="Q467" s="395"/>
      <c r="R467" s="403"/>
      <c r="S467" s="95">
        <f t="shared" si="207"/>
        <v>0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5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206"/>
        <v>0</v>
      </c>
      <c r="K468" s="78" t="s">
        <v>20</v>
      </c>
      <c r="L468" s="395"/>
      <c r="M468" s="400"/>
      <c r="N468" s="400"/>
      <c r="O468" s="396"/>
      <c r="P468" s="91">
        <v>0</v>
      </c>
      <c r="Q468" s="395"/>
      <c r="R468" s="403"/>
      <c r="S468" s="93">
        <f t="shared" si="207"/>
        <v>0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5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206"/>
        <v>0</v>
      </c>
      <c r="K469" s="80" t="s">
        <v>11</v>
      </c>
      <c r="L469" s="397"/>
      <c r="M469" s="401"/>
      <c r="N469" s="401"/>
      <c r="O469" s="398"/>
      <c r="P469" s="54">
        <v>0</v>
      </c>
      <c r="Q469" s="397"/>
      <c r="R469" s="404"/>
      <c r="S469" s="97">
        <f t="shared" si="207"/>
        <v>0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5" ht="15">
      <c r="A470" s="35" t="s">
        <v>26</v>
      </c>
      <c r="B470" s="69">
        <f>SUM(B449:B465)</f>
        <v>0</v>
      </c>
      <c r="C470" s="69">
        <f t="shared" ref="C470:I470" si="208">SUM(C449:C465)</f>
        <v>0</v>
      </c>
      <c r="D470" s="69">
        <f t="shared" si="208"/>
        <v>0</v>
      </c>
      <c r="E470" s="69">
        <f t="shared" si="208"/>
        <v>0</v>
      </c>
      <c r="F470" s="69">
        <f t="shared" si="208"/>
        <v>1194.2128307779478</v>
      </c>
      <c r="G470" s="69">
        <f t="shared" si="208"/>
        <v>0</v>
      </c>
      <c r="H470" s="70">
        <f t="shared" si="208"/>
        <v>0</v>
      </c>
      <c r="I470" s="40">
        <f t="shared" si="208"/>
        <v>1194.2128307779478</v>
      </c>
      <c r="K470" s="81" t="s">
        <v>26</v>
      </c>
      <c r="L470" s="69">
        <f>SUM(L449:L465)</f>
        <v>0</v>
      </c>
      <c r="M470" s="69">
        <f t="shared" ref="M470:S470" si="209">SUM(M449:M465)</f>
        <v>0</v>
      </c>
      <c r="N470" s="69">
        <f t="shared" si="209"/>
        <v>0</v>
      </c>
      <c r="O470" s="69">
        <f t="shared" si="209"/>
        <v>0</v>
      </c>
      <c r="P470" s="69">
        <f t="shared" si="209"/>
        <v>0</v>
      </c>
      <c r="Q470" s="69">
        <f t="shared" si="209"/>
        <v>0</v>
      </c>
      <c r="R470" s="70">
        <f t="shared" si="209"/>
        <v>0</v>
      </c>
      <c r="S470" s="98">
        <f t="shared" si="209"/>
        <v>0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5" s="3" customFormat="1" ht="15" thickBot="1">
      <c r="A471" s="32" t="s">
        <v>83</v>
      </c>
      <c r="B471" s="49">
        <f>IF($I470=0,"-",B470/$I470)</f>
        <v>0</v>
      </c>
      <c r="C471" s="49">
        <f t="shared" ref="C471:H471" si="210">IF($I470=0,"-",C470/$I470)</f>
        <v>0</v>
      </c>
      <c r="D471" s="49">
        <f t="shared" si="210"/>
        <v>0</v>
      </c>
      <c r="E471" s="49">
        <f t="shared" si="210"/>
        <v>0</v>
      </c>
      <c r="F471" s="49">
        <f t="shared" si="210"/>
        <v>1</v>
      </c>
      <c r="G471" s="49">
        <f t="shared" si="210"/>
        <v>0</v>
      </c>
      <c r="H471" s="71">
        <f t="shared" si="210"/>
        <v>0</v>
      </c>
      <c r="I471" s="50">
        <f>SUM(B471:H471)</f>
        <v>1</v>
      </c>
      <c r="J471" s="5"/>
      <c r="K471" s="82" t="s">
        <v>83</v>
      </c>
      <c r="L471" s="99" t="str">
        <f>IF($S470=0,"-",L470/$S470)</f>
        <v>-</v>
      </c>
      <c r="M471" s="99" t="str">
        <f t="shared" ref="M471:R471" si="211">IF($S470=0,"-",M470/$S470)</f>
        <v>-</v>
      </c>
      <c r="N471" s="99" t="str">
        <f t="shared" si="211"/>
        <v>-</v>
      </c>
      <c r="O471" s="99" t="str">
        <f t="shared" si="211"/>
        <v>-</v>
      </c>
      <c r="P471" s="99" t="str">
        <f t="shared" si="211"/>
        <v>-</v>
      </c>
      <c r="Q471" s="99" t="str">
        <f t="shared" si="211"/>
        <v>-</v>
      </c>
      <c r="R471" s="100" t="str">
        <f t="shared" si="211"/>
        <v>-</v>
      </c>
      <c r="S471" s="101">
        <f>SUM(L471:R471)</f>
        <v>0</v>
      </c>
      <c r="T471" s="5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1"/>
      <c r="AG471" s="1"/>
      <c r="AH471" s="1"/>
      <c r="AI471" s="1"/>
    </row>
    <row r="472" spans="1:35" ht="15" thickBot="1">
      <c r="A472" s="33"/>
      <c r="B472" s="33"/>
      <c r="C472" s="33"/>
      <c r="D472" s="33"/>
      <c r="E472" s="33"/>
      <c r="F472" s="33"/>
      <c r="G472" s="33"/>
      <c r="H472" s="33"/>
      <c r="I472" s="33"/>
      <c r="K472" s="33"/>
      <c r="L472" s="33"/>
      <c r="M472" s="33"/>
      <c r="N472" s="33"/>
      <c r="O472" s="33"/>
      <c r="P472" s="33"/>
      <c r="Q472" s="33"/>
      <c r="R472" s="33"/>
      <c r="S472" s="33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5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409" t="s">
        <v>41</v>
      </c>
      <c r="L473" s="84" t="s">
        <v>0</v>
      </c>
      <c r="M473" s="84" t="s">
        <v>1</v>
      </c>
      <c r="N473" s="84" t="s">
        <v>2</v>
      </c>
      <c r="O473" s="84" t="s">
        <v>3</v>
      </c>
      <c r="P473" s="84" t="s">
        <v>27</v>
      </c>
      <c r="Q473" s="84" t="s">
        <v>4</v>
      </c>
      <c r="R473" s="84" t="s">
        <v>5</v>
      </c>
      <c r="S473" s="85" t="s">
        <v>6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5" ht="15">
      <c r="A474" s="451" t="s">
        <v>41</v>
      </c>
      <c r="B474" s="387" t="s">
        <v>115</v>
      </c>
      <c r="C474" s="388"/>
      <c r="D474" s="388"/>
      <c r="E474" s="388"/>
      <c r="F474" s="388"/>
      <c r="G474" s="388"/>
      <c r="H474" s="388"/>
      <c r="I474" s="389"/>
      <c r="K474" s="410" t="s">
        <v>41</v>
      </c>
      <c r="L474" s="390" t="s">
        <v>115</v>
      </c>
      <c r="M474" s="391"/>
      <c r="N474" s="391"/>
      <c r="O474" s="391"/>
      <c r="P474" s="391"/>
      <c r="Q474" s="391"/>
      <c r="R474" s="391"/>
      <c r="S474" s="39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5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  <c r="K475" s="83" t="s">
        <v>7</v>
      </c>
      <c r="L475" s="393"/>
      <c r="M475" s="399"/>
      <c r="N475" s="399"/>
      <c r="O475" s="394"/>
      <c r="P475" s="38">
        <v>0</v>
      </c>
      <c r="Q475" s="393"/>
      <c r="R475" s="402"/>
      <c r="S475" s="103">
        <f>SUM(L475:R475)</f>
        <v>0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5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212">SUM(B476:H476)</f>
        <v>0</v>
      </c>
      <c r="K476" s="75" t="s">
        <v>8</v>
      </c>
      <c r="L476" s="395"/>
      <c r="M476" s="400"/>
      <c r="N476" s="400"/>
      <c r="O476" s="396"/>
      <c r="P476" s="88">
        <v>0</v>
      </c>
      <c r="Q476" s="395"/>
      <c r="R476" s="403"/>
      <c r="S476" s="90">
        <f t="shared" ref="S476:S495" si="213">SUM(L476:R476)</f>
        <v>0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5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212"/>
        <v>0</v>
      </c>
      <c r="K477" s="76" t="s">
        <v>10</v>
      </c>
      <c r="L477" s="395"/>
      <c r="M477" s="400"/>
      <c r="N477" s="400"/>
      <c r="O477" s="396"/>
      <c r="P477" s="44">
        <v>0</v>
      </c>
      <c r="Q477" s="395"/>
      <c r="R477" s="403"/>
      <c r="S477" s="87">
        <f t="shared" si="213"/>
        <v>0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5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212"/>
        <v>0</v>
      </c>
      <c r="K478" s="75" t="s">
        <v>52</v>
      </c>
      <c r="L478" s="395"/>
      <c r="M478" s="400"/>
      <c r="N478" s="400"/>
      <c r="O478" s="396"/>
      <c r="P478" s="88">
        <v>0</v>
      </c>
      <c r="Q478" s="395"/>
      <c r="R478" s="403"/>
      <c r="S478" s="90">
        <f t="shared" si="213"/>
        <v>0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5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212"/>
        <v>0</v>
      </c>
      <c r="K479" s="76" t="s">
        <v>16</v>
      </c>
      <c r="L479" s="395"/>
      <c r="M479" s="400"/>
      <c r="N479" s="400"/>
      <c r="O479" s="396"/>
      <c r="P479" s="44">
        <v>0</v>
      </c>
      <c r="Q479" s="395"/>
      <c r="R479" s="403"/>
      <c r="S479" s="87">
        <f t="shared" si="213"/>
        <v>0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5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212"/>
        <v>0</v>
      </c>
      <c r="K480" s="75" t="s">
        <v>64</v>
      </c>
      <c r="L480" s="395"/>
      <c r="M480" s="400"/>
      <c r="N480" s="400"/>
      <c r="O480" s="396"/>
      <c r="P480" s="88">
        <v>0</v>
      </c>
      <c r="Q480" s="395"/>
      <c r="R480" s="403"/>
      <c r="S480" s="90">
        <f t="shared" si="213"/>
        <v>0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5" ht="15">
      <c r="A481" s="29" t="s">
        <v>54</v>
      </c>
      <c r="B481" s="395"/>
      <c r="C481" s="400"/>
      <c r="D481" s="400"/>
      <c r="E481" s="396"/>
      <c r="F481" s="44">
        <v>18058.685259815815</v>
      </c>
      <c r="G481" s="395"/>
      <c r="H481" s="396"/>
      <c r="I481" s="40">
        <f t="shared" si="212"/>
        <v>18058.685259815815</v>
      </c>
      <c r="K481" s="76" t="s">
        <v>54</v>
      </c>
      <c r="L481" s="395"/>
      <c r="M481" s="400"/>
      <c r="N481" s="400"/>
      <c r="O481" s="396"/>
      <c r="P481" s="44">
        <v>316.73990112719082</v>
      </c>
      <c r="Q481" s="395"/>
      <c r="R481" s="403"/>
      <c r="S481" s="87">
        <f t="shared" si="213"/>
        <v>316.73990112719082</v>
      </c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3"/>
      <c r="AG481" s="3"/>
      <c r="AH481" s="3"/>
      <c r="AI481" s="3"/>
    </row>
    <row r="482" spans="1:35" ht="15">
      <c r="A482" s="28" t="s">
        <v>12</v>
      </c>
      <c r="B482" s="395"/>
      <c r="C482" s="400"/>
      <c r="D482" s="400"/>
      <c r="E482" s="396"/>
      <c r="F482" s="41">
        <v>5789.9156712745244</v>
      </c>
      <c r="G482" s="395"/>
      <c r="H482" s="396"/>
      <c r="I482" s="43">
        <f t="shared" si="212"/>
        <v>5789.9156712745244</v>
      </c>
      <c r="K482" s="75" t="s">
        <v>12</v>
      </c>
      <c r="L482" s="395"/>
      <c r="M482" s="400"/>
      <c r="N482" s="400"/>
      <c r="O482" s="396"/>
      <c r="P482" s="88">
        <v>1735.5475506412758</v>
      </c>
      <c r="Q482" s="395"/>
      <c r="R482" s="403"/>
      <c r="S482" s="90">
        <f t="shared" si="213"/>
        <v>1735.5475506412758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5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212"/>
        <v>0</v>
      </c>
      <c r="K483" s="76" t="s">
        <v>55</v>
      </c>
      <c r="L483" s="395"/>
      <c r="M483" s="400"/>
      <c r="N483" s="400"/>
      <c r="O483" s="396"/>
      <c r="P483" s="44">
        <v>7.5495165674510645E-15</v>
      </c>
      <c r="Q483" s="395"/>
      <c r="R483" s="403"/>
      <c r="S483" s="87">
        <f t="shared" si="213"/>
        <v>7.5495165674510645E-15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5" ht="15">
      <c r="A484" s="28" t="s">
        <v>17</v>
      </c>
      <c r="B484" s="395"/>
      <c r="C484" s="400"/>
      <c r="D484" s="400"/>
      <c r="E484" s="396"/>
      <c r="F484" s="41">
        <v>17.502736297811946</v>
      </c>
      <c r="G484" s="395"/>
      <c r="H484" s="396"/>
      <c r="I484" s="43">
        <f t="shared" si="212"/>
        <v>17.502736297811946</v>
      </c>
      <c r="K484" s="75" t="s">
        <v>17</v>
      </c>
      <c r="L484" s="395"/>
      <c r="M484" s="400"/>
      <c r="N484" s="400"/>
      <c r="O484" s="396"/>
      <c r="P484" s="88">
        <v>2.217957683379331E-4</v>
      </c>
      <c r="Q484" s="395"/>
      <c r="R484" s="403"/>
      <c r="S484" s="90">
        <f t="shared" si="213"/>
        <v>2.217957683379331E-4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5" ht="15">
      <c r="A485" s="29" t="s">
        <v>139</v>
      </c>
      <c r="B485" s="395"/>
      <c r="C485" s="400"/>
      <c r="D485" s="400"/>
      <c r="E485" s="396"/>
      <c r="F485" s="44">
        <v>10.761495456526653</v>
      </c>
      <c r="G485" s="395"/>
      <c r="H485" s="396"/>
      <c r="I485" s="40">
        <f t="shared" si="212"/>
        <v>10.761495456526653</v>
      </c>
      <c r="K485" s="76" t="s">
        <v>139</v>
      </c>
      <c r="L485" s="395"/>
      <c r="M485" s="400"/>
      <c r="N485" s="400"/>
      <c r="O485" s="396"/>
      <c r="P485" s="44">
        <v>2.3396470494442667</v>
      </c>
      <c r="Q485" s="395"/>
      <c r="R485" s="403"/>
      <c r="S485" s="87">
        <f t="shared" si="213"/>
        <v>2.3396470494442667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5" ht="15">
      <c r="A486" s="28" t="s">
        <v>25</v>
      </c>
      <c r="B486" s="395"/>
      <c r="C486" s="400"/>
      <c r="D486" s="400"/>
      <c r="E486" s="396"/>
      <c r="F486" s="41">
        <v>471.84241690569661</v>
      </c>
      <c r="G486" s="395"/>
      <c r="H486" s="396"/>
      <c r="I486" s="43">
        <f t="shared" si="212"/>
        <v>471.84241690569661</v>
      </c>
      <c r="K486" s="75" t="s">
        <v>25</v>
      </c>
      <c r="L486" s="395"/>
      <c r="M486" s="400"/>
      <c r="N486" s="400"/>
      <c r="O486" s="396"/>
      <c r="P486" s="88">
        <v>2.3305801732931286E-12</v>
      </c>
      <c r="Q486" s="395"/>
      <c r="R486" s="403"/>
      <c r="S486" s="90">
        <f t="shared" si="213"/>
        <v>2.3305801732931286E-12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5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212"/>
        <v>0</v>
      </c>
      <c r="K487" s="76" t="s">
        <v>24</v>
      </c>
      <c r="L487" s="395"/>
      <c r="M487" s="400"/>
      <c r="N487" s="400"/>
      <c r="O487" s="396"/>
      <c r="P487" s="44">
        <v>-5.6843418860808015E-14</v>
      </c>
      <c r="Q487" s="395"/>
      <c r="R487" s="403"/>
      <c r="S487" s="87">
        <f t="shared" si="213"/>
        <v>-5.6843418860808015E-14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5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212"/>
        <v>0</v>
      </c>
      <c r="K488" s="75" t="s">
        <v>56</v>
      </c>
      <c r="L488" s="395"/>
      <c r="M488" s="400"/>
      <c r="N488" s="400"/>
      <c r="O488" s="396"/>
      <c r="P488" s="88">
        <v>4.6623815919133449E-13</v>
      </c>
      <c r="Q488" s="395"/>
      <c r="R488" s="403"/>
      <c r="S488" s="90">
        <f t="shared" si="213"/>
        <v>4.6623815919133449E-13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5" ht="15">
      <c r="A489" s="29" t="s">
        <v>22</v>
      </c>
      <c r="B489" s="395"/>
      <c r="C489" s="400"/>
      <c r="D489" s="400"/>
      <c r="E489" s="396"/>
      <c r="F489" s="44">
        <v>1487.6248502023766</v>
      </c>
      <c r="G489" s="395"/>
      <c r="H489" s="396"/>
      <c r="I489" s="40">
        <f t="shared" si="212"/>
        <v>1487.6248502023766</v>
      </c>
      <c r="K489" s="76" t="s">
        <v>22</v>
      </c>
      <c r="L489" s="395"/>
      <c r="M489" s="400"/>
      <c r="N489" s="400"/>
      <c r="O489" s="396"/>
      <c r="P489" s="44">
        <v>498.96608959800574</v>
      </c>
      <c r="Q489" s="395"/>
      <c r="R489" s="403"/>
      <c r="S489" s="87">
        <f t="shared" si="213"/>
        <v>498.96608959800574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5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212"/>
        <v>0</v>
      </c>
      <c r="K490" s="75" t="s">
        <v>21</v>
      </c>
      <c r="L490" s="395"/>
      <c r="M490" s="400"/>
      <c r="N490" s="400"/>
      <c r="O490" s="396"/>
      <c r="P490" s="88">
        <v>0</v>
      </c>
      <c r="Q490" s="395"/>
      <c r="R490" s="403"/>
      <c r="S490" s="90">
        <f t="shared" si="213"/>
        <v>0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5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212"/>
        <v>0</v>
      </c>
      <c r="K491" s="77" t="s">
        <v>60</v>
      </c>
      <c r="L491" s="395"/>
      <c r="M491" s="400"/>
      <c r="N491" s="400"/>
      <c r="O491" s="396"/>
      <c r="P491" s="44">
        <v>0</v>
      </c>
      <c r="Q491" s="395"/>
      <c r="R491" s="403"/>
      <c r="S491" s="87">
        <f t="shared" si="213"/>
        <v>0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5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212"/>
        <v>0</v>
      </c>
      <c r="K492" s="78" t="s">
        <v>23</v>
      </c>
      <c r="L492" s="395"/>
      <c r="M492" s="400"/>
      <c r="N492" s="400"/>
      <c r="O492" s="396"/>
      <c r="P492" s="91">
        <v>0</v>
      </c>
      <c r="Q492" s="395"/>
      <c r="R492" s="403"/>
      <c r="S492" s="93">
        <f t="shared" si="213"/>
        <v>0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5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212"/>
        <v>0</v>
      </c>
      <c r="K493" s="79" t="s">
        <v>19</v>
      </c>
      <c r="L493" s="395"/>
      <c r="M493" s="400"/>
      <c r="N493" s="400"/>
      <c r="O493" s="396"/>
      <c r="P493" s="64">
        <v>0</v>
      </c>
      <c r="Q493" s="395"/>
      <c r="R493" s="403"/>
      <c r="S493" s="95">
        <f t="shared" si="213"/>
        <v>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5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212"/>
        <v>0</v>
      </c>
      <c r="K494" s="78" t="s">
        <v>20</v>
      </c>
      <c r="L494" s="395"/>
      <c r="M494" s="400"/>
      <c r="N494" s="400"/>
      <c r="O494" s="396"/>
      <c r="P494" s="91">
        <v>0</v>
      </c>
      <c r="Q494" s="395"/>
      <c r="R494" s="403"/>
      <c r="S494" s="93">
        <f t="shared" si="213"/>
        <v>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5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212"/>
        <v>0</v>
      </c>
      <c r="K495" s="80" t="s">
        <v>11</v>
      </c>
      <c r="L495" s="397"/>
      <c r="M495" s="401"/>
      <c r="N495" s="401"/>
      <c r="O495" s="398"/>
      <c r="P495" s="54">
        <v>0</v>
      </c>
      <c r="Q495" s="397"/>
      <c r="R495" s="404"/>
      <c r="S495" s="97">
        <f t="shared" si="213"/>
        <v>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5" ht="15">
      <c r="A496" s="35" t="s">
        <v>26</v>
      </c>
      <c r="B496" s="69">
        <f>SUM(B475:B491)</f>
        <v>0</v>
      </c>
      <c r="C496" s="69">
        <f t="shared" ref="C496:I496" si="214">SUM(C475:C491)</f>
        <v>0</v>
      </c>
      <c r="D496" s="69">
        <f t="shared" si="214"/>
        <v>0</v>
      </c>
      <c r="E496" s="69">
        <f t="shared" si="214"/>
        <v>0</v>
      </c>
      <c r="F496" s="69">
        <f t="shared" si="214"/>
        <v>25836.332429952748</v>
      </c>
      <c r="G496" s="69">
        <f t="shared" si="214"/>
        <v>0</v>
      </c>
      <c r="H496" s="70">
        <f t="shared" si="214"/>
        <v>0</v>
      </c>
      <c r="I496" s="40">
        <f t="shared" si="214"/>
        <v>25836.332429952748</v>
      </c>
      <c r="K496" s="81" t="s">
        <v>26</v>
      </c>
      <c r="L496" s="69">
        <f>SUM(L475:L491)</f>
        <v>0</v>
      </c>
      <c r="M496" s="69">
        <f t="shared" ref="M496:S496" si="215">SUM(M475:M491)</f>
        <v>0</v>
      </c>
      <c r="N496" s="69">
        <f t="shared" si="215"/>
        <v>0</v>
      </c>
      <c r="O496" s="69">
        <f t="shared" si="215"/>
        <v>0</v>
      </c>
      <c r="P496" s="69">
        <f t="shared" si="215"/>
        <v>2553.593410211688</v>
      </c>
      <c r="Q496" s="69">
        <f t="shared" si="215"/>
        <v>0</v>
      </c>
      <c r="R496" s="70">
        <f t="shared" si="215"/>
        <v>0</v>
      </c>
      <c r="S496" s="98">
        <f t="shared" si="215"/>
        <v>2553.593410211688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5" s="3" customFormat="1" ht="15" thickBot="1">
      <c r="A497" s="32" t="s">
        <v>83</v>
      </c>
      <c r="B497" s="49">
        <f>IF($I496=0,"-",B496/$I496)</f>
        <v>0</v>
      </c>
      <c r="C497" s="49">
        <f t="shared" ref="C497:H497" si="216">IF($I496=0,"-",C496/$I496)</f>
        <v>0</v>
      </c>
      <c r="D497" s="49">
        <f t="shared" si="216"/>
        <v>0</v>
      </c>
      <c r="E497" s="49">
        <f t="shared" si="216"/>
        <v>0</v>
      </c>
      <c r="F497" s="49">
        <f t="shared" si="216"/>
        <v>1</v>
      </c>
      <c r="G497" s="49">
        <f t="shared" si="216"/>
        <v>0</v>
      </c>
      <c r="H497" s="71">
        <f t="shared" si="216"/>
        <v>0</v>
      </c>
      <c r="I497" s="50">
        <f>SUM(B497:H497)</f>
        <v>1</v>
      </c>
      <c r="J497" s="5"/>
      <c r="K497" s="82" t="s">
        <v>83</v>
      </c>
      <c r="L497" s="145">
        <f>IF($S496=0,"-",L496/$S496)</f>
        <v>0</v>
      </c>
      <c r="M497" s="145">
        <f t="shared" ref="M497:R497" si="217">IF($S496=0,"-",M496/$S496)</f>
        <v>0</v>
      </c>
      <c r="N497" s="145">
        <f t="shared" si="217"/>
        <v>0</v>
      </c>
      <c r="O497" s="145">
        <f t="shared" si="217"/>
        <v>0</v>
      </c>
      <c r="P497" s="99">
        <f t="shared" si="217"/>
        <v>1</v>
      </c>
      <c r="Q497" s="99">
        <f t="shared" si="217"/>
        <v>0</v>
      </c>
      <c r="R497" s="100">
        <f t="shared" si="217"/>
        <v>0</v>
      </c>
      <c r="S497" s="101">
        <f>SUM(L497:R497)</f>
        <v>1</v>
      </c>
      <c r="T497" s="5"/>
      <c r="U497" s="1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1"/>
      <c r="AG497" s="1"/>
      <c r="AH497" s="1"/>
      <c r="AI497" s="1"/>
    </row>
    <row r="498" spans="1:35" ht="15" thickBot="1">
      <c r="A498" s="33"/>
      <c r="B498" s="33"/>
      <c r="C498" s="33"/>
      <c r="D498" s="33"/>
      <c r="E498" s="33"/>
      <c r="F498" s="33"/>
      <c r="G498" s="33"/>
      <c r="H498" s="33"/>
      <c r="I498" s="33"/>
      <c r="K498" s="33"/>
      <c r="L498" s="33"/>
      <c r="M498" s="33"/>
      <c r="N498" s="33"/>
      <c r="O498" s="33"/>
      <c r="P498" s="33"/>
      <c r="Q498" s="33"/>
      <c r="R498" s="33"/>
      <c r="S498" s="33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5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409" t="s">
        <v>42</v>
      </c>
      <c r="L499" s="84" t="s">
        <v>0</v>
      </c>
      <c r="M499" s="84" t="s">
        <v>1</v>
      </c>
      <c r="N499" s="84" t="s">
        <v>2</v>
      </c>
      <c r="O499" s="84" t="s">
        <v>3</v>
      </c>
      <c r="P499" s="84" t="s">
        <v>27</v>
      </c>
      <c r="Q499" s="84" t="s">
        <v>4</v>
      </c>
      <c r="R499" s="84" t="s">
        <v>5</v>
      </c>
      <c r="S499" s="85" t="s">
        <v>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5" ht="15">
      <c r="A500" s="451" t="s">
        <v>42</v>
      </c>
      <c r="B500" s="387" t="s">
        <v>115</v>
      </c>
      <c r="C500" s="388"/>
      <c r="D500" s="388"/>
      <c r="E500" s="388"/>
      <c r="F500" s="388"/>
      <c r="G500" s="388"/>
      <c r="H500" s="388"/>
      <c r="I500" s="389"/>
      <c r="K500" s="410" t="s">
        <v>42</v>
      </c>
      <c r="L500" s="390" t="s">
        <v>115</v>
      </c>
      <c r="M500" s="391"/>
      <c r="N500" s="391"/>
      <c r="O500" s="391"/>
      <c r="P500" s="391"/>
      <c r="Q500" s="391"/>
      <c r="R500" s="391"/>
      <c r="S500" s="39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5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  <c r="K501" s="83" t="s">
        <v>7</v>
      </c>
      <c r="L501" s="393"/>
      <c r="M501" s="399"/>
      <c r="N501" s="399"/>
      <c r="O501" s="394"/>
      <c r="P501" s="38">
        <v>0</v>
      </c>
      <c r="Q501" s="393"/>
      <c r="R501" s="402"/>
      <c r="S501" s="103">
        <f>SUM(L501:R501)</f>
        <v>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5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218">SUM(B502:H502)</f>
        <v>0</v>
      </c>
      <c r="K502" s="75" t="s">
        <v>8</v>
      </c>
      <c r="L502" s="395"/>
      <c r="M502" s="400"/>
      <c r="N502" s="400"/>
      <c r="O502" s="396"/>
      <c r="P502" s="88">
        <v>0</v>
      </c>
      <c r="Q502" s="395"/>
      <c r="R502" s="403"/>
      <c r="S502" s="90">
        <f t="shared" ref="S502:S521" si="219">SUM(L502:R502)</f>
        <v>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5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218"/>
        <v>0</v>
      </c>
      <c r="K503" s="76" t="s">
        <v>10</v>
      </c>
      <c r="L503" s="395"/>
      <c r="M503" s="400"/>
      <c r="N503" s="400"/>
      <c r="O503" s="396"/>
      <c r="P503" s="44">
        <v>0</v>
      </c>
      <c r="Q503" s="395"/>
      <c r="R503" s="403"/>
      <c r="S503" s="87">
        <f t="shared" si="219"/>
        <v>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5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218"/>
        <v>0</v>
      </c>
      <c r="K504" s="75" t="s">
        <v>52</v>
      </c>
      <c r="L504" s="395"/>
      <c r="M504" s="400"/>
      <c r="N504" s="400"/>
      <c r="O504" s="396"/>
      <c r="P504" s="88">
        <v>0</v>
      </c>
      <c r="Q504" s="395"/>
      <c r="R504" s="403"/>
      <c r="S504" s="90">
        <f t="shared" si="219"/>
        <v>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5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218"/>
        <v>0</v>
      </c>
      <c r="K505" s="76" t="s">
        <v>16</v>
      </c>
      <c r="L505" s="395"/>
      <c r="M505" s="400"/>
      <c r="N505" s="400"/>
      <c r="O505" s="396"/>
      <c r="P505" s="44">
        <v>0</v>
      </c>
      <c r="Q505" s="395"/>
      <c r="R505" s="403"/>
      <c r="S505" s="87">
        <f t="shared" si="219"/>
        <v>0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5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218"/>
        <v>0</v>
      </c>
      <c r="K506" s="75" t="s">
        <v>64</v>
      </c>
      <c r="L506" s="395"/>
      <c r="M506" s="400"/>
      <c r="N506" s="400"/>
      <c r="O506" s="396"/>
      <c r="P506" s="88">
        <v>0</v>
      </c>
      <c r="Q506" s="395"/>
      <c r="R506" s="403"/>
      <c r="S506" s="90">
        <f t="shared" si="219"/>
        <v>0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5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218"/>
        <v>0</v>
      </c>
      <c r="K507" s="76" t="s">
        <v>54</v>
      </c>
      <c r="L507" s="395"/>
      <c r="M507" s="400"/>
      <c r="N507" s="400"/>
      <c r="O507" s="396"/>
      <c r="P507" s="44">
        <v>0</v>
      </c>
      <c r="Q507" s="395"/>
      <c r="R507" s="403"/>
      <c r="S507" s="87">
        <f t="shared" si="219"/>
        <v>0</v>
      </c>
      <c r="U507" s="11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3"/>
      <c r="AG507" s="3"/>
      <c r="AH507" s="3"/>
      <c r="AI507" s="3"/>
    </row>
    <row r="508" spans="1:35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218"/>
        <v>0</v>
      </c>
      <c r="K508" s="75" t="s">
        <v>12</v>
      </c>
      <c r="L508" s="395"/>
      <c r="M508" s="400"/>
      <c r="N508" s="400"/>
      <c r="O508" s="396"/>
      <c r="P508" s="88">
        <v>0</v>
      </c>
      <c r="Q508" s="395"/>
      <c r="R508" s="403"/>
      <c r="S508" s="90">
        <f t="shared" si="219"/>
        <v>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5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218"/>
        <v>0</v>
      </c>
      <c r="K509" s="76" t="s">
        <v>55</v>
      </c>
      <c r="L509" s="395"/>
      <c r="M509" s="400"/>
      <c r="N509" s="400"/>
      <c r="O509" s="396"/>
      <c r="P509" s="44">
        <v>0</v>
      </c>
      <c r="Q509" s="395"/>
      <c r="R509" s="403"/>
      <c r="S509" s="87">
        <f t="shared" si="219"/>
        <v>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5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218"/>
        <v>0</v>
      </c>
      <c r="K510" s="75" t="s">
        <v>17</v>
      </c>
      <c r="L510" s="395"/>
      <c r="M510" s="400"/>
      <c r="N510" s="400"/>
      <c r="O510" s="396"/>
      <c r="P510" s="88">
        <v>0</v>
      </c>
      <c r="Q510" s="395"/>
      <c r="R510" s="403"/>
      <c r="S510" s="90">
        <f t="shared" si="219"/>
        <v>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5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218"/>
        <v>0</v>
      </c>
      <c r="K511" s="76" t="s">
        <v>139</v>
      </c>
      <c r="L511" s="395"/>
      <c r="M511" s="400"/>
      <c r="N511" s="400"/>
      <c r="O511" s="396"/>
      <c r="P511" s="44">
        <v>0</v>
      </c>
      <c r="Q511" s="395"/>
      <c r="R511" s="403"/>
      <c r="S511" s="87">
        <f t="shared" si="219"/>
        <v>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5" ht="15">
      <c r="A512" s="28" t="s">
        <v>25</v>
      </c>
      <c r="B512" s="395"/>
      <c r="C512" s="400"/>
      <c r="D512" s="400"/>
      <c r="E512" s="396"/>
      <c r="F512" s="41">
        <v>292.20480000000003</v>
      </c>
      <c r="G512" s="395"/>
      <c r="H512" s="396"/>
      <c r="I512" s="43">
        <f t="shared" si="218"/>
        <v>292.20480000000003</v>
      </c>
      <c r="K512" s="75" t="s">
        <v>25</v>
      </c>
      <c r="L512" s="395"/>
      <c r="M512" s="400"/>
      <c r="N512" s="400"/>
      <c r="O512" s="396"/>
      <c r="P512" s="88">
        <v>0</v>
      </c>
      <c r="Q512" s="395"/>
      <c r="R512" s="403"/>
      <c r="S512" s="90">
        <f t="shared" si="219"/>
        <v>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5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218"/>
        <v>0</v>
      </c>
      <c r="K513" s="76" t="s">
        <v>24</v>
      </c>
      <c r="L513" s="395"/>
      <c r="M513" s="400"/>
      <c r="N513" s="400"/>
      <c r="O513" s="396"/>
      <c r="P513" s="44">
        <v>0</v>
      </c>
      <c r="Q513" s="395"/>
      <c r="R513" s="403"/>
      <c r="S513" s="87">
        <f t="shared" si="219"/>
        <v>0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5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218"/>
        <v>0</v>
      </c>
      <c r="K514" s="75" t="s">
        <v>56</v>
      </c>
      <c r="L514" s="395"/>
      <c r="M514" s="400"/>
      <c r="N514" s="400"/>
      <c r="O514" s="396"/>
      <c r="P514" s="88">
        <v>0</v>
      </c>
      <c r="Q514" s="395"/>
      <c r="R514" s="403"/>
      <c r="S514" s="90">
        <f t="shared" si="219"/>
        <v>0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5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218"/>
        <v>0</v>
      </c>
      <c r="K515" s="76" t="s">
        <v>22</v>
      </c>
      <c r="L515" s="395"/>
      <c r="M515" s="400"/>
      <c r="N515" s="400"/>
      <c r="O515" s="396"/>
      <c r="P515" s="44">
        <v>0</v>
      </c>
      <c r="Q515" s="395"/>
      <c r="R515" s="403"/>
      <c r="S515" s="87">
        <f t="shared" si="219"/>
        <v>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5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218"/>
        <v>0</v>
      </c>
      <c r="K516" s="75" t="s">
        <v>21</v>
      </c>
      <c r="L516" s="395"/>
      <c r="M516" s="400"/>
      <c r="N516" s="400"/>
      <c r="O516" s="396"/>
      <c r="P516" s="88">
        <v>0</v>
      </c>
      <c r="Q516" s="395"/>
      <c r="R516" s="403"/>
      <c r="S516" s="90">
        <f t="shared" si="219"/>
        <v>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5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218"/>
        <v>0</v>
      </c>
      <c r="K517" s="77" t="s">
        <v>60</v>
      </c>
      <c r="L517" s="395"/>
      <c r="M517" s="400"/>
      <c r="N517" s="400"/>
      <c r="O517" s="396"/>
      <c r="P517" s="44">
        <v>0</v>
      </c>
      <c r="Q517" s="395"/>
      <c r="R517" s="403"/>
      <c r="S517" s="87">
        <f t="shared" si="219"/>
        <v>0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5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218"/>
        <v>0</v>
      </c>
      <c r="K518" s="78" t="s">
        <v>23</v>
      </c>
      <c r="L518" s="395"/>
      <c r="M518" s="400"/>
      <c r="N518" s="400"/>
      <c r="O518" s="396"/>
      <c r="P518" s="91">
        <v>0</v>
      </c>
      <c r="Q518" s="395"/>
      <c r="R518" s="403"/>
      <c r="S518" s="93">
        <f t="shared" si="219"/>
        <v>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5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218"/>
        <v>0</v>
      </c>
      <c r="K519" s="79" t="s">
        <v>19</v>
      </c>
      <c r="L519" s="395"/>
      <c r="M519" s="400"/>
      <c r="N519" s="400"/>
      <c r="O519" s="396"/>
      <c r="P519" s="64">
        <v>0</v>
      </c>
      <c r="Q519" s="395"/>
      <c r="R519" s="403"/>
      <c r="S519" s="95">
        <f t="shared" si="219"/>
        <v>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5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218"/>
        <v>0</v>
      </c>
      <c r="K520" s="78" t="s">
        <v>20</v>
      </c>
      <c r="L520" s="395"/>
      <c r="M520" s="400"/>
      <c r="N520" s="400"/>
      <c r="O520" s="396"/>
      <c r="P520" s="91">
        <v>0</v>
      </c>
      <c r="Q520" s="395"/>
      <c r="R520" s="403"/>
      <c r="S520" s="93">
        <f t="shared" si="219"/>
        <v>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5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218"/>
        <v>0</v>
      </c>
      <c r="K521" s="80" t="s">
        <v>11</v>
      </c>
      <c r="L521" s="397"/>
      <c r="M521" s="401"/>
      <c r="N521" s="401"/>
      <c r="O521" s="398"/>
      <c r="P521" s="54">
        <v>0</v>
      </c>
      <c r="Q521" s="397"/>
      <c r="R521" s="404"/>
      <c r="S521" s="97">
        <f t="shared" si="219"/>
        <v>0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5" ht="15">
      <c r="A522" s="35" t="s">
        <v>26</v>
      </c>
      <c r="B522" s="69">
        <f>SUM(B501:B517)</f>
        <v>0</v>
      </c>
      <c r="C522" s="69">
        <f t="shared" ref="C522:I522" si="220">SUM(C501:C517)</f>
        <v>0</v>
      </c>
      <c r="D522" s="69">
        <f t="shared" si="220"/>
        <v>0</v>
      </c>
      <c r="E522" s="69">
        <f t="shared" si="220"/>
        <v>0</v>
      </c>
      <c r="F522" s="69">
        <f t="shared" si="220"/>
        <v>292.20480000000003</v>
      </c>
      <c r="G522" s="69">
        <f t="shared" si="220"/>
        <v>0</v>
      </c>
      <c r="H522" s="70">
        <f t="shared" si="220"/>
        <v>0</v>
      </c>
      <c r="I522" s="40">
        <f t="shared" si="220"/>
        <v>292.20480000000003</v>
      </c>
      <c r="K522" s="81" t="s">
        <v>26</v>
      </c>
      <c r="L522" s="69">
        <f>SUM(L501:L517)</f>
        <v>0</v>
      </c>
      <c r="M522" s="69">
        <f t="shared" ref="M522:S522" si="221">SUM(M501:M517)</f>
        <v>0</v>
      </c>
      <c r="N522" s="69">
        <f t="shared" si="221"/>
        <v>0</v>
      </c>
      <c r="O522" s="69">
        <f t="shared" si="221"/>
        <v>0</v>
      </c>
      <c r="P522" s="69">
        <f t="shared" si="221"/>
        <v>0</v>
      </c>
      <c r="Q522" s="69">
        <f t="shared" si="221"/>
        <v>0</v>
      </c>
      <c r="R522" s="70">
        <f t="shared" si="221"/>
        <v>0</v>
      </c>
      <c r="S522" s="98">
        <f t="shared" si="221"/>
        <v>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5" s="3" customFormat="1" ht="15" thickBot="1">
      <c r="A523" s="32" t="s">
        <v>83</v>
      </c>
      <c r="B523" s="49">
        <f>IF($I522=0,"-",B522/$I522)</f>
        <v>0</v>
      </c>
      <c r="C523" s="49">
        <f t="shared" ref="C523:H523" si="222">IF($I522=0,"-",C522/$I522)</f>
        <v>0</v>
      </c>
      <c r="D523" s="49">
        <f t="shared" si="222"/>
        <v>0</v>
      </c>
      <c r="E523" s="49">
        <f t="shared" si="222"/>
        <v>0</v>
      </c>
      <c r="F523" s="49">
        <f t="shared" si="222"/>
        <v>1</v>
      </c>
      <c r="G523" s="49">
        <f t="shared" si="222"/>
        <v>0</v>
      </c>
      <c r="H523" s="71">
        <f t="shared" si="222"/>
        <v>0</v>
      </c>
      <c r="I523" s="50">
        <f>SUM(B523:H523)</f>
        <v>1</v>
      </c>
      <c r="J523" s="5"/>
      <c r="K523" s="82" t="s">
        <v>83</v>
      </c>
      <c r="L523" s="145" t="str">
        <f>IF($S522=0,"-",L522/$S522)</f>
        <v>-</v>
      </c>
      <c r="M523" s="145" t="str">
        <f t="shared" ref="M523:R523" si="223">IF($S522=0,"-",M522/$S522)</f>
        <v>-</v>
      </c>
      <c r="N523" s="145" t="str">
        <f t="shared" si="223"/>
        <v>-</v>
      </c>
      <c r="O523" s="145" t="str">
        <f t="shared" si="223"/>
        <v>-</v>
      </c>
      <c r="P523" s="99" t="str">
        <f t="shared" si="223"/>
        <v>-</v>
      </c>
      <c r="Q523" s="145" t="str">
        <f t="shared" si="223"/>
        <v>-</v>
      </c>
      <c r="R523" s="145" t="str">
        <f t="shared" si="223"/>
        <v>-</v>
      </c>
      <c r="S523" s="146">
        <f>SUM(L523:R523)</f>
        <v>0</v>
      </c>
      <c r="T523" s="5"/>
      <c r="U523" s="1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1"/>
      <c r="AG523" s="1"/>
      <c r="AH523" s="1"/>
      <c r="AI523" s="1"/>
    </row>
    <row r="524" spans="1:35" ht="15" thickBot="1">
      <c r="A524" s="33"/>
      <c r="B524" s="33"/>
      <c r="C524" s="33"/>
      <c r="D524" s="33"/>
      <c r="E524" s="33"/>
      <c r="F524" s="33"/>
      <c r="G524" s="33"/>
      <c r="H524" s="33"/>
      <c r="I524" s="33"/>
      <c r="K524" s="33"/>
      <c r="L524" s="33"/>
      <c r="M524" s="33"/>
      <c r="N524" s="33"/>
      <c r="O524" s="33"/>
      <c r="P524" s="33"/>
      <c r="Q524" s="33"/>
      <c r="R524" s="33"/>
      <c r="S524" s="33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5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409" t="s">
        <v>43</v>
      </c>
      <c r="L525" s="84" t="s">
        <v>0</v>
      </c>
      <c r="M525" s="84" t="s">
        <v>1</v>
      </c>
      <c r="N525" s="84" t="s">
        <v>2</v>
      </c>
      <c r="O525" s="84" t="s">
        <v>3</v>
      </c>
      <c r="P525" s="84" t="s">
        <v>27</v>
      </c>
      <c r="Q525" s="84" t="s">
        <v>4</v>
      </c>
      <c r="R525" s="84" t="s">
        <v>5</v>
      </c>
      <c r="S525" s="85" t="s">
        <v>6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5" ht="15">
      <c r="A526" s="451" t="s">
        <v>43</v>
      </c>
      <c r="B526" s="387" t="s">
        <v>115</v>
      </c>
      <c r="C526" s="388"/>
      <c r="D526" s="388"/>
      <c r="E526" s="388"/>
      <c r="F526" s="388"/>
      <c r="G526" s="388"/>
      <c r="H526" s="388"/>
      <c r="I526" s="389"/>
      <c r="K526" s="410" t="s">
        <v>43</v>
      </c>
      <c r="L526" s="390" t="s">
        <v>115</v>
      </c>
      <c r="M526" s="391"/>
      <c r="N526" s="391"/>
      <c r="O526" s="391"/>
      <c r="P526" s="391"/>
      <c r="Q526" s="391"/>
      <c r="R526" s="391"/>
      <c r="S526" s="39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5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  <c r="K527" s="83" t="s">
        <v>7</v>
      </c>
      <c r="L527" s="393"/>
      <c r="M527" s="399"/>
      <c r="N527" s="399"/>
      <c r="O527" s="394"/>
      <c r="P527" s="38">
        <v>0</v>
      </c>
      <c r="Q527" s="393"/>
      <c r="R527" s="402"/>
      <c r="S527" s="103">
        <f>SUM(L527:R527)</f>
        <v>0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5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224">SUM(B528:H528)</f>
        <v>0</v>
      </c>
      <c r="K528" s="75" t="s">
        <v>8</v>
      </c>
      <c r="L528" s="395"/>
      <c r="M528" s="400"/>
      <c r="N528" s="400"/>
      <c r="O528" s="396"/>
      <c r="P528" s="88">
        <v>0</v>
      </c>
      <c r="Q528" s="395"/>
      <c r="R528" s="403"/>
      <c r="S528" s="90">
        <f t="shared" ref="S528:S547" si="225">SUM(L528:R528)</f>
        <v>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5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224"/>
        <v>0</v>
      </c>
      <c r="K529" s="76" t="s">
        <v>10</v>
      </c>
      <c r="L529" s="395"/>
      <c r="M529" s="400"/>
      <c r="N529" s="400"/>
      <c r="O529" s="396"/>
      <c r="P529" s="44">
        <v>0</v>
      </c>
      <c r="Q529" s="395"/>
      <c r="R529" s="403"/>
      <c r="S529" s="87">
        <f t="shared" si="225"/>
        <v>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5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224"/>
        <v>0</v>
      </c>
      <c r="K530" s="75" t="s">
        <v>52</v>
      </c>
      <c r="L530" s="395"/>
      <c r="M530" s="400"/>
      <c r="N530" s="400"/>
      <c r="O530" s="396"/>
      <c r="P530" s="88">
        <v>0</v>
      </c>
      <c r="Q530" s="395"/>
      <c r="R530" s="403"/>
      <c r="S530" s="90">
        <f t="shared" si="225"/>
        <v>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5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224"/>
        <v>0</v>
      </c>
      <c r="K531" s="76" t="s">
        <v>16</v>
      </c>
      <c r="L531" s="395"/>
      <c r="M531" s="400"/>
      <c r="N531" s="400"/>
      <c r="O531" s="396"/>
      <c r="P531" s="44">
        <v>0</v>
      </c>
      <c r="Q531" s="395"/>
      <c r="R531" s="403"/>
      <c r="S531" s="87">
        <f t="shared" si="225"/>
        <v>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5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224"/>
        <v>0</v>
      </c>
      <c r="K532" s="75" t="s">
        <v>64</v>
      </c>
      <c r="L532" s="395"/>
      <c r="M532" s="400"/>
      <c r="N532" s="400"/>
      <c r="O532" s="396"/>
      <c r="P532" s="88">
        <v>0</v>
      </c>
      <c r="Q532" s="395"/>
      <c r="R532" s="403"/>
      <c r="S532" s="90">
        <f t="shared" si="225"/>
        <v>0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5" ht="15">
      <c r="A533" s="29" t="s">
        <v>54</v>
      </c>
      <c r="B533" s="395"/>
      <c r="C533" s="400"/>
      <c r="D533" s="400"/>
      <c r="E533" s="396"/>
      <c r="F533" s="44">
        <v>7.8205732397224663</v>
      </c>
      <c r="G533" s="395"/>
      <c r="H533" s="396"/>
      <c r="I533" s="40">
        <f t="shared" si="224"/>
        <v>7.8205732397224663</v>
      </c>
      <c r="K533" s="76" t="s">
        <v>54</v>
      </c>
      <c r="L533" s="395"/>
      <c r="M533" s="400"/>
      <c r="N533" s="400"/>
      <c r="O533" s="396"/>
      <c r="P533" s="44">
        <v>0</v>
      </c>
      <c r="Q533" s="395"/>
      <c r="R533" s="403"/>
      <c r="S533" s="87">
        <f t="shared" si="225"/>
        <v>0</v>
      </c>
      <c r="U533" s="11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3"/>
      <c r="AG533" s="3"/>
      <c r="AH533" s="3"/>
      <c r="AI533" s="3"/>
    </row>
    <row r="534" spans="1:35" ht="15">
      <c r="A534" s="28" t="s">
        <v>12</v>
      </c>
      <c r="B534" s="395"/>
      <c r="C534" s="400"/>
      <c r="D534" s="400"/>
      <c r="E534" s="396"/>
      <c r="F534" s="41">
        <v>0.85749082913097019</v>
      </c>
      <c r="G534" s="395"/>
      <c r="H534" s="396"/>
      <c r="I534" s="43">
        <f t="shared" si="224"/>
        <v>0.85749082913097019</v>
      </c>
      <c r="K534" s="75" t="s">
        <v>12</v>
      </c>
      <c r="L534" s="395"/>
      <c r="M534" s="400"/>
      <c r="N534" s="400"/>
      <c r="O534" s="396"/>
      <c r="P534" s="88">
        <v>0</v>
      </c>
      <c r="Q534" s="395"/>
      <c r="R534" s="403"/>
      <c r="S534" s="90">
        <f t="shared" si="225"/>
        <v>0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5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224"/>
        <v>0</v>
      </c>
      <c r="K535" s="76" t="s">
        <v>55</v>
      </c>
      <c r="L535" s="395"/>
      <c r="M535" s="400"/>
      <c r="N535" s="400"/>
      <c r="O535" s="396"/>
      <c r="P535" s="44">
        <v>0</v>
      </c>
      <c r="Q535" s="395"/>
      <c r="R535" s="403"/>
      <c r="S535" s="87">
        <f t="shared" si="225"/>
        <v>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5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224"/>
        <v>0</v>
      </c>
      <c r="K536" s="75" t="s">
        <v>17</v>
      </c>
      <c r="L536" s="395"/>
      <c r="M536" s="400"/>
      <c r="N536" s="400"/>
      <c r="O536" s="396"/>
      <c r="P536" s="88">
        <v>0</v>
      </c>
      <c r="Q536" s="395"/>
      <c r="R536" s="403"/>
      <c r="S536" s="90">
        <f t="shared" si="225"/>
        <v>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5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224"/>
        <v>0</v>
      </c>
      <c r="K537" s="76" t="s">
        <v>139</v>
      </c>
      <c r="L537" s="395"/>
      <c r="M537" s="400"/>
      <c r="N537" s="400"/>
      <c r="O537" s="396"/>
      <c r="P537" s="44">
        <v>0</v>
      </c>
      <c r="Q537" s="395"/>
      <c r="R537" s="403"/>
      <c r="S537" s="87">
        <f t="shared" si="225"/>
        <v>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5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224"/>
        <v>0</v>
      </c>
      <c r="K538" s="75" t="s">
        <v>25</v>
      </c>
      <c r="L538" s="395"/>
      <c r="M538" s="400"/>
      <c r="N538" s="400"/>
      <c r="O538" s="396"/>
      <c r="P538" s="88">
        <v>0</v>
      </c>
      <c r="Q538" s="395"/>
      <c r="R538" s="403"/>
      <c r="S538" s="90">
        <f t="shared" si="225"/>
        <v>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5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224"/>
        <v>0</v>
      </c>
      <c r="K539" s="76" t="s">
        <v>24</v>
      </c>
      <c r="L539" s="395"/>
      <c r="M539" s="400"/>
      <c r="N539" s="400"/>
      <c r="O539" s="396"/>
      <c r="P539" s="44">
        <v>0</v>
      </c>
      <c r="Q539" s="395"/>
      <c r="R539" s="403"/>
      <c r="S539" s="87">
        <f t="shared" si="225"/>
        <v>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5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224"/>
        <v>0</v>
      </c>
      <c r="K540" s="75" t="s">
        <v>56</v>
      </c>
      <c r="L540" s="395"/>
      <c r="M540" s="400"/>
      <c r="N540" s="400"/>
      <c r="O540" s="396"/>
      <c r="P540" s="88">
        <v>0</v>
      </c>
      <c r="Q540" s="395"/>
      <c r="R540" s="403"/>
      <c r="S540" s="90">
        <f t="shared" si="225"/>
        <v>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5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224"/>
        <v>0</v>
      </c>
      <c r="K541" s="76" t="s">
        <v>22</v>
      </c>
      <c r="L541" s="395"/>
      <c r="M541" s="400"/>
      <c r="N541" s="400"/>
      <c r="O541" s="396"/>
      <c r="P541" s="44">
        <v>0</v>
      </c>
      <c r="Q541" s="395"/>
      <c r="R541" s="403"/>
      <c r="S541" s="87">
        <f t="shared" si="225"/>
        <v>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5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224"/>
        <v>0</v>
      </c>
      <c r="K542" s="75" t="s">
        <v>21</v>
      </c>
      <c r="L542" s="395"/>
      <c r="M542" s="400"/>
      <c r="N542" s="400"/>
      <c r="O542" s="396"/>
      <c r="P542" s="88">
        <v>0</v>
      </c>
      <c r="Q542" s="395"/>
      <c r="R542" s="403"/>
      <c r="S542" s="90">
        <f t="shared" si="225"/>
        <v>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5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224"/>
        <v>0</v>
      </c>
      <c r="K543" s="77" t="s">
        <v>60</v>
      </c>
      <c r="L543" s="395"/>
      <c r="M543" s="400"/>
      <c r="N543" s="400"/>
      <c r="O543" s="396"/>
      <c r="P543" s="44">
        <v>0</v>
      </c>
      <c r="Q543" s="395"/>
      <c r="R543" s="403"/>
      <c r="S543" s="87">
        <f t="shared" si="225"/>
        <v>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5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224"/>
        <v>0</v>
      </c>
      <c r="K544" s="78" t="s">
        <v>23</v>
      </c>
      <c r="L544" s="395"/>
      <c r="M544" s="400"/>
      <c r="N544" s="400"/>
      <c r="O544" s="396"/>
      <c r="P544" s="91">
        <v>0</v>
      </c>
      <c r="Q544" s="395"/>
      <c r="R544" s="403"/>
      <c r="S544" s="93">
        <f t="shared" si="225"/>
        <v>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5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224"/>
        <v>0</v>
      </c>
      <c r="K545" s="79" t="s">
        <v>19</v>
      </c>
      <c r="L545" s="395"/>
      <c r="M545" s="400"/>
      <c r="N545" s="400"/>
      <c r="O545" s="396"/>
      <c r="P545" s="64">
        <v>0</v>
      </c>
      <c r="Q545" s="395"/>
      <c r="R545" s="403"/>
      <c r="S545" s="95">
        <f t="shared" si="225"/>
        <v>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5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224"/>
        <v>0</v>
      </c>
      <c r="K546" s="78" t="s">
        <v>20</v>
      </c>
      <c r="L546" s="395"/>
      <c r="M546" s="400"/>
      <c r="N546" s="400"/>
      <c r="O546" s="396"/>
      <c r="P546" s="91">
        <v>0</v>
      </c>
      <c r="Q546" s="395"/>
      <c r="R546" s="403"/>
      <c r="S546" s="93">
        <f t="shared" si="225"/>
        <v>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5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224"/>
        <v>0</v>
      </c>
      <c r="K547" s="80" t="s">
        <v>11</v>
      </c>
      <c r="L547" s="397"/>
      <c r="M547" s="401"/>
      <c r="N547" s="401"/>
      <c r="O547" s="398"/>
      <c r="P547" s="54">
        <v>0</v>
      </c>
      <c r="Q547" s="397"/>
      <c r="R547" s="404"/>
      <c r="S547" s="97">
        <f t="shared" si="225"/>
        <v>0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5" ht="15">
      <c r="A548" s="35" t="s">
        <v>26</v>
      </c>
      <c r="B548" s="69">
        <f>SUM(B527:B543)</f>
        <v>0</v>
      </c>
      <c r="C548" s="69">
        <f t="shared" ref="C548:I548" si="226">SUM(C527:C543)</f>
        <v>0</v>
      </c>
      <c r="D548" s="69">
        <f t="shared" si="226"/>
        <v>0</v>
      </c>
      <c r="E548" s="69">
        <f t="shared" si="226"/>
        <v>0</v>
      </c>
      <c r="F548" s="69">
        <f t="shared" si="226"/>
        <v>8.6780640688534358</v>
      </c>
      <c r="G548" s="69">
        <f t="shared" si="226"/>
        <v>0</v>
      </c>
      <c r="H548" s="70">
        <f t="shared" si="226"/>
        <v>0</v>
      </c>
      <c r="I548" s="40">
        <f t="shared" si="226"/>
        <v>8.6780640688534358</v>
      </c>
      <c r="K548" s="81" t="s">
        <v>26</v>
      </c>
      <c r="L548" s="69">
        <f>SUM(L527:L543)</f>
        <v>0</v>
      </c>
      <c r="M548" s="69">
        <f t="shared" ref="M548:S548" si="227">SUM(M527:M543)</f>
        <v>0</v>
      </c>
      <c r="N548" s="69">
        <f t="shared" si="227"/>
        <v>0</v>
      </c>
      <c r="O548" s="69">
        <f t="shared" si="227"/>
        <v>0</v>
      </c>
      <c r="P548" s="69">
        <f t="shared" si="227"/>
        <v>0</v>
      </c>
      <c r="Q548" s="69">
        <f t="shared" si="227"/>
        <v>0</v>
      </c>
      <c r="R548" s="70">
        <f t="shared" si="227"/>
        <v>0</v>
      </c>
      <c r="S548" s="98">
        <f t="shared" si="227"/>
        <v>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5" s="3" customFormat="1" ht="15" thickBot="1">
      <c r="A549" s="32" t="s">
        <v>83</v>
      </c>
      <c r="B549" s="49">
        <f>IF($I548=0,"-",B548/$I548)</f>
        <v>0</v>
      </c>
      <c r="C549" s="49">
        <f t="shared" ref="C549:H549" si="228">IF($I548=0,"-",C548/$I548)</f>
        <v>0</v>
      </c>
      <c r="D549" s="49">
        <f t="shared" si="228"/>
        <v>0</v>
      </c>
      <c r="E549" s="49">
        <f t="shared" si="228"/>
        <v>0</v>
      </c>
      <c r="F549" s="49">
        <f t="shared" si="228"/>
        <v>1</v>
      </c>
      <c r="G549" s="49">
        <f t="shared" si="228"/>
        <v>0</v>
      </c>
      <c r="H549" s="71">
        <f t="shared" si="228"/>
        <v>0</v>
      </c>
      <c r="I549" s="50">
        <f>SUM(B549:H549)</f>
        <v>1</v>
      </c>
      <c r="J549" s="5"/>
      <c r="K549" s="82" t="s">
        <v>83</v>
      </c>
      <c r="L549" s="145" t="str">
        <f>IF($S548=0,"-",L548/$S548)</f>
        <v>-</v>
      </c>
      <c r="M549" s="145" t="str">
        <f t="shared" ref="M549:R549" si="229">IF($S548=0,"-",M548/$S548)</f>
        <v>-</v>
      </c>
      <c r="N549" s="145" t="str">
        <f t="shared" si="229"/>
        <v>-</v>
      </c>
      <c r="O549" s="145" t="str">
        <f t="shared" si="229"/>
        <v>-</v>
      </c>
      <c r="P549" s="99" t="str">
        <f t="shared" si="229"/>
        <v>-</v>
      </c>
      <c r="Q549" s="145" t="str">
        <f t="shared" si="229"/>
        <v>-</v>
      </c>
      <c r="R549" s="145" t="str">
        <f t="shared" si="229"/>
        <v>-</v>
      </c>
      <c r="S549" s="146">
        <f>SUM(L549:R549)</f>
        <v>0</v>
      </c>
      <c r="T549" s="5"/>
      <c r="U549" s="1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1"/>
      <c r="AG549" s="1"/>
      <c r="AH549" s="1"/>
      <c r="AI549" s="1"/>
    </row>
    <row r="550" spans="1:35" ht="15" thickBot="1">
      <c r="A550" s="33"/>
      <c r="B550" s="33"/>
      <c r="C550" s="33"/>
      <c r="D550" s="33"/>
      <c r="E550" s="33"/>
      <c r="F550" s="33"/>
      <c r="G550" s="33"/>
      <c r="H550" s="33"/>
      <c r="I550" s="33"/>
      <c r="K550" s="33"/>
      <c r="L550" s="33"/>
      <c r="M550" s="33"/>
      <c r="N550" s="33"/>
      <c r="O550" s="33"/>
      <c r="P550" s="33"/>
      <c r="Q550" s="33"/>
      <c r="R550" s="33"/>
      <c r="S550" s="33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5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409" t="s">
        <v>44</v>
      </c>
      <c r="L551" s="84" t="s">
        <v>0</v>
      </c>
      <c r="M551" s="84" t="s">
        <v>1</v>
      </c>
      <c r="N551" s="84" t="s">
        <v>2</v>
      </c>
      <c r="O551" s="84" t="s">
        <v>3</v>
      </c>
      <c r="P551" s="84" t="s">
        <v>27</v>
      </c>
      <c r="Q551" s="84" t="s">
        <v>4</v>
      </c>
      <c r="R551" s="84" t="s">
        <v>5</v>
      </c>
      <c r="S551" s="85" t="s">
        <v>6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5" ht="15">
      <c r="A552" s="451" t="s">
        <v>44</v>
      </c>
      <c r="B552" s="387" t="s">
        <v>115</v>
      </c>
      <c r="C552" s="388"/>
      <c r="D552" s="388"/>
      <c r="E552" s="388"/>
      <c r="F552" s="388"/>
      <c r="G552" s="388"/>
      <c r="H552" s="388"/>
      <c r="I552" s="389"/>
      <c r="K552" s="410" t="s">
        <v>44</v>
      </c>
      <c r="L552" s="390" t="s">
        <v>115</v>
      </c>
      <c r="M552" s="391"/>
      <c r="N552" s="391"/>
      <c r="O552" s="391"/>
      <c r="P552" s="391"/>
      <c r="Q552" s="391"/>
      <c r="R552" s="391"/>
      <c r="S552" s="39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5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  <c r="K553" s="83" t="s">
        <v>7</v>
      </c>
      <c r="L553" s="393"/>
      <c r="M553" s="399"/>
      <c r="N553" s="399"/>
      <c r="O553" s="394"/>
      <c r="P553" s="38">
        <v>0</v>
      </c>
      <c r="Q553" s="393"/>
      <c r="R553" s="402"/>
      <c r="S553" s="103">
        <f>SUM(L553:R553)</f>
        <v>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5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230">SUM(B554:H554)</f>
        <v>0</v>
      </c>
      <c r="K554" s="75" t="s">
        <v>8</v>
      </c>
      <c r="L554" s="395"/>
      <c r="M554" s="400"/>
      <c r="N554" s="400"/>
      <c r="O554" s="396"/>
      <c r="P554" s="88">
        <v>0</v>
      </c>
      <c r="Q554" s="395"/>
      <c r="R554" s="403"/>
      <c r="S554" s="90">
        <f t="shared" ref="S554:S573" si="231">SUM(L554:R554)</f>
        <v>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5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230"/>
        <v>0</v>
      </c>
      <c r="K555" s="76" t="s">
        <v>10</v>
      </c>
      <c r="L555" s="395"/>
      <c r="M555" s="400"/>
      <c r="N555" s="400"/>
      <c r="O555" s="396"/>
      <c r="P555" s="44">
        <v>0</v>
      </c>
      <c r="Q555" s="395"/>
      <c r="R555" s="403"/>
      <c r="S555" s="87">
        <f t="shared" si="231"/>
        <v>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5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230"/>
        <v>0</v>
      </c>
      <c r="K556" s="75" t="s">
        <v>52</v>
      </c>
      <c r="L556" s="395"/>
      <c r="M556" s="400"/>
      <c r="N556" s="400"/>
      <c r="O556" s="396"/>
      <c r="P556" s="88">
        <v>0</v>
      </c>
      <c r="Q556" s="395"/>
      <c r="R556" s="403"/>
      <c r="S556" s="90">
        <f t="shared" si="231"/>
        <v>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5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230"/>
        <v>0</v>
      </c>
      <c r="K557" s="76" t="s">
        <v>16</v>
      </c>
      <c r="L557" s="395"/>
      <c r="M557" s="400"/>
      <c r="N557" s="400"/>
      <c r="O557" s="396"/>
      <c r="P557" s="44">
        <v>0</v>
      </c>
      <c r="Q557" s="395"/>
      <c r="R557" s="403"/>
      <c r="S557" s="87">
        <f t="shared" si="231"/>
        <v>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5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230"/>
        <v>0</v>
      </c>
      <c r="K558" s="75" t="s">
        <v>64</v>
      </c>
      <c r="L558" s="395"/>
      <c r="M558" s="400"/>
      <c r="N558" s="400"/>
      <c r="O558" s="396"/>
      <c r="P558" s="88">
        <v>0</v>
      </c>
      <c r="Q558" s="395"/>
      <c r="R558" s="403"/>
      <c r="S558" s="90">
        <f t="shared" si="231"/>
        <v>0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5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230"/>
        <v>0</v>
      </c>
      <c r="K559" s="76" t="s">
        <v>54</v>
      </c>
      <c r="L559" s="395"/>
      <c r="M559" s="400"/>
      <c r="N559" s="400"/>
      <c r="O559" s="396"/>
      <c r="P559" s="44">
        <v>0</v>
      </c>
      <c r="Q559" s="395"/>
      <c r="R559" s="403"/>
      <c r="S559" s="87">
        <f t="shared" si="231"/>
        <v>0</v>
      </c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3"/>
      <c r="AG559" s="3"/>
      <c r="AH559" s="3"/>
      <c r="AI559" s="3"/>
    </row>
    <row r="560" spans="1:35" ht="15">
      <c r="A560" s="28" t="s">
        <v>12</v>
      </c>
      <c r="B560" s="395"/>
      <c r="C560" s="400"/>
      <c r="D560" s="400"/>
      <c r="E560" s="396"/>
      <c r="F560" s="41">
        <v>10.997846539859029</v>
      </c>
      <c r="G560" s="395"/>
      <c r="H560" s="396"/>
      <c r="I560" s="43">
        <f t="shared" si="230"/>
        <v>10.997846539859029</v>
      </c>
      <c r="K560" s="75" t="s">
        <v>12</v>
      </c>
      <c r="L560" s="395"/>
      <c r="M560" s="400"/>
      <c r="N560" s="400"/>
      <c r="O560" s="396"/>
      <c r="P560" s="88">
        <v>0</v>
      </c>
      <c r="Q560" s="395"/>
      <c r="R560" s="403"/>
      <c r="S560" s="90">
        <f t="shared" si="231"/>
        <v>0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5" ht="15">
      <c r="A561" s="29" t="s">
        <v>55</v>
      </c>
      <c r="B561" s="395"/>
      <c r="C561" s="400"/>
      <c r="D561" s="400"/>
      <c r="E561" s="396"/>
      <c r="F561" s="44">
        <v>1469.5393093561574</v>
      </c>
      <c r="G561" s="395"/>
      <c r="H561" s="396"/>
      <c r="I561" s="40">
        <f t="shared" si="230"/>
        <v>1469.5393093561574</v>
      </c>
      <c r="K561" s="76" t="s">
        <v>55</v>
      </c>
      <c r="L561" s="395"/>
      <c r="M561" s="400"/>
      <c r="N561" s="400"/>
      <c r="O561" s="396"/>
      <c r="P561" s="44">
        <v>0</v>
      </c>
      <c r="Q561" s="395"/>
      <c r="R561" s="403"/>
      <c r="S561" s="87">
        <f t="shared" si="231"/>
        <v>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5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230"/>
        <v>0</v>
      </c>
      <c r="K562" s="75" t="s">
        <v>17</v>
      </c>
      <c r="L562" s="395"/>
      <c r="M562" s="400"/>
      <c r="N562" s="400"/>
      <c r="O562" s="396"/>
      <c r="P562" s="88">
        <v>0</v>
      </c>
      <c r="Q562" s="395"/>
      <c r="R562" s="403"/>
      <c r="S562" s="90">
        <f t="shared" si="231"/>
        <v>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5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230"/>
        <v>0</v>
      </c>
      <c r="K563" s="76" t="s">
        <v>139</v>
      </c>
      <c r="L563" s="395"/>
      <c r="M563" s="400"/>
      <c r="N563" s="400"/>
      <c r="O563" s="396"/>
      <c r="P563" s="44">
        <v>0</v>
      </c>
      <c r="Q563" s="395"/>
      <c r="R563" s="403"/>
      <c r="S563" s="87">
        <f t="shared" si="231"/>
        <v>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5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230"/>
        <v>0</v>
      </c>
      <c r="K564" s="75" t="s">
        <v>25</v>
      </c>
      <c r="L564" s="395"/>
      <c r="M564" s="400"/>
      <c r="N564" s="400"/>
      <c r="O564" s="396"/>
      <c r="P564" s="88">
        <v>0</v>
      </c>
      <c r="Q564" s="395"/>
      <c r="R564" s="403"/>
      <c r="S564" s="90">
        <f t="shared" si="231"/>
        <v>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5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230"/>
        <v>0</v>
      </c>
      <c r="K565" s="76" t="s">
        <v>24</v>
      </c>
      <c r="L565" s="395"/>
      <c r="M565" s="400"/>
      <c r="N565" s="400"/>
      <c r="O565" s="396"/>
      <c r="P565" s="44">
        <v>0</v>
      </c>
      <c r="Q565" s="395"/>
      <c r="R565" s="403"/>
      <c r="S565" s="87">
        <f t="shared" si="231"/>
        <v>0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5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230"/>
        <v>0</v>
      </c>
      <c r="K566" s="75" t="s">
        <v>56</v>
      </c>
      <c r="L566" s="395"/>
      <c r="M566" s="400"/>
      <c r="N566" s="400"/>
      <c r="O566" s="396"/>
      <c r="P566" s="88">
        <v>0</v>
      </c>
      <c r="Q566" s="395"/>
      <c r="R566" s="403"/>
      <c r="S566" s="90">
        <f t="shared" si="231"/>
        <v>0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5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230"/>
        <v>0</v>
      </c>
      <c r="K567" s="76" t="s">
        <v>22</v>
      </c>
      <c r="L567" s="395"/>
      <c r="M567" s="400"/>
      <c r="N567" s="400"/>
      <c r="O567" s="396"/>
      <c r="P567" s="44">
        <v>0</v>
      </c>
      <c r="Q567" s="395"/>
      <c r="R567" s="403"/>
      <c r="S567" s="87">
        <f t="shared" si="231"/>
        <v>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5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230"/>
        <v>0</v>
      </c>
      <c r="K568" s="75" t="s">
        <v>21</v>
      </c>
      <c r="L568" s="395"/>
      <c r="M568" s="400"/>
      <c r="N568" s="400"/>
      <c r="O568" s="396"/>
      <c r="P568" s="88">
        <v>0</v>
      </c>
      <c r="Q568" s="395"/>
      <c r="R568" s="403"/>
      <c r="S568" s="90">
        <f t="shared" si="231"/>
        <v>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5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230"/>
        <v>0</v>
      </c>
      <c r="K569" s="77" t="s">
        <v>60</v>
      </c>
      <c r="L569" s="395"/>
      <c r="M569" s="400"/>
      <c r="N569" s="400"/>
      <c r="O569" s="396"/>
      <c r="P569" s="44">
        <v>0</v>
      </c>
      <c r="Q569" s="395"/>
      <c r="R569" s="403"/>
      <c r="S569" s="87">
        <f t="shared" si="231"/>
        <v>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5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230"/>
        <v>0</v>
      </c>
      <c r="K570" s="78" t="s">
        <v>23</v>
      </c>
      <c r="L570" s="395"/>
      <c r="M570" s="400"/>
      <c r="N570" s="400"/>
      <c r="O570" s="396"/>
      <c r="P570" s="91">
        <v>0</v>
      </c>
      <c r="Q570" s="395"/>
      <c r="R570" s="403"/>
      <c r="S570" s="93">
        <f t="shared" si="231"/>
        <v>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5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230"/>
        <v>0</v>
      </c>
      <c r="K571" s="79" t="s">
        <v>19</v>
      </c>
      <c r="L571" s="395"/>
      <c r="M571" s="400"/>
      <c r="N571" s="400"/>
      <c r="O571" s="396"/>
      <c r="P571" s="64">
        <v>0</v>
      </c>
      <c r="Q571" s="395"/>
      <c r="R571" s="403"/>
      <c r="S571" s="95">
        <f t="shared" si="231"/>
        <v>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5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230"/>
        <v>0</v>
      </c>
      <c r="K572" s="78" t="s">
        <v>20</v>
      </c>
      <c r="L572" s="395"/>
      <c r="M572" s="400"/>
      <c r="N572" s="400"/>
      <c r="O572" s="396"/>
      <c r="P572" s="91">
        <v>0</v>
      </c>
      <c r="Q572" s="395"/>
      <c r="R572" s="403"/>
      <c r="S572" s="93">
        <f t="shared" si="231"/>
        <v>0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5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230"/>
        <v>0</v>
      </c>
      <c r="K573" s="80" t="s">
        <v>11</v>
      </c>
      <c r="L573" s="397"/>
      <c r="M573" s="401"/>
      <c r="N573" s="401"/>
      <c r="O573" s="398"/>
      <c r="P573" s="54">
        <v>0</v>
      </c>
      <c r="Q573" s="397"/>
      <c r="R573" s="404"/>
      <c r="S573" s="97">
        <f t="shared" si="231"/>
        <v>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5" ht="15">
      <c r="A574" s="35" t="s">
        <v>26</v>
      </c>
      <c r="B574" s="69">
        <f>SUM(B553:B569)</f>
        <v>0</v>
      </c>
      <c r="C574" s="69">
        <f t="shared" ref="C574:I574" si="232">SUM(C553:C569)</f>
        <v>0</v>
      </c>
      <c r="D574" s="69">
        <f t="shared" si="232"/>
        <v>0</v>
      </c>
      <c r="E574" s="69">
        <f t="shared" si="232"/>
        <v>0</v>
      </c>
      <c r="F574" s="69">
        <f t="shared" si="232"/>
        <v>1480.5371558960164</v>
      </c>
      <c r="G574" s="69">
        <f t="shared" si="232"/>
        <v>0</v>
      </c>
      <c r="H574" s="70">
        <f t="shared" si="232"/>
        <v>0</v>
      </c>
      <c r="I574" s="40">
        <f t="shared" si="232"/>
        <v>1480.5371558960164</v>
      </c>
      <c r="K574" s="81" t="s">
        <v>26</v>
      </c>
      <c r="L574" s="69">
        <f>SUM(L553:L569)</f>
        <v>0</v>
      </c>
      <c r="M574" s="69">
        <f t="shared" ref="M574:S574" si="233">SUM(M553:M569)</f>
        <v>0</v>
      </c>
      <c r="N574" s="69">
        <f t="shared" si="233"/>
        <v>0</v>
      </c>
      <c r="O574" s="69">
        <f t="shared" si="233"/>
        <v>0</v>
      </c>
      <c r="P574" s="69">
        <f t="shared" si="233"/>
        <v>0</v>
      </c>
      <c r="Q574" s="69">
        <f t="shared" si="233"/>
        <v>0</v>
      </c>
      <c r="R574" s="70">
        <f t="shared" si="233"/>
        <v>0</v>
      </c>
      <c r="S574" s="98">
        <f t="shared" si="233"/>
        <v>0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5" s="3" customFormat="1" ht="15" thickBot="1">
      <c r="A575" s="32" t="s">
        <v>83</v>
      </c>
      <c r="B575" s="49">
        <f>IF($I574=0,"-",B574/$I574)</f>
        <v>0</v>
      </c>
      <c r="C575" s="49">
        <f t="shared" ref="C575:H575" si="234">IF($I574=0,"-",C574/$I574)</f>
        <v>0</v>
      </c>
      <c r="D575" s="49">
        <f t="shared" si="234"/>
        <v>0</v>
      </c>
      <c r="E575" s="49">
        <f t="shared" si="234"/>
        <v>0</v>
      </c>
      <c r="F575" s="49">
        <f t="shared" si="234"/>
        <v>1</v>
      </c>
      <c r="G575" s="49">
        <f t="shared" si="234"/>
        <v>0</v>
      </c>
      <c r="H575" s="71">
        <f t="shared" si="234"/>
        <v>0</v>
      </c>
      <c r="I575" s="50">
        <f>SUM(B575:H575)</f>
        <v>1</v>
      </c>
      <c r="J575" s="5"/>
      <c r="K575" s="82" t="s">
        <v>83</v>
      </c>
      <c r="L575" s="145" t="str">
        <f>IF($S574=0,"-",L574/$S574)</f>
        <v>-</v>
      </c>
      <c r="M575" s="145" t="str">
        <f t="shared" ref="M575:R575" si="235">IF($S574=0,"-",M574/$S574)</f>
        <v>-</v>
      </c>
      <c r="N575" s="145" t="str">
        <f t="shared" si="235"/>
        <v>-</v>
      </c>
      <c r="O575" s="145" t="str">
        <f t="shared" si="235"/>
        <v>-</v>
      </c>
      <c r="P575" s="99" t="str">
        <f t="shared" si="235"/>
        <v>-</v>
      </c>
      <c r="Q575" s="145" t="str">
        <f t="shared" si="235"/>
        <v>-</v>
      </c>
      <c r="R575" s="145" t="str">
        <f t="shared" si="235"/>
        <v>-</v>
      </c>
      <c r="S575" s="146">
        <f>SUM(L575:R575)</f>
        <v>0</v>
      </c>
      <c r="T575" s="5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1"/>
      <c r="AG575" s="1"/>
      <c r="AH575" s="1"/>
      <c r="AI575" s="1"/>
    </row>
    <row r="576" spans="1:35" ht="15" thickBot="1">
      <c r="A576" s="33"/>
      <c r="B576" s="33"/>
      <c r="C576" s="33"/>
      <c r="D576" s="33"/>
      <c r="E576" s="33"/>
      <c r="F576" s="33"/>
      <c r="G576" s="33"/>
      <c r="H576" s="33"/>
      <c r="I576" s="33"/>
      <c r="K576" s="33"/>
      <c r="L576" s="33"/>
      <c r="M576" s="33"/>
      <c r="N576" s="33"/>
      <c r="O576" s="33"/>
      <c r="P576" s="33"/>
      <c r="Q576" s="33"/>
      <c r="R576" s="33"/>
      <c r="S576" s="33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5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411" t="s">
        <v>45</v>
      </c>
      <c r="L577" s="84" t="s">
        <v>0</v>
      </c>
      <c r="M577" s="84" t="s">
        <v>1</v>
      </c>
      <c r="N577" s="84" t="s">
        <v>2</v>
      </c>
      <c r="O577" s="84" t="s">
        <v>3</v>
      </c>
      <c r="P577" s="84" t="s">
        <v>27</v>
      </c>
      <c r="Q577" s="84" t="s">
        <v>4</v>
      </c>
      <c r="R577" s="84" t="s">
        <v>5</v>
      </c>
      <c r="S577" s="85" t="s">
        <v>6</v>
      </c>
      <c r="U577" s="4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5" ht="15">
      <c r="A578" s="453" t="s">
        <v>45</v>
      </c>
      <c r="B578" s="387" t="s">
        <v>115</v>
      </c>
      <c r="C578" s="388"/>
      <c r="D578" s="388"/>
      <c r="E578" s="388"/>
      <c r="F578" s="388"/>
      <c r="G578" s="388"/>
      <c r="H578" s="388"/>
      <c r="I578" s="389"/>
      <c r="K578" s="412" t="s">
        <v>45</v>
      </c>
      <c r="L578" s="390" t="s">
        <v>115</v>
      </c>
      <c r="M578" s="391"/>
      <c r="N578" s="391"/>
      <c r="O578" s="391"/>
      <c r="P578" s="391"/>
      <c r="Q578" s="391"/>
      <c r="R578" s="391"/>
      <c r="S578" s="39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5" ht="15">
      <c r="A579" s="27" t="s">
        <v>7</v>
      </c>
      <c r="B579" s="38">
        <v>1.2375575896807147</v>
      </c>
      <c r="C579" s="38">
        <v>0</v>
      </c>
      <c r="D579" s="38">
        <v>0.23595988163725262</v>
      </c>
      <c r="E579" s="38">
        <v>0</v>
      </c>
      <c r="F579" s="456"/>
      <c r="G579" s="38">
        <v>0</v>
      </c>
      <c r="H579" s="39">
        <v>0</v>
      </c>
      <c r="I579" s="40">
        <f>SUM(B579:H579)</f>
        <v>1.4735174713179673</v>
      </c>
      <c r="K579" s="83" t="s">
        <v>7</v>
      </c>
      <c r="L579" s="38">
        <v>1.2375575896807147</v>
      </c>
      <c r="M579" s="38">
        <v>0</v>
      </c>
      <c r="N579" s="38">
        <v>0.23595988163725262</v>
      </c>
      <c r="O579" s="38">
        <v>0</v>
      </c>
      <c r="P579" s="38">
        <v>2.0027010155583067</v>
      </c>
      <c r="Q579" s="38">
        <v>0</v>
      </c>
      <c r="R579" s="102">
        <v>0</v>
      </c>
      <c r="S579" s="103">
        <f>SUM(L579:R579)</f>
        <v>3.4762184868762738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5" ht="15">
      <c r="A580" s="28" t="s">
        <v>8</v>
      </c>
      <c r="B580" s="41">
        <v>19.655636814950849</v>
      </c>
      <c r="C580" s="41">
        <v>0</v>
      </c>
      <c r="D580" s="41">
        <v>4.7842281534796554</v>
      </c>
      <c r="E580" s="41">
        <v>0</v>
      </c>
      <c r="F580" s="457"/>
      <c r="G580" s="41">
        <v>0</v>
      </c>
      <c r="H580" s="42">
        <v>0</v>
      </c>
      <c r="I580" s="43">
        <f t="shared" ref="I580:I599" si="236">SUM(B580:H580)</f>
        <v>24.439864968430506</v>
      </c>
      <c r="K580" s="75" t="s">
        <v>8</v>
      </c>
      <c r="L580" s="88">
        <v>19.655636814950849</v>
      </c>
      <c r="M580" s="88">
        <v>0</v>
      </c>
      <c r="N580" s="88">
        <v>4.7842281534796554</v>
      </c>
      <c r="O580" s="88">
        <v>0</v>
      </c>
      <c r="P580" s="88">
        <v>0</v>
      </c>
      <c r="Q580" s="88">
        <v>0</v>
      </c>
      <c r="R580" s="89">
        <v>0</v>
      </c>
      <c r="S580" s="90">
        <f t="shared" ref="S580:S599" si="237">SUM(L580:R580)</f>
        <v>24.439864968430506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5" ht="15">
      <c r="A581" s="29" t="s">
        <v>10</v>
      </c>
      <c r="B581" s="44">
        <v>4.685341210492421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236"/>
        <v>4.685341210492421</v>
      </c>
      <c r="K581" s="76" t="s">
        <v>10</v>
      </c>
      <c r="L581" s="44">
        <v>4.685341210492421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6">
        <v>0</v>
      </c>
      <c r="S581" s="87">
        <f t="shared" si="237"/>
        <v>4.685341210492421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5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236"/>
        <v>0</v>
      </c>
      <c r="K582" s="75" t="s">
        <v>52</v>
      </c>
      <c r="L582" s="88">
        <v>0</v>
      </c>
      <c r="M582" s="88">
        <v>0</v>
      </c>
      <c r="N582" s="88">
        <v>0</v>
      </c>
      <c r="O582" s="88">
        <v>0</v>
      </c>
      <c r="P582" s="88">
        <v>0</v>
      </c>
      <c r="Q582" s="88">
        <v>0</v>
      </c>
      <c r="R582" s="89">
        <v>0</v>
      </c>
      <c r="S582" s="90">
        <f t="shared" si="237"/>
        <v>0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5" ht="15">
      <c r="A583" s="29" t="s">
        <v>16</v>
      </c>
      <c r="B583" s="44">
        <v>198.91214822273119</v>
      </c>
      <c r="C583" s="44">
        <v>24.093193973699417</v>
      </c>
      <c r="D583" s="44">
        <v>5.1950207507547743</v>
      </c>
      <c r="E583" s="44">
        <v>11.586371381433402</v>
      </c>
      <c r="F583" s="457"/>
      <c r="G583" s="44">
        <v>0</v>
      </c>
      <c r="H583" s="45">
        <v>0</v>
      </c>
      <c r="I583" s="40">
        <f t="shared" si="236"/>
        <v>239.78673432861876</v>
      </c>
      <c r="K583" s="76" t="s">
        <v>16</v>
      </c>
      <c r="L583" s="44">
        <v>198.91214822273119</v>
      </c>
      <c r="M583" s="44">
        <v>24.093193973699417</v>
      </c>
      <c r="N583" s="44">
        <v>5.1950207507547743</v>
      </c>
      <c r="O583" s="44">
        <v>11.586371381433402</v>
      </c>
      <c r="P583" s="44">
        <v>0</v>
      </c>
      <c r="Q583" s="44">
        <v>0</v>
      </c>
      <c r="R583" s="86">
        <v>0</v>
      </c>
      <c r="S583" s="87">
        <f t="shared" si="237"/>
        <v>239.78673432861876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5" ht="15">
      <c r="A584" s="28" t="s">
        <v>64</v>
      </c>
      <c r="B584" s="41">
        <v>2968.3972175357608</v>
      </c>
      <c r="C584" s="41">
        <v>45.047935812008404</v>
      </c>
      <c r="D584" s="41">
        <v>53.264568826089153</v>
      </c>
      <c r="E584" s="41">
        <v>0</v>
      </c>
      <c r="F584" s="457"/>
      <c r="G584" s="41">
        <v>0</v>
      </c>
      <c r="H584" s="42">
        <v>0</v>
      </c>
      <c r="I584" s="43">
        <f t="shared" si="236"/>
        <v>3066.7097221738582</v>
      </c>
      <c r="K584" s="75" t="s">
        <v>64</v>
      </c>
      <c r="L584" s="88">
        <v>2968.3972175357608</v>
      </c>
      <c r="M584" s="88">
        <v>45.047935812008404</v>
      </c>
      <c r="N584" s="88">
        <v>53.264568826089153</v>
      </c>
      <c r="O584" s="88">
        <v>0</v>
      </c>
      <c r="P584" s="88">
        <v>0</v>
      </c>
      <c r="Q584" s="88">
        <v>0</v>
      </c>
      <c r="R584" s="89">
        <v>0</v>
      </c>
      <c r="S584" s="90">
        <f t="shared" si="237"/>
        <v>3066.7097221738582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5" ht="15">
      <c r="A585" s="29" t="s">
        <v>54</v>
      </c>
      <c r="B585" s="44">
        <v>0</v>
      </c>
      <c r="C585" s="44">
        <v>0</v>
      </c>
      <c r="D585" s="44">
        <v>0.23903415662749569</v>
      </c>
      <c r="E585" s="44">
        <v>111.50576604349959</v>
      </c>
      <c r="F585" s="457"/>
      <c r="G585" s="44">
        <v>0</v>
      </c>
      <c r="H585" s="45">
        <v>0</v>
      </c>
      <c r="I585" s="40">
        <f t="shared" si="236"/>
        <v>111.74480020012709</v>
      </c>
      <c r="K585" s="76" t="s">
        <v>54</v>
      </c>
      <c r="L585" s="44">
        <v>0</v>
      </c>
      <c r="M585" s="44">
        <v>0</v>
      </c>
      <c r="N585" s="44">
        <v>0.23903415662749569</v>
      </c>
      <c r="O585" s="44">
        <v>111.50576604349959</v>
      </c>
      <c r="P585" s="44">
        <v>9288.7205510590102</v>
      </c>
      <c r="Q585" s="44">
        <v>0</v>
      </c>
      <c r="R585" s="86">
        <v>0</v>
      </c>
      <c r="S585" s="87">
        <f t="shared" si="237"/>
        <v>9400.4653512591376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G585" s="3"/>
      <c r="AH585" s="3"/>
      <c r="AI585" s="3"/>
    </row>
    <row r="586" spans="1:35" ht="15">
      <c r="A586" s="28" t="s">
        <v>12</v>
      </c>
      <c r="B586" s="41">
        <v>0</v>
      </c>
      <c r="C586" s="41">
        <v>0</v>
      </c>
      <c r="D586" s="41">
        <v>4.9121670898414453E-2</v>
      </c>
      <c r="E586" s="41">
        <v>1.4361952968417167</v>
      </c>
      <c r="F586" s="457"/>
      <c r="G586" s="41">
        <v>0</v>
      </c>
      <c r="H586" s="42">
        <v>0</v>
      </c>
      <c r="I586" s="43">
        <f t="shared" si="236"/>
        <v>1.485316967740131</v>
      </c>
      <c r="K586" s="75" t="s">
        <v>12</v>
      </c>
      <c r="L586" s="88">
        <v>0</v>
      </c>
      <c r="M586" s="88">
        <v>0</v>
      </c>
      <c r="N586" s="88">
        <v>4.9121670898414453E-2</v>
      </c>
      <c r="O586" s="88">
        <v>1.4361952968417167</v>
      </c>
      <c r="P586" s="88">
        <v>534.93848090695246</v>
      </c>
      <c r="Q586" s="88">
        <v>0</v>
      </c>
      <c r="R586" s="89">
        <v>0</v>
      </c>
      <c r="S586" s="90">
        <f t="shared" si="237"/>
        <v>536.42379787469258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5" ht="15">
      <c r="A587" s="29" t="s">
        <v>55</v>
      </c>
      <c r="B587" s="44">
        <v>0</v>
      </c>
      <c r="C587" s="44">
        <v>0</v>
      </c>
      <c r="D587" s="44">
        <v>0</v>
      </c>
      <c r="E587" s="44">
        <v>0</v>
      </c>
      <c r="F587" s="457"/>
      <c r="G587" s="44">
        <v>0</v>
      </c>
      <c r="H587" s="45">
        <v>0</v>
      </c>
      <c r="I587" s="40">
        <f t="shared" si="236"/>
        <v>0</v>
      </c>
      <c r="K587" s="76" t="s">
        <v>55</v>
      </c>
      <c r="L587" s="44">
        <v>0</v>
      </c>
      <c r="M587" s="44">
        <v>0</v>
      </c>
      <c r="N587" s="44">
        <v>0</v>
      </c>
      <c r="O587" s="44">
        <v>0</v>
      </c>
      <c r="P587" s="44">
        <v>1469.5393093561574</v>
      </c>
      <c r="Q587" s="44">
        <v>0</v>
      </c>
      <c r="R587" s="86">
        <v>0</v>
      </c>
      <c r="S587" s="87">
        <f t="shared" si="237"/>
        <v>1469.5393093561574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G587" s="20"/>
      <c r="AH587" s="20"/>
      <c r="AI587" s="20"/>
    </row>
    <row r="588" spans="1:35" ht="15">
      <c r="A588" s="28" t="s">
        <v>17</v>
      </c>
      <c r="B588" s="41">
        <v>129.89926451069476</v>
      </c>
      <c r="C588" s="41">
        <v>0.70383249695492511</v>
      </c>
      <c r="D588" s="41">
        <v>16.486348316170815</v>
      </c>
      <c r="E588" s="41">
        <v>2.2473748411012426</v>
      </c>
      <c r="F588" s="457"/>
      <c r="G588" s="41">
        <v>0</v>
      </c>
      <c r="H588" s="42">
        <v>0</v>
      </c>
      <c r="I588" s="43">
        <f t="shared" si="236"/>
        <v>149.33682016492176</v>
      </c>
      <c r="K588" s="75" t="s">
        <v>17</v>
      </c>
      <c r="L588" s="88">
        <v>129.89926451069476</v>
      </c>
      <c r="M588" s="88">
        <v>0.70383249695492511</v>
      </c>
      <c r="N588" s="88">
        <v>16.486348316170815</v>
      </c>
      <c r="O588" s="88">
        <v>2.2473748411012426</v>
      </c>
      <c r="P588" s="88">
        <v>0</v>
      </c>
      <c r="Q588" s="88">
        <v>0</v>
      </c>
      <c r="R588" s="89">
        <v>0</v>
      </c>
      <c r="S588" s="90">
        <f t="shared" si="237"/>
        <v>149.33682016492176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5" ht="15">
      <c r="A589" s="29" t="s">
        <v>139</v>
      </c>
      <c r="B589" s="44">
        <v>563.72921429598671</v>
      </c>
      <c r="C589" s="44">
        <v>88.836273696587824</v>
      </c>
      <c r="D589" s="44">
        <v>17.325844819231794</v>
      </c>
      <c r="E589" s="44">
        <v>13.642706806205753</v>
      </c>
      <c r="F589" s="457"/>
      <c r="G589" s="44">
        <v>0</v>
      </c>
      <c r="H589" s="45">
        <v>0</v>
      </c>
      <c r="I589" s="40">
        <f t="shared" si="236"/>
        <v>683.534039618012</v>
      </c>
      <c r="K589" s="76" t="s">
        <v>139</v>
      </c>
      <c r="L589" s="44">
        <v>563.72921429598671</v>
      </c>
      <c r="M589" s="44">
        <v>88.836273696587824</v>
      </c>
      <c r="N589" s="44">
        <v>17.325844819231794</v>
      </c>
      <c r="O589" s="44">
        <v>13.642706806205753</v>
      </c>
      <c r="P589" s="44">
        <v>0</v>
      </c>
      <c r="Q589" s="44">
        <v>0</v>
      </c>
      <c r="R589" s="86">
        <v>0</v>
      </c>
      <c r="S589" s="87">
        <f t="shared" si="237"/>
        <v>683.534039618012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5" ht="15">
      <c r="A590" s="28" t="s">
        <v>25</v>
      </c>
      <c r="B590" s="41">
        <v>994.54768552065389</v>
      </c>
      <c r="C590" s="41">
        <v>0</v>
      </c>
      <c r="D590" s="41">
        <v>2193.5043334861066</v>
      </c>
      <c r="E590" s="41">
        <v>483.3681028434508</v>
      </c>
      <c r="F590" s="457"/>
      <c r="G590" s="41">
        <v>1502.7990261095424</v>
      </c>
      <c r="H590" s="42">
        <v>0.39122825103171593</v>
      </c>
      <c r="I590" s="43">
        <f t="shared" si="236"/>
        <v>5174.610376210785</v>
      </c>
      <c r="K590" s="75" t="s">
        <v>25</v>
      </c>
      <c r="L590" s="88">
        <v>994.54768552065389</v>
      </c>
      <c r="M590" s="88">
        <v>0</v>
      </c>
      <c r="N590" s="88">
        <v>2193.5043334861066</v>
      </c>
      <c r="O590" s="88">
        <v>483.3681028434508</v>
      </c>
      <c r="P590" s="88">
        <v>1583.6204526184347</v>
      </c>
      <c r="Q590" s="88">
        <v>1502.7990261095424</v>
      </c>
      <c r="R590" s="89">
        <v>0.39122825103171593</v>
      </c>
      <c r="S590" s="90">
        <f t="shared" si="237"/>
        <v>6758.2308288292206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5" ht="15">
      <c r="A591" s="29" t="s">
        <v>24</v>
      </c>
      <c r="B591" s="44">
        <v>818.90651557268029</v>
      </c>
      <c r="C591" s="44">
        <v>5.1917211714227047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236"/>
        <v>824.09823674410302</v>
      </c>
      <c r="K591" s="76" t="s">
        <v>24</v>
      </c>
      <c r="L591" s="44">
        <v>818.90651557268029</v>
      </c>
      <c r="M591" s="44">
        <v>5.1917211714227047</v>
      </c>
      <c r="N591" s="44">
        <v>0</v>
      </c>
      <c r="O591" s="44">
        <v>0</v>
      </c>
      <c r="P591" s="44">
        <v>0</v>
      </c>
      <c r="Q591" s="44">
        <v>0</v>
      </c>
      <c r="R591" s="86">
        <v>0</v>
      </c>
      <c r="S591" s="87">
        <f t="shared" si="237"/>
        <v>824.09823674410302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5" ht="15">
      <c r="A592" s="28" t="s">
        <v>56</v>
      </c>
      <c r="B592" s="41">
        <v>75.955434503493635</v>
      </c>
      <c r="C592" s="41">
        <v>0</v>
      </c>
      <c r="D592" s="41">
        <v>13.502639530267816</v>
      </c>
      <c r="E592" s="41">
        <v>0</v>
      </c>
      <c r="F592" s="457"/>
      <c r="G592" s="41">
        <v>0</v>
      </c>
      <c r="H592" s="42">
        <v>0</v>
      </c>
      <c r="I592" s="43">
        <f t="shared" si="236"/>
        <v>89.458074033761449</v>
      </c>
      <c r="K592" s="75" t="s">
        <v>56</v>
      </c>
      <c r="L592" s="88">
        <v>75.955434503493635</v>
      </c>
      <c r="M592" s="88">
        <v>0</v>
      </c>
      <c r="N592" s="88">
        <v>13.502639530267816</v>
      </c>
      <c r="O592" s="88">
        <v>0</v>
      </c>
      <c r="P592" s="88">
        <v>0.23136256970588234</v>
      </c>
      <c r="Q592" s="88">
        <v>0</v>
      </c>
      <c r="R592" s="89">
        <v>0</v>
      </c>
      <c r="S592" s="90">
        <f t="shared" si="237"/>
        <v>89.689436603467328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5" ht="15">
      <c r="A593" s="29" t="s">
        <v>22</v>
      </c>
      <c r="B593" s="44">
        <v>252.48063791253071</v>
      </c>
      <c r="C593" s="44">
        <v>0</v>
      </c>
      <c r="D593" s="44">
        <v>15.572808351041598</v>
      </c>
      <c r="E593" s="44">
        <v>0</v>
      </c>
      <c r="F593" s="457"/>
      <c r="G593" s="44">
        <v>0</v>
      </c>
      <c r="H593" s="45">
        <v>0</v>
      </c>
      <c r="I593" s="40">
        <f t="shared" si="236"/>
        <v>268.05344626357231</v>
      </c>
      <c r="K593" s="76" t="s">
        <v>22</v>
      </c>
      <c r="L593" s="44">
        <v>252.48063791253071</v>
      </c>
      <c r="M593" s="44">
        <v>0</v>
      </c>
      <c r="N593" s="44">
        <v>15.572808351041598</v>
      </c>
      <c r="O593" s="44">
        <v>0</v>
      </c>
      <c r="P593" s="44">
        <v>448.72147366675853</v>
      </c>
      <c r="Q593" s="44">
        <v>0</v>
      </c>
      <c r="R593" s="86">
        <v>0</v>
      </c>
      <c r="S593" s="87">
        <f t="shared" si="237"/>
        <v>716.77491993033084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5" ht="15">
      <c r="A594" s="28" t="s">
        <v>21</v>
      </c>
      <c r="B594" s="41">
        <v>3.7124984447508345</v>
      </c>
      <c r="C594" s="41">
        <v>0</v>
      </c>
      <c r="D594" s="41">
        <v>6.8593077389866836E-2</v>
      </c>
      <c r="E594" s="41">
        <v>0</v>
      </c>
      <c r="F594" s="457"/>
      <c r="G594" s="41">
        <v>0</v>
      </c>
      <c r="H594" s="42">
        <v>0</v>
      </c>
      <c r="I594" s="43">
        <f t="shared" si="236"/>
        <v>3.7810915221407013</v>
      </c>
      <c r="K594" s="75" t="s">
        <v>21</v>
      </c>
      <c r="L594" s="88">
        <v>3.7124984447508345</v>
      </c>
      <c r="M594" s="88">
        <v>0</v>
      </c>
      <c r="N594" s="88">
        <v>6.8593077389866836E-2</v>
      </c>
      <c r="O594" s="88">
        <v>0</v>
      </c>
      <c r="P594" s="88">
        <v>0</v>
      </c>
      <c r="Q594" s="88">
        <v>0</v>
      </c>
      <c r="R594" s="89">
        <v>0</v>
      </c>
      <c r="S594" s="90">
        <f t="shared" si="237"/>
        <v>3.7810915221407013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5" ht="15">
      <c r="A595" s="30" t="s">
        <v>60</v>
      </c>
      <c r="B595" s="44">
        <v>315.18083519707307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236"/>
        <v>315.18083519707307</v>
      </c>
      <c r="K595" s="77" t="s">
        <v>60</v>
      </c>
      <c r="L595" s="44">
        <v>315.18083519707307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6">
        <v>0</v>
      </c>
      <c r="S595" s="87">
        <f t="shared" si="237"/>
        <v>315.18083519707307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5">
      <c r="A596" s="57" t="s">
        <v>23</v>
      </c>
      <c r="B596" s="61">
        <v>315.18083519707307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236"/>
        <v>315.18083519707307</v>
      </c>
      <c r="K596" s="78" t="s">
        <v>23</v>
      </c>
      <c r="L596" s="91">
        <v>315.18083519707307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2">
        <v>0</v>
      </c>
      <c r="S596" s="93">
        <f t="shared" si="237"/>
        <v>315.18083519707307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5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236"/>
        <v>0</v>
      </c>
      <c r="K597" s="79" t="s">
        <v>19</v>
      </c>
      <c r="L597" s="64">
        <v>0</v>
      </c>
      <c r="M597" s="64">
        <v>0</v>
      </c>
      <c r="N597" s="64">
        <v>0</v>
      </c>
      <c r="O597" s="64">
        <v>0</v>
      </c>
      <c r="P597" s="64">
        <v>0</v>
      </c>
      <c r="Q597" s="64">
        <v>0</v>
      </c>
      <c r="R597" s="94">
        <v>0</v>
      </c>
      <c r="S597" s="95">
        <f t="shared" si="237"/>
        <v>0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5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236"/>
        <v>0</v>
      </c>
      <c r="K598" s="78" t="s">
        <v>20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2">
        <v>0</v>
      </c>
      <c r="S598" s="93">
        <f t="shared" si="237"/>
        <v>0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5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236"/>
        <v>0</v>
      </c>
      <c r="K599" s="80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6">
        <v>0</v>
      </c>
      <c r="S599" s="97">
        <f t="shared" si="237"/>
        <v>0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5" ht="15">
      <c r="A600" s="35" t="s">
        <v>26</v>
      </c>
      <c r="B600" s="69">
        <f>SUM(B579:B595)</f>
        <v>6347.2999873314811</v>
      </c>
      <c r="C600" s="69">
        <f t="shared" ref="C600:I600" si="238">SUM(C579:C595)</f>
        <v>163.87295715067327</v>
      </c>
      <c r="D600" s="69">
        <f t="shared" si="238"/>
        <v>2320.2285010196952</v>
      </c>
      <c r="E600" s="69">
        <f t="shared" si="238"/>
        <v>623.78651721253254</v>
      </c>
      <c r="F600" s="69">
        <f t="shared" si="238"/>
        <v>0</v>
      </c>
      <c r="G600" s="69">
        <f t="shared" si="238"/>
        <v>1502.7990261095424</v>
      </c>
      <c r="H600" s="70">
        <f t="shared" si="238"/>
        <v>0.39122825103171593</v>
      </c>
      <c r="I600" s="40">
        <f t="shared" si="238"/>
        <v>10958.378217074951</v>
      </c>
      <c r="K600" s="81" t="s">
        <v>26</v>
      </c>
      <c r="L600" s="69">
        <f>SUM(L579:L595)</f>
        <v>6347.2999873314811</v>
      </c>
      <c r="M600" s="69">
        <f t="shared" ref="M600:S600" si="239">SUM(M579:M595)</f>
        <v>163.87295715067327</v>
      </c>
      <c r="N600" s="69">
        <f t="shared" si="239"/>
        <v>2320.2285010196952</v>
      </c>
      <c r="O600" s="69">
        <f t="shared" si="239"/>
        <v>623.78651721253254</v>
      </c>
      <c r="P600" s="69">
        <f t="shared" si="239"/>
        <v>13327.774331192581</v>
      </c>
      <c r="Q600" s="69">
        <f t="shared" si="239"/>
        <v>1502.7990261095424</v>
      </c>
      <c r="R600" s="70">
        <f t="shared" si="239"/>
        <v>0.39122825103171593</v>
      </c>
      <c r="S600" s="98">
        <f t="shared" si="239"/>
        <v>24286.152548267535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5" s="3" customFormat="1" ht="15" thickBot="1">
      <c r="A601" s="60" t="s">
        <v>83</v>
      </c>
      <c r="B601" s="49">
        <f>IF($I600=0,"-",B600/$I600)</f>
        <v>0.57921891922304214</v>
      </c>
      <c r="C601" s="49">
        <f t="shared" ref="C601:H601" si="240">IF($I600=0,"-",C600/$I600)</f>
        <v>1.495412495394002E-2</v>
      </c>
      <c r="D601" s="49">
        <f t="shared" si="240"/>
        <v>0.21173101120058063</v>
      </c>
      <c r="E601" s="49">
        <f t="shared" si="240"/>
        <v>5.6923251311090071E-2</v>
      </c>
      <c r="F601" s="49">
        <f t="shared" si="240"/>
        <v>0</v>
      </c>
      <c r="G601" s="49">
        <f t="shared" si="240"/>
        <v>0.13713699202021837</v>
      </c>
      <c r="H601" s="71">
        <f t="shared" si="240"/>
        <v>3.5701291129203606E-5</v>
      </c>
      <c r="I601" s="50">
        <f>SUM(B601:H601)</f>
        <v>1.0000000000000004</v>
      </c>
      <c r="J601" s="5"/>
      <c r="K601" s="82" t="s">
        <v>83</v>
      </c>
      <c r="L601" s="99">
        <f>IF($S600=0,"-",L600/$S600)</f>
        <v>0.26135469480876128</v>
      </c>
      <c r="M601" s="99">
        <f t="shared" ref="M601:R601" si="241">IF($S600=0,"-",M600/$S600)</f>
        <v>6.7475882326351946E-3</v>
      </c>
      <c r="N601" s="99">
        <f t="shared" si="241"/>
        <v>9.5537096557734083E-2</v>
      </c>
      <c r="O601" s="99">
        <f t="shared" si="241"/>
        <v>2.5684863667589482E-2</v>
      </c>
      <c r="P601" s="99">
        <f t="shared" si="241"/>
        <v>0.54878080439889698</v>
      </c>
      <c r="Q601" s="99">
        <f t="shared" si="241"/>
        <v>6.1878843226517793E-2</v>
      </c>
      <c r="R601" s="100">
        <f t="shared" si="241"/>
        <v>1.6109107865240036E-5</v>
      </c>
      <c r="S601" s="101">
        <f>SUM(L601:R601)</f>
        <v>1</v>
      </c>
      <c r="T601" s="5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G601" s="1"/>
      <c r="AH601" s="1"/>
      <c r="AI601" s="1"/>
    </row>
    <row r="602" spans="1:35" ht="15" thickBot="1">
      <c r="A602" s="33"/>
      <c r="B602" s="33"/>
      <c r="C602" s="33"/>
      <c r="D602" s="33"/>
      <c r="E602" s="33"/>
      <c r="F602" s="33"/>
      <c r="G602" s="33"/>
      <c r="H602" s="33"/>
      <c r="I602" s="33"/>
      <c r="K602" s="33"/>
      <c r="L602" s="33"/>
      <c r="M602" s="33"/>
      <c r="N602" s="33"/>
      <c r="O602" s="33"/>
      <c r="P602" s="33"/>
      <c r="Q602" s="33"/>
      <c r="R602" s="33"/>
      <c r="S602" s="33"/>
      <c r="T602" s="19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5" s="20" customFormat="1" ht="28.5">
      <c r="A603" s="454" t="s">
        <v>46</v>
      </c>
      <c r="B603" s="36" t="s">
        <v>0</v>
      </c>
      <c r="C603" s="36" t="s">
        <v>116</v>
      </c>
      <c r="D603" s="36" t="s">
        <v>117</v>
      </c>
      <c r="E603" s="36" t="s">
        <v>118</v>
      </c>
      <c r="F603" s="36" t="s">
        <v>27</v>
      </c>
      <c r="G603" s="36" t="s">
        <v>4</v>
      </c>
      <c r="H603" s="36" t="s">
        <v>5</v>
      </c>
      <c r="I603" s="37" t="s">
        <v>6</v>
      </c>
      <c r="J603" s="19"/>
      <c r="K603" s="448" t="s">
        <v>46</v>
      </c>
      <c r="L603" s="84" t="s">
        <v>0</v>
      </c>
      <c r="M603" s="84" t="s">
        <v>116</v>
      </c>
      <c r="N603" s="84" t="s">
        <v>117</v>
      </c>
      <c r="O603" s="84" t="s">
        <v>118</v>
      </c>
      <c r="P603" s="84" t="s">
        <v>27</v>
      </c>
      <c r="Q603" s="84" t="s">
        <v>4</v>
      </c>
      <c r="R603" s="84" t="s">
        <v>5</v>
      </c>
      <c r="S603" s="85" t="s">
        <v>6</v>
      </c>
      <c r="T603" s="5"/>
      <c r="U603" s="462" t="s">
        <v>46</v>
      </c>
      <c r="V603" s="115" t="s">
        <v>75</v>
      </c>
      <c r="W603" s="115" t="s">
        <v>76</v>
      </c>
      <c r="X603" s="115" t="s">
        <v>66</v>
      </c>
      <c r="Y603" s="115" t="s">
        <v>77</v>
      </c>
      <c r="Z603" s="115" t="s">
        <v>78</v>
      </c>
      <c r="AA603" s="115" t="s">
        <v>67</v>
      </c>
      <c r="AB603" s="115" t="s">
        <v>79</v>
      </c>
      <c r="AC603" s="115" t="s">
        <v>80</v>
      </c>
      <c r="AD603" s="115" t="s">
        <v>63</v>
      </c>
      <c r="AE603" s="141" t="s">
        <v>27</v>
      </c>
      <c r="AF603" s="142" t="s">
        <v>59</v>
      </c>
      <c r="AG603" s="1"/>
      <c r="AH603" s="1"/>
      <c r="AI603" s="1"/>
    </row>
    <row r="604" spans="1:35" ht="15">
      <c r="A604" s="455" t="s">
        <v>46</v>
      </c>
      <c r="B604" s="387" t="s">
        <v>115</v>
      </c>
      <c r="C604" s="388"/>
      <c r="D604" s="388"/>
      <c r="E604" s="388"/>
      <c r="F604" s="388"/>
      <c r="G604" s="388"/>
      <c r="H604" s="388"/>
      <c r="I604" s="389"/>
      <c r="K604" s="449" t="s">
        <v>46</v>
      </c>
      <c r="L604" s="390" t="s">
        <v>115</v>
      </c>
      <c r="M604" s="391"/>
      <c r="N604" s="391"/>
      <c r="O604" s="391"/>
      <c r="P604" s="391"/>
      <c r="Q604" s="391"/>
      <c r="R604" s="391"/>
      <c r="S604" s="392"/>
      <c r="U604" s="463" t="s">
        <v>46</v>
      </c>
      <c r="V604" s="459" t="s">
        <v>115</v>
      </c>
      <c r="W604" s="460"/>
      <c r="X604" s="460"/>
      <c r="Y604" s="460"/>
      <c r="Z604" s="460"/>
      <c r="AA604" s="460"/>
      <c r="AB604" s="460"/>
      <c r="AC604" s="460"/>
      <c r="AD604" s="460"/>
      <c r="AE604" s="460"/>
      <c r="AF604" s="461"/>
    </row>
    <row r="605" spans="1:35" ht="15">
      <c r="A605" s="27" t="s">
        <v>7</v>
      </c>
      <c r="B605" s="38">
        <v>25.985124174704819</v>
      </c>
      <c r="C605" s="38">
        <v>0</v>
      </c>
      <c r="D605" s="38">
        <v>0</v>
      </c>
      <c r="E605" s="38">
        <v>0</v>
      </c>
      <c r="F605" s="456"/>
      <c r="G605" s="38">
        <v>0</v>
      </c>
      <c r="H605" s="39">
        <v>0</v>
      </c>
      <c r="I605" s="40">
        <f>SUM(B605:H605)</f>
        <v>25.985124174704819</v>
      </c>
      <c r="K605" s="83" t="s">
        <v>7</v>
      </c>
      <c r="L605" s="38">
        <v>25.985124174704819</v>
      </c>
      <c r="M605" s="38">
        <v>0</v>
      </c>
      <c r="N605" s="38">
        <v>0</v>
      </c>
      <c r="O605" s="38">
        <v>0</v>
      </c>
      <c r="P605" s="38">
        <v>0</v>
      </c>
      <c r="Q605" s="38">
        <v>0</v>
      </c>
      <c r="R605" s="102">
        <v>0</v>
      </c>
      <c r="S605" s="103">
        <f>SUM(L605:R605)</f>
        <v>25.985124174704819</v>
      </c>
      <c r="U605" s="104" t="s">
        <v>7</v>
      </c>
      <c r="V605" s="117">
        <v>25.985124174704819</v>
      </c>
      <c r="W605" s="117">
        <v>0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42">+P605</f>
        <v>0</v>
      </c>
      <c r="AF605" s="120">
        <f t="shared" ref="AF605:AF625" si="243">SUM(V605:AE605)</f>
        <v>25.985124174704819</v>
      </c>
      <c r="AG605" s="1" t="str">
        <f>+IF(ABS(S605-AF605)&gt;0.01,S605-AF605,"")</f>
        <v/>
      </c>
    </row>
    <row r="606" spans="1:35" ht="15">
      <c r="A606" s="28" t="s">
        <v>8</v>
      </c>
      <c r="B606" s="41">
        <v>47.374025712282219</v>
      </c>
      <c r="C606" s="41">
        <v>0</v>
      </c>
      <c r="D606" s="41">
        <v>1.4308471378940522</v>
      </c>
      <c r="E606" s="41">
        <v>0</v>
      </c>
      <c r="F606" s="457"/>
      <c r="G606" s="41">
        <v>0</v>
      </c>
      <c r="H606" s="42">
        <v>0</v>
      </c>
      <c r="I606" s="43">
        <f t="shared" ref="I606:I625" si="244">SUM(B606:H606)</f>
        <v>48.804872850176274</v>
      </c>
      <c r="K606" s="75" t="s">
        <v>8</v>
      </c>
      <c r="L606" s="88">
        <v>47.374025712282219</v>
      </c>
      <c r="M606" s="88">
        <v>0</v>
      </c>
      <c r="N606" s="88">
        <v>1.4308471378940522</v>
      </c>
      <c r="O606" s="88">
        <v>0</v>
      </c>
      <c r="P606" s="88">
        <v>0</v>
      </c>
      <c r="Q606" s="88">
        <v>0</v>
      </c>
      <c r="R606" s="89">
        <v>0</v>
      </c>
      <c r="S606" s="90">
        <f t="shared" ref="S606:S625" si="245">SUM(L606:R606)</f>
        <v>48.804872850176274</v>
      </c>
      <c r="U606" s="105" t="s">
        <v>8</v>
      </c>
      <c r="V606" s="121">
        <v>47.374025712282219</v>
      </c>
      <c r="W606" s="121">
        <v>1.1561565444937749</v>
      </c>
      <c r="X606" s="121">
        <v>0.27469059340027724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42"/>
        <v>0</v>
      </c>
      <c r="AF606" s="123">
        <f t="shared" si="243"/>
        <v>48.804872850176274</v>
      </c>
      <c r="AG606" s="1" t="str">
        <f t="shared" ref="AG606:AG626" si="246">+IF(ABS(S606-AF606)&gt;0.01,S606-AF606,"")</f>
        <v/>
      </c>
    </row>
    <row r="607" spans="1:35" ht="15">
      <c r="A607" s="29" t="s">
        <v>10</v>
      </c>
      <c r="B607" s="44">
        <v>73.680722297505994</v>
      </c>
      <c r="C607" s="44">
        <v>0</v>
      </c>
      <c r="D607" s="44">
        <v>5.0157133986305986</v>
      </c>
      <c r="E607" s="44">
        <v>0</v>
      </c>
      <c r="F607" s="457"/>
      <c r="G607" s="44">
        <v>0</v>
      </c>
      <c r="H607" s="45">
        <v>0</v>
      </c>
      <c r="I607" s="40">
        <f t="shared" si="244"/>
        <v>78.696435696136589</v>
      </c>
      <c r="K607" s="76" t="s">
        <v>10</v>
      </c>
      <c r="L607" s="44">
        <v>73.680722297505994</v>
      </c>
      <c r="M607" s="44">
        <v>0</v>
      </c>
      <c r="N607" s="44">
        <v>5.0157133986305986</v>
      </c>
      <c r="O607" s="44">
        <v>0</v>
      </c>
      <c r="P607" s="44">
        <v>0</v>
      </c>
      <c r="Q607" s="44">
        <v>0</v>
      </c>
      <c r="R607" s="86">
        <v>0</v>
      </c>
      <c r="S607" s="87">
        <f t="shared" si="245"/>
        <v>78.696435696136589</v>
      </c>
      <c r="U607" s="281" t="s">
        <v>10</v>
      </c>
      <c r="V607" s="117">
        <v>73.680722297505994</v>
      </c>
      <c r="W607" s="117">
        <v>5.0157133986305986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42"/>
        <v>0</v>
      </c>
      <c r="AF607" s="120">
        <f t="shared" si="243"/>
        <v>78.696435696136589</v>
      </c>
      <c r="AG607" s="1" t="str">
        <f t="shared" si="246"/>
        <v/>
      </c>
    </row>
    <row r="608" spans="1:35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244"/>
        <v>0</v>
      </c>
      <c r="K608" s="75" t="s">
        <v>52</v>
      </c>
      <c r="L608" s="88">
        <v>0</v>
      </c>
      <c r="M608" s="88">
        <v>0</v>
      </c>
      <c r="N608" s="88">
        <v>0</v>
      </c>
      <c r="O608" s="88">
        <v>0</v>
      </c>
      <c r="P608" s="88">
        <v>0</v>
      </c>
      <c r="Q608" s="88">
        <v>0</v>
      </c>
      <c r="R608" s="89">
        <v>0</v>
      </c>
      <c r="S608" s="90">
        <f t="shared" si="245"/>
        <v>0</v>
      </c>
      <c r="U608" s="105" t="s">
        <v>52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42"/>
        <v>0</v>
      </c>
      <c r="AF608" s="123">
        <f t="shared" si="243"/>
        <v>0</v>
      </c>
      <c r="AG608" s="1" t="str">
        <f t="shared" si="246"/>
        <v/>
      </c>
    </row>
    <row r="609" spans="1:35" ht="15">
      <c r="A609" s="29" t="s">
        <v>16</v>
      </c>
      <c r="B609" s="44">
        <v>365.8449612045365</v>
      </c>
      <c r="C609" s="44">
        <v>0</v>
      </c>
      <c r="D609" s="44">
        <v>47.419420920062919</v>
      </c>
      <c r="E609" s="44">
        <v>0</v>
      </c>
      <c r="F609" s="457"/>
      <c r="G609" s="44">
        <v>0</v>
      </c>
      <c r="H609" s="45">
        <v>0</v>
      </c>
      <c r="I609" s="40">
        <f t="shared" si="244"/>
        <v>413.26438212459942</v>
      </c>
      <c r="K609" s="76" t="s">
        <v>16</v>
      </c>
      <c r="L609" s="44">
        <v>365.8449612045365</v>
      </c>
      <c r="M609" s="44">
        <v>0</v>
      </c>
      <c r="N609" s="44">
        <v>47.419420920062919</v>
      </c>
      <c r="O609" s="44">
        <v>0</v>
      </c>
      <c r="P609" s="44">
        <v>0</v>
      </c>
      <c r="Q609" s="44">
        <v>0</v>
      </c>
      <c r="R609" s="86">
        <v>0</v>
      </c>
      <c r="S609" s="87">
        <f t="shared" si="245"/>
        <v>413.26438212459942</v>
      </c>
      <c r="U609" s="281" t="s">
        <v>16</v>
      </c>
      <c r="V609" s="117">
        <v>365.8449612045365</v>
      </c>
      <c r="W609" s="117">
        <v>47.419420920062919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42"/>
        <v>0</v>
      </c>
      <c r="AF609" s="120">
        <f t="shared" si="243"/>
        <v>413.26438212459942</v>
      </c>
      <c r="AG609" s="1" t="str">
        <f t="shared" si="246"/>
        <v/>
      </c>
    </row>
    <row r="610" spans="1:35" ht="15">
      <c r="A610" s="28" t="s">
        <v>64</v>
      </c>
      <c r="B610" s="41">
        <v>6301.5989307738182</v>
      </c>
      <c r="C610" s="41">
        <v>0</v>
      </c>
      <c r="D610" s="41">
        <v>816.78908788009494</v>
      </c>
      <c r="E610" s="41">
        <v>0</v>
      </c>
      <c r="F610" s="457"/>
      <c r="G610" s="41">
        <v>0</v>
      </c>
      <c r="H610" s="42">
        <v>0</v>
      </c>
      <c r="I610" s="43">
        <f t="shared" si="244"/>
        <v>7118.3880186539136</v>
      </c>
      <c r="K610" s="75" t="s">
        <v>64</v>
      </c>
      <c r="L610" s="88">
        <v>6301.5989307738182</v>
      </c>
      <c r="M610" s="88">
        <v>0</v>
      </c>
      <c r="N610" s="88">
        <v>816.78908788009494</v>
      </c>
      <c r="O610" s="88">
        <v>0</v>
      </c>
      <c r="P610" s="88">
        <v>0</v>
      </c>
      <c r="Q610" s="88">
        <v>0</v>
      </c>
      <c r="R610" s="89">
        <v>0</v>
      </c>
      <c r="S610" s="90">
        <f t="shared" si="245"/>
        <v>7118.3880186539136</v>
      </c>
      <c r="U610" s="105" t="s">
        <v>15</v>
      </c>
      <c r="V610" s="121">
        <v>6301.5989307738182</v>
      </c>
      <c r="W610" s="121">
        <v>816.78908788009494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42"/>
        <v>0</v>
      </c>
      <c r="AF610" s="123">
        <f t="shared" si="243"/>
        <v>7118.3880186539136</v>
      </c>
      <c r="AG610" s="1" t="str">
        <f t="shared" si="246"/>
        <v/>
      </c>
    </row>
    <row r="611" spans="1:35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244"/>
        <v>0</v>
      </c>
      <c r="K611" s="76" t="s">
        <v>54</v>
      </c>
      <c r="L611" s="44">
        <v>0</v>
      </c>
      <c r="M611" s="44">
        <v>0</v>
      </c>
      <c r="N611" s="44">
        <v>0</v>
      </c>
      <c r="O611" s="44">
        <v>0</v>
      </c>
      <c r="P611" s="44">
        <v>6373.0393720641732</v>
      </c>
      <c r="Q611" s="44">
        <v>0</v>
      </c>
      <c r="R611" s="86">
        <v>0</v>
      </c>
      <c r="S611" s="87">
        <f t="shared" si="245"/>
        <v>6373.0393720641732</v>
      </c>
      <c r="U611" s="282" t="s">
        <v>54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6373.0393720641732</v>
      </c>
      <c r="AF611" s="143">
        <f t="shared" si="243"/>
        <v>6373.0393720641732</v>
      </c>
      <c r="AG611" s="1" t="str">
        <f t="shared" si="246"/>
        <v/>
      </c>
    </row>
    <row r="612" spans="1:35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244"/>
        <v>0</v>
      </c>
      <c r="K612" s="75" t="s">
        <v>12</v>
      </c>
      <c r="L612" s="88">
        <v>0</v>
      </c>
      <c r="M612" s="88">
        <v>0</v>
      </c>
      <c r="N612" s="88">
        <v>0</v>
      </c>
      <c r="O612" s="88">
        <v>0</v>
      </c>
      <c r="P612" s="88">
        <v>3422.5256311759836</v>
      </c>
      <c r="Q612" s="88">
        <v>0</v>
      </c>
      <c r="R612" s="89">
        <v>0</v>
      </c>
      <c r="S612" s="90">
        <f t="shared" si="245"/>
        <v>3422.5256311759836</v>
      </c>
      <c r="U612" s="105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4" si="247">+P612</f>
        <v>3422.5256311759836</v>
      </c>
      <c r="AF612" s="123">
        <f t="shared" si="243"/>
        <v>3422.5256311759836</v>
      </c>
      <c r="AG612" s="3" t="str">
        <f t="shared" si="246"/>
        <v/>
      </c>
      <c r="AH612" s="3"/>
      <c r="AI612" s="3"/>
    </row>
    <row r="613" spans="1:35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244"/>
        <v>0</v>
      </c>
      <c r="K613" s="76" t="s">
        <v>55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6">
        <v>0</v>
      </c>
      <c r="S613" s="87">
        <f t="shared" si="245"/>
        <v>0</v>
      </c>
      <c r="U613" s="283" t="s">
        <v>55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47"/>
        <v>0</v>
      </c>
      <c r="AF613" s="143">
        <f t="shared" si="243"/>
        <v>0</v>
      </c>
      <c r="AG613" s="1" t="str">
        <f t="shared" si="246"/>
        <v/>
      </c>
    </row>
    <row r="614" spans="1:35" ht="15">
      <c r="A614" s="28" t="s">
        <v>17</v>
      </c>
      <c r="B614" s="41">
        <v>119.36126822142094</v>
      </c>
      <c r="C614" s="41">
        <v>0</v>
      </c>
      <c r="D614" s="41">
        <v>13.261808859541032</v>
      </c>
      <c r="E614" s="41">
        <v>0</v>
      </c>
      <c r="F614" s="457"/>
      <c r="G614" s="41">
        <v>0</v>
      </c>
      <c r="H614" s="42">
        <v>0</v>
      </c>
      <c r="I614" s="43">
        <f t="shared" si="244"/>
        <v>132.62307708096196</v>
      </c>
      <c r="K614" s="75" t="s">
        <v>17</v>
      </c>
      <c r="L614" s="88">
        <v>119.36126822142094</v>
      </c>
      <c r="M614" s="88">
        <v>0</v>
      </c>
      <c r="N614" s="88">
        <v>13.261808859541032</v>
      </c>
      <c r="O614" s="88">
        <v>0</v>
      </c>
      <c r="P614" s="88">
        <v>0</v>
      </c>
      <c r="Q614" s="88">
        <v>0</v>
      </c>
      <c r="R614" s="89">
        <v>0</v>
      </c>
      <c r="S614" s="90">
        <f t="shared" si="245"/>
        <v>132.62307708096196</v>
      </c>
      <c r="U614" s="105" t="s">
        <v>17</v>
      </c>
      <c r="V614" s="121">
        <v>119.36126822142094</v>
      </c>
      <c r="W614" s="121">
        <v>11.747289654352318</v>
      </c>
      <c r="X614" s="121">
        <v>1.5145192051887137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47"/>
        <v>0</v>
      </c>
      <c r="AF614" s="123">
        <f t="shared" si="243"/>
        <v>132.62307708096199</v>
      </c>
      <c r="AG614" s="1" t="str">
        <f t="shared" si="246"/>
        <v/>
      </c>
    </row>
    <row r="615" spans="1:35" ht="15">
      <c r="A615" s="29" t="s">
        <v>139</v>
      </c>
      <c r="B615" s="44">
        <v>2128.130764619108</v>
      </c>
      <c r="C615" s="44">
        <v>0</v>
      </c>
      <c r="D615" s="44">
        <v>231.30345011878782</v>
      </c>
      <c r="E615" s="44">
        <v>0</v>
      </c>
      <c r="F615" s="457"/>
      <c r="G615" s="44">
        <v>0</v>
      </c>
      <c r="H615" s="45">
        <v>0</v>
      </c>
      <c r="I615" s="40">
        <f t="shared" si="244"/>
        <v>2359.4342147378957</v>
      </c>
      <c r="K615" s="76" t="s">
        <v>139</v>
      </c>
      <c r="L615" s="44">
        <v>2128.130764619108</v>
      </c>
      <c r="M615" s="44">
        <v>0</v>
      </c>
      <c r="N615" s="44">
        <v>231.30345011878782</v>
      </c>
      <c r="O615" s="44">
        <v>0</v>
      </c>
      <c r="P615" s="44">
        <v>0</v>
      </c>
      <c r="Q615" s="44">
        <v>0</v>
      </c>
      <c r="R615" s="86">
        <v>0</v>
      </c>
      <c r="S615" s="87">
        <f t="shared" si="245"/>
        <v>2359.4342147378957</v>
      </c>
      <c r="U615" s="106" t="s">
        <v>139</v>
      </c>
      <c r="V615" s="117">
        <v>2128.130764619108</v>
      </c>
      <c r="W615" s="117">
        <v>227.98477770873407</v>
      </c>
      <c r="X615" s="117">
        <v>3.3186724100537486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47"/>
        <v>0</v>
      </c>
      <c r="AF615" s="143">
        <f t="shared" si="243"/>
        <v>2359.4342147378957</v>
      </c>
      <c r="AG615" s="1" t="str">
        <f t="shared" si="246"/>
        <v/>
      </c>
    </row>
    <row r="616" spans="1:35" ht="15">
      <c r="A616" s="28" t="s">
        <v>25</v>
      </c>
      <c r="B616" s="41">
        <v>767.55500544418715</v>
      </c>
      <c r="C616" s="41">
        <v>0</v>
      </c>
      <c r="D616" s="41">
        <v>1822.6655393078845</v>
      </c>
      <c r="E616" s="41">
        <v>1917.9377993699711</v>
      </c>
      <c r="F616" s="457"/>
      <c r="G616" s="41">
        <v>929.96069039820907</v>
      </c>
      <c r="H616" s="42">
        <v>0</v>
      </c>
      <c r="I616" s="43">
        <f t="shared" si="244"/>
        <v>5438.1190345202522</v>
      </c>
      <c r="K616" s="75" t="s">
        <v>25</v>
      </c>
      <c r="L616" s="88">
        <v>767.55500544418715</v>
      </c>
      <c r="M616" s="88">
        <v>0</v>
      </c>
      <c r="N616" s="88">
        <v>1822.6655393078845</v>
      </c>
      <c r="O616" s="88">
        <v>1917.9377993699711</v>
      </c>
      <c r="P616" s="88">
        <v>0</v>
      </c>
      <c r="Q616" s="88">
        <v>929.96069039820907</v>
      </c>
      <c r="R616" s="89">
        <v>0</v>
      </c>
      <c r="S616" s="90">
        <f t="shared" si="245"/>
        <v>5438.1190345202522</v>
      </c>
      <c r="U616" s="105" t="s">
        <v>25</v>
      </c>
      <c r="V616" s="121">
        <v>767.55500544418715</v>
      </c>
      <c r="W616" s="121">
        <v>1311.0338871035078</v>
      </c>
      <c r="X616" s="121">
        <v>511.63165220437656</v>
      </c>
      <c r="Y616" s="121">
        <v>614.00008069760588</v>
      </c>
      <c r="Z616" s="121">
        <v>618.17468543080554</v>
      </c>
      <c r="AA616" s="121">
        <v>250.6113685242974</v>
      </c>
      <c r="AB616" s="121">
        <v>492.86245390207085</v>
      </c>
      <c r="AC616" s="121">
        <v>437.09823649613821</v>
      </c>
      <c r="AD616" s="121">
        <v>435.15166471726235</v>
      </c>
      <c r="AE616" s="121">
        <f t="shared" si="247"/>
        <v>0</v>
      </c>
      <c r="AF616" s="123">
        <f t="shared" si="243"/>
        <v>5438.1190345202513</v>
      </c>
      <c r="AG616" s="1" t="str">
        <f t="shared" si="246"/>
        <v/>
      </c>
    </row>
    <row r="617" spans="1:35" ht="15">
      <c r="A617" s="29" t="s">
        <v>24</v>
      </c>
      <c r="B617" s="44">
        <v>838.22638272089773</v>
      </c>
      <c r="C617" s="44">
        <v>0</v>
      </c>
      <c r="D617" s="44">
        <v>126.67033528087677</v>
      </c>
      <c r="E617" s="44">
        <v>0</v>
      </c>
      <c r="F617" s="457"/>
      <c r="G617" s="44">
        <v>0</v>
      </c>
      <c r="H617" s="45">
        <v>0</v>
      </c>
      <c r="I617" s="40">
        <f t="shared" si="244"/>
        <v>964.8967180017745</v>
      </c>
      <c r="K617" s="76" t="s">
        <v>24</v>
      </c>
      <c r="L617" s="44">
        <v>838.22638272089773</v>
      </c>
      <c r="M617" s="44">
        <v>0</v>
      </c>
      <c r="N617" s="44">
        <v>126.67033528087677</v>
      </c>
      <c r="O617" s="44">
        <v>0</v>
      </c>
      <c r="P617" s="44">
        <v>0</v>
      </c>
      <c r="Q617" s="44">
        <v>0</v>
      </c>
      <c r="R617" s="86">
        <v>0</v>
      </c>
      <c r="S617" s="87">
        <f t="shared" si="245"/>
        <v>964.8967180017745</v>
      </c>
      <c r="U617" s="283" t="s">
        <v>24</v>
      </c>
      <c r="V617" s="117">
        <v>838.22638272089773</v>
      </c>
      <c r="W617" s="117">
        <v>126.67033528087677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47"/>
        <v>0</v>
      </c>
      <c r="AF617" s="143">
        <f t="shared" si="243"/>
        <v>964.8967180017745</v>
      </c>
      <c r="AG617" s="1" t="str">
        <f t="shared" si="246"/>
        <v/>
      </c>
    </row>
    <row r="618" spans="1:35" ht="15">
      <c r="A618" s="28" t="s">
        <v>56</v>
      </c>
      <c r="B618" s="41">
        <v>4572.6736609923537</v>
      </c>
      <c r="C618" s="41">
        <v>0</v>
      </c>
      <c r="D618" s="41">
        <v>302.97082647175853</v>
      </c>
      <c r="E618" s="41">
        <v>0</v>
      </c>
      <c r="F618" s="457"/>
      <c r="G618" s="41">
        <v>0</v>
      </c>
      <c r="H618" s="42">
        <v>0</v>
      </c>
      <c r="I618" s="43">
        <f t="shared" si="244"/>
        <v>4875.644487464112</v>
      </c>
      <c r="K618" s="75" t="s">
        <v>56</v>
      </c>
      <c r="L618" s="88">
        <v>4572.6736609923537</v>
      </c>
      <c r="M618" s="88">
        <v>0</v>
      </c>
      <c r="N618" s="88">
        <v>302.97082647175853</v>
      </c>
      <c r="O618" s="88">
        <v>0</v>
      </c>
      <c r="P618" s="88">
        <v>0</v>
      </c>
      <c r="Q618" s="88">
        <v>0</v>
      </c>
      <c r="R618" s="89">
        <v>0</v>
      </c>
      <c r="S618" s="90">
        <f t="shared" si="245"/>
        <v>4875.644487464112</v>
      </c>
      <c r="U618" s="105" t="s">
        <v>56</v>
      </c>
      <c r="V618" s="121">
        <v>4572.6736609923537</v>
      </c>
      <c r="W618" s="121">
        <v>268.94062620785456</v>
      </c>
      <c r="X618" s="121">
        <v>34.03020026390395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47"/>
        <v>0</v>
      </c>
      <c r="AF618" s="123">
        <f t="shared" si="243"/>
        <v>4875.644487464112</v>
      </c>
      <c r="AG618" s="1" t="str">
        <f t="shared" si="246"/>
        <v/>
      </c>
    </row>
    <row r="619" spans="1:35" ht="15">
      <c r="A619" s="29" t="s">
        <v>22</v>
      </c>
      <c r="B619" s="44">
        <v>466.02675471487407</v>
      </c>
      <c r="C619" s="44">
        <v>0</v>
      </c>
      <c r="D619" s="44">
        <v>107.25054416551983</v>
      </c>
      <c r="E619" s="44">
        <v>0</v>
      </c>
      <c r="F619" s="457"/>
      <c r="G619" s="44">
        <v>0</v>
      </c>
      <c r="H619" s="45">
        <v>0</v>
      </c>
      <c r="I619" s="40">
        <f t="shared" si="244"/>
        <v>573.27729888039391</v>
      </c>
      <c r="K619" s="76" t="s">
        <v>22</v>
      </c>
      <c r="L619" s="44">
        <v>466.02675471487407</v>
      </c>
      <c r="M619" s="44">
        <v>0</v>
      </c>
      <c r="N619" s="44">
        <v>107.25054416551983</v>
      </c>
      <c r="O619" s="44">
        <v>0</v>
      </c>
      <c r="P619" s="44">
        <v>399.38454452792718</v>
      </c>
      <c r="Q619" s="44">
        <v>0</v>
      </c>
      <c r="R619" s="86">
        <v>0</v>
      </c>
      <c r="S619" s="87">
        <f t="shared" si="245"/>
        <v>972.66184340832115</v>
      </c>
      <c r="U619" s="283" t="s">
        <v>22</v>
      </c>
      <c r="V619" s="117">
        <v>466.02675471487407</v>
      </c>
      <c r="W619" s="117">
        <v>106.1753371709527</v>
      </c>
      <c r="X619" s="117">
        <v>1.0752069945671281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47"/>
        <v>399.38454452792718</v>
      </c>
      <c r="AF619" s="143">
        <f t="shared" si="243"/>
        <v>972.66184340832115</v>
      </c>
      <c r="AG619" s="1" t="str">
        <f t="shared" si="246"/>
        <v/>
      </c>
    </row>
    <row r="620" spans="1:35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244"/>
        <v>0</v>
      </c>
      <c r="K620" s="75" t="s">
        <v>21</v>
      </c>
      <c r="L620" s="88">
        <v>0</v>
      </c>
      <c r="M620" s="88">
        <v>0</v>
      </c>
      <c r="N620" s="88">
        <v>0</v>
      </c>
      <c r="O620" s="88">
        <v>0</v>
      </c>
      <c r="P620" s="88">
        <v>0</v>
      </c>
      <c r="Q620" s="88">
        <v>0</v>
      </c>
      <c r="R620" s="89">
        <v>0</v>
      </c>
      <c r="S620" s="90">
        <f t="shared" si="245"/>
        <v>0</v>
      </c>
      <c r="U620" s="105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47"/>
        <v>0</v>
      </c>
      <c r="AF620" s="123">
        <f t="shared" si="243"/>
        <v>0</v>
      </c>
      <c r="AG620" s="1" t="str">
        <f t="shared" si="246"/>
        <v/>
      </c>
    </row>
    <row r="621" spans="1:35" ht="15">
      <c r="A621" s="30" t="s">
        <v>60</v>
      </c>
      <c r="B621" s="44">
        <v>145.66277131525894</v>
      </c>
      <c r="C621" s="44">
        <v>0</v>
      </c>
      <c r="D621" s="44">
        <v>296.6690306483149</v>
      </c>
      <c r="E621" s="44">
        <v>0</v>
      </c>
      <c r="F621" s="457"/>
      <c r="G621" s="44">
        <v>0</v>
      </c>
      <c r="H621" s="45">
        <v>0</v>
      </c>
      <c r="I621" s="40">
        <f t="shared" si="244"/>
        <v>442.33180196357387</v>
      </c>
      <c r="K621" s="77" t="s">
        <v>60</v>
      </c>
      <c r="L621" s="44">
        <v>145.66277131525894</v>
      </c>
      <c r="M621" s="44">
        <v>0</v>
      </c>
      <c r="N621" s="44">
        <v>296.6690306483149</v>
      </c>
      <c r="O621" s="44">
        <v>0</v>
      </c>
      <c r="P621" s="44">
        <v>0</v>
      </c>
      <c r="Q621" s="44">
        <v>0</v>
      </c>
      <c r="R621" s="86">
        <v>0</v>
      </c>
      <c r="S621" s="87">
        <f t="shared" si="245"/>
        <v>442.33180196357387</v>
      </c>
      <c r="U621" s="284" t="s">
        <v>60</v>
      </c>
      <c r="V621" s="117">
        <v>145.66277131525894</v>
      </c>
      <c r="W621" s="117">
        <v>296.6690306483149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47"/>
        <v>0</v>
      </c>
      <c r="AF621" s="120">
        <f t="shared" si="243"/>
        <v>442.33180196357387</v>
      </c>
      <c r="AG621" s="1" t="str">
        <f t="shared" si="246"/>
        <v/>
      </c>
    </row>
    <row r="622" spans="1:35" ht="15">
      <c r="A622" s="57" t="s">
        <v>23</v>
      </c>
      <c r="B622" s="61">
        <v>145.66277131525894</v>
      </c>
      <c r="C622" s="61">
        <v>0</v>
      </c>
      <c r="D622" s="61">
        <v>296.6690306483149</v>
      </c>
      <c r="E622" s="61">
        <v>0</v>
      </c>
      <c r="F622" s="457"/>
      <c r="G622" s="61">
        <v>0</v>
      </c>
      <c r="H622" s="62">
        <v>0</v>
      </c>
      <c r="I622" s="63">
        <f t="shared" si="244"/>
        <v>442.33180196357387</v>
      </c>
      <c r="K622" s="78" t="s">
        <v>23</v>
      </c>
      <c r="L622" s="91">
        <v>145.66277131525894</v>
      </c>
      <c r="M622" s="91">
        <v>0</v>
      </c>
      <c r="N622" s="91">
        <v>296.6690306483149</v>
      </c>
      <c r="O622" s="91">
        <v>0</v>
      </c>
      <c r="P622" s="91">
        <v>0</v>
      </c>
      <c r="Q622" s="91">
        <v>0</v>
      </c>
      <c r="R622" s="92">
        <v>0</v>
      </c>
      <c r="S622" s="93">
        <f t="shared" si="245"/>
        <v>442.33180196357387</v>
      </c>
      <c r="U622" s="285" t="s">
        <v>134</v>
      </c>
      <c r="V622" s="121">
        <v>145.66277131525894</v>
      </c>
      <c r="W622" s="121">
        <v>296.6690306483149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47"/>
        <v>0</v>
      </c>
      <c r="AF622" s="123">
        <f t="shared" si="243"/>
        <v>442.33180196357387</v>
      </c>
      <c r="AG622" s="1" t="str">
        <f t="shared" si="246"/>
        <v/>
      </c>
    </row>
    <row r="623" spans="1:35" ht="15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244"/>
        <v>0</v>
      </c>
      <c r="K623" s="79" t="s">
        <v>19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94">
        <v>0</v>
      </c>
      <c r="S623" s="95">
        <f t="shared" si="245"/>
        <v>0</v>
      </c>
      <c r="U623" s="286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47"/>
        <v>0</v>
      </c>
      <c r="AF623" s="143">
        <f t="shared" si="243"/>
        <v>0</v>
      </c>
      <c r="AG623" s="1" t="str">
        <f t="shared" si="246"/>
        <v/>
      </c>
    </row>
    <row r="624" spans="1:35" ht="15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244"/>
        <v>0</v>
      </c>
      <c r="K624" s="78" t="s">
        <v>20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s="91">
        <v>0</v>
      </c>
      <c r="R624" s="92">
        <v>0</v>
      </c>
      <c r="S624" s="93">
        <f t="shared" si="245"/>
        <v>0</v>
      </c>
      <c r="U624" s="285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47"/>
        <v>0</v>
      </c>
      <c r="AF624" s="123">
        <f t="shared" si="243"/>
        <v>0</v>
      </c>
      <c r="AG624" s="1" t="str">
        <f t="shared" si="246"/>
        <v/>
      </c>
    </row>
    <row r="625" spans="1:35" ht="15.7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244"/>
        <v>0</v>
      </c>
      <c r="K625" s="80" t="s">
        <v>11</v>
      </c>
      <c r="L625" s="54">
        <v>0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6">
        <v>0</v>
      </c>
      <c r="S625" s="97">
        <f t="shared" si="245"/>
        <v>0</v>
      </c>
      <c r="U625" s="287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17">
        <v>0</v>
      </c>
      <c r="AF625" s="143">
        <f t="shared" si="243"/>
        <v>0</v>
      </c>
      <c r="AG625" s="1" t="str">
        <f t="shared" si="246"/>
        <v/>
      </c>
    </row>
    <row r="626" spans="1:35" ht="15">
      <c r="A626" s="35" t="s">
        <v>26</v>
      </c>
      <c r="B626" s="69">
        <f>SUM(B605:B621)</f>
        <v>15852.120372190946</v>
      </c>
      <c r="C626" s="69">
        <f t="shared" ref="C626:I626" si="248">SUM(C605:C621)</f>
        <v>0</v>
      </c>
      <c r="D626" s="69">
        <f t="shared" si="248"/>
        <v>3771.4466041893656</v>
      </c>
      <c r="E626" s="69">
        <f t="shared" si="248"/>
        <v>1917.9377993699711</v>
      </c>
      <c r="F626" s="69">
        <f t="shared" si="248"/>
        <v>0</v>
      </c>
      <c r="G626" s="69">
        <f t="shared" si="248"/>
        <v>929.96069039820907</v>
      </c>
      <c r="H626" s="70">
        <f t="shared" si="248"/>
        <v>0</v>
      </c>
      <c r="I626" s="40">
        <f t="shared" si="248"/>
        <v>22471.465466148496</v>
      </c>
      <c r="K626" s="81" t="s">
        <v>26</v>
      </c>
      <c r="L626" s="69">
        <f>SUM(L605:L621)</f>
        <v>15852.120372190946</v>
      </c>
      <c r="M626" s="69">
        <f t="shared" ref="M626:S626" si="249">SUM(M605:M621)</f>
        <v>0</v>
      </c>
      <c r="N626" s="69">
        <f t="shared" si="249"/>
        <v>3771.4466041893656</v>
      </c>
      <c r="O626" s="69">
        <f t="shared" si="249"/>
        <v>1917.9377993699711</v>
      </c>
      <c r="P626" s="69">
        <f t="shared" si="249"/>
        <v>10194.949547768085</v>
      </c>
      <c r="Q626" s="69">
        <f t="shared" si="249"/>
        <v>929.96069039820907</v>
      </c>
      <c r="R626" s="70">
        <f t="shared" si="249"/>
        <v>0</v>
      </c>
      <c r="S626" s="98">
        <f t="shared" si="249"/>
        <v>32666.415013916583</v>
      </c>
      <c r="U626" s="110" t="s">
        <v>59</v>
      </c>
      <c r="V626" s="130">
        <f>SUM(V605:V621)</f>
        <v>15852.120372190946</v>
      </c>
      <c r="W626" s="130">
        <f t="shared" ref="W626:AE626" si="250">SUM(W605:W621)</f>
        <v>3219.6016625178754</v>
      </c>
      <c r="X626" s="130">
        <f t="shared" si="250"/>
        <v>551.84494167149035</v>
      </c>
      <c r="Y626" s="130">
        <f t="shared" si="250"/>
        <v>614.00008069760588</v>
      </c>
      <c r="Z626" s="130">
        <f t="shared" si="250"/>
        <v>618.17468543080554</v>
      </c>
      <c r="AA626" s="130">
        <f t="shared" si="250"/>
        <v>250.6113685242974</v>
      </c>
      <c r="AB626" s="130">
        <f t="shared" si="250"/>
        <v>492.86245390207085</v>
      </c>
      <c r="AC626" s="130">
        <f t="shared" si="250"/>
        <v>437.09823649613821</v>
      </c>
      <c r="AD626" s="131">
        <f t="shared" si="250"/>
        <v>435.15166471726235</v>
      </c>
      <c r="AE626" s="144">
        <f t="shared" si="250"/>
        <v>10194.949547768085</v>
      </c>
      <c r="AF626" s="132">
        <f>SUM(AF605:AF621)</f>
        <v>32666.415013916583</v>
      </c>
      <c r="AG626" s="1" t="str">
        <f t="shared" si="246"/>
        <v/>
      </c>
    </row>
    <row r="627" spans="1:35" ht="15" thickBot="1">
      <c r="A627" s="60" t="s">
        <v>83</v>
      </c>
      <c r="B627" s="49">
        <f>IF($I626=0,"-",B626/$I626)</f>
        <v>0.70543331479964777</v>
      </c>
      <c r="C627" s="49">
        <f t="shared" ref="C627:H627" si="251">IF($I626=0,"-",C626/$I626)</f>
        <v>0</v>
      </c>
      <c r="D627" s="49">
        <f t="shared" si="251"/>
        <v>0.1678326947510724</v>
      </c>
      <c r="E627" s="49">
        <f t="shared" si="251"/>
        <v>8.5349920870056037E-2</v>
      </c>
      <c r="F627" s="49">
        <f t="shared" si="251"/>
        <v>0</v>
      </c>
      <c r="G627" s="49">
        <f t="shared" si="251"/>
        <v>4.1384069579223574E-2</v>
      </c>
      <c r="H627" s="71">
        <f t="shared" si="251"/>
        <v>0</v>
      </c>
      <c r="I627" s="50">
        <f>SUM(B627:H627)</f>
        <v>0.99999999999999978</v>
      </c>
      <c r="K627" s="82" t="s">
        <v>83</v>
      </c>
      <c r="L627" s="99">
        <f>IF($S626=0,"-",L626/$S626)</f>
        <v>0.48527272935942334</v>
      </c>
      <c r="M627" s="99">
        <f t="shared" ref="M627:R627" si="252">IF($S626=0,"-",M626/$S626)</f>
        <v>0</v>
      </c>
      <c r="N627" s="99">
        <f t="shared" si="252"/>
        <v>0.11545333647976522</v>
      </c>
      <c r="O627" s="99">
        <f t="shared" si="252"/>
        <v>5.8712833916819127E-2</v>
      </c>
      <c r="P627" s="99">
        <f t="shared" si="252"/>
        <v>0.31209269653326882</v>
      </c>
      <c r="Q627" s="99">
        <f t="shared" si="252"/>
        <v>2.8468403710723265E-2</v>
      </c>
      <c r="R627" s="100">
        <f t="shared" si="252"/>
        <v>0</v>
      </c>
      <c r="S627" s="101">
        <f>SUM(L627:R627)</f>
        <v>0.99999999999999978</v>
      </c>
      <c r="U627" s="111" t="s">
        <v>83</v>
      </c>
      <c r="V627" s="133">
        <f>V626/$AF626</f>
        <v>0.48527272935942334</v>
      </c>
      <c r="W627" s="133">
        <f t="shared" ref="W627:AF627" si="253">W626/$AF626</f>
        <v>9.8559993839123672E-2</v>
      </c>
      <c r="X627" s="133">
        <f t="shared" si="253"/>
        <v>1.6893342640641549E-2</v>
      </c>
      <c r="Y627" s="133">
        <f t="shared" si="253"/>
        <v>1.8796065636098386E-2</v>
      </c>
      <c r="Z627" s="133">
        <f t="shared" si="253"/>
        <v>1.8923860643031996E-2</v>
      </c>
      <c r="AA627" s="133">
        <f t="shared" si="253"/>
        <v>7.6718356886585704E-3</v>
      </c>
      <c r="AB627" s="133">
        <f t="shared" si="253"/>
        <v>1.508774237063054E-2</v>
      </c>
      <c r="AC627" s="133">
        <f t="shared" si="253"/>
        <v>1.3380661340092727E-2</v>
      </c>
      <c r="AD627" s="133">
        <f t="shared" si="253"/>
        <v>1.3321071949030174E-2</v>
      </c>
      <c r="AE627" s="133">
        <f t="shared" si="253"/>
        <v>0.31209269653326882</v>
      </c>
      <c r="AF627" s="134">
        <f t="shared" si="253"/>
        <v>1</v>
      </c>
    </row>
    <row r="628" spans="1:35" s="3" customFormat="1" ht="15" thickBot="1">
      <c r="A628" s="33"/>
      <c r="B628" s="33"/>
      <c r="C628" s="33"/>
      <c r="D628" s="33"/>
      <c r="E628" s="33"/>
      <c r="F628" s="33"/>
      <c r="G628" s="33"/>
      <c r="H628" s="33"/>
      <c r="I628" s="33"/>
      <c r="J628" s="5"/>
      <c r="K628" s="33"/>
      <c r="L628" s="33"/>
      <c r="M628" s="33"/>
      <c r="N628" s="33"/>
      <c r="O628" s="33"/>
      <c r="P628" s="33"/>
      <c r="Q628" s="33"/>
      <c r="R628" s="33"/>
      <c r="S628" s="33"/>
      <c r="T628" s="5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G628" s="1"/>
      <c r="AH628" s="1"/>
      <c r="AI628" s="1"/>
    </row>
    <row r="629" spans="1:35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448" t="s">
        <v>47</v>
      </c>
      <c r="L629" s="84" t="s">
        <v>0</v>
      </c>
      <c r="M629" s="84" t="s">
        <v>1</v>
      </c>
      <c r="N629" s="84" t="s">
        <v>2</v>
      </c>
      <c r="O629" s="84" t="s">
        <v>3</v>
      </c>
      <c r="P629" s="84" t="s">
        <v>27</v>
      </c>
      <c r="Q629" s="84" t="s">
        <v>4</v>
      </c>
      <c r="R629" s="84" t="s">
        <v>5</v>
      </c>
      <c r="S629" s="85" t="s">
        <v>6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5" ht="15">
      <c r="A630" s="455" t="s">
        <v>47</v>
      </c>
      <c r="B630" s="387" t="s">
        <v>115</v>
      </c>
      <c r="C630" s="388"/>
      <c r="D630" s="388"/>
      <c r="E630" s="388"/>
      <c r="F630" s="388"/>
      <c r="G630" s="388"/>
      <c r="H630" s="388"/>
      <c r="I630" s="389"/>
      <c r="K630" s="449" t="s">
        <v>47</v>
      </c>
      <c r="L630" s="390" t="s">
        <v>115</v>
      </c>
      <c r="M630" s="391"/>
      <c r="N630" s="391"/>
      <c r="O630" s="391"/>
      <c r="P630" s="391"/>
      <c r="Q630" s="391"/>
      <c r="R630" s="391"/>
      <c r="S630" s="392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35" ht="15">
      <c r="A631" s="27" t="s">
        <v>7</v>
      </c>
      <c r="B631" s="38">
        <v>0.18756734146474782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0.18756734146474782</v>
      </c>
      <c r="K631" s="83" t="s">
        <v>7</v>
      </c>
      <c r="L631" s="38">
        <v>0.18756734146474782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2">
        <v>0</v>
      </c>
      <c r="S631" s="103">
        <f>SUM(L631:R631)</f>
        <v>0.18756734146474782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35" ht="15">
      <c r="A632" s="28" t="s">
        <v>8</v>
      </c>
      <c r="B632" s="41">
        <v>7.434055625803385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54">SUM(B632:H632)</f>
        <v>7.434055625803385</v>
      </c>
      <c r="K632" s="75" t="s">
        <v>8</v>
      </c>
      <c r="L632" s="88">
        <v>7.434055625803385</v>
      </c>
      <c r="M632" s="88">
        <v>0</v>
      </c>
      <c r="N632" s="88">
        <v>0</v>
      </c>
      <c r="O632" s="88">
        <v>0</v>
      </c>
      <c r="P632" s="88">
        <v>0</v>
      </c>
      <c r="Q632" s="88">
        <v>0</v>
      </c>
      <c r="R632" s="89">
        <v>0</v>
      </c>
      <c r="S632" s="90">
        <f t="shared" ref="S632:S651" si="255">SUM(L632:R632)</f>
        <v>7.434055625803385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5" ht="15">
      <c r="A633" s="29" t="s">
        <v>10</v>
      </c>
      <c r="B633" s="44">
        <v>1.8121577258662003</v>
      </c>
      <c r="C633" s="44">
        <v>0</v>
      </c>
      <c r="D633" s="44">
        <v>5.805148402119392E-3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54"/>
        <v>1.8179628742683196</v>
      </c>
      <c r="K633" s="76" t="s">
        <v>10</v>
      </c>
      <c r="L633" s="44">
        <v>1.8121577258662003</v>
      </c>
      <c r="M633" s="44">
        <v>0</v>
      </c>
      <c r="N633" s="44">
        <v>5.805148402119392E-3</v>
      </c>
      <c r="O633" s="44">
        <v>0</v>
      </c>
      <c r="P633" s="44">
        <v>0</v>
      </c>
      <c r="Q633" s="44">
        <v>0</v>
      </c>
      <c r="R633" s="86">
        <v>0</v>
      </c>
      <c r="S633" s="87">
        <f t="shared" si="255"/>
        <v>1.8179628742683196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5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54"/>
        <v>0</v>
      </c>
      <c r="K634" s="75" t="s">
        <v>52</v>
      </c>
      <c r="L634" s="88">
        <v>0</v>
      </c>
      <c r="M634" s="88">
        <v>0</v>
      </c>
      <c r="N634" s="88">
        <v>0</v>
      </c>
      <c r="O634" s="88">
        <v>0</v>
      </c>
      <c r="P634" s="88">
        <v>0</v>
      </c>
      <c r="Q634" s="88">
        <v>0</v>
      </c>
      <c r="R634" s="89">
        <v>0</v>
      </c>
      <c r="S634" s="90">
        <f t="shared" si="255"/>
        <v>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5" ht="15">
      <c r="A635" s="29" t="s">
        <v>16</v>
      </c>
      <c r="B635" s="44">
        <v>103.35140016231347</v>
      </c>
      <c r="C635" s="44">
        <v>0.44669122933726235</v>
      </c>
      <c r="D635" s="44">
        <v>8.3280279018161441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54"/>
        <v>112.12611929346687</v>
      </c>
      <c r="K635" s="76" t="s">
        <v>16</v>
      </c>
      <c r="L635" s="44">
        <v>103.35140016231347</v>
      </c>
      <c r="M635" s="44">
        <v>0.44669122933726235</v>
      </c>
      <c r="N635" s="44">
        <v>8.3280279018161441</v>
      </c>
      <c r="O635" s="44">
        <v>0</v>
      </c>
      <c r="P635" s="44">
        <v>0</v>
      </c>
      <c r="Q635" s="44">
        <v>0</v>
      </c>
      <c r="R635" s="86">
        <v>0</v>
      </c>
      <c r="S635" s="87">
        <f t="shared" si="255"/>
        <v>112.12611929346687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5" ht="15">
      <c r="A636" s="28" t="s">
        <v>64</v>
      </c>
      <c r="B636" s="41">
        <v>6.9975129021049618</v>
      </c>
      <c r="C636" s="41">
        <v>0.15791851632688772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54"/>
        <v>7.1554314184318493</v>
      </c>
      <c r="K636" s="75" t="s">
        <v>64</v>
      </c>
      <c r="L636" s="88">
        <v>6.9975129021049618</v>
      </c>
      <c r="M636" s="88">
        <v>0.15791851632688772</v>
      </c>
      <c r="N636" s="88">
        <v>0</v>
      </c>
      <c r="O636" s="88">
        <v>0</v>
      </c>
      <c r="P636" s="88">
        <v>0</v>
      </c>
      <c r="Q636" s="88">
        <v>0</v>
      </c>
      <c r="R636" s="89">
        <v>0</v>
      </c>
      <c r="S636" s="90">
        <f t="shared" si="255"/>
        <v>7.1554314184318493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5" ht="15">
      <c r="A637" s="29" t="s">
        <v>54</v>
      </c>
      <c r="B637" s="44">
        <v>0</v>
      </c>
      <c r="C637" s="44">
        <v>0.31070001202001052</v>
      </c>
      <c r="D637" s="44">
        <v>0</v>
      </c>
      <c r="E637" s="44">
        <v>15.080030369898981</v>
      </c>
      <c r="F637" s="44">
        <v>595.55231651303939</v>
      </c>
      <c r="G637" s="44">
        <v>0</v>
      </c>
      <c r="H637" s="45">
        <v>0</v>
      </c>
      <c r="I637" s="40">
        <f t="shared" si="254"/>
        <v>610.94304689495834</v>
      </c>
      <c r="K637" s="76" t="s">
        <v>54</v>
      </c>
      <c r="L637" s="44">
        <v>0</v>
      </c>
      <c r="M637" s="44">
        <v>0.31070001202001052</v>
      </c>
      <c r="N637" s="44">
        <v>0</v>
      </c>
      <c r="O637" s="44">
        <v>15.080030369898981</v>
      </c>
      <c r="P637" s="44">
        <v>595.55231651303939</v>
      </c>
      <c r="Q637" s="44">
        <v>0</v>
      </c>
      <c r="R637" s="86">
        <v>0</v>
      </c>
      <c r="S637" s="87">
        <f t="shared" si="255"/>
        <v>610.94304689495834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5" ht="15">
      <c r="A638" s="28" t="s">
        <v>12</v>
      </c>
      <c r="B638" s="41">
        <v>0</v>
      </c>
      <c r="C638" s="41">
        <v>0</v>
      </c>
      <c r="D638" s="41">
        <v>0</v>
      </c>
      <c r="E638" s="41">
        <v>27.012964217909758</v>
      </c>
      <c r="F638" s="41">
        <v>0</v>
      </c>
      <c r="G638" s="41">
        <v>0</v>
      </c>
      <c r="H638" s="42">
        <v>0</v>
      </c>
      <c r="I638" s="43">
        <f t="shared" si="254"/>
        <v>27.012964217909758</v>
      </c>
      <c r="K638" s="75" t="s">
        <v>12</v>
      </c>
      <c r="L638" s="88">
        <v>0</v>
      </c>
      <c r="M638" s="88">
        <v>0</v>
      </c>
      <c r="N638" s="88">
        <v>0</v>
      </c>
      <c r="O638" s="88">
        <v>27.012964217909758</v>
      </c>
      <c r="P638" s="88">
        <v>0</v>
      </c>
      <c r="Q638" s="88">
        <v>0</v>
      </c>
      <c r="R638" s="89">
        <v>0</v>
      </c>
      <c r="S638" s="90">
        <f t="shared" si="255"/>
        <v>27.012964217909758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G638" s="3"/>
      <c r="AH638" s="3"/>
      <c r="AI638" s="3"/>
    </row>
    <row r="639" spans="1:35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54"/>
        <v>0</v>
      </c>
      <c r="K639" s="76" t="s">
        <v>55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6">
        <v>0</v>
      </c>
      <c r="S639" s="87">
        <f t="shared" si="255"/>
        <v>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5" ht="15">
      <c r="A640" s="28" t="s">
        <v>17</v>
      </c>
      <c r="B640" s="41">
        <v>13.119797745563909</v>
      </c>
      <c r="C640" s="41">
        <v>0</v>
      </c>
      <c r="D640" s="41">
        <v>6.3515982067109553E-2</v>
      </c>
      <c r="E640" s="41">
        <v>0.38647653641598423</v>
      </c>
      <c r="F640" s="41">
        <v>0</v>
      </c>
      <c r="G640" s="41">
        <v>0</v>
      </c>
      <c r="H640" s="42">
        <v>0</v>
      </c>
      <c r="I640" s="43">
        <f t="shared" si="254"/>
        <v>13.569790264047002</v>
      </c>
      <c r="K640" s="75" t="s">
        <v>17</v>
      </c>
      <c r="L640" s="88">
        <v>13.119797745563909</v>
      </c>
      <c r="M640" s="88">
        <v>0</v>
      </c>
      <c r="N640" s="88">
        <v>6.3515982067109553E-2</v>
      </c>
      <c r="O640" s="88">
        <v>0.38647653641598423</v>
      </c>
      <c r="P640" s="88">
        <v>0</v>
      </c>
      <c r="Q640" s="88">
        <v>0</v>
      </c>
      <c r="R640" s="89">
        <v>0</v>
      </c>
      <c r="S640" s="90">
        <f t="shared" si="255"/>
        <v>13.569790264047002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5" ht="15">
      <c r="A641" s="29" t="s">
        <v>139</v>
      </c>
      <c r="B641" s="44">
        <v>19.197289208753009</v>
      </c>
      <c r="C641" s="44">
        <v>0</v>
      </c>
      <c r="D641" s="44">
        <v>4.961661048113104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54"/>
        <v>24.158950256866113</v>
      </c>
      <c r="K641" s="76" t="s">
        <v>139</v>
      </c>
      <c r="L641" s="44">
        <v>19.197289208753009</v>
      </c>
      <c r="M641" s="44">
        <v>0</v>
      </c>
      <c r="N641" s="44">
        <v>4.961661048113104</v>
      </c>
      <c r="O641" s="44">
        <v>0</v>
      </c>
      <c r="P641" s="44">
        <v>0</v>
      </c>
      <c r="Q641" s="44">
        <v>0</v>
      </c>
      <c r="R641" s="86">
        <v>0</v>
      </c>
      <c r="S641" s="87">
        <f t="shared" si="255"/>
        <v>24.158950256866113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5" ht="15">
      <c r="A642" s="28" t="s">
        <v>25</v>
      </c>
      <c r="B642" s="41">
        <v>74.761121037924667</v>
      </c>
      <c r="C642" s="41">
        <v>9.7138879037131878E-2</v>
      </c>
      <c r="D642" s="41">
        <v>1.5463815468713829</v>
      </c>
      <c r="E642" s="41">
        <v>124.22957348253993</v>
      </c>
      <c r="F642" s="41">
        <v>0</v>
      </c>
      <c r="G642" s="41">
        <v>41.892728253881124</v>
      </c>
      <c r="H642" s="42">
        <v>0.58775460775586452</v>
      </c>
      <c r="I642" s="43">
        <f t="shared" si="254"/>
        <v>243.11469780801011</v>
      </c>
      <c r="K642" s="75" t="s">
        <v>25</v>
      </c>
      <c r="L642" s="88">
        <v>74.761121037924667</v>
      </c>
      <c r="M642" s="88">
        <v>9.7138879037131878E-2</v>
      </c>
      <c r="N642" s="88">
        <v>1.5463815468713829</v>
      </c>
      <c r="O642" s="88">
        <v>124.22957348253993</v>
      </c>
      <c r="P642" s="88">
        <v>0</v>
      </c>
      <c r="Q642" s="88">
        <v>41.892728253881124</v>
      </c>
      <c r="R642" s="89">
        <v>0.58775460775586452</v>
      </c>
      <c r="S642" s="90">
        <f t="shared" si="255"/>
        <v>243.11469780801011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5" ht="15">
      <c r="A643" s="29" t="s">
        <v>24</v>
      </c>
      <c r="B643" s="44">
        <v>13.639918875789586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54"/>
        <v>13.639918875789586</v>
      </c>
      <c r="K643" s="76" t="s">
        <v>24</v>
      </c>
      <c r="L643" s="44">
        <v>13.639918875789586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6">
        <v>0</v>
      </c>
      <c r="S643" s="87">
        <f t="shared" si="255"/>
        <v>13.639918875789586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5" ht="15">
      <c r="A644" s="28" t="s">
        <v>56</v>
      </c>
      <c r="B644" s="41">
        <v>190.34998838709936</v>
      </c>
      <c r="C644" s="41">
        <v>8.6222084315352081</v>
      </c>
      <c r="D644" s="41">
        <v>108.38672945957573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54"/>
        <v>307.35892627821028</v>
      </c>
      <c r="K644" s="75" t="s">
        <v>56</v>
      </c>
      <c r="L644" s="88">
        <v>190.34998838709936</v>
      </c>
      <c r="M644" s="88">
        <v>8.6222084315352081</v>
      </c>
      <c r="N644" s="88">
        <v>108.38672945957573</v>
      </c>
      <c r="O644" s="88">
        <v>0</v>
      </c>
      <c r="P644" s="88">
        <v>0</v>
      </c>
      <c r="Q644" s="88">
        <v>0</v>
      </c>
      <c r="R644" s="89">
        <v>0</v>
      </c>
      <c r="S644" s="90">
        <f t="shared" si="255"/>
        <v>307.35892627821028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5" ht="15">
      <c r="A645" s="29" t="s">
        <v>22</v>
      </c>
      <c r="B645" s="44">
        <v>78.110603722585282</v>
      </c>
      <c r="C645" s="44">
        <v>0</v>
      </c>
      <c r="D645" s="44">
        <v>0</v>
      </c>
      <c r="E645" s="44">
        <v>0.68373549700691127</v>
      </c>
      <c r="F645" s="44">
        <v>34.719217188619375</v>
      </c>
      <c r="G645" s="44">
        <v>0</v>
      </c>
      <c r="H645" s="45">
        <v>0</v>
      </c>
      <c r="I645" s="40">
        <f t="shared" si="254"/>
        <v>113.51355640821157</v>
      </c>
      <c r="K645" s="76" t="s">
        <v>22</v>
      </c>
      <c r="L645" s="44">
        <v>78.110603722585282</v>
      </c>
      <c r="M645" s="44">
        <v>0</v>
      </c>
      <c r="N645" s="44">
        <v>0</v>
      </c>
      <c r="O645" s="44">
        <v>0.68373549700691127</v>
      </c>
      <c r="P645" s="44">
        <v>34.719217188619375</v>
      </c>
      <c r="Q645" s="44">
        <v>0</v>
      </c>
      <c r="R645" s="86">
        <v>0</v>
      </c>
      <c r="S645" s="87">
        <f t="shared" si="255"/>
        <v>113.51355640821157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5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54"/>
        <v>0</v>
      </c>
      <c r="K646" s="75" t="s">
        <v>21</v>
      </c>
      <c r="L646" s="88">
        <v>0</v>
      </c>
      <c r="M646" s="88">
        <v>0</v>
      </c>
      <c r="N646" s="88">
        <v>0</v>
      </c>
      <c r="O646" s="88">
        <v>0</v>
      </c>
      <c r="P646" s="88">
        <v>0</v>
      </c>
      <c r="Q646" s="88">
        <v>0</v>
      </c>
      <c r="R646" s="89">
        <v>0</v>
      </c>
      <c r="S646" s="90">
        <f t="shared" si="255"/>
        <v>0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5" ht="15">
      <c r="A647" s="30" t="s">
        <v>60</v>
      </c>
      <c r="B647" s="44">
        <v>5.9727125495182456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54"/>
        <v>5.9727125495182456</v>
      </c>
      <c r="K647" s="77" t="s">
        <v>60</v>
      </c>
      <c r="L647" s="44">
        <v>5.9727125495182456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6">
        <v>0</v>
      </c>
      <c r="S647" s="87">
        <f t="shared" si="255"/>
        <v>5.9727125495182456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5">
      <c r="A648" s="57" t="s">
        <v>23</v>
      </c>
      <c r="B648" s="61">
        <v>5.9727125495182456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254"/>
        <v>5.9727125495182456</v>
      </c>
      <c r="K648" s="78" t="s">
        <v>23</v>
      </c>
      <c r="L648" s="91">
        <v>5.9727125495182456</v>
      </c>
      <c r="M648" s="91">
        <v>0</v>
      </c>
      <c r="N648" s="91">
        <v>0</v>
      </c>
      <c r="O648" s="91">
        <v>0</v>
      </c>
      <c r="P648" s="91">
        <v>0</v>
      </c>
      <c r="Q648" s="91">
        <v>0</v>
      </c>
      <c r="R648" s="92">
        <v>0</v>
      </c>
      <c r="S648" s="93">
        <f t="shared" si="255"/>
        <v>5.9727125495182456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5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254"/>
        <v>0</v>
      </c>
      <c r="K649" s="79" t="s">
        <v>19</v>
      </c>
      <c r="L649" s="64">
        <v>0</v>
      </c>
      <c r="M649" s="64">
        <v>0</v>
      </c>
      <c r="N649" s="64">
        <v>0</v>
      </c>
      <c r="O649" s="64">
        <v>0</v>
      </c>
      <c r="P649" s="64">
        <v>0</v>
      </c>
      <c r="Q649" s="64">
        <v>0</v>
      </c>
      <c r="R649" s="94">
        <v>0</v>
      </c>
      <c r="S649" s="95">
        <f t="shared" si="255"/>
        <v>0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5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254"/>
        <v>0</v>
      </c>
      <c r="K650" s="78" t="s">
        <v>20</v>
      </c>
      <c r="L650" s="91">
        <v>0</v>
      </c>
      <c r="M650" s="91">
        <v>0</v>
      </c>
      <c r="N650" s="91">
        <v>0</v>
      </c>
      <c r="O650" s="91">
        <v>0</v>
      </c>
      <c r="P650" s="91">
        <v>0</v>
      </c>
      <c r="Q650" s="91">
        <v>0</v>
      </c>
      <c r="R650" s="92">
        <v>0</v>
      </c>
      <c r="S650" s="93">
        <f t="shared" si="255"/>
        <v>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5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254"/>
        <v>0</v>
      </c>
      <c r="K651" s="80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6">
        <v>0</v>
      </c>
      <c r="S651" s="97">
        <f t="shared" si="255"/>
        <v>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5" ht="15">
      <c r="A652" s="35" t="s">
        <v>26</v>
      </c>
      <c r="B652" s="69">
        <f>SUM(B631:B647)</f>
        <v>514.93412528478677</v>
      </c>
      <c r="C652" s="69">
        <f t="shared" ref="C652:I652" si="256">SUM(C631:C647)</f>
        <v>9.6346570682564998</v>
      </c>
      <c r="D652" s="69">
        <f t="shared" si="256"/>
        <v>123.2921210868456</v>
      </c>
      <c r="E652" s="69">
        <f t="shared" si="256"/>
        <v>167.39278010377157</v>
      </c>
      <c r="F652" s="69">
        <f t="shared" si="256"/>
        <v>630.27153370165877</v>
      </c>
      <c r="G652" s="69">
        <f t="shared" si="256"/>
        <v>41.892728253881124</v>
      </c>
      <c r="H652" s="70">
        <f t="shared" si="256"/>
        <v>0.58775460775586452</v>
      </c>
      <c r="I652" s="40">
        <f t="shared" si="256"/>
        <v>1488.0057001069561</v>
      </c>
      <c r="K652" s="81" t="s">
        <v>26</v>
      </c>
      <c r="L652" s="69">
        <f>SUM(L631:L647)</f>
        <v>514.93412528478677</v>
      </c>
      <c r="M652" s="69">
        <f t="shared" ref="M652:S652" si="257">SUM(M631:M647)</f>
        <v>9.6346570682564998</v>
      </c>
      <c r="N652" s="69">
        <f t="shared" si="257"/>
        <v>123.2921210868456</v>
      </c>
      <c r="O652" s="69">
        <f t="shared" si="257"/>
        <v>167.39278010377157</v>
      </c>
      <c r="P652" s="69">
        <f t="shared" si="257"/>
        <v>630.27153370165877</v>
      </c>
      <c r="Q652" s="69">
        <f t="shared" si="257"/>
        <v>41.892728253881124</v>
      </c>
      <c r="R652" s="70">
        <f t="shared" si="257"/>
        <v>0.58775460775586452</v>
      </c>
      <c r="S652" s="98">
        <f t="shared" si="257"/>
        <v>1488.0057001069561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5" ht="15" thickBot="1">
      <c r="A653" s="60" t="s">
        <v>83</v>
      </c>
      <c r="B653" s="49">
        <f>IF($I652=0,"-",B652/$I652)</f>
        <v>0.34605655425095072</v>
      </c>
      <c r="C653" s="49">
        <f t="shared" ref="C653:H653" si="258">IF($I652=0,"-",C652/$I652)</f>
        <v>6.4748791402909093E-3</v>
      </c>
      <c r="D653" s="49">
        <f t="shared" si="258"/>
        <v>8.2857290854452717E-2</v>
      </c>
      <c r="E653" s="49">
        <f t="shared" si="258"/>
        <v>0.11249471698377203</v>
      </c>
      <c r="F653" s="49">
        <f t="shared" si="258"/>
        <v>0.4235679565315883</v>
      </c>
      <c r="G653" s="49">
        <f t="shared" si="258"/>
        <v>2.8153607375878954E-2</v>
      </c>
      <c r="H653" s="71">
        <f t="shared" si="258"/>
        <v>3.9499486306646369E-4</v>
      </c>
      <c r="I653" s="50">
        <f>SUM(B653:H653)</f>
        <v>1</v>
      </c>
      <c r="K653" s="82" t="s">
        <v>83</v>
      </c>
      <c r="L653" s="99">
        <f>IF($S652=0,"-",L652/$S652)</f>
        <v>0.34605655425095072</v>
      </c>
      <c r="M653" s="99">
        <f t="shared" ref="M653:R653" si="259">IF($S652=0,"-",M652/$S652)</f>
        <v>6.4748791402909093E-3</v>
      </c>
      <c r="N653" s="99">
        <f t="shared" si="259"/>
        <v>8.2857290854452717E-2</v>
      </c>
      <c r="O653" s="99">
        <f t="shared" si="259"/>
        <v>0.11249471698377203</v>
      </c>
      <c r="P653" s="99">
        <f t="shared" si="259"/>
        <v>0.4235679565315883</v>
      </c>
      <c r="Q653" s="99">
        <f t="shared" si="259"/>
        <v>2.8153607375878954E-2</v>
      </c>
      <c r="R653" s="100">
        <f t="shared" si="259"/>
        <v>3.9499486306646369E-4</v>
      </c>
      <c r="S653" s="101">
        <f>SUM(L653:R653)</f>
        <v>1</v>
      </c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5" s="3" customFormat="1">
      <c r="A654" s="1"/>
      <c r="B654" s="1"/>
      <c r="C654" s="1"/>
      <c r="D654" s="1"/>
      <c r="E654" s="1"/>
      <c r="F654" s="1"/>
      <c r="G654" s="1"/>
      <c r="H654" s="1"/>
      <c r="I654" s="1"/>
      <c r="J654" s="5"/>
      <c r="K654" s="1"/>
      <c r="L654" s="1"/>
      <c r="M654" s="1"/>
      <c r="N654" s="1"/>
      <c r="O654" s="1"/>
      <c r="P654" s="1"/>
      <c r="Q654" s="1"/>
      <c r="R654" s="1"/>
      <c r="S654" s="1"/>
      <c r="T654" s="5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G654" s="1"/>
      <c r="AH654" s="1"/>
      <c r="AI654" s="1"/>
    </row>
    <row r="655" spans="1:35">
      <c r="I655" s="2"/>
      <c r="S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5">
      <c r="I656" s="2"/>
      <c r="S656" s="2"/>
    </row>
    <row r="657" spans="9:19">
      <c r="I657" s="2"/>
      <c r="S657" s="2"/>
    </row>
    <row r="658" spans="9:19">
      <c r="I658" s="2"/>
      <c r="S658" s="2"/>
    </row>
    <row r="659" spans="9:19">
      <c r="I659" s="2"/>
      <c r="S659" s="2"/>
    </row>
    <row r="660" spans="9:19">
      <c r="I660" s="2"/>
      <c r="S660" s="2"/>
    </row>
    <row r="661" spans="9:19">
      <c r="I661" s="2"/>
      <c r="S661" s="2"/>
    </row>
    <row r="662" spans="9:19">
      <c r="I662" s="2"/>
      <c r="S662" s="2"/>
    </row>
    <row r="663" spans="9:19">
      <c r="I663" s="2"/>
      <c r="S663" s="2"/>
    </row>
    <row r="664" spans="9:19">
      <c r="I664" s="2"/>
      <c r="S664" s="2"/>
    </row>
    <row r="665" spans="9:19">
      <c r="I665" s="2"/>
      <c r="S665" s="2"/>
    </row>
    <row r="666" spans="9:19">
      <c r="I666" s="2"/>
      <c r="S666" s="2"/>
    </row>
    <row r="667" spans="9:19">
      <c r="I667" s="2"/>
      <c r="S667" s="2"/>
    </row>
    <row r="668" spans="9:19">
      <c r="I668" s="2"/>
      <c r="S668" s="2"/>
    </row>
    <row r="669" spans="9:19">
      <c r="I669" s="2"/>
      <c r="S669" s="2"/>
    </row>
    <row r="670" spans="9:19">
      <c r="I670" s="2"/>
      <c r="S670" s="2"/>
    </row>
    <row r="671" spans="9:19">
      <c r="I671" s="2"/>
      <c r="S671" s="2"/>
    </row>
    <row r="672" spans="9:19">
      <c r="I672" s="2"/>
      <c r="S672" s="2"/>
    </row>
    <row r="673" spans="9:19">
      <c r="I673" s="2"/>
      <c r="S673" s="2"/>
    </row>
    <row r="674" spans="9:19">
      <c r="I674" s="2"/>
      <c r="S674" s="2"/>
    </row>
    <row r="675" spans="9:19">
      <c r="I675" s="2"/>
      <c r="S675" s="2"/>
    </row>
    <row r="676" spans="9:19">
      <c r="I676" s="2"/>
      <c r="S676" s="2"/>
    </row>
    <row r="677" spans="9:19">
      <c r="I677" s="2"/>
      <c r="S677" s="2"/>
    </row>
    <row r="678" spans="9:19">
      <c r="I678" s="2"/>
      <c r="S678" s="2"/>
    </row>
    <row r="679" spans="9:19">
      <c r="I679" s="2"/>
      <c r="S679" s="2"/>
    </row>
    <row r="680" spans="9:19">
      <c r="I680" s="2"/>
      <c r="S680" s="2"/>
    </row>
    <row r="681" spans="9:19">
      <c r="I681" s="2"/>
      <c r="S681" s="2"/>
    </row>
    <row r="682" spans="9:19">
      <c r="I682" s="2"/>
      <c r="S682" s="2"/>
    </row>
    <row r="683" spans="9:19">
      <c r="I683" s="2"/>
      <c r="S683" s="2"/>
    </row>
    <row r="684" spans="9:19">
      <c r="I684" s="2"/>
      <c r="S684" s="2"/>
    </row>
    <row r="685" spans="9:19">
      <c r="I685" s="2"/>
      <c r="S685" s="2"/>
    </row>
    <row r="686" spans="9:19">
      <c r="I686" s="2"/>
      <c r="S686" s="2"/>
    </row>
    <row r="687" spans="9:19">
      <c r="I687" s="2"/>
      <c r="S687" s="2"/>
    </row>
    <row r="688" spans="9:19">
      <c r="I688" s="2"/>
      <c r="S688" s="2"/>
    </row>
    <row r="689" spans="9:19">
      <c r="I689" s="2"/>
      <c r="S689" s="2"/>
    </row>
    <row r="690" spans="9:19">
      <c r="I690" s="2"/>
      <c r="S690" s="2"/>
    </row>
    <row r="691" spans="9:19">
      <c r="I691" s="2"/>
      <c r="S691" s="2"/>
    </row>
    <row r="692" spans="9:19">
      <c r="I692" s="2"/>
      <c r="S692" s="2"/>
    </row>
    <row r="693" spans="9:19">
      <c r="I693" s="2"/>
      <c r="S693" s="2"/>
    </row>
    <row r="694" spans="9:19">
      <c r="I694" s="2"/>
      <c r="S694" s="2"/>
    </row>
    <row r="695" spans="9:19">
      <c r="I695" s="2"/>
      <c r="S695" s="2"/>
    </row>
    <row r="696" spans="9:19">
      <c r="I696" s="2"/>
      <c r="S696" s="2"/>
    </row>
    <row r="697" spans="9:19">
      <c r="I697" s="2"/>
      <c r="S697" s="2"/>
    </row>
    <row r="698" spans="9:19">
      <c r="I698" s="2"/>
      <c r="S698" s="2"/>
    </row>
    <row r="699" spans="9:19">
      <c r="I699" s="2"/>
      <c r="S699" s="2"/>
    </row>
    <row r="700" spans="9:19">
      <c r="I700" s="2"/>
      <c r="S700" s="2"/>
    </row>
    <row r="701" spans="9:19">
      <c r="I701" s="2"/>
      <c r="S701" s="2"/>
    </row>
    <row r="702" spans="9:19">
      <c r="I702" s="2"/>
      <c r="S702" s="2"/>
    </row>
    <row r="703" spans="9:19">
      <c r="I703" s="2"/>
      <c r="S703" s="2"/>
    </row>
    <row r="704" spans="9:19">
      <c r="I704" s="2"/>
      <c r="S704" s="2"/>
    </row>
    <row r="705" spans="9:19">
      <c r="I705" s="2"/>
      <c r="S705" s="2"/>
    </row>
    <row r="706" spans="9:19">
      <c r="I706" s="2"/>
      <c r="S706" s="2"/>
    </row>
    <row r="707" spans="9:19">
      <c r="I707" s="2"/>
      <c r="S707" s="2"/>
    </row>
    <row r="708" spans="9:19">
      <c r="I708" s="2"/>
      <c r="S708" s="2"/>
    </row>
    <row r="709" spans="9:19">
      <c r="I709" s="2"/>
      <c r="S709" s="2"/>
    </row>
    <row r="710" spans="9:19">
      <c r="I710" s="2"/>
      <c r="S710" s="2"/>
    </row>
    <row r="711" spans="9:19">
      <c r="I711" s="2"/>
      <c r="S711" s="2"/>
    </row>
    <row r="712" spans="9:19">
      <c r="I712" s="2"/>
      <c r="S712" s="2"/>
    </row>
    <row r="713" spans="9:19">
      <c r="I713" s="2"/>
      <c r="S713" s="2"/>
    </row>
    <row r="714" spans="9:19">
      <c r="I714" s="2"/>
      <c r="S714" s="2"/>
    </row>
    <row r="715" spans="9:19">
      <c r="I715" s="2"/>
      <c r="S715" s="2"/>
    </row>
    <row r="716" spans="9:19">
      <c r="I716" s="2"/>
      <c r="S716" s="2"/>
    </row>
    <row r="717" spans="9:19">
      <c r="I717" s="2"/>
      <c r="S717" s="2"/>
    </row>
    <row r="718" spans="9:19">
      <c r="I718" s="2"/>
      <c r="S718" s="2"/>
    </row>
    <row r="719" spans="9:19">
      <c r="I719" s="2"/>
      <c r="S719" s="2"/>
    </row>
    <row r="720" spans="9:19">
      <c r="I720" s="2"/>
      <c r="S720" s="2"/>
    </row>
    <row r="721" spans="9:19">
      <c r="I721" s="2"/>
      <c r="S721" s="2"/>
    </row>
    <row r="722" spans="9:19">
      <c r="I722" s="2"/>
      <c r="S722" s="2"/>
    </row>
    <row r="723" spans="9:19">
      <c r="I723" s="2"/>
      <c r="S723" s="2"/>
    </row>
    <row r="724" spans="9:19">
      <c r="I724" s="2"/>
      <c r="S724" s="2"/>
    </row>
    <row r="725" spans="9:19">
      <c r="I725" s="2"/>
      <c r="S725" s="2"/>
    </row>
    <row r="726" spans="9:19">
      <c r="I726" s="2"/>
      <c r="S726" s="2"/>
    </row>
    <row r="727" spans="9:19">
      <c r="I727" s="2"/>
      <c r="S727" s="2"/>
    </row>
    <row r="728" spans="9:19">
      <c r="I728" s="2"/>
      <c r="S728" s="2"/>
    </row>
    <row r="729" spans="9:19">
      <c r="I729" s="2"/>
      <c r="S729" s="2"/>
    </row>
    <row r="730" spans="9:19">
      <c r="I730" s="2"/>
      <c r="S730" s="2"/>
    </row>
    <row r="731" spans="9:19">
      <c r="I731" s="2"/>
      <c r="S731" s="2"/>
    </row>
    <row r="732" spans="9:19">
      <c r="I732" s="2"/>
      <c r="S732" s="2"/>
    </row>
    <row r="733" spans="9:19">
      <c r="I733" s="2"/>
      <c r="S733" s="2"/>
    </row>
    <row r="734" spans="9:19">
      <c r="I734" s="2"/>
      <c r="S734" s="2"/>
    </row>
    <row r="735" spans="9:19">
      <c r="I735" s="2"/>
      <c r="S735" s="2"/>
    </row>
    <row r="736" spans="9:19">
      <c r="I736" s="2"/>
      <c r="S736" s="2"/>
    </row>
    <row r="737" spans="9:19">
      <c r="I737" s="2"/>
      <c r="S737" s="2"/>
    </row>
    <row r="738" spans="9:19">
      <c r="I738" s="2"/>
      <c r="S738" s="2"/>
    </row>
    <row r="739" spans="9:19">
      <c r="I739" s="2"/>
      <c r="S739" s="2"/>
    </row>
    <row r="740" spans="9:19">
      <c r="I740" s="2"/>
      <c r="S740" s="2"/>
    </row>
    <row r="741" spans="9:19">
      <c r="I741" s="2"/>
      <c r="S741" s="2"/>
    </row>
    <row r="742" spans="9:19">
      <c r="I742" s="2"/>
      <c r="S742" s="2"/>
    </row>
    <row r="743" spans="9:19">
      <c r="I743" s="2"/>
      <c r="S743" s="2"/>
    </row>
    <row r="744" spans="9:19">
      <c r="I744" s="2"/>
      <c r="S744" s="2"/>
    </row>
    <row r="745" spans="9:19">
      <c r="I745" s="2"/>
      <c r="S745" s="2"/>
    </row>
    <row r="746" spans="9:19">
      <c r="I746" s="2"/>
      <c r="S746" s="2"/>
    </row>
    <row r="747" spans="9:19">
      <c r="I747" s="2"/>
      <c r="S747" s="2"/>
    </row>
    <row r="748" spans="9:19">
      <c r="I748" s="2"/>
      <c r="S748" s="2"/>
    </row>
    <row r="749" spans="9:19">
      <c r="I749" s="2"/>
      <c r="S749" s="2"/>
    </row>
    <row r="750" spans="9:19">
      <c r="I750" s="2"/>
      <c r="S750" s="2"/>
    </row>
    <row r="751" spans="9:19">
      <c r="I751" s="2"/>
      <c r="S751" s="2"/>
    </row>
    <row r="752" spans="9:19">
      <c r="I752" s="2"/>
      <c r="S752" s="2"/>
    </row>
    <row r="753" spans="9:19">
      <c r="I753" s="2"/>
      <c r="S753" s="2"/>
    </row>
    <row r="754" spans="9:19">
      <c r="I754" s="2"/>
      <c r="S754" s="2"/>
    </row>
    <row r="755" spans="9:19">
      <c r="I755" s="2"/>
      <c r="S755" s="2"/>
    </row>
    <row r="756" spans="9:19">
      <c r="I756" s="2"/>
      <c r="S756" s="2"/>
    </row>
    <row r="757" spans="9:19">
      <c r="I757" s="2"/>
      <c r="S757" s="2"/>
    </row>
    <row r="758" spans="9:19">
      <c r="I758" s="2"/>
      <c r="S758" s="2"/>
    </row>
    <row r="759" spans="9:19">
      <c r="I759" s="2"/>
      <c r="S759" s="2"/>
    </row>
    <row r="760" spans="9:19">
      <c r="I760" s="2"/>
      <c r="S760" s="2"/>
    </row>
    <row r="761" spans="9:19">
      <c r="I761" s="2"/>
      <c r="S761" s="2"/>
    </row>
    <row r="762" spans="9:19">
      <c r="I762" s="2"/>
      <c r="S762" s="2"/>
    </row>
    <row r="763" spans="9:19">
      <c r="I763" s="2"/>
      <c r="S763" s="2"/>
    </row>
    <row r="764" spans="9:19">
      <c r="I764" s="2"/>
      <c r="S764" s="2"/>
    </row>
    <row r="765" spans="9:19">
      <c r="I765" s="2"/>
      <c r="S765" s="2"/>
    </row>
    <row r="766" spans="9:19">
      <c r="I766" s="2"/>
      <c r="S766" s="2"/>
    </row>
    <row r="767" spans="9:19">
      <c r="I767" s="2"/>
      <c r="S767" s="2"/>
    </row>
    <row r="768" spans="9:19">
      <c r="I768" s="2"/>
      <c r="S768" s="2"/>
    </row>
    <row r="769" spans="9:19">
      <c r="I769" s="2"/>
      <c r="S769" s="2"/>
    </row>
    <row r="770" spans="9:19">
      <c r="I770" s="2"/>
      <c r="S770" s="2"/>
    </row>
    <row r="771" spans="9:19">
      <c r="I771" s="2"/>
      <c r="S771" s="2"/>
    </row>
    <row r="772" spans="9:19">
      <c r="I772" s="2"/>
      <c r="S772" s="2"/>
    </row>
    <row r="773" spans="9:19">
      <c r="I773" s="2"/>
      <c r="S773" s="2"/>
    </row>
    <row r="774" spans="9:19">
      <c r="I774" s="2"/>
      <c r="S774" s="2"/>
    </row>
    <row r="775" spans="9:19">
      <c r="I775" s="2"/>
      <c r="S775" s="2"/>
    </row>
    <row r="776" spans="9:19">
      <c r="I776" s="2"/>
      <c r="S776" s="2"/>
    </row>
    <row r="777" spans="9:19">
      <c r="I777" s="2"/>
      <c r="S777" s="2"/>
    </row>
    <row r="778" spans="9:19">
      <c r="I778" s="2"/>
      <c r="S778" s="2"/>
    </row>
    <row r="779" spans="9:19">
      <c r="I779" s="2"/>
      <c r="S779" s="2"/>
    </row>
    <row r="780" spans="9:19">
      <c r="I780" s="2"/>
      <c r="S780" s="2"/>
    </row>
    <row r="781" spans="9:19">
      <c r="I781" s="2"/>
      <c r="S781" s="2"/>
    </row>
    <row r="782" spans="9:19">
      <c r="I782" s="2"/>
      <c r="S782" s="2"/>
    </row>
    <row r="783" spans="9:19">
      <c r="I783" s="2"/>
      <c r="S783" s="2"/>
    </row>
    <row r="784" spans="9:19">
      <c r="I784" s="2"/>
      <c r="S784" s="2"/>
    </row>
    <row r="785" spans="9:19">
      <c r="I785" s="2"/>
      <c r="S785" s="2"/>
    </row>
    <row r="786" spans="9:19">
      <c r="I786" s="2"/>
      <c r="S786" s="2"/>
    </row>
    <row r="787" spans="9:19">
      <c r="I787" s="2"/>
      <c r="S787" s="2"/>
    </row>
    <row r="788" spans="9:19">
      <c r="I788" s="2"/>
      <c r="S788" s="2"/>
    </row>
  </sheetData>
  <mergeCells count="173">
    <mergeCell ref="L396:S396"/>
    <mergeCell ref="L422:S422"/>
    <mergeCell ref="L344:S344"/>
    <mergeCell ref="L370:S370"/>
    <mergeCell ref="V604:AF604"/>
    <mergeCell ref="U343:U344"/>
    <mergeCell ref="U369:U370"/>
    <mergeCell ref="U395:U396"/>
    <mergeCell ref="U421:U422"/>
    <mergeCell ref="U603:U604"/>
    <mergeCell ref="V344:AI344"/>
    <mergeCell ref="V370:AI370"/>
    <mergeCell ref="V396:AI396"/>
    <mergeCell ref="V422:AI422"/>
    <mergeCell ref="L527:O547"/>
    <mergeCell ref="Q527:R547"/>
    <mergeCell ref="L553:O573"/>
    <mergeCell ref="Q553:R573"/>
    <mergeCell ref="L449:O469"/>
    <mergeCell ref="Q449:R469"/>
    <mergeCell ref="L475:O495"/>
    <mergeCell ref="Q475:R495"/>
    <mergeCell ref="L501:O521"/>
    <mergeCell ref="Q501:R521"/>
    <mergeCell ref="K499:K500"/>
    <mergeCell ref="K525:K526"/>
    <mergeCell ref="K551:K552"/>
    <mergeCell ref="K577:K578"/>
    <mergeCell ref="K603:K604"/>
    <mergeCell ref="B553:E573"/>
    <mergeCell ref="G553:H573"/>
    <mergeCell ref="F579:F599"/>
    <mergeCell ref="F605:F625"/>
    <mergeCell ref="K447:K448"/>
    <mergeCell ref="K473:K474"/>
    <mergeCell ref="B396:I396"/>
    <mergeCell ref="B422:I422"/>
    <mergeCell ref="F397:F417"/>
    <mergeCell ref="K395:K396"/>
    <mergeCell ref="K421:K422"/>
    <mergeCell ref="B344:I344"/>
    <mergeCell ref="B370:I370"/>
    <mergeCell ref="K343:K344"/>
    <mergeCell ref="F423:F443"/>
    <mergeCell ref="B449:E469"/>
    <mergeCell ref="G449:H469"/>
    <mergeCell ref="K369:K370"/>
    <mergeCell ref="B475:E495"/>
    <mergeCell ref="G475:H495"/>
    <mergeCell ref="A577:A578"/>
    <mergeCell ref="A421:A422"/>
    <mergeCell ref="B501:E521"/>
    <mergeCell ref="G501:H521"/>
    <mergeCell ref="B527:E547"/>
    <mergeCell ref="G527:H547"/>
    <mergeCell ref="A603:A604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V32:AI32"/>
    <mergeCell ref="U31:U32"/>
    <mergeCell ref="B630:I630"/>
    <mergeCell ref="L630:S630"/>
    <mergeCell ref="B578:I578"/>
    <mergeCell ref="L578:S578"/>
    <mergeCell ref="B604:I604"/>
    <mergeCell ref="L604:S604"/>
    <mergeCell ref="K629:K630"/>
    <mergeCell ref="B526:I526"/>
    <mergeCell ref="L526:S526"/>
    <mergeCell ref="B552:I552"/>
    <mergeCell ref="L552:S552"/>
    <mergeCell ref="B448:I448"/>
    <mergeCell ref="L448:S448"/>
    <mergeCell ref="B474:I474"/>
    <mergeCell ref="L474:S474"/>
    <mergeCell ref="B500:I500"/>
    <mergeCell ref="L500:S500"/>
    <mergeCell ref="B292:I292"/>
    <mergeCell ref="L292:S292"/>
    <mergeCell ref="B318:I318"/>
    <mergeCell ref="L318:S318"/>
    <mergeCell ref="K317:K318"/>
    <mergeCell ref="V292:AI292"/>
    <mergeCell ref="U317:U318"/>
    <mergeCell ref="B240:I240"/>
    <mergeCell ref="L240:S240"/>
    <mergeCell ref="B266:I266"/>
    <mergeCell ref="L266:S266"/>
    <mergeCell ref="K239:K240"/>
    <mergeCell ref="K265:K266"/>
    <mergeCell ref="K291:K292"/>
    <mergeCell ref="V240:AI240"/>
    <mergeCell ref="V266:AI266"/>
    <mergeCell ref="U239:U240"/>
    <mergeCell ref="U265:U266"/>
    <mergeCell ref="U291:U292"/>
    <mergeCell ref="V318:AI318"/>
    <mergeCell ref="B188:I188"/>
    <mergeCell ref="L188:S188"/>
    <mergeCell ref="B214:I214"/>
    <mergeCell ref="L214:S214"/>
    <mergeCell ref="B136:I136"/>
    <mergeCell ref="L136:S136"/>
    <mergeCell ref="B162:I162"/>
    <mergeCell ref="L162:S162"/>
    <mergeCell ref="V110:AI110"/>
    <mergeCell ref="V136:AI136"/>
    <mergeCell ref="U109:U110"/>
    <mergeCell ref="U135:U136"/>
    <mergeCell ref="U161:U162"/>
    <mergeCell ref="K109:K110"/>
    <mergeCell ref="K135:K136"/>
    <mergeCell ref="K161:K162"/>
    <mergeCell ref="K187:K188"/>
    <mergeCell ref="K213:K214"/>
    <mergeCell ref="V162:AI162"/>
    <mergeCell ref="V188:AI188"/>
    <mergeCell ref="V214:AI214"/>
    <mergeCell ref="U187:U188"/>
    <mergeCell ref="U213:U214"/>
    <mergeCell ref="B6:I6"/>
    <mergeCell ref="L6:S6"/>
    <mergeCell ref="B32:I32"/>
    <mergeCell ref="L32:S32"/>
    <mergeCell ref="B58:I58"/>
    <mergeCell ref="L58:S58"/>
    <mergeCell ref="B84:I84"/>
    <mergeCell ref="L84:S84"/>
    <mergeCell ref="B110:I110"/>
    <mergeCell ref="L110:S110"/>
    <mergeCell ref="G59:H79"/>
    <mergeCell ref="L59:O79"/>
    <mergeCell ref="Q59:R79"/>
    <mergeCell ref="K5:K6"/>
    <mergeCell ref="K31:K32"/>
    <mergeCell ref="K57:K58"/>
    <mergeCell ref="K83:K84"/>
  </mergeCells>
  <pageMargins left="0.7" right="0.7" top="0.78740157499999996" bottom="0.78740157499999996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8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" customWidth="1"/>
    <col min="2" max="2" width="18.625" style="1" customWidth="1"/>
    <col min="3" max="7" width="15.625" style="1" customWidth="1"/>
    <col min="8" max="8" width="17.25" style="1" customWidth="1"/>
    <col min="9" max="9" width="15.625" style="1" customWidth="1"/>
    <col min="10" max="10" width="15.625" style="5" customWidth="1"/>
    <col min="11" max="11" width="39.125" style="1" customWidth="1"/>
    <col min="12" max="19" width="15.625" style="1" customWidth="1"/>
    <col min="20" max="20" width="15.625" style="5" customWidth="1"/>
    <col min="21" max="21" width="36.625" style="1" customWidth="1"/>
    <col min="22" max="31" width="16.625" style="1" customWidth="1"/>
    <col min="32" max="32" width="15.625" style="1" customWidth="1"/>
    <col min="33" max="34" width="11.125" style="1" bestFit="1" customWidth="1"/>
    <col min="35" max="35" width="15.125" style="1" customWidth="1"/>
    <col min="36" max="38" width="11.125" style="1" bestFit="1" customWidth="1"/>
    <col min="39" max="39" width="8.125" style="1" bestFit="1" customWidth="1"/>
    <col min="40" max="40" width="11" style="1"/>
    <col min="41" max="56" width="11.125" style="1" bestFit="1" customWidth="1"/>
    <col min="57" max="58" width="11" style="1"/>
    <col min="59" max="59" width="11.125" style="1" bestFit="1" customWidth="1"/>
    <col min="60" max="16384" width="11" style="1"/>
  </cols>
  <sheetData>
    <row r="1" spans="1:85" customFormat="1" ht="15" customHeight="1" thickTop="1">
      <c r="A1" s="417" t="s">
        <v>97</v>
      </c>
      <c r="B1" s="418"/>
      <c r="C1" s="418"/>
      <c r="D1" s="418"/>
      <c r="E1" s="418"/>
      <c r="F1" s="418"/>
      <c r="G1" s="418"/>
      <c r="H1" s="418"/>
      <c r="I1" s="419"/>
      <c r="K1" s="426" t="s">
        <v>98</v>
      </c>
      <c r="L1" s="427"/>
      <c r="M1" s="427"/>
      <c r="N1" s="427"/>
      <c r="O1" s="427"/>
      <c r="P1" s="427"/>
      <c r="Q1" s="427"/>
      <c r="R1" s="427"/>
      <c r="S1" s="428"/>
      <c r="U1" s="435" t="s">
        <v>99</v>
      </c>
      <c r="V1" s="436"/>
      <c r="W1" s="436"/>
      <c r="X1" s="436"/>
      <c r="Y1" s="436"/>
      <c r="Z1" s="436"/>
      <c r="AA1" s="436"/>
      <c r="AB1" s="436"/>
      <c r="AC1" s="436"/>
      <c r="AD1" s="436"/>
      <c r="AE1" s="436"/>
      <c r="AF1" s="436"/>
      <c r="AG1" s="436"/>
      <c r="AH1" s="436"/>
      <c r="AI1" s="437"/>
      <c r="BA1" s="72"/>
      <c r="BR1" s="72"/>
      <c r="CG1" s="25"/>
    </row>
    <row r="2" spans="1:8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K2" s="429"/>
      <c r="L2" s="430"/>
      <c r="M2" s="430"/>
      <c r="N2" s="430"/>
      <c r="O2" s="430"/>
      <c r="P2" s="430"/>
      <c r="Q2" s="430"/>
      <c r="R2" s="430"/>
      <c r="S2" s="431"/>
      <c r="U2" s="438"/>
      <c r="V2" s="439"/>
      <c r="W2" s="439"/>
      <c r="X2" s="439"/>
      <c r="Y2" s="439"/>
      <c r="Z2" s="439"/>
      <c r="AA2" s="439"/>
      <c r="AB2" s="439"/>
      <c r="AC2" s="439"/>
      <c r="AD2" s="439"/>
      <c r="AE2" s="439"/>
      <c r="AF2" s="439"/>
      <c r="AG2" s="439"/>
      <c r="AH2" s="439"/>
      <c r="AI2" s="440"/>
      <c r="BA2" s="72"/>
      <c r="BR2" s="72"/>
      <c r="CG2" s="25"/>
    </row>
    <row r="3" spans="1:8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  <c r="K3" s="432"/>
      <c r="L3" s="433"/>
      <c r="M3" s="433"/>
      <c r="N3" s="433"/>
      <c r="O3" s="433"/>
      <c r="P3" s="433"/>
      <c r="Q3" s="433"/>
      <c r="R3" s="433"/>
      <c r="S3" s="434"/>
      <c r="U3" s="441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3"/>
      <c r="BA3" s="72"/>
      <c r="BR3" s="72"/>
      <c r="CG3" s="25"/>
    </row>
    <row r="4" spans="1:8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 s="26"/>
      <c r="L4" s="26"/>
      <c r="M4" s="26"/>
      <c r="N4" s="26"/>
      <c r="O4" s="26"/>
      <c r="P4" s="26"/>
      <c r="Q4" s="26"/>
      <c r="R4" s="26"/>
      <c r="S4" s="26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BA4" s="72"/>
      <c r="BR4" s="72"/>
      <c r="CG4" s="25"/>
    </row>
    <row r="5" spans="1:85" ht="80.099999999999994" customHeight="1">
      <c r="A5" s="444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05" t="s">
        <v>124</v>
      </c>
      <c r="L5" s="84" t="s">
        <v>0</v>
      </c>
      <c r="M5" s="84" t="s">
        <v>1</v>
      </c>
      <c r="N5" s="84" t="s">
        <v>2</v>
      </c>
      <c r="O5" s="84" t="s">
        <v>3</v>
      </c>
      <c r="P5" s="84" t="s">
        <v>27</v>
      </c>
      <c r="Q5" s="84" t="s">
        <v>4</v>
      </c>
      <c r="R5" s="84" t="s">
        <v>5</v>
      </c>
      <c r="S5" s="85" t="s">
        <v>6</v>
      </c>
      <c r="V5" s="6"/>
      <c r="W5" s="7"/>
      <c r="X5" s="7"/>
      <c r="Y5" s="7"/>
      <c r="Z5" s="7"/>
      <c r="AA5" s="7"/>
      <c r="AB5" s="7"/>
      <c r="AC5" s="7"/>
      <c r="AD5" s="7"/>
      <c r="AE5" s="6"/>
    </row>
    <row r="6" spans="1:85" ht="15">
      <c r="A6" s="445" t="s">
        <v>82</v>
      </c>
      <c r="B6" s="387" t="s">
        <v>115</v>
      </c>
      <c r="C6" s="388"/>
      <c r="D6" s="388"/>
      <c r="E6" s="388"/>
      <c r="F6" s="388"/>
      <c r="G6" s="388"/>
      <c r="H6" s="388"/>
      <c r="I6" s="389"/>
      <c r="K6" s="406" t="s">
        <v>82</v>
      </c>
      <c r="L6" s="390" t="s">
        <v>115</v>
      </c>
      <c r="M6" s="391"/>
      <c r="N6" s="391"/>
      <c r="O6" s="391"/>
      <c r="P6" s="391"/>
      <c r="Q6" s="391"/>
      <c r="R6" s="391"/>
      <c r="S6" s="392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85" ht="15">
      <c r="A7" s="27" t="s">
        <v>7</v>
      </c>
      <c r="B7" s="38">
        <f>B33+B85</f>
        <v>34.712245898842909</v>
      </c>
      <c r="C7" s="38">
        <f t="shared" ref="C7:E7" si="0">C33+C85</f>
        <v>0</v>
      </c>
      <c r="D7" s="38">
        <f t="shared" si="0"/>
        <v>3.4566594379246762</v>
      </c>
      <c r="E7" s="38">
        <f t="shared" si="0"/>
        <v>0</v>
      </c>
      <c r="F7" s="38">
        <f>F59+F85</f>
        <v>2.4805245192088128</v>
      </c>
      <c r="G7" s="38">
        <f t="shared" ref="G7:H7" si="1">G33+G85</f>
        <v>0</v>
      </c>
      <c r="H7" s="38">
        <f t="shared" si="1"/>
        <v>0</v>
      </c>
      <c r="I7" s="40">
        <f>SUM(B7:H7)</f>
        <v>40.6494298559764</v>
      </c>
      <c r="K7" s="74" t="s">
        <v>7</v>
      </c>
      <c r="L7" s="38">
        <f>L33+L85</f>
        <v>34.712245898842909</v>
      </c>
      <c r="M7" s="38">
        <f t="shared" ref="M7:O7" si="2">M33+M85</f>
        <v>0</v>
      </c>
      <c r="N7" s="38">
        <f t="shared" si="2"/>
        <v>3.4566594379246762</v>
      </c>
      <c r="O7" s="38">
        <f t="shared" si="2"/>
        <v>0</v>
      </c>
      <c r="P7" s="44">
        <f>P59+P85+P33</f>
        <v>2.4805245192088128</v>
      </c>
      <c r="Q7" s="38">
        <f t="shared" ref="Q7:R7" si="3">Q33+Q85</f>
        <v>0</v>
      </c>
      <c r="R7" s="38">
        <f t="shared" si="3"/>
        <v>0</v>
      </c>
      <c r="S7" s="87">
        <f>SUM(L7:R7)</f>
        <v>40.6494298559764</v>
      </c>
      <c r="T7" s="5" t="str">
        <f>IF(ABS(S7-I7)&gt;0.01,S7-I7,"")</f>
        <v/>
      </c>
      <c r="V7" s="6"/>
      <c r="W7" s="9"/>
      <c r="X7" s="9"/>
      <c r="Y7" s="9"/>
      <c r="Z7" s="9"/>
      <c r="AA7" s="9"/>
      <c r="AB7" s="9"/>
      <c r="AC7" s="9"/>
      <c r="AD7" s="9"/>
      <c r="AE7" s="6"/>
    </row>
    <row r="8" spans="1:85" ht="15">
      <c r="A8" s="28" t="s">
        <v>8</v>
      </c>
      <c r="B8" s="41">
        <f t="shared" ref="B8:E27" si="4">B34+B86</f>
        <v>77.433538929204303</v>
      </c>
      <c r="C8" s="41">
        <f t="shared" si="4"/>
        <v>0</v>
      </c>
      <c r="D8" s="41">
        <f t="shared" si="4"/>
        <v>632.72897511060137</v>
      </c>
      <c r="E8" s="41">
        <f t="shared" si="4"/>
        <v>0</v>
      </c>
      <c r="F8" s="41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43">
        <f t="shared" ref="I8:I27" si="7">SUM(B8:H8)</f>
        <v>710.16251403980573</v>
      </c>
      <c r="K8" s="75" t="s">
        <v>8</v>
      </c>
      <c r="L8" s="88">
        <f t="shared" ref="L8:O27" si="8">L34+L86</f>
        <v>77.433538929204303</v>
      </c>
      <c r="M8" s="88">
        <f t="shared" si="8"/>
        <v>0</v>
      </c>
      <c r="N8" s="88">
        <f t="shared" si="8"/>
        <v>632.72897511060137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90">
        <f t="shared" ref="S8:S27" si="11">SUM(L8:R8)</f>
        <v>710.16251403980573</v>
      </c>
      <c r="T8" s="5" t="str">
        <f t="shared" ref="T8:T24" si="12">IF(ABS(S8-I8)&gt;0.01,S8-I8,"")</f>
        <v/>
      </c>
      <c r="V8" s="6"/>
      <c r="W8" s="9"/>
      <c r="X8" s="9"/>
      <c r="Y8" s="9"/>
      <c r="Z8" s="9"/>
      <c r="AA8" s="9"/>
      <c r="AB8" s="9"/>
      <c r="AC8" s="9"/>
      <c r="AD8" s="9"/>
      <c r="AE8" s="6"/>
    </row>
    <row r="9" spans="1:85" ht="15">
      <c r="A9" s="29" t="s">
        <v>10</v>
      </c>
      <c r="B9" s="44">
        <f t="shared" si="4"/>
        <v>79.047282722959253</v>
      </c>
      <c r="C9" s="44">
        <f t="shared" si="4"/>
        <v>0</v>
      </c>
      <c r="D9" s="44">
        <f t="shared" si="4"/>
        <v>476.0090630750791</v>
      </c>
      <c r="E9" s="44">
        <f t="shared" si="4"/>
        <v>0</v>
      </c>
      <c r="F9" s="44">
        <f t="shared" si="5"/>
        <v>0</v>
      </c>
      <c r="G9" s="44">
        <f t="shared" ref="G9:H9" si="13">G35+G87</f>
        <v>0</v>
      </c>
      <c r="H9" s="44">
        <f t="shared" si="13"/>
        <v>0</v>
      </c>
      <c r="I9" s="40">
        <f t="shared" si="7"/>
        <v>555.05634579803836</v>
      </c>
      <c r="K9" s="74" t="s">
        <v>10</v>
      </c>
      <c r="L9" s="44">
        <f t="shared" si="8"/>
        <v>79.047282722959253</v>
      </c>
      <c r="M9" s="44">
        <f t="shared" si="8"/>
        <v>0</v>
      </c>
      <c r="N9" s="44">
        <f t="shared" si="8"/>
        <v>476.0090630750791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87">
        <f t="shared" si="11"/>
        <v>555.05634579803836</v>
      </c>
      <c r="T9" s="5" t="str">
        <f t="shared" si="12"/>
        <v/>
      </c>
      <c r="V9" s="6"/>
      <c r="W9" s="9"/>
      <c r="X9" s="9"/>
      <c r="Y9" s="9"/>
      <c r="Z9" s="9"/>
      <c r="AA9" s="9"/>
      <c r="AB9" s="9"/>
      <c r="AC9" s="9"/>
      <c r="AD9" s="9"/>
      <c r="AE9" s="6"/>
    </row>
    <row r="10" spans="1:85" ht="15">
      <c r="A10" s="28" t="s">
        <v>52</v>
      </c>
      <c r="B10" s="41">
        <f t="shared" si="4"/>
        <v>0</v>
      </c>
      <c r="C10" s="41">
        <f t="shared" si="4"/>
        <v>0</v>
      </c>
      <c r="D10" s="41">
        <f t="shared" si="4"/>
        <v>548.79684750000001</v>
      </c>
      <c r="E10" s="41">
        <f t="shared" si="4"/>
        <v>0</v>
      </c>
      <c r="F10" s="41">
        <f t="shared" si="5"/>
        <v>0</v>
      </c>
      <c r="G10" s="41">
        <f t="shared" ref="G10:H10" si="15">G36+G88</f>
        <v>0</v>
      </c>
      <c r="H10" s="41">
        <f t="shared" si="15"/>
        <v>0</v>
      </c>
      <c r="I10" s="43">
        <f t="shared" si="7"/>
        <v>548.79684750000001</v>
      </c>
      <c r="K10" s="75" t="s">
        <v>52</v>
      </c>
      <c r="L10" s="88">
        <f t="shared" si="8"/>
        <v>0</v>
      </c>
      <c r="M10" s="88">
        <f t="shared" si="8"/>
        <v>0</v>
      </c>
      <c r="N10" s="88">
        <f t="shared" si="8"/>
        <v>548.79684750000001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90">
        <f t="shared" si="11"/>
        <v>548.79684750000001</v>
      </c>
      <c r="T10" s="5" t="str">
        <f t="shared" si="12"/>
        <v/>
      </c>
      <c r="V10" s="6"/>
      <c r="W10" s="9"/>
      <c r="X10" s="9"/>
      <c r="Y10" s="9"/>
      <c r="Z10" s="9"/>
      <c r="AA10" s="9"/>
      <c r="AB10" s="9"/>
      <c r="AC10" s="9"/>
      <c r="AD10" s="9"/>
      <c r="AE10" s="6"/>
    </row>
    <row r="11" spans="1:85" ht="15">
      <c r="A11" s="29" t="s">
        <v>16</v>
      </c>
      <c r="B11" s="44">
        <f t="shared" si="4"/>
        <v>1172.5045702945458</v>
      </c>
      <c r="C11" s="44">
        <f t="shared" si="4"/>
        <v>196.10404040731771</v>
      </c>
      <c r="D11" s="44">
        <f t="shared" si="4"/>
        <v>311.08668637554757</v>
      </c>
      <c r="E11" s="44">
        <f t="shared" si="4"/>
        <v>14.441055393194352</v>
      </c>
      <c r="F11" s="44">
        <f t="shared" si="5"/>
        <v>0</v>
      </c>
      <c r="G11" s="44">
        <f t="shared" ref="G11:H11" si="17">G37+G89</f>
        <v>0</v>
      </c>
      <c r="H11" s="44">
        <f t="shared" si="17"/>
        <v>0</v>
      </c>
      <c r="I11" s="40">
        <f t="shared" si="7"/>
        <v>1694.1363524706055</v>
      </c>
      <c r="K11" s="74" t="s">
        <v>16</v>
      </c>
      <c r="L11" s="44">
        <f t="shared" si="8"/>
        <v>1172.5045702945458</v>
      </c>
      <c r="M11" s="44">
        <f t="shared" si="8"/>
        <v>196.10404040731771</v>
      </c>
      <c r="N11" s="44">
        <f t="shared" si="8"/>
        <v>311.08668637554757</v>
      </c>
      <c r="O11" s="44">
        <f t="shared" si="8"/>
        <v>14.441055393194352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87">
        <f t="shared" si="11"/>
        <v>1694.1363524706055</v>
      </c>
      <c r="T11" s="5" t="str">
        <f t="shared" si="12"/>
        <v/>
      </c>
      <c r="V11" s="6"/>
      <c r="W11" s="9"/>
      <c r="X11" s="9"/>
      <c r="Y11" s="9"/>
      <c r="Z11" s="9"/>
      <c r="AA11" s="9"/>
      <c r="AB11" s="9"/>
      <c r="AC11" s="9"/>
      <c r="AD11" s="9"/>
      <c r="AE11" s="6"/>
    </row>
    <row r="12" spans="1:85" ht="15">
      <c r="A12" s="28" t="s">
        <v>64</v>
      </c>
      <c r="B12" s="41">
        <f t="shared" si="4"/>
        <v>8789.7866505825787</v>
      </c>
      <c r="C12" s="41">
        <f t="shared" si="4"/>
        <v>102.56940811580213</v>
      </c>
      <c r="D12" s="41">
        <f t="shared" si="4"/>
        <v>1003.9081383267172</v>
      </c>
      <c r="E12" s="41">
        <f t="shared" si="4"/>
        <v>1.749170755829994</v>
      </c>
      <c r="F12" s="41">
        <f t="shared" si="5"/>
        <v>0</v>
      </c>
      <c r="G12" s="41">
        <f t="shared" ref="G12:H12" si="19">G38+G90</f>
        <v>0</v>
      </c>
      <c r="H12" s="41">
        <f t="shared" si="19"/>
        <v>0</v>
      </c>
      <c r="I12" s="43">
        <f t="shared" si="7"/>
        <v>9898.0133677809263</v>
      </c>
      <c r="K12" s="75" t="s">
        <v>64</v>
      </c>
      <c r="L12" s="88">
        <f t="shared" si="8"/>
        <v>8789.7866505825787</v>
      </c>
      <c r="M12" s="88">
        <f t="shared" si="8"/>
        <v>102.56940811580213</v>
      </c>
      <c r="N12" s="88">
        <f t="shared" si="8"/>
        <v>1003.9081383267172</v>
      </c>
      <c r="O12" s="88">
        <f t="shared" si="8"/>
        <v>1.749170755829994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90">
        <f t="shared" si="11"/>
        <v>9898.0133677809263</v>
      </c>
      <c r="T12" s="5" t="str">
        <f t="shared" si="12"/>
        <v/>
      </c>
      <c r="V12" s="6"/>
      <c r="W12" s="9"/>
      <c r="X12" s="9"/>
      <c r="Y12" s="9"/>
      <c r="Z12" s="9"/>
      <c r="AA12" s="9"/>
      <c r="AB12" s="9"/>
      <c r="AC12" s="9"/>
      <c r="AD12" s="9"/>
      <c r="AE12" s="6"/>
    </row>
    <row r="13" spans="1:85" ht="15">
      <c r="A13" s="29" t="s">
        <v>54</v>
      </c>
      <c r="B13" s="44">
        <f t="shared" si="4"/>
        <v>0</v>
      </c>
      <c r="C13" s="44">
        <f t="shared" si="4"/>
        <v>0.32440278875039097</v>
      </c>
      <c r="D13" s="44">
        <f t="shared" si="4"/>
        <v>48.841245691390526</v>
      </c>
      <c r="E13" s="44">
        <f t="shared" si="4"/>
        <v>1465.8563054277627</v>
      </c>
      <c r="F13" s="44">
        <f t="shared" si="5"/>
        <v>19709.944556598017</v>
      </c>
      <c r="G13" s="44">
        <f t="shared" ref="G13:H13" si="21">G39+G91</f>
        <v>0</v>
      </c>
      <c r="H13" s="44">
        <f t="shared" si="21"/>
        <v>0</v>
      </c>
      <c r="I13" s="40">
        <f t="shared" si="7"/>
        <v>21224.966510505921</v>
      </c>
      <c r="K13" s="76" t="s">
        <v>54</v>
      </c>
      <c r="L13" s="44">
        <f t="shared" si="8"/>
        <v>0</v>
      </c>
      <c r="M13" s="44">
        <f t="shared" si="8"/>
        <v>0.32440278875039097</v>
      </c>
      <c r="N13" s="44">
        <f t="shared" si="8"/>
        <v>48.841245691390526</v>
      </c>
      <c r="O13" s="44">
        <f t="shared" si="8"/>
        <v>1465.8563054277627</v>
      </c>
      <c r="P13" s="44">
        <f t="shared" si="9"/>
        <v>19709.94455659802</v>
      </c>
      <c r="Q13" s="44">
        <f t="shared" ref="Q13:R13" si="22">Q39+Q91</f>
        <v>0</v>
      </c>
      <c r="R13" s="44">
        <f t="shared" si="22"/>
        <v>0</v>
      </c>
      <c r="S13" s="87">
        <f t="shared" si="11"/>
        <v>21224.966510505925</v>
      </c>
      <c r="T13" s="5" t="str">
        <f t="shared" si="12"/>
        <v/>
      </c>
      <c r="V13" s="6"/>
      <c r="W13" s="9"/>
      <c r="X13" s="9"/>
      <c r="Y13" s="9"/>
      <c r="Z13" s="9"/>
      <c r="AA13" s="9"/>
      <c r="AB13" s="9"/>
      <c r="AC13" s="9"/>
      <c r="AD13" s="9"/>
      <c r="AE13" s="6"/>
    </row>
    <row r="14" spans="1:85" ht="15">
      <c r="A14" s="28" t="s">
        <v>12</v>
      </c>
      <c r="B14" s="41">
        <f t="shared" si="4"/>
        <v>0</v>
      </c>
      <c r="C14" s="41">
        <f t="shared" si="4"/>
        <v>0.2353598661481292</v>
      </c>
      <c r="D14" s="41">
        <f t="shared" si="4"/>
        <v>5.0784720584138403E-2</v>
      </c>
      <c r="E14" s="41">
        <f t="shared" si="4"/>
        <v>45.593963714587474</v>
      </c>
      <c r="F14" s="41">
        <f t="shared" si="5"/>
        <v>6126.2121200658958</v>
      </c>
      <c r="G14" s="41">
        <f t="shared" ref="G14:H14" si="23">G40+G92</f>
        <v>0</v>
      </c>
      <c r="H14" s="41">
        <f t="shared" si="23"/>
        <v>0</v>
      </c>
      <c r="I14" s="43">
        <f t="shared" si="7"/>
        <v>6172.0922283672153</v>
      </c>
      <c r="K14" s="75" t="s">
        <v>12</v>
      </c>
      <c r="L14" s="88">
        <f t="shared" si="8"/>
        <v>0</v>
      </c>
      <c r="M14" s="88">
        <f t="shared" si="8"/>
        <v>0.2353598661481292</v>
      </c>
      <c r="N14" s="88">
        <f t="shared" si="8"/>
        <v>5.0784720584138403E-2</v>
      </c>
      <c r="O14" s="88">
        <f t="shared" si="8"/>
        <v>45.593963714587474</v>
      </c>
      <c r="P14" s="88">
        <f t="shared" si="9"/>
        <v>6126.2121200658967</v>
      </c>
      <c r="Q14" s="88">
        <f t="shared" ref="Q14:R14" si="24">Q40+Q92</f>
        <v>0</v>
      </c>
      <c r="R14" s="88">
        <f t="shared" si="24"/>
        <v>0</v>
      </c>
      <c r="S14" s="90">
        <f t="shared" si="11"/>
        <v>6172.0922283672162</v>
      </c>
      <c r="T14" s="5" t="str">
        <f t="shared" si="12"/>
        <v/>
      </c>
      <c r="V14" s="6"/>
      <c r="W14" s="9"/>
      <c r="X14" s="9"/>
      <c r="Y14" s="9"/>
      <c r="Z14" s="9"/>
      <c r="AA14" s="9"/>
      <c r="AB14" s="9"/>
      <c r="AC14" s="9"/>
      <c r="AD14" s="9"/>
      <c r="AE14" s="6"/>
    </row>
    <row r="15" spans="1:85" ht="15">
      <c r="A15" s="29" t="s">
        <v>55</v>
      </c>
      <c r="B15" s="44">
        <f t="shared" si="4"/>
        <v>0</v>
      </c>
      <c r="C15" s="44">
        <f t="shared" si="4"/>
        <v>0</v>
      </c>
      <c r="D15" s="44">
        <f t="shared" si="4"/>
        <v>1.0692785426655262</v>
      </c>
      <c r="E15" s="44">
        <f t="shared" si="4"/>
        <v>0</v>
      </c>
      <c r="F15" s="44">
        <f t="shared" si="5"/>
        <v>1417.4499101142681</v>
      </c>
      <c r="G15" s="44">
        <f t="shared" ref="G15:H15" si="25">G41+G93</f>
        <v>0</v>
      </c>
      <c r="H15" s="44">
        <f t="shared" si="25"/>
        <v>0</v>
      </c>
      <c r="I15" s="40">
        <f t="shared" si="7"/>
        <v>1418.5191886569335</v>
      </c>
      <c r="K15" s="76" t="s">
        <v>55</v>
      </c>
      <c r="L15" s="44">
        <f t="shared" si="8"/>
        <v>0</v>
      </c>
      <c r="M15" s="44">
        <f t="shared" si="8"/>
        <v>0</v>
      </c>
      <c r="N15" s="44">
        <f t="shared" si="8"/>
        <v>1.0692785426655262</v>
      </c>
      <c r="O15" s="44">
        <f t="shared" si="8"/>
        <v>0</v>
      </c>
      <c r="P15" s="44">
        <f t="shared" si="9"/>
        <v>1417.4499101142681</v>
      </c>
      <c r="Q15" s="44">
        <f t="shared" ref="Q15:R15" si="26">Q41+Q93</f>
        <v>0</v>
      </c>
      <c r="R15" s="44">
        <f t="shared" si="26"/>
        <v>0</v>
      </c>
      <c r="S15" s="87">
        <f t="shared" si="11"/>
        <v>1418.5191886569335</v>
      </c>
      <c r="T15" s="5" t="str">
        <f t="shared" si="12"/>
        <v/>
      </c>
      <c r="V15" s="6"/>
      <c r="W15" s="9"/>
      <c r="X15" s="9"/>
      <c r="Y15" s="9"/>
      <c r="Z15" s="9"/>
      <c r="AA15" s="9"/>
      <c r="AB15" s="9"/>
      <c r="AC15" s="9"/>
      <c r="AD15" s="9"/>
      <c r="AE15" s="6"/>
    </row>
    <row r="16" spans="1:85" ht="15">
      <c r="A16" s="28" t="s">
        <v>17</v>
      </c>
      <c r="B16" s="41">
        <f t="shared" si="4"/>
        <v>386.32682255536827</v>
      </c>
      <c r="C16" s="41">
        <f t="shared" si="4"/>
        <v>23.732803642416766</v>
      </c>
      <c r="D16" s="41">
        <f t="shared" si="4"/>
        <v>103.6882554745079</v>
      </c>
      <c r="E16" s="41">
        <f t="shared" si="4"/>
        <v>43.767926569528683</v>
      </c>
      <c r="F16" s="41">
        <f t="shared" si="5"/>
        <v>13.653286877504708</v>
      </c>
      <c r="G16" s="41">
        <f t="shared" ref="G16:H16" si="27">G42+G94</f>
        <v>0</v>
      </c>
      <c r="H16" s="41">
        <f t="shared" si="27"/>
        <v>0</v>
      </c>
      <c r="I16" s="43">
        <f t="shared" si="7"/>
        <v>571.16909511932624</v>
      </c>
      <c r="K16" s="75" t="s">
        <v>17</v>
      </c>
      <c r="L16" s="88">
        <f t="shared" si="8"/>
        <v>386.32682255536827</v>
      </c>
      <c r="M16" s="88">
        <f t="shared" si="8"/>
        <v>23.732803642416766</v>
      </c>
      <c r="N16" s="88">
        <f t="shared" si="8"/>
        <v>103.6882554745079</v>
      </c>
      <c r="O16" s="88">
        <f t="shared" si="8"/>
        <v>43.767926569528683</v>
      </c>
      <c r="P16" s="88">
        <f t="shared" si="9"/>
        <v>13.653286877504641</v>
      </c>
      <c r="Q16" s="88">
        <f t="shared" ref="Q16:R16" si="28">Q42+Q94</f>
        <v>0</v>
      </c>
      <c r="R16" s="88">
        <f t="shared" si="28"/>
        <v>0</v>
      </c>
      <c r="S16" s="90">
        <f t="shared" si="11"/>
        <v>571.16909511932624</v>
      </c>
      <c r="T16" s="5" t="str">
        <f t="shared" si="12"/>
        <v/>
      </c>
      <c r="U16" s="2"/>
      <c r="V16" s="6"/>
      <c r="W16" s="9"/>
      <c r="X16" s="9"/>
      <c r="Y16" s="9"/>
      <c r="Z16" s="9"/>
      <c r="AA16" s="9"/>
      <c r="AB16" s="9"/>
      <c r="AC16" s="9"/>
      <c r="AD16" s="9"/>
      <c r="AE16" s="6"/>
    </row>
    <row r="17" spans="1:35" s="16" customFormat="1" ht="15">
      <c r="A17" s="29" t="s">
        <v>139</v>
      </c>
      <c r="B17" s="44">
        <f t="shared" si="4"/>
        <v>3488.0974978818745</v>
      </c>
      <c r="C17" s="44">
        <f t="shared" si="4"/>
        <v>2540.7400572535917</v>
      </c>
      <c r="D17" s="44">
        <f t="shared" si="4"/>
        <v>2503.5088784455693</v>
      </c>
      <c r="E17" s="44">
        <f t="shared" si="4"/>
        <v>13.923086443380274</v>
      </c>
      <c r="F17" s="44">
        <f t="shared" si="5"/>
        <v>5.8531762493781692</v>
      </c>
      <c r="G17" s="44">
        <f t="shared" ref="G17:H17" si="29">G43+G95</f>
        <v>0</v>
      </c>
      <c r="H17" s="44">
        <f t="shared" si="29"/>
        <v>0</v>
      </c>
      <c r="I17" s="40">
        <f t="shared" si="7"/>
        <v>8552.1226962737946</v>
      </c>
      <c r="J17" s="5"/>
      <c r="K17" s="76" t="s">
        <v>139</v>
      </c>
      <c r="L17" s="44">
        <f t="shared" si="8"/>
        <v>3488.0974978818745</v>
      </c>
      <c r="M17" s="44">
        <f t="shared" si="8"/>
        <v>2540.7400572535917</v>
      </c>
      <c r="N17" s="44">
        <f t="shared" si="8"/>
        <v>2503.5088784455693</v>
      </c>
      <c r="O17" s="44">
        <f t="shared" si="8"/>
        <v>13.923086443380274</v>
      </c>
      <c r="P17" s="44">
        <f t="shared" si="9"/>
        <v>5.853176249379942</v>
      </c>
      <c r="Q17" s="44">
        <f t="shared" ref="Q17:R17" si="30">Q43+Q95</f>
        <v>0</v>
      </c>
      <c r="R17" s="44">
        <f t="shared" si="30"/>
        <v>0</v>
      </c>
      <c r="S17" s="87">
        <f t="shared" si="11"/>
        <v>8552.1226962737965</v>
      </c>
      <c r="T17" s="5" t="str">
        <f t="shared" si="12"/>
        <v/>
      </c>
      <c r="V17" s="17"/>
      <c r="W17" s="18"/>
      <c r="X17" s="18"/>
      <c r="Y17" s="18"/>
      <c r="Z17" s="18"/>
      <c r="AA17" s="18"/>
      <c r="AB17" s="18"/>
      <c r="AC17" s="18"/>
      <c r="AD17" s="18"/>
      <c r="AE17" s="17"/>
    </row>
    <row r="18" spans="1:35" ht="15">
      <c r="A18" s="28" t="s">
        <v>25</v>
      </c>
      <c r="B18" s="41">
        <f t="shared" si="4"/>
        <v>2649.2052141314798</v>
      </c>
      <c r="C18" s="41">
        <f t="shared" si="4"/>
        <v>36.181421511206061</v>
      </c>
      <c r="D18" s="41">
        <f t="shared" si="4"/>
        <v>5185.5183415010424</v>
      </c>
      <c r="E18" s="41">
        <f t="shared" si="4"/>
        <v>7143.0401616391537</v>
      </c>
      <c r="F18" s="41">
        <f t="shared" si="5"/>
        <v>1634.5854137177557</v>
      </c>
      <c r="G18" s="41">
        <f t="shared" ref="G18:H18" si="31">G44+G96</f>
        <v>2854.2144071255325</v>
      </c>
      <c r="H18" s="41">
        <f t="shared" si="31"/>
        <v>18.983746820286555</v>
      </c>
      <c r="I18" s="43">
        <f t="shared" si="7"/>
        <v>19521.728706446454</v>
      </c>
      <c r="K18" s="75" t="s">
        <v>25</v>
      </c>
      <c r="L18" s="88">
        <f t="shared" si="8"/>
        <v>2649.2052141314798</v>
      </c>
      <c r="M18" s="88">
        <f t="shared" si="8"/>
        <v>36.181421511206061</v>
      </c>
      <c r="N18" s="88">
        <f t="shared" si="8"/>
        <v>5185.5183415010424</v>
      </c>
      <c r="O18" s="88">
        <f t="shared" si="8"/>
        <v>7143.0401616391537</v>
      </c>
      <c r="P18" s="88">
        <f t="shared" si="9"/>
        <v>1634.58541371775</v>
      </c>
      <c r="Q18" s="88">
        <f t="shared" ref="Q18:R18" si="32">Q44+Q96</f>
        <v>2854.2144071255325</v>
      </c>
      <c r="R18" s="88">
        <f t="shared" si="32"/>
        <v>18.983746820286555</v>
      </c>
      <c r="S18" s="90">
        <f t="shared" si="11"/>
        <v>19521.728706446447</v>
      </c>
      <c r="T18" s="5" t="str">
        <f t="shared" si="12"/>
        <v/>
      </c>
      <c r="V18" s="6"/>
      <c r="W18" s="9"/>
      <c r="X18" s="9"/>
      <c r="Y18" s="9"/>
      <c r="Z18" s="9"/>
      <c r="AA18" s="9"/>
      <c r="AB18" s="9"/>
      <c r="AC18" s="9"/>
      <c r="AD18" s="9"/>
      <c r="AE18" s="6"/>
    </row>
    <row r="19" spans="1:35" ht="15">
      <c r="A19" s="29" t="s">
        <v>24</v>
      </c>
      <c r="B19" s="44">
        <f t="shared" si="4"/>
        <v>1562.2054294020256</v>
      </c>
      <c r="C19" s="44">
        <f t="shared" si="4"/>
        <v>3.5652431288009172</v>
      </c>
      <c r="D19" s="44">
        <f t="shared" si="4"/>
        <v>145.75087079255394</v>
      </c>
      <c r="E19" s="44">
        <f t="shared" si="4"/>
        <v>0</v>
      </c>
      <c r="F19" s="44">
        <f t="shared" si="5"/>
        <v>0</v>
      </c>
      <c r="G19" s="44">
        <f t="shared" ref="G19:H19" si="33">G45+G97</f>
        <v>0</v>
      </c>
      <c r="H19" s="44">
        <f t="shared" si="33"/>
        <v>0</v>
      </c>
      <c r="I19" s="40">
        <f t="shared" si="7"/>
        <v>1711.5215433233805</v>
      </c>
      <c r="K19" s="76" t="s">
        <v>24</v>
      </c>
      <c r="L19" s="44">
        <f t="shared" si="8"/>
        <v>1562.2054294020256</v>
      </c>
      <c r="M19" s="44">
        <f t="shared" si="8"/>
        <v>3.5652431288009172</v>
      </c>
      <c r="N19" s="44">
        <f t="shared" si="8"/>
        <v>145.75087079255394</v>
      </c>
      <c r="O19" s="44">
        <f t="shared" si="8"/>
        <v>0</v>
      </c>
      <c r="P19" s="44">
        <f t="shared" si="9"/>
        <v>2.8421709430404007E-14</v>
      </c>
      <c r="Q19" s="44">
        <f t="shared" ref="Q19:R19" si="34">Q45+Q97</f>
        <v>0</v>
      </c>
      <c r="R19" s="44">
        <f t="shared" si="34"/>
        <v>0</v>
      </c>
      <c r="S19" s="87">
        <f t="shared" si="11"/>
        <v>1711.5215433233805</v>
      </c>
      <c r="T19" s="5" t="str">
        <f t="shared" si="12"/>
        <v/>
      </c>
      <c r="V19" s="6"/>
      <c r="W19" s="9"/>
      <c r="X19" s="9"/>
      <c r="Y19" s="9"/>
      <c r="Z19" s="9"/>
      <c r="AA19" s="9"/>
      <c r="AB19" s="9"/>
      <c r="AC19" s="9"/>
      <c r="AD19" s="9"/>
      <c r="AE19" s="6"/>
    </row>
    <row r="20" spans="1:35" ht="15">
      <c r="A20" s="28" t="s">
        <v>56</v>
      </c>
      <c r="B20" s="41">
        <f t="shared" si="4"/>
        <v>4697.6565514590848</v>
      </c>
      <c r="C20" s="41">
        <f t="shared" si="4"/>
        <v>18.176991870384537</v>
      </c>
      <c r="D20" s="41">
        <f t="shared" si="4"/>
        <v>528.16983217292079</v>
      </c>
      <c r="E20" s="41">
        <f t="shared" si="4"/>
        <v>0</v>
      </c>
      <c r="F20" s="41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43">
        <f t="shared" si="7"/>
        <v>5244.2347380720967</v>
      </c>
      <c r="K20" s="75" t="s">
        <v>56</v>
      </c>
      <c r="L20" s="88">
        <f t="shared" si="8"/>
        <v>4697.6565514590848</v>
      </c>
      <c r="M20" s="88">
        <f t="shared" si="8"/>
        <v>18.176991870384537</v>
      </c>
      <c r="N20" s="88">
        <f t="shared" si="8"/>
        <v>528.16983217292079</v>
      </c>
      <c r="O20" s="88">
        <f t="shared" si="8"/>
        <v>0</v>
      </c>
      <c r="P20" s="88">
        <f t="shared" si="9"/>
        <v>0.23136256970670951</v>
      </c>
      <c r="Q20" s="88">
        <f t="shared" ref="Q20:R20" si="36">Q46+Q98</f>
        <v>0</v>
      </c>
      <c r="R20" s="88">
        <f t="shared" si="36"/>
        <v>0</v>
      </c>
      <c r="S20" s="90">
        <f t="shared" si="11"/>
        <v>5244.2347380720976</v>
      </c>
      <c r="T20" s="5" t="str">
        <f t="shared" si="12"/>
        <v/>
      </c>
      <c r="V20" s="6"/>
      <c r="W20" s="9"/>
      <c r="X20" s="9"/>
      <c r="Y20" s="9"/>
      <c r="Z20" s="9"/>
      <c r="AA20" s="9"/>
      <c r="AB20" s="9"/>
      <c r="AC20" s="9"/>
      <c r="AD20" s="9"/>
      <c r="AE20" s="6"/>
    </row>
    <row r="21" spans="1:35" ht="15">
      <c r="A21" s="29" t="s">
        <v>22</v>
      </c>
      <c r="B21" s="44">
        <f t="shared" si="4"/>
        <v>1013.97155529151</v>
      </c>
      <c r="C21" s="44">
        <f t="shared" si="4"/>
        <v>1934.8665051426206</v>
      </c>
      <c r="D21" s="44">
        <f t="shared" si="4"/>
        <v>1252.701690890364</v>
      </c>
      <c r="E21" s="44">
        <f t="shared" si="4"/>
        <v>0.67345225503474682</v>
      </c>
      <c r="F21" s="44">
        <f t="shared" si="5"/>
        <v>1237.9589833718533</v>
      </c>
      <c r="G21" s="44">
        <f t="shared" ref="G21:H21" si="37">G47+G99</f>
        <v>0</v>
      </c>
      <c r="H21" s="44">
        <f t="shared" si="37"/>
        <v>0</v>
      </c>
      <c r="I21" s="40">
        <f t="shared" si="7"/>
        <v>5440.1721869513822</v>
      </c>
      <c r="K21" s="76" t="s">
        <v>22</v>
      </c>
      <c r="L21" s="44">
        <f t="shared" si="8"/>
        <v>1013.97155529151</v>
      </c>
      <c r="M21" s="44">
        <f t="shared" si="8"/>
        <v>1934.8665051426206</v>
      </c>
      <c r="N21" s="44">
        <f t="shared" si="8"/>
        <v>1252.701690890364</v>
      </c>
      <c r="O21" s="44">
        <f t="shared" si="8"/>
        <v>0.67345225503474682</v>
      </c>
      <c r="P21" s="44">
        <f t="shared" si="9"/>
        <v>1237.9589833718533</v>
      </c>
      <c r="Q21" s="44">
        <f t="shared" ref="Q21:R21" si="38">Q47+Q99</f>
        <v>0</v>
      </c>
      <c r="R21" s="44">
        <f t="shared" si="38"/>
        <v>0</v>
      </c>
      <c r="S21" s="87">
        <f t="shared" si="11"/>
        <v>5440.1721869513822</v>
      </c>
      <c r="T21" s="5" t="str">
        <f t="shared" si="12"/>
        <v/>
      </c>
      <c r="V21" s="6"/>
      <c r="W21" s="9"/>
      <c r="X21" s="9"/>
      <c r="Y21" s="9"/>
      <c r="Z21" s="9"/>
      <c r="AA21" s="9"/>
      <c r="AB21" s="9"/>
      <c r="AC21" s="9"/>
      <c r="AD21" s="9"/>
      <c r="AE21" s="6"/>
    </row>
    <row r="22" spans="1:35" ht="15">
      <c r="A22" s="28" t="s">
        <v>21</v>
      </c>
      <c r="B22" s="41">
        <f t="shared" si="4"/>
        <v>89.495841918221544</v>
      </c>
      <c r="C22" s="41">
        <f t="shared" si="4"/>
        <v>11.261598118211785</v>
      </c>
      <c r="D22" s="41">
        <f t="shared" si="4"/>
        <v>195.56849262321987</v>
      </c>
      <c r="E22" s="41">
        <f t="shared" si="4"/>
        <v>0</v>
      </c>
      <c r="F22" s="41">
        <f t="shared" si="5"/>
        <v>0</v>
      </c>
      <c r="G22" s="41">
        <f t="shared" ref="G22:H22" si="39">G48+G100</f>
        <v>0</v>
      </c>
      <c r="H22" s="41">
        <f t="shared" si="39"/>
        <v>0</v>
      </c>
      <c r="I22" s="43">
        <f t="shared" si="7"/>
        <v>296.32593265965318</v>
      </c>
      <c r="K22" s="75" t="s">
        <v>21</v>
      </c>
      <c r="L22" s="88">
        <f t="shared" si="8"/>
        <v>89.495841918221544</v>
      </c>
      <c r="M22" s="88">
        <f t="shared" si="8"/>
        <v>11.261598118211785</v>
      </c>
      <c r="N22" s="88">
        <f t="shared" si="8"/>
        <v>195.56849262321987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90">
        <f t="shared" si="11"/>
        <v>296.32593265965318</v>
      </c>
      <c r="T22" s="5" t="str">
        <f t="shared" si="12"/>
        <v/>
      </c>
      <c r="V22" s="6"/>
      <c r="W22" s="9"/>
      <c r="X22" s="9"/>
      <c r="Y22" s="9"/>
      <c r="Z22" s="9"/>
      <c r="AA22" s="9"/>
      <c r="AB22" s="9"/>
      <c r="AC22" s="9"/>
      <c r="AD22" s="9"/>
      <c r="AE22" s="6"/>
    </row>
    <row r="23" spans="1:35" ht="15">
      <c r="A23" s="30" t="s">
        <v>60</v>
      </c>
      <c r="B23" s="44">
        <f t="shared" si="4"/>
        <v>378.91373101876928</v>
      </c>
      <c r="C23" s="44">
        <f t="shared" si="4"/>
        <v>0</v>
      </c>
      <c r="D23" s="44">
        <f t="shared" si="4"/>
        <v>288.06763854364573</v>
      </c>
      <c r="E23" s="44">
        <f t="shared" si="4"/>
        <v>0</v>
      </c>
      <c r="F23" s="44">
        <f t="shared" si="5"/>
        <v>0</v>
      </c>
      <c r="G23" s="44">
        <f t="shared" ref="G23:H23" si="41">G49+G101</f>
        <v>0</v>
      </c>
      <c r="H23" s="44">
        <f t="shared" si="41"/>
        <v>0</v>
      </c>
      <c r="I23" s="40">
        <f t="shared" si="7"/>
        <v>666.98136956241501</v>
      </c>
      <c r="K23" s="77" t="s">
        <v>60</v>
      </c>
      <c r="L23" s="44">
        <f t="shared" si="8"/>
        <v>378.91373101876928</v>
      </c>
      <c r="M23" s="44">
        <f t="shared" si="8"/>
        <v>0</v>
      </c>
      <c r="N23" s="44">
        <f t="shared" si="8"/>
        <v>288.06763854364573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87">
        <f t="shared" si="11"/>
        <v>666.98136956241501</v>
      </c>
      <c r="T23" s="5" t="str">
        <f t="shared" si="12"/>
        <v/>
      </c>
      <c r="V23" s="6"/>
      <c r="W23" s="9"/>
      <c r="X23" s="9"/>
      <c r="Y23" s="9"/>
      <c r="Z23" s="9"/>
      <c r="AA23" s="9"/>
      <c r="AB23" s="9"/>
      <c r="AC23" s="9"/>
      <c r="AD23" s="9"/>
      <c r="AE23" s="6"/>
    </row>
    <row r="24" spans="1:35">
      <c r="A24" s="57" t="s">
        <v>23</v>
      </c>
      <c r="B24" s="61">
        <f t="shared" si="4"/>
        <v>378.91373101876928</v>
      </c>
      <c r="C24" s="61">
        <f t="shared" si="4"/>
        <v>0</v>
      </c>
      <c r="D24" s="61">
        <f t="shared" si="4"/>
        <v>288.06763854364573</v>
      </c>
      <c r="E24" s="61">
        <f t="shared" si="4"/>
        <v>0</v>
      </c>
      <c r="F24" s="61">
        <f t="shared" si="5"/>
        <v>0</v>
      </c>
      <c r="G24" s="61">
        <f t="shared" ref="G24:H24" si="43">G50+G102</f>
        <v>0</v>
      </c>
      <c r="H24" s="61">
        <f t="shared" si="43"/>
        <v>0</v>
      </c>
      <c r="I24" s="63">
        <f t="shared" si="7"/>
        <v>666.98136956241501</v>
      </c>
      <c r="K24" s="78" t="s">
        <v>23</v>
      </c>
      <c r="L24" s="91">
        <f t="shared" si="8"/>
        <v>378.91373101876928</v>
      </c>
      <c r="M24" s="91">
        <f t="shared" si="8"/>
        <v>0</v>
      </c>
      <c r="N24" s="91">
        <f t="shared" si="8"/>
        <v>288.06763854364573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93">
        <f t="shared" si="11"/>
        <v>666.98136956241501</v>
      </c>
      <c r="T24" s="5" t="str">
        <f t="shared" si="12"/>
        <v/>
      </c>
      <c r="V24" s="6"/>
      <c r="W24" s="9"/>
      <c r="X24" s="9"/>
      <c r="Y24" s="9"/>
      <c r="Z24" s="9"/>
      <c r="AA24" s="9"/>
      <c r="AB24" s="9"/>
      <c r="AC24" s="9"/>
      <c r="AD24" s="9"/>
      <c r="AE24" s="6"/>
    </row>
    <row r="25" spans="1:35">
      <c r="A25" s="58" t="s">
        <v>19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64">
        <f t="shared" si="5"/>
        <v>0</v>
      </c>
      <c r="G25" s="64">
        <f t="shared" ref="G25:H25" si="45">G51+G103</f>
        <v>0</v>
      </c>
      <c r="H25" s="64">
        <f t="shared" si="45"/>
        <v>0</v>
      </c>
      <c r="I25" s="66">
        <f t="shared" si="7"/>
        <v>0</v>
      </c>
      <c r="K25" s="79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95">
        <f t="shared" si="11"/>
        <v>0</v>
      </c>
      <c r="V25" s="6"/>
      <c r="W25" s="9"/>
      <c r="X25" s="9"/>
      <c r="Y25" s="9"/>
      <c r="Z25" s="9"/>
      <c r="AA25" s="9"/>
      <c r="AB25" s="9"/>
      <c r="AC25" s="9"/>
      <c r="AD25" s="9"/>
      <c r="AE25" s="6"/>
    </row>
    <row r="26" spans="1:35">
      <c r="A26" s="57" t="s">
        <v>20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61">
        <f t="shared" si="5"/>
        <v>0</v>
      </c>
      <c r="G26" s="61">
        <f t="shared" ref="G26:H26" si="47">G52+G104</f>
        <v>0</v>
      </c>
      <c r="H26" s="61">
        <f t="shared" si="47"/>
        <v>0</v>
      </c>
      <c r="I26" s="63">
        <f t="shared" si="7"/>
        <v>0</v>
      </c>
      <c r="K26" s="78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93">
        <f t="shared" si="11"/>
        <v>0</v>
      </c>
      <c r="V26" s="6"/>
      <c r="W26" s="9"/>
      <c r="X26" s="9"/>
      <c r="Y26" s="9"/>
      <c r="Z26" s="9"/>
      <c r="AA26" s="9"/>
      <c r="AB26" s="9"/>
      <c r="AC26" s="9"/>
      <c r="AD26" s="9"/>
      <c r="AE26" s="6"/>
    </row>
    <row r="27" spans="1:35" ht="15" thickBot="1">
      <c r="A27" s="59" t="s">
        <v>11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54">
        <f t="shared" si="5"/>
        <v>0</v>
      </c>
      <c r="G27" s="54">
        <f t="shared" ref="G27:H27" si="49">G53+G105</f>
        <v>0</v>
      </c>
      <c r="H27" s="54">
        <f t="shared" si="49"/>
        <v>0</v>
      </c>
      <c r="I27" s="68">
        <f t="shared" si="7"/>
        <v>0</v>
      </c>
      <c r="K27" s="80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97">
        <f t="shared" si="11"/>
        <v>0</v>
      </c>
      <c r="V27" s="6"/>
      <c r="W27" s="9"/>
      <c r="X27" s="9"/>
      <c r="Y27" s="9"/>
      <c r="Z27" s="9"/>
      <c r="AA27" s="9"/>
      <c r="AB27" s="9"/>
      <c r="AC27" s="9"/>
      <c r="AD27" s="9"/>
      <c r="AE27" s="6"/>
    </row>
    <row r="28" spans="1:35" ht="15">
      <c r="A28" s="35" t="s">
        <v>26</v>
      </c>
      <c r="B28" s="69">
        <f>SUM(B7:B23)</f>
        <v>24419.356932086466</v>
      </c>
      <c r="C28" s="69">
        <f t="shared" ref="C28:I28" si="51">SUM(C7:C23)</f>
        <v>4867.7578318452506</v>
      </c>
      <c r="D28" s="69">
        <f t="shared" si="51"/>
        <v>13228.921679224333</v>
      </c>
      <c r="E28" s="69">
        <f t="shared" si="51"/>
        <v>8729.0451221984713</v>
      </c>
      <c r="F28" s="69">
        <f t="shared" si="51"/>
        <v>30148.369334083582</v>
      </c>
      <c r="G28" s="69">
        <f t="shared" si="51"/>
        <v>2854.2144071255325</v>
      </c>
      <c r="H28" s="70">
        <f t="shared" si="51"/>
        <v>18.983746820286555</v>
      </c>
      <c r="I28" s="40">
        <f t="shared" si="51"/>
        <v>84266.649053383924</v>
      </c>
      <c r="J28" s="465"/>
      <c r="K28" s="81" t="s">
        <v>26</v>
      </c>
      <c r="L28" s="69">
        <f>SUM(L7:L23)</f>
        <v>24419.356932086466</v>
      </c>
      <c r="M28" s="69">
        <f t="shared" ref="M28:S28" si="52">SUM(M7:M23)</f>
        <v>4867.7578318452506</v>
      </c>
      <c r="N28" s="69">
        <f t="shared" si="52"/>
        <v>13228.921679224333</v>
      </c>
      <c r="O28" s="69">
        <f t="shared" si="52"/>
        <v>8729.0451221984713</v>
      </c>
      <c r="P28" s="69">
        <f t="shared" si="52"/>
        <v>30148.369334083585</v>
      </c>
      <c r="Q28" s="69">
        <f t="shared" si="52"/>
        <v>2854.2144071255325</v>
      </c>
      <c r="R28" s="70">
        <f t="shared" si="52"/>
        <v>18.983746820286555</v>
      </c>
      <c r="S28" s="98">
        <f t="shared" si="52"/>
        <v>84266.649053383939</v>
      </c>
      <c r="T28" s="5" t="str">
        <f>IF(ABS(S28-S54-S80-S106)&gt;0.01,S28-S54-S80-S106,"")</f>
        <v/>
      </c>
    </row>
    <row r="29" spans="1:35" s="8" customFormat="1" ht="15" thickBot="1">
      <c r="A29" s="32" t="s">
        <v>83</v>
      </c>
      <c r="B29" s="55">
        <f>IF($I28=0,"-",B28/$I28)</f>
        <v>0.28978673302431324</v>
      </c>
      <c r="C29" s="55">
        <f t="shared" ref="C29:H29" si="53">IF($I28=0,"-",C28/$I28)</f>
        <v>5.7766125585004192E-2</v>
      </c>
      <c r="D29" s="55">
        <f t="shared" si="53"/>
        <v>0.15698881856383839</v>
      </c>
      <c r="E29" s="55">
        <f t="shared" si="53"/>
        <v>0.10358837357669838</v>
      </c>
      <c r="F29" s="55">
        <f t="shared" si="53"/>
        <v>0.35777344504329622</v>
      </c>
      <c r="G29" s="55">
        <f t="shared" si="53"/>
        <v>3.3871222354141008E-2</v>
      </c>
      <c r="H29" s="55">
        <f t="shared" si="53"/>
        <v>2.2528185270853865E-4</v>
      </c>
      <c r="I29" s="56">
        <f>SUM(B29:H29)</f>
        <v>1</v>
      </c>
      <c r="K29" s="82" t="s">
        <v>83</v>
      </c>
      <c r="L29" s="99">
        <f>IF($S28=0,"-",L28/$S28)</f>
        <v>0.28978673302431318</v>
      </c>
      <c r="M29" s="99">
        <f t="shared" ref="M29:R29" si="54">IF($S28=0,"-",M28/$S28)</f>
        <v>5.7766125585004185E-2</v>
      </c>
      <c r="N29" s="99">
        <f t="shared" si="54"/>
        <v>0.15698881856383837</v>
      </c>
      <c r="O29" s="99">
        <f t="shared" si="54"/>
        <v>0.10358837357669837</v>
      </c>
      <c r="P29" s="99">
        <f t="shared" si="54"/>
        <v>0.35777344504329617</v>
      </c>
      <c r="Q29" s="99">
        <f t="shared" si="54"/>
        <v>3.3871222354141001E-2</v>
      </c>
      <c r="R29" s="100">
        <f t="shared" si="54"/>
        <v>2.252818527085386E-4</v>
      </c>
      <c r="S29" s="101">
        <f>SUM(L29:R29)</f>
        <v>0.99999999999999978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</row>
    <row r="30" spans="1:35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35" ht="29.25" customHeight="1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7" t="s">
        <v>49</v>
      </c>
      <c r="L31" s="84" t="s">
        <v>0</v>
      </c>
      <c r="M31" s="84" t="s">
        <v>1</v>
      </c>
      <c r="N31" s="84" t="s">
        <v>2</v>
      </c>
      <c r="O31" s="84" t="s">
        <v>3</v>
      </c>
      <c r="P31" s="84" t="s">
        <v>27</v>
      </c>
      <c r="Q31" s="84" t="s">
        <v>4</v>
      </c>
      <c r="R31" s="84" t="s">
        <v>5</v>
      </c>
      <c r="S31" s="85" t="s">
        <v>6</v>
      </c>
      <c r="U31" s="415" t="s">
        <v>49</v>
      </c>
      <c r="V31" s="114" t="s">
        <v>68</v>
      </c>
      <c r="W31" s="114" t="s">
        <v>69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51</v>
      </c>
      <c r="AC31" s="114" t="s">
        <v>63</v>
      </c>
      <c r="AD31" s="115" t="s">
        <v>70</v>
      </c>
      <c r="AE31" s="115" t="s">
        <v>71</v>
      </c>
      <c r="AF31" s="115" t="s">
        <v>72</v>
      </c>
      <c r="AG31" s="115" t="s">
        <v>73</v>
      </c>
      <c r="AH31" s="115" t="s">
        <v>74</v>
      </c>
      <c r="AI31" s="116" t="s">
        <v>59</v>
      </c>
    </row>
    <row r="32" spans="1:35" ht="15" customHeight="1">
      <c r="A32" s="447" t="s">
        <v>49</v>
      </c>
      <c r="B32" s="387" t="s">
        <v>115</v>
      </c>
      <c r="C32" s="388"/>
      <c r="D32" s="388"/>
      <c r="E32" s="388"/>
      <c r="F32" s="388"/>
      <c r="G32" s="388"/>
      <c r="H32" s="388"/>
      <c r="I32" s="389"/>
      <c r="K32" s="408" t="s">
        <v>49</v>
      </c>
      <c r="L32" s="390" t="s">
        <v>115</v>
      </c>
      <c r="M32" s="391"/>
      <c r="N32" s="391"/>
      <c r="O32" s="391"/>
      <c r="P32" s="391"/>
      <c r="Q32" s="391"/>
      <c r="R32" s="391"/>
      <c r="S32" s="392"/>
      <c r="U32" s="416" t="s">
        <v>49</v>
      </c>
      <c r="V32" s="413" t="s">
        <v>115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</row>
    <row r="33" spans="1:36" ht="15">
      <c r="A33" s="27" t="s">
        <v>7</v>
      </c>
      <c r="B33" s="38">
        <f>B111+B137+B163+B189+B215+B241+B267+B293+B319+B345+B371+B397+B423</f>
        <v>0</v>
      </c>
      <c r="C33" s="38">
        <f t="shared" ref="C33:E33" si="55">C111+C137+C163+C189+C215+C241+C267+C293+C319+C345+C371+C397+C423</f>
        <v>0</v>
      </c>
      <c r="D33" s="38">
        <f t="shared" si="55"/>
        <v>0</v>
      </c>
      <c r="E33" s="38">
        <f t="shared" si="55"/>
        <v>0</v>
      </c>
      <c r="F33" s="456">
        <v>0</v>
      </c>
      <c r="G33" s="38">
        <f t="shared" ref="G33:H48" si="56">G111+G137+G163+G189+G215+G241+G267+G293+G319+G345+G371+G397+G423</f>
        <v>0</v>
      </c>
      <c r="H33" s="38">
        <f t="shared" si="56"/>
        <v>0</v>
      </c>
      <c r="I33" s="40">
        <f>SUM(B33:H33)</f>
        <v>0</v>
      </c>
      <c r="K33" s="83" t="s">
        <v>7</v>
      </c>
      <c r="L33" s="38">
        <f t="shared" ref="L33:R48" si="57">L111+L137+L163+L189+L215+L241+L267+L293+L319+L345+L371+L397+L423</f>
        <v>0</v>
      </c>
      <c r="M33" s="38">
        <f t="shared" si="57"/>
        <v>0</v>
      </c>
      <c r="N33" s="38">
        <f t="shared" si="57"/>
        <v>0</v>
      </c>
      <c r="O33" s="38">
        <f t="shared" si="57"/>
        <v>0</v>
      </c>
      <c r="P33" s="38">
        <f t="shared" si="57"/>
        <v>0</v>
      </c>
      <c r="Q33" s="38">
        <f t="shared" si="57"/>
        <v>0</v>
      </c>
      <c r="R33" s="38">
        <f t="shared" si="57"/>
        <v>0</v>
      </c>
      <c r="S33" s="103">
        <f>SUM(L33:R33)</f>
        <v>0</v>
      </c>
      <c r="U33" s="104" t="s">
        <v>7</v>
      </c>
      <c r="V33" s="117">
        <f t="shared" ref="V33:AH48" si="58">V111+V137+V163+V189+V215+V241+V267+V293+V319+V345+V371+V397+V423</f>
        <v>0</v>
      </c>
      <c r="W33" s="117">
        <f t="shared" si="58"/>
        <v>0</v>
      </c>
      <c r="X33" s="117">
        <f t="shared" si="58"/>
        <v>0</v>
      </c>
      <c r="Y33" s="117">
        <f t="shared" si="58"/>
        <v>0</v>
      </c>
      <c r="Z33" s="117">
        <f t="shared" si="58"/>
        <v>0</v>
      </c>
      <c r="AA33" s="117">
        <f t="shared" si="58"/>
        <v>0</v>
      </c>
      <c r="AB33" s="117">
        <f t="shared" si="58"/>
        <v>0</v>
      </c>
      <c r="AC33" s="118">
        <f t="shared" si="58"/>
        <v>0</v>
      </c>
      <c r="AD33" s="117">
        <f t="shared" si="58"/>
        <v>0</v>
      </c>
      <c r="AE33" s="117">
        <f t="shared" si="58"/>
        <v>0</v>
      </c>
      <c r="AF33" s="117">
        <f t="shared" si="58"/>
        <v>0</v>
      </c>
      <c r="AG33" s="117">
        <f t="shared" si="58"/>
        <v>0</v>
      </c>
      <c r="AH33" s="117">
        <f t="shared" si="58"/>
        <v>0</v>
      </c>
      <c r="AI33" s="120">
        <f>SUM(V33:AC33)</f>
        <v>0</v>
      </c>
      <c r="AJ33" s="1" t="str">
        <f>IF(ABS(S33-AI33)&gt;0.001,S33-AI33,"")</f>
        <v/>
      </c>
    </row>
    <row r="34" spans="1:36" ht="15">
      <c r="A34" s="28" t="s">
        <v>8</v>
      </c>
      <c r="B34" s="41">
        <f t="shared" ref="B34:E49" si="59">B112+B138+B164+B190+B216+B242+B268+B294+B320+B346+B372+B398+B424</f>
        <v>0</v>
      </c>
      <c r="C34" s="41">
        <f t="shared" si="59"/>
        <v>0</v>
      </c>
      <c r="D34" s="41">
        <f t="shared" si="59"/>
        <v>625.32024401000001</v>
      </c>
      <c r="E34" s="41">
        <f t="shared" si="59"/>
        <v>0</v>
      </c>
      <c r="F34" s="457">
        <v>0</v>
      </c>
      <c r="G34" s="41">
        <f t="shared" si="56"/>
        <v>0</v>
      </c>
      <c r="H34" s="41">
        <f t="shared" si="56"/>
        <v>0</v>
      </c>
      <c r="I34" s="43">
        <f t="shared" ref="I34:I53" si="60">SUM(B34:H34)</f>
        <v>625.32024401000001</v>
      </c>
      <c r="K34" s="75" t="s">
        <v>8</v>
      </c>
      <c r="L34" s="88">
        <f t="shared" si="57"/>
        <v>0</v>
      </c>
      <c r="M34" s="88">
        <f t="shared" si="57"/>
        <v>0</v>
      </c>
      <c r="N34" s="88">
        <f t="shared" si="57"/>
        <v>625.32024401000001</v>
      </c>
      <c r="O34" s="88">
        <f t="shared" si="57"/>
        <v>0</v>
      </c>
      <c r="P34" s="88">
        <f t="shared" si="57"/>
        <v>0</v>
      </c>
      <c r="Q34" s="88">
        <f t="shared" si="57"/>
        <v>0</v>
      </c>
      <c r="R34" s="88">
        <f t="shared" si="57"/>
        <v>0</v>
      </c>
      <c r="S34" s="90">
        <f t="shared" ref="S34:S53" si="61">SUM(L34:R34)</f>
        <v>625.32024401000001</v>
      </c>
      <c r="U34" s="105" t="s">
        <v>8</v>
      </c>
      <c r="V34" s="121">
        <f t="shared" si="58"/>
        <v>0</v>
      </c>
      <c r="W34" s="121">
        <f t="shared" si="58"/>
        <v>0</v>
      </c>
      <c r="X34" s="121">
        <f t="shared" si="58"/>
        <v>0</v>
      </c>
      <c r="Y34" s="121">
        <f t="shared" si="58"/>
        <v>0</v>
      </c>
      <c r="Z34" s="121">
        <f t="shared" si="58"/>
        <v>625.32024401000001</v>
      </c>
      <c r="AA34" s="121">
        <f t="shared" si="58"/>
        <v>0</v>
      </c>
      <c r="AB34" s="121">
        <f t="shared" si="58"/>
        <v>0</v>
      </c>
      <c r="AC34" s="122">
        <f t="shared" si="58"/>
        <v>0</v>
      </c>
      <c r="AD34" s="121">
        <f t="shared" si="58"/>
        <v>0</v>
      </c>
      <c r="AE34" s="121">
        <f t="shared" si="58"/>
        <v>0</v>
      </c>
      <c r="AF34" s="121">
        <f t="shared" si="58"/>
        <v>0</v>
      </c>
      <c r="AG34" s="121">
        <f t="shared" si="58"/>
        <v>0</v>
      </c>
      <c r="AH34" s="121">
        <f t="shared" si="58"/>
        <v>0</v>
      </c>
      <c r="AI34" s="123">
        <f t="shared" ref="AI34:AI53" si="62">SUM(V34:AC34)</f>
        <v>625.32024401000001</v>
      </c>
      <c r="AJ34" s="1" t="str">
        <f t="shared" ref="AJ34:AJ55" si="63">IF(ABS(S34-AI34)&gt;0.001,S34-AI34,"")</f>
        <v/>
      </c>
    </row>
    <row r="35" spans="1:36" ht="15">
      <c r="A35" s="29" t="s">
        <v>10</v>
      </c>
      <c r="B35" s="44">
        <f t="shared" si="59"/>
        <v>0</v>
      </c>
      <c r="C35" s="44">
        <f t="shared" si="59"/>
        <v>0</v>
      </c>
      <c r="D35" s="44">
        <f t="shared" si="59"/>
        <v>471.15619980154906</v>
      </c>
      <c r="E35" s="44">
        <f t="shared" si="59"/>
        <v>0</v>
      </c>
      <c r="F35" s="457">
        <v>0</v>
      </c>
      <c r="G35" s="44">
        <f t="shared" si="56"/>
        <v>0</v>
      </c>
      <c r="H35" s="44">
        <f t="shared" si="56"/>
        <v>0</v>
      </c>
      <c r="I35" s="40">
        <f t="shared" si="60"/>
        <v>471.15619980154906</v>
      </c>
      <c r="K35" s="76" t="s">
        <v>10</v>
      </c>
      <c r="L35" s="44">
        <f t="shared" si="57"/>
        <v>0</v>
      </c>
      <c r="M35" s="44">
        <f t="shared" si="57"/>
        <v>0</v>
      </c>
      <c r="N35" s="44">
        <f t="shared" si="57"/>
        <v>471.15619980154906</v>
      </c>
      <c r="O35" s="44">
        <f t="shared" si="57"/>
        <v>0</v>
      </c>
      <c r="P35" s="44">
        <f t="shared" si="57"/>
        <v>0</v>
      </c>
      <c r="Q35" s="44">
        <f t="shared" si="57"/>
        <v>0</v>
      </c>
      <c r="R35" s="44">
        <f t="shared" si="57"/>
        <v>0</v>
      </c>
      <c r="S35" s="87">
        <f t="shared" si="61"/>
        <v>471.15619980154906</v>
      </c>
      <c r="U35" s="106" t="s">
        <v>10</v>
      </c>
      <c r="V35" s="117">
        <f t="shared" si="58"/>
        <v>0</v>
      </c>
      <c r="W35" s="117">
        <f t="shared" si="58"/>
        <v>0</v>
      </c>
      <c r="X35" s="117">
        <f t="shared" si="58"/>
        <v>0</v>
      </c>
      <c r="Y35" s="117">
        <f t="shared" si="58"/>
        <v>0</v>
      </c>
      <c r="Z35" s="117">
        <f t="shared" si="58"/>
        <v>471.15619980154906</v>
      </c>
      <c r="AA35" s="117">
        <f t="shared" si="58"/>
        <v>0</v>
      </c>
      <c r="AB35" s="117">
        <f t="shared" si="58"/>
        <v>0</v>
      </c>
      <c r="AC35" s="118">
        <f t="shared" si="58"/>
        <v>0</v>
      </c>
      <c r="AD35" s="117">
        <f t="shared" si="58"/>
        <v>0</v>
      </c>
      <c r="AE35" s="117">
        <f t="shared" si="58"/>
        <v>0</v>
      </c>
      <c r="AF35" s="117">
        <f t="shared" si="58"/>
        <v>0</v>
      </c>
      <c r="AG35" s="117">
        <f t="shared" si="58"/>
        <v>0</v>
      </c>
      <c r="AH35" s="117">
        <f t="shared" si="58"/>
        <v>0</v>
      </c>
      <c r="AI35" s="120">
        <f t="shared" si="62"/>
        <v>471.15619980154906</v>
      </c>
      <c r="AJ35" s="1" t="str">
        <f t="shared" si="63"/>
        <v/>
      </c>
    </row>
    <row r="36" spans="1:36" ht="15">
      <c r="A36" s="28" t="s">
        <v>52</v>
      </c>
      <c r="B36" s="41">
        <f t="shared" si="59"/>
        <v>0</v>
      </c>
      <c r="C36" s="41">
        <f t="shared" si="59"/>
        <v>0</v>
      </c>
      <c r="D36" s="41">
        <f t="shared" si="59"/>
        <v>548.79684750000001</v>
      </c>
      <c r="E36" s="41">
        <f t="shared" si="59"/>
        <v>0</v>
      </c>
      <c r="F36" s="457">
        <v>0</v>
      </c>
      <c r="G36" s="41">
        <f t="shared" si="56"/>
        <v>0</v>
      </c>
      <c r="H36" s="41">
        <f t="shared" si="56"/>
        <v>0</v>
      </c>
      <c r="I36" s="43">
        <f t="shared" si="60"/>
        <v>548.79684750000001</v>
      </c>
      <c r="K36" s="75" t="s">
        <v>52</v>
      </c>
      <c r="L36" s="88">
        <f t="shared" si="57"/>
        <v>0</v>
      </c>
      <c r="M36" s="88">
        <f t="shared" si="57"/>
        <v>0</v>
      </c>
      <c r="N36" s="88">
        <f t="shared" si="57"/>
        <v>548.79684750000001</v>
      </c>
      <c r="O36" s="88">
        <f t="shared" si="57"/>
        <v>0</v>
      </c>
      <c r="P36" s="88">
        <f t="shared" si="57"/>
        <v>0</v>
      </c>
      <c r="Q36" s="88">
        <f t="shared" si="57"/>
        <v>0</v>
      </c>
      <c r="R36" s="88">
        <f t="shared" si="57"/>
        <v>0</v>
      </c>
      <c r="S36" s="90">
        <f t="shared" si="61"/>
        <v>548.79684750000001</v>
      </c>
      <c r="U36" s="105" t="s">
        <v>52</v>
      </c>
      <c r="V36" s="121">
        <f t="shared" si="58"/>
        <v>0</v>
      </c>
      <c r="W36" s="121">
        <f t="shared" si="58"/>
        <v>0</v>
      </c>
      <c r="X36" s="121">
        <f t="shared" si="58"/>
        <v>0</v>
      </c>
      <c r="Y36" s="121">
        <f t="shared" si="58"/>
        <v>0</v>
      </c>
      <c r="Z36" s="121">
        <f t="shared" si="58"/>
        <v>548.49728590201971</v>
      </c>
      <c r="AA36" s="121">
        <f t="shared" si="58"/>
        <v>0</v>
      </c>
      <c r="AB36" s="121">
        <f t="shared" si="58"/>
        <v>0</v>
      </c>
      <c r="AC36" s="122">
        <f t="shared" si="58"/>
        <v>0.29956159798034937</v>
      </c>
      <c r="AD36" s="121">
        <f t="shared" si="58"/>
        <v>0</v>
      </c>
      <c r="AE36" s="121">
        <f t="shared" si="58"/>
        <v>0</v>
      </c>
      <c r="AF36" s="121">
        <f t="shared" si="58"/>
        <v>0</v>
      </c>
      <c r="AG36" s="121">
        <f t="shared" si="58"/>
        <v>0.29956159798034937</v>
      </c>
      <c r="AH36" s="121">
        <f t="shared" si="58"/>
        <v>0</v>
      </c>
      <c r="AI36" s="123">
        <f t="shared" si="62"/>
        <v>548.79684750000001</v>
      </c>
      <c r="AJ36" s="1" t="str">
        <f t="shared" si="63"/>
        <v/>
      </c>
    </row>
    <row r="37" spans="1:36" ht="15">
      <c r="A37" s="29" t="s">
        <v>16</v>
      </c>
      <c r="B37" s="44">
        <f t="shared" si="59"/>
        <v>471.46786357997109</v>
      </c>
      <c r="C37" s="44">
        <f t="shared" si="59"/>
        <v>165.63880877273832</v>
      </c>
      <c r="D37" s="44">
        <f t="shared" si="59"/>
        <v>242.69853410146234</v>
      </c>
      <c r="E37" s="44">
        <f t="shared" si="59"/>
        <v>0</v>
      </c>
      <c r="F37" s="457">
        <v>0</v>
      </c>
      <c r="G37" s="44">
        <f t="shared" si="56"/>
        <v>0</v>
      </c>
      <c r="H37" s="44">
        <f t="shared" si="56"/>
        <v>0</v>
      </c>
      <c r="I37" s="40">
        <f t="shared" si="60"/>
        <v>879.80520645417175</v>
      </c>
      <c r="K37" s="76" t="s">
        <v>16</v>
      </c>
      <c r="L37" s="44">
        <f t="shared" si="57"/>
        <v>471.46786357997109</v>
      </c>
      <c r="M37" s="44">
        <f t="shared" si="57"/>
        <v>165.63880877273832</v>
      </c>
      <c r="N37" s="44">
        <f t="shared" si="57"/>
        <v>242.69853410146234</v>
      </c>
      <c r="O37" s="44">
        <f t="shared" si="57"/>
        <v>0</v>
      </c>
      <c r="P37" s="44">
        <f t="shared" si="57"/>
        <v>0</v>
      </c>
      <c r="Q37" s="44">
        <f t="shared" si="57"/>
        <v>0</v>
      </c>
      <c r="R37" s="44">
        <f t="shared" si="57"/>
        <v>0</v>
      </c>
      <c r="S37" s="87">
        <f t="shared" si="61"/>
        <v>879.80520645417175</v>
      </c>
      <c r="U37" s="106" t="s">
        <v>16</v>
      </c>
      <c r="V37" s="117">
        <f t="shared" si="58"/>
        <v>444.67459956358431</v>
      </c>
      <c r="W37" s="117">
        <f t="shared" si="58"/>
        <v>0</v>
      </c>
      <c r="X37" s="117">
        <f t="shared" si="58"/>
        <v>0</v>
      </c>
      <c r="Y37" s="117">
        <f t="shared" si="58"/>
        <v>165.63880877273832</v>
      </c>
      <c r="Z37" s="117">
        <f t="shared" si="58"/>
        <v>237.64411537389461</v>
      </c>
      <c r="AA37" s="117">
        <f t="shared" si="58"/>
        <v>0</v>
      </c>
      <c r="AB37" s="117">
        <f t="shared" si="58"/>
        <v>0</v>
      </c>
      <c r="AC37" s="118">
        <f t="shared" si="58"/>
        <v>31.847682743954479</v>
      </c>
      <c r="AD37" s="117">
        <f t="shared" si="58"/>
        <v>26.793264016386754</v>
      </c>
      <c r="AE37" s="117">
        <f t="shared" si="58"/>
        <v>0</v>
      </c>
      <c r="AF37" s="117">
        <f t="shared" si="58"/>
        <v>0</v>
      </c>
      <c r="AG37" s="117">
        <f t="shared" si="58"/>
        <v>5.0544187275677226</v>
      </c>
      <c r="AH37" s="117">
        <f t="shared" si="58"/>
        <v>0</v>
      </c>
      <c r="AI37" s="120">
        <f t="shared" si="62"/>
        <v>879.80520645417164</v>
      </c>
      <c r="AJ37" s="1" t="str">
        <f t="shared" si="63"/>
        <v/>
      </c>
    </row>
    <row r="38" spans="1:36" ht="15">
      <c r="A38" s="28" t="s">
        <v>64</v>
      </c>
      <c r="B38" s="41">
        <f t="shared" si="59"/>
        <v>253.10217310804416</v>
      </c>
      <c r="C38" s="41">
        <f t="shared" si="59"/>
        <v>64.923037140995362</v>
      </c>
      <c r="D38" s="41">
        <f t="shared" si="59"/>
        <v>34.387888069990979</v>
      </c>
      <c r="E38" s="41">
        <f t="shared" si="59"/>
        <v>1.749170755829994</v>
      </c>
      <c r="F38" s="457">
        <v>0</v>
      </c>
      <c r="G38" s="41">
        <f t="shared" si="56"/>
        <v>0</v>
      </c>
      <c r="H38" s="41">
        <f t="shared" si="56"/>
        <v>0</v>
      </c>
      <c r="I38" s="43">
        <f t="shared" si="60"/>
        <v>354.16226907486049</v>
      </c>
      <c r="K38" s="75" t="s">
        <v>64</v>
      </c>
      <c r="L38" s="88">
        <f t="shared" si="57"/>
        <v>253.10217310804416</v>
      </c>
      <c r="M38" s="88">
        <f t="shared" si="57"/>
        <v>64.923037140995362</v>
      </c>
      <c r="N38" s="88">
        <f t="shared" si="57"/>
        <v>34.387888069990979</v>
      </c>
      <c r="O38" s="88">
        <f t="shared" si="57"/>
        <v>1.749170755829994</v>
      </c>
      <c r="P38" s="88">
        <f t="shared" si="57"/>
        <v>0</v>
      </c>
      <c r="Q38" s="88">
        <f t="shared" si="57"/>
        <v>0</v>
      </c>
      <c r="R38" s="88">
        <f t="shared" si="57"/>
        <v>0</v>
      </c>
      <c r="S38" s="90">
        <f t="shared" si="61"/>
        <v>354.16226907486049</v>
      </c>
      <c r="U38" s="105" t="s">
        <v>53</v>
      </c>
      <c r="V38" s="121">
        <f t="shared" si="58"/>
        <v>249.95575637550488</v>
      </c>
      <c r="W38" s="121">
        <f t="shared" si="58"/>
        <v>1.5754135883350242</v>
      </c>
      <c r="X38" s="121">
        <f t="shared" si="58"/>
        <v>0</v>
      </c>
      <c r="Y38" s="121">
        <f t="shared" si="58"/>
        <v>64.923037140995362</v>
      </c>
      <c r="Z38" s="121">
        <f t="shared" si="58"/>
        <v>28.717833572394841</v>
      </c>
      <c r="AA38" s="121">
        <f t="shared" si="58"/>
        <v>0.47434346846726994</v>
      </c>
      <c r="AB38" s="121">
        <f t="shared" si="58"/>
        <v>0</v>
      </c>
      <c r="AC38" s="122">
        <f t="shared" si="58"/>
        <v>8.5158849291631125</v>
      </c>
      <c r="AD38" s="121">
        <f t="shared" si="58"/>
        <v>1.5710031442042458</v>
      </c>
      <c r="AE38" s="121">
        <f t="shared" si="58"/>
        <v>0</v>
      </c>
      <c r="AF38" s="121">
        <f t="shared" si="58"/>
        <v>0</v>
      </c>
      <c r="AG38" s="121">
        <f t="shared" si="58"/>
        <v>5.6700544975961416</v>
      </c>
      <c r="AH38" s="121">
        <f t="shared" si="58"/>
        <v>1.2748272873627242</v>
      </c>
      <c r="AI38" s="123">
        <f t="shared" si="62"/>
        <v>354.16226907486049</v>
      </c>
      <c r="AJ38" s="1" t="str">
        <f t="shared" si="63"/>
        <v/>
      </c>
    </row>
    <row r="39" spans="1:36" ht="15">
      <c r="A39" s="29" t="s">
        <v>54</v>
      </c>
      <c r="B39" s="44">
        <f t="shared" si="59"/>
        <v>0</v>
      </c>
      <c r="C39" s="44">
        <f t="shared" si="59"/>
        <v>0</v>
      </c>
      <c r="D39" s="44">
        <f t="shared" si="59"/>
        <v>48.593904688823486</v>
      </c>
      <c r="E39" s="44">
        <f t="shared" si="59"/>
        <v>1334.7304195313059</v>
      </c>
      <c r="F39" s="457">
        <v>0</v>
      </c>
      <c r="G39" s="44">
        <f t="shared" si="56"/>
        <v>0</v>
      </c>
      <c r="H39" s="44">
        <f t="shared" si="56"/>
        <v>0</v>
      </c>
      <c r="I39" s="40">
        <f t="shared" si="60"/>
        <v>1383.3243242201293</v>
      </c>
      <c r="K39" s="76" t="s">
        <v>54</v>
      </c>
      <c r="L39" s="44">
        <f t="shared" si="57"/>
        <v>0</v>
      </c>
      <c r="M39" s="44">
        <f t="shared" si="57"/>
        <v>0</v>
      </c>
      <c r="N39" s="44">
        <f t="shared" si="57"/>
        <v>48.593904688823486</v>
      </c>
      <c r="O39" s="44">
        <f t="shared" si="57"/>
        <v>1334.7304195313059</v>
      </c>
      <c r="P39" s="44">
        <f t="shared" si="57"/>
        <v>4729.3611888545656</v>
      </c>
      <c r="Q39" s="44">
        <f t="shared" si="57"/>
        <v>0</v>
      </c>
      <c r="R39" s="44">
        <f t="shared" si="57"/>
        <v>0</v>
      </c>
      <c r="S39" s="87">
        <f t="shared" si="61"/>
        <v>6112.6855130746953</v>
      </c>
      <c r="U39" s="106" t="s">
        <v>54</v>
      </c>
      <c r="V39" s="117">
        <f t="shared" si="58"/>
        <v>0</v>
      </c>
      <c r="W39" s="117">
        <f t="shared" si="58"/>
        <v>0</v>
      </c>
      <c r="X39" s="117">
        <f t="shared" si="58"/>
        <v>0</v>
      </c>
      <c r="Y39" s="117">
        <f t="shared" si="58"/>
        <v>0</v>
      </c>
      <c r="Z39" s="117">
        <f t="shared" si="58"/>
        <v>0</v>
      </c>
      <c r="AA39" s="117">
        <f t="shared" si="58"/>
        <v>1333.1998885919907</v>
      </c>
      <c r="AB39" s="117">
        <f t="shared" si="58"/>
        <v>4729.3611888545656</v>
      </c>
      <c r="AC39" s="118">
        <f t="shared" si="58"/>
        <v>50.124435628138656</v>
      </c>
      <c r="AD39" s="117">
        <f t="shared" si="58"/>
        <v>0</v>
      </c>
      <c r="AE39" s="117">
        <f t="shared" si="58"/>
        <v>1.5305309393151747</v>
      </c>
      <c r="AF39" s="117">
        <f t="shared" si="58"/>
        <v>0</v>
      </c>
      <c r="AG39" s="117">
        <f t="shared" si="58"/>
        <v>48.593904688823486</v>
      </c>
      <c r="AH39" s="117">
        <f t="shared" si="58"/>
        <v>0</v>
      </c>
      <c r="AI39" s="120">
        <f t="shared" si="62"/>
        <v>6112.6855130746953</v>
      </c>
      <c r="AJ39" s="1" t="str">
        <f t="shared" si="63"/>
        <v/>
      </c>
    </row>
    <row r="40" spans="1:36" ht="15">
      <c r="A40" s="28" t="s">
        <v>12</v>
      </c>
      <c r="B40" s="41">
        <f t="shared" si="59"/>
        <v>0</v>
      </c>
      <c r="C40" s="41">
        <f t="shared" si="59"/>
        <v>0.2353598661481292</v>
      </c>
      <c r="D40" s="41">
        <f t="shared" si="59"/>
        <v>0</v>
      </c>
      <c r="E40" s="41">
        <f t="shared" si="59"/>
        <v>17.952364612505001</v>
      </c>
      <c r="F40" s="457">
        <v>0</v>
      </c>
      <c r="G40" s="41">
        <f t="shared" si="56"/>
        <v>0</v>
      </c>
      <c r="H40" s="41">
        <f t="shared" si="56"/>
        <v>0</v>
      </c>
      <c r="I40" s="43">
        <f t="shared" si="60"/>
        <v>18.187724478653131</v>
      </c>
      <c r="K40" s="75" t="s">
        <v>12</v>
      </c>
      <c r="L40" s="88">
        <f t="shared" si="57"/>
        <v>0</v>
      </c>
      <c r="M40" s="88">
        <f t="shared" si="57"/>
        <v>0.2353598661481292</v>
      </c>
      <c r="N40" s="88">
        <f t="shared" si="57"/>
        <v>0</v>
      </c>
      <c r="O40" s="88">
        <f t="shared" si="57"/>
        <v>17.952364612505001</v>
      </c>
      <c r="P40" s="88">
        <f t="shared" si="57"/>
        <v>115.57446125896041</v>
      </c>
      <c r="Q40" s="88">
        <f t="shared" si="57"/>
        <v>0</v>
      </c>
      <c r="R40" s="88">
        <f t="shared" si="57"/>
        <v>0</v>
      </c>
      <c r="S40" s="90">
        <f t="shared" si="61"/>
        <v>133.76218573761355</v>
      </c>
      <c r="U40" s="105" t="s">
        <v>12</v>
      </c>
      <c r="V40" s="121">
        <f t="shared" si="58"/>
        <v>0</v>
      </c>
      <c r="W40" s="121">
        <f t="shared" si="58"/>
        <v>0</v>
      </c>
      <c r="X40" s="121">
        <f t="shared" si="58"/>
        <v>0</v>
      </c>
      <c r="Y40" s="121">
        <f t="shared" si="58"/>
        <v>0.2353598661481292</v>
      </c>
      <c r="Z40" s="121">
        <f t="shared" si="58"/>
        <v>0</v>
      </c>
      <c r="AA40" s="121">
        <f t="shared" si="58"/>
        <v>17.952364612505001</v>
      </c>
      <c r="AB40" s="121">
        <f t="shared" si="58"/>
        <v>115.57446125896041</v>
      </c>
      <c r="AC40" s="122">
        <f t="shared" si="58"/>
        <v>0</v>
      </c>
      <c r="AD40" s="121">
        <f t="shared" si="58"/>
        <v>0</v>
      </c>
      <c r="AE40" s="121">
        <f t="shared" si="58"/>
        <v>0</v>
      </c>
      <c r="AF40" s="121">
        <f t="shared" si="58"/>
        <v>0</v>
      </c>
      <c r="AG40" s="121">
        <f t="shared" si="58"/>
        <v>0</v>
      </c>
      <c r="AH40" s="121">
        <f t="shared" si="58"/>
        <v>0</v>
      </c>
      <c r="AI40" s="123">
        <f t="shared" si="62"/>
        <v>133.76218573761355</v>
      </c>
      <c r="AJ40" s="1" t="str">
        <f t="shared" si="63"/>
        <v/>
      </c>
    </row>
    <row r="41" spans="1:36" ht="15">
      <c r="A41" s="29" t="s">
        <v>55</v>
      </c>
      <c r="B41" s="44">
        <f t="shared" si="59"/>
        <v>0</v>
      </c>
      <c r="C41" s="44">
        <f t="shared" si="59"/>
        <v>0</v>
      </c>
      <c r="D41" s="44">
        <f t="shared" si="59"/>
        <v>1.0692785426655262</v>
      </c>
      <c r="E41" s="44">
        <f t="shared" si="59"/>
        <v>0</v>
      </c>
      <c r="F41" s="457">
        <v>0</v>
      </c>
      <c r="G41" s="44">
        <f t="shared" si="56"/>
        <v>0</v>
      </c>
      <c r="H41" s="44">
        <f t="shared" si="56"/>
        <v>0</v>
      </c>
      <c r="I41" s="40">
        <f t="shared" si="60"/>
        <v>1.0692785426655262</v>
      </c>
      <c r="K41" s="76" t="s">
        <v>55</v>
      </c>
      <c r="L41" s="44">
        <f t="shared" si="57"/>
        <v>0</v>
      </c>
      <c r="M41" s="44">
        <f t="shared" si="57"/>
        <v>0</v>
      </c>
      <c r="N41" s="44">
        <f t="shared" si="57"/>
        <v>1.0692785426655262</v>
      </c>
      <c r="O41" s="44">
        <f t="shared" si="57"/>
        <v>0</v>
      </c>
      <c r="P41" s="44">
        <f t="shared" si="57"/>
        <v>0</v>
      </c>
      <c r="Q41" s="44">
        <f t="shared" si="57"/>
        <v>0</v>
      </c>
      <c r="R41" s="44">
        <f t="shared" si="57"/>
        <v>0</v>
      </c>
      <c r="S41" s="87">
        <f t="shared" si="61"/>
        <v>1.0692785426655262</v>
      </c>
      <c r="U41" s="106" t="s">
        <v>55</v>
      </c>
      <c r="V41" s="117">
        <f t="shared" si="58"/>
        <v>0</v>
      </c>
      <c r="W41" s="117">
        <f t="shared" si="58"/>
        <v>0</v>
      </c>
      <c r="X41" s="117">
        <f t="shared" si="58"/>
        <v>0</v>
      </c>
      <c r="Y41" s="117">
        <f t="shared" si="58"/>
        <v>0</v>
      </c>
      <c r="Z41" s="117">
        <f t="shared" si="58"/>
        <v>1.0692785426655262</v>
      </c>
      <c r="AA41" s="117">
        <f t="shared" si="58"/>
        <v>0</v>
      </c>
      <c r="AB41" s="117">
        <f t="shared" si="58"/>
        <v>0</v>
      </c>
      <c r="AC41" s="118">
        <f t="shared" si="58"/>
        <v>0</v>
      </c>
      <c r="AD41" s="117">
        <f t="shared" si="58"/>
        <v>0</v>
      </c>
      <c r="AE41" s="117">
        <f t="shared" si="58"/>
        <v>0</v>
      </c>
      <c r="AF41" s="117">
        <f t="shared" si="58"/>
        <v>0</v>
      </c>
      <c r="AG41" s="117">
        <f t="shared" si="58"/>
        <v>0</v>
      </c>
      <c r="AH41" s="117">
        <f t="shared" si="58"/>
        <v>0</v>
      </c>
      <c r="AI41" s="120">
        <f t="shared" si="62"/>
        <v>1.0692785426655262</v>
      </c>
      <c r="AJ41" s="1" t="str">
        <f t="shared" si="63"/>
        <v/>
      </c>
    </row>
    <row r="42" spans="1:36" ht="15">
      <c r="A42" s="28" t="s">
        <v>17</v>
      </c>
      <c r="B42" s="41">
        <f t="shared" si="59"/>
        <v>99.193992495734236</v>
      </c>
      <c r="C42" s="41">
        <f t="shared" si="59"/>
        <v>22.866608171442078</v>
      </c>
      <c r="D42" s="41">
        <f t="shared" si="59"/>
        <v>66.559105136686</v>
      </c>
      <c r="E42" s="41">
        <f t="shared" si="59"/>
        <v>40.620144542467763</v>
      </c>
      <c r="F42" s="457">
        <v>0</v>
      </c>
      <c r="G42" s="41">
        <f t="shared" si="56"/>
        <v>0</v>
      </c>
      <c r="H42" s="41">
        <f t="shared" si="56"/>
        <v>0</v>
      </c>
      <c r="I42" s="43">
        <f t="shared" si="60"/>
        <v>229.23985034633006</v>
      </c>
      <c r="K42" s="75" t="s">
        <v>17</v>
      </c>
      <c r="L42" s="88">
        <f t="shared" si="57"/>
        <v>99.193992495734236</v>
      </c>
      <c r="M42" s="88">
        <f t="shared" si="57"/>
        <v>22.866608171442078</v>
      </c>
      <c r="N42" s="88">
        <f t="shared" si="57"/>
        <v>66.559105136686</v>
      </c>
      <c r="O42" s="88">
        <f t="shared" si="57"/>
        <v>40.620144542467763</v>
      </c>
      <c r="P42" s="88">
        <f t="shared" si="57"/>
        <v>13.314326399514661</v>
      </c>
      <c r="Q42" s="88">
        <f t="shared" si="57"/>
        <v>0</v>
      </c>
      <c r="R42" s="88">
        <f t="shared" si="57"/>
        <v>0</v>
      </c>
      <c r="S42" s="90">
        <f t="shared" si="61"/>
        <v>242.55417674584473</v>
      </c>
      <c r="U42" s="105" t="s">
        <v>17</v>
      </c>
      <c r="V42" s="121">
        <f t="shared" si="58"/>
        <v>96.370847162910536</v>
      </c>
      <c r="W42" s="121">
        <f t="shared" si="58"/>
        <v>0.16238568270721643</v>
      </c>
      <c r="X42" s="121">
        <f t="shared" si="58"/>
        <v>0</v>
      </c>
      <c r="Y42" s="121">
        <f t="shared" si="58"/>
        <v>22.866608171442078</v>
      </c>
      <c r="Z42" s="121">
        <f t="shared" si="58"/>
        <v>59.083086122953766</v>
      </c>
      <c r="AA42" s="121">
        <f t="shared" si="58"/>
        <v>28.162063765706634</v>
      </c>
      <c r="AB42" s="121">
        <f t="shared" si="58"/>
        <v>13.314326399514661</v>
      </c>
      <c r="AC42" s="122">
        <f t="shared" si="58"/>
        <v>22.594859440609845</v>
      </c>
      <c r="AD42" s="121">
        <f t="shared" si="58"/>
        <v>2.6607596501164941</v>
      </c>
      <c r="AE42" s="121">
        <f t="shared" si="58"/>
        <v>0</v>
      </c>
      <c r="AF42" s="121">
        <f t="shared" si="58"/>
        <v>0</v>
      </c>
      <c r="AG42" s="121">
        <f t="shared" si="58"/>
        <v>7.4760190137322171</v>
      </c>
      <c r="AH42" s="121">
        <f t="shared" si="58"/>
        <v>12.458080776761131</v>
      </c>
      <c r="AI42" s="123">
        <f t="shared" si="62"/>
        <v>242.55417674584476</v>
      </c>
      <c r="AJ42" s="1" t="str">
        <f>IF(ABS(S42-AI42)&gt;0.2,S42-AI42,"")</f>
        <v/>
      </c>
    </row>
    <row r="43" spans="1:36" ht="15">
      <c r="A43" s="29" t="s">
        <v>139</v>
      </c>
      <c r="B43" s="44">
        <f t="shared" si="59"/>
        <v>994.31494938530466</v>
      </c>
      <c r="C43" s="44">
        <f t="shared" si="59"/>
        <v>2462.7462810668926</v>
      </c>
      <c r="D43" s="44">
        <f t="shared" si="59"/>
        <v>2242.4035559816593</v>
      </c>
      <c r="E43" s="44">
        <f t="shared" si="59"/>
        <v>1.9454766568856077</v>
      </c>
      <c r="F43" s="457">
        <v>0</v>
      </c>
      <c r="G43" s="44">
        <f t="shared" si="56"/>
        <v>0</v>
      </c>
      <c r="H43" s="44">
        <f t="shared" si="56"/>
        <v>0</v>
      </c>
      <c r="I43" s="40">
        <f t="shared" si="60"/>
        <v>5701.4102630907428</v>
      </c>
      <c r="K43" s="76" t="s">
        <v>139</v>
      </c>
      <c r="L43" s="44">
        <f t="shared" si="57"/>
        <v>994.31494938530466</v>
      </c>
      <c r="M43" s="44">
        <f t="shared" si="57"/>
        <v>2462.7462810668926</v>
      </c>
      <c r="N43" s="44">
        <f t="shared" si="57"/>
        <v>2242.4035559816593</v>
      </c>
      <c r="O43" s="44">
        <f t="shared" si="57"/>
        <v>1.9454766568856077</v>
      </c>
      <c r="P43" s="44">
        <f t="shared" si="57"/>
        <v>0.88844815297861113</v>
      </c>
      <c r="Q43" s="44">
        <f t="shared" si="57"/>
        <v>0</v>
      </c>
      <c r="R43" s="44">
        <f t="shared" si="57"/>
        <v>0</v>
      </c>
      <c r="S43" s="87">
        <f t="shared" si="61"/>
        <v>5702.2987112437213</v>
      </c>
      <c r="U43" s="106" t="s">
        <v>139</v>
      </c>
      <c r="V43" s="117">
        <f t="shared" si="58"/>
        <v>957.7373590249141</v>
      </c>
      <c r="W43" s="117">
        <f t="shared" si="58"/>
        <v>0</v>
      </c>
      <c r="X43" s="117">
        <f t="shared" si="58"/>
        <v>0</v>
      </c>
      <c r="Y43" s="117">
        <f t="shared" si="58"/>
        <v>2462.7462810668926</v>
      </c>
      <c r="Z43" s="117">
        <f t="shared" si="58"/>
        <v>2136.2703078355303</v>
      </c>
      <c r="AA43" s="117">
        <f t="shared" si="58"/>
        <v>1.9454766568856077</v>
      </c>
      <c r="AB43" s="117">
        <f t="shared" si="58"/>
        <v>0.88844815297861113</v>
      </c>
      <c r="AC43" s="118">
        <f t="shared" si="58"/>
        <v>142.71083850651922</v>
      </c>
      <c r="AD43" s="117">
        <f t="shared" si="58"/>
        <v>36.577590360390502</v>
      </c>
      <c r="AE43" s="117">
        <f t="shared" si="58"/>
        <v>0</v>
      </c>
      <c r="AF43" s="117">
        <f t="shared" si="58"/>
        <v>0</v>
      </c>
      <c r="AG43" s="117">
        <f t="shared" si="58"/>
        <v>106.13324814612875</v>
      </c>
      <c r="AH43" s="117">
        <f t="shared" si="58"/>
        <v>0</v>
      </c>
      <c r="AI43" s="120">
        <f t="shared" si="62"/>
        <v>5702.2987112437204</v>
      </c>
      <c r="AJ43" s="1" t="str">
        <f t="shared" si="63"/>
        <v/>
      </c>
    </row>
    <row r="44" spans="1:36" ht="15">
      <c r="A44" s="28" t="s">
        <v>25</v>
      </c>
      <c r="B44" s="41">
        <f t="shared" si="59"/>
        <v>1039.8522544980028</v>
      </c>
      <c r="C44" s="41">
        <f t="shared" si="59"/>
        <v>36.08880701657543</v>
      </c>
      <c r="D44" s="41">
        <f t="shared" si="59"/>
        <v>1598.3364520105708</v>
      </c>
      <c r="E44" s="41">
        <f t="shared" si="59"/>
        <v>4727.6136756010328</v>
      </c>
      <c r="F44" s="457">
        <v>0</v>
      </c>
      <c r="G44" s="41">
        <f t="shared" si="56"/>
        <v>681.92267335208362</v>
      </c>
      <c r="H44" s="41">
        <f t="shared" si="56"/>
        <v>18.109311568618363</v>
      </c>
      <c r="I44" s="43">
        <f t="shared" si="60"/>
        <v>8101.9231740468831</v>
      </c>
      <c r="K44" s="75" t="s">
        <v>25</v>
      </c>
      <c r="L44" s="88">
        <f t="shared" si="57"/>
        <v>1039.8522544980028</v>
      </c>
      <c r="M44" s="88">
        <f t="shared" si="57"/>
        <v>36.08880701657543</v>
      </c>
      <c r="N44" s="88">
        <f t="shared" si="57"/>
        <v>1598.3364520105708</v>
      </c>
      <c r="O44" s="88">
        <f t="shared" si="57"/>
        <v>4727.6136756010328</v>
      </c>
      <c r="P44" s="88">
        <f t="shared" si="57"/>
        <v>71.83117755444772</v>
      </c>
      <c r="Q44" s="88">
        <f t="shared" si="57"/>
        <v>681.92267335208362</v>
      </c>
      <c r="R44" s="88">
        <f t="shared" si="57"/>
        <v>18.109311568618363</v>
      </c>
      <c r="S44" s="90">
        <f t="shared" si="61"/>
        <v>8173.7543516013311</v>
      </c>
      <c r="U44" s="105" t="s">
        <v>25</v>
      </c>
      <c r="V44" s="121">
        <f t="shared" si="58"/>
        <v>40.535782514434473</v>
      </c>
      <c r="W44" s="121">
        <f t="shared" si="58"/>
        <v>663.71139903760945</v>
      </c>
      <c r="X44" s="121">
        <f t="shared" si="58"/>
        <v>681.92267335208362</v>
      </c>
      <c r="Y44" s="121">
        <f t="shared" si="58"/>
        <v>36.08880701657543</v>
      </c>
      <c r="Z44" s="121">
        <f t="shared" si="58"/>
        <v>1572.5412898585967</v>
      </c>
      <c r="AA44" s="121">
        <f t="shared" si="58"/>
        <v>4150.6029419263914</v>
      </c>
      <c r="AB44" s="121">
        <f t="shared" si="58"/>
        <v>71.83117755444772</v>
      </c>
      <c r="AC44" s="122">
        <f t="shared" si="58"/>
        <v>956.52028034119405</v>
      </c>
      <c r="AD44" s="121">
        <f t="shared" si="58"/>
        <v>335.60507294595885</v>
      </c>
      <c r="AE44" s="121">
        <f t="shared" si="58"/>
        <v>567.44768899931182</v>
      </c>
      <c r="AF44" s="121">
        <f t="shared" si="58"/>
        <v>18.109311568618363</v>
      </c>
      <c r="AG44" s="121">
        <f t="shared" si="58"/>
        <v>25.795162151974377</v>
      </c>
      <c r="AH44" s="121">
        <f t="shared" si="58"/>
        <v>9.5630446753308505</v>
      </c>
      <c r="AI44" s="123">
        <f t="shared" si="62"/>
        <v>8173.7543516013329</v>
      </c>
      <c r="AJ44" s="1" t="str">
        <f t="shared" si="63"/>
        <v/>
      </c>
    </row>
    <row r="45" spans="1:36" ht="15">
      <c r="A45" s="29" t="s">
        <v>24</v>
      </c>
      <c r="B45" s="44">
        <f t="shared" si="59"/>
        <v>223.30642736709146</v>
      </c>
      <c r="C45" s="44">
        <f t="shared" si="59"/>
        <v>0.26322506613651997</v>
      </c>
      <c r="D45" s="44">
        <f t="shared" si="59"/>
        <v>38.188995849409025</v>
      </c>
      <c r="E45" s="44">
        <f t="shared" si="59"/>
        <v>0</v>
      </c>
      <c r="F45" s="457">
        <v>0</v>
      </c>
      <c r="G45" s="44">
        <f t="shared" si="56"/>
        <v>0</v>
      </c>
      <c r="H45" s="44">
        <f t="shared" si="56"/>
        <v>0</v>
      </c>
      <c r="I45" s="40">
        <f t="shared" si="60"/>
        <v>261.75864828263701</v>
      </c>
      <c r="K45" s="76" t="s">
        <v>24</v>
      </c>
      <c r="L45" s="44">
        <f t="shared" si="57"/>
        <v>223.30642736709146</v>
      </c>
      <c r="M45" s="44">
        <f t="shared" si="57"/>
        <v>0.26322506613651997</v>
      </c>
      <c r="N45" s="44">
        <f t="shared" si="57"/>
        <v>38.188995849409025</v>
      </c>
      <c r="O45" s="44">
        <f t="shared" si="57"/>
        <v>0</v>
      </c>
      <c r="P45" s="44">
        <f t="shared" si="57"/>
        <v>0</v>
      </c>
      <c r="Q45" s="44">
        <f t="shared" si="57"/>
        <v>0</v>
      </c>
      <c r="R45" s="44">
        <f t="shared" si="57"/>
        <v>0</v>
      </c>
      <c r="S45" s="87">
        <f t="shared" si="61"/>
        <v>261.75864828263701</v>
      </c>
      <c r="U45" s="106" t="s">
        <v>24</v>
      </c>
      <c r="V45" s="117">
        <f t="shared" si="58"/>
        <v>116.41638085322529</v>
      </c>
      <c r="W45" s="117">
        <f t="shared" si="58"/>
        <v>0</v>
      </c>
      <c r="X45" s="117">
        <f t="shared" si="58"/>
        <v>0</v>
      </c>
      <c r="Y45" s="117">
        <f t="shared" si="58"/>
        <v>0.26322506613651997</v>
      </c>
      <c r="Z45" s="117">
        <f t="shared" si="58"/>
        <v>1.2535733898190562</v>
      </c>
      <c r="AA45" s="117">
        <f t="shared" si="58"/>
        <v>0</v>
      </c>
      <c r="AB45" s="117">
        <f t="shared" si="58"/>
        <v>0</v>
      </c>
      <c r="AC45" s="118">
        <f t="shared" si="58"/>
        <v>143.82546897345608</v>
      </c>
      <c r="AD45" s="117">
        <f t="shared" si="58"/>
        <v>106.8900465138661</v>
      </c>
      <c r="AE45" s="117">
        <f t="shared" si="58"/>
        <v>0</v>
      </c>
      <c r="AF45" s="117">
        <f t="shared" si="58"/>
        <v>0</v>
      </c>
      <c r="AG45" s="117">
        <f t="shared" si="58"/>
        <v>36.935422459589965</v>
      </c>
      <c r="AH45" s="117">
        <f t="shared" si="58"/>
        <v>0</v>
      </c>
      <c r="AI45" s="120">
        <f t="shared" si="62"/>
        <v>261.75864828263695</v>
      </c>
      <c r="AJ45" s="1" t="str">
        <f t="shared" si="63"/>
        <v/>
      </c>
    </row>
    <row r="46" spans="1:36" ht="15">
      <c r="A46" s="28" t="s">
        <v>56</v>
      </c>
      <c r="B46" s="41">
        <f t="shared" si="59"/>
        <v>43.271852994606164</v>
      </c>
      <c r="C46" s="41">
        <f t="shared" si="59"/>
        <v>9.7249486103187284</v>
      </c>
      <c r="D46" s="41">
        <f t="shared" si="59"/>
        <v>25.312390147380501</v>
      </c>
      <c r="E46" s="41">
        <f t="shared" si="59"/>
        <v>0</v>
      </c>
      <c r="F46" s="457">
        <v>0</v>
      </c>
      <c r="G46" s="41">
        <f t="shared" si="56"/>
        <v>0</v>
      </c>
      <c r="H46" s="41">
        <f t="shared" si="56"/>
        <v>0</v>
      </c>
      <c r="I46" s="43">
        <f t="shared" si="60"/>
        <v>78.309191752305395</v>
      </c>
      <c r="K46" s="75" t="s">
        <v>56</v>
      </c>
      <c r="L46" s="88">
        <f t="shared" si="57"/>
        <v>43.271852994606164</v>
      </c>
      <c r="M46" s="88">
        <f t="shared" si="57"/>
        <v>9.7249486103187284</v>
      </c>
      <c r="N46" s="88">
        <f t="shared" si="57"/>
        <v>25.312390147380501</v>
      </c>
      <c r="O46" s="88">
        <f t="shared" si="57"/>
        <v>0</v>
      </c>
      <c r="P46" s="88">
        <f t="shared" si="57"/>
        <v>0</v>
      </c>
      <c r="Q46" s="88">
        <f t="shared" si="57"/>
        <v>0</v>
      </c>
      <c r="R46" s="88">
        <f t="shared" si="57"/>
        <v>0</v>
      </c>
      <c r="S46" s="90">
        <f t="shared" si="61"/>
        <v>78.309191752305395</v>
      </c>
      <c r="U46" s="105" t="s">
        <v>56</v>
      </c>
      <c r="V46" s="121">
        <f t="shared" si="58"/>
        <v>42.325503093884954</v>
      </c>
      <c r="W46" s="121">
        <f t="shared" si="58"/>
        <v>0</v>
      </c>
      <c r="X46" s="121">
        <f t="shared" si="58"/>
        <v>0</v>
      </c>
      <c r="Y46" s="121">
        <f t="shared" si="58"/>
        <v>9.7249486103187284</v>
      </c>
      <c r="Z46" s="121">
        <f t="shared" si="58"/>
        <v>25.312390147380501</v>
      </c>
      <c r="AA46" s="121">
        <f t="shared" si="58"/>
        <v>0</v>
      </c>
      <c r="AB46" s="121">
        <f t="shared" si="58"/>
        <v>0</v>
      </c>
      <c r="AC46" s="122">
        <f t="shared" si="58"/>
        <v>0.94634990072121461</v>
      </c>
      <c r="AD46" s="121">
        <f t="shared" si="58"/>
        <v>0.94634990072121461</v>
      </c>
      <c r="AE46" s="121">
        <f t="shared" si="58"/>
        <v>0</v>
      </c>
      <c r="AF46" s="121">
        <f t="shared" si="58"/>
        <v>0</v>
      </c>
      <c r="AG46" s="121">
        <f t="shared" si="58"/>
        <v>0</v>
      </c>
      <c r="AH46" s="121">
        <f t="shared" si="58"/>
        <v>0</v>
      </c>
      <c r="AI46" s="123">
        <f t="shared" si="62"/>
        <v>78.309191752305395</v>
      </c>
      <c r="AJ46" s="1" t="str">
        <f t="shared" si="63"/>
        <v/>
      </c>
    </row>
    <row r="47" spans="1:36" ht="15">
      <c r="A47" s="29" t="s">
        <v>22</v>
      </c>
      <c r="B47" s="44">
        <f t="shared" si="59"/>
        <v>245.00347403259144</v>
      </c>
      <c r="C47" s="44">
        <f t="shared" si="59"/>
        <v>1934.8665051426206</v>
      </c>
      <c r="D47" s="44">
        <f t="shared" si="59"/>
        <v>1151.7584816771068</v>
      </c>
      <c r="E47" s="44">
        <f t="shared" si="59"/>
        <v>0</v>
      </c>
      <c r="F47" s="457">
        <v>0</v>
      </c>
      <c r="G47" s="44">
        <f t="shared" si="56"/>
        <v>0</v>
      </c>
      <c r="H47" s="44">
        <f t="shared" si="56"/>
        <v>0</v>
      </c>
      <c r="I47" s="40">
        <f t="shared" si="60"/>
        <v>3331.6284608523188</v>
      </c>
      <c r="K47" s="76" t="s">
        <v>22</v>
      </c>
      <c r="L47" s="44">
        <f t="shared" si="57"/>
        <v>245.00347403259144</v>
      </c>
      <c r="M47" s="44">
        <f t="shared" si="57"/>
        <v>1934.8665051426206</v>
      </c>
      <c r="N47" s="44">
        <f t="shared" si="57"/>
        <v>1151.7584816771068</v>
      </c>
      <c r="O47" s="44">
        <f t="shared" si="57"/>
        <v>0</v>
      </c>
      <c r="P47" s="44">
        <f t="shared" si="57"/>
        <v>246.91083468065756</v>
      </c>
      <c r="Q47" s="44">
        <f t="shared" si="57"/>
        <v>0</v>
      </c>
      <c r="R47" s="44">
        <f t="shared" si="57"/>
        <v>0</v>
      </c>
      <c r="S47" s="87">
        <f t="shared" si="61"/>
        <v>3578.5392955329762</v>
      </c>
      <c r="U47" s="106" t="s">
        <v>22</v>
      </c>
      <c r="V47" s="117">
        <f t="shared" si="58"/>
        <v>241.33550832008524</v>
      </c>
      <c r="W47" s="117">
        <f t="shared" si="58"/>
        <v>0</v>
      </c>
      <c r="X47" s="117">
        <f t="shared" si="58"/>
        <v>0</v>
      </c>
      <c r="Y47" s="117">
        <f t="shared" si="58"/>
        <v>1934.8665051426206</v>
      </c>
      <c r="Z47" s="117">
        <f t="shared" si="58"/>
        <v>548.96939056474889</v>
      </c>
      <c r="AA47" s="117">
        <f t="shared" si="58"/>
        <v>0</v>
      </c>
      <c r="AB47" s="117">
        <f t="shared" si="58"/>
        <v>246.91083468065756</v>
      </c>
      <c r="AC47" s="118">
        <f t="shared" si="58"/>
        <v>606.45705682486414</v>
      </c>
      <c r="AD47" s="117">
        <f t="shared" si="58"/>
        <v>3.6679657125062048</v>
      </c>
      <c r="AE47" s="117">
        <f t="shared" si="58"/>
        <v>0</v>
      </c>
      <c r="AF47" s="117">
        <f t="shared" si="58"/>
        <v>0</v>
      </c>
      <c r="AG47" s="117">
        <f t="shared" si="58"/>
        <v>602.78909111235782</v>
      </c>
      <c r="AH47" s="117">
        <f t="shared" si="58"/>
        <v>0</v>
      </c>
      <c r="AI47" s="120">
        <f t="shared" si="62"/>
        <v>3578.5392955329762</v>
      </c>
      <c r="AJ47" s="1" t="str">
        <f t="shared" si="63"/>
        <v/>
      </c>
    </row>
    <row r="48" spans="1:36" ht="15">
      <c r="A48" s="28" t="s">
        <v>21</v>
      </c>
      <c r="B48" s="41">
        <f t="shared" si="59"/>
        <v>49.545604932230106</v>
      </c>
      <c r="C48" s="41">
        <f t="shared" si="59"/>
        <v>11.261598118211785</v>
      </c>
      <c r="D48" s="41">
        <f t="shared" si="59"/>
        <v>194.83036175579872</v>
      </c>
      <c r="E48" s="41">
        <f t="shared" si="59"/>
        <v>0</v>
      </c>
      <c r="F48" s="457">
        <v>0</v>
      </c>
      <c r="G48" s="41">
        <f t="shared" si="56"/>
        <v>0</v>
      </c>
      <c r="H48" s="41">
        <f t="shared" si="56"/>
        <v>0</v>
      </c>
      <c r="I48" s="43">
        <f t="shared" si="60"/>
        <v>255.63756480624062</v>
      </c>
      <c r="K48" s="75" t="s">
        <v>21</v>
      </c>
      <c r="L48" s="88">
        <f t="shared" si="57"/>
        <v>49.545604932230106</v>
      </c>
      <c r="M48" s="88">
        <f t="shared" si="57"/>
        <v>11.261598118211785</v>
      </c>
      <c r="N48" s="88">
        <f t="shared" si="57"/>
        <v>194.83036175579872</v>
      </c>
      <c r="O48" s="88">
        <f t="shared" si="57"/>
        <v>0</v>
      </c>
      <c r="P48" s="88">
        <f t="shared" si="57"/>
        <v>0</v>
      </c>
      <c r="Q48" s="88">
        <f t="shared" si="57"/>
        <v>0</v>
      </c>
      <c r="R48" s="88">
        <f t="shared" si="57"/>
        <v>0</v>
      </c>
      <c r="S48" s="90">
        <f t="shared" si="61"/>
        <v>255.63756480624062</v>
      </c>
      <c r="U48" s="105" t="s">
        <v>57</v>
      </c>
      <c r="V48" s="121">
        <f t="shared" si="58"/>
        <v>49.545604932230106</v>
      </c>
      <c r="W48" s="121">
        <f t="shared" si="58"/>
        <v>0</v>
      </c>
      <c r="X48" s="121">
        <f t="shared" si="58"/>
        <v>0</v>
      </c>
      <c r="Y48" s="121">
        <f t="shared" si="58"/>
        <v>11.261598118211785</v>
      </c>
      <c r="Z48" s="121">
        <f t="shared" si="58"/>
        <v>194.83036175579872</v>
      </c>
      <c r="AA48" s="121">
        <f t="shared" si="58"/>
        <v>0</v>
      </c>
      <c r="AB48" s="121">
        <f t="shared" si="58"/>
        <v>0</v>
      </c>
      <c r="AC48" s="122">
        <f t="shared" si="58"/>
        <v>0</v>
      </c>
      <c r="AD48" s="121">
        <f t="shared" si="58"/>
        <v>0</v>
      </c>
      <c r="AE48" s="121">
        <f t="shared" si="58"/>
        <v>0</v>
      </c>
      <c r="AF48" s="121">
        <f t="shared" si="58"/>
        <v>0</v>
      </c>
      <c r="AG48" s="121">
        <f t="shared" si="58"/>
        <v>0</v>
      </c>
      <c r="AH48" s="121">
        <f t="shared" si="58"/>
        <v>0</v>
      </c>
      <c r="AI48" s="123">
        <f t="shared" si="62"/>
        <v>255.63756480624062</v>
      </c>
      <c r="AJ48" s="1" t="str">
        <f t="shared" si="63"/>
        <v/>
      </c>
    </row>
    <row r="49" spans="1:36" ht="15">
      <c r="A49" s="30" t="s">
        <v>60</v>
      </c>
      <c r="B49" s="44">
        <f t="shared" si="59"/>
        <v>1.4724000000000004</v>
      </c>
      <c r="C49" s="44">
        <f t="shared" si="59"/>
        <v>0</v>
      </c>
      <c r="D49" s="44">
        <f t="shared" si="59"/>
        <v>0</v>
      </c>
      <c r="E49" s="44">
        <f t="shared" si="59"/>
        <v>0</v>
      </c>
      <c r="F49" s="457">
        <v>0</v>
      </c>
      <c r="G49" s="44">
        <f t="shared" ref="G49:H53" si="64">G127+G153+G179+G205+G231+G257+G283+G309+G335+G361+G387+G413+G439</f>
        <v>0</v>
      </c>
      <c r="H49" s="44">
        <f t="shared" si="64"/>
        <v>0</v>
      </c>
      <c r="I49" s="40">
        <f t="shared" si="60"/>
        <v>1.4724000000000004</v>
      </c>
      <c r="K49" s="77" t="s">
        <v>60</v>
      </c>
      <c r="L49" s="44">
        <f t="shared" ref="L49:R53" si="65">L127+L153+L179+L205+L231+L257+L283+L309+L335+L361+L387+L413+L439</f>
        <v>1.4724000000000004</v>
      </c>
      <c r="M49" s="44">
        <f t="shared" si="65"/>
        <v>0</v>
      </c>
      <c r="N49" s="44">
        <f t="shared" si="65"/>
        <v>0</v>
      </c>
      <c r="O49" s="44">
        <f t="shared" si="65"/>
        <v>0</v>
      </c>
      <c r="P49" s="44">
        <f t="shared" si="65"/>
        <v>0</v>
      </c>
      <c r="Q49" s="44">
        <f t="shared" si="65"/>
        <v>0</v>
      </c>
      <c r="R49" s="44">
        <f t="shared" si="65"/>
        <v>0</v>
      </c>
      <c r="S49" s="87">
        <f t="shared" si="61"/>
        <v>1.4724000000000004</v>
      </c>
      <c r="U49" s="107" t="s">
        <v>58</v>
      </c>
      <c r="V49" s="117">
        <f t="shared" ref="V49:AH53" si="66">V127+V153+V179+V205+V231+V257+V283+V309+V335+V361+V387+V413+V439</f>
        <v>1.4724000000000004</v>
      </c>
      <c r="W49" s="117">
        <f t="shared" si="66"/>
        <v>0</v>
      </c>
      <c r="X49" s="117">
        <f t="shared" si="66"/>
        <v>0</v>
      </c>
      <c r="Y49" s="117">
        <f t="shared" si="66"/>
        <v>0</v>
      </c>
      <c r="Z49" s="117">
        <f t="shared" si="66"/>
        <v>0</v>
      </c>
      <c r="AA49" s="117">
        <f t="shared" si="66"/>
        <v>0</v>
      </c>
      <c r="AB49" s="117">
        <f t="shared" si="66"/>
        <v>0</v>
      </c>
      <c r="AC49" s="118">
        <f t="shared" si="66"/>
        <v>0</v>
      </c>
      <c r="AD49" s="117">
        <f t="shared" si="66"/>
        <v>0</v>
      </c>
      <c r="AE49" s="117">
        <f t="shared" si="66"/>
        <v>0</v>
      </c>
      <c r="AF49" s="117">
        <f t="shared" si="66"/>
        <v>0</v>
      </c>
      <c r="AG49" s="117">
        <f t="shared" si="66"/>
        <v>0</v>
      </c>
      <c r="AH49" s="117">
        <f t="shared" si="66"/>
        <v>0</v>
      </c>
      <c r="AI49" s="120">
        <f t="shared" si="62"/>
        <v>1.4724000000000004</v>
      </c>
      <c r="AJ49" s="1" t="str">
        <f t="shared" si="63"/>
        <v/>
      </c>
    </row>
    <row r="50" spans="1:36">
      <c r="A50" s="57" t="s">
        <v>23</v>
      </c>
      <c r="B50" s="61">
        <f t="shared" ref="B50:E53" si="67">B128+B154+B180+B206+B232+B258+B284+B310+B336+B362+B388+B414+B440</f>
        <v>1.4724000000000004</v>
      </c>
      <c r="C50" s="61">
        <f t="shared" si="67"/>
        <v>0</v>
      </c>
      <c r="D50" s="61">
        <f t="shared" si="67"/>
        <v>0</v>
      </c>
      <c r="E50" s="61">
        <f t="shared" si="67"/>
        <v>0</v>
      </c>
      <c r="F50" s="457">
        <v>0</v>
      </c>
      <c r="G50" s="61">
        <f t="shared" si="64"/>
        <v>0</v>
      </c>
      <c r="H50" s="61">
        <f t="shared" si="64"/>
        <v>0</v>
      </c>
      <c r="I50" s="63">
        <f t="shared" si="60"/>
        <v>1.4724000000000004</v>
      </c>
      <c r="K50" s="78" t="s">
        <v>23</v>
      </c>
      <c r="L50" s="91">
        <f t="shared" si="65"/>
        <v>1.4724000000000004</v>
      </c>
      <c r="M50" s="91">
        <f t="shared" si="65"/>
        <v>0</v>
      </c>
      <c r="N50" s="91">
        <f t="shared" si="65"/>
        <v>0</v>
      </c>
      <c r="O50" s="91">
        <f t="shared" si="65"/>
        <v>0</v>
      </c>
      <c r="P50" s="91">
        <f t="shared" si="65"/>
        <v>0</v>
      </c>
      <c r="Q50" s="91">
        <f t="shared" si="65"/>
        <v>0</v>
      </c>
      <c r="R50" s="91">
        <f t="shared" si="65"/>
        <v>0</v>
      </c>
      <c r="S50" s="93">
        <f t="shared" si="61"/>
        <v>1.4724000000000004</v>
      </c>
      <c r="U50" s="108" t="s">
        <v>61</v>
      </c>
      <c r="V50" s="124">
        <f t="shared" si="66"/>
        <v>1.4724000000000004</v>
      </c>
      <c r="W50" s="124">
        <f t="shared" si="66"/>
        <v>0</v>
      </c>
      <c r="X50" s="124">
        <f t="shared" si="66"/>
        <v>0</v>
      </c>
      <c r="Y50" s="124">
        <f t="shared" si="66"/>
        <v>0</v>
      </c>
      <c r="Z50" s="124">
        <f t="shared" si="66"/>
        <v>0</v>
      </c>
      <c r="AA50" s="124">
        <f t="shared" si="66"/>
        <v>0</v>
      </c>
      <c r="AB50" s="124">
        <f t="shared" si="66"/>
        <v>0</v>
      </c>
      <c r="AC50" s="291">
        <f t="shared" si="66"/>
        <v>0</v>
      </c>
      <c r="AD50" s="124">
        <f t="shared" si="66"/>
        <v>0</v>
      </c>
      <c r="AE50" s="124">
        <f t="shared" si="66"/>
        <v>0</v>
      </c>
      <c r="AF50" s="124">
        <f t="shared" si="66"/>
        <v>0</v>
      </c>
      <c r="AG50" s="124">
        <f t="shared" si="66"/>
        <v>0</v>
      </c>
      <c r="AH50" s="124">
        <f t="shared" si="66"/>
        <v>0</v>
      </c>
      <c r="AI50" s="126">
        <f t="shared" si="62"/>
        <v>1.4724000000000004</v>
      </c>
      <c r="AJ50" s="1" t="str">
        <f t="shared" si="63"/>
        <v/>
      </c>
    </row>
    <row r="51" spans="1:36">
      <c r="A51" s="58" t="s">
        <v>19</v>
      </c>
      <c r="B51" s="64">
        <f t="shared" si="67"/>
        <v>0</v>
      </c>
      <c r="C51" s="64">
        <f t="shared" si="67"/>
        <v>0</v>
      </c>
      <c r="D51" s="64">
        <f t="shared" si="67"/>
        <v>0</v>
      </c>
      <c r="E51" s="64">
        <f t="shared" si="67"/>
        <v>0</v>
      </c>
      <c r="F51" s="457">
        <v>0</v>
      </c>
      <c r="G51" s="64">
        <f t="shared" si="64"/>
        <v>0</v>
      </c>
      <c r="H51" s="64">
        <f t="shared" si="64"/>
        <v>0</v>
      </c>
      <c r="I51" s="66">
        <f t="shared" si="60"/>
        <v>0</v>
      </c>
      <c r="K51" s="79" t="s">
        <v>19</v>
      </c>
      <c r="L51" s="64">
        <f t="shared" si="65"/>
        <v>0</v>
      </c>
      <c r="M51" s="64">
        <f t="shared" si="65"/>
        <v>0</v>
      </c>
      <c r="N51" s="64">
        <f t="shared" si="65"/>
        <v>0</v>
      </c>
      <c r="O51" s="64">
        <f t="shared" si="65"/>
        <v>0</v>
      </c>
      <c r="P51" s="64">
        <f t="shared" si="65"/>
        <v>0</v>
      </c>
      <c r="Q51" s="64">
        <f t="shared" si="65"/>
        <v>0</v>
      </c>
      <c r="R51" s="64">
        <f t="shared" si="65"/>
        <v>0</v>
      </c>
      <c r="S51" s="95">
        <f t="shared" si="61"/>
        <v>0</v>
      </c>
      <c r="U51" s="109" t="s">
        <v>19</v>
      </c>
      <c r="V51" s="127">
        <f t="shared" si="66"/>
        <v>0</v>
      </c>
      <c r="W51" s="127">
        <f t="shared" si="66"/>
        <v>0</v>
      </c>
      <c r="X51" s="127">
        <f t="shared" si="66"/>
        <v>0</v>
      </c>
      <c r="Y51" s="127">
        <f t="shared" si="66"/>
        <v>0</v>
      </c>
      <c r="Z51" s="127">
        <f t="shared" si="66"/>
        <v>0</v>
      </c>
      <c r="AA51" s="127">
        <f t="shared" si="66"/>
        <v>0</v>
      </c>
      <c r="AB51" s="127">
        <f t="shared" si="66"/>
        <v>0</v>
      </c>
      <c r="AC51" s="292">
        <f t="shared" si="66"/>
        <v>0</v>
      </c>
      <c r="AD51" s="127">
        <f t="shared" si="66"/>
        <v>0</v>
      </c>
      <c r="AE51" s="127">
        <f t="shared" si="66"/>
        <v>0</v>
      </c>
      <c r="AF51" s="127">
        <f t="shared" si="66"/>
        <v>0</v>
      </c>
      <c r="AG51" s="127">
        <f t="shared" si="66"/>
        <v>0</v>
      </c>
      <c r="AH51" s="127">
        <f t="shared" si="66"/>
        <v>0</v>
      </c>
      <c r="AI51" s="129">
        <f t="shared" si="62"/>
        <v>0</v>
      </c>
      <c r="AJ51" s="1" t="str">
        <f t="shared" si="63"/>
        <v/>
      </c>
    </row>
    <row r="52" spans="1:36">
      <c r="A52" s="57" t="s">
        <v>20</v>
      </c>
      <c r="B52" s="61">
        <f t="shared" si="67"/>
        <v>0</v>
      </c>
      <c r="C52" s="61">
        <f t="shared" si="67"/>
        <v>0</v>
      </c>
      <c r="D52" s="61">
        <f t="shared" si="67"/>
        <v>0</v>
      </c>
      <c r="E52" s="61">
        <f t="shared" si="67"/>
        <v>0</v>
      </c>
      <c r="F52" s="457">
        <v>0</v>
      </c>
      <c r="G52" s="61">
        <f t="shared" si="64"/>
        <v>0</v>
      </c>
      <c r="H52" s="61">
        <f t="shared" si="64"/>
        <v>0</v>
      </c>
      <c r="I52" s="63">
        <f t="shared" si="60"/>
        <v>0</v>
      </c>
      <c r="K52" s="78" t="s">
        <v>20</v>
      </c>
      <c r="L52" s="91">
        <f t="shared" si="65"/>
        <v>0</v>
      </c>
      <c r="M52" s="91">
        <f t="shared" si="65"/>
        <v>0</v>
      </c>
      <c r="N52" s="91">
        <f t="shared" si="65"/>
        <v>0</v>
      </c>
      <c r="O52" s="91">
        <f t="shared" si="65"/>
        <v>0</v>
      </c>
      <c r="P52" s="91">
        <f t="shared" si="65"/>
        <v>0</v>
      </c>
      <c r="Q52" s="91">
        <f t="shared" si="65"/>
        <v>0</v>
      </c>
      <c r="R52" s="91">
        <f t="shared" si="65"/>
        <v>0</v>
      </c>
      <c r="S52" s="93">
        <f t="shared" si="61"/>
        <v>0</v>
      </c>
      <c r="U52" s="108" t="s">
        <v>20</v>
      </c>
      <c r="V52" s="124">
        <f t="shared" si="66"/>
        <v>0</v>
      </c>
      <c r="W52" s="124">
        <f t="shared" si="66"/>
        <v>0</v>
      </c>
      <c r="X52" s="124">
        <f t="shared" si="66"/>
        <v>0</v>
      </c>
      <c r="Y52" s="124">
        <f t="shared" si="66"/>
        <v>0</v>
      </c>
      <c r="Z52" s="124">
        <f t="shared" si="66"/>
        <v>0</v>
      </c>
      <c r="AA52" s="124">
        <f t="shared" si="66"/>
        <v>0</v>
      </c>
      <c r="AB52" s="124">
        <f t="shared" si="66"/>
        <v>0</v>
      </c>
      <c r="AC52" s="291">
        <f t="shared" si="66"/>
        <v>0</v>
      </c>
      <c r="AD52" s="124">
        <f t="shared" si="66"/>
        <v>0</v>
      </c>
      <c r="AE52" s="124">
        <f t="shared" si="66"/>
        <v>0</v>
      </c>
      <c r="AF52" s="124">
        <f t="shared" si="66"/>
        <v>0</v>
      </c>
      <c r="AG52" s="124">
        <f t="shared" si="66"/>
        <v>0</v>
      </c>
      <c r="AH52" s="124">
        <f t="shared" si="66"/>
        <v>0</v>
      </c>
      <c r="AI52" s="126">
        <f t="shared" si="62"/>
        <v>0</v>
      </c>
      <c r="AJ52" s="1" t="str">
        <f t="shared" si="63"/>
        <v/>
      </c>
    </row>
    <row r="53" spans="1:36" ht="15" thickBot="1">
      <c r="A53" s="59" t="s">
        <v>11</v>
      </c>
      <c r="B53" s="54">
        <f t="shared" si="67"/>
        <v>0</v>
      </c>
      <c r="C53" s="54">
        <f t="shared" si="67"/>
        <v>0</v>
      </c>
      <c r="D53" s="54">
        <f t="shared" si="67"/>
        <v>0</v>
      </c>
      <c r="E53" s="54">
        <f t="shared" si="67"/>
        <v>0</v>
      </c>
      <c r="F53" s="458">
        <v>0</v>
      </c>
      <c r="G53" s="54">
        <f t="shared" si="64"/>
        <v>0</v>
      </c>
      <c r="H53" s="54">
        <f t="shared" si="64"/>
        <v>0</v>
      </c>
      <c r="I53" s="68">
        <f t="shared" si="60"/>
        <v>0</v>
      </c>
      <c r="K53" s="80" t="s">
        <v>11</v>
      </c>
      <c r="L53" s="54">
        <f t="shared" si="65"/>
        <v>0</v>
      </c>
      <c r="M53" s="54">
        <f t="shared" si="65"/>
        <v>0</v>
      </c>
      <c r="N53" s="54">
        <f t="shared" si="65"/>
        <v>0</v>
      </c>
      <c r="O53" s="54">
        <f t="shared" si="65"/>
        <v>0</v>
      </c>
      <c r="P53" s="54">
        <f t="shared" si="65"/>
        <v>0</v>
      </c>
      <c r="Q53" s="54">
        <f t="shared" si="65"/>
        <v>0</v>
      </c>
      <c r="R53" s="54">
        <f t="shared" si="65"/>
        <v>0</v>
      </c>
      <c r="S53" s="97">
        <f t="shared" si="61"/>
        <v>0</v>
      </c>
      <c r="U53" s="109" t="s">
        <v>11</v>
      </c>
      <c r="V53" s="127">
        <f t="shared" si="66"/>
        <v>0</v>
      </c>
      <c r="W53" s="127">
        <f t="shared" si="66"/>
        <v>0</v>
      </c>
      <c r="X53" s="127">
        <f t="shared" si="66"/>
        <v>0</v>
      </c>
      <c r="Y53" s="127">
        <f t="shared" si="66"/>
        <v>0</v>
      </c>
      <c r="Z53" s="127">
        <f t="shared" si="66"/>
        <v>0</v>
      </c>
      <c r="AA53" s="127">
        <f t="shared" si="66"/>
        <v>0</v>
      </c>
      <c r="AB53" s="127">
        <f t="shared" si="66"/>
        <v>0</v>
      </c>
      <c r="AC53" s="292">
        <f t="shared" si="66"/>
        <v>0</v>
      </c>
      <c r="AD53" s="127">
        <f t="shared" si="66"/>
        <v>0</v>
      </c>
      <c r="AE53" s="127">
        <f t="shared" si="66"/>
        <v>0</v>
      </c>
      <c r="AF53" s="127">
        <f t="shared" si="66"/>
        <v>0</v>
      </c>
      <c r="AG53" s="127">
        <f t="shared" si="66"/>
        <v>0</v>
      </c>
      <c r="AH53" s="127">
        <f t="shared" si="66"/>
        <v>0</v>
      </c>
      <c r="AI53" s="129">
        <f t="shared" si="62"/>
        <v>0</v>
      </c>
      <c r="AJ53" s="1" t="str">
        <f t="shared" si="63"/>
        <v/>
      </c>
    </row>
    <row r="54" spans="1:36" ht="15">
      <c r="A54" s="35" t="s">
        <v>26</v>
      </c>
      <c r="B54" s="69">
        <f>SUM(B33:B49)</f>
        <v>3420.5309923935765</v>
      </c>
      <c r="C54" s="69">
        <f t="shared" ref="C54:I54" si="68">SUM(C33:C49)</f>
        <v>4708.6151789720789</v>
      </c>
      <c r="D54" s="69">
        <f t="shared" si="68"/>
        <v>7289.4122392731033</v>
      </c>
      <c r="E54" s="69">
        <f t="shared" si="68"/>
        <v>6124.6112517000274</v>
      </c>
      <c r="F54" s="69">
        <f t="shared" si="68"/>
        <v>0</v>
      </c>
      <c r="G54" s="69">
        <f t="shared" si="68"/>
        <v>681.92267335208362</v>
      </c>
      <c r="H54" s="70">
        <f t="shared" si="68"/>
        <v>18.109311568618363</v>
      </c>
      <c r="I54" s="40">
        <f t="shared" si="68"/>
        <v>22243.201647259488</v>
      </c>
      <c r="K54" s="81" t="s">
        <v>26</v>
      </c>
      <c r="L54" s="69">
        <f>SUM(L33:L49)</f>
        <v>3420.5309923935765</v>
      </c>
      <c r="M54" s="69">
        <f t="shared" ref="M54:S54" si="69">SUM(M33:M49)</f>
        <v>4708.6151789720789</v>
      </c>
      <c r="N54" s="69">
        <f t="shared" si="69"/>
        <v>7289.4122392731033</v>
      </c>
      <c r="O54" s="69">
        <f t="shared" si="69"/>
        <v>6124.6112517000274</v>
      </c>
      <c r="P54" s="69">
        <f t="shared" si="69"/>
        <v>5177.880436901125</v>
      </c>
      <c r="Q54" s="69">
        <f t="shared" si="69"/>
        <v>681.92267335208362</v>
      </c>
      <c r="R54" s="70">
        <f t="shared" si="69"/>
        <v>18.109311568618363</v>
      </c>
      <c r="S54" s="98">
        <f t="shared" si="69"/>
        <v>27421.082084160615</v>
      </c>
      <c r="U54" s="110" t="s">
        <v>59</v>
      </c>
      <c r="V54" s="130">
        <f>SUM(V33:V49)</f>
        <v>2240.3697418407742</v>
      </c>
      <c r="W54" s="130">
        <f t="shared" ref="W54:AH54" si="70">SUM(W33:W49)</f>
        <v>665.44919830865172</v>
      </c>
      <c r="X54" s="130">
        <f t="shared" si="70"/>
        <v>681.92267335208362</v>
      </c>
      <c r="Y54" s="130">
        <f t="shared" si="70"/>
        <v>4708.6151789720789</v>
      </c>
      <c r="Z54" s="130">
        <f t="shared" si="70"/>
        <v>6450.6653568773518</v>
      </c>
      <c r="AA54" s="130">
        <f t="shared" si="70"/>
        <v>5532.3370790219469</v>
      </c>
      <c r="AB54" s="130">
        <f t="shared" si="70"/>
        <v>5177.880436901125</v>
      </c>
      <c r="AC54" s="130">
        <f t="shared" si="70"/>
        <v>1963.8424188866011</v>
      </c>
      <c r="AD54" s="131">
        <f t="shared" si="70"/>
        <v>514.7120522441503</v>
      </c>
      <c r="AE54" s="131">
        <f t="shared" si="70"/>
        <v>568.97821993862703</v>
      </c>
      <c r="AF54" s="131">
        <f t="shared" si="70"/>
        <v>18.109311568618363</v>
      </c>
      <c r="AG54" s="131">
        <f t="shared" si="70"/>
        <v>838.74688239575084</v>
      </c>
      <c r="AH54" s="131">
        <f t="shared" si="70"/>
        <v>23.295952739454705</v>
      </c>
      <c r="AI54" s="132">
        <f>SUM(V54:AC54)</f>
        <v>27421.082084160615</v>
      </c>
      <c r="AJ54" s="1" t="str">
        <f t="shared" si="63"/>
        <v/>
      </c>
    </row>
    <row r="55" spans="1:36" s="3" customFormat="1" ht="15" thickBot="1">
      <c r="A55" s="32" t="s">
        <v>83</v>
      </c>
      <c r="B55" s="49">
        <f>IF($I54=0,"-",B54/$I54)</f>
        <v>0.1537787161505596</v>
      </c>
      <c r="C55" s="49">
        <f t="shared" ref="C55:H55" si="71">IF($I54=0,"-",C54/$I54)</f>
        <v>0.21168783404668778</v>
      </c>
      <c r="D55" s="49">
        <f t="shared" si="71"/>
        <v>0.32771416430382483</v>
      </c>
      <c r="E55" s="49">
        <f t="shared" si="71"/>
        <v>0.27534755782131842</v>
      </c>
      <c r="F55" s="49">
        <f t="shared" si="71"/>
        <v>0</v>
      </c>
      <c r="G55" s="49">
        <f t="shared" si="71"/>
        <v>3.0657577275351504E-2</v>
      </c>
      <c r="H55" s="71">
        <f t="shared" si="71"/>
        <v>8.1415040225783113E-4</v>
      </c>
      <c r="I55" s="50">
        <f>SUM(B55:H55)</f>
        <v>1</v>
      </c>
      <c r="J55" s="5"/>
      <c r="K55" s="82" t="s">
        <v>83</v>
      </c>
      <c r="L55" s="99">
        <f>IF($S54=0,"-",L54/$S54)</f>
        <v>0.12474091948287468</v>
      </c>
      <c r="M55" s="99">
        <f t="shared" ref="M55:R55" si="72">IF($S54=0,"-",M54/$S54)</f>
        <v>0.17171514838548044</v>
      </c>
      <c r="N55" s="99">
        <f t="shared" si="72"/>
        <v>0.26583240650024259</v>
      </c>
      <c r="O55" s="99">
        <f t="shared" si="72"/>
        <v>0.22335410516997137</v>
      </c>
      <c r="P55" s="99">
        <f t="shared" si="72"/>
        <v>0.18882845035105494</v>
      </c>
      <c r="Q55" s="99">
        <f t="shared" si="72"/>
        <v>2.486855446692916E-2</v>
      </c>
      <c r="R55" s="100">
        <f t="shared" si="72"/>
        <v>6.6041564344679674E-4</v>
      </c>
      <c r="S55" s="101">
        <f>SUM(L55:R55)</f>
        <v>0.99999999999999989</v>
      </c>
      <c r="T55" s="5"/>
      <c r="U55" s="111" t="s">
        <v>83</v>
      </c>
      <c r="V55" s="133">
        <f>+V54/$AI54</f>
        <v>8.1702455612971264E-2</v>
      </c>
      <c r="W55" s="133">
        <f t="shared" ref="W55:AH55" si="73">+W54/$AI54</f>
        <v>2.4267794985852825E-2</v>
      </c>
      <c r="X55" s="133">
        <f t="shared" si="73"/>
        <v>2.486855446692916E-2</v>
      </c>
      <c r="Y55" s="133">
        <f t="shared" si="73"/>
        <v>0.17171514838548044</v>
      </c>
      <c r="Z55" s="133">
        <f t="shared" si="73"/>
        <v>0.23524474114766913</v>
      </c>
      <c r="AA55" s="133">
        <f t="shared" si="73"/>
        <v>0.20175487831013131</v>
      </c>
      <c r="AB55" s="133">
        <f t="shared" si="73"/>
        <v>0.18882845035105494</v>
      </c>
      <c r="AC55" s="133">
        <f t="shared" si="73"/>
        <v>7.1617976739910855E-2</v>
      </c>
      <c r="AD55" s="133">
        <f t="shared" si="73"/>
        <v>1.8770668884050573E-2</v>
      </c>
      <c r="AE55" s="133">
        <f t="shared" si="73"/>
        <v>2.0749663277048025E-2</v>
      </c>
      <c r="AF55" s="133">
        <f t="shared" si="73"/>
        <v>6.6041564344679674E-4</v>
      </c>
      <c r="AG55" s="133">
        <f t="shared" si="73"/>
        <v>3.0587665352573401E-2</v>
      </c>
      <c r="AH55" s="133">
        <f t="shared" si="73"/>
        <v>8.4956358279206169E-4</v>
      </c>
      <c r="AI55" s="134">
        <f>SUM(V55:AC55)</f>
        <v>0.99999999999999989</v>
      </c>
      <c r="AJ55" s="3" t="str">
        <f t="shared" si="63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  <c r="U56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135"/>
    </row>
    <row r="57" spans="1:36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409" t="s">
        <v>48</v>
      </c>
      <c r="L57" s="84" t="s">
        <v>0</v>
      </c>
      <c r="M57" s="84" t="s">
        <v>1</v>
      </c>
      <c r="N57" s="84" t="s">
        <v>2</v>
      </c>
      <c r="O57" s="84" t="s">
        <v>3</v>
      </c>
      <c r="P57" s="84" t="s">
        <v>27</v>
      </c>
      <c r="Q57" s="84" t="s">
        <v>4</v>
      </c>
      <c r="R57" s="84" t="s">
        <v>5</v>
      </c>
      <c r="S57" s="85" t="s">
        <v>6</v>
      </c>
      <c r="U57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135"/>
    </row>
    <row r="58" spans="1:36" ht="15">
      <c r="A58" s="451" t="s">
        <v>48</v>
      </c>
      <c r="B58" s="387" t="s">
        <v>115</v>
      </c>
      <c r="C58" s="388"/>
      <c r="D58" s="388"/>
      <c r="E58" s="388"/>
      <c r="F58" s="388"/>
      <c r="G58" s="388"/>
      <c r="H58" s="388"/>
      <c r="I58" s="389"/>
      <c r="K58" s="410" t="s">
        <v>48</v>
      </c>
      <c r="L58" s="390" t="s">
        <v>115</v>
      </c>
      <c r="M58" s="391"/>
      <c r="N58" s="391"/>
      <c r="O58" s="391"/>
      <c r="P58" s="391"/>
      <c r="Q58" s="391"/>
      <c r="R58" s="391"/>
      <c r="S58" s="392"/>
      <c r="U58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135"/>
    </row>
    <row r="59" spans="1:36" ht="15">
      <c r="A59" s="27" t="s">
        <v>7</v>
      </c>
      <c r="B59" s="393"/>
      <c r="C59" s="399"/>
      <c r="D59" s="399"/>
      <c r="E59" s="394"/>
      <c r="F59" s="38">
        <f>F449+F475+F501+F527+F553</f>
        <v>2.4805245192088128</v>
      </c>
      <c r="G59" s="393"/>
      <c r="H59" s="394"/>
      <c r="I59" s="40">
        <f>SUM(B59:H59)</f>
        <v>2.4805245192088128</v>
      </c>
      <c r="K59" s="83" t="s">
        <v>7</v>
      </c>
      <c r="L59" s="393"/>
      <c r="M59" s="399"/>
      <c r="N59" s="399"/>
      <c r="O59" s="394"/>
      <c r="P59" s="38">
        <f>P449+P475+P501+P527+P553</f>
        <v>0</v>
      </c>
      <c r="Q59" s="393"/>
      <c r="R59" s="402"/>
      <c r="S59" s="103">
        <f>SUM(L59:R59)</f>
        <v>0</v>
      </c>
      <c r="U59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135"/>
    </row>
    <row r="60" spans="1:36" ht="15">
      <c r="A60" s="28" t="s">
        <v>8</v>
      </c>
      <c r="B60" s="395"/>
      <c r="C60" s="400"/>
      <c r="D60" s="400"/>
      <c r="E60" s="396"/>
      <c r="F60" s="41">
        <f t="shared" ref="F60:F79" si="74">F450+F476+F502+F528+F554</f>
        <v>0</v>
      </c>
      <c r="G60" s="395"/>
      <c r="H60" s="396"/>
      <c r="I60" s="43">
        <f t="shared" ref="I60:I79" si="75">SUM(B60:H60)</f>
        <v>0</v>
      </c>
      <c r="K60" s="75" t="s">
        <v>8</v>
      </c>
      <c r="L60" s="395"/>
      <c r="M60" s="400"/>
      <c r="N60" s="400"/>
      <c r="O60" s="396"/>
      <c r="P60" s="88">
        <f t="shared" ref="P60:P79" si="76">P450+P476+P502+P528+P554</f>
        <v>0</v>
      </c>
      <c r="Q60" s="395"/>
      <c r="R60" s="403"/>
      <c r="S60" s="90">
        <f t="shared" ref="S60:S79" si="77">SUM(L60:R60)</f>
        <v>0</v>
      </c>
      <c r="U60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135"/>
    </row>
    <row r="61" spans="1:36" ht="15">
      <c r="A61" s="29" t="s">
        <v>10</v>
      </c>
      <c r="B61" s="395"/>
      <c r="C61" s="400"/>
      <c r="D61" s="400"/>
      <c r="E61" s="396"/>
      <c r="F61" s="44">
        <f t="shared" si="74"/>
        <v>0</v>
      </c>
      <c r="G61" s="395"/>
      <c r="H61" s="396"/>
      <c r="I61" s="40">
        <f t="shared" si="75"/>
        <v>0</v>
      </c>
      <c r="K61" s="76" t="s">
        <v>10</v>
      </c>
      <c r="L61" s="395"/>
      <c r="M61" s="400"/>
      <c r="N61" s="400"/>
      <c r="O61" s="396"/>
      <c r="P61" s="44">
        <f t="shared" si="76"/>
        <v>0</v>
      </c>
      <c r="Q61" s="395"/>
      <c r="R61" s="403"/>
      <c r="S61" s="87">
        <f t="shared" si="77"/>
        <v>0</v>
      </c>
      <c r="U6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135"/>
    </row>
    <row r="62" spans="1:36" ht="15">
      <c r="A62" s="28" t="s">
        <v>52</v>
      </c>
      <c r="B62" s="395"/>
      <c r="C62" s="400"/>
      <c r="D62" s="400"/>
      <c r="E62" s="396"/>
      <c r="F62" s="41">
        <f t="shared" si="74"/>
        <v>0</v>
      </c>
      <c r="G62" s="395"/>
      <c r="H62" s="396"/>
      <c r="I62" s="43">
        <f t="shared" si="75"/>
        <v>0</v>
      </c>
      <c r="K62" s="75" t="s">
        <v>52</v>
      </c>
      <c r="L62" s="395"/>
      <c r="M62" s="400"/>
      <c r="N62" s="400"/>
      <c r="O62" s="396"/>
      <c r="P62" s="88">
        <f t="shared" si="76"/>
        <v>0</v>
      </c>
      <c r="Q62" s="395"/>
      <c r="R62" s="403"/>
      <c r="S62" s="90">
        <f t="shared" si="77"/>
        <v>0</v>
      </c>
      <c r="U62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135"/>
    </row>
    <row r="63" spans="1:36" ht="15">
      <c r="A63" s="29" t="s">
        <v>16</v>
      </c>
      <c r="B63" s="395"/>
      <c r="C63" s="400"/>
      <c r="D63" s="400"/>
      <c r="E63" s="396"/>
      <c r="F63" s="44">
        <f t="shared" si="74"/>
        <v>0</v>
      </c>
      <c r="G63" s="395"/>
      <c r="H63" s="396"/>
      <c r="I63" s="40">
        <f t="shared" si="75"/>
        <v>0</v>
      </c>
      <c r="K63" s="76" t="s">
        <v>16</v>
      </c>
      <c r="L63" s="395"/>
      <c r="M63" s="400"/>
      <c r="N63" s="400"/>
      <c r="O63" s="396"/>
      <c r="P63" s="44">
        <f t="shared" si="76"/>
        <v>0</v>
      </c>
      <c r="Q63" s="395"/>
      <c r="R63" s="403"/>
      <c r="S63" s="87">
        <f t="shared" si="77"/>
        <v>0</v>
      </c>
      <c r="U63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135"/>
    </row>
    <row r="64" spans="1:36" ht="15">
      <c r="A64" s="28" t="s">
        <v>64</v>
      </c>
      <c r="B64" s="395"/>
      <c r="C64" s="400"/>
      <c r="D64" s="400"/>
      <c r="E64" s="396"/>
      <c r="F64" s="41">
        <f t="shared" si="74"/>
        <v>0</v>
      </c>
      <c r="G64" s="395"/>
      <c r="H64" s="396"/>
      <c r="I64" s="43">
        <f t="shared" si="75"/>
        <v>0</v>
      </c>
      <c r="K64" s="75" t="s">
        <v>64</v>
      </c>
      <c r="L64" s="395"/>
      <c r="M64" s="400"/>
      <c r="N64" s="400"/>
      <c r="O64" s="396"/>
      <c r="P64" s="88">
        <f t="shared" si="76"/>
        <v>0</v>
      </c>
      <c r="Q64" s="395"/>
      <c r="R64" s="403"/>
      <c r="S64" s="90">
        <f t="shared" si="77"/>
        <v>0</v>
      </c>
      <c r="U64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135"/>
    </row>
    <row r="65" spans="1:35" ht="15">
      <c r="A65" s="29" t="s">
        <v>54</v>
      </c>
      <c r="B65" s="395"/>
      <c r="C65" s="400"/>
      <c r="D65" s="400"/>
      <c r="E65" s="396"/>
      <c r="F65" s="44">
        <f t="shared" si="74"/>
        <v>19088.126645914632</v>
      </c>
      <c r="G65" s="395"/>
      <c r="H65" s="396"/>
      <c r="I65" s="40">
        <f t="shared" si="75"/>
        <v>19088.126645914632</v>
      </c>
      <c r="K65" s="76" t="s">
        <v>54</v>
      </c>
      <c r="L65" s="395"/>
      <c r="M65" s="400"/>
      <c r="N65" s="400"/>
      <c r="O65" s="396"/>
      <c r="P65" s="44">
        <f t="shared" si="76"/>
        <v>648.05719043981048</v>
      </c>
      <c r="Q65" s="395"/>
      <c r="R65" s="403"/>
      <c r="S65" s="87">
        <f t="shared" si="77"/>
        <v>648.05719043981048</v>
      </c>
      <c r="U65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135"/>
    </row>
    <row r="66" spans="1:35" ht="15">
      <c r="A66" s="28" t="s">
        <v>12</v>
      </c>
      <c r="B66" s="395"/>
      <c r="C66" s="400"/>
      <c r="D66" s="400"/>
      <c r="E66" s="396"/>
      <c r="F66" s="41">
        <f t="shared" si="74"/>
        <v>6126.2121200658958</v>
      </c>
      <c r="G66" s="395"/>
      <c r="H66" s="396"/>
      <c r="I66" s="43">
        <f t="shared" si="75"/>
        <v>6126.2121200658958</v>
      </c>
      <c r="K66" s="75" t="s">
        <v>12</v>
      </c>
      <c r="L66" s="395"/>
      <c r="M66" s="400"/>
      <c r="N66" s="400"/>
      <c r="O66" s="396"/>
      <c r="P66" s="88">
        <f t="shared" si="76"/>
        <v>1920.2228833927727</v>
      </c>
      <c r="Q66" s="395"/>
      <c r="R66" s="403"/>
      <c r="S66" s="90">
        <f t="shared" si="77"/>
        <v>1920.2228833927727</v>
      </c>
      <c r="U66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135"/>
    </row>
    <row r="67" spans="1:35" ht="15">
      <c r="A67" s="29" t="s">
        <v>55</v>
      </c>
      <c r="B67" s="395"/>
      <c r="C67" s="400"/>
      <c r="D67" s="400"/>
      <c r="E67" s="396"/>
      <c r="F67" s="44">
        <f t="shared" si="74"/>
        <v>1417.4499101142681</v>
      </c>
      <c r="G67" s="395"/>
      <c r="H67" s="396"/>
      <c r="I67" s="40">
        <f t="shared" si="75"/>
        <v>1417.4499101142681</v>
      </c>
      <c r="K67" s="76" t="s">
        <v>55</v>
      </c>
      <c r="L67" s="395"/>
      <c r="M67" s="400"/>
      <c r="N67" s="400"/>
      <c r="O67" s="396"/>
      <c r="P67" s="44">
        <f t="shared" si="76"/>
        <v>-1.1080025785759062E-13</v>
      </c>
      <c r="Q67" s="395"/>
      <c r="R67" s="403"/>
      <c r="S67" s="87">
        <f t="shared" si="77"/>
        <v>-1.1080025785759062E-13</v>
      </c>
      <c r="U67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135"/>
    </row>
    <row r="68" spans="1:35" ht="15">
      <c r="A68" s="28" t="s">
        <v>17</v>
      </c>
      <c r="B68" s="395"/>
      <c r="C68" s="400"/>
      <c r="D68" s="400"/>
      <c r="E68" s="396"/>
      <c r="F68" s="41">
        <f t="shared" si="74"/>
        <v>13.653286877504708</v>
      </c>
      <c r="G68" s="395"/>
      <c r="H68" s="396"/>
      <c r="I68" s="43">
        <f t="shared" si="75"/>
        <v>13.653286877504708</v>
      </c>
      <c r="K68" s="75" t="s">
        <v>17</v>
      </c>
      <c r="L68" s="395"/>
      <c r="M68" s="400"/>
      <c r="N68" s="400"/>
      <c r="O68" s="396"/>
      <c r="P68" s="88">
        <f t="shared" si="76"/>
        <v>-0.20655028951103324</v>
      </c>
      <c r="Q68" s="395"/>
      <c r="R68" s="403"/>
      <c r="S68" s="90">
        <f t="shared" si="77"/>
        <v>-0.20655028951103324</v>
      </c>
      <c r="U68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135"/>
    </row>
    <row r="69" spans="1:35" ht="15">
      <c r="A69" s="29" t="s">
        <v>139</v>
      </c>
      <c r="B69" s="395"/>
      <c r="C69" s="400"/>
      <c r="D69" s="400"/>
      <c r="E69" s="396"/>
      <c r="F69" s="44">
        <f t="shared" si="74"/>
        <v>5.8531762493781692</v>
      </c>
      <c r="G69" s="395"/>
      <c r="H69" s="396"/>
      <c r="I69" s="40">
        <f t="shared" si="75"/>
        <v>5.8531762493781692</v>
      </c>
      <c r="K69" s="76" t="s">
        <v>139</v>
      </c>
      <c r="L69" s="395"/>
      <c r="M69" s="400"/>
      <c r="N69" s="400"/>
      <c r="O69" s="396"/>
      <c r="P69" s="44">
        <f t="shared" si="76"/>
        <v>4.9647280964013305</v>
      </c>
      <c r="Q69" s="395"/>
      <c r="R69" s="403"/>
      <c r="S69" s="87">
        <f t="shared" si="77"/>
        <v>4.9647280964013305</v>
      </c>
      <c r="U69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135"/>
    </row>
    <row r="70" spans="1:35" ht="15">
      <c r="A70" s="28" t="s">
        <v>25</v>
      </c>
      <c r="B70" s="395"/>
      <c r="C70" s="400"/>
      <c r="D70" s="400"/>
      <c r="E70" s="396"/>
      <c r="F70" s="41">
        <f t="shared" si="74"/>
        <v>1634.5854137177557</v>
      </c>
      <c r="G70" s="395"/>
      <c r="H70" s="396"/>
      <c r="I70" s="43">
        <f t="shared" si="75"/>
        <v>1634.5854137177557</v>
      </c>
      <c r="K70" s="75" t="s">
        <v>25</v>
      </c>
      <c r="L70" s="395"/>
      <c r="M70" s="400"/>
      <c r="N70" s="400"/>
      <c r="O70" s="396"/>
      <c r="P70" s="88">
        <f t="shared" si="76"/>
        <v>-5.7696070143720135E-12</v>
      </c>
      <c r="Q70" s="395"/>
      <c r="R70" s="403"/>
      <c r="S70" s="90">
        <f t="shared" si="77"/>
        <v>-5.7696070143720135E-12</v>
      </c>
      <c r="U70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135"/>
    </row>
    <row r="71" spans="1:35" ht="15">
      <c r="A71" s="29" t="s">
        <v>24</v>
      </c>
      <c r="B71" s="395"/>
      <c r="C71" s="400"/>
      <c r="D71" s="400"/>
      <c r="E71" s="396"/>
      <c r="F71" s="44">
        <f t="shared" si="74"/>
        <v>0</v>
      </c>
      <c r="G71" s="395"/>
      <c r="H71" s="396"/>
      <c r="I71" s="40">
        <f t="shared" si="75"/>
        <v>0</v>
      </c>
      <c r="K71" s="76" t="s">
        <v>24</v>
      </c>
      <c r="L71" s="395"/>
      <c r="M71" s="400"/>
      <c r="N71" s="400"/>
      <c r="O71" s="396"/>
      <c r="P71" s="44">
        <f t="shared" si="76"/>
        <v>2.8421709430404007E-14</v>
      </c>
      <c r="Q71" s="395"/>
      <c r="R71" s="403"/>
      <c r="S71" s="87">
        <f t="shared" si="77"/>
        <v>2.8421709430404007E-14</v>
      </c>
      <c r="U7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135"/>
    </row>
    <row r="72" spans="1:35" ht="15">
      <c r="A72" s="28" t="s">
        <v>56</v>
      </c>
      <c r="B72" s="395"/>
      <c r="C72" s="400"/>
      <c r="D72" s="400"/>
      <c r="E72" s="396"/>
      <c r="F72" s="41">
        <f t="shared" si="74"/>
        <v>0.23136256970588234</v>
      </c>
      <c r="G72" s="395"/>
      <c r="H72" s="396"/>
      <c r="I72" s="43">
        <f t="shared" si="75"/>
        <v>0.23136256970588234</v>
      </c>
      <c r="K72" s="75" t="s">
        <v>56</v>
      </c>
      <c r="L72" s="395"/>
      <c r="M72" s="400"/>
      <c r="N72" s="400"/>
      <c r="O72" s="396"/>
      <c r="P72" s="88">
        <f t="shared" si="76"/>
        <v>8.2717166449697288E-13</v>
      </c>
      <c r="Q72" s="395"/>
      <c r="R72" s="403"/>
      <c r="S72" s="90">
        <f t="shared" si="77"/>
        <v>8.2717166449697288E-13</v>
      </c>
      <c r="U72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135"/>
    </row>
    <row r="73" spans="1:35" ht="15">
      <c r="A73" s="29" t="s">
        <v>22</v>
      </c>
      <c r="B73" s="395"/>
      <c r="C73" s="400"/>
      <c r="D73" s="400"/>
      <c r="E73" s="396"/>
      <c r="F73" s="52">
        <f t="shared" si="74"/>
        <v>1202.5492230561326</v>
      </c>
      <c r="G73" s="395"/>
      <c r="H73" s="396"/>
      <c r="I73" s="40">
        <f t="shared" si="75"/>
        <v>1202.5492230561326</v>
      </c>
      <c r="K73" s="76" t="s">
        <v>22</v>
      </c>
      <c r="L73" s="395"/>
      <c r="M73" s="400"/>
      <c r="N73" s="400"/>
      <c r="O73" s="396"/>
      <c r="P73" s="44">
        <f t="shared" si="76"/>
        <v>300.92108642907175</v>
      </c>
      <c r="Q73" s="395"/>
      <c r="R73" s="403"/>
      <c r="S73" s="87">
        <f t="shared" si="77"/>
        <v>300.92108642907175</v>
      </c>
      <c r="U73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135"/>
    </row>
    <row r="74" spans="1:35" ht="15">
      <c r="A74" s="28" t="s">
        <v>21</v>
      </c>
      <c r="B74" s="395"/>
      <c r="C74" s="400"/>
      <c r="D74" s="400"/>
      <c r="E74" s="396"/>
      <c r="F74" s="41">
        <f t="shared" si="74"/>
        <v>0</v>
      </c>
      <c r="G74" s="395"/>
      <c r="H74" s="396"/>
      <c r="I74" s="43">
        <f t="shared" si="75"/>
        <v>0</v>
      </c>
      <c r="K74" s="75" t="s">
        <v>21</v>
      </c>
      <c r="L74" s="395"/>
      <c r="M74" s="400"/>
      <c r="N74" s="400"/>
      <c r="O74" s="396"/>
      <c r="P74" s="88">
        <f t="shared" si="76"/>
        <v>0</v>
      </c>
      <c r="Q74" s="395"/>
      <c r="R74" s="403"/>
      <c r="S74" s="90">
        <f t="shared" si="77"/>
        <v>0</v>
      </c>
      <c r="U74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135"/>
    </row>
    <row r="75" spans="1:35" ht="15">
      <c r="A75" s="30" t="s">
        <v>60</v>
      </c>
      <c r="B75" s="395"/>
      <c r="C75" s="400"/>
      <c r="D75" s="400"/>
      <c r="E75" s="396"/>
      <c r="F75" s="44">
        <f t="shared" si="74"/>
        <v>0</v>
      </c>
      <c r="G75" s="395"/>
      <c r="H75" s="396"/>
      <c r="I75" s="40">
        <f t="shared" si="75"/>
        <v>0</v>
      </c>
      <c r="K75" s="77" t="s">
        <v>60</v>
      </c>
      <c r="L75" s="395"/>
      <c r="M75" s="400"/>
      <c r="N75" s="400"/>
      <c r="O75" s="396"/>
      <c r="P75" s="44">
        <f t="shared" si="76"/>
        <v>0</v>
      </c>
      <c r="Q75" s="395"/>
      <c r="R75" s="403"/>
      <c r="S75" s="87">
        <f t="shared" si="77"/>
        <v>0</v>
      </c>
      <c r="U75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135"/>
    </row>
    <row r="76" spans="1:35">
      <c r="A76" s="57" t="s">
        <v>23</v>
      </c>
      <c r="B76" s="395"/>
      <c r="C76" s="400"/>
      <c r="D76" s="400"/>
      <c r="E76" s="396"/>
      <c r="F76" s="61">
        <f t="shared" si="74"/>
        <v>0</v>
      </c>
      <c r="G76" s="395"/>
      <c r="H76" s="396"/>
      <c r="I76" s="63">
        <f t="shared" si="75"/>
        <v>0</v>
      </c>
      <c r="K76" s="78" t="s">
        <v>23</v>
      </c>
      <c r="L76" s="395"/>
      <c r="M76" s="400"/>
      <c r="N76" s="400"/>
      <c r="O76" s="396"/>
      <c r="P76" s="91">
        <f t="shared" si="76"/>
        <v>0</v>
      </c>
      <c r="Q76" s="395"/>
      <c r="R76" s="403"/>
      <c r="S76" s="93">
        <f t="shared" si="77"/>
        <v>0</v>
      </c>
      <c r="U76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135"/>
    </row>
    <row r="77" spans="1:35">
      <c r="A77" s="58" t="s">
        <v>19</v>
      </c>
      <c r="B77" s="395"/>
      <c r="C77" s="400"/>
      <c r="D77" s="400"/>
      <c r="E77" s="396"/>
      <c r="F77" s="64">
        <f t="shared" si="74"/>
        <v>0</v>
      </c>
      <c r="G77" s="395"/>
      <c r="H77" s="396"/>
      <c r="I77" s="66">
        <f t="shared" si="75"/>
        <v>0</v>
      </c>
      <c r="K77" s="79" t="s">
        <v>19</v>
      </c>
      <c r="L77" s="395"/>
      <c r="M77" s="400"/>
      <c r="N77" s="400"/>
      <c r="O77" s="396"/>
      <c r="P77" s="64">
        <f t="shared" si="76"/>
        <v>0</v>
      </c>
      <c r="Q77" s="395"/>
      <c r="R77" s="403"/>
      <c r="S77" s="95">
        <f t="shared" si="77"/>
        <v>0</v>
      </c>
      <c r="U77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135"/>
    </row>
    <row r="78" spans="1:35">
      <c r="A78" s="57" t="s">
        <v>20</v>
      </c>
      <c r="B78" s="395"/>
      <c r="C78" s="400"/>
      <c r="D78" s="400"/>
      <c r="E78" s="396"/>
      <c r="F78" s="61">
        <f t="shared" si="74"/>
        <v>0</v>
      </c>
      <c r="G78" s="395"/>
      <c r="H78" s="396"/>
      <c r="I78" s="63">
        <f t="shared" si="75"/>
        <v>0</v>
      </c>
      <c r="K78" s="78" t="s">
        <v>20</v>
      </c>
      <c r="L78" s="395"/>
      <c r="M78" s="400"/>
      <c r="N78" s="400"/>
      <c r="O78" s="396"/>
      <c r="P78" s="91">
        <f t="shared" si="76"/>
        <v>0</v>
      </c>
      <c r="Q78" s="395"/>
      <c r="R78" s="403"/>
      <c r="S78" s="93">
        <f t="shared" si="77"/>
        <v>0</v>
      </c>
      <c r="U78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135"/>
    </row>
    <row r="79" spans="1:35" ht="15" thickBot="1">
      <c r="A79" s="59" t="s">
        <v>11</v>
      </c>
      <c r="B79" s="397"/>
      <c r="C79" s="401"/>
      <c r="D79" s="401"/>
      <c r="E79" s="398"/>
      <c r="F79" s="54">
        <f t="shared" si="74"/>
        <v>0</v>
      </c>
      <c r="G79" s="397"/>
      <c r="H79" s="398"/>
      <c r="I79" s="68">
        <f t="shared" si="75"/>
        <v>0</v>
      </c>
      <c r="K79" s="80" t="s">
        <v>11</v>
      </c>
      <c r="L79" s="397"/>
      <c r="M79" s="401"/>
      <c r="N79" s="401"/>
      <c r="O79" s="398"/>
      <c r="P79" s="54">
        <f t="shared" si="76"/>
        <v>0</v>
      </c>
      <c r="Q79" s="397"/>
      <c r="R79" s="404"/>
      <c r="S79" s="97">
        <f t="shared" si="77"/>
        <v>0</v>
      </c>
      <c r="U79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135"/>
    </row>
    <row r="80" spans="1:35" ht="15">
      <c r="A80" s="35" t="s">
        <v>26</v>
      </c>
      <c r="B80" s="69">
        <f>SUM(B59:B75)</f>
        <v>0</v>
      </c>
      <c r="C80" s="69">
        <f t="shared" ref="C80:I80" si="78">SUM(C59:C75)</f>
        <v>0</v>
      </c>
      <c r="D80" s="69">
        <f t="shared" si="78"/>
        <v>0</v>
      </c>
      <c r="E80" s="69">
        <f t="shared" si="78"/>
        <v>0</v>
      </c>
      <c r="F80" s="69">
        <f t="shared" si="78"/>
        <v>29491.141663084476</v>
      </c>
      <c r="G80" s="69">
        <f t="shared" si="78"/>
        <v>0</v>
      </c>
      <c r="H80" s="70">
        <f t="shared" si="78"/>
        <v>0</v>
      </c>
      <c r="I80" s="40">
        <f t="shared" si="78"/>
        <v>29491.141663084476</v>
      </c>
      <c r="K80" s="81" t="s">
        <v>26</v>
      </c>
      <c r="L80" s="69">
        <f>SUM(L59:L75)</f>
        <v>0</v>
      </c>
      <c r="M80" s="69">
        <f t="shared" ref="M80:S80" si="79">SUM(M59:M75)</f>
        <v>0</v>
      </c>
      <c r="N80" s="69">
        <f t="shared" si="79"/>
        <v>0</v>
      </c>
      <c r="O80" s="69">
        <f t="shared" si="79"/>
        <v>0</v>
      </c>
      <c r="P80" s="69">
        <f t="shared" si="79"/>
        <v>2873.9593380685401</v>
      </c>
      <c r="Q80" s="69">
        <f t="shared" si="79"/>
        <v>0</v>
      </c>
      <c r="R80" s="70">
        <f t="shared" si="79"/>
        <v>0</v>
      </c>
      <c r="S80" s="98">
        <f t="shared" si="79"/>
        <v>2873.9593380685401</v>
      </c>
      <c r="U80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135"/>
    </row>
    <row r="81" spans="1:35" s="3" customFormat="1" ht="15" thickBot="1">
      <c r="A81" s="32" t="s">
        <v>83</v>
      </c>
      <c r="B81" s="49">
        <f>IF($I80=0,"-",B80/$I80)</f>
        <v>0</v>
      </c>
      <c r="C81" s="49">
        <f t="shared" ref="C81:H81" si="80">IF($I80=0,"-",C80/$I80)</f>
        <v>0</v>
      </c>
      <c r="D81" s="49">
        <f t="shared" si="80"/>
        <v>0</v>
      </c>
      <c r="E81" s="49">
        <f t="shared" si="80"/>
        <v>0</v>
      </c>
      <c r="F81" s="49">
        <f t="shared" si="80"/>
        <v>1</v>
      </c>
      <c r="G81" s="49">
        <f t="shared" si="80"/>
        <v>0</v>
      </c>
      <c r="H81" s="49">
        <f t="shared" si="80"/>
        <v>0</v>
      </c>
      <c r="I81" s="50">
        <f>SUM(B81:H81)</f>
        <v>1</v>
      </c>
      <c r="J81" s="5"/>
      <c r="K81" s="82" t="s">
        <v>83</v>
      </c>
      <c r="L81" s="145">
        <f>IF($S80=0,"-",L80/$S80)</f>
        <v>0</v>
      </c>
      <c r="M81" s="145">
        <f t="shared" ref="M81:R81" si="81">IF($S80=0,"-",M80/$S80)</f>
        <v>0</v>
      </c>
      <c r="N81" s="145">
        <f t="shared" si="81"/>
        <v>0</v>
      </c>
      <c r="O81" s="145">
        <f t="shared" si="81"/>
        <v>0</v>
      </c>
      <c r="P81" s="145">
        <f t="shared" si="81"/>
        <v>1</v>
      </c>
      <c r="Q81" s="145">
        <f t="shared" si="81"/>
        <v>0</v>
      </c>
      <c r="R81" s="145">
        <f t="shared" si="81"/>
        <v>0</v>
      </c>
      <c r="S81" s="146">
        <f>SUM(L81:R81)</f>
        <v>1</v>
      </c>
      <c r="T81" s="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5" thickBot="1">
      <c r="A82" s="33"/>
      <c r="B82" s="33"/>
      <c r="C82" s="33"/>
      <c r="D82" s="33"/>
      <c r="E82" s="33"/>
      <c r="F82" s="33"/>
      <c r="G82" s="33"/>
      <c r="H82" s="33"/>
      <c r="I82" s="33"/>
      <c r="K82" s="33"/>
      <c r="L82" s="51"/>
      <c r="M82" s="51"/>
      <c r="N82" s="51"/>
      <c r="O82" s="51"/>
      <c r="P82" s="51"/>
      <c r="Q82" s="51"/>
      <c r="R82" s="51"/>
      <c r="S82" s="51"/>
      <c r="U82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135"/>
    </row>
    <row r="83" spans="1:35" ht="43.5" customHeight="1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411" t="s">
        <v>50</v>
      </c>
      <c r="L83" s="84" t="s">
        <v>0</v>
      </c>
      <c r="M83" s="84" t="s">
        <v>1</v>
      </c>
      <c r="N83" s="84" t="s">
        <v>2</v>
      </c>
      <c r="O83" s="84" t="s">
        <v>3</v>
      </c>
      <c r="P83" s="84" t="s">
        <v>27</v>
      </c>
      <c r="Q83" s="84" t="s">
        <v>4</v>
      </c>
      <c r="R83" s="84" t="s">
        <v>5</v>
      </c>
      <c r="S83" s="85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35" ht="15">
      <c r="A84" s="453" t="s">
        <v>50</v>
      </c>
      <c r="B84" s="387" t="s">
        <v>115</v>
      </c>
      <c r="C84" s="388"/>
      <c r="D84" s="388"/>
      <c r="E84" s="388"/>
      <c r="F84" s="388"/>
      <c r="G84" s="388"/>
      <c r="H84" s="388"/>
      <c r="I84" s="389"/>
      <c r="K84" s="412" t="s">
        <v>50</v>
      </c>
      <c r="L84" s="390" t="s">
        <v>115</v>
      </c>
      <c r="M84" s="391"/>
      <c r="N84" s="391"/>
      <c r="O84" s="391"/>
      <c r="P84" s="391"/>
      <c r="Q84" s="391"/>
      <c r="R84" s="391"/>
      <c r="S84" s="392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35" ht="15">
      <c r="A85" s="27" t="s">
        <v>7</v>
      </c>
      <c r="B85" s="38">
        <f t="shared" ref="B85:H105" si="82">B579+B605+B631</f>
        <v>34.712245898842909</v>
      </c>
      <c r="C85" s="38">
        <f t="shared" si="82"/>
        <v>0</v>
      </c>
      <c r="D85" s="38">
        <f t="shared" si="82"/>
        <v>3.4566594379246762</v>
      </c>
      <c r="E85" s="38">
        <f t="shared" si="82"/>
        <v>0</v>
      </c>
      <c r="F85" s="38">
        <f t="shared" si="82"/>
        <v>0</v>
      </c>
      <c r="G85" s="38">
        <f t="shared" si="82"/>
        <v>0</v>
      </c>
      <c r="H85" s="38">
        <f t="shared" si="82"/>
        <v>0</v>
      </c>
      <c r="I85" s="40">
        <f>SUM(B85:H85)</f>
        <v>38.168905336767587</v>
      </c>
      <c r="K85" s="83" t="s">
        <v>7</v>
      </c>
      <c r="L85" s="38">
        <f t="shared" ref="L85:R105" si="83">L579+L605+L631</f>
        <v>34.712245898842909</v>
      </c>
      <c r="M85" s="38">
        <f t="shared" si="83"/>
        <v>0</v>
      </c>
      <c r="N85" s="38">
        <f t="shared" si="83"/>
        <v>3.4566594379246762</v>
      </c>
      <c r="O85" s="38">
        <f t="shared" si="83"/>
        <v>0</v>
      </c>
      <c r="P85" s="38">
        <f t="shared" si="83"/>
        <v>2.4805245192088128</v>
      </c>
      <c r="Q85" s="38">
        <f t="shared" si="83"/>
        <v>0</v>
      </c>
      <c r="R85" s="38">
        <f t="shared" si="83"/>
        <v>0</v>
      </c>
      <c r="S85" s="103">
        <f>SUM(L85:R85)</f>
        <v>40.6494298559764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35" ht="15">
      <c r="A86" s="28" t="s">
        <v>8</v>
      </c>
      <c r="B86" s="41">
        <f t="shared" si="82"/>
        <v>77.433538929204303</v>
      </c>
      <c r="C86" s="41">
        <f t="shared" si="82"/>
        <v>0</v>
      </c>
      <c r="D86" s="41">
        <f t="shared" si="82"/>
        <v>7.4087311006013392</v>
      </c>
      <c r="E86" s="41">
        <f t="shared" si="82"/>
        <v>0</v>
      </c>
      <c r="F86" s="41">
        <f t="shared" si="82"/>
        <v>0</v>
      </c>
      <c r="G86" s="41">
        <f t="shared" si="82"/>
        <v>0</v>
      </c>
      <c r="H86" s="41">
        <f t="shared" si="82"/>
        <v>0</v>
      </c>
      <c r="I86" s="43">
        <f t="shared" ref="I86:I105" si="84">SUM(B86:H86)</f>
        <v>84.842270029805647</v>
      </c>
      <c r="K86" s="75" t="s">
        <v>8</v>
      </c>
      <c r="L86" s="88">
        <f t="shared" si="83"/>
        <v>77.433538929204303</v>
      </c>
      <c r="M86" s="88">
        <f t="shared" si="83"/>
        <v>0</v>
      </c>
      <c r="N86" s="88">
        <f t="shared" si="83"/>
        <v>7.4087311006013392</v>
      </c>
      <c r="O86" s="88">
        <f t="shared" si="83"/>
        <v>0</v>
      </c>
      <c r="P86" s="88">
        <f t="shared" si="83"/>
        <v>0</v>
      </c>
      <c r="Q86" s="88">
        <f t="shared" si="83"/>
        <v>0</v>
      </c>
      <c r="R86" s="88">
        <f t="shared" si="83"/>
        <v>0</v>
      </c>
      <c r="S86" s="90">
        <f t="shared" ref="S86:S105" si="85">SUM(L86:R86)</f>
        <v>84.842270029805647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35" ht="15">
      <c r="A87" s="29" t="s">
        <v>10</v>
      </c>
      <c r="B87" s="44">
        <f t="shared" si="82"/>
        <v>79.047282722959253</v>
      </c>
      <c r="C87" s="44">
        <f t="shared" si="82"/>
        <v>0</v>
      </c>
      <c r="D87" s="44">
        <f t="shared" si="82"/>
        <v>4.8528632735300619</v>
      </c>
      <c r="E87" s="44">
        <f t="shared" si="82"/>
        <v>0</v>
      </c>
      <c r="F87" s="44">
        <f t="shared" si="82"/>
        <v>0</v>
      </c>
      <c r="G87" s="44">
        <f t="shared" si="82"/>
        <v>0</v>
      </c>
      <c r="H87" s="44">
        <f t="shared" si="82"/>
        <v>0</v>
      </c>
      <c r="I87" s="40">
        <f t="shared" si="84"/>
        <v>83.900145996489314</v>
      </c>
      <c r="K87" s="76" t="s">
        <v>10</v>
      </c>
      <c r="L87" s="44">
        <f t="shared" si="83"/>
        <v>79.047282722959253</v>
      </c>
      <c r="M87" s="44">
        <f t="shared" si="83"/>
        <v>0</v>
      </c>
      <c r="N87" s="44">
        <f t="shared" si="83"/>
        <v>4.8528632735300619</v>
      </c>
      <c r="O87" s="44">
        <f t="shared" si="83"/>
        <v>0</v>
      </c>
      <c r="P87" s="44">
        <f t="shared" si="83"/>
        <v>0</v>
      </c>
      <c r="Q87" s="44">
        <f t="shared" si="83"/>
        <v>0</v>
      </c>
      <c r="R87" s="44">
        <f t="shared" si="83"/>
        <v>0</v>
      </c>
      <c r="S87" s="87">
        <f t="shared" si="85"/>
        <v>83.900145996489314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35" ht="15">
      <c r="A88" s="28" t="s">
        <v>52</v>
      </c>
      <c r="B88" s="41">
        <f t="shared" si="82"/>
        <v>0</v>
      </c>
      <c r="C88" s="41">
        <f t="shared" si="82"/>
        <v>0</v>
      </c>
      <c r="D88" s="41">
        <f t="shared" si="82"/>
        <v>0</v>
      </c>
      <c r="E88" s="41">
        <f t="shared" si="82"/>
        <v>0</v>
      </c>
      <c r="F88" s="41">
        <f t="shared" si="82"/>
        <v>0</v>
      </c>
      <c r="G88" s="41">
        <f t="shared" si="82"/>
        <v>0</v>
      </c>
      <c r="H88" s="41">
        <f t="shared" si="82"/>
        <v>0</v>
      </c>
      <c r="I88" s="43">
        <f t="shared" si="84"/>
        <v>0</v>
      </c>
      <c r="K88" s="75" t="s">
        <v>52</v>
      </c>
      <c r="L88" s="88">
        <f t="shared" si="83"/>
        <v>0</v>
      </c>
      <c r="M88" s="88">
        <f t="shared" si="83"/>
        <v>0</v>
      </c>
      <c r="N88" s="88">
        <f t="shared" si="83"/>
        <v>0</v>
      </c>
      <c r="O88" s="88">
        <f t="shared" si="83"/>
        <v>0</v>
      </c>
      <c r="P88" s="88">
        <f t="shared" si="83"/>
        <v>0</v>
      </c>
      <c r="Q88" s="88">
        <f t="shared" si="83"/>
        <v>0</v>
      </c>
      <c r="R88" s="88">
        <f t="shared" si="83"/>
        <v>0</v>
      </c>
      <c r="S88" s="90">
        <f t="shared" si="85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35" ht="15">
      <c r="A89" s="29" t="s">
        <v>16</v>
      </c>
      <c r="B89" s="44">
        <f t="shared" si="82"/>
        <v>701.03670671457462</v>
      </c>
      <c r="C89" s="44">
        <f t="shared" si="82"/>
        <v>30.465231634579403</v>
      </c>
      <c r="D89" s="44">
        <f t="shared" si="82"/>
        <v>68.388152274085215</v>
      </c>
      <c r="E89" s="44">
        <f t="shared" si="82"/>
        <v>14.441055393194352</v>
      </c>
      <c r="F89" s="44">
        <f t="shared" si="82"/>
        <v>0</v>
      </c>
      <c r="G89" s="44">
        <f t="shared" si="82"/>
        <v>0</v>
      </c>
      <c r="H89" s="44">
        <f t="shared" si="82"/>
        <v>0</v>
      </c>
      <c r="I89" s="40">
        <f t="shared" si="84"/>
        <v>814.33114601643354</v>
      </c>
      <c r="K89" s="76" t="s">
        <v>16</v>
      </c>
      <c r="L89" s="44">
        <f t="shared" si="83"/>
        <v>701.03670671457462</v>
      </c>
      <c r="M89" s="44">
        <f t="shared" si="83"/>
        <v>30.465231634579403</v>
      </c>
      <c r="N89" s="44">
        <f t="shared" si="83"/>
        <v>68.388152274085215</v>
      </c>
      <c r="O89" s="44">
        <f t="shared" si="83"/>
        <v>14.441055393194352</v>
      </c>
      <c r="P89" s="44">
        <f t="shared" si="83"/>
        <v>0</v>
      </c>
      <c r="Q89" s="44">
        <f t="shared" si="83"/>
        <v>0</v>
      </c>
      <c r="R89" s="44">
        <f t="shared" si="83"/>
        <v>0</v>
      </c>
      <c r="S89" s="87">
        <f t="shared" si="85"/>
        <v>814.33114601643354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35" ht="15">
      <c r="A90" s="28" t="s">
        <v>64</v>
      </c>
      <c r="B90" s="41">
        <f t="shared" si="82"/>
        <v>8536.684477474535</v>
      </c>
      <c r="C90" s="41">
        <f t="shared" si="82"/>
        <v>37.646370974806779</v>
      </c>
      <c r="D90" s="41">
        <f t="shared" si="82"/>
        <v>969.52025025672629</v>
      </c>
      <c r="E90" s="41">
        <f t="shared" si="82"/>
        <v>0</v>
      </c>
      <c r="F90" s="41">
        <f t="shared" si="82"/>
        <v>0</v>
      </c>
      <c r="G90" s="41">
        <f t="shared" si="82"/>
        <v>0</v>
      </c>
      <c r="H90" s="41">
        <f t="shared" si="82"/>
        <v>0</v>
      </c>
      <c r="I90" s="43">
        <f t="shared" si="84"/>
        <v>9543.8510987060672</v>
      </c>
      <c r="K90" s="75" t="s">
        <v>64</v>
      </c>
      <c r="L90" s="88">
        <f t="shared" si="83"/>
        <v>8536.684477474535</v>
      </c>
      <c r="M90" s="88">
        <f t="shared" si="83"/>
        <v>37.646370974806779</v>
      </c>
      <c r="N90" s="88">
        <f t="shared" si="83"/>
        <v>969.52025025672629</v>
      </c>
      <c r="O90" s="88">
        <f t="shared" si="83"/>
        <v>0</v>
      </c>
      <c r="P90" s="88">
        <f t="shared" si="83"/>
        <v>0</v>
      </c>
      <c r="Q90" s="88">
        <f t="shared" si="83"/>
        <v>0</v>
      </c>
      <c r="R90" s="88">
        <f t="shared" si="83"/>
        <v>0</v>
      </c>
      <c r="S90" s="90">
        <f t="shared" si="85"/>
        <v>9543.8510987060672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35" ht="15">
      <c r="A91" s="29" t="s">
        <v>54</v>
      </c>
      <c r="B91" s="44">
        <f t="shared" si="82"/>
        <v>0</v>
      </c>
      <c r="C91" s="44">
        <f t="shared" si="82"/>
        <v>0.32440278875039097</v>
      </c>
      <c r="D91" s="44">
        <f t="shared" si="82"/>
        <v>0.24734100256704269</v>
      </c>
      <c r="E91" s="44">
        <f t="shared" si="82"/>
        <v>131.12588589645674</v>
      </c>
      <c r="F91" s="44">
        <f t="shared" si="82"/>
        <v>621.81791068338475</v>
      </c>
      <c r="G91" s="44">
        <f t="shared" si="82"/>
        <v>0</v>
      </c>
      <c r="H91" s="44">
        <f t="shared" si="82"/>
        <v>0</v>
      </c>
      <c r="I91" s="40">
        <f t="shared" si="84"/>
        <v>753.51554037115898</v>
      </c>
      <c r="K91" s="76" t="s">
        <v>54</v>
      </c>
      <c r="L91" s="44">
        <f t="shared" si="83"/>
        <v>0</v>
      </c>
      <c r="M91" s="44">
        <f t="shared" si="83"/>
        <v>0.32440278875039097</v>
      </c>
      <c r="N91" s="44">
        <f t="shared" si="83"/>
        <v>0.24734100256704269</v>
      </c>
      <c r="O91" s="44">
        <f t="shared" si="83"/>
        <v>131.12588589645674</v>
      </c>
      <c r="P91" s="44">
        <f t="shared" si="83"/>
        <v>14332.526177303642</v>
      </c>
      <c r="Q91" s="44">
        <f t="shared" si="83"/>
        <v>0</v>
      </c>
      <c r="R91" s="44">
        <f t="shared" si="83"/>
        <v>0</v>
      </c>
      <c r="S91" s="87">
        <f t="shared" si="85"/>
        <v>14464.223806991416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35" ht="15">
      <c r="A92" s="28" t="s">
        <v>12</v>
      </c>
      <c r="B92" s="41">
        <f t="shared" si="82"/>
        <v>0</v>
      </c>
      <c r="C92" s="41">
        <f t="shared" si="82"/>
        <v>0</v>
      </c>
      <c r="D92" s="41">
        <f t="shared" si="82"/>
        <v>5.0784720584138403E-2</v>
      </c>
      <c r="E92" s="41">
        <f t="shared" si="82"/>
        <v>27.64159910208247</v>
      </c>
      <c r="F92" s="41">
        <f t="shared" si="82"/>
        <v>0</v>
      </c>
      <c r="G92" s="41">
        <f t="shared" si="82"/>
        <v>0</v>
      </c>
      <c r="H92" s="41">
        <f t="shared" si="82"/>
        <v>0</v>
      </c>
      <c r="I92" s="43">
        <f t="shared" si="84"/>
        <v>27.69238382266661</v>
      </c>
      <c r="K92" s="75" t="s">
        <v>12</v>
      </c>
      <c r="L92" s="88">
        <f t="shared" si="83"/>
        <v>0</v>
      </c>
      <c r="M92" s="88">
        <f t="shared" si="83"/>
        <v>0</v>
      </c>
      <c r="N92" s="88">
        <f t="shared" si="83"/>
        <v>5.0784720584138403E-2</v>
      </c>
      <c r="O92" s="88">
        <f t="shared" si="83"/>
        <v>27.64159910208247</v>
      </c>
      <c r="P92" s="88">
        <f t="shared" si="83"/>
        <v>4090.4147754141632</v>
      </c>
      <c r="Q92" s="88">
        <f t="shared" si="83"/>
        <v>0</v>
      </c>
      <c r="R92" s="88">
        <f t="shared" si="83"/>
        <v>0</v>
      </c>
      <c r="S92" s="90">
        <f t="shared" si="85"/>
        <v>4118.1071592368298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35" ht="15">
      <c r="A93" s="29" t="s">
        <v>55</v>
      </c>
      <c r="B93" s="44">
        <f t="shared" si="82"/>
        <v>0</v>
      </c>
      <c r="C93" s="44">
        <f t="shared" si="82"/>
        <v>0</v>
      </c>
      <c r="D93" s="44">
        <f t="shared" si="82"/>
        <v>0</v>
      </c>
      <c r="E93" s="44">
        <f t="shared" si="82"/>
        <v>0</v>
      </c>
      <c r="F93" s="44">
        <f t="shared" si="82"/>
        <v>0</v>
      </c>
      <c r="G93" s="44">
        <f t="shared" si="82"/>
        <v>0</v>
      </c>
      <c r="H93" s="44">
        <f t="shared" si="82"/>
        <v>0</v>
      </c>
      <c r="I93" s="40">
        <f t="shared" si="84"/>
        <v>0</v>
      </c>
      <c r="K93" s="76" t="s">
        <v>55</v>
      </c>
      <c r="L93" s="44">
        <f t="shared" si="83"/>
        <v>0</v>
      </c>
      <c r="M93" s="44">
        <f t="shared" si="83"/>
        <v>0</v>
      </c>
      <c r="N93" s="44">
        <f t="shared" si="83"/>
        <v>0</v>
      </c>
      <c r="O93" s="44">
        <f t="shared" si="83"/>
        <v>0</v>
      </c>
      <c r="P93" s="44">
        <f t="shared" si="83"/>
        <v>1417.4499101142681</v>
      </c>
      <c r="Q93" s="44">
        <f t="shared" si="83"/>
        <v>0</v>
      </c>
      <c r="R93" s="44">
        <f t="shared" si="83"/>
        <v>0</v>
      </c>
      <c r="S93" s="87">
        <f t="shared" si="85"/>
        <v>1417.4499101142681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35" ht="15">
      <c r="A94" s="28" t="s">
        <v>17</v>
      </c>
      <c r="B94" s="41">
        <f t="shared" si="82"/>
        <v>287.13283005963405</v>
      </c>
      <c r="C94" s="41">
        <f t="shared" si="82"/>
        <v>0.8661954709746873</v>
      </c>
      <c r="D94" s="41">
        <f t="shared" si="82"/>
        <v>37.129150337821898</v>
      </c>
      <c r="E94" s="41">
        <f t="shared" si="82"/>
        <v>3.1477820270609169</v>
      </c>
      <c r="F94" s="41">
        <f t="shared" si="82"/>
        <v>0</v>
      </c>
      <c r="G94" s="41">
        <f t="shared" si="82"/>
        <v>0</v>
      </c>
      <c r="H94" s="41">
        <f t="shared" si="82"/>
        <v>0</v>
      </c>
      <c r="I94" s="43">
        <f t="shared" si="84"/>
        <v>328.27595789549156</v>
      </c>
      <c r="K94" s="75" t="s">
        <v>17</v>
      </c>
      <c r="L94" s="88">
        <f t="shared" si="83"/>
        <v>287.13283005963405</v>
      </c>
      <c r="M94" s="88">
        <f t="shared" si="83"/>
        <v>0.8661954709746873</v>
      </c>
      <c r="N94" s="88">
        <f t="shared" si="83"/>
        <v>37.129150337821898</v>
      </c>
      <c r="O94" s="88">
        <f t="shared" si="83"/>
        <v>3.1477820270609169</v>
      </c>
      <c r="P94" s="88">
        <f t="shared" si="83"/>
        <v>0.54551076750101402</v>
      </c>
      <c r="Q94" s="88">
        <f t="shared" si="83"/>
        <v>0</v>
      </c>
      <c r="R94" s="88">
        <f t="shared" si="83"/>
        <v>0</v>
      </c>
      <c r="S94" s="90">
        <f t="shared" si="85"/>
        <v>328.82146866299257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35" ht="15">
      <c r="A95" s="29" t="s">
        <v>139</v>
      </c>
      <c r="B95" s="44">
        <f t="shared" si="82"/>
        <v>2493.7825484965697</v>
      </c>
      <c r="C95" s="44">
        <f t="shared" si="82"/>
        <v>77.993776186699165</v>
      </c>
      <c r="D95" s="44">
        <f t="shared" si="82"/>
        <v>261.10532246390989</v>
      </c>
      <c r="E95" s="44">
        <f t="shared" si="82"/>
        <v>11.977609786494666</v>
      </c>
      <c r="F95" s="44">
        <f t="shared" si="82"/>
        <v>0</v>
      </c>
      <c r="G95" s="44">
        <f t="shared" si="82"/>
        <v>0</v>
      </c>
      <c r="H95" s="44">
        <f t="shared" si="82"/>
        <v>0</v>
      </c>
      <c r="I95" s="40">
        <f t="shared" si="84"/>
        <v>2844.8592569336734</v>
      </c>
      <c r="K95" s="76" t="s">
        <v>139</v>
      </c>
      <c r="L95" s="44">
        <f t="shared" si="83"/>
        <v>2493.7825484965697</v>
      </c>
      <c r="M95" s="44">
        <f t="shared" si="83"/>
        <v>77.993776186699165</v>
      </c>
      <c r="N95" s="44">
        <f t="shared" si="83"/>
        <v>261.10532246390989</v>
      </c>
      <c r="O95" s="44">
        <f t="shared" si="83"/>
        <v>11.977609786494666</v>
      </c>
      <c r="P95" s="44">
        <f t="shared" si="83"/>
        <v>0</v>
      </c>
      <c r="Q95" s="44">
        <f t="shared" si="83"/>
        <v>0</v>
      </c>
      <c r="R95" s="44">
        <f t="shared" si="83"/>
        <v>0</v>
      </c>
      <c r="S95" s="87">
        <f t="shared" si="85"/>
        <v>2844.8592569336734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35" ht="15">
      <c r="A96" s="28" t="s">
        <v>25</v>
      </c>
      <c r="B96" s="41">
        <f t="shared" si="82"/>
        <v>1609.3529596334772</v>
      </c>
      <c r="C96" s="41">
        <f t="shared" si="82"/>
        <v>9.261449463063208E-2</v>
      </c>
      <c r="D96" s="41">
        <f t="shared" si="82"/>
        <v>3587.1818894904713</v>
      </c>
      <c r="E96" s="41">
        <f t="shared" si="82"/>
        <v>2415.4264860381213</v>
      </c>
      <c r="F96" s="41">
        <f t="shared" si="82"/>
        <v>0</v>
      </c>
      <c r="G96" s="41">
        <f t="shared" si="82"/>
        <v>2172.2917337734489</v>
      </c>
      <c r="H96" s="41">
        <f t="shared" si="82"/>
        <v>0.87443525166819136</v>
      </c>
      <c r="I96" s="43">
        <f t="shared" si="84"/>
        <v>9785.2201186818165</v>
      </c>
      <c r="K96" s="75" t="s">
        <v>25</v>
      </c>
      <c r="L96" s="88">
        <f t="shared" si="83"/>
        <v>1609.3529596334772</v>
      </c>
      <c r="M96" s="88">
        <f t="shared" si="83"/>
        <v>9.261449463063208E-2</v>
      </c>
      <c r="N96" s="88">
        <f t="shared" si="83"/>
        <v>3587.1818894904713</v>
      </c>
      <c r="O96" s="88">
        <f t="shared" si="83"/>
        <v>2415.4264860381213</v>
      </c>
      <c r="P96" s="88">
        <f t="shared" si="83"/>
        <v>1562.754236163308</v>
      </c>
      <c r="Q96" s="88">
        <f t="shared" si="83"/>
        <v>2172.2917337734489</v>
      </c>
      <c r="R96" s="88">
        <f t="shared" si="83"/>
        <v>0.87443525166819136</v>
      </c>
      <c r="S96" s="90">
        <f t="shared" si="85"/>
        <v>11347.974354845124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56" ht="15">
      <c r="A97" s="29" t="s">
        <v>24</v>
      </c>
      <c r="B97" s="44">
        <f t="shared" si="82"/>
        <v>1338.8990020349343</v>
      </c>
      <c r="C97" s="44">
        <f t="shared" si="82"/>
        <v>3.3020180626643971</v>
      </c>
      <c r="D97" s="44">
        <f t="shared" si="82"/>
        <v>107.5618749431449</v>
      </c>
      <c r="E97" s="44">
        <f t="shared" si="82"/>
        <v>0</v>
      </c>
      <c r="F97" s="44">
        <f t="shared" si="82"/>
        <v>0</v>
      </c>
      <c r="G97" s="44">
        <f t="shared" si="82"/>
        <v>0</v>
      </c>
      <c r="H97" s="44">
        <f t="shared" si="82"/>
        <v>0</v>
      </c>
      <c r="I97" s="40">
        <f t="shared" si="84"/>
        <v>1449.7628950407436</v>
      </c>
      <c r="K97" s="76" t="s">
        <v>24</v>
      </c>
      <c r="L97" s="44">
        <f t="shared" si="83"/>
        <v>1338.8990020349343</v>
      </c>
      <c r="M97" s="44">
        <f t="shared" si="83"/>
        <v>3.3020180626643971</v>
      </c>
      <c r="N97" s="44">
        <f t="shared" si="83"/>
        <v>107.5618749431449</v>
      </c>
      <c r="O97" s="44">
        <f t="shared" si="83"/>
        <v>0</v>
      </c>
      <c r="P97" s="44">
        <f t="shared" si="83"/>
        <v>0</v>
      </c>
      <c r="Q97" s="44">
        <f t="shared" si="83"/>
        <v>0</v>
      </c>
      <c r="R97" s="44">
        <f t="shared" si="83"/>
        <v>0</v>
      </c>
      <c r="S97" s="87">
        <f t="shared" si="85"/>
        <v>1449.7628950407436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56" ht="15">
      <c r="A98" s="28" t="s">
        <v>56</v>
      </c>
      <c r="B98" s="41">
        <f t="shared" si="82"/>
        <v>4654.3846984644788</v>
      </c>
      <c r="C98" s="41">
        <f t="shared" si="82"/>
        <v>8.4520432600658086</v>
      </c>
      <c r="D98" s="41">
        <f t="shared" si="82"/>
        <v>502.85744202554025</v>
      </c>
      <c r="E98" s="41">
        <f t="shared" si="82"/>
        <v>0</v>
      </c>
      <c r="F98" s="41">
        <f t="shared" si="82"/>
        <v>0</v>
      </c>
      <c r="G98" s="41">
        <f t="shared" si="82"/>
        <v>0</v>
      </c>
      <c r="H98" s="41">
        <f t="shared" si="82"/>
        <v>0</v>
      </c>
      <c r="I98" s="43">
        <f t="shared" si="84"/>
        <v>5165.6941837500844</v>
      </c>
      <c r="K98" s="75" t="s">
        <v>56</v>
      </c>
      <c r="L98" s="88">
        <f t="shared" si="83"/>
        <v>4654.3846984644788</v>
      </c>
      <c r="M98" s="88">
        <f t="shared" si="83"/>
        <v>8.4520432600658086</v>
      </c>
      <c r="N98" s="88">
        <f t="shared" si="83"/>
        <v>502.85744202554025</v>
      </c>
      <c r="O98" s="88">
        <f t="shared" si="83"/>
        <v>0</v>
      </c>
      <c r="P98" s="88">
        <f t="shared" si="83"/>
        <v>0.23136256970588234</v>
      </c>
      <c r="Q98" s="88">
        <f t="shared" si="83"/>
        <v>0</v>
      </c>
      <c r="R98" s="88">
        <f t="shared" si="83"/>
        <v>0</v>
      </c>
      <c r="S98" s="90">
        <f t="shared" si="85"/>
        <v>5165.9255463197906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56" ht="15">
      <c r="A99" s="29" t="s">
        <v>22</v>
      </c>
      <c r="B99" s="44">
        <f t="shared" si="82"/>
        <v>768.96808125891846</v>
      </c>
      <c r="C99" s="44">
        <f t="shared" si="82"/>
        <v>0</v>
      </c>
      <c r="D99" s="44">
        <f t="shared" si="82"/>
        <v>100.94320921325725</v>
      </c>
      <c r="E99" s="44">
        <f t="shared" si="82"/>
        <v>0.67345225503474682</v>
      </c>
      <c r="F99" s="44">
        <f t="shared" si="82"/>
        <v>35.40976031572054</v>
      </c>
      <c r="G99" s="44">
        <f t="shared" si="82"/>
        <v>0</v>
      </c>
      <c r="H99" s="44">
        <f t="shared" si="82"/>
        <v>0</v>
      </c>
      <c r="I99" s="40">
        <f t="shared" si="84"/>
        <v>905.99450304293089</v>
      </c>
      <c r="K99" s="76" t="s">
        <v>22</v>
      </c>
      <c r="L99" s="44">
        <f t="shared" si="83"/>
        <v>768.96808125891846</v>
      </c>
      <c r="M99" s="44">
        <f t="shared" si="83"/>
        <v>0</v>
      </c>
      <c r="N99" s="44">
        <f t="shared" si="83"/>
        <v>100.94320921325725</v>
      </c>
      <c r="O99" s="44">
        <f t="shared" si="83"/>
        <v>0.67345225503474682</v>
      </c>
      <c r="P99" s="44">
        <f t="shared" si="83"/>
        <v>690.12706226212379</v>
      </c>
      <c r="Q99" s="44">
        <f t="shared" si="83"/>
        <v>0</v>
      </c>
      <c r="R99" s="44">
        <f t="shared" si="83"/>
        <v>0</v>
      </c>
      <c r="S99" s="87">
        <f t="shared" si="85"/>
        <v>1560.7118049893343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56" ht="15">
      <c r="A100" s="28" t="s">
        <v>21</v>
      </c>
      <c r="B100" s="41">
        <f t="shared" si="82"/>
        <v>39.950236985991445</v>
      </c>
      <c r="C100" s="41">
        <f t="shared" si="82"/>
        <v>0</v>
      </c>
      <c r="D100" s="41">
        <f t="shared" si="82"/>
        <v>0.73813086742115752</v>
      </c>
      <c r="E100" s="41">
        <f t="shared" si="82"/>
        <v>0</v>
      </c>
      <c r="F100" s="41">
        <f t="shared" si="82"/>
        <v>0</v>
      </c>
      <c r="G100" s="41">
        <f t="shared" si="82"/>
        <v>0</v>
      </c>
      <c r="H100" s="41">
        <f t="shared" si="82"/>
        <v>0</v>
      </c>
      <c r="I100" s="43">
        <f t="shared" si="84"/>
        <v>40.688367853412601</v>
      </c>
      <c r="K100" s="75" t="s">
        <v>21</v>
      </c>
      <c r="L100" s="88">
        <f t="shared" si="83"/>
        <v>39.950236985991445</v>
      </c>
      <c r="M100" s="88">
        <f t="shared" si="83"/>
        <v>0</v>
      </c>
      <c r="N100" s="88">
        <f t="shared" si="83"/>
        <v>0.73813086742115752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90">
        <f t="shared" si="85"/>
        <v>40.688367853412601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56" ht="15">
      <c r="A101" s="30" t="s">
        <v>60</v>
      </c>
      <c r="B101" s="44">
        <f t="shared" si="82"/>
        <v>377.44133101876929</v>
      </c>
      <c r="C101" s="44">
        <f t="shared" si="82"/>
        <v>0</v>
      </c>
      <c r="D101" s="44">
        <f t="shared" si="82"/>
        <v>288.06763854364573</v>
      </c>
      <c r="E101" s="44">
        <f t="shared" si="82"/>
        <v>0</v>
      </c>
      <c r="F101" s="44">
        <f t="shared" si="82"/>
        <v>0</v>
      </c>
      <c r="G101" s="44">
        <f t="shared" si="82"/>
        <v>0</v>
      </c>
      <c r="H101" s="44">
        <f t="shared" si="82"/>
        <v>0</v>
      </c>
      <c r="I101" s="40">
        <f t="shared" si="84"/>
        <v>665.50896956241502</v>
      </c>
      <c r="K101" s="77" t="s">
        <v>60</v>
      </c>
      <c r="L101" s="44">
        <f t="shared" si="83"/>
        <v>377.44133101876929</v>
      </c>
      <c r="M101" s="44">
        <f t="shared" si="83"/>
        <v>0</v>
      </c>
      <c r="N101" s="44">
        <f t="shared" si="83"/>
        <v>288.06763854364573</v>
      </c>
      <c r="O101" s="44">
        <f t="shared" si="83"/>
        <v>0</v>
      </c>
      <c r="P101" s="44">
        <f t="shared" si="83"/>
        <v>0</v>
      </c>
      <c r="Q101" s="44">
        <f t="shared" si="83"/>
        <v>0</v>
      </c>
      <c r="R101" s="44">
        <f t="shared" si="83"/>
        <v>0</v>
      </c>
      <c r="S101" s="87">
        <f t="shared" si="85"/>
        <v>665.50896956241502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56">
      <c r="A102" s="57" t="s">
        <v>23</v>
      </c>
      <c r="B102" s="61">
        <f t="shared" si="82"/>
        <v>377.44133101876929</v>
      </c>
      <c r="C102" s="61">
        <f t="shared" si="82"/>
        <v>0</v>
      </c>
      <c r="D102" s="61">
        <f t="shared" si="82"/>
        <v>288.06763854364573</v>
      </c>
      <c r="E102" s="61">
        <f t="shared" si="82"/>
        <v>0</v>
      </c>
      <c r="F102" s="61">
        <f t="shared" si="82"/>
        <v>0</v>
      </c>
      <c r="G102" s="61">
        <f t="shared" si="82"/>
        <v>0</v>
      </c>
      <c r="H102" s="61">
        <f t="shared" si="82"/>
        <v>0</v>
      </c>
      <c r="I102" s="63">
        <f t="shared" si="84"/>
        <v>665.50896956241502</v>
      </c>
      <c r="K102" s="78" t="s">
        <v>23</v>
      </c>
      <c r="L102" s="91">
        <f t="shared" si="83"/>
        <v>377.44133101876929</v>
      </c>
      <c r="M102" s="91">
        <f t="shared" si="83"/>
        <v>0</v>
      </c>
      <c r="N102" s="91">
        <f t="shared" si="83"/>
        <v>288.06763854364573</v>
      </c>
      <c r="O102" s="91">
        <f t="shared" si="83"/>
        <v>0</v>
      </c>
      <c r="P102" s="91">
        <f t="shared" si="83"/>
        <v>0</v>
      </c>
      <c r="Q102" s="91">
        <f t="shared" si="83"/>
        <v>0</v>
      </c>
      <c r="R102" s="91">
        <f t="shared" si="83"/>
        <v>0</v>
      </c>
      <c r="S102" s="93">
        <f t="shared" si="85"/>
        <v>665.50896956241502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56">
      <c r="A103" s="58" t="s">
        <v>19</v>
      </c>
      <c r="B103" s="64">
        <f t="shared" si="82"/>
        <v>0</v>
      </c>
      <c r="C103" s="64">
        <f t="shared" si="82"/>
        <v>0</v>
      </c>
      <c r="D103" s="64">
        <f t="shared" si="82"/>
        <v>0</v>
      </c>
      <c r="E103" s="64">
        <f t="shared" si="82"/>
        <v>0</v>
      </c>
      <c r="F103" s="64">
        <f t="shared" si="82"/>
        <v>0</v>
      </c>
      <c r="G103" s="64">
        <f t="shared" si="82"/>
        <v>0</v>
      </c>
      <c r="H103" s="64">
        <f t="shared" si="82"/>
        <v>0</v>
      </c>
      <c r="I103" s="66">
        <f t="shared" si="84"/>
        <v>0</v>
      </c>
      <c r="K103" s="79" t="s">
        <v>19</v>
      </c>
      <c r="L103" s="64">
        <f t="shared" si="83"/>
        <v>0</v>
      </c>
      <c r="M103" s="64">
        <f t="shared" si="83"/>
        <v>0</v>
      </c>
      <c r="N103" s="64">
        <f t="shared" si="83"/>
        <v>0</v>
      </c>
      <c r="O103" s="64">
        <f t="shared" si="83"/>
        <v>0</v>
      </c>
      <c r="P103" s="64">
        <f t="shared" si="83"/>
        <v>0</v>
      </c>
      <c r="Q103" s="64">
        <f t="shared" si="83"/>
        <v>0</v>
      </c>
      <c r="R103" s="64">
        <f t="shared" si="83"/>
        <v>0</v>
      </c>
      <c r="S103" s="95">
        <f t="shared" si="85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56">
      <c r="A104" s="57" t="s">
        <v>20</v>
      </c>
      <c r="B104" s="61">
        <f t="shared" si="82"/>
        <v>0</v>
      </c>
      <c r="C104" s="61">
        <f t="shared" si="82"/>
        <v>0</v>
      </c>
      <c r="D104" s="61">
        <f t="shared" si="82"/>
        <v>0</v>
      </c>
      <c r="E104" s="61">
        <f t="shared" si="82"/>
        <v>0</v>
      </c>
      <c r="F104" s="61">
        <f t="shared" si="82"/>
        <v>0</v>
      </c>
      <c r="G104" s="61">
        <f t="shared" si="82"/>
        <v>0</v>
      </c>
      <c r="H104" s="61">
        <f t="shared" si="82"/>
        <v>0</v>
      </c>
      <c r="I104" s="63">
        <f t="shared" si="84"/>
        <v>0</v>
      </c>
      <c r="K104" s="78" t="s">
        <v>20</v>
      </c>
      <c r="L104" s="91">
        <f t="shared" si="83"/>
        <v>0</v>
      </c>
      <c r="M104" s="91">
        <f t="shared" si="83"/>
        <v>0</v>
      </c>
      <c r="N104" s="91">
        <f t="shared" si="83"/>
        <v>0</v>
      </c>
      <c r="O104" s="91">
        <f t="shared" si="83"/>
        <v>0</v>
      </c>
      <c r="P104" s="91">
        <f t="shared" si="83"/>
        <v>0</v>
      </c>
      <c r="Q104" s="91">
        <f t="shared" si="83"/>
        <v>0</v>
      </c>
      <c r="R104" s="91">
        <f t="shared" si="83"/>
        <v>0</v>
      </c>
      <c r="S104" s="93">
        <f t="shared" si="85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56" ht="15" thickBot="1">
      <c r="A105" s="59" t="s">
        <v>11</v>
      </c>
      <c r="B105" s="54">
        <f t="shared" si="82"/>
        <v>0</v>
      </c>
      <c r="C105" s="54">
        <f t="shared" si="82"/>
        <v>0</v>
      </c>
      <c r="D105" s="54">
        <f t="shared" si="82"/>
        <v>0</v>
      </c>
      <c r="E105" s="54">
        <f t="shared" si="82"/>
        <v>0</v>
      </c>
      <c r="F105" s="54">
        <f t="shared" si="82"/>
        <v>0</v>
      </c>
      <c r="G105" s="54">
        <f t="shared" si="82"/>
        <v>0</v>
      </c>
      <c r="H105" s="54">
        <f t="shared" si="82"/>
        <v>0</v>
      </c>
      <c r="I105" s="68">
        <f t="shared" si="84"/>
        <v>0</v>
      </c>
      <c r="K105" s="80" t="s">
        <v>11</v>
      </c>
      <c r="L105" s="54">
        <f t="shared" si="83"/>
        <v>0</v>
      </c>
      <c r="M105" s="54">
        <f t="shared" si="83"/>
        <v>0</v>
      </c>
      <c r="N105" s="54">
        <f t="shared" si="83"/>
        <v>0</v>
      </c>
      <c r="O105" s="54">
        <f t="shared" si="83"/>
        <v>0</v>
      </c>
      <c r="P105" s="54">
        <f t="shared" si="83"/>
        <v>0</v>
      </c>
      <c r="Q105" s="54">
        <f t="shared" si="83"/>
        <v>0</v>
      </c>
      <c r="R105" s="54">
        <f t="shared" si="83"/>
        <v>0</v>
      </c>
      <c r="S105" s="97">
        <f t="shared" si="85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56" ht="15">
      <c r="A106" s="35" t="s">
        <v>26</v>
      </c>
      <c r="B106" s="69">
        <f>SUM(B85:B101)</f>
        <v>20998.825939692892</v>
      </c>
      <c r="C106" s="69">
        <f t="shared" ref="C106:I106" si="86">SUM(C85:C101)</f>
        <v>159.14265287317124</v>
      </c>
      <c r="D106" s="69">
        <f t="shared" si="86"/>
        <v>5939.5094399512309</v>
      </c>
      <c r="E106" s="69">
        <f t="shared" si="86"/>
        <v>2604.4338704984452</v>
      </c>
      <c r="F106" s="69">
        <f t="shared" si="86"/>
        <v>657.22767099910527</v>
      </c>
      <c r="G106" s="69">
        <f t="shared" si="86"/>
        <v>2172.2917337734489</v>
      </c>
      <c r="H106" s="70">
        <f t="shared" si="86"/>
        <v>0.87443525166819136</v>
      </c>
      <c r="I106" s="40">
        <f t="shared" si="86"/>
        <v>32532.30574303996</v>
      </c>
      <c r="K106" s="81" t="s">
        <v>26</v>
      </c>
      <c r="L106" s="69">
        <f>SUM(L85:L101)</f>
        <v>20998.825939692892</v>
      </c>
      <c r="M106" s="69">
        <f t="shared" ref="M106:S106" si="87">SUM(M85:M101)</f>
        <v>159.14265287317124</v>
      </c>
      <c r="N106" s="69">
        <f t="shared" si="87"/>
        <v>5939.5094399512309</v>
      </c>
      <c r="O106" s="69">
        <f t="shared" si="87"/>
        <v>2604.4338704984452</v>
      </c>
      <c r="P106" s="69">
        <f t="shared" si="87"/>
        <v>22096.529559113922</v>
      </c>
      <c r="Q106" s="69">
        <f t="shared" si="87"/>
        <v>2172.2917337734489</v>
      </c>
      <c r="R106" s="70">
        <f t="shared" si="87"/>
        <v>0.87443525166819136</v>
      </c>
      <c r="S106" s="98">
        <f t="shared" si="87"/>
        <v>53971.607631154773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</row>
    <row r="107" spans="1:56" s="3" customFormat="1" ht="15" thickBot="1">
      <c r="A107" s="60" t="s">
        <v>83</v>
      </c>
      <c r="B107" s="49">
        <f>IF($I106=0,"-",B106/$I106)</f>
        <v>0.64547610321735127</v>
      </c>
      <c r="C107" s="49">
        <f t="shared" ref="C107:H107" si="88">IF($I106=0,"-",C106/$I106)</f>
        <v>4.8918344162315825E-3</v>
      </c>
      <c r="D107" s="49">
        <f t="shared" si="88"/>
        <v>0.18257265522047861</v>
      </c>
      <c r="E107" s="49">
        <f t="shared" si="88"/>
        <v>8.0056848446890178E-2</v>
      </c>
      <c r="F107" s="49">
        <f t="shared" si="88"/>
        <v>2.0202308320544239E-2</v>
      </c>
      <c r="G107" s="49">
        <f t="shared" si="88"/>
        <v>6.6773371396775166E-2</v>
      </c>
      <c r="H107" s="71">
        <f t="shared" si="88"/>
        <v>2.6878981728962452E-5</v>
      </c>
      <c r="I107" s="50">
        <f>SUM(B107:H107)</f>
        <v>1</v>
      </c>
      <c r="J107" s="5"/>
      <c r="K107" s="82" t="s">
        <v>83</v>
      </c>
      <c r="L107" s="99">
        <f>IF($S106=0,"-",L106/$S106)</f>
        <v>0.3890717149505743</v>
      </c>
      <c r="M107" s="99">
        <f t="shared" ref="M107:R107" si="89">IF($S106=0,"-",M106/$S106)</f>
        <v>2.9486365120113107E-3</v>
      </c>
      <c r="N107" s="99">
        <f t="shared" si="89"/>
        <v>0.11004877750802232</v>
      </c>
      <c r="O107" s="99">
        <f t="shared" si="89"/>
        <v>4.825562892803386E-2</v>
      </c>
      <c r="P107" s="99">
        <f t="shared" si="89"/>
        <v>0.40941025344516213</v>
      </c>
      <c r="Q107" s="99">
        <f t="shared" si="89"/>
        <v>4.0248786892156739E-2</v>
      </c>
      <c r="R107" s="100">
        <f t="shared" si="89"/>
        <v>1.6201764039421147E-5</v>
      </c>
      <c r="S107" s="101">
        <f>SUM(L107:R107)</f>
        <v>1</v>
      </c>
      <c r="T107" s="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140"/>
      <c r="AJ107" s="1"/>
    </row>
    <row r="108" spans="1:56" ht="15" thickBot="1">
      <c r="A108" s="34"/>
      <c r="B108" s="53"/>
      <c r="C108" s="53"/>
      <c r="D108" s="53"/>
      <c r="E108" s="53"/>
      <c r="F108" s="53"/>
      <c r="G108" s="53"/>
      <c r="H108" s="53"/>
      <c r="I108" s="53"/>
      <c r="K108" s="34"/>
      <c r="L108" s="51"/>
      <c r="M108" s="51"/>
      <c r="N108" s="51"/>
      <c r="O108" s="51"/>
      <c r="P108" s="51"/>
      <c r="Q108" s="51"/>
      <c r="R108" s="51"/>
      <c r="S108" s="51"/>
      <c r="U108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3"/>
    </row>
    <row r="109" spans="1:56" ht="42.7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7" t="s">
        <v>28</v>
      </c>
      <c r="L109" s="84" t="s">
        <v>0</v>
      </c>
      <c r="M109" s="84" t="s">
        <v>1</v>
      </c>
      <c r="N109" s="84" t="s">
        <v>2</v>
      </c>
      <c r="O109" s="84" t="s">
        <v>3</v>
      </c>
      <c r="P109" s="84" t="s">
        <v>27</v>
      </c>
      <c r="Q109" s="84" t="s">
        <v>4</v>
      </c>
      <c r="R109" s="84" t="s">
        <v>5</v>
      </c>
      <c r="S109" s="85" t="s">
        <v>6</v>
      </c>
      <c r="U109" s="415" t="s">
        <v>28</v>
      </c>
      <c r="V109" s="114" t="s">
        <v>68</v>
      </c>
      <c r="W109" s="114" t="s">
        <v>69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51</v>
      </c>
      <c r="AC109" s="114" t="s">
        <v>63</v>
      </c>
      <c r="AD109" s="115" t="s">
        <v>70</v>
      </c>
      <c r="AE109" s="115" t="s">
        <v>71</v>
      </c>
      <c r="AF109" s="115" t="s">
        <v>72</v>
      </c>
      <c r="AG109" s="115" t="s">
        <v>73</v>
      </c>
      <c r="AH109" s="115" t="s">
        <v>74</v>
      </c>
      <c r="AI109" s="116" t="s">
        <v>59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</row>
    <row r="110" spans="1:56" ht="15" customHeight="1">
      <c r="A110" s="447" t="s">
        <v>28</v>
      </c>
      <c r="B110" s="387" t="s">
        <v>115</v>
      </c>
      <c r="C110" s="388"/>
      <c r="D110" s="388"/>
      <c r="E110" s="388"/>
      <c r="F110" s="388"/>
      <c r="G110" s="388"/>
      <c r="H110" s="388"/>
      <c r="I110" s="389"/>
      <c r="K110" s="408" t="s">
        <v>28</v>
      </c>
      <c r="L110" s="390" t="s">
        <v>115</v>
      </c>
      <c r="M110" s="391"/>
      <c r="N110" s="391"/>
      <c r="O110" s="391"/>
      <c r="P110" s="391"/>
      <c r="Q110" s="391"/>
      <c r="R110" s="391"/>
      <c r="S110" s="392"/>
      <c r="U110" s="416" t="s">
        <v>28</v>
      </c>
      <c r="V110" s="413" t="s">
        <v>115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</row>
    <row r="111" spans="1:56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  <c r="K111" s="83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2">
        <v>0</v>
      </c>
      <c r="S111" s="103">
        <f>SUM(L111:R111)</f>
        <v>0</v>
      </c>
      <c r="U111" s="104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</row>
    <row r="112" spans="1:56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90">SUM(B112:H112)</f>
        <v>0</v>
      </c>
      <c r="K112" s="75" t="s">
        <v>8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9">
        <v>0</v>
      </c>
      <c r="S112" s="90">
        <f t="shared" ref="S112:S131" si="91">SUM(L112:R112)</f>
        <v>0</v>
      </c>
      <c r="U112" s="105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92">SUM(V112:AC112)</f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</row>
    <row r="113" spans="1:56" ht="15">
      <c r="A113" s="29" t="s">
        <v>10</v>
      </c>
      <c r="B113" s="44">
        <v>0</v>
      </c>
      <c r="C113" s="44">
        <v>0</v>
      </c>
      <c r="D113" s="44">
        <v>334.39485056303494</v>
      </c>
      <c r="E113" s="44">
        <v>0</v>
      </c>
      <c r="F113" s="457"/>
      <c r="G113" s="44">
        <v>0</v>
      </c>
      <c r="H113" s="45">
        <v>0</v>
      </c>
      <c r="I113" s="40">
        <f t="shared" si="90"/>
        <v>334.39485056303494</v>
      </c>
      <c r="K113" s="76" t="s">
        <v>10</v>
      </c>
      <c r="L113" s="44">
        <v>0</v>
      </c>
      <c r="M113" s="44">
        <v>0</v>
      </c>
      <c r="N113" s="44">
        <v>334.39485056303494</v>
      </c>
      <c r="O113" s="44">
        <v>0</v>
      </c>
      <c r="P113" s="44">
        <v>0</v>
      </c>
      <c r="Q113" s="44">
        <v>0</v>
      </c>
      <c r="R113" s="86">
        <v>0</v>
      </c>
      <c r="S113" s="87">
        <f t="shared" si="91"/>
        <v>334.39485056303494</v>
      </c>
      <c r="U113" s="106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334.39485056303494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92"/>
        <v>334.39485056303494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</row>
    <row r="114" spans="1:56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90"/>
        <v>0</v>
      </c>
      <c r="K114" s="75" t="s">
        <v>52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9">
        <v>0</v>
      </c>
      <c r="S114" s="90">
        <f t="shared" si="91"/>
        <v>0</v>
      </c>
      <c r="U114" s="105" t="s">
        <v>52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92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</row>
    <row r="115" spans="1:56" ht="15">
      <c r="A115" s="29" t="s">
        <v>16</v>
      </c>
      <c r="B115" s="44">
        <v>1.715765593824351E-3</v>
      </c>
      <c r="C115" s="44">
        <v>0</v>
      </c>
      <c r="D115" s="44">
        <v>0.25736483907365265</v>
      </c>
      <c r="E115" s="44">
        <v>0</v>
      </c>
      <c r="F115" s="457"/>
      <c r="G115" s="44">
        <v>0</v>
      </c>
      <c r="H115" s="45">
        <v>0</v>
      </c>
      <c r="I115" s="40">
        <f t="shared" si="90"/>
        <v>0.25908060466747701</v>
      </c>
      <c r="K115" s="76" t="s">
        <v>16</v>
      </c>
      <c r="L115" s="44">
        <v>1.715765593824351E-3</v>
      </c>
      <c r="M115" s="44">
        <v>0</v>
      </c>
      <c r="N115" s="44">
        <v>0.25736483907365265</v>
      </c>
      <c r="O115" s="44">
        <v>0</v>
      </c>
      <c r="P115" s="44">
        <v>0</v>
      </c>
      <c r="Q115" s="44">
        <v>0</v>
      </c>
      <c r="R115" s="86">
        <v>0</v>
      </c>
      <c r="S115" s="87">
        <f t="shared" si="91"/>
        <v>0.25908060466747701</v>
      </c>
      <c r="U115" s="106" t="s">
        <v>16</v>
      </c>
      <c r="V115" s="117">
        <v>1.715765593824351E-3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0.25736483907365265</v>
      </c>
      <c r="AD115" s="119">
        <v>0</v>
      </c>
      <c r="AE115" s="119">
        <v>0</v>
      </c>
      <c r="AF115" s="119">
        <v>0</v>
      </c>
      <c r="AG115" s="119">
        <v>0.25736483907365265</v>
      </c>
      <c r="AH115" s="119">
        <v>0</v>
      </c>
      <c r="AI115" s="120">
        <f t="shared" si="92"/>
        <v>0.25908060466747701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</row>
    <row r="116" spans="1:56" ht="15">
      <c r="A116" s="28" t="s">
        <v>64</v>
      </c>
      <c r="B116" s="41">
        <v>0</v>
      </c>
      <c r="C116" s="41">
        <v>0</v>
      </c>
      <c r="D116" s="41">
        <v>3.4272759501289753E-2</v>
      </c>
      <c r="E116" s="41">
        <v>0</v>
      </c>
      <c r="F116" s="457"/>
      <c r="G116" s="41">
        <v>0</v>
      </c>
      <c r="H116" s="42">
        <v>0</v>
      </c>
      <c r="I116" s="43">
        <f t="shared" si="90"/>
        <v>3.4272759501289753E-2</v>
      </c>
      <c r="K116" s="75" t="s">
        <v>64</v>
      </c>
      <c r="L116" s="88">
        <v>0</v>
      </c>
      <c r="M116" s="88">
        <v>0</v>
      </c>
      <c r="N116" s="88">
        <v>3.4272759501289753E-2</v>
      </c>
      <c r="O116" s="88">
        <v>0</v>
      </c>
      <c r="P116" s="88">
        <v>0</v>
      </c>
      <c r="Q116" s="88">
        <v>0</v>
      </c>
      <c r="R116" s="89">
        <v>0</v>
      </c>
      <c r="S116" s="90">
        <f t="shared" si="91"/>
        <v>3.4272759501289753E-2</v>
      </c>
      <c r="U116" s="105" t="s">
        <v>53</v>
      </c>
      <c r="V116" s="121">
        <v>0</v>
      </c>
      <c r="W116" s="121">
        <v>0</v>
      </c>
      <c r="X116" s="121">
        <v>0</v>
      </c>
      <c r="Y116" s="121">
        <v>0</v>
      </c>
      <c r="Z116" s="121">
        <v>3.4272759501289753E-2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92"/>
        <v>3.4272759501289753E-2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</row>
    <row r="117" spans="1:56" ht="15">
      <c r="A117" s="29" t="s">
        <v>54</v>
      </c>
      <c r="B117" s="44">
        <v>0</v>
      </c>
      <c r="C117" s="44">
        <v>0</v>
      </c>
      <c r="D117" s="44">
        <v>0</v>
      </c>
      <c r="E117" s="44">
        <v>6.4000259309937996E-2</v>
      </c>
      <c r="F117" s="457"/>
      <c r="G117" s="44">
        <v>0</v>
      </c>
      <c r="H117" s="45">
        <v>0</v>
      </c>
      <c r="I117" s="40">
        <f t="shared" si="90"/>
        <v>6.4000259309937996E-2</v>
      </c>
      <c r="K117" s="76" t="s">
        <v>54</v>
      </c>
      <c r="L117" s="44">
        <v>0</v>
      </c>
      <c r="M117" s="44">
        <v>0</v>
      </c>
      <c r="N117" s="44">
        <v>0</v>
      </c>
      <c r="O117" s="44">
        <v>6.4000259309937996E-2</v>
      </c>
      <c r="P117" s="44">
        <v>5.1846221893793443</v>
      </c>
      <c r="Q117" s="44">
        <v>0</v>
      </c>
      <c r="R117" s="86">
        <v>0</v>
      </c>
      <c r="S117" s="87">
        <f t="shared" si="91"/>
        <v>5.2486224486892823</v>
      </c>
      <c r="U117" s="106" t="s">
        <v>54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6.4000259309937996E-2</v>
      </c>
      <c r="AB117" s="117">
        <v>5.1846221893793443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92"/>
        <v>5.2486224486892823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</row>
    <row r="118" spans="1:56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90"/>
        <v>0</v>
      </c>
      <c r="K118" s="75" t="s">
        <v>12</v>
      </c>
      <c r="L118" s="88">
        <v>0</v>
      </c>
      <c r="M118" s="88">
        <v>0</v>
      </c>
      <c r="N118" s="88">
        <v>0</v>
      </c>
      <c r="O118" s="88">
        <v>0</v>
      </c>
      <c r="P118" s="88">
        <v>3.3147906968395251E-2</v>
      </c>
      <c r="Q118" s="88">
        <v>0</v>
      </c>
      <c r="R118" s="89">
        <v>0</v>
      </c>
      <c r="S118" s="90">
        <f t="shared" si="91"/>
        <v>3.3147906968395251E-2</v>
      </c>
      <c r="U118" s="105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3.3147906968395251E-2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92"/>
        <v>3.3147906968395251E-2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</row>
    <row r="119" spans="1:56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90"/>
        <v>0</v>
      </c>
      <c r="K119" s="76" t="s">
        <v>55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6">
        <v>0</v>
      </c>
      <c r="S119" s="87">
        <f t="shared" si="91"/>
        <v>0</v>
      </c>
      <c r="U119" s="106" t="s">
        <v>55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</v>
      </c>
      <c r="AD119" s="117">
        <v>0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92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</row>
    <row r="120" spans="1:56" ht="15">
      <c r="A120" s="28" t="s">
        <v>17</v>
      </c>
      <c r="B120" s="41">
        <v>1.5492476460536404E-3</v>
      </c>
      <c r="C120" s="41">
        <v>0</v>
      </c>
      <c r="D120" s="41">
        <v>4.9581203591621575E-2</v>
      </c>
      <c r="E120" s="41">
        <v>0</v>
      </c>
      <c r="F120" s="457"/>
      <c r="G120" s="41">
        <v>0</v>
      </c>
      <c r="H120" s="42">
        <v>0</v>
      </c>
      <c r="I120" s="43">
        <f t="shared" si="90"/>
        <v>5.1130451237675213E-2</v>
      </c>
      <c r="K120" s="75" t="s">
        <v>17</v>
      </c>
      <c r="L120" s="88">
        <v>1.5492476460536404E-3</v>
      </c>
      <c r="M120" s="88">
        <v>0</v>
      </c>
      <c r="N120" s="88">
        <v>4.9581203591621575E-2</v>
      </c>
      <c r="O120" s="88">
        <v>0</v>
      </c>
      <c r="P120" s="88">
        <v>0</v>
      </c>
      <c r="Q120" s="88">
        <v>0</v>
      </c>
      <c r="R120" s="89">
        <v>0</v>
      </c>
      <c r="S120" s="90">
        <f t="shared" si="91"/>
        <v>5.1130451237675213E-2</v>
      </c>
      <c r="U120" s="105" t="s">
        <v>17</v>
      </c>
      <c r="V120" s="121">
        <v>1.5492476460536404E-3</v>
      </c>
      <c r="W120" s="121">
        <v>0</v>
      </c>
      <c r="X120" s="121">
        <v>0</v>
      </c>
      <c r="Y120" s="121">
        <v>0</v>
      </c>
      <c r="Z120" s="121">
        <v>4.9581203591621575E-2</v>
      </c>
      <c r="AA120" s="121">
        <v>0</v>
      </c>
      <c r="AB120" s="121">
        <v>0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92"/>
        <v>5.1130451237675213E-2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</row>
    <row r="121" spans="1:56" ht="15">
      <c r="A121" s="29" t="s">
        <v>139</v>
      </c>
      <c r="B121" s="44">
        <v>7.1595323299161553</v>
      </c>
      <c r="C121" s="44">
        <v>5.5394932501872249</v>
      </c>
      <c r="D121" s="44">
        <v>141.84267859381157</v>
      </c>
      <c r="E121" s="44">
        <v>0</v>
      </c>
      <c r="F121" s="457"/>
      <c r="G121" s="44">
        <v>0</v>
      </c>
      <c r="H121" s="45">
        <v>0</v>
      </c>
      <c r="I121" s="40">
        <f t="shared" si="90"/>
        <v>154.54170417391495</v>
      </c>
      <c r="K121" s="76" t="s">
        <v>139</v>
      </c>
      <c r="L121" s="44">
        <v>7.1595323299161553</v>
      </c>
      <c r="M121" s="44">
        <v>5.5394932501872249</v>
      </c>
      <c r="N121" s="44">
        <v>141.84267859381157</v>
      </c>
      <c r="O121" s="44">
        <v>0</v>
      </c>
      <c r="P121" s="44">
        <v>0</v>
      </c>
      <c r="Q121" s="44">
        <v>0</v>
      </c>
      <c r="R121" s="86">
        <v>0</v>
      </c>
      <c r="S121" s="87">
        <f t="shared" si="91"/>
        <v>154.54170417391495</v>
      </c>
      <c r="U121" s="106" t="s">
        <v>139</v>
      </c>
      <c r="V121" s="117">
        <v>6.7162869498961086</v>
      </c>
      <c r="W121" s="117">
        <v>0</v>
      </c>
      <c r="X121" s="117">
        <v>0</v>
      </c>
      <c r="Y121" s="117">
        <v>5.5394932501872249</v>
      </c>
      <c r="Z121" s="117">
        <v>138.46092928507247</v>
      </c>
      <c r="AA121" s="117">
        <v>0</v>
      </c>
      <c r="AB121" s="117">
        <v>0</v>
      </c>
      <c r="AC121" s="118">
        <v>3.8249946887591562</v>
      </c>
      <c r="AD121" s="117">
        <v>0.44324538002004688</v>
      </c>
      <c r="AE121" s="117">
        <v>0</v>
      </c>
      <c r="AF121" s="117">
        <v>0</v>
      </c>
      <c r="AG121" s="117">
        <v>3.3817493087391095</v>
      </c>
      <c r="AH121" s="117">
        <v>0</v>
      </c>
      <c r="AI121" s="120">
        <f t="shared" si="92"/>
        <v>154.54170417391495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</row>
    <row r="122" spans="1:56" ht="15">
      <c r="A122" s="28" t="s">
        <v>25</v>
      </c>
      <c r="B122" s="41">
        <v>3.7805114296535969</v>
      </c>
      <c r="C122" s="41">
        <v>6.3988019093016629E-2</v>
      </c>
      <c r="D122" s="41">
        <v>46.678864913985933</v>
      </c>
      <c r="E122" s="41">
        <v>67.014884887421189</v>
      </c>
      <c r="F122" s="457"/>
      <c r="G122" s="41">
        <v>5.4090205930551001</v>
      </c>
      <c r="H122" s="42">
        <v>0.16077722067762912</v>
      </c>
      <c r="I122" s="43">
        <f t="shared" si="90"/>
        <v>123.10804706388647</v>
      </c>
      <c r="K122" s="75" t="s">
        <v>25</v>
      </c>
      <c r="L122" s="88">
        <v>3.7805114296535969</v>
      </c>
      <c r="M122" s="88">
        <v>6.3988019093016629E-2</v>
      </c>
      <c r="N122" s="88">
        <v>46.678864913985933</v>
      </c>
      <c r="O122" s="88">
        <v>67.014884887421189</v>
      </c>
      <c r="P122" s="88">
        <v>0.57703289519222745</v>
      </c>
      <c r="Q122" s="88">
        <v>5.4090205930551001</v>
      </c>
      <c r="R122" s="89">
        <v>0.16077722067762912</v>
      </c>
      <c r="S122" s="90">
        <f t="shared" si="91"/>
        <v>123.68507995907871</v>
      </c>
      <c r="U122" s="105" t="s">
        <v>25</v>
      </c>
      <c r="V122" s="121">
        <v>7.8882667125804246E-2</v>
      </c>
      <c r="W122" s="121">
        <v>1.8494386204906537</v>
      </c>
      <c r="X122" s="121">
        <v>5.4090205930551001</v>
      </c>
      <c r="Y122" s="121">
        <v>6.3988019093016629E-2</v>
      </c>
      <c r="Z122" s="121">
        <v>46.678864913985933</v>
      </c>
      <c r="AA122" s="121">
        <v>66.912083154871482</v>
      </c>
      <c r="AB122" s="121">
        <v>0.57703289519222745</v>
      </c>
      <c r="AC122" s="122">
        <v>2.1157690952644734</v>
      </c>
      <c r="AD122" s="121">
        <v>1.8521901420371392</v>
      </c>
      <c r="AE122" s="121">
        <v>0.10280173254970512</v>
      </c>
      <c r="AF122" s="121">
        <v>0.16077722067762912</v>
      </c>
      <c r="AG122" s="121">
        <v>0</v>
      </c>
      <c r="AH122" s="121">
        <v>0</v>
      </c>
      <c r="AI122" s="123">
        <f t="shared" si="92"/>
        <v>123.68507995907869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</row>
    <row r="123" spans="1:56" ht="15">
      <c r="A123" s="29" t="s">
        <v>24</v>
      </c>
      <c r="B123" s="44">
        <v>0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90"/>
        <v>0</v>
      </c>
      <c r="K123" s="76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6">
        <v>0</v>
      </c>
      <c r="S123" s="87">
        <f t="shared" si="91"/>
        <v>0</v>
      </c>
      <c r="U123" s="106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92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</row>
    <row r="124" spans="1:56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90"/>
        <v>0</v>
      </c>
      <c r="K124" s="75" t="s">
        <v>56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9">
        <v>0</v>
      </c>
      <c r="S124" s="90">
        <f t="shared" si="91"/>
        <v>0</v>
      </c>
      <c r="U124" s="105" t="s">
        <v>56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92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</row>
    <row r="125" spans="1:56" ht="15">
      <c r="A125" s="29" t="s">
        <v>22</v>
      </c>
      <c r="B125" s="44">
        <v>0</v>
      </c>
      <c r="C125" s="44">
        <v>0.15506685544098778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90"/>
        <v>0.15506685544098778</v>
      </c>
      <c r="K125" s="76" t="s">
        <v>22</v>
      </c>
      <c r="L125" s="44">
        <v>0</v>
      </c>
      <c r="M125" s="44">
        <v>0.15506685544098778</v>
      </c>
      <c r="N125" s="44">
        <v>0</v>
      </c>
      <c r="O125" s="44">
        <v>0</v>
      </c>
      <c r="P125" s="44">
        <v>0.21293858697449572</v>
      </c>
      <c r="Q125" s="44">
        <v>0</v>
      </c>
      <c r="R125" s="86">
        <v>0</v>
      </c>
      <c r="S125" s="87">
        <f t="shared" si="91"/>
        <v>0.3680054424154835</v>
      </c>
      <c r="U125" s="106" t="s">
        <v>22</v>
      </c>
      <c r="V125" s="117">
        <v>0</v>
      </c>
      <c r="W125" s="117">
        <v>0</v>
      </c>
      <c r="X125" s="117">
        <v>0</v>
      </c>
      <c r="Y125" s="117">
        <v>0.15506685544098778</v>
      </c>
      <c r="Z125" s="117">
        <v>0</v>
      </c>
      <c r="AA125" s="117">
        <v>0</v>
      </c>
      <c r="AB125" s="117">
        <v>0.21293858697449572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92"/>
        <v>0.3680054424154835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</row>
    <row r="126" spans="1:56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90"/>
        <v>0</v>
      </c>
      <c r="K126" s="75" t="s">
        <v>21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9">
        <v>0</v>
      </c>
      <c r="S126" s="90">
        <f t="shared" si="91"/>
        <v>0</v>
      </c>
      <c r="U126" s="105" t="s">
        <v>57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92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</row>
    <row r="127" spans="1:56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90"/>
        <v>0</v>
      </c>
      <c r="K127" s="77" t="s">
        <v>60</v>
      </c>
      <c r="L127" s="44">
        <v>0</v>
      </c>
      <c r="M127" s="44">
        <v>0</v>
      </c>
      <c r="N127" s="44">
        <v>0</v>
      </c>
      <c r="O127" s="44">
        <v>0</v>
      </c>
      <c r="P127" s="44">
        <v>0</v>
      </c>
      <c r="Q127" s="44">
        <v>0</v>
      </c>
      <c r="R127" s="86">
        <v>0</v>
      </c>
      <c r="S127" s="87">
        <f t="shared" si="91"/>
        <v>0</v>
      </c>
      <c r="U127" s="107" t="s">
        <v>58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92"/>
        <v>0</v>
      </c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</row>
    <row r="128" spans="1:56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90"/>
        <v>0</v>
      </c>
      <c r="K128" s="78" t="s">
        <v>23</v>
      </c>
      <c r="L128" s="91">
        <v>0</v>
      </c>
      <c r="M128" s="91">
        <v>0</v>
      </c>
      <c r="N128" s="91">
        <v>0</v>
      </c>
      <c r="O128" s="91">
        <v>0</v>
      </c>
      <c r="P128" s="91">
        <v>0</v>
      </c>
      <c r="Q128" s="91">
        <v>0</v>
      </c>
      <c r="R128" s="92">
        <v>0</v>
      </c>
      <c r="S128" s="93">
        <f t="shared" si="91"/>
        <v>0</v>
      </c>
      <c r="U128" s="108" t="s">
        <v>61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92"/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</row>
    <row r="129" spans="1:56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90"/>
        <v>0</v>
      </c>
      <c r="K129" s="79" t="s">
        <v>19</v>
      </c>
      <c r="L129" s="64">
        <v>0</v>
      </c>
      <c r="M129" s="64">
        <v>0</v>
      </c>
      <c r="N129" s="64">
        <v>0</v>
      </c>
      <c r="O129" s="64">
        <v>0</v>
      </c>
      <c r="P129" s="64">
        <v>0</v>
      </c>
      <c r="Q129" s="64">
        <v>0</v>
      </c>
      <c r="R129" s="94">
        <v>0</v>
      </c>
      <c r="S129" s="95">
        <f t="shared" si="91"/>
        <v>0</v>
      </c>
      <c r="U129" s="109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9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</row>
    <row r="130" spans="1:56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90"/>
        <v>0</v>
      </c>
      <c r="K130" s="78" t="s">
        <v>20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2">
        <v>0</v>
      </c>
      <c r="S130" s="93">
        <f t="shared" si="91"/>
        <v>0</v>
      </c>
      <c r="U130" s="108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9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</row>
    <row r="131" spans="1:56" ht="15" thickBot="1">
      <c r="A131" s="59" t="s">
        <v>11</v>
      </c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90"/>
        <v>0</v>
      </c>
      <c r="K131" s="80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6">
        <v>0</v>
      </c>
      <c r="S131" s="97">
        <f t="shared" si="91"/>
        <v>0</v>
      </c>
      <c r="U131" s="109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9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</row>
    <row r="132" spans="1:56" ht="15">
      <c r="A132" s="35" t="s">
        <v>26</v>
      </c>
      <c r="B132" s="69">
        <f>SUM(B111:B127)</f>
        <v>10.94330877280963</v>
      </c>
      <c r="C132" s="69">
        <f t="shared" ref="C132:I132" si="93">SUM(C111:C127)</f>
        <v>5.7585481247212291</v>
      </c>
      <c r="D132" s="69">
        <f t="shared" si="93"/>
        <v>523.25761287299906</v>
      </c>
      <c r="E132" s="69">
        <f t="shared" si="93"/>
        <v>67.078885146731125</v>
      </c>
      <c r="F132" s="69">
        <f t="shared" si="93"/>
        <v>0</v>
      </c>
      <c r="G132" s="69">
        <f t="shared" si="93"/>
        <v>5.4090205930551001</v>
      </c>
      <c r="H132" s="70">
        <f t="shared" si="93"/>
        <v>0.16077722067762912</v>
      </c>
      <c r="I132" s="40">
        <f t="shared" si="93"/>
        <v>612.60815273099365</v>
      </c>
      <c r="K132" s="81" t="s">
        <v>26</v>
      </c>
      <c r="L132" s="69">
        <f>SUM(L111:L127)</f>
        <v>10.94330877280963</v>
      </c>
      <c r="M132" s="69">
        <f t="shared" ref="M132:S132" si="94">SUM(M111:M127)</f>
        <v>5.7585481247212291</v>
      </c>
      <c r="N132" s="69">
        <f t="shared" si="94"/>
        <v>523.25761287299906</v>
      </c>
      <c r="O132" s="69">
        <f t="shared" si="94"/>
        <v>67.078885146731125</v>
      </c>
      <c r="P132" s="69">
        <f t="shared" si="94"/>
        <v>6.0077415785144632</v>
      </c>
      <c r="Q132" s="69">
        <f t="shared" si="94"/>
        <v>5.4090205930551001</v>
      </c>
      <c r="R132" s="70">
        <f t="shared" si="94"/>
        <v>0.16077722067762912</v>
      </c>
      <c r="S132" s="98">
        <f t="shared" si="94"/>
        <v>618.61589430950812</v>
      </c>
      <c r="U132" s="110" t="s">
        <v>59</v>
      </c>
      <c r="V132" s="130">
        <f>SUM(V111:V127)</f>
        <v>6.7984346302617915</v>
      </c>
      <c r="W132" s="130">
        <f t="shared" ref="W132:AH132" si="95">SUM(W111:W127)</f>
        <v>1.8494386204906537</v>
      </c>
      <c r="X132" s="130">
        <f t="shared" si="95"/>
        <v>5.4090205930551001</v>
      </c>
      <c r="Y132" s="130">
        <f t="shared" si="95"/>
        <v>5.7585481247212291</v>
      </c>
      <c r="Z132" s="130">
        <f t="shared" si="95"/>
        <v>519.61849872518633</v>
      </c>
      <c r="AA132" s="130">
        <f t="shared" si="95"/>
        <v>66.976083414181417</v>
      </c>
      <c r="AB132" s="130">
        <f t="shared" si="95"/>
        <v>6.0077415785144632</v>
      </c>
      <c r="AC132" s="130">
        <f t="shared" si="95"/>
        <v>6.1981286230972827</v>
      </c>
      <c r="AD132" s="131">
        <f t="shared" si="95"/>
        <v>2.2954355220571863</v>
      </c>
      <c r="AE132" s="131">
        <f t="shared" si="95"/>
        <v>0.10280173254970512</v>
      </c>
      <c r="AF132" s="131">
        <f t="shared" si="95"/>
        <v>0.16077722067762912</v>
      </c>
      <c r="AG132" s="131">
        <f t="shared" si="95"/>
        <v>3.6391141478127622</v>
      </c>
      <c r="AH132" s="131">
        <f t="shared" si="95"/>
        <v>0</v>
      </c>
      <c r="AI132" s="132">
        <f>SUM(V132:AC132)</f>
        <v>618.61589430950835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</row>
    <row r="133" spans="1:56" s="3" customFormat="1" ht="15" thickBot="1">
      <c r="A133" s="32" t="s">
        <v>83</v>
      </c>
      <c r="B133" s="49">
        <f>IF($I132=0,"-",B132/$I132)</f>
        <v>1.7863472309378514E-2</v>
      </c>
      <c r="C133" s="49">
        <f t="shared" ref="C133:H133" si="96">IF($I132=0,"-",C132/$I132)</f>
        <v>9.400051401617409E-3</v>
      </c>
      <c r="D133" s="49">
        <f t="shared" si="96"/>
        <v>0.85414732164488527</v>
      </c>
      <c r="E133" s="49">
        <f t="shared" si="96"/>
        <v>0.10949721261085889</v>
      </c>
      <c r="F133" s="49">
        <f t="shared" si="96"/>
        <v>0</v>
      </c>
      <c r="G133" s="49">
        <f t="shared" si="96"/>
        <v>8.8294949535715535E-3</v>
      </c>
      <c r="H133" s="71">
        <f t="shared" si="96"/>
        <v>2.6244707968852164E-4</v>
      </c>
      <c r="I133" s="50">
        <f>SUM(B133:H133)</f>
        <v>1.0000000000000002</v>
      </c>
      <c r="J133" s="5"/>
      <c r="K133" s="82" t="s">
        <v>83</v>
      </c>
      <c r="L133" s="99">
        <f>IF($S132=0,"-",L132/$S132)</f>
        <v>1.7689989658323319E-2</v>
      </c>
      <c r="M133" s="99">
        <f t="shared" ref="M133:R133" si="97">IF($S132=0,"-",M132/$S132)</f>
        <v>9.3087619922033425E-3</v>
      </c>
      <c r="N133" s="99">
        <f t="shared" si="97"/>
        <v>0.84585219630842678</v>
      </c>
      <c r="O133" s="99">
        <f t="shared" si="97"/>
        <v>0.10843382099259476</v>
      </c>
      <c r="P133" s="99">
        <f t="shared" si="97"/>
        <v>9.7115861939180113E-3</v>
      </c>
      <c r="Q133" s="99">
        <f t="shared" si="97"/>
        <v>8.7437465522811793E-3</v>
      </c>
      <c r="R133" s="100">
        <f t="shared" si="97"/>
        <v>2.5989830225278448E-4</v>
      </c>
      <c r="S133" s="101">
        <f>SUM(L133:R133)</f>
        <v>1.0000000000000002</v>
      </c>
      <c r="T133" s="5"/>
      <c r="U133" s="111" t="s">
        <v>83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</row>
    <row r="134" spans="1:56" ht="15" thickBot="1">
      <c r="A134" s="34"/>
      <c r="B134" s="33"/>
      <c r="C134" s="33"/>
      <c r="D134" s="33"/>
      <c r="E134" s="33"/>
      <c r="F134" s="33"/>
      <c r="G134" s="33"/>
      <c r="H134" s="33"/>
      <c r="I134" s="33"/>
      <c r="K134" s="34"/>
      <c r="L134" s="33"/>
      <c r="M134" s="33"/>
      <c r="N134" s="33"/>
      <c r="O134" s="33"/>
      <c r="P134" s="33"/>
      <c r="Q134" s="33"/>
      <c r="R134" s="33"/>
      <c r="S134" s="33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</row>
    <row r="135" spans="1:56" ht="42.7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7" t="s">
        <v>29</v>
      </c>
      <c r="L135" s="84" t="s">
        <v>0</v>
      </c>
      <c r="M135" s="84" t="s">
        <v>1</v>
      </c>
      <c r="N135" s="84" t="s">
        <v>2</v>
      </c>
      <c r="O135" s="84" t="s">
        <v>3</v>
      </c>
      <c r="P135" s="84" t="s">
        <v>27</v>
      </c>
      <c r="Q135" s="84" t="s">
        <v>4</v>
      </c>
      <c r="R135" s="84" t="s">
        <v>5</v>
      </c>
      <c r="S135" s="85" t="s">
        <v>6</v>
      </c>
      <c r="U135" s="415" t="s">
        <v>29</v>
      </c>
      <c r="V135" s="114" t="s">
        <v>68</v>
      </c>
      <c r="W135" s="114" t="s">
        <v>69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51</v>
      </c>
      <c r="AC135" s="114" t="s">
        <v>63</v>
      </c>
      <c r="AD135" s="115" t="s">
        <v>70</v>
      </c>
      <c r="AE135" s="115" t="s">
        <v>71</v>
      </c>
      <c r="AF135" s="115" t="s">
        <v>72</v>
      </c>
      <c r="AG135" s="115" t="s">
        <v>73</v>
      </c>
      <c r="AH135" s="115" t="s">
        <v>74</v>
      </c>
      <c r="AI135" s="116" t="s">
        <v>59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</row>
    <row r="136" spans="1:56" ht="15" customHeight="1">
      <c r="A136" s="447" t="s">
        <v>29</v>
      </c>
      <c r="B136" s="387" t="s">
        <v>115</v>
      </c>
      <c r="C136" s="388"/>
      <c r="D136" s="388"/>
      <c r="E136" s="388"/>
      <c r="F136" s="388"/>
      <c r="G136" s="388"/>
      <c r="H136" s="388"/>
      <c r="I136" s="389"/>
      <c r="K136" s="408" t="s">
        <v>29</v>
      </c>
      <c r="L136" s="390" t="s">
        <v>115</v>
      </c>
      <c r="M136" s="391"/>
      <c r="N136" s="391"/>
      <c r="O136" s="391"/>
      <c r="P136" s="391"/>
      <c r="Q136" s="391"/>
      <c r="R136" s="391"/>
      <c r="S136" s="392"/>
      <c r="U136" s="416" t="s">
        <v>29</v>
      </c>
      <c r="V136" s="413" t="s">
        <v>115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</row>
    <row r="137" spans="1:56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  <c r="K137" s="83" t="s">
        <v>7</v>
      </c>
      <c r="L137" s="38">
        <v>0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102">
        <v>0</v>
      </c>
      <c r="S137" s="103">
        <f>SUM(L137:R137)</f>
        <v>0</v>
      </c>
      <c r="U137" s="104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</row>
    <row r="138" spans="1:56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98">SUM(B138:H138)</f>
        <v>0</v>
      </c>
      <c r="K138" s="75" t="s">
        <v>8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9">
        <v>0</v>
      </c>
      <c r="S138" s="90">
        <f t="shared" ref="S138:S157" si="99">SUM(L138:R138)</f>
        <v>0</v>
      </c>
      <c r="U138" s="105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00">SUM(V138:AC138)</f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</row>
    <row r="139" spans="1:56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98"/>
        <v>0</v>
      </c>
      <c r="K139" s="76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6">
        <v>0</v>
      </c>
      <c r="S139" s="87">
        <f t="shared" si="99"/>
        <v>0</v>
      </c>
      <c r="U139" s="106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00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</row>
    <row r="140" spans="1:56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98"/>
        <v>0</v>
      </c>
      <c r="K140" s="75" t="s">
        <v>52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9">
        <v>0</v>
      </c>
      <c r="S140" s="90">
        <f t="shared" si="99"/>
        <v>0</v>
      </c>
      <c r="U140" s="105" t="s">
        <v>52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00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</row>
    <row r="141" spans="1:56" ht="15">
      <c r="A141" s="29" t="s">
        <v>16</v>
      </c>
      <c r="B141" s="44">
        <v>1.8292484069632664</v>
      </c>
      <c r="C141" s="44">
        <v>22.753565350928302</v>
      </c>
      <c r="D141" s="44">
        <v>2.32005399679247</v>
      </c>
      <c r="E141" s="44">
        <v>0</v>
      </c>
      <c r="F141" s="457"/>
      <c r="G141" s="44">
        <v>0</v>
      </c>
      <c r="H141" s="45">
        <v>0</v>
      </c>
      <c r="I141" s="40">
        <f t="shared" si="98"/>
        <v>26.902867754684038</v>
      </c>
      <c r="K141" s="76" t="s">
        <v>16</v>
      </c>
      <c r="L141" s="44">
        <v>1.8292484069632664</v>
      </c>
      <c r="M141" s="44">
        <v>22.753565350928302</v>
      </c>
      <c r="N141" s="44">
        <v>2.32005399679247</v>
      </c>
      <c r="O141" s="44">
        <v>0</v>
      </c>
      <c r="P141" s="44">
        <v>0</v>
      </c>
      <c r="Q141" s="44">
        <v>0</v>
      </c>
      <c r="R141" s="86">
        <v>0</v>
      </c>
      <c r="S141" s="87">
        <f t="shared" si="99"/>
        <v>26.902867754684038</v>
      </c>
      <c r="U141" s="106" t="s">
        <v>16</v>
      </c>
      <c r="V141" s="117">
        <v>1.8292484069632664</v>
      </c>
      <c r="W141" s="117">
        <v>0</v>
      </c>
      <c r="X141" s="117">
        <v>0</v>
      </c>
      <c r="Y141" s="117">
        <v>22.753565350928302</v>
      </c>
      <c r="Z141" s="117">
        <v>0.14210792581112769</v>
      </c>
      <c r="AA141" s="117">
        <v>0</v>
      </c>
      <c r="AB141" s="117">
        <v>0</v>
      </c>
      <c r="AC141" s="118">
        <v>2.1779460709813425</v>
      </c>
      <c r="AD141" s="119">
        <v>0</v>
      </c>
      <c r="AE141" s="119">
        <v>0</v>
      </c>
      <c r="AF141" s="119">
        <v>0</v>
      </c>
      <c r="AG141" s="119">
        <v>2.1779460709813425</v>
      </c>
      <c r="AH141" s="119">
        <v>0</v>
      </c>
      <c r="AI141" s="120">
        <f t="shared" si="100"/>
        <v>26.902867754684038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</row>
    <row r="142" spans="1:56" ht="15">
      <c r="A142" s="28" t="s">
        <v>64</v>
      </c>
      <c r="B142" s="41">
        <v>6.3657726328086959</v>
      </c>
      <c r="C142" s="41">
        <v>0.92035266980366692</v>
      </c>
      <c r="D142" s="41">
        <v>3.3286088224565953</v>
      </c>
      <c r="E142" s="41">
        <v>0</v>
      </c>
      <c r="F142" s="457"/>
      <c r="G142" s="41">
        <v>0</v>
      </c>
      <c r="H142" s="42">
        <v>0</v>
      </c>
      <c r="I142" s="43">
        <f t="shared" si="98"/>
        <v>10.614734125068958</v>
      </c>
      <c r="K142" s="75" t="s">
        <v>64</v>
      </c>
      <c r="L142" s="88">
        <v>6.3657726328086959</v>
      </c>
      <c r="M142" s="88">
        <v>0.92035266980366692</v>
      </c>
      <c r="N142" s="88">
        <v>3.3286088224565953</v>
      </c>
      <c r="O142" s="88">
        <v>0</v>
      </c>
      <c r="P142" s="88">
        <v>0</v>
      </c>
      <c r="Q142" s="88">
        <v>0</v>
      </c>
      <c r="R142" s="89">
        <v>0</v>
      </c>
      <c r="S142" s="90">
        <f t="shared" si="99"/>
        <v>10.614734125068958</v>
      </c>
      <c r="U142" s="105" t="s">
        <v>53</v>
      </c>
      <c r="V142" s="121">
        <v>6.3657726328086959</v>
      </c>
      <c r="W142" s="121">
        <v>0</v>
      </c>
      <c r="X142" s="121">
        <v>0</v>
      </c>
      <c r="Y142" s="121">
        <v>0.92035266980366692</v>
      </c>
      <c r="Z142" s="121">
        <v>1.2782675969495372</v>
      </c>
      <c r="AA142" s="121">
        <v>0</v>
      </c>
      <c r="AB142" s="121">
        <v>0</v>
      </c>
      <c r="AC142" s="122">
        <v>2.0503412255070579</v>
      </c>
      <c r="AD142" s="121">
        <v>0</v>
      </c>
      <c r="AE142" s="121">
        <v>0</v>
      </c>
      <c r="AF142" s="121">
        <v>0</v>
      </c>
      <c r="AG142" s="121">
        <v>2.0503412255070579</v>
      </c>
      <c r="AH142" s="121">
        <v>0</v>
      </c>
      <c r="AI142" s="123">
        <f t="shared" si="100"/>
        <v>10.614734125068958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</row>
    <row r="143" spans="1:56" ht="15">
      <c r="A143" s="29" t="s">
        <v>54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98"/>
        <v>0</v>
      </c>
      <c r="K143" s="76" t="s">
        <v>54</v>
      </c>
      <c r="L143" s="44">
        <v>0</v>
      </c>
      <c r="M143" s="44">
        <v>0</v>
      </c>
      <c r="N143" s="44">
        <v>0</v>
      </c>
      <c r="O143" s="44">
        <v>0</v>
      </c>
      <c r="P143" s="44">
        <v>22.970394944573592</v>
      </c>
      <c r="Q143" s="44">
        <v>0</v>
      </c>
      <c r="R143" s="86">
        <v>0</v>
      </c>
      <c r="S143" s="87">
        <f t="shared" si="99"/>
        <v>22.970394944573592</v>
      </c>
      <c r="U143" s="106" t="s">
        <v>54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22.970394944573592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00"/>
        <v>22.970394944573592</v>
      </c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</row>
    <row r="144" spans="1:56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98"/>
        <v>0</v>
      </c>
      <c r="K144" s="75" t="s">
        <v>12</v>
      </c>
      <c r="L144" s="88">
        <v>0</v>
      </c>
      <c r="M144" s="88">
        <v>0</v>
      </c>
      <c r="N144" s="88">
        <v>0</v>
      </c>
      <c r="O144" s="88">
        <v>0</v>
      </c>
      <c r="P144" s="88">
        <v>0.8879851821005319</v>
      </c>
      <c r="Q144" s="88">
        <v>0</v>
      </c>
      <c r="R144" s="89">
        <v>0</v>
      </c>
      <c r="S144" s="90">
        <f t="shared" si="99"/>
        <v>0.8879851821005319</v>
      </c>
      <c r="U144" s="105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0.8879851821005319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00"/>
        <v>0.8879851821005319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</row>
    <row r="145" spans="1:56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98"/>
        <v>0</v>
      </c>
      <c r="K145" s="76" t="s">
        <v>55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6">
        <v>0</v>
      </c>
      <c r="S145" s="87">
        <f t="shared" si="99"/>
        <v>0</v>
      </c>
      <c r="U145" s="106" t="s">
        <v>55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00"/>
        <v>0</v>
      </c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</row>
    <row r="146" spans="1:56" ht="15">
      <c r="A146" s="28" t="s">
        <v>17</v>
      </c>
      <c r="B146" s="41">
        <v>0</v>
      </c>
      <c r="C146" s="41">
        <v>0</v>
      </c>
      <c r="D146" s="41">
        <v>1.6178489758003018</v>
      </c>
      <c r="E146" s="41">
        <v>0</v>
      </c>
      <c r="F146" s="457"/>
      <c r="G146" s="41">
        <v>0</v>
      </c>
      <c r="H146" s="42">
        <v>0</v>
      </c>
      <c r="I146" s="43">
        <f t="shared" si="98"/>
        <v>1.6178489758003018</v>
      </c>
      <c r="K146" s="75" t="s">
        <v>17</v>
      </c>
      <c r="L146" s="88">
        <v>0</v>
      </c>
      <c r="M146" s="88">
        <v>0</v>
      </c>
      <c r="N146" s="88">
        <v>1.6178489758003018</v>
      </c>
      <c r="O146" s="88">
        <v>0</v>
      </c>
      <c r="P146" s="88">
        <v>0</v>
      </c>
      <c r="Q146" s="88">
        <v>0</v>
      </c>
      <c r="R146" s="89">
        <v>0</v>
      </c>
      <c r="S146" s="90">
        <f t="shared" si="99"/>
        <v>1.6178489758003018</v>
      </c>
      <c r="U146" s="105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1.6178489758003018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00"/>
        <v>1.6178489758003018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</row>
    <row r="147" spans="1:56" ht="15">
      <c r="A147" s="29" t="s">
        <v>139</v>
      </c>
      <c r="B147" s="44">
        <v>276.15087390420251</v>
      </c>
      <c r="C147" s="44">
        <v>1119.9399167616054</v>
      </c>
      <c r="D147" s="44">
        <v>251.35461933034961</v>
      </c>
      <c r="E147" s="44">
        <v>0</v>
      </c>
      <c r="F147" s="457"/>
      <c r="G147" s="44">
        <v>0</v>
      </c>
      <c r="H147" s="45">
        <v>0</v>
      </c>
      <c r="I147" s="40">
        <f t="shared" si="98"/>
        <v>1647.4454099961577</v>
      </c>
      <c r="K147" s="76" t="s">
        <v>139</v>
      </c>
      <c r="L147" s="44">
        <v>276.15087390420251</v>
      </c>
      <c r="M147" s="44">
        <v>1119.9399167616054</v>
      </c>
      <c r="N147" s="44">
        <v>251.35461933034961</v>
      </c>
      <c r="O147" s="44">
        <v>0</v>
      </c>
      <c r="P147" s="44">
        <v>0.29128895559438839</v>
      </c>
      <c r="Q147" s="44">
        <v>0</v>
      </c>
      <c r="R147" s="86">
        <v>0</v>
      </c>
      <c r="S147" s="87">
        <f t="shared" si="99"/>
        <v>1647.736698951752</v>
      </c>
      <c r="U147" s="106" t="s">
        <v>139</v>
      </c>
      <c r="V147" s="117">
        <v>271.30034091828298</v>
      </c>
      <c r="W147" s="117">
        <v>0</v>
      </c>
      <c r="X147" s="117">
        <v>0</v>
      </c>
      <c r="Y147" s="117">
        <v>1119.9399167616054</v>
      </c>
      <c r="Z147" s="117">
        <v>251.35461933034961</v>
      </c>
      <c r="AA147" s="117">
        <v>0</v>
      </c>
      <c r="AB147" s="117">
        <v>0.29128895559438839</v>
      </c>
      <c r="AC147" s="118">
        <v>4.8505329859195214</v>
      </c>
      <c r="AD147" s="117">
        <v>4.8505329859195214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00"/>
        <v>1647.7366989517518</v>
      </c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</row>
    <row r="148" spans="1:56" ht="15">
      <c r="A148" s="28" t="s">
        <v>25</v>
      </c>
      <c r="B148" s="41">
        <v>564.26637952456269</v>
      </c>
      <c r="C148" s="41">
        <v>23.853465696378681</v>
      </c>
      <c r="D148" s="41">
        <v>7.6480400806580207</v>
      </c>
      <c r="E148" s="41">
        <v>1126.42634141535</v>
      </c>
      <c r="F148" s="457"/>
      <c r="G148" s="41">
        <v>211.7090436433875</v>
      </c>
      <c r="H148" s="42">
        <v>0</v>
      </c>
      <c r="I148" s="43">
        <f t="shared" si="98"/>
        <v>1933.9032703603368</v>
      </c>
      <c r="K148" s="75" t="s">
        <v>25</v>
      </c>
      <c r="L148" s="88">
        <v>564.26637952456269</v>
      </c>
      <c r="M148" s="88">
        <v>23.853465696378681</v>
      </c>
      <c r="N148" s="88">
        <v>7.6480400806580207</v>
      </c>
      <c r="O148" s="88">
        <v>1126.42634141535</v>
      </c>
      <c r="P148" s="88">
        <v>23.433273746801326</v>
      </c>
      <c r="Q148" s="88">
        <v>211.7090436433875</v>
      </c>
      <c r="R148" s="89">
        <v>0</v>
      </c>
      <c r="S148" s="90">
        <f t="shared" si="99"/>
        <v>1957.3365441071383</v>
      </c>
      <c r="U148" s="105" t="s">
        <v>25</v>
      </c>
      <c r="V148" s="121">
        <v>15.781307392519055</v>
      </c>
      <c r="W148" s="121">
        <v>390.56874557357196</v>
      </c>
      <c r="X148" s="121">
        <v>211.7090436433875</v>
      </c>
      <c r="Y148" s="121">
        <v>23.853465696378681</v>
      </c>
      <c r="Z148" s="121">
        <v>7.5655900210935929</v>
      </c>
      <c r="AA148" s="121">
        <v>643.04733037362621</v>
      </c>
      <c r="AB148" s="121">
        <v>23.433273746801326</v>
      </c>
      <c r="AC148" s="122">
        <v>641.37778765975997</v>
      </c>
      <c r="AD148" s="121">
        <v>157.91632655847167</v>
      </c>
      <c r="AE148" s="121">
        <v>483.37901104172374</v>
      </c>
      <c r="AF148" s="121">
        <v>0</v>
      </c>
      <c r="AG148" s="121">
        <v>8.2450059564427428E-2</v>
      </c>
      <c r="AH148" s="121">
        <v>0</v>
      </c>
      <c r="AI148" s="123">
        <f t="shared" si="100"/>
        <v>1957.3365441071383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</row>
    <row r="149" spans="1:56" ht="15">
      <c r="A149" s="29" t="s">
        <v>24</v>
      </c>
      <c r="B149" s="44">
        <v>129.9167312431984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98"/>
        <v>129.9167312431984</v>
      </c>
      <c r="K149" s="76" t="s">
        <v>24</v>
      </c>
      <c r="L149" s="44">
        <v>129.9167312431984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6">
        <v>0</v>
      </c>
      <c r="S149" s="87">
        <f t="shared" si="99"/>
        <v>129.9167312431984</v>
      </c>
      <c r="U149" s="106" t="s">
        <v>24</v>
      </c>
      <c r="V149" s="117">
        <v>25.983346248639677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103.93338499455871</v>
      </c>
      <c r="AD149" s="117">
        <v>103.93338499455871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00"/>
        <v>129.9167312431984</v>
      </c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</row>
    <row r="150" spans="1:56" ht="15">
      <c r="A150" s="28" t="s">
        <v>56</v>
      </c>
      <c r="B150" s="41">
        <v>9.9909066199100172E-2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98"/>
        <v>9.9909066199100172E-2</v>
      </c>
      <c r="K150" s="75" t="s">
        <v>56</v>
      </c>
      <c r="L150" s="88">
        <v>9.9909066199100172E-2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9">
        <v>0</v>
      </c>
      <c r="S150" s="90">
        <f t="shared" si="99"/>
        <v>9.9909066199100172E-2</v>
      </c>
      <c r="U150" s="105" t="s">
        <v>56</v>
      </c>
      <c r="V150" s="121">
        <v>9.9909066199100172E-2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00"/>
        <v>9.9909066199100172E-2</v>
      </c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</row>
    <row r="151" spans="1:56" ht="15">
      <c r="A151" s="29" t="s">
        <v>22</v>
      </c>
      <c r="B151" s="44">
        <v>0</v>
      </c>
      <c r="C151" s="44">
        <v>4.9101374857142853E-2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98"/>
        <v>4.9101374857142853E-2</v>
      </c>
      <c r="K151" s="76" t="s">
        <v>22</v>
      </c>
      <c r="L151" s="44">
        <v>0</v>
      </c>
      <c r="M151" s="44">
        <v>4.9101374857142853E-2</v>
      </c>
      <c r="N151" s="44">
        <v>0</v>
      </c>
      <c r="O151" s="44">
        <v>0</v>
      </c>
      <c r="P151" s="44">
        <v>0.94395817056497588</v>
      </c>
      <c r="Q151" s="44">
        <v>0</v>
      </c>
      <c r="R151" s="86">
        <v>0</v>
      </c>
      <c r="S151" s="87">
        <f t="shared" si="99"/>
        <v>0.99305954542211872</v>
      </c>
      <c r="U151" s="106" t="s">
        <v>22</v>
      </c>
      <c r="V151" s="117">
        <v>0</v>
      </c>
      <c r="W151" s="117">
        <v>0</v>
      </c>
      <c r="X151" s="117">
        <v>0</v>
      </c>
      <c r="Y151" s="117">
        <v>4.9101374857142853E-2</v>
      </c>
      <c r="Z151" s="117">
        <v>0</v>
      </c>
      <c r="AA151" s="117">
        <v>0</v>
      </c>
      <c r="AB151" s="117">
        <v>0.94395817056497588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00"/>
        <v>0.99305954542211872</v>
      </c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</row>
    <row r="152" spans="1:56" ht="15">
      <c r="A152" s="28" t="s">
        <v>21</v>
      </c>
      <c r="B152" s="41">
        <v>0</v>
      </c>
      <c r="C152" s="41">
        <v>5.2274459972157663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98"/>
        <v>5.2274459972157663</v>
      </c>
      <c r="K152" s="75" t="s">
        <v>21</v>
      </c>
      <c r="L152" s="88">
        <v>0</v>
      </c>
      <c r="M152" s="88">
        <v>5.2274459972157663</v>
      </c>
      <c r="N152" s="88">
        <v>0</v>
      </c>
      <c r="O152" s="88">
        <v>0</v>
      </c>
      <c r="P152" s="88">
        <v>0</v>
      </c>
      <c r="Q152" s="88">
        <v>0</v>
      </c>
      <c r="R152" s="89">
        <v>0</v>
      </c>
      <c r="S152" s="90">
        <f t="shared" si="99"/>
        <v>5.2274459972157663</v>
      </c>
      <c r="U152" s="105" t="s">
        <v>57</v>
      </c>
      <c r="V152" s="121">
        <v>0</v>
      </c>
      <c r="W152" s="121">
        <v>0</v>
      </c>
      <c r="X152" s="121">
        <v>0</v>
      </c>
      <c r="Y152" s="121">
        <v>5.2274459972157663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00"/>
        <v>5.2274459972157663</v>
      </c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</row>
    <row r="153" spans="1:56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98"/>
        <v>0</v>
      </c>
      <c r="K153" s="77" t="s">
        <v>60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6">
        <v>0</v>
      </c>
      <c r="S153" s="87">
        <f t="shared" si="99"/>
        <v>0</v>
      </c>
      <c r="U153" s="107" t="s">
        <v>58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00"/>
        <v>0</v>
      </c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</row>
    <row r="154" spans="1:56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98"/>
        <v>0</v>
      </c>
      <c r="K154" s="78" t="s">
        <v>23</v>
      </c>
      <c r="L154" s="91">
        <v>0</v>
      </c>
      <c r="M154" s="91">
        <v>0</v>
      </c>
      <c r="N154" s="91">
        <v>0</v>
      </c>
      <c r="O154" s="91">
        <v>0</v>
      </c>
      <c r="P154" s="91">
        <v>0</v>
      </c>
      <c r="Q154" s="91">
        <v>0</v>
      </c>
      <c r="R154" s="92">
        <v>0</v>
      </c>
      <c r="S154" s="93">
        <f t="shared" si="99"/>
        <v>0</v>
      </c>
      <c r="U154" s="108" t="s">
        <v>61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00"/>
        <v>0</v>
      </c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</row>
    <row r="155" spans="1:56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98"/>
        <v>0</v>
      </c>
      <c r="K155" s="79" t="s">
        <v>19</v>
      </c>
      <c r="L155" s="64">
        <v>0</v>
      </c>
      <c r="M155" s="64">
        <v>0</v>
      </c>
      <c r="N155" s="64">
        <v>0</v>
      </c>
      <c r="O155" s="64">
        <v>0</v>
      </c>
      <c r="P155" s="64">
        <v>0</v>
      </c>
      <c r="Q155" s="64">
        <v>0</v>
      </c>
      <c r="R155" s="94">
        <v>0</v>
      </c>
      <c r="S155" s="95">
        <f t="shared" si="99"/>
        <v>0</v>
      </c>
      <c r="U155" s="109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00"/>
        <v>0</v>
      </c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</row>
    <row r="156" spans="1:56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98"/>
        <v>0</v>
      </c>
      <c r="K156" s="78" t="s">
        <v>20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s="91">
        <v>0</v>
      </c>
      <c r="R156" s="92">
        <v>0</v>
      </c>
      <c r="S156" s="93">
        <f t="shared" si="99"/>
        <v>0</v>
      </c>
      <c r="U156" s="108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00"/>
        <v>0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</row>
    <row r="157" spans="1:56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98"/>
        <v>0</v>
      </c>
      <c r="K157" s="80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6">
        <v>0</v>
      </c>
      <c r="S157" s="97">
        <f t="shared" si="99"/>
        <v>0</v>
      </c>
      <c r="U157" s="109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00"/>
        <v>0</v>
      </c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</row>
    <row r="158" spans="1:56" ht="15">
      <c r="A158" s="35" t="s">
        <v>26</v>
      </c>
      <c r="B158" s="69">
        <f>SUM(B137:B153)</f>
        <v>978.62891477793471</v>
      </c>
      <c r="C158" s="69">
        <f t="shared" ref="C158:I158" si="101">SUM(C137:C153)</f>
        <v>1172.7438478507888</v>
      </c>
      <c r="D158" s="69">
        <f t="shared" si="101"/>
        <v>266.26917120605697</v>
      </c>
      <c r="E158" s="69">
        <f t="shared" si="101"/>
        <v>1126.42634141535</v>
      </c>
      <c r="F158" s="69">
        <f t="shared" si="101"/>
        <v>0</v>
      </c>
      <c r="G158" s="69">
        <f t="shared" si="101"/>
        <v>211.7090436433875</v>
      </c>
      <c r="H158" s="70">
        <f t="shared" si="101"/>
        <v>0</v>
      </c>
      <c r="I158" s="40">
        <f t="shared" si="101"/>
        <v>3755.777318893518</v>
      </c>
      <c r="K158" s="81" t="s">
        <v>26</v>
      </c>
      <c r="L158" s="69">
        <f>SUM(L137:L153)</f>
        <v>978.62891477793471</v>
      </c>
      <c r="M158" s="69">
        <f t="shared" ref="M158:S158" si="102">SUM(M137:M153)</f>
        <v>1172.7438478507888</v>
      </c>
      <c r="N158" s="69">
        <f t="shared" si="102"/>
        <v>266.26917120605697</v>
      </c>
      <c r="O158" s="69">
        <f t="shared" si="102"/>
        <v>1126.42634141535</v>
      </c>
      <c r="P158" s="69">
        <f t="shared" si="102"/>
        <v>48.526900999634812</v>
      </c>
      <c r="Q158" s="69">
        <f t="shared" si="102"/>
        <v>211.7090436433875</v>
      </c>
      <c r="R158" s="70">
        <f t="shared" si="102"/>
        <v>0</v>
      </c>
      <c r="S158" s="98">
        <f t="shared" si="102"/>
        <v>3804.304219893153</v>
      </c>
      <c r="U158" s="110" t="s">
        <v>59</v>
      </c>
      <c r="V158" s="130">
        <f>SUM(V137:V153)</f>
        <v>321.35992466541279</v>
      </c>
      <c r="W158" s="130">
        <f t="shared" ref="W158:AH158" si="103">SUM(W137:W153)</f>
        <v>390.56874557357196</v>
      </c>
      <c r="X158" s="130">
        <f t="shared" si="103"/>
        <v>211.7090436433875</v>
      </c>
      <c r="Y158" s="130">
        <f t="shared" si="103"/>
        <v>1172.7438478507888</v>
      </c>
      <c r="Z158" s="130">
        <f t="shared" si="103"/>
        <v>261.95843385000416</v>
      </c>
      <c r="AA158" s="130">
        <f t="shared" si="103"/>
        <v>643.04733037362621</v>
      </c>
      <c r="AB158" s="130">
        <f t="shared" si="103"/>
        <v>48.526900999634812</v>
      </c>
      <c r="AC158" s="130">
        <f t="shared" si="103"/>
        <v>754.38999293672669</v>
      </c>
      <c r="AD158" s="131">
        <f t="shared" si="103"/>
        <v>266.7002445389499</v>
      </c>
      <c r="AE158" s="131">
        <f t="shared" si="103"/>
        <v>483.37901104172374</v>
      </c>
      <c r="AF158" s="131">
        <f t="shared" si="103"/>
        <v>0</v>
      </c>
      <c r="AG158" s="131">
        <f t="shared" si="103"/>
        <v>4.3107373560528277</v>
      </c>
      <c r="AH158" s="131">
        <f t="shared" si="103"/>
        <v>0</v>
      </c>
      <c r="AI158" s="132">
        <f>SUM(V158:AC158)</f>
        <v>3804.304219893153</v>
      </c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</row>
    <row r="159" spans="1:56" s="3" customFormat="1" ht="15" thickBot="1">
      <c r="A159" s="32" t="s">
        <v>83</v>
      </c>
      <c r="B159" s="49">
        <f>IF($I158=0,"-",B158/$I158)</f>
        <v>0.26056627741344546</v>
      </c>
      <c r="C159" s="49">
        <f t="shared" ref="C159:H159" si="104">IF($I158=0,"-",C158/$I158)</f>
        <v>0.31225063369739092</v>
      </c>
      <c r="D159" s="49">
        <f t="shared" si="104"/>
        <v>7.0895888812838884E-2</v>
      </c>
      <c r="E159" s="49">
        <f t="shared" si="104"/>
        <v>0.29991829807077169</v>
      </c>
      <c r="F159" s="49">
        <f t="shared" si="104"/>
        <v>0</v>
      </c>
      <c r="G159" s="49">
        <f t="shared" si="104"/>
        <v>5.6368902005553057E-2</v>
      </c>
      <c r="H159" s="71">
        <f t="shared" si="104"/>
        <v>0</v>
      </c>
      <c r="I159" s="50">
        <f>SUM(B159:H159)</f>
        <v>1</v>
      </c>
      <c r="J159" s="5"/>
      <c r="K159" s="82" t="s">
        <v>83</v>
      </c>
      <c r="L159" s="99">
        <f>IF($S158=0,"-",L158/$S158)</f>
        <v>0.25724254902133464</v>
      </c>
      <c r="M159" s="99">
        <f t="shared" ref="M159:R159" si="105">IF($S158=0,"-",M158/$S158)</f>
        <v>0.30826763057443557</v>
      </c>
      <c r="N159" s="99">
        <f t="shared" si="105"/>
        <v>6.9991555831340785E-2</v>
      </c>
      <c r="O159" s="99">
        <f t="shared" si="105"/>
        <v>0.29609260361596068</v>
      </c>
      <c r="P159" s="99">
        <f t="shared" si="105"/>
        <v>1.2755788757871138E-2</v>
      </c>
      <c r="Q159" s="99">
        <f t="shared" si="105"/>
        <v>5.5649872199057079E-2</v>
      </c>
      <c r="R159" s="100">
        <f t="shared" si="105"/>
        <v>0</v>
      </c>
      <c r="S159" s="101">
        <f>SUM(L159:R159)</f>
        <v>0.99999999999999978</v>
      </c>
      <c r="T159" s="5"/>
      <c r="U159" s="111" t="s">
        <v>83</v>
      </c>
      <c r="V159" s="133">
        <f>+V158/$AI158</f>
        <v>8.4472719869505719E-2</v>
      </c>
      <c r="W159" s="133">
        <f t="shared" ref="W159:AH159" si="106">+W158/$AI158</f>
        <v>0.1026649613170372</v>
      </c>
      <c r="X159" s="133">
        <f t="shared" si="106"/>
        <v>5.5649872199057079E-2</v>
      </c>
      <c r="Y159" s="133">
        <f t="shared" si="106"/>
        <v>0.30826763057443557</v>
      </c>
      <c r="Z159" s="133">
        <f t="shared" si="106"/>
        <v>6.8858434738261143E-2</v>
      </c>
      <c r="AA159" s="133">
        <f t="shared" si="106"/>
        <v>0.16903152145694772</v>
      </c>
      <c r="AB159" s="133">
        <f t="shared" si="106"/>
        <v>1.2755788757871138E-2</v>
      </c>
      <c r="AC159" s="133">
        <f t="shared" si="106"/>
        <v>0.19829907108688441</v>
      </c>
      <c r="AD159" s="133">
        <f t="shared" si="106"/>
        <v>7.0104867834791723E-2</v>
      </c>
      <c r="AE159" s="133">
        <f t="shared" si="106"/>
        <v>0.12706108215901299</v>
      </c>
      <c r="AF159" s="133">
        <f t="shared" si="106"/>
        <v>0</v>
      </c>
      <c r="AG159" s="133">
        <f t="shared" si="106"/>
        <v>1.1331210930796429E-3</v>
      </c>
      <c r="AH159" s="133">
        <f t="shared" si="106"/>
        <v>0</v>
      </c>
      <c r="AI159" s="134">
        <f>SUM(V159:AC159)</f>
        <v>0.99999999999999978</v>
      </c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</row>
    <row r="160" spans="1:56" ht="15" thickBot="1">
      <c r="A160" s="33"/>
      <c r="B160" s="33"/>
      <c r="C160" s="33"/>
      <c r="D160" s="33"/>
      <c r="E160" s="33"/>
      <c r="F160" s="33"/>
      <c r="G160" s="33"/>
      <c r="H160" s="33"/>
      <c r="I160" s="33"/>
      <c r="K160" s="33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</row>
    <row r="161" spans="1:56" ht="42.7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7" t="s">
        <v>30</v>
      </c>
      <c r="L161" s="84" t="s">
        <v>0</v>
      </c>
      <c r="M161" s="84" t="s">
        <v>1</v>
      </c>
      <c r="N161" s="84" t="s">
        <v>2</v>
      </c>
      <c r="O161" s="84" t="s">
        <v>3</v>
      </c>
      <c r="P161" s="84" t="s">
        <v>27</v>
      </c>
      <c r="Q161" s="84" t="s">
        <v>4</v>
      </c>
      <c r="R161" s="84" t="s">
        <v>5</v>
      </c>
      <c r="S161" s="85" t="s">
        <v>6</v>
      </c>
      <c r="U161" s="415" t="s">
        <v>30</v>
      </c>
      <c r="V161" s="114" t="s">
        <v>68</v>
      </c>
      <c r="W161" s="114" t="s">
        <v>69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51</v>
      </c>
      <c r="AC161" s="114" t="s">
        <v>63</v>
      </c>
      <c r="AD161" s="115" t="s">
        <v>70</v>
      </c>
      <c r="AE161" s="115" t="s">
        <v>71</v>
      </c>
      <c r="AF161" s="115" t="s">
        <v>72</v>
      </c>
      <c r="AG161" s="115" t="s">
        <v>73</v>
      </c>
      <c r="AH161" s="115" t="s">
        <v>74</v>
      </c>
      <c r="AI161" s="116" t="s">
        <v>59</v>
      </c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</row>
    <row r="162" spans="1:56" ht="15" customHeight="1">
      <c r="A162" s="447" t="s">
        <v>30</v>
      </c>
      <c r="B162" s="387" t="s">
        <v>115</v>
      </c>
      <c r="C162" s="388"/>
      <c r="D162" s="388"/>
      <c r="E162" s="388"/>
      <c r="F162" s="388"/>
      <c r="G162" s="388"/>
      <c r="H162" s="388"/>
      <c r="I162" s="389"/>
      <c r="K162" s="408" t="s">
        <v>30</v>
      </c>
      <c r="L162" s="390" t="s">
        <v>115</v>
      </c>
      <c r="M162" s="391"/>
      <c r="N162" s="391"/>
      <c r="O162" s="391"/>
      <c r="P162" s="391"/>
      <c r="Q162" s="391"/>
      <c r="R162" s="391"/>
      <c r="S162" s="392"/>
      <c r="U162" s="416" t="s">
        <v>30</v>
      </c>
      <c r="V162" s="413" t="s">
        <v>115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</row>
    <row r="163" spans="1:56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  <c r="K163" s="83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2">
        <v>0</v>
      </c>
      <c r="S163" s="103">
        <f>SUM(L163:R163)</f>
        <v>0</v>
      </c>
      <c r="U163" s="104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</row>
    <row r="164" spans="1:56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107">SUM(B164:H164)</f>
        <v>0</v>
      </c>
      <c r="K164" s="75" t="s">
        <v>8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9">
        <v>0</v>
      </c>
      <c r="S164" s="90">
        <f t="shared" ref="S164:S183" si="108">SUM(L164:R164)</f>
        <v>0</v>
      </c>
      <c r="U164" s="105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09">SUM(V164:AC164)</f>
        <v>0</v>
      </c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</row>
    <row r="165" spans="1:56" ht="15">
      <c r="A165" s="29" t="s">
        <v>10</v>
      </c>
      <c r="B165" s="44">
        <v>0</v>
      </c>
      <c r="C165" s="44">
        <v>0</v>
      </c>
      <c r="D165" s="44">
        <v>136.76134923851413</v>
      </c>
      <c r="E165" s="44">
        <v>0</v>
      </c>
      <c r="F165" s="457"/>
      <c r="G165" s="44">
        <v>0</v>
      </c>
      <c r="H165" s="45">
        <v>0</v>
      </c>
      <c r="I165" s="40">
        <f t="shared" si="107"/>
        <v>136.76134923851413</v>
      </c>
      <c r="K165" s="76" t="s">
        <v>10</v>
      </c>
      <c r="L165" s="44">
        <v>0</v>
      </c>
      <c r="M165" s="44">
        <v>0</v>
      </c>
      <c r="N165" s="44">
        <v>136.76134923851413</v>
      </c>
      <c r="O165" s="44">
        <v>0</v>
      </c>
      <c r="P165" s="44">
        <v>0</v>
      </c>
      <c r="Q165" s="44">
        <v>0</v>
      </c>
      <c r="R165" s="86">
        <v>0</v>
      </c>
      <c r="S165" s="87">
        <f t="shared" si="108"/>
        <v>136.76134923851413</v>
      </c>
      <c r="U165" s="106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136.76134923851413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09"/>
        <v>136.76134923851413</v>
      </c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</row>
    <row r="166" spans="1:56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107"/>
        <v>0</v>
      </c>
      <c r="K166" s="75" t="s">
        <v>52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9">
        <v>0</v>
      </c>
      <c r="S166" s="90">
        <f t="shared" si="108"/>
        <v>0</v>
      </c>
      <c r="U166" s="105" t="s">
        <v>52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09"/>
        <v>0</v>
      </c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</row>
    <row r="167" spans="1:56" ht="15">
      <c r="A167" s="29" t="s">
        <v>16</v>
      </c>
      <c r="B167" s="44">
        <v>0.45285767199955795</v>
      </c>
      <c r="C167" s="44">
        <v>0</v>
      </c>
      <c r="D167" s="44">
        <v>2.7971445871937308</v>
      </c>
      <c r="E167" s="44">
        <v>0</v>
      </c>
      <c r="F167" s="457"/>
      <c r="G167" s="44">
        <v>0</v>
      </c>
      <c r="H167" s="45">
        <v>0</v>
      </c>
      <c r="I167" s="40">
        <f t="shared" si="107"/>
        <v>3.2500022591932889</v>
      </c>
      <c r="K167" s="76" t="s">
        <v>16</v>
      </c>
      <c r="L167" s="44">
        <v>0.45285767199955795</v>
      </c>
      <c r="M167" s="44">
        <v>0</v>
      </c>
      <c r="N167" s="44">
        <v>2.7971445871937308</v>
      </c>
      <c r="O167" s="44">
        <v>0</v>
      </c>
      <c r="P167" s="44">
        <v>0</v>
      </c>
      <c r="Q167" s="44">
        <v>0</v>
      </c>
      <c r="R167" s="86">
        <v>0</v>
      </c>
      <c r="S167" s="87">
        <f t="shared" si="108"/>
        <v>3.2500022591932889</v>
      </c>
      <c r="U167" s="106" t="s">
        <v>16</v>
      </c>
      <c r="V167" s="117">
        <v>0.45285767199955795</v>
      </c>
      <c r="W167" s="117">
        <v>0</v>
      </c>
      <c r="X167" s="117">
        <v>0</v>
      </c>
      <c r="Y167" s="117">
        <v>0</v>
      </c>
      <c r="Z167" s="117">
        <v>2.7971445871937308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09"/>
        <v>3.2500022591932889</v>
      </c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</row>
    <row r="168" spans="1:56" ht="15">
      <c r="A168" s="28" t="s">
        <v>64</v>
      </c>
      <c r="B168" s="41">
        <v>1.3956973683717715</v>
      </c>
      <c r="C168" s="41">
        <v>0</v>
      </c>
      <c r="D168" s="41">
        <v>5.9200043648843466E-2</v>
      </c>
      <c r="E168" s="41">
        <v>0</v>
      </c>
      <c r="F168" s="457"/>
      <c r="G168" s="41">
        <v>0</v>
      </c>
      <c r="H168" s="42">
        <v>0</v>
      </c>
      <c r="I168" s="43">
        <f t="shared" si="107"/>
        <v>1.4548974120206151</v>
      </c>
      <c r="K168" s="75" t="s">
        <v>64</v>
      </c>
      <c r="L168" s="88">
        <v>1.3956973683717715</v>
      </c>
      <c r="M168" s="88">
        <v>0</v>
      </c>
      <c r="N168" s="88">
        <v>5.9200043648843466E-2</v>
      </c>
      <c r="O168" s="88">
        <v>0</v>
      </c>
      <c r="P168" s="88">
        <v>0</v>
      </c>
      <c r="Q168" s="88">
        <v>0</v>
      </c>
      <c r="R168" s="89">
        <v>0</v>
      </c>
      <c r="S168" s="90">
        <f t="shared" si="108"/>
        <v>1.4548974120206151</v>
      </c>
      <c r="U168" s="105" t="s">
        <v>53</v>
      </c>
      <c r="V168" s="121">
        <v>1.3956973683717715</v>
      </c>
      <c r="W168" s="121">
        <v>0</v>
      </c>
      <c r="X168" s="121">
        <v>0</v>
      </c>
      <c r="Y168" s="121">
        <v>0</v>
      </c>
      <c r="Z168" s="121">
        <v>5.9200043648843466E-2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09"/>
        <v>1.4548974120206151</v>
      </c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</row>
    <row r="169" spans="1:56" ht="15">
      <c r="A169" s="29" t="s">
        <v>54</v>
      </c>
      <c r="B169" s="44">
        <v>0</v>
      </c>
      <c r="C169" s="44">
        <v>0</v>
      </c>
      <c r="D169" s="44">
        <v>0</v>
      </c>
      <c r="E169" s="44">
        <v>0.94224997987802395</v>
      </c>
      <c r="F169" s="457"/>
      <c r="G169" s="44">
        <v>0</v>
      </c>
      <c r="H169" s="45">
        <v>0</v>
      </c>
      <c r="I169" s="40">
        <f t="shared" si="107"/>
        <v>0.94224997987802395</v>
      </c>
      <c r="K169" s="76" t="s">
        <v>54</v>
      </c>
      <c r="L169" s="44">
        <v>0</v>
      </c>
      <c r="M169" s="44">
        <v>0</v>
      </c>
      <c r="N169" s="44">
        <v>0</v>
      </c>
      <c r="O169" s="44">
        <v>0.94224997987802395</v>
      </c>
      <c r="P169" s="44">
        <v>13.828067877474362</v>
      </c>
      <c r="Q169" s="44">
        <v>0</v>
      </c>
      <c r="R169" s="86">
        <v>0</v>
      </c>
      <c r="S169" s="87">
        <f t="shared" si="108"/>
        <v>14.770317857352387</v>
      </c>
      <c r="U169" s="106" t="s">
        <v>54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0.94224997987802395</v>
      </c>
      <c r="AB169" s="117">
        <v>13.828067877474362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09"/>
        <v>14.770317857352387</v>
      </c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</row>
    <row r="170" spans="1:56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107"/>
        <v>0</v>
      </c>
      <c r="K170" s="75" t="s">
        <v>12</v>
      </c>
      <c r="L170" s="88">
        <v>0</v>
      </c>
      <c r="M170" s="88">
        <v>0</v>
      </c>
      <c r="N170" s="88">
        <v>0</v>
      </c>
      <c r="O170" s="88">
        <v>0</v>
      </c>
      <c r="P170" s="88">
        <v>2.2424298523244901</v>
      </c>
      <c r="Q170" s="88">
        <v>0</v>
      </c>
      <c r="R170" s="89">
        <v>0</v>
      </c>
      <c r="S170" s="90">
        <f t="shared" si="108"/>
        <v>2.2424298523244901</v>
      </c>
      <c r="U170" s="105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2.2424298523244901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09"/>
        <v>2.2424298523244901</v>
      </c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</row>
    <row r="171" spans="1:56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107"/>
        <v>0</v>
      </c>
      <c r="K171" s="76" t="s">
        <v>55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6">
        <v>0</v>
      </c>
      <c r="S171" s="87">
        <f t="shared" si="108"/>
        <v>0</v>
      </c>
      <c r="U171" s="106" t="s">
        <v>55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09"/>
        <v>0</v>
      </c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</row>
    <row r="172" spans="1:56" ht="15">
      <c r="A172" s="28" t="s">
        <v>17</v>
      </c>
      <c r="B172" s="41">
        <v>6.9466245529925683E-2</v>
      </c>
      <c r="C172" s="41">
        <v>0</v>
      </c>
      <c r="D172" s="41">
        <v>3.8956670493182317</v>
      </c>
      <c r="E172" s="41">
        <v>2.6591678788855547E-2</v>
      </c>
      <c r="F172" s="457"/>
      <c r="G172" s="41">
        <v>0</v>
      </c>
      <c r="H172" s="42">
        <v>0</v>
      </c>
      <c r="I172" s="43">
        <f t="shared" si="107"/>
        <v>3.9917249736370128</v>
      </c>
      <c r="K172" s="75" t="s">
        <v>17</v>
      </c>
      <c r="L172" s="88">
        <v>6.9466245529925683E-2</v>
      </c>
      <c r="M172" s="88">
        <v>0</v>
      </c>
      <c r="N172" s="88">
        <v>3.8956670493182317</v>
      </c>
      <c r="O172" s="88">
        <v>2.6591678788855547E-2</v>
      </c>
      <c r="P172" s="88">
        <v>6.9466245529925669E-2</v>
      </c>
      <c r="Q172" s="88">
        <v>0</v>
      </c>
      <c r="R172" s="89">
        <v>0</v>
      </c>
      <c r="S172" s="90">
        <f t="shared" si="108"/>
        <v>4.0611912191669388</v>
      </c>
      <c r="U172" s="105" t="s">
        <v>17</v>
      </c>
      <c r="V172" s="121">
        <v>6.9466245529925683E-2</v>
      </c>
      <c r="W172" s="121">
        <v>0</v>
      </c>
      <c r="X172" s="121">
        <v>0</v>
      </c>
      <c r="Y172" s="121">
        <v>0</v>
      </c>
      <c r="Z172" s="121">
        <v>3.8956670493182317</v>
      </c>
      <c r="AA172" s="121">
        <v>0</v>
      </c>
      <c r="AB172" s="121">
        <v>6.9466245529925669E-2</v>
      </c>
      <c r="AC172" s="122">
        <v>2.6591678788855547E-2</v>
      </c>
      <c r="AD172" s="121">
        <v>0</v>
      </c>
      <c r="AE172" s="121">
        <v>0</v>
      </c>
      <c r="AF172" s="121">
        <v>0</v>
      </c>
      <c r="AG172" s="121">
        <v>0</v>
      </c>
      <c r="AH172" s="121">
        <v>2.6591678788855547E-2</v>
      </c>
      <c r="AI172" s="123">
        <f t="shared" si="109"/>
        <v>4.0611912191669379</v>
      </c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</row>
    <row r="173" spans="1:56" ht="15">
      <c r="A173" s="29" t="s">
        <v>139</v>
      </c>
      <c r="B173" s="44">
        <v>21.988940510387103</v>
      </c>
      <c r="C173" s="44">
        <v>56.038172329536074</v>
      </c>
      <c r="D173" s="44">
        <v>694.90144491241517</v>
      </c>
      <c r="E173" s="44">
        <v>0</v>
      </c>
      <c r="F173" s="457"/>
      <c r="G173" s="44">
        <v>0</v>
      </c>
      <c r="H173" s="45">
        <v>0</v>
      </c>
      <c r="I173" s="40">
        <f t="shared" si="107"/>
        <v>772.92855775233829</v>
      </c>
      <c r="K173" s="76" t="s">
        <v>139</v>
      </c>
      <c r="L173" s="44">
        <v>21.988940510387103</v>
      </c>
      <c r="M173" s="44">
        <v>56.038172329536074</v>
      </c>
      <c r="N173" s="44">
        <v>694.90144491241517</v>
      </c>
      <c r="O173" s="44">
        <v>0</v>
      </c>
      <c r="P173" s="44">
        <v>0</v>
      </c>
      <c r="Q173" s="44">
        <v>0</v>
      </c>
      <c r="R173" s="86">
        <v>0</v>
      </c>
      <c r="S173" s="87">
        <f t="shared" si="108"/>
        <v>772.92855775233829</v>
      </c>
      <c r="U173" s="106" t="s">
        <v>139</v>
      </c>
      <c r="V173" s="117">
        <v>21.988940510387103</v>
      </c>
      <c r="W173" s="117">
        <v>0</v>
      </c>
      <c r="X173" s="117">
        <v>0</v>
      </c>
      <c r="Y173" s="117">
        <v>56.038172329536074</v>
      </c>
      <c r="Z173" s="117">
        <v>694.90144491241517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09"/>
        <v>772.92855775233829</v>
      </c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</row>
    <row r="174" spans="1:56" ht="15">
      <c r="A174" s="28" t="s">
        <v>25</v>
      </c>
      <c r="B174" s="41">
        <v>7.512580988683216</v>
      </c>
      <c r="C174" s="41">
        <v>3.4680265391995992</v>
      </c>
      <c r="D174" s="41">
        <v>655.26893687044003</v>
      </c>
      <c r="E174" s="41">
        <v>64.540188781390142</v>
      </c>
      <c r="F174" s="457"/>
      <c r="G174" s="41">
        <v>10.734466865324713</v>
      </c>
      <c r="H174" s="42">
        <v>7.0360640581086296</v>
      </c>
      <c r="I174" s="43">
        <f t="shared" si="107"/>
        <v>748.56026410314644</v>
      </c>
      <c r="K174" s="75" t="s">
        <v>25</v>
      </c>
      <c r="L174" s="88">
        <v>7.512580988683216</v>
      </c>
      <c r="M174" s="88">
        <v>3.4680265391995992</v>
      </c>
      <c r="N174" s="88">
        <v>655.26893687044003</v>
      </c>
      <c r="O174" s="88">
        <v>64.540188781390142</v>
      </c>
      <c r="P174" s="88">
        <v>0.3901621315869902</v>
      </c>
      <c r="Q174" s="88">
        <v>10.734466865324713</v>
      </c>
      <c r="R174" s="89">
        <v>7.0360640581086296</v>
      </c>
      <c r="S174" s="90">
        <f t="shared" si="108"/>
        <v>748.95042623473341</v>
      </c>
      <c r="U174" s="105" t="s">
        <v>25</v>
      </c>
      <c r="V174" s="121">
        <v>1.8647481690793792</v>
      </c>
      <c r="W174" s="121">
        <v>2.8091724493882069</v>
      </c>
      <c r="X174" s="121">
        <v>10.734466865324713</v>
      </c>
      <c r="Y174" s="121">
        <v>3.4680265391995992</v>
      </c>
      <c r="Z174" s="121">
        <v>652.24557242318281</v>
      </c>
      <c r="AA174" s="121">
        <v>64.527163433159089</v>
      </c>
      <c r="AB174" s="121">
        <v>0.3901621315869902</v>
      </c>
      <c r="AC174" s="122">
        <v>12.911114223812479</v>
      </c>
      <c r="AD174" s="121">
        <v>2.8386603702156297</v>
      </c>
      <c r="AE174" s="121">
        <v>1.3025348231053696E-2</v>
      </c>
      <c r="AF174" s="121">
        <v>7.0360640581086296</v>
      </c>
      <c r="AG174" s="121">
        <v>3.0233644472571672</v>
      </c>
      <c r="AH174" s="121">
        <v>0</v>
      </c>
      <c r="AI174" s="123">
        <f t="shared" si="109"/>
        <v>748.95042623473319</v>
      </c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</row>
    <row r="175" spans="1:56" ht="15">
      <c r="A175" s="29" t="s">
        <v>24</v>
      </c>
      <c r="B175" s="44">
        <v>0.72613950372700886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107"/>
        <v>0.72613950372700886</v>
      </c>
      <c r="K175" s="76" t="s">
        <v>24</v>
      </c>
      <c r="L175" s="44">
        <v>0.72613950372700886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6">
        <v>0</v>
      </c>
      <c r="S175" s="87">
        <f t="shared" si="108"/>
        <v>0.72613950372700886</v>
      </c>
      <c r="U175" s="106" t="s">
        <v>24</v>
      </c>
      <c r="V175" s="117">
        <v>0.72613950372700886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09"/>
        <v>0.72613950372700886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</row>
    <row r="176" spans="1:56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107"/>
        <v>0</v>
      </c>
      <c r="K176" s="75" t="s">
        <v>56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9">
        <v>0</v>
      </c>
      <c r="S176" s="90">
        <f t="shared" si="108"/>
        <v>0</v>
      </c>
      <c r="U176" s="105" t="s">
        <v>56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09"/>
        <v>0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</row>
    <row r="177" spans="1:56" ht="15">
      <c r="A177" s="29" t="s">
        <v>22</v>
      </c>
      <c r="B177" s="44">
        <v>4.3182662258715414E-2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107"/>
        <v>4.3182662258715414E-2</v>
      </c>
      <c r="K177" s="76" t="s">
        <v>22</v>
      </c>
      <c r="L177" s="44">
        <v>4.3182662258715414E-2</v>
      </c>
      <c r="M177" s="44">
        <v>0</v>
      </c>
      <c r="N177" s="44">
        <v>0</v>
      </c>
      <c r="O177" s="44">
        <v>0</v>
      </c>
      <c r="P177" s="44">
        <v>0.5664745505497244</v>
      </c>
      <c r="Q177" s="44">
        <v>0</v>
      </c>
      <c r="R177" s="86">
        <v>0</v>
      </c>
      <c r="S177" s="87">
        <f t="shared" si="108"/>
        <v>0.60965721280843976</v>
      </c>
      <c r="U177" s="106" t="s">
        <v>22</v>
      </c>
      <c r="V177" s="117">
        <v>4.3182662258715414E-2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0.5664745505497244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09"/>
        <v>0.60965721280843976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</row>
    <row r="178" spans="1:56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107"/>
        <v>0</v>
      </c>
      <c r="K178" s="75" t="s">
        <v>21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9">
        <v>0</v>
      </c>
      <c r="S178" s="90">
        <f t="shared" si="108"/>
        <v>0</v>
      </c>
      <c r="U178" s="105" t="s">
        <v>57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09"/>
        <v>0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</row>
    <row r="179" spans="1:56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107"/>
        <v>0</v>
      </c>
      <c r="K179" s="77" t="s">
        <v>60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6">
        <v>0</v>
      </c>
      <c r="S179" s="87">
        <f t="shared" si="108"/>
        <v>0</v>
      </c>
      <c r="U179" s="107" t="s">
        <v>58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09"/>
        <v>0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</row>
    <row r="180" spans="1:56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107"/>
        <v>0</v>
      </c>
      <c r="K180" s="78" t="s">
        <v>23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s="91">
        <v>0</v>
      </c>
      <c r="R180" s="92">
        <v>0</v>
      </c>
      <c r="S180" s="93">
        <f t="shared" si="108"/>
        <v>0</v>
      </c>
      <c r="U180" s="108" t="s">
        <v>61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09"/>
        <v>0</v>
      </c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</row>
    <row r="181" spans="1:56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107"/>
        <v>0</v>
      </c>
      <c r="K181" s="79" t="s">
        <v>19</v>
      </c>
      <c r="L181" s="64">
        <v>0</v>
      </c>
      <c r="M181" s="64">
        <v>0</v>
      </c>
      <c r="N181" s="64">
        <v>0</v>
      </c>
      <c r="O181" s="64">
        <v>0</v>
      </c>
      <c r="P181" s="64">
        <v>0</v>
      </c>
      <c r="Q181" s="64">
        <v>0</v>
      </c>
      <c r="R181" s="94">
        <v>0</v>
      </c>
      <c r="S181" s="95">
        <f t="shared" si="108"/>
        <v>0</v>
      </c>
      <c r="U181" s="109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09"/>
        <v>0</v>
      </c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</row>
    <row r="182" spans="1:56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107"/>
        <v>0</v>
      </c>
      <c r="K182" s="78" t="s">
        <v>20</v>
      </c>
      <c r="L182" s="91">
        <v>0</v>
      </c>
      <c r="M182" s="91">
        <v>0</v>
      </c>
      <c r="N182" s="91">
        <v>0</v>
      </c>
      <c r="O182" s="91">
        <v>0</v>
      </c>
      <c r="P182" s="91">
        <v>0</v>
      </c>
      <c r="Q182" s="91">
        <v>0</v>
      </c>
      <c r="R182" s="92">
        <v>0</v>
      </c>
      <c r="S182" s="93">
        <f t="shared" si="108"/>
        <v>0</v>
      </c>
      <c r="U182" s="108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09"/>
        <v>0</v>
      </c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</row>
    <row r="183" spans="1:56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107"/>
        <v>0</v>
      </c>
      <c r="K183" s="80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6">
        <v>0</v>
      </c>
      <c r="S183" s="97">
        <f t="shared" si="108"/>
        <v>0</v>
      </c>
      <c r="U183" s="109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09"/>
        <v>0</v>
      </c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</row>
    <row r="184" spans="1:56" ht="15">
      <c r="A184" s="35" t="s">
        <v>26</v>
      </c>
      <c r="B184" s="69">
        <f>SUM(B163:B179)</f>
        <v>32.188864950957296</v>
      </c>
      <c r="C184" s="69">
        <f t="shared" ref="C184:I184" si="110">SUM(C163:C179)</f>
        <v>59.506198868735673</v>
      </c>
      <c r="D184" s="69">
        <f t="shared" si="110"/>
        <v>1493.6837427015303</v>
      </c>
      <c r="E184" s="69">
        <f t="shared" si="110"/>
        <v>65.509030440057018</v>
      </c>
      <c r="F184" s="69">
        <f t="shared" si="110"/>
        <v>0</v>
      </c>
      <c r="G184" s="69">
        <f t="shared" si="110"/>
        <v>10.734466865324713</v>
      </c>
      <c r="H184" s="70">
        <f t="shared" si="110"/>
        <v>7.0360640581086296</v>
      </c>
      <c r="I184" s="40">
        <f t="shared" si="110"/>
        <v>1668.6583678847135</v>
      </c>
      <c r="K184" s="81" t="s">
        <v>26</v>
      </c>
      <c r="L184" s="69">
        <f>SUM(L163:L179)</f>
        <v>32.188864950957296</v>
      </c>
      <c r="M184" s="69">
        <f t="shared" ref="M184:S184" si="111">SUM(M163:M179)</f>
        <v>59.506198868735673</v>
      </c>
      <c r="N184" s="69">
        <f t="shared" si="111"/>
        <v>1493.6837427015303</v>
      </c>
      <c r="O184" s="69">
        <f t="shared" si="111"/>
        <v>65.509030440057018</v>
      </c>
      <c r="P184" s="69">
        <f t="shared" si="111"/>
        <v>17.096600657465494</v>
      </c>
      <c r="Q184" s="69">
        <f t="shared" si="111"/>
        <v>10.734466865324713</v>
      </c>
      <c r="R184" s="70">
        <f t="shared" si="111"/>
        <v>7.0360640581086296</v>
      </c>
      <c r="S184" s="98">
        <f t="shared" si="111"/>
        <v>1685.7549685421789</v>
      </c>
      <c r="U184" s="110" t="s">
        <v>59</v>
      </c>
      <c r="V184" s="130">
        <f>SUM(V163:V179)</f>
        <v>26.541032131353461</v>
      </c>
      <c r="W184" s="130">
        <f t="shared" ref="W184:AH184" si="112">SUM(W163:W179)</f>
        <v>2.8091724493882069</v>
      </c>
      <c r="X184" s="130">
        <f t="shared" si="112"/>
        <v>10.734466865324713</v>
      </c>
      <c r="Y184" s="130">
        <f t="shared" si="112"/>
        <v>59.506198868735673</v>
      </c>
      <c r="Z184" s="130">
        <f t="shared" si="112"/>
        <v>1490.6603782542729</v>
      </c>
      <c r="AA184" s="130">
        <f t="shared" si="112"/>
        <v>65.469413413037117</v>
      </c>
      <c r="AB184" s="130">
        <f t="shared" si="112"/>
        <v>17.096600657465494</v>
      </c>
      <c r="AC184" s="130">
        <f t="shared" si="112"/>
        <v>12.937705902601335</v>
      </c>
      <c r="AD184" s="131">
        <f t="shared" si="112"/>
        <v>2.8386603702156297</v>
      </c>
      <c r="AE184" s="131">
        <f t="shared" si="112"/>
        <v>1.3025348231053696E-2</v>
      </c>
      <c r="AF184" s="131">
        <f t="shared" si="112"/>
        <v>7.0360640581086296</v>
      </c>
      <c r="AG184" s="131">
        <f t="shared" si="112"/>
        <v>3.0233644472571672</v>
      </c>
      <c r="AH184" s="131">
        <f t="shared" si="112"/>
        <v>2.6591678788855547E-2</v>
      </c>
      <c r="AI184" s="132">
        <f>SUM(V184:AC184)</f>
        <v>1685.7549685421786</v>
      </c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</row>
    <row r="185" spans="1:56" s="3" customFormat="1" ht="15" thickBot="1">
      <c r="A185" s="32" t="s">
        <v>83</v>
      </c>
      <c r="B185" s="49">
        <f>IF($I184=0,"-",B184/$I184)</f>
        <v>1.9290266701962329E-2</v>
      </c>
      <c r="C185" s="49">
        <f t="shared" ref="C185:H185" si="113">IF($I184=0,"-",C184/$I184)</f>
        <v>3.5661103563199174E-2</v>
      </c>
      <c r="D185" s="49">
        <f t="shared" si="113"/>
        <v>0.89514053412563355</v>
      </c>
      <c r="E185" s="49">
        <f t="shared" si="113"/>
        <v>3.9258503538444484E-2</v>
      </c>
      <c r="F185" s="49">
        <f t="shared" si="113"/>
        <v>0</v>
      </c>
      <c r="G185" s="49">
        <f t="shared" si="113"/>
        <v>6.4329925597246939E-3</v>
      </c>
      <c r="H185" s="71">
        <f t="shared" si="113"/>
        <v>4.2165995110358904E-3</v>
      </c>
      <c r="I185" s="50">
        <f>SUM(B185:H185)</f>
        <v>1.0000000000000002</v>
      </c>
      <c r="J185" s="5"/>
      <c r="K185" s="82" t="s">
        <v>83</v>
      </c>
      <c r="L185" s="99">
        <f>IF($S184=0,"-",L184/$S184)</f>
        <v>1.909462855019425E-2</v>
      </c>
      <c r="M185" s="99">
        <f t="shared" ref="M185:R185" si="114">IF($S184=0,"-",M184/$S184)</f>
        <v>3.5299435552128867E-2</v>
      </c>
      <c r="N185" s="99">
        <f t="shared" si="114"/>
        <v>0.88606219205941328</v>
      </c>
      <c r="O185" s="99">
        <f t="shared" si="114"/>
        <v>3.8860351393007288E-2</v>
      </c>
      <c r="P185" s="99">
        <f t="shared" si="114"/>
        <v>1.0141806476329377E-2</v>
      </c>
      <c r="Q185" s="99">
        <f t="shared" si="114"/>
        <v>6.3677503941202999E-3</v>
      </c>
      <c r="R185" s="100">
        <f t="shared" si="114"/>
        <v>4.1738355748067793E-3</v>
      </c>
      <c r="S185" s="101">
        <f>SUM(L185:R185)</f>
        <v>1.0000000000000002</v>
      </c>
      <c r="T185" s="5"/>
      <c r="U185" s="111" t="s">
        <v>83</v>
      </c>
      <c r="V185" s="133">
        <f>+V184/$AI184</f>
        <v>1.5744300106857071E-2</v>
      </c>
      <c r="W185" s="133">
        <f t="shared" ref="W185:AH185" si="115">+W184/$AI184</f>
        <v>1.6664180155539132E-3</v>
      </c>
      <c r="X185" s="133">
        <f t="shared" si="115"/>
        <v>6.3677503941203008E-3</v>
      </c>
      <c r="Y185" s="133">
        <f t="shared" si="115"/>
        <v>3.5299435552128874E-2</v>
      </c>
      <c r="Z185" s="133">
        <f t="shared" si="115"/>
        <v>0.8842687140607266</v>
      </c>
      <c r="AA185" s="133">
        <f t="shared" si="115"/>
        <v>3.8836850333980807E-2</v>
      </c>
      <c r="AB185" s="133">
        <f t="shared" si="115"/>
        <v>1.0141806476329378E-2</v>
      </c>
      <c r="AC185" s="133">
        <f t="shared" si="115"/>
        <v>7.6747250603032263E-3</v>
      </c>
      <c r="AD185" s="133">
        <f t="shared" si="115"/>
        <v>1.6839104277832681E-3</v>
      </c>
      <c r="AE185" s="133">
        <f t="shared" si="115"/>
        <v>7.7267150173775647E-6</v>
      </c>
      <c r="AF185" s="133">
        <f t="shared" si="115"/>
        <v>4.1738355748067802E-3</v>
      </c>
      <c r="AG185" s="133">
        <f t="shared" si="115"/>
        <v>1.793477998686688E-3</v>
      </c>
      <c r="AH185" s="133">
        <f t="shared" si="115"/>
        <v>1.5774344009112858E-5</v>
      </c>
      <c r="AI185" s="134">
        <f>SUM(V185:AC185)</f>
        <v>1.0000000000000002</v>
      </c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</row>
    <row r="186" spans="1:56" ht="15" thickBot="1">
      <c r="A186" s="33"/>
      <c r="B186" s="33"/>
      <c r="C186" s="33"/>
      <c r="D186" s="33"/>
      <c r="E186" s="33"/>
      <c r="F186" s="33"/>
      <c r="G186" s="33"/>
      <c r="H186" s="33"/>
      <c r="I186" s="33"/>
      <c r="K186" s="33"/>
      <c r="L186" s="33"/>
      <c r="M186" s="33"/>
      <c r="N186" s="33"/>
      <c r="O186" s="33"/>
      <c r="P186" s="33"/>
      <c r="Q186" s="33"/>
      <c r="R186" s="33"/>
      <c r="S186" s="33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</row>
    <row r="187" spans="1:56" ht="42.7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7" t="s">
        <v>31</v>
      </c>
      <c r="L187" s="84" t="s">
        <v>0</v>
      </c>
      <c r="M187" s="84" t="s">
        <v>1</v>
      </c>
      <c r="N187" s="84" t="s">
        <v>2</v>
      </c>
      <c r="O187" s="84" t="s">
        <v>3</v>
      </c>
      <c r="P187" s="84" t="s">
        <v>27</v>
      </c>
      <c r="Q187" s="84" t="s">
        <v>4</v>
      </c>
      <c r="R187" s="84" t="s">
        <v>5</v>
      </c>
      <c r="S187" s="85" t="s">
        <v>6</v>
      </c>
      <c r="U187" s="415" t="s">
        <v>31</v>
      </c>
      <c r="V187" s="114" t="s">
        <v>68</v>
      </c>
      <c r="W187" s="114" t="s">
        <v>69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51</v>
      </c>
      <c r="AC187" s="114" t="s">
        <v>63</v>
      </c>
      <c r="AD187" s="115" t="s">
        <v>70</v>
      </c>
      <c r="AE187" s="115" t="s">
        <v>71</v>
      </c>
      <c r="AF187" s="115" t="s">
        <v>72</v>
      </c>
      <c r="AG187" s="115" t="s">
        <v>73</v>
      </c>
      <c r="AH187" s="115" t="s">
        <v>74</v>
      </c>
      <c r="AI187" s="116" t="s">
        <v>59</v>
      </c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</row>
    <row r="188" spans="1:56" ht="15" customHeight="1">
      <c r="A188" s="447" t="s">
        <v>31</v>
      </c>
      <c r="B188" s="387" t="s">
        <v>115</v>
      </c>
      <c r="C188" s="388"/>
      <c r="D188" s="388"/>
      <c r="E188" s="388"/>
      <c r="F188" s="388"/>
      <c r="G188" s="388"/>
      <c r="H188" s="388"/>
      <c r="I188" s="389"/>
      <c r="K188" s="408" t="s">
        <v>31</v>
      </c>
      <c r="L188" s="390" t="s">
        <v>115</v>
      </c>
      <c r="M188" s="391"/>
      <c r="N188" s="391"/>
      <c r="O188" s="391"/>
      <c r="P188" s="391"/>
      <c r="Q188" s="391"/>
      <c r="R188" s="391"/>
      <c r="S188" s="392"/>
      <c r="U188" s="416" t="s">
        <v>31</v>
      </c>
      <c r="V188" s="413" t="s">
        <v>115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</row>
    <row r="189" spans="1:56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  <c r="K189" s="83" t="s">
        <v>7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102">
        <v>0</v>
      </c>
      <c r="S189" s="103">
        <f>SUM(L189:R189)</f>
        <v>0</v>
      </c>
      <c r="U189" s="104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</row>
    <row r="190" spans="1:56" ht="15">
      <c r="A190" s="28" t="s">
        <v>8</v>
      </c>
      <c r="B190" s="41">
        <v>0</v>
      </c>
      <c r="C190" s="41">
        <v>0</v>
      </c>
      <c r="D190" s="41">
        <v>625.32024401000001</v>
      </c>
      <c r="E190" s="41">
        <v>0</v>
      </c>
      <c r="F190" s="457"/>
      <c r="G190" s="41">
        <v>0</v>
      </c>
      <c r="H190" s="42">
        <v>0</v>
      </c>
      <c r="I190" s="43">
        <f t="shared" ref="I190:I209" si="116">SUM(B190:H190)</f>
        <v>625.32024401000001</v>
      </c>
      <c r="K190" s="75" t="s">
        <v>8</v>
      </c>
      <c r="L190" s="88">
        <v>0</v>
      </c>
      <c r="M190" s="88">
        <v>0</v>
      </c>
      <c r="N190" s="88">
        <v>625.32024401000001</v>
      </c>
      <c r="O190" s="88">
        <v>0</v>
      </c>
      <c r="P190" s="88">
        <v>0</v>
      </c>
      <c r="Q190" s="88">
        <v>0</v>
      </c>
      <c r="R190" s="89">
        <v>0</v>
      </c>
      <c r="S190" s="90">
        <f t="shared" ref="S190:S209" si="117">SUM(L190:R190)</f>
        <v>625.32024401000001</v>
      </c>
      <c r="U190" s="105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625.32024401000001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18">SUM(V190:AC190)</f>
        <v>625.32024401000001</v>
      </c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</row>
    <row r="191" spans="1:56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116"/>
        <v>0</v>
      </c>
      <c r="K191" s="76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6">
        <v>0</v>
      </c>
      <c r="S191" s="87">
        <f t="shared" si="117"/>
        <v>0</v>
      </c>
      <c r="U191" s="106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18"/>
        <v>0</v>
      </c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</row>
    <row r="192" spans="1:56" ht="15">
      <c r="A192" s="28" t="s">
        <v>52</v>
      </c>
      <c r="B192" s="41">
        <v>0</v>
      </c>
      <c r="C192" s="41">
        <v>0</v>
      </c>
      <c r="D192" s="41">
        <v>548.79684750000001</v>
      </c>
      <c r="E192" s="41">
        <v>0</v>
      </c>
      <c r="F192" s="457"/>
      <c r="G192" s="41">
        <v>0</v>
      </c>
      <c r="H192" s="42">
        <v>0</v>
      </c>
      <c r="I192" s="43">
        <f t="shared" si="116"/>
        <v>548.79684750000001</v>
      </c>
      <c r="K192" s="75" t="s">
        <v>52</v>
      </c>
      <c r="L192" s="88">
        <v>0</v>
      </c>
      <c r="M192" s="88">
        <v>0</v>
      </c>
      <c r="N192" s="88">
        <v>548.79684750000001</v>
      </c>
      <c r="O192" s="88">
        <v>0</v>
      </c>
      <c r="P192" s="88">
        <v>0</v>
      </c>
      <c r="Q192" s="88">
        <v>0</v>
      </c>
      <c r="R192" s="89">
        <v>0</v>
      </c>
      <c r="S192" s="90">
        <f t="shared" si="117"/>
        <v>548.79684750000001</v>
      </c>
      <c r="U192" s="105" t="s">
        <v>52</v>
      </c>
      <c r="V192" s="121">
        <v>0</v>
      </c>
      <c r="W192" s="121">
        <v>0</v>
      </c>
      <c r="X192" s="121">
        <v>0</v>
      </c>
      <c r="Y192" s="121">
        <v>0</v>
      </c>
      <c r="Z192" s="121">
        <v>548.49728590201971</v>
      </c>
      <c r="AA192" s="121">
        <v>0</v>
      </c>
      <c r="AB192" s="121">
        <v>0</v>
      </c>
      <c r="AC192" s="122">
        <v>0.29956159798034937</v>
      </c>
      <c r="AD192" s="121">
        <v>0</v>
      </c>
      <c r="AE192" s="121">
        <v>0</v>
      </c>
      <c r="AF192" s="121">
        <v>0</v>
      </c>
      <c r="AG192" s="121">
        <v>0.29956159798034937</v>
      </c>
      <c r="AH192" s="121">
        <v>0</v>
      </c>
      <c r="AI192" s="123">
        <f t="shared" si="118"/>
        <v>548.79684750000001</v>
      </c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</row>
    <row r="193" spans="1:56" ht="15">
      <c r="A193" s="29" t="s">
        <v>16</v>
      </c>
      <c r="B193" s="44">
        <v>166.33277226620504</v>
      </c>
      <c r="C193" s="44">
        <v>0</v>
      </c>
      <c r="D193" s="44">
        <v>205.97844858854722</v>
      </c>
      <c r="E193" s="44">
        <v>0</v>
      </c>
      <c r="F193" s="457"/>
      <c r="G193" s="44">
        <v>0</v>
      </c>
      <c r="H193" s="45">
        <v>0</v>
      </c>
      <c r="I193" s="40">
        <f t="shared" si="116"/>
        <v>372.31122085475226</v>
      </c>
      <c r="K193" s="76" t="s">
        <v>16</v>
      </c>
      <c r="L193" s="44">
        <v>166.33277226620504</v>
      </c>
      <c r="M193" s="44">
        <v>0</v>
      </c>
      <c r="N193" s="44">
        <v>205.97844858854722</v>
      </c>
      <c r="O193" s="44">
        <v>0</v>
      </c>
      <c r="P193" s="44">
        <v>0</v>
      </c>
      <c r="Q193" s="44">
        <v>0</v>
      </c>
      <c r="R193" s="86">
        <v>0</v>
      </c>
      <c r="S193" s="87">
        <f t="shared" si="117"/>
        <v>372.31122085475226</v>
      </c>
      <c r="U193" s="106" t="s">
        <v>16</v>
      </c>
      <c r="V193" s="117">
        <v>166.33277226620504</v>
      </c>
      <c r="W193" s="117">
        <v>0</v>
      </c>
      <c r="X193" s="117">
        <v>0</v>
      </c>
      <c r="Y193" s="117">
        <v>0</v>
      </c>
      <c r="Z193" s="117">
        <v>205.97844858854722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18"/>
        <v>372.31122085475226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</row>
    <row r="194" spans="1:56" ht="15">
      <c r="A194" s="28" t="s">
        <v>64</v>
      </c>
      <c r="B194" s="41">
        <v>2.8788952138910342</v>
      </c>
      <c r="C194" s="41">
        <v>1.8185915190026889</v>
      </c>
      <c r="D194" s="41">
        <v>8.3050216658933138</v>
      </c>
      <c r="E194" s="41">
        <v>0</v>
      </c>
      <c r="F194" s="457"/>
      <c r="G194" s="41">
        <v>0</v>
      </c>
      <c r="H194" s="42">
        <v>0</v>
      </c>
      <c r="I194" s="43">
        <f t="shared" si="116"/>
        <v>13.002508398787036</v>
      </c>
      <c r="K194" s="75" t="s">
        <v>64</v>
      </c>
      <c r="L194" s="88">
        <v>2.8788952138910342</v>
      </c>
      <c r="M194" s="88">
        <v>1.8185915190026889</v>
      </c>
      <c r="N194" s="88">
        <v>8.3050216658933138</v>
      </c>
      <c r="O194" s="88">
        <v>0</v>
      </c>
      <c r="P194" s="88">
        <v>0</v>
      </c>
      <c r="Q194" s="88">
        <v>0</v>
      </c>
      <c r="R194" s="89">
        <v>0</v>
      </c>
      <c r="S194" s="90">
        <f t="shared" si="117"/>
        <v>13.002508398787036</v>
      </c>
      <c r="U194" s="105" t="s">
        <v>53</v>
      </c>
      <c r="V194" s="121">
        <v>2.8059594350221442</v>
      </c>
      <c r="W194" s="121">
        <v>0</v>
      </c>
      <c r="X194" s="121">
        <v>0</v>
      </c>
      <c r="Y194" s="121">
        <v>1.8185915190026889</v>
      </c>
      <c r="Z194" s="121">
        <v>5.6833225831628953</v>
      </c>
      <c r="AA194" s="121">
        <v>0</v>
      </c>
      <c r="AB194" s="121">
        <v>0</v>
      </c>
      <c r="AC194" s="122">
        <v>2.694634861599309</v>
      </c>
      <c r="AD194" s="121">
        <v>7.293577886889005E-2</v>
      </c>
      <c r="AE194" s="121">
        <v>0</v>
      </c>
      <c r="AF194" s="121">
        <v>0</v>
      </c>
      <c r="AG194" s="121">
        <v>2.6216990827304185</v>
      </c>
      <c r="AH194" s="121">
        <v>0</v>
      </c>
      <c r="AI194" s="123">
        <f t="shared" si="118"/>
        <v>13.002508398787036</v>
      </c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</row>
    <row r="195" spans="1:56" ht="15">
      <c r="A195" s="29" t="s">
        <v>54</v>
      </c>
      <c r="B195" s="44">
        <v>0</v>
      </c>
      <c r="C195" s="44">
        <v>0</v>
      </c>
      <c r="D195" s="44">
        <v>0.12525073370515535</v>
      </c>
      <c r="E195" s="44">
        <v>1.75571204266044</v>
      </c>
      <c r="F195" s="457"/>
      <c r="G195" s="44">
        <v>0</v>
      </c>
      <c r="H195" s="45">
        <v>0</v>
      </c>
      <c r="I195" s="40">
        <f t="shared" si="116"/>
        <v>1.8809627763655954</v>
      </c>
      <c r="K195" s="76" t="s">
        <v>54</v>
      </c>
      <c r="L195" s="44">
        <v>0</v>
      </c>
      <c r="M195" s="44">
        <v>0</v>
      </c>
      <c r="N195" s="44">
        <v>0.12525073370515535</v>
      </c>
      <c r="O195" s="44">
        <v>1.75571204266044</v>
      </c>
      <c r="P195" s="44">
        <v>286.00896590330012</v>
      </c>
      <c r="Q195" s="44">
        <v>0</v>
      </c>
      <c r="R195" s="86">
        <v>0</v>
      </c>
      <c r="S195" s="87">
        <f t="shared" si="117"/>
        <v>287.88992867966573</v>
      </c>
      <c r="U195" s="106" t="s">
        <v>54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0.22518110334526525</v>
      </c>
      <c r="AB195" s="117">
        <v>286.00896590330012</v>
      </c>
      <c r="AC195" s="118">
        <v>1.6557816730203299</v>
      </c>
      <c r="AD195" s="117">
        <v>0</v>
      </c>
      <c r="AE195" s="117">
        <v>1.5305309393151747</v>
      </c>
      <c r="AF195" s="117">
        <v>0</v>
      </c>
      <c r="AG195" s="117">
        <v>0.12525073370515535</v>
      </c>
      <c r="AH195" s="117">
        <v>0</v>
      </c>
      <c r="AI195" s="120">
        <f t="shared" si="118"/>
        <v>287.88992867966573</v>
      </c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</row>
    <row r="196" spans="1:56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116"/>
        <v>0</v>
      </c>
      <c r="K196" s="75" t="s">
        <v>12</v>
      </c>
      <c r="L196" s="88">
        <v>0</v>
      </c>
      <c r="M196" s="88">
        <v>0</v>
      </c>
      <c r="N196" s="88">
        <v>0</v>
      </c>
      <c r="O196" s="88">
        <v>0</v>
      </c>
      <c r="P196" s="88">
        <v>1.9312133665934892</v>
      </c>
      <c r="Q196" s="88">
        <v>0</v>
      </c>
      <c r="R196" s="89">
        <v>0</v>
      </c>
      <c r="S196" s="90">
        <f t="shared" si="117"/>
        <v>1.9312133665934892</v>
      </c>
      <c r="U196" s="105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1.9312133665934892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18"/>
        <v>1.9312133665934892</v>
      </c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</row>
    <row r="197" spans="1:56" ht="15">
      <c r="A197" s="29" t="s">
        <v>55</v>
      </c>
      <c r="B197" s="44">
        <v>0</v>
      </c>
      <c r="C197" s="44">
        <v>0</v>
      </c>
      <c r="D197" s="44">
        <v>1.0509792020373505</v>
      </c>
      <c r="E197" s="44">
        <v>0</v>
      </c>
      <c r="F197" s="457"/>
      <c r="G197" s="44">
        <v>0</v>
      </c>
      <c r="H197" s="45">
        <v>0</v>
      </c>
      <c r="I197" s="40">
        <f t="shared" si="116"/>
        <v>1.0509792020373505</v>
      </c>
      <c r="K197" s="76" t="s">
        <v>55</v>
      </c>
      <c r="L197" s="44">
        <v>0</v>
      </c>
      <c r="M197" s="44">
        <v>0</v>
      </c>
      <c r="N197" s="44">
        <v>1.0509792020373505</v>
      </c>
      <c r="O197" s="44">
        <v>0</v>
      </c>
      <c r="P197" s="44">
        <v>0</v>
      </c>
      <c r="Q197" s="44">
        <v>0</v>
      </c>
      <c r="R197" s="86">
        <v>0</v>
      </c>
      <c r="S197" s="87">
        <f t="shared" si="117"/>
        <v>1.0509792020373505</v>
      </c>
      <c r="U197" s="106" t="s">
        <v>55</v>
      </c>
      <c r="V197" s="117">
        <v>0</v>
      </c>
      <c r="W197" s="117">
        <v>0</v>
      </c>
      <c r="X197" s="117">
        <v>0</v>
      </c>
      <c r="Y197" s="117">
        <v>0</v>
      </c>
      <c r="Z197" s="117">
        <v>1.0509792020373505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18"/>
        <v>1.0509792020373505</v>
      </c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</row>
    <row r="198" spans="1:56" ht="15">
      <c r="A198" s="28" t="s">
        <v>17</v>
      </c>
      <c r="B198" s="41">
        <v>15.465313036863046</v>
      </c>
      <c r="C198" s="41">
        <v>0</v>
      </c>
      <c r="D198" s="41">
        <v>9.2084496189895759</v>
      </c>
      <c r="E198" s="41">
        <v>0</v>
      </c>
      <c r="F198" s="457"/>
      <c r="G198" s="41">
        <v>0</v>
      </c>
      <c r="H198" s="42">
        <v>0</v>
      </c>
      <c r="I198" s="43">
        <f t="shared" si="116"/>
        <v>24.67376265585262</v>
      </c>
      <c r="K198" s="75" t="s">
        <v>17</v>
      </c>
      <c r="L198" s="88">
        <v>15.465313036863046</v>
      </c>
      <c r="M198" s="88">
        <v>0</v>
      </c>
      <c r="N198" s="88">
        <v>9.2084496189895759</v>
      </c>
      <c r="O198" s="88">
        <v>0</v>
      </c>
      <c r="P198" s="88">
        <v>4.7555263543205717</v>
      </c>
      <c r="Q198" s="88">
        <v>0</v>
      </c>
      <c r="R198" s="89">
        <v>0</v>
      </c>
      <c r="S198" s="90">
        <f t="shared" si="117"/>
        <v>29.429289010173193</v>
      </c>
      <c r="U198" s="105" t="s">
        <v>17</v>
      </c>
      <c r="V198" s="121">
        <v>15.465313036863046</v>
      </c>
      <c r="W198" s="121">
        <v>0</v>
      </c>
      <c r="X198" s="121">
        <v>0</v>
      </c>
      <c r="Y198" s="121">
        <v>0</v>
      </c>
      <c r="Z198" s="121">
        <v>3.4391249932647474</v>
      </c>
      <c r="AA198" s="121">
        <v>0</v>
      </c>
      <c r="AB198" s="121">
        <v>4.7555263543205717</v>
      </c>
      <c r="AC198" s="122">
        <v>5.7693246257248294</v>
      </c>
      <c r="AD198" s="121">
        <v>0</v>
      </c>
      <c r="AE198" s="121">
        <v>0</v>
      </c>
      <c r="AF198" s="121">
        <v>0</v>
      </c>
      <c r="AG198" s="121">
        <v>5.7693246257248294</v>
      </c>
      <c r="AH198" s="121">
        <v>0</v>
      </c>
      <c r="AI198" s="123">
        <f t="shared" si="118"/>
        <v>29.429289010173193</v>
      </c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</row>
    <row r="199" spans="1:56" ht="15">
      <c r="A199" s="29" t="s">
        <v>139</v>
      </c>
      <c r="B199" s="44">
        <v>53.227655374246808</v>
      </c>
      <c r="C199" s="44">
        <v>75.343152369233408</v>
      </c>
      <c r="D199" s="44">
        <v>589.54698345907525</v>
      </c>
      <c r="E199" s="44">
        <v>0</v>
      </c>
      <c r="F199" s="457"/>
      <c r="G199" s="44">
        <v>0</v>
      </c>
      <c r="H199" s="45">
        <v>0</v>
      </c>
      <c r="I199" s="40">
        <f t="shared" si="116"/>
        <v>718.11779120255551</v>
      </c>
      <c r="K199" s="76" t="s">
        <v>139</v>
      </c>
      <c r="L199" s="44">
        <v>53.227655374246808</v>
      </c>
      <c r="M199" s="44">
        <v>75.343152369233408</v>
      </c>
      <c r="N199" s="44">
        <v>589.54698345907525</v>
      </c>
      <c r="O199" s="44">
        <v>0</v>
      </c>
      <c r="P199" s="44">
        <v>0</v>
      </c>
      <c r="Q199" s="44">
        <v>0</v>
      </c>
      <c r="R199" s="86">
        <v>0</v>
      </c>
      <c r="S199" s="87">
        <f t="shared" si="117"/>
        <v>718.11779120255551</v>
      </c>
      <c r="U199" s="106" t="s">
        <v>139</v>
      </c>
      <c r="V199" s="117">
        <v>39.692759429287022</v>
      </c>
      <c r="W199" s="117">
        <v>0</v>
      </c>
      <c r="X199" s="117">
        <v>0</v>
      </c>
      <c r="Y199" s="117">
        <v>75.343152369233408</v>
      </c>
      <c r="Z199" s="117">
        <v>573.95826970072665</v>
      </c>
      <c r="AA199" s="117">
        <v>0</v>
      </c>
      <c r="AB199" s="117">
        <v>0</v>
      </c>
      <c r="AC199" s="118">
        <v>29.123609703308432</v>
      </c>
      <c r="AD199" s="117">
        <v>13.534895944959784</v>
      </c>
      <c r="AE199" s="117">
        <v>0</v>
      </c>
      <c r="AF199" s="117">
        <v>0</v>
      </c>
      <c r="AG199" s="117">
        <v>15.588713758348652</v>
      </c>
      <c r="AH199" s="117">
        <v>0</v>
      </c>
      <c r="AI199" s="120">
        <f t="shared" si="118"/>
        <v>718.11779120255551</v>
      </c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</row>
    <row r="200" spans="1:56" ht="15">
      <c r="A200" s="28" t="s">
        <v>25</v>
      </c>
      <c r="B200" s="41">
        <v>68.847193859500251</v>
      </c>
      <c r="C200" s="41">
        <v>0.68456711328893727</v>
      </c>
      <c r="D200" s="41">
        <v>714.62387423323162</v>
      </c>
      <c r="E200" s="41">
        <v>528.21835574601278</v>
      </c>
      <c r="F200" s="457"/>
      <c r="G200" s="41">
        <v>59.598146211806281</v>
      </c>
      <c r="H200" s="42">
        <v>0</v>
      </c>
      <c r="I200" s="43">
        <f t="shared" si="116"/>
        <v>1371.97213716384</v>
      </c>
      <c r="K200" s="75" t="s">
        <v>25</v>
      </c>
      <c r="L200" s="88">
        <v>68.847193859500251</v>
      </c>
      <c r="M200" s="88">
        <v>0.68456711328893727</v>
      </c>
      <c r="N200" s="88">
        <v>714.62387423323162</v>
      </c>
      <c r="O200" s="88">
        <v>528.21835574601278</v>
      </c>
      <c r="P200" s="88">
        <v>18.349582429734895</v>
      </c>
      <c r="Q200" s="88">
        <v>59.598146211806281</v>
      </c>
      <c r="R200" s="89">
        <v>0</v>
      </c>
      <c r="S200" s="90">
        <f t="shared" si="117"/>
        <v>1390.3217195935749</v>
      </c>
      <c r="U200" s="105" t="s">
        <v>25</v>
      </c>
      <c r="V200" s="121">
        <v>6.5134197881404274</v>
      </c>
      <c r="W200" s="121">
        <v>12.071541329604793</v>
      </c>
      <c r="X200" s="121">
        <v>59.598146211806281</v>
      </c>
      <c r="Y200" s="121">
        <v>0.68456711328893727</v>
      </c>
      <c r="Z200" s="121">
        <v>703.22734932255753</v>
      </c>
      <c r="AA200" s="121">
        <v>527.50900559347679</v>
      </c>
      <c r="AB200" s="121">
        <v>18.349582429734895</v>
      </c>
      <c r="AC200" s="122">
        <v>62.368107804965106</v>
      </c>
      <c r="AD200" s="121">
        <v>50.262232741755035</v>
      </c>
      <c r="AE200" s="121">
        <v>0.55026763147378421</v>
      </c>
      <c r="AF200" s="121">
        <v>0</v>
      </c>
      <c r="AG200" s="121">
        <v>11.396524910674053</v>
      </c>
      <c r="AH200" s="121">
        <v>0.15908252106223106</v>
      </c>
      <c r="AI200" s="123">
        <f t="shared" si="118"/>
        <v>1390.3217195935749</v>
      </c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</row>
    <row r="201" spans="1:56" ht="15">
      <c r="A201" s="29" t="s">
        <v>24</v>
      </c>
      <c r="B201" s="44">
        <v>1.6059775573270625</v>
      </c>
      <c r="C201" s="44">
        <v>0.26322506613651997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116"/>
        <v>1.8692026234635826</v>
      </c>
      <c r="K201" s="76" t="s">
        <v>24</v>
      </c>
      <c r="L201" s="44">
        <v>1.6059775573270625</v>
      </c>
      <c r="M201" s="44">
        <v>0.26322506613651997</v>
      </c>
      <c r="N201" s="44">
        <v>0</v>
      </c>
      <c r="O201" s="44">
        <v>0</v>
      </c>
      <c r="P201" s="44">
        <v>0</v>
      </c>
      <c r="Q201" s="44">
        <v>0</v>
      </c>
      <c r="R201" s="86">
        <v>0</v>
      </c>
      <c r="S201" s="87">
        <f t="shared" si="117"/>
        <v>1.8692026234635826</v>
      </c>
      <c r="U201" s="106" t="s">
        <v>24</v>
      </c>
      <c r="V201" s="117">
        <v>1.6058267683726131</v>
      </c>
      <c r="W201" s="117">
        <v>0</v>
      </c>
      <c r="X201" s="117">
        <v>0</v>
      </c>
      <c r="Y201" s="117">
        <v>0.26322506613651997</v>
      </c>
      <c r="Z201" s="117">
        <v>0</v>
      </c>
      <c r="AA201" s="117">
        <v>0</v>
      </c>
      <c r="AB201" s="117">
        <v>0</v>
      </c>
      <c r="AC201" s="118">
        <v>1.5078895444931405E-4</v>
      </c>
      <c r="AD201" s="117">
        <v>1.5078895444931405E-4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18"/>
        <v>1.8692026234635826</v>
      </c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</row>
    <row r="202" spans="1:56" ht="15">
      <c r="A202" s="28" t="s">
        <v>56</v>
      </c>
      <c r="B202" s="41">
        <v>0.12220934956265626</v>
      </c>
      <c r="C202" s="41">
        <v>0.20725193817584492</v>
      </c>
      <c r="D202" s="41">
        <v>0.37796706050306061</v>
      </c>
      <c r="E202" s="41">
        <v>0</v>
      </c>
      <c r="F202" s="457"/>
      <c r="G202" s="41">
        <v>0</v>
      </c>
      <c r="H202" s="42">
        <v>0</v>
      </c>
      <c r="I202" s="43">
        <f t="shared" si="116"/>
        <v>0.70742834824156176</v>
      </c>
      <c r="K202" s="75" t="s">
        <v>56</v>
      </c>
      <c r="L202" s="88">
        <v>0.12220934956265626</v>
      </c>
      <c r="M202" s="88">
        <v>0.20725193817584492</v>
      </c>
      <c r="N202" s="88">
        <v>0.37796706050306061</v>
      </c>
      <c r="O202" s="88">
        <v>0</v>
      </c>
      <c r="P202" s="88">
        <v>0</v>
      </c>
      <c r="Q202" s="88">
        <v>0</v>
      </c>
      <c r="R202" s="89">
        <v>0</v>
      </c>
      <c r="S202" s="90">
        <f t="shared" si="117"/>
        <v>0.70742834824156176</v>
      </c>
      <c r="U202" s="105" t="s">
        <v>56</v>
      </c>
      <c r="V202" s="121">
        <v>0.12220934956265626</v>
      </c>
      <c r="W202" s="121">
        <v>0</v>
      </c>
      <c r="X202" s="121">
        <v>0</v>
      </c>
      <c r="Y202" s="121">
        <v>0.20725193817584492</v>
      </c>
      <c r="Z202" s="121">
        <v>0.37796706050306061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18"/>
        <v>0.70742834824156176</v>
      </c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</row>
    <row r="203" spans="1:56" ht="15">
      <c r="A203" s="29" t="s">
        <v>22</v>
      </c>
      <c r="B203" s="44">
        <v>0</v>
      </c>
      <c r="C203" s="44">
        <v>0</v>
      </c>
      <c r="D203" s="44">
        <v>124.08619825293817</v>
      </c>
      <c r="E203" s="44">
        <v>0</v>
      </c>
      <c r="F203" s="457"/>
      <c r="G203" s="44">
        <v>0</v>
      </c>
      <c r="H203" s="45">
        <v>0</v>
      </c>
      <c r="I203" s="40">
        <f t="shared" si="116"/>
        <v>124.08619825293817</v>
      </c>
      <c r="K203" s="76" t="s">
        <v>22</v>
      </c>
      <c r="L203" s="44">
        <v>0</v>
      </c>
      <c r="M203" s="44">
        <v>0</v>
      </c>
      <c r="N203" s="44">
        <v>124.08619825293817</v>
      </c>
      <c r="O203" s="44">
        <v>0</v>
      </c>
      <c r="P203" s="44">
        <v>11.74985052178074</v>
      </c>
      <c r="Q203" s="44">
        <v>0</v>
      </c>
      <c r="R203" s="86">
        <v>0</v>
      </c>
      <c r="S203" s="87">
        <f t="shared" si="117"/>
        <v>135.8360487747189</v>
      </c>
      <c r="U203" s="106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124.08619825293817</v>
      </c>
      <c r="AA203" s="117">
        <v>0</v>
      </c>
      <c r="AB203" s="117">
        <v>11.74985052178074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18"/>
        <v>135.8360487747189</v>
      </c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</row>
    <row r="204" spans="1:56" ht="15">
      <c r="A204" s="28" t="s">
        <v>21</v>
      </c>
      <c r="B204" s="41">
        <v>0</v>
      </c>
      <c r="C204" s="41">
        <v>0</v>
      </c>
      <c r="D204" s="41">
        <v>167.15971932191997</v>
      </c>
      <c r="E204" s="41">
        <v>0</v>
      </c>
      <c r="F204" s="457"/>
      <c r="G204" s="41">
        <v>0</v>
      </c>
      <c r="H204" s="42">
        <v>0</v>
      </c>
      <c r="I204" s="43">
        <f t="shared" si="116"/>
        <v>167.15971932191997</v>
      </c>
      <c r="K204" s="75" t="s">
        <v>21</v>
      </c>
      <c r="L204" s="88">
        <v>0</v>
      </c>
      <c r="M204" s="88">
        <v>0</v>
      </c>
      <c r="N204" s="88">
        <v>167.15971932191997</v>
      </c>
      <c r="O204" s="88">
        <v>0</v>
      </c>
      <c r="P204" s="88">
        <v>0</v>
      </c>
      <c r="Q204" s="88">
        <v>0</v>
      </c>
      <c r="R204" s="89">
        <v>0</v>
      </c>
      <c r="S204" s="90">
        <f t="shared" si="117"/>
        <v>167.15971932191997</v>
      </c>
      <c r="U204" s="105" t="s">
        <v>57</v>
      </c>
      <c r="V204" s="121">
        <v>0</v>
      </c>
      <c r="W204" s="121">
        <v>0</v>
      </c>
      <c r="X204" s="121">
        <v>0</v>
      </c>
      <c r="Y204" s="121">
        <v>0</v>
      </c>
      <c r="Z204" s="121">
        <v>167.15971932191997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18"/>
        <v>167.15971932191997</v>
      </c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</row>
    <row r="205" spans="1:56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116"/>
        <v>0</v>
      </c>
      <c r="K205" s="77" t="s">
        <v>60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6">
        <v>0</v>
      </c>
      <c r="S205" s="87">
        <f t="shared" si="117"/>
        <v>0</v>
      </c>
      <c r="U205" s="107" t="s">
        <v>58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18"/>
        <v>0</v>
      </c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</row>
    <row r="206" spans="1:56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116"/>
        <v>0</v>
      </c>
      <c r="K206" s="78" t="s">
        <v>23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>
        <v>0</v>
      </c>
      <c r="S206" s="93">
        <f t="shared" si="117"/>
        <v>0</v>
      </c>
      <c r="U206" s="108" t="s">
        <v>61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18"/>
        <v>0</v>
      </c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</row>
    <row r="207" spans="1:56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116"/>
        <v>0</v>
      </c>
      <c r="K207" s="79" t="s">
        <v>19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94">
        <v>0</v>
      </c>
      <c r="S207" s="95">
        <f t="shared" si="117"/>
        <v>0</v>
      </c>
      <c r="U207" s="109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18"/>
        <v>0</v>
      </c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</row>
    <row r="208" spans="1:56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116"/>
        <v>0</v>
      </c>
      <c r="K208" s="78" t="s">
        <v>20</v>
      </c>
      <c r="L208" s="91">
        <v>0</v>
      </c>
      <c r="M208" s="91">
        <v>0</v>
      </c>
      <c r="N208" s="91">
        <v>0</v>
      </c>
      <c r="O208" s="91">
        <v>0</v>
      </c>
      <c r="P208" s="91">
        <v>0</v>
      </c>
      <c r="Q208" s="91">
        <v>0</v>
      </c>
      <c r="R208" s="92">
        <v>0</v>
      </c>
      <c r="S208" s="93">
        <f t="shared" si="117"/>
        <v>0</v>
      </c>
      <c r="U208" s="108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18"/>
        <v>0</v>
      </c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</row>
    <row r="209" spans="1:56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116"/>
        <v>0</v>
      </c>
      <c r="K209" s="80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6">
        <v>0</v>
      </c>
      <c r="S209" s="97">
        <f t="shared" si="117"/>
        <v>0</v>
      </c>
      <c r="U209" s="109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18"/>
        <v>0</v>
      </c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</row>
    <row r="210" spans="1:56" ht="15">
      <c r="A210" s="35" t="s">
        <v>26</v>
      </c>
      <c r="B210" s="69">
        <f>SUM(B189:B205)</f>
        <v>308.48001665759585</v>
      </c>
      <c r="C210" s="69">
        <f t="shared" ref="C210:I210" si="119">SUM(C189:C205)</f>
        <v>78.316788005837395</v>
      </c>
      <c r="D210" s="69">
        <f t="shared" si="119"/>
        <v>2994.5799836468409</v>
      </c>
      <c r="E210" s="69">
        <f t="shared" si="119"/>
        <v>529.97406778867321</v>
      </c>
      <c r="F210" s="69">
        <f t="shared" si="119"/>
        <v>0</v>
      </c>
      <c r="G210" s="69">
        <f t="shared" si="119"/>
        <v>59.598146211806281</v>
      </c>
      <c r="H210" s="70">
        <f t="shared" si="119"/>
        <v>0</v>
      </c>
      <c r="I210" s="40">
        <f t="shared" si="119"/>
        <v>3970.9490023107533</v>
      </c>
      <c r="K210" s="81" t="s">
        <v>26</v>
      </c>
      <c r="L210" s="69">
        <f>SUM(L189:L205)</f>
        <v>308.48001665759585</v>
      </c>
      <c r="M210" s="69">
        <f t="shared" ref="M210:S210" si="120">SUM(M189:M205)</f>
        <v>78.316788005837395</v>
      </c>
      <c r="N210" s="69">
        <f t="shared" si="120"/>
        <v>2994.5799836468409</v>
      </c>
      <c r="O210" s="69">
        <f t="shared" si="120"/>
        <v>529.97406778867321</v>
      </c>
      <c r="P210" s="69">
        <f t="shared" si="120"/>
        <v>322.79513857572982</v>
      </c>
      <c r="Q210" s="69">
        <f t="shared" si="120"/>
        <v>59.598146211806281</v>
      </c>
      <c r="R210" s="70">
        <f t="shared" si="120"/>
        <v>0</v>
      </c>
      <c r="S210" s="98">
        <f t="shared" si="120"/>
        <v>4293.7441408864834</v>
      </c>
      <c r="U210" s="110" t="s">
        <v>59</v>
      </c>
      <c r="V210" s="130">
        <f>SUM(V189:V205)</f>
        <v>232.53826007345299</v>
      </c>
      <c r="W210" s="130">
        <f t="shared" ref="W210:AH210" si="121">SUM(W189:W205)</f>
        <v>12.071541329604793</v>
      </c>
      <c r="X210" s="130">
        <f t="shared" si="121"/>
        <v>59.598146211806281</v>
      </c>
      <c r="Y210" s="130">
        <f t="shared" si="121"/>
        <v>78.316788005837395</v>
      </c>
      <c r="Z210" s="130">
        <f t="shared" si="121"/>
        <v>2958.7789089376774</v>
      </c>
      <c r="AA210" s="130">
        <f t="shared" si="121"/>
        <v>527.73418669682201</v>
      </c>
      <c r="AB210" s="130">
        <f t="shared" si="121"/>
        <v>322.79513857572982</v>
      </c>
      <c r="AC210" s="130">
        <f t="shared" si="121"/>
        <v>101.9111710555528</v>
      </c>
      <c r="AD210" s="131">
        <f t="shared" si="121"/>
        <v>63.870215254538159</v>
      </c>
      <c r="AE210" s="131">
        <f t="shared" si="121"/>
        <v>2.0807985707889589</v>
      </c>
      <c r="AF210" s="131">
        <f t="shared" si="121"/>
        <v>0</v>
      </c>
      <c r="AG210" s="131">
        <f t="shared" si="121"/>
        <v>35.801074709163458</v>
      </c>
      <c r="AH210" s="131">
        <f t="shared" si="121"/>
        <v>0.15908252106223106</v>
      </c>
      <c r="AI210" s="132">
        <f>SUM(V210:AC210)</f>
        <v>4293.7441408864834</v>
      </c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</row>
    <row r="211" spans="1:56" s="3" customFormat="1" ht="15" thickBot="1">
      <c r="A211" s="32" t="s">
        <v>83</v>
      </c>
      <c r="B211" s="49">
        <f>IF($I210=0,"-",B210/$I210)</f>
        <v>7.7684205079966234E-2</v>
      </c>
      <c r="C211" s="49">
        <f t="shared" ref="C211:H211" si="122">IF($I210=0,"-",C210/$I210)</f>
        <v>1.9722436112945222E-2</v>
      </c>
      <c r="D211" s="49">
        <f t="shared" si="122"/>
        <v>0.75412199499521426</v>
      </c>
      <c r="E211" s="49">
        <f t="shared" si="122"/>
        <v>0.13346282399503837</v>
      </c>
      <c r="F211" s="49">
        <f t="shared" si="122"/>
        <v>0</v>
      </c>
      <c r="G211" s="49">
        <f t="shared" si="122"/>
        <v>1.5008539816836038E-2</v>
      </c>
      <c r="H211" s="71">
        <f t="shared" si="122"/>
        <v>0</v>
      </c>
      <c r="I211" s="50">
        <f>SUM(B211:H211)</f>
        <v>1.0000000000000002</v>
      </c>
      <c r="J211" s="5"/>
      <c r="K211" s="82" t="s">
        <v>83</v>
      </c>
      <c r="L211" s="99">
        <f>IF($S210=0,"-",L210/$S210)</f>
        <v>7.1844061158685454E-2</v>
      </c>
      <c r="M211" s="99">
        <f t="shared" ref="M211:R211" si="123">IF($S210=0,"-",M210/$S210)</f>
        <v>1.8239742619984844E-2</v>
      </c>
      <c r="N211" s="99">
        <f t="shared" si="123"/>
        <v>0.69742860435754372</v>
      </c>
      <c r="O211" s="99">
        <f t="shared" si="123"/>
        <v>0.12342935452116975</v>
      </c>
      <c r="P211" s="99">
        <f t="shared" si="123"/>
        <v>7.5178009677373508E-2</v>
      </c>
      <c r="Q211" s="99">
        <f t="shared" si="123"/>
        <v>1.3880227665242693E-2</v>
      </c>
      <c r="R211" s="100">
        <f t="shared" si="123"/>
        <v>0</v>
      </c>
      <c r="S211" s="101">
        <f>SUM(L211:R211)</f>
        <v>1</v>
      </c>
      <c r="T211" s="5"/>
      <c r="U211" s="111" t="s">
        <v>83</v>
      </c>
      <c r="V211" s="133">
        <f>+V210/$AI210</f>
        <v>5.4157456160264662E-2</v>
      </c>
      <c r="W211" s="133">
        <f t="shared" ref="W211:AH211" si="124">+W210/$AI210</f>
        <v>2.8114253978609241E-3</v>
      </c>
      <c r="X211" s="133">
        <f t="shared" si="124"/>
        <v>1.3880227665242693E-2</v>
      </c>
      <c r="Y211" s="133">
        <f t="shared" si="124"/>
        <v>1.8239742619984844E-2</v>
      </c>
      <c r="Z211" s="133">
        <f t="shared" si="124"/>
        <v>0.68909064253810193</v>
      </c>
      <c r="AA211" s="133">
        <f t="shared" si="124"/>
        <v>0.12290769300190914</v>
      </c>
      <c r="AB211" s="133">
        <f t="shared" si="124"/>
        <v>7.5178009677373508E-2</v>
      </c>
      <c r="AC211" s="133">
        <f t="shared" si="124"/>
        <v>2.3734802939262303E-2</v>
      </c>
      <c r="AD211" s="133">
        <f t="shared" si="124"/>
        <v>1.4875179600559889E-2</v>
      </c>
      <c r="AE211" s="133">
        <f t="shared" si="124"/>
        <v>4.8461168213888002E-4</v>
      </c>
      <c r="AF211" s="133">
        <f t="shared" si="124"/>
        <v>0</v>
      </c>
      <c r="AG211" s="133">
        <f t="shared" si="124"/>
        <v>8.3379618194418057E-3</v>
      </c>
      <c r="AH211" s="133">
        <f t="shared" si="124"/>
        <v>3.7049837121731008E-5</v>
      </c>
      <c r="AI211" s="134">
        <f>SUM(V211:AC211)</f>
        <v>1</v>
      </c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</row>
    <row r="212" spans="1:56" ht="15" thickBot="1">
      <c r="A212" s="33"/>
      <c r="B212" s="33"/>
      <c r="C212" s="33"/>
      <c r="D212" s="33"/>
      <c r="E212" s="33"/>
      <c r="F212" s="33"/>
      <c r="G212" s="33"/>
      <c r="H212" s="33"/>
      <c r="I212" s="33"/>
      <c r="K212" s="33"/>
      <c r="L212" s="33"/>
      <c r="M212" s="33"/>
      <c r="N212" s="33"/>
      <c r="O212" s="33"/>
      <c r="P212" s="33"/>
      <c r="Q212" s="33"/>
      <c r="R212" s="33"/>
      <c r="S212" s="33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</row>
    <row r="213" spans="1:56" ht="42.7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7" t="s">
        <v>32</v>
      </c>
      <c r="L213" s="84" t="s">
        <v>0</v>
      </c>
      <c r="M213" s="84" t="s">
        <v>1</v>
      </c>
      <c r="N213" s="84" t="s">
        <v>2</v>
      </c>
      <c r="O213" s="84" t="s">
        <v>3</v>
      </c>
      <c r="P213" s="84" t="s">
        <v>27</v>
      </c>
      <c r="Q213" s="84" t="s">
        <v>4</v>
      </c>
      <c r="R213" s="84" t="s">
        <v>5</v>
      </c>
      <c r="S213" s="85" t="s">
        <v>6</v>
      </c>
      <c r="U213" s="415" t="s">
        <v>32</v>
      </c>
      <c r="V213" s="114" t="s">
        <v>68</v>
      </c>
      <c r="W213" s="114" t="s">
        <v>69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51</v>
      </c>
      <c r="AC213" s="114" t="s">
        <v>63</v>
      </c>
      <c r="AD213" s="115" t="s">
        <v>70</v>
      </c>
      <c r="AE213" s="115" t="s">
        <v>71</v>
      </c>
      <c r="AF213" s="115" t="s">
        <v>72</v>
      </c>
      <c r="AG213" s="115" t="s">
        <v>73</v>
      </c>
      <c r="AH213" s="115" t="s">
        <v>74</v>
      </c>
      <c r="AI213" s="116" t="s">
        <v>59</v>
      </c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</row>
    <row r="214" spans="1:56" ht="15" customHeight="1">
      <c r="A214" s="447" t="s">
        <v>32</v>
      </c>
      <c r="B214" s="387" t="s">
        <v>115</v>
      </c>
      <c r="C214" s="388"/>
      <c r="D214" s="388"/>
      <c r="E214" s="388"/>
      <c r="F214" s="388"/>
      <c r="G214" s="388"/>
      <c r="H214" s="388"/>
      <c r="I214" s="389"/>
      <c r="K214" s="408" t="s">
        <v>32</v>
      </c>
      <c r="L214" s="390" t="s">
        <v>115</v>
      </c>
      <c r="M214" s="391"/>
      <c r="N214" s="391"/>
      <c r="O214" s="391"/>
      <c r="P214" s="391"/>
      <c r="Q214" s="391"/>
      <c r="R214" s="391"/>
      <c r="S214" s="392"/>
      <c r="U214" s="416" t="s">
        <v>32</v>
      </c>
      <c r="V214" s="413" t="s">
        <v>115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</row>
    <row r="215" spans="1:56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  <c r="K215" s="83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2">
        <v>0</v>
      </c>
      <c r="S215" s="103">
        <f>SUM(L215:R215)</f>
        <v>0</v>
      </c>
      <c r="U215" s="104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</row>
    <row r="216" spans="1:56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125">SUM(B216:H216)</f>
        <v>0</v>
      </c>
      <c r="K216" s="75" t="s">
        <v>8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9">
        <v>0</v>
      </c>
      <c r="S216" s="90">
        <f t="shared" ref="S216:S235" si="126">SUM(L216:R216)</f>
        <v>0</v>
      </c>
      <c r="U216" s="105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27">SUM(V216:AC216)</f>
        <v>0</v>
      </c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</row>
    <row r="217" spans="1:56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125"/>
        <v>0</v>
      </c>
      <c r="K217" s="76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6">
        <v>0</v>
      </c>
      <c r="S217" s="87">
        <f t="shared" si="126"/>
        <v>0</v>
      </c>
      <c r="U217" s="106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27"/>
        <v>0</v>
      </c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</row>
    <row r="218" spans="1:56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125"/>
        <v>0</v>
      </c>
      <c r="K218" s="75" t="s">
        <v>52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9">
        <v>0</v>
      </c>
      <c r="S218" s="90">
        <f t="shared" si="126"/>
        <v>0</v>
      </c>
      <c r="U218" s="105" t="s">
        <v>52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27"/>
        <v>0</v>
      </c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</row>
    <row r="219" spans="1:56" ht="15">
      <c r="A219" s="29" t="s">
        <v>16</v>
      </c>
      <c r="B219" s="44">
        <v>9.6888841048975767</v>
      </c>
      <c r="C219" s="44">
        <v>4.9648453068510543</v>
      </c>
      <c r="D219" s="44">
        <v>1.3116798980877331</v>
      </c>
      <c r="E219" s="44">
        <v>0</v>
      </c>
      <c r="F219" s="457"/>
      <c r="G219" s="44">
        <v>0</v>
      </c>
      <c r="H219" s="45">
        <v>0</v>
      </c>
      <c r="I219" s="40">
        <f t="shared" si="125"/>
        <v>15.965409309836366</v>
      </c>
      <c r="K219" s="76" t="s">
        <v>16</v>
      </c>
      <c r="L219" s="44">
        <v>9.6888841048975767</v>
      </c>
      <c r="M219" s="44">
        <v>4.9648453068510543</v>
      </c>
      <c r="N219" s="44">
        <v>1.3116798980877331</v>
      </c>
      <c r="O219" s="44">
        <v>0</v>
      </c>
      <c r="P219" s="44">
        <v>0</v>
      </c>
      <c r="Q219" s="44">
        <v>0</v>
      </c>
      <c r="R219" s="86">
        <v>0</v>
      </c>
      <c r="S219" s="87">
        <f t="shared" si="126"/>
        <v>15.965409309836366</v>
      </c>
      <c r="U219" s="106" t="s">
        <v>16</v>
      </c>
      <c r="V219" s="117">
        <v>9.6888841048975767</v>
      </c>
      <c r="W219" s="117">
        <v>0</v>
      </c>
      <c r="X219" s="117">
        <v>0</v>
      </c>
      <c r="Y219" s="117">
        <v>4.9648453068510543</v>
      </c>
      <c r="Z219" s="117">
        <v>0.92589169276781158</v>
      </c>
      <c r="AA219" s="117">
        <v>0</v>
      </c>
      <c r="AB219" s="117">
        <v>0</v>
      </c>
      <c r="AC219" s="118">
        <v>0.38578820531992158</v>
      </c>
      <c r="AD219" s="119">
        <v>0</v>
      </c>
      <c r="AE219" s="119">
        <v>0</v>
      </c>
      <c r="AF219" s="119">
        <v>0</v>
      </c>
      <c r="AG219" s="119">
        <v>0.38578820531992158</v>
      </c>
      <c r="AH219" s="119">
        <v>0</v>
      </c>
      <c r="AI219" s="120">
        <f t="shared" si="127"/>
        <v>15.965409309836364</v>
      </c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</row>
    <row r="220" spans="1:56" ht="15">
      <c r="A220" s="28" t="s">
        <v>64</v>
      </c>
      <c r="B220" s="41">
        <v>2.0508327514034885</v>
      </c>
      <c r="C220" s="41">
        <v>0</v>
      </c>
      <c r="D220" s="41">
        <v>2.0190584089730685</v>
      </c>
      <c r="E220" s="41">
        <v>0</v>
      </c>
      <c r="F220" s="457"/>
      <c r="G220" s="41">
        <v>0</v>
      </c>
      <c r="H220" s="42">
        <v>0</v>
      </c>
      <c r="I220" s="43">
        <f t="shared" si="125"/>
        <v>4.0698911603765566</v>
      </c>
      <c r="K220" s="75" t="s">
        <v>64</v>
      </c>
      <c r="L220" s="88">
        <v>2.0508327514034885</v>
      </c>
      <c r="M220" s="88">
        <v>0</v>
      </c>
      <c r="N220" s="88">
        <v>2.0190584089730685</v>
      </c>
      <c r="O220" s="88">
        <v>0</v>
      </c>
      <c r="P220" s="88">
        <v>0</v>
      </c>
      <c r="Q220" s="88">
        <v>0</v>
      </c>
      <c r="R220" s="89">
        <v>0</v>
      </c>
      <c r="S220" s="90">
        <f t="shared" si="126"/>
        <v>4.0698911603765566</v>
      </c>
      <c r="U220" s="105" t="s">
        <v>53</v>
      </c>
      <c r="V220" s="121">
        <v>2.0508327514034885</v>
      </c>
      <c r="W220" s="121">
        <v>0</v>
      </c>
      <c r="X220" s="121">
        <v>0</v>
      </c>
      <c r="Y220" s="121">
        <v>0</v>
      </c>
      <c r="Z220" s="121">
        <v>2.0190584089730685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27"/>
        <v>4.0698911603765566</v>
      </c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</row>
    <row r="221" spans="1:56" ht="15">
      <c r="A221" s="29" t="s">
        <v>54</v>
      </c>
      <c r="B221" s="44">
        <v>0</v>
      </c>
      <c r="C221" s="44">
        <v>0</v>
      </c>
      <c r="D221" s="44">
        <v>0</v>
      </c>
      <c r="E221" s="44">
        <v>9.3809639496975194E-3</v>
      </c>
      <c r="F221" s="457"/>
      <c r="G221" s="44">
        <v>0</v>
      </c>
      <c r="H221" s="45">
        <v>0</v>
      </c>
      <c r="I221" s="40">
        <f t="shared" si="125"/>
        <v>9.3809639496975194E-3</v>
      </c>
      <c r="K221" s="76" t="s">
        <v>54</v>
      </c>
      <c r="L221" s="44">
        <v>0</v>
      </c>
      <c r="M221" s="44">
        <v>0</v>
      </c>
      <c r="N221" s="44">
        <v>0</v>
      </c>
      <c r="O221" s="44">
        <v>9.3809639496975194E-3</v>
      </c>
      <c r="P221" s="44">
        <v>14.002557211485616</v>
      </c>
      <c r="Q221" s="44">
        <v>0</v>
      </c>
      <c r="R221" s="86">
        <v>0</v>
      </c>
      <c r="S221" s="87">
        <f t="shared" si="126"/>
        <v>14.011938175435313</v>
      </c>
      <c r="U221" s="106" t="s">
        <v>54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9.3809639496975194E-3</v>
      </c>
      <c r="AB221" s="117">
        <v>14.002557211485616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27"/>
        <v>14.011938175435313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</row>
    <row r="222" spans="1:56" ht="15">
      <c r="A222" s="28" t="s">
        <v>12</v>
      </c>
      <c r="B222" s="41">
        <v>0</v>
      </c>
      <c r="C222" s="41">
        <v>0</v>
      </c>
      <c r="D222" s="41">
        <v>0</v>
      </c>
      <c r="E222" s="41">
        <v>1.1042385200959492E-15</v>
      </c>
      <c r="F222" s="457"/>
      <c r="G222" s="41">
        <v>0</v>
      </c>
      <c r="H222" s="42">
        <v>0</v>
      </c>
      <c r="I222" s="43">
        <f t="shared" si="125"/>
        <v>1.1042385200959492E-15</v>
      </c>
      <c r="K222" s="75" t="s">
        <v>12</v>
      </c>
      <c r="L222" s="88">
        <v>0</v>
      </c>
      <c r="M222" s="88">
        <v>0</v>
      </c>
      <c r="N222" s="88">
        <v>0</v>
      </c>
      <c r="O222" s="88">
        <v>1.1042385200959492E-15</v>
      </c>
      <c r="P222" s="88">
        <v>1.5599583649305266</v>
      </c>
      <c r="Q222" s="88">
        <v>0</v>
      </c>
      <c r="R222" s="89">
        <v>0</v>
      </c>
      <c r="S222" s="90">
        <f t="shared" si="126"/>
        <v>1.5599583649305278</v>
      </c>
      <c r="U222" s="105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1.1042385200959492E-15</v>
      </c>
      <c r="AB222" s="121">
        <v>1.5599583649305266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27"/>
        <v>1.5599583649305278</v>
      </c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</row>
    <row r="223" spans="1:56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125"/>
        <v>0</v>
      </c>
      <c r="K223" s="76" t="s">
        <v>55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6">
        <v>0</v>
      </c>
      <c r="S223" s="87">
        <f t="shared" si="126"/>
        <v>0</v>
      </c>
      <c r="U223" s="106" t="s">
        <v>55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27"/>
        <v>0</v>
      </c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</row>
    <row r="224" spans="1:56" ht="15">
      <c r="A224" s="28" t="s">
        <v>17</v>
      </c>
      <c r="B224" s="41">
        <v>2.1112649851154304</v>
      </c>
      <c r="C224" s="41">
        <v>0</v>
      </c>
      <c r="D224" s="41">
        <v>8.3626464643245733</v>
      </c>
      <c r="E224" s="41">
        <v>0.44197140954239494</v>
      </c>
      <c r="F224" s="457"/>
      <c r="G224" s="41">
        <v>0</v>
      </c>
      <c r="H224" s="42">
        <v>0</v>
      </c>
      <c r="I224" s="43">
        <f t="shared" si="125"/>
        <v>10.915882858982398</v>
      </c>
      <c r="K224" s="75" t="s">
        <v>17</v>
      </c>
      <c r="L224" s="88">
        <v>2.1112649851154304</v>
      </c>
      <c r="M224" s="88">
        <v>0</v>
      </c>
      <c r="N224" s="88">
        <v>8.3626464643245733</v>
      </c>
      <c r="O224" s="88">
        <v>0.44197140954239494</v>
      </c>
      <c r="P224" s="88">
        <v>0</v>
      </c>
      <c r="Q224" s="88">
        <v>0</v>
      </c>
      <c r="R224" s="89">
        <v>0</v>
      </c>
      <c r="S224" s="90">
        <f t="shared" si="126"/>
        <v>10.915882858982398</v>
      </c>
      <c r="U224" s="105" t="s">
        <v>17</v>
      </c>
      <c r="V224" s="121">
        <v>2.1112649851154304</v>
      </c>
      <c r="W224" s="121">
        <v>0</v>
      </c>
      <c r="X224" s="121">
        <v>0</v>
      </c>
      <c r="Y224" s="121">
        <v>0</v>
      </c>
      <c r="Z224" s="121">
        <v>8.3626464643245733</v>
      </c>
      <c r="AA224" s="121">
        <v>0.44197140954239494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27"/>
        <v>10.915882858982398</v>
      </c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</row>
    <row r="225" spans="1:56" ht="15">
      <c r="A225" s="29" t="s">
        <v>139</v>
      </c>
      <c r="B225" s="44">
        <v>2.0584188801723466</v>
      </c>
      <c r="C225" s="44">
        <v>8.1228049359840404E-2</v>
      </c>
      <c r="D225" s="44">
        <v>17.672051148039163</v>
      </c>
      <c r="E225" s="44">
        <v>2.249392136118657E-2</v>
      </c>
      <c r="F225" s="457"/>
      <c r="G225" s="44">
        <v>0</v>
      </c>
      <c r="H225" s="45">
        <v>0</v>
      </c>
      <c r="I225" s="40">
        <f t="shared" si="125"/>
        <v>19.834191998932535</v>
      </c>
      <c r="K225" s="76" t="s">
        <v>139</v>
      </c>
      <c r="L225" s="44">
        <v>2.0584188801723466</v>
      </c>
      <c r="M225" s="44">
        <v>8.1228049359840404E-2</v>
      </c>
      <c r="N225" s="44">
        <v>17.672051148039163</v>
      </c>
      <c r="O225" s="44">
        <v>2.249392136118657E-2</v>
      </c>
      <c r="P225" s="44">
        <v>0</v>
      </c>
      <c r="Q225" s="44">
        <v>0</v>
      </c>
      <c r="R225" s="86">
        <v>0</v>
      </c>
      <c r="S225" s="87">
        <f t="shared" si="126"/>
        <v>19.834191998932535</v>
      </c>
      <c r="U225" s="106" t="s">
        <v>139</v>
      </c>
      <c r="V225" s="117">
        <v>1.8909235502713098</v>
      </c>
      <c r="W225" s="117">
        <v>0</v>
      </c>
      <c r="X225" s="117">
        <v>0</v>
      </c>
      <c r="Y225" s="117">
        <v>8.1228049359840404E-2</v>
      </c>
      <c r="Z225" s="117">
        <v>5.9110901181453697</v>
      </c>
      <c r="AA225" s="117">
        <v>2.249392136118657E-2</v>
      </c>
      <c r="AB225" s="117">
        <v>0</v>
      </c>
      <c r="AC225" s="118">
        <v>11.928456359794833</v>
      </c>
      <c r="AD225" s="117">
        <v>0.16749532990103688</v>
      </c>
      <c r="AE225" s="117">
        <v>0</v>
      </c>
      <c r="AF225" s="117">
        <v>0</v>
      </c>
      <c r="AG225" s="117">
        <v>11.760961029893794</v>
      </c>
      <c r="AH225" s="117">
        <v>0</v>
      </c>
      <c r="AI225" s="120">
        <f t="shared" si="127"/>
        <v>19.834191998932539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</row>
    <row r="226" spans="1:56" ht="15">
      <c r="A226" s="28" t="s">
        <v>25</v>
      </c>
      <c r="B226" s="41">
        <v>2.6202764095726971</v>
      </c>
      <c r="C226" s="41">
        <v>0.11023238964890381</v>
      </c>
      <c r="D226" s="41">
        <v>3.3407971644802497</v>
      </c>
      <c r="E226" s="41">
        <v>32.275804137419065</v>
      </c>
      <c r="F226" s="457"/>
      <c r="G226" s="41">
        <v>6.1779764738468685</v>
      </c>
      <c r="H226" s="42">
        <v>0.68044684968459124</v>
      </c>
      <c r="I226" s="43">
        <f t="shared" si="125"/>
        <v>45.20553342465238</v>
      </c>
      <c r="K226" s="75" t="s">
        <v>25</v>
      </c>
      <c r="L226" s="88">
        <v>2.6202764095726971</v>
      </c>
      <c r="M226" s="88">
        <v>0.11023238964890381</v>
      </c>
      <c r="N226" s="88">
        <v>3.3407971644802497</v>
      </c>
      <c r="O226" s="88">
        <v>32.275804137419065</v>
      </c>
      <c r="P226" s="88">
        <v>1.0216238902564008</v>
      </c>
      <c r="Q226" s="88">
        <v>6.1779764738468685</v>
      </c>
      <c r="R226" s="89">
        <v>0.68044684968459124</v>
      </c>
      <c r="S226" s="90">
        <f t="shared" si="126"/>
        <v>46.22715731490878</v>
      </c>
      <c r="U226" s="105" t="s">
        <v>25</v>
      </c>
      <c r="V226" s="121">
        <v>0</v>
      </c>
      <c r="W226" s="121">
        <v>2.3504659804715868</v>
      </c>
      <c r="X226" s="121">
        <v>6.1779764738468685</v>
      </c>
      <c r="Y226" s="121">
        <v>0.11023238964890381</v>
      </c>
      <c r="Z226" s="121">
        <v>3.2989302757109886</v>
      </c>
      <c r="AA226" s="121">
        <v>31.959701988357004</v>
      </c>
      <c r="AB226" s="121">
        <v>1.0216238902564008</v>
      </c>
      <c r="AC226" s="122">
        <v>1.308226316617022</v>
      </c>
      <c r="AD226" s="121">
        <v>0.26981042910111031</v>
      </c>
      <c r="AE226" s="121">
        <v>0.17538574054728634</v>
      </c>
      <c r="AF226" s="121">
        <v>0.68044684968459124</v>
      </c>
      <c r="AG226" s="121">
        <v>4.1866888769260931E-2</v>
      </c>
      <c r="AH226" s="121">
        <v>0.14071640851477349</v>
      </c>
      <c r="AI226" s="123">
        <f t="shared" si="127"/>
        <v>46.227157314908773</v>
      </c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</row>
    <row r="227" spans="1:56" ht="15">
      <c r="A227" s="29" t="s">
        <v>24</v>
      </c>
      <c r="B227" s="44">
        <v>1.290107098509389</v>
      </c>
      <c r="C227" s="44">
        <v>0</v>
      </c>
      <c r="D227" s="44">
        <v>0.35518626294725764</v>
      </c>
      <c r="E227" s="44">
        <v>0</v>
      </c>
      <c r="F227" s="457"/>
      <c r="G227" s="44">
        <v>0</v>
      </c>
      <c r="H227" s="45">
        <v>0</v>
      </c>
      <c r="I227" s="40">
        <f t="shared" si="125"/>
        <v>1.6452933614566465</v>
      </c>
      <c r="K227" s="76" t="s">
        <v>24</v>
      </c>
      <c r="L227" s="44">
        <v>1.290107098509389</v>
      </c>
      <c r="M227" s="44">
        <v>0</v>
      </c>
      <c r="N227" s="44">
        <v>0.35518626294725764</v>
      </c>
      <c r="O227" s="44">
        <v>0</v>
      </c>
      <c r="P227" s="44">
        <v>0</v>
      </c>
      <c r="Q227" s="44">
        <v>0</v>
      </c>
      <c r="R227" s="86">
        <v>0</v>
      </c>
      <c r="S227" s="87">
        <f t="shared" si="126"/>
        <v>1.6452933614566465</v>
      </c>
      <c r="U227" s="106" t="s">
        <v>24</v>
      </c>
      <c r="V227" s="117">
        <v>1.290107098509389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0.35518626294725764</v>
      </c>
      <c r="AD227" s="117">
        <v>0</v>
      </c>
      <c r="AE227" s="117">
        <v>0</v>
      </c>
      <c r="AF227" s="117">
        <v>0</v>
      </c>
      <c r="AG227" s="117">
        <v>0.35518626294725764</v>
      </c>
      <c r="AH227" s="117">
        <v>0</v>
      </c>
      <c r="AI227" s="120">
        <f t="shared" si="127"/>
        <v>1.6452933614566465</v>
      </c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</row>
    <row r="228" spans="1:56" ht="15">
      <c r="A228" s="28" t="s">
        <v>56</v>
      </c>
      <c r="B228" s="41">
        <v>3.4725276400390893E-2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125"/>
        <v>3.4725276400390893E-2</v>
      </c>
      <c r="K228" s="75" t="s">
        <v>56</v>
      </c>
      <c r="L228" s="88">
        <v>3.4725276400390893E-2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9">
        <v>0</v>
      </c>
      <c r="S228" s="90">
        <f t="shared" si="126"/>
        <v>3.4725276400390893E-2</v>
      </c>
      <c r="U228" s="105" t="s">
        <v>56</v>
      </c>
      <c r="V228" s="121">
        <v>3.4725276400390893E-2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27"/>
        <v>3.4725276400390893E-2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</row>
    <row r="229" spans="1:56" ht="15">
      <c r="A229" s="29" t="s">
        <v>22</v>
      </c>
      <c r="B229" s="44">
        <v>0.33415342769683254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125"/>
        <v>0.33415342769683254</v>
      </c>
      <c r="K229" s="76" t="s">
        <v>22</v>
      </c>
      <c r="L229" s="44">
        <v>0.33415342769683254</v>
      </c>
      <c r="M229" s="44">
        <v>0</v>
      </c>
      <c r="N229" s="44">
        <v>0</v>
      </c>
      <c r="O229" s="44">
        <v>0</v>
      </c>
      <c r="P229" s="44">
        <v>0.57541110597425071</v>
      </c>
      <c r="Q229" s="44">
        <v>0</v>
      </c>
      <c r="R229" s="86">
        <v>0</v>
      </c>
      <c r="S229" s="87">
        <f t="shared" si="126"/>
        <v>0.90956453367108325</v>
      </c>
      <c r="U229" s="106" t="s">
        <v>22</v>
      </c>
      <c r="V229" s="117">
        <v>0.33415342769683254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0.57541110597425071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27"/>
        <v>0.90956453367108325</v>
      </c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</row>
    <row r="230" spans="1:56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125"/>
        <v>0</v>
      </c>
      <c r="K230" s="75" t="s">
        <v>21</v>
      </c>
      <c r="L230" s="88">
        <v>0</v>
      </c>
      <c r="M230" s="88">
        <v>0</v>
      </c>
      <c r="N230" s="88">
        <v>0</v>
      </c>
      <c r="O230" s="88">
        <v>0</v>
      </c>
      <c r="P230" s="88">
        <v>0</v>
      </c>
      <c r="Q230" s="88">
        <v>0</v>
      </c>
      <c r="R230" s="89">
        <v>0</v>
      </c>
      <c r="S230" s="90">
        <f t="shared" si="126"/>
        <v>0</v>
      </c>
      <c r="U230" s="105" t="s">
        <v>57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27"/>
        <v>0</v>
      </c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</row>
    <row r="231" spans="1:56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125"/>
        <v>0</v>
      </c>
      <c r="K231" s="77" t="s">
        <v>60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6">
        <v>0</v>
      </c>
      <c r="S231" s="87">
        <f t="shared" si="126"/>
        <v>0</v>
      </c>
      <c r="U231" s="107" t="s">
        <v>58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27"/>
        <v>0</v>
      </c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</row>
    <row r="232" spans="1:56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125"/>
        <v>0</v>
      </c>
      <c r="K232" s="78" t="s">
        <v>23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s="91">
        <v>0</v>
      </c>
      <c r="R232" s="92">
        <v>0</v>
      </c>
      <c r="S232" s="93">
        <f t="shared" si="126"/>
        <v>0</v>
      </c>
      <c r="U232" s="108" t="s">
        <v>61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27"/>
        <v>0</v>
      </c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</row>
    <row r="233" spans="1:56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125"/>
        <v>0</v>
      </c>
      <c r="K233" s="79" t="s">
        <v>19</v>
      </c>
      <c r="L233" s="64">
        <v>0</v>
      </c>
      <c r="M233" s="64">
        <v>0</v>
      </c>
      <c r="N233" s="64">
        <v>0</v>
      </c>
      <c r="O233" s="64">
        <v>0</v>
      </c>
      <c r="P233" s="64">
        <v>0</v>
      </c>
      <c r="Q233" s="64">
        <v>0</v>
      </c>
      <c r="R233" s="94">
        <v>0</v>
      </c>
      <c r="S233" s="95">
        <f t="shared" si="126"/>
        <v>0</v>
      </c>
      <c r="U233" s="109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27"/>
        <v>0</v>
      </c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</row>
    <row r="234" spans="1:56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125"/>
        <v>0</v>
      </c>
      <c r="K234" s="78" t="s">
        <v>20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s="91">
        <v>0</v>
      </c>
      <c r="R234" s="92">
        <v>0</v>
      </c>
      <c r="S234" s="93">
        <f t="shared" si="126"/>
        <v>0</v>
      </c>
      <c r="U234" s="108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27"/>
        <v>0</v>
      </c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</row>
    <row r="235" spans="1:56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125"/>
        <v>0</v>
      </c>
      <c r="K235" s="80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6">
        <v>0</v>
      </c>
      <c r="S235" s="97">
        <f t="shared" si="126"/>
        <v>0</v>
      </c>
      <c r="U235" s="109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27"/>
        <v>0</v>
      </c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</row>
    <row r="236" spans="1:56" ht="15">
      <c r="A236" s="35" t="s">
        <v>26</v>
      </c>
      <c r="B236" s="69">
        <f>SUM(B215:B231)</f>
        <v>20.18866293376815</v>
      </c>
      <c r="C236" s="69">
        <f t="shared" ref="C236:I236" si="128">SUM(C215:C231)</f>
        <v>5.1563057458597985</v>
      </c>
      <c r="D236" s="69">
        <f t="shared" si="128"/>
        <v>33.061419346852041</v>
      </c>
      <c r="E236" s="69">
        <f t="shared" si="128"/>
        <v>32.749650432272347</v>
      </c>
      <c r="F236" s="69">
        <f t="shared" si="128"/>
        <v>0</v>
      </c>
      <c r="G236" s="69">
        <f t="shared" si="128"/>
        <v>6.1779764738468685</v>
      </c>
      <c r="H236" s="70">
        <f t="shared" si="128"/>
        <v>0.68044684968459124</v>
      </c>
      <c r="I236" s="40">
        <f t="shared" si="128"/>
        <v>98.014461782283803</v>
      </c>
      <c r="K236" s="81" t="s">
        <v>26</v>
      </c>
      <c r="L236" s="69">
        <f>SUM(L215:L231)</f>
        <v>20.18866293376815</v>
      </c>
      <c r="M236" s="69">
        <f t="shared" ref="M236:S236" si="129">SUM(M215:M231)</f>
        <v>5.1563057458597985</v>
      </c>
      <c r="N236" s="69">
        <f t="shared" si="129"/>
        <v>33.061419346852041</v>
      </c>
      <c r="O236" s="69">
        <f t="shared" si="129"/>
        <v>32.749650432272347</v>
      </c>
      <c r="P236" s="69">
        <f t="shared" si="129"/>
        <v>17.159550572646793</v>
      </c>
      <c r="Q236" s="69">
        <f t="shared" si="129"/>
        <v>6.1779764738468685</v>
      </c>
      <c r="R236" s="70">
        <f t="shared" si="129"/>
        <v>0.68044684968459124</v>
      </c>
      <c r="S236" s="98">
        <f t="shared" si="129"/>
        <v>115.17401235493061</v>
      </c>
      <c r="U236" s="110" t="s">
        <v>59</v>
      </c>
      <c r="V236" s="130">
        <f>SUM(V215:V231)</f>
        <v>17.400891194294417</v>
      </c>
      <c r="W236" s="130">
        <f t="shared" ref="W236:AH236" si="130">SUM(W215:W231)</f>
        <v>2.3504659804715868</v>
      </c>
      <c r="X236" s="130">
        <f t="shared" si="130"/>
        <v>6.1779764738468685</v>
      </c>
      <c r="Y236" s="130">
        <f t="shared" si="130"/>
        <v>5.1563057458597985</v>
      </c>
      <c r="Z236" s="130">
        <f t="shared" si="130"/>
        <v>20.51761695992181</v>
      </c>
      <c r="AA236" s="130">
        <f t="shared" si="130"/>
        <v>32.433548283210285</v>
      </c>
      <c r="AB236" s="130">
        <f t="shared" si="130"/>
        <v>17.159550572646793</v>
      </c>
      <c r="AC236" s="130">
        <f t="shared" si="130"/>
        <v>13.977657144679034</v>
      </c>
      <c r="AD236" s="131">
        <f t="shared" si="130"/>
        <v>0.43730575900214719</v>
      </c>
      <c r="AE236" s="131">
        <f t="shared" si="130"/>
        <v>0.17538574054728634</v>
      </c>
      <c r="AF236" s="131">
        <f t="shared" si="130"/>
        <v>0.68044684968459124</v>
      </c>
      <c r="AG236" s="131">
        <f t="shared" si="130"/>
        <v>12.543802386930235</v>
      </c>
      <c r="AH236" s="131">
        <f t="shared" si="130"/>
        <v>0.14071640851477349</v>
      </c>
      <c r="AI236" s="132">
        <f>SUM(V236:AC236)</f>
        <v>115.1740123549306</v>
      </c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</row>
    <row r="237" spans="1:56" s="3" customFormat="1" ht="15" thickBot="1">
      <c r="A237" s="32" t="s">
        <v>83</v>
      </c>
      <c r="B237" s="49">
        <f>IF($I236=0,"-",B236/$I236)</f>
        <v>0.20597636886087833</v>
      </c>
      <c r="C237" s="49">
        <f t="shared" ref="C237:H237" si="131">IF($I236=0,"-",C236/$I236)</f>
        <v>5.2607601491638296E-2</v>
      </c>
      <c r="D237" s="49">
        <f t="shared" si="131"/>
        <v>0.33731164509468253</v>
      </c>
      <c r="E237" s="49">
        <f t="shared" si="131"/>
        <v>0.33413079903471832</v>
      </c>
      <c r="F237" s="49">
        <f t="shared" si="131"/>
        <v>0</v>
      </c>
      <c r="G237" s="49">
        <f t="shared" si="131"/>
        <v>6.3031274788508229E-2</v>
      </c>
      <c r="H237" s="71">
        <f t="shared" si="131"/>
        <v>6.9423107295742206E-3</v>
      </c>
      <c r="I237" s="50">
        <f>SUM(B237:H237)</f>
        <v>0.99999999999999989</v>
      </c>
      <c r="J237" s="5"/>
      <c r="K237" s="82" t="s">
        <v>83</v>
      </c>
      <c r="L237" s="99">
        <f>IF($S236=0,"-",L236/$S236)</f>
        <v>0.17528835299714096</v>
      </c>
      <c r="M237" s="99">
        <f t="shared" ref="M237:R237" si="132">IF($S236=0,"-",M236/$S236)</f>
        <v>4.47696979590297E-2</v>
      </c>
      <c r="N237" s="99">
        <f t="shared" si="132"/>
        <v>0.28705624359918097</v>
      </c>
      <c r="O237" s="99">
        <f t="shared" si="132"/>
        <v>0.28434930556511373</v>
      </c>
      <c r="P237" s="99">
        <f t="shared" si="132"/>
        <v>0.14898804184894052</v>
      </c>
      <c r="Q237" s="99">
        <f t="shared" si="132"/>
        <v>5.3640368582525889E-2</v>
      </c>
      <c r="R237" s="100">
        <f t="shared" si="132"/>
        <v>5.9079894480680668E-3</v>
      </c>
      <c r="S237" s="101">
        <f>SUM(L237:R237)</f>
        <v>0.99999999999999978</v>
      </c>
      <c r="T237" s="5"/>
      <c r="U237" s="111" t="s">
        <v>83</v>
      </c>
      <c r="V237" s="133">
        <f>+V236/$AI236</f>
        <v>0.15108348522816298</v>
      </c>
      <c r="W237" s="133">
        <f t="shared" ref="W237:AH237" si="133">+W236/$AI236</f>
        <v>2.0407954298129159E-2</v>
      </c>
      <c r="X237" s="133">
        <f t="shared" si="133"/>
        <v>5.3640368582525896E-2</v>
      </c>
      <c r="Y237" s="133">
        <f t="shared" si="133"/>
        <v>4.4769697959029707E-2</v>
      </c>
      <c r="Z237" s="133">
        <f t="shared" si="133"/>
        <v>0.17814450100681459</v>
      </c>
      <c r="AA237" s="133">
        <f t="shared" si="133"/>
        <v>0.28160474416103648</v>
      </c>
      <c r="AB237" s="133">
        <f t="shared" si="133"/>
        <v>0.14898804184894054</v>
      </c>
      <c r="AC237" s="133">
        <f t="shared" si="133"/>
        <v>0.12136120691536063</v>
      </c>
      <c r="AD237" s="133">
        <f t="shared" si="133"/>
        <v>3.7969134708488441E-3</v>
      </c>
      <c r="AE237" s="133">
        <f t="shared" si="133"/>
        <v>1.5227891862167819E-3</v>
      </c>
      <c r="AF237" s="133">
        <f t="shared" si="133"/>
        <v>5.9079894480680677E-3</v>
      </c>
      <c r="AG237" s="133">
        <f t="shared" si="133"/>
        <v>0.10891174259236645</v>
      </c>
      <c r="AH237" s="133">
        <f t="shared" si="133"/>
        <v>1.2217722178604767E-3</v>
      </c>
      <c r="AI237" s="134">
        <f>SUM(V237:AC237)</f>
        <v>1</v>
      </c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</row>
    <row r="238" spans="1:56" ht="15" thickBot="1">
      <c r="A238" s="33"/>
      <c r="B238" s="33"/>
      <c r="C238" s="33"/>
      <c r="D238" s="33"/>
      <c r="E238" s="33"/>
      <c r="F238" s="33"/>
      <c r="G238" s="33"/>
      <c r="H238" s="33"/>
      <c r="I238" s="33"/>
      <c r="K238" s="33"/>
      <c r="L238" s="33"/>
      <c r="M238" s="33"/>
      <c r="N238" s="33"/>
      <c r="O238" s="33"/>
      <c r="P238" s="33"/>
      <c r="Q238" s="33"/>
      <c r="R238" s="33"/>
      <c r="S238" s="33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</row>
    <row r="239" spans="1:56" ht="42.7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7" t="s">
        <v>65</v>
      </c>
      <c r="L239" s="84" t="s">
        <v>0</v>
      </c>
      <c r="M239" s="84" t="s">
        <v>1</v>
      </c>
      <c r="N239" s="84" t="s">
        <v>2</v>
      </c>
      <c r="O239" s="84" t="s">
        <v>3</v>
      </c>
      <c r="P239" s="84" t="s">
        <v>27</v>
      </c>
      <c r="Q239" s="84" t="s">
        <v>4</v>
      </c>
      <c r="R239" s="84" t="s">
        <v>5</v>
      </c>
      <c r="S239" s="85" t="s">
        <v>6</v>
      </c>
      <c r="U239" s="415" t="s">
        <v>65</v>
      </c>
      <c r="V239" s="114" t="s">
        <v>68</v>
      </c>
      <c r="W239" s="114" t="s">
        <v>69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51</v>
      </c>
      <c r="AC239" s="114" t="s">
        <v>63</v>
      </c>
      <c r="AD239" s="115" t="s">
        <v>70</v>
      </c>
      <c r="AE239" s="115" t="s">
        <v>71</v>
      </c>
      <c r="AF239" s="115" t="s">
        <v>72</v>
      </c>
      <c r="AG239" s="115" t="s">
        <v>73</v>
      </c>
      <c r="AH239" s="115" t="s">
        <v>74</v>
      </c>
      <c r="AI239" s="116" t="s">
        <v>59</v>
      </c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</row>
    <row r="240" spans="1:56" ht="15" customHeight="1">
      <c r="A240" s="447" t="s">
        <v>65</v>
      </c>
      <c r="B240" s="387" t="s">
        <v>115</v>
      </c>
      <c r="C240" s="388"/>
      <c r="D240" s="388"/>
      <c r="E240" s="388"/>
      <c r="F240" s="388"/>
      <c r="G240" s="388"/>
      <c r="H240" s="388"/>
      <c r="I240" s="389"/>
      <c r="K240" s="408" t="s">
        <v>65</v>
      </c>
      <c r="L240" s="390" t="s">
        <v>115</v>
      </c>
      <c r="M240" s="391"/>
      <c r="N240" s="391"/>
      <c r="O240" s="391"/>
      <c r="P240" s="391"/>
      <c r="Q240" s="391"/>
      <c r="R240" s="391"/>
      <c r="S240" s="392"/>
      <c r="U240" s="416" t="s">
        <v>65</v>
      </c>
      <c r="V240" s="413" t="s">
        <v>115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</row>
    <row r="241" spans="1:56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  <c r="K241" s="83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2">
        <v>0</v>
      </c>
      <c r="S241" s="103">
        <f>SUM(L241:R241)</f>
        <v>0</v>
      </c>
      <c r="U241" s="104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</row>
    <row r="242" spans="1:56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134">SUM(B242:H242)</f>
        <v>0</v>
      </c>
      <c r="K242" s="75" t="s">
        <v>8</v>
      </c>
      <c r="L242" s="88">
        <v>0</v>
      </c>
      <c r="M242" s="88">
        <v>0</v>
      </c>
      <c r="N242" s="88">
        <v>0</v>
      </c>
      <c r="O242" s="88">
        <v>0</v>
      </c>
      <c r="P242" s="88">
        <v>0</v>
      </c>
      <c r="Q242" s="88">
        <v>0</v>
      </c>
      <c r="R242" s="89">
        <v>0</v>
      </c>
      <c r="S242" s="90">
        <f t="shared" ref="S242:S261" si="135">SUM(L242:R242)</f>
        <v>0</v>
      </c>
      <c r="U242" s="105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36">SUM(V242:AC242)</f>
        <v>0</v>
      </c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</row>
    <row r="243" spans="1:56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134"/>
        <v>0</v>
      </c>
      <c r="K243" s="76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6">
        <v>0</v>
      </c>
      <c r="S243" s="87">
        <f t="shared" si="135"/>
        <v>0</v>
      </c>
      <c r="U243" s="106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36"/>
        <v>0</v>
      </c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</row>
    <row r="244" spans="1:56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134"/>
        <v>0</v>
      </c>
      <c r="K244" s="75" t="s">
        <v>52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9">
        <v>0</v>
      </c>
      <c r="S244" s="90">
        <f t="shared" si="135"/>
        <v>0</v>
      </c>
      <c r="U244" s="105" t="s">
        <v>52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36"/>
        <v>0</v>
      </c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</row>
    <row r="245" spans="1:56" ht="15">
      <c r="A245" s="29" t="s">
        <v>16</v>
      </c>
      <c r="B245" s="44">
        <v>74.132790815302158</v>
      </c>
      <c r="C245" s="44">
        <v>0.43743948574747848</v>
      </c>
      <c r="D245" s="44">
        <v>1.583319120368154</v>
      </c>
      <c r="E245" s="44">
        <v>0</v>
      </c>
      <c r="F245" s="457"/>
      <c r="G245" s="44">
        <v>0</v>
      </c>
      <c r="H245" s="45">
        <v>0</v>
      </c>
      <c r="I245" s="40">
        <f t="shared" si="134"/>
        <v>76.153549421417793</v>
      </c>
      <c r="K245" s="76" t="s">
        <v>16</v>
      </c>
      <c r="L245" s="44">
        <v>74.132790815302158</v>
      </c>
      <c r="M245" s="44">
        <v>0.43743948574747848</v>
      </c>
      <c r="N245" s="44">
        <v>1.583319120368154</v>
      </c>
      <c r="O245" s="44">
        <v>0</v>
      </c>
      <c r="P245" s="44">
        <v>0</v>
      </c>
      <c r="Q245" s="44">
        <v>0</v>
      </c>
      <c r="R245" s="86">
        <v>0</v>
      </c>
      <c r="S245" s="87">
        <f t="shared" si="135"/>
        <v>76.153549421417793</v>
      </c>
      <c r="U245" s="106" t="s">
        <v>16</v>
      </c>
      <c r="V245" s="117">
        <v>74.008205754186804</v>
      </c>
      <c r="W245" s="117">
        <v>0</v>
      </c>
      <c r="X245" s="117">
        <v>0</v>
      </c>
      <c r="Y245" s="117">
        <v>0.43743948574747848</v>
      </c>
      <c r="Z245" s="117">
        <v>1.5195703250686408</v>
      </c>
      <c r="AA245" s="117">
        <v>0</v>
      </c>
      <c r="AB245" s="117">
        <v>0</v>
      </c>
      <c r="AC245" s="118">
        <v>0.18833385641487282</v>
      </c>
      <c r="AD245" s="119">
        <v>0.12458506111535955</v>
      </c>
      <c r="AE245" s="119">
        <v>0</v>
      </c>
      <c r="AF245" s="119">
        <v>0</v>
      </c>
      <c r="AG245" s="119">
        <v>6.37487952995133E-2</v>
      </c>
      <c r="AH245" s="119">
        <v>0</v>
      </c>
      <c r="AI245" s="120">
        <f t="shared" si="136"/>
        <v>76.153549421417793</v>
      </c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</row>
    <row r="246" spans="1:56" ht="15">
      <c r="A246" s="28" t="s">
        <v>64</v>
      </c>
      <c r="B246" s="41">
        <v>39.445258835036086</v>
      </c>
      <c r="C246" s="41">
        <v>0.19204751908979345</v>
      </c>
      <c r="D246" s="41">
        <v>0.66142809853145412</v>
      </c>
      <c r="E246" s="41">
        <v>0</v>
      </c>
      <c r="F246" s="457"/>
      <c r="G246" s="41">
        <v>0</v>
      </c>
      <c r="H246" s="42">
        <v>0</v>
      </c>
      <c r="I246" s="43">
        <f t="shared" si="134"/>
        <v>40.298734452657328</v>
      </c>
      <c r="K246" s="75" t="s">
        <v>64</v>
      </c>
      <c r="L246" s="88">
        <v>39.445258835036086</v>
      </c>
      <c r="M246" s="88">
        <v>0.19204751908979345</v>
      </c>
      <c r="N246" s="88">
        <v>0.66142809853145412</v>
      </c>
      <c r="O246" s="88">
        <v>0</v>
      </c>
      <c r="P246" s="88">
        <v>0</v>
      </c>
      <c r="Q246" s="88">
        <v>0</v>
      </c>
      <c r="R246" s="89">
        <v>0</v>
      </c>
      <c r="S246" s="90">
        <f t="shared" si="135"/>
        <v>40.298734452657328</v>
      </c>
      <c r="U246" s="105" t="s">
        <v>53</v>
      </c>
      <c r="V246" s="121">
        <v>39.44110115874102</v>
      </c>
      <c r="W246" s="121">
        <v>0</v>
      </c>
      <c r="X246" s="121">
        <v>0</v>
      </c>
      <c r="Y246" s="121">
        <v>0.19204751908979345</v>
      </c>
      <c r="Z246" s="121">
        <v>0.65806762598328139</v>
      </c>
      <c r="AA246" s="121">
        <v>0</v>
      </c>
      <c r="AB246" s="121">
        <v>0</v>
      </c>
      <c r="AC246" s="122">
        <v>7.5181488432386331E-3</v>
      </c>
      <c r="AD246" s="121">
        <v>4.157676295065877E-3</v>
      </c>
      <c r="AE246" s="121">
        <v>0</v>
      </c>
      <c r="AF246" s="121">
        <v>0</v>
      </c>
      <c r="AG246" s="121">
        <v>3.3604725481727557E-3</v>
      </c>
      <c r="AH246" s="121">
        <v>0</v>
      </c>
      <c r="AI246" s="123">
        <f t="shared" si="136"/>
        <v>40.298734452657328</v>
      </c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</row>
    <row r="247" spans="1:56" ht="15">
      <c r="A247" s="29" t="s">
        <v>54</v>
      </c>
      <c r="B247" s="44">
        <v>0</v>
      </c>
      <c r="C247" s="44">
        <v>0</v>
      </c>
      <c r="D247" s="44">
        <v>0</v>
      </c>
      <c r="E247" s="44">
        <v>0.89681230499278763</v>
      </c>
      <c r="F247" s="457"/>
      <c r="G247" s="44">
        <v>0</v>
      </c>
      <c r="H247" s="45">
        <v>0</v>
      </c>
      <c r="I247" s="40">
        <f t="shared" si="134"/>
        <v>0.89681230499278763</v>
      </c>
      <c r="K247" s="76" t="s">
        <v>54</v>
      </c>
      <c r="L247" s="44">
        <v>0</v>
      </c>
      <c r="M247" s="44">
        <v>0</v>
      </c>
      <c r="N247" s="44">
        <v>0</v>
      </c>
      <c r="O247" s="44">
        <v>0.89681230499278763</v>
      </c>
      <c r="P247" s="44">
        <v>166.8771805195631</v>
      </c>
      <c r="Q247" s="44">
        <v>0</v>
      </c>
      <c r="R247" s="86">
        <v>0</v>
      </c>
      <c r="S247" s="87">
        <f t="shared" si="135"/>
        <v>167.77399282455588</v>
      </c>
      <c r="U247" s="106" t="s">
        <v>54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0.89681230499278763</v>
      </c>
      <c r="AB247" s="117">
        <v>166.8771805195631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36"/>
        <v>167.77399282455588</v>
      </c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</row>
    <row r="248" spans="1:56" ht="15">
      <c r="A248" s="28" t="s">
        <v>12</v>
      </c>
      <c r="B248" s="41">
        <v>0</v>
      </c>
      <c r="C248" s="41">
        <v>0</v>
      </c>
      <c r="D248" s="41">
        <v>0</v>
      </c>
      <c r="E248" s="41">
        <v>0.13515795546700063</v>
      </c>
      <c r="F248" s="457"/>
      <c r="G248" s="41">
        <v>0</v>
      </c>
      <c r="H248" s="42">
        <v>0</v>
      </c>
      <c r="I248" s="43">
        <f t="shared" si="134"/>
        <v>0.13515795546700063</v>
      </c>
      <c r="K248" s="75" t="s">
        <v>12</v>
      </c>
      <c r="L248" s="88">
        <v>0</v>
      </c>
      <c r="M248" s="88">
        <v>0</v>
      </c>
      <c r="N248" s="88">
        <v>0</v>
      </c>
      <c r="O248" s="88">
        <v>0.13515795546700063</v>
      </c>
      <c r="P248" s="88">
        <v>15.612835197363818</v>
      </c>
      <c r="Q248" s="88">
        <v>0</v>
      </c>
      <c r="R248" s="89">
        <v>0</v>
      </c>
      <c r="S248" s="90">
        <f t="shared" si="135"/>
        <v>15.747993152830819</v>
      </c>
      <c r="U248" s="105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0.13515795546700063</v>
      </c>
      <c r="AB248" s="121">
        <v>15.612835197363818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36"/>
        <v>15.747993152830819</v>
      </c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</row>
    <row r="249" spans="1:56" ht="15">
      <c r="A249" s="29" t="s">
        <v>55</v>
      </c>
      <c r="B249" s="44">
        <v>0</v>
      </c>
      <c r="C249" s="44">
        <v>0</v>
      </c>
      <c r="D249" s="44">
        <v>1.8299340628175717E-2</v>
      </c>
      <c r="E249" s="44">
        <v>0</v>
      </c>
      <c r="F249" s="457"/>
      <c r="G249" s="44">
        <v>0</v>
      </c>
      <c r="H249" s="45">
        <v>0</v>
      </c>
      <c r="I249" s="40">
        <f t="shared" si="134"/>
        <v>1.8299340628175717E-2</v>
      </c>
      <c r="K249" s="76" t="s">
        <v>55</v>
      </c>
      <c r="L249" s="44">
        <v>0</v>
      </c>
      <c r="M249" s="44">
        <v>0</v>
      </c>
      <c r="N249" s="44">
        <v>1.8299340628175717E-2</v>
      </c>
      <c r="O249" s="44">
        <v>0</v>
      </c>
      <c r="P249" s="44">
        <v>0</v>
      </c>
      <c r="Q249" s="44">
        <v>0</v>
      </c>
      <c r="R249" s="86">
        <v>0</v>
      </c>
      <c r="S249" s="87">
        <f t="shared" si="135"/>
        <v>1.8299340628175717E-2</v>
      </c>
      <c r="U249" s="106" t="s">
        <v>55</v>
      </c>
      <c r="V249" s="117">
        <v>0</v>
      </c>
      <c r="W249" s="117">
        <v>0</v>
      </c>
      <c r="X249" s="117">
        <v>0</v>
      </c>
      <c r="Y249" s="117">
        <v>0</v>
      </c>
      <c r="Z249" s="117">
        <v>1.8299340628175717E-2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36"/>
        <v>1.8299340628175717E-2</v>
      </c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</row>
    <row r="250" spans="1:56" ht="15">
      <c r="A250" s="28" t="s">
        <v>17</v>
      </c>
      <c r="B250" s="41">
        <v>54.378611137797527</v>
      </c>
      <c r="C250" s="41">
        <v>2.6046329740828833</v>
      </c>
      <c r="D250" s="41">
        <v>26.696393089355823</v>
      </c>
      <c r="E250" s="41">
        <v>0.10134036810112158</v>
      </c>
      <c r="F250" s="457"/>
      <c r="G250" s="41">
        <v>0</v>
      </c>
      <c r="H250" s="42">
        <v>0</v>
      </c>
      <c r="I250" s="43">
        <f t="shared" si="134"/>
        <v>83.780977569337352</v>
      </c>
      <c r="K250" s="75" t="s">
        <v>17</v>
      </c>
      <c r="L250" s="88">
        <v>54.378611137797527</v>
      </c>
      <c r="M250" s="88">
        <v>2.6046329740828833</v>
      </c>
      <c r="N250" s="88">
        <v>26.696393089355823</v>
      </c>
      <c r="O250" s="88">
        <v>0.10134036810112158</v>
      </c>
      <c r="P250" s="88">
        <v>2.9996240014599381E-2</v>
      </c>
      <c r="Q250" s="88">
        <v>0</v>
      </c>
      <c r="R250" s="89">
        <v>0</v>
      </c>
      <c r="S250" s="90">
        <f t="shared" si="135"/>
        <v>83.81097380935195</v>
      </c>
      <c r="U250" s="105" t="s">
        <v>17</v>
      </c>
      <c r="V250" s="121">
        <v>54.331501923644815</v>
      </c>
      <c r="W250" s="121">
        <v>0</v>
      </c>
      <c r="X250" s="121">
        <v>0</v>
      </c>
      <c r="Y250" s="121">
        <v>2.6046329740828833</v>
      </c>
      <c r="Z250" s="121">
        <v>26.696393089355823</v>
      </c>
      <c r="AA250" s="121">
        <v>0</v>
      </c>
      <c r="AB250" s="121">
        <v>2.9996240014599381E-2</v>
      </c>
      <c r="AC250" s="122">
        <v>0.14844958225383204</v>
      </c>
      <c r="AD250" s="121">
        <v>4.7109214152710438E-2</v>
      </c>
      <c r="AE250" s="121">
        <v>0</v>
      </c>
      <c r="AF250" s="121">
        <v>0</v>
      </c>
      <c r="AG250" s="121">
        <v>0</v>
      </c>
      <c r="AH250" s="121">
        <v>0.10134036810112158</v>
      </c>
      <c r="AI250" s="123">
        <f t="shared" si="136"/>
        <v>83.81097380935195</v>
      </c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</row>
    <row r="251" spans="1:56" ht="15">
      <c r="A251" s="29" t="s">
        <v>139</v>
      </c>
      <c r="B251" s="44">
        <v>469.75282646224838</v>
      </c>
      <c r="C251" s="44">
        <v>13.777001467562734</v>
      </c>
      <c r="D251" s="44">
        <v>323.88164195568322</v>
      </c>
      <c r="E251" s="44">
        <v>1.8991703293901039</v>
      </c>
      <c r="F251" s="457"/>
      <c r="G251" s="44">
        <v>0</v>
      </c>
      <c r="H251" s="45">
        <v>0</v>
      </c>
      <c r="I251" s="40">
        <f t="shared" si="134"/>
        <v>809.31064021488453</v>
      </c>
      <c r="K251" s="76" t="s">
        <v>139</v>
      </c>
      <c r="L251" s="44">
        <v>469.75282646224838</v>
      </c>
      <c r="M251" s="44">
        <v>13.777001467562734</v>
      </c>
      <c r="N251" s="44">
        <v>323.88164195568322</v>
      </c>
      <c r="O251" s="44">
        <v>1.8991703293901039</v>
      </c>
      <c r="P251" s="44">
        <v>0.31735689177842563</v>
      </c>
      <c r="Q251" s="44">
        <v>0</v>
      </c>
      <c r="R251" s="86">
        <v>0</v>
      </c>
      <c r="S251" s="87">
        <f t="shared" si="135"/>
        <v>809.62799710666297</v>
      </c>
      <c r="U251" s="106" t="s">
        <v>139</v>
      </c>
      <c r="V251" s="117">
        <v>456.66412074036259</v>
      </c>
      <c r="W251" s="117">
        <v>0</v>
      </c>
      <c r="X251" s="117">
        <v>0</v>
      </c>
      <c r="Y251" s="117">
        <v>13.777001467562734</v>
      </c>
      <c r="Z251" s="117">
        <v>323.5478984309683</v>
      </c>
      <c r="AA251" s="117">
        <v>1.8991703293901039</v>
      </c>
      <c r="AB251" s="117">
        <v>0.31735689177842563</v>
      </c>
      <c r="AC251" s="118">
        <v>13.422449246600685</v>
      </c>
      <c r="AD251" s="117">
        <v>13.088705721885789</v>
      </c>
      <c r="AE251" s="117">
        <v>0</v>
      </c>
      <c r="AF251" s="117">
        <v>0</v>
      </c>
      <c r="AG251" s="117">
        <v>0.33374352471489577</v>
      </c>
      <c r="AH251" s="117">
        <v>0</v>
      </c>
      <c r="AI251" s="120">
        <f t="shared" si="136"/>
        <v>809.62799710666286</v>
      </c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</row>
    <row r="252" spans="1:56" ht="15">
      <c r="A252" s="28" t="s">
        <v>25</v>
      </c>
      <c r="B252" s="41">
        <v>91.223530172133366</v>
      </c>
      <c r="C252" s="41">
        <v>4.011904818016645</v>
      </c>
      <c r="D252" s="41">
        <v>65.529049256039343</v>
      </c>
      <c r="E252" s="41">
        <v>436.55028389987405</v>
      </c>
      <c r="F252" s="457"/>
      <c r="G252" s="41">
        <v>68.244647286809936</v>
      </c>
      <c r="H252" s="42">
        <v>10.232023440147513</v>
      </c>
      <c r="I252" s="43">
        <f t="shared" si="134"/>
        <v>675.79143887302087</v>
      </c>
      <c r="K252" s="75" t="s">
        <v>25</v>
      </c>
      <c r="L252" s="88">
        <v>91.223530172133366</v>
      </c>
      <c r="M252" s="88">
        <v>4.011904818016645</v>
      </c>
      <c r="N252" s="88">
        <v>65.529049256039343</v>
      </c>
      <c r="O252" s="88">
        <v>436.55028389987405</v>
      </c>
      <c r="P252" s="88">
        <v>12.412608792862041</v>
      </c>
      <c r="Q252" s="88">
        <v>68.244647286809936</v>
      </c>
      <c r="R252" s="89">
        <v>10.232023440147513</v>
      </c>
      <c r="S252" s="90">
        <f t="shared" si="135"/>
        <v>688.20404766588285</v>
      </c>
      <c r="U252" s="105" t="s">
        <v>25</v>
      </c>
      <c r="V252" s="121">
        <v>3.3778161151689434</v>
      </c>
      <c r="W252" s="121">
        <v>33.936216143325609</v>
      </c>
      <c r="X252" s="121">
        <v>68.244647286809936</v>
      </c>
      <c r="Y252" s="121">
        <v>4.011904818016645</v>
      </c>
      <c r="Z252" s="121">
        <v>64.782400440609734</v>
      </c>
      <c r="AA252" s="121">
        <v>404.90057801236441</v>
      </c>
      <c r="AB252" s="121">
        <v>12.412608792862041</v>
      </c>
      <c r="AC252" s="122">
        <v>96.537876056725622</v>
      </c>
      <c r="AD252" s="121">
        <v>53.909497913638823</v>
      </c>
      <c r="AE252" s="121">
        <v>30.217465477007728</v>
      </c>
      <c r="AF252" s="121">
        <v>10.232023440147513</v>
      </c>
      <c r="AG252" s="121">
        <v>0.74664881542960859</v>
      </c>
      <c r="AH252" s="121">
        <v>1.4322404105019049</v>
      </c>
      <c r="AI252" s="123">
        <f t="shared" si="136"/>
        <v>688.20404766588285</v>
      </c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</row>
    <row r="253" spans="1:56" ht="15">
      <c r="A253" s="29" t="s">
        <v>24</v>
      </c>
      <c r="B253" s="44">
        <v>27.217732382891171</v>
      </c>
      <c r="C253" s="44">
        <v>0</v>
      </c>
      <c r="D253" s="44">
        <v>0.50015167774431768</v>
      </c>
      <c r="E253" s="44">
        <v>0</v>
      </c>
      <c r="F253" s="457"/>
      <c r="G253" s="44">
        <v>0</v>
      </c>
      <c r="H253" s="45">
        <v>0</v>
      </c>
      <c r="I253" s="40">
        <f t="shared" si="134"/>
        <v>27.717884060635487</v>
      </c>
      <c r="K253" s="76" t="s">
        <v>24</v>
      </c>
      <c r="L253" s="44">
        <v>27.217732382891171</v>
      </c>
      <c r="M253" s="44">
        <v>0</v>
      </c>
      <c r="N253" s="44">
        <v>0.50015167774431768</v>
      </c>
      <c r="O253" s="44">
        <v>0</v>
      </c>
      <c r="P253" s="44">
        <v>0</v>
      </c>
      <c r="Q253" s="44">
        <v>0</v>
      </c>
      <c r="R253" s="86">
        <v>0</v>
      </c>
      <c r="S253" s="87">
        <f t="shared" si="135"/>
        <v>27.717884060635487</v>
      </c>
      <c r="U253" s="106" t="s">
        <v>24</v>
      </c>
      <c r="V253" s="117">
        <v>26.999394353587075</v>
      </c>
      <c r="W253" s="117">
        <v>0</v>
      </c>
      <c r="X253" s="117">
        <v>0</v>
      </c>
      <c r="Y253" s="117">
        <v>0</v>
      </c>
      <c r="Z253" s="117">
        <v>0.50015167774431768</v>
      </c>
      <c r="AA253" s="117">
        <v>0</v>
      </c>
      <c r="AB253" s="117">
        <v>0</v>
      </c>
      <c r="AC253" s="118">
        <v>0.21833802930409635</v>
      </c>
      <c r="AD253" s="117">
        <v>0.21833802930409635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36"/>
        <v>27.717884060635487</v>
      </c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</row>
    <row r="254" spans="1:56" ht="15">
      <c r="A254" s="28" t="s">
        <v>56</v>
      </c>
      <c r="B254" s="41">
        <v>1.0274657771956195</v>
      </c>
      <c r="C254" s="41">
        <v>1.7424548489554579</v>
      </c>
      <c r="D254" s="41">
        <v>3.1777292078215038</v>
      </c>
      <c r="E254" s="41">
        <v>0</v>
      </c>
      <c r="F254" s="457"/>
      <c r="G254" s="41">
        <v>0</v>
      </c>
      <c r="H254" s="42">
        <v>0</v>
      </c>
      <c r="I254" s="43">
        <f t="shared" si="134"/>
        <v>5.9476498339725818</v>
      </c>
      <c r="K254" s="75" t="s">
        <v>56</v>
      </c>
      <c r="L254" s="88">
        <v>1.0274657771956195</v>
      </c>
      <c r="M254" s="88">
        <v>1.7424548489554579</v>
      </c>
      <c r="N254" s="88">
        <v>3.1777292078215038</v>
      </c>
      <c r="O254" s="88">
        <v>0</v>
      </c>
      <c r="P254" s="88">
        <v>0</v>
      </c>
      <c r="Q254" s="88">
        <v>0</v>
      </c>
      <c r="R254" s="89">
        <v>0</v>
      </c>
      <c r="S254" s="90">
        <f t="shared" si="135"/>
        <v>5.9476498339725818</v>
      </c>
      <c r="U254" s="105" t="s">
        <v>56</v>
      </c>
      <c r="V254" s="121">
        <v>1.0274657771956195</v>
      </c>
      <c r="W254" s="121">
        <v>0</v>
      </c>
      <c r="X254" s="121">
        <v>0</v>
      </c>
      <c r="Y254" s="121">
        <v>1.7424548489554579</v>
      </c>
      <c r="Z254" s="121">
        <v>3.1777292078215038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36"/>
        <v>5.9476498339725818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</row>
    <row r="255" spans="1:56" ht="15">
      <c r="A255" s="29" t="s">
        <v>22</v>
      </c>
      <c r="B255" s="44">
        <v>1.1238450311001627</v>
      </c>
      <c r="C255" s="44">
        <v>0</v>
      </c>
      <c r="D255" s="44">
        <v>42.300474660020072</v>
      </c>
      <c r="E255" s="44">
        <v>0</v>
      </c>
      <c r="F255" s="457"/>
      <c r="G255" s="44">
        <v>0</v>
      </c>
      <c r="H255" s="45">
        <v>0</v>
      </c>
      <c r="I255" s="40">
        <f t="shared" si="134"/>
        <v>43.424319691120232</v>
      </c>
      <c r="K255" s="76" t="s">
        <v>22</v>
      </c>
      <c r="L255" s="44">
        <v>1.1238450311001627</v>
      </c>
      <c r="M255" s="44">
        <v>0</v>
      </c>
      <c r="N255" s="44">
        <v>42.300474660020072</v>
      </c>
      <c r="O255" s="44">
        <v>0</v>
      </c>
      <c r="P255" s="44">
        <v>6.856045825693923</v>
      </c>
      <c r="Q255" s="44">
        <v>0</v>
      </c>
      <c r="R255" s="86">
        <v>0</v>
      </c>
      <c r="S255" s="87">
        <f t="shared" si="135"/>
        <v>50.280365516814157</v>
      </c>
      <c r="U255" s="106" t="s">
        <v>22</v>
      </c>
      <c r="V255" s="117">
        <v>1.1238450311001627</v>
      </c>
      <c r="W255" s="117">
        <v>0</v>
      </c>
      <c r="X255" s="117">
        <v>0</v>
      </c>
      <c r="Y255" s="117">
        <v>0</v>
      </c>
      <c r="Z255" s="117">
        <v>42.286027460761545</v>
      </c>
      <c r="AA255" s="117">
        <v>0</v>
      </c>
      <c r="AB255" s="117">
        <v>6.856045825693923</v>
      </c>
      <c r="AC255" s="118">
        <v>1.4447199258529306E-2</v>
      </c>
      <c r="AD255" s="117">
        <v>0</v>
      </c>
      <c r="AE255" s="117">
        <v>0</v>
      </c>
      <c r="AF255" s="117">
        <v>0</v>
      </c>
      <c r="AG255" s="117">
        <v>1.4447199258529306E-2</v>
      </c>
      <c r="AH255" s="117">
        <v>0</v>
      </c>
      <c r="AI255" s="120">
        <f t="shared" si="136"/>
        <v>50.280365516814157</v>
      </c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</row>
    <row r="256" spans="1:56" ht="15">
      <c r="A256" s="28" t="s">
        <v>21</v>
      </c>
      <c r="B256" s="41">
        <v>10.498636312399867</v>
      </c>
      <c r="C256" s="41">
        <v>0</v>
      </c>
      <c r="D256" s="41">
        <v>2.6246590780999668</v>
      </c>
      <c r="E256" s="41">
        <v>0</v>
      </c>
      <c r="F256" s="457"/>
      <c r="G256" s="41">
        <v>0</v>
      </c>
      <c r="H256" s="42">
        <v>0</v>
      </c>
      <c r="I256" s="43">
        <f t="shared" si="134"/>
        <v>13.123295390499834</v>
      </c>
      <c r="K256" s="75" t="s">
        <v>21</v>
      </c>
      <c r="L256" s="88">
        <v>10.498636312399867</v>
      </c>
      <c r="M256" s="88">
        <v>0</v>
      </c>
      <c r="N256" s="88">
        <v>2.6246590780999668</v>
      </c>
      <c r="O256" s="88">
        <v>0</v>
      </c>
      <c r="P256" s="88">
        <v>0</v>
      </c>
      <c r="Q256" s="88">
        <v>0</v>
      </c>
      <c r="R256" s="89">
        <v>0</v>
      </c>
      <c r="S256" s="90">
        <f t="shared" si="135"/>
        <v>13.123295390499834</v>
      </c>
      <c r="U256" s="105" t="s">
        <v>57</v>
      </c>
      <c r="V256" s="121">
        <v>10.498636312399867</v>
      </c>
      <c r="W256" s="121">
        <v>0</v>
      </c>
      <c r="X256" s="121">
        <v>0</v>
      </c>
      <c r="Y256" s="121">
        <v>0</v>
      </c>
      <c r="Z256" s="121">
        <v>2.6246590780999668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36"/>
        <v>13.123295390499834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</row>
    <row r="257" spans="1:56" ht="15">
      <c r="A257" s="30" t="s">
        <v>60</v>
      </c>
      <c r="B257" s="44">
        <v>1.4724000000000004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134"/>
        <v>1.4724000000000004</v>
      </c>
      <c r="K257" s="77" t="s">
        <v>60</v>
      </c>
      <c r="L257" s="44">
        <v>1.4724000000000004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6">
        <v>0</v>
      </c>
      <c r="S257" s="87">
        <f t="shared" si="135"/>
        <v>1.4724000000000004</v>
      </c>
      <c r="U257" s="107" t="s">
        <v>58</v>
      </c>
      <c r="V257" s="117">
        <v>1.4724000000000004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36"/>
        <v>1.4724000000000004</v>
      </c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</row>
    <row r="258" spans="1:56">
      <c r="A258" s="57" t="s">
        <v>23</v>
      </c>
      <c r="B258" s="61">
        <v>1.4724000000000004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134"/>
        <v>1.4724000000000004</v>
      </c>
      <c r="K258" s="78" t="s">
        <v>23</v>
      </c>
      <c r="L258" s="91">
        <v>1.4724000000000004</v>
      </c>
      <c r="M258" s="91">
        <v>0</v>
      </c>
      <c r="N258" s="91">
        <v>0</v>
      </c>
      <c r="O258" s="91">
        <v>0</v>
      </c>
      <c r="P258" s="91">
        <v>0</v>
      </c>
      <c r="Q258" s="91">
        <v>0</v>
      </c>
      <c r="R258" s="92">
        <v>0</v>
      </c>
      <c r="S258" s="93">
        <f t="shared" si="135"/>
        <v>1.4724000000000004</v>
      </c>
      <c r="U258" s="108" t="s">
        <v>61</v>
      </c>
      <c r="V258" s="124">
        <v>1.4724000000000004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36"/>
        <v>1.4724000000000004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</row>
    <row r="259" spans="1:56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134"/>
        <v>0</v>
      </c>
      <c r="K259" s="79" t="s">
        <v>19</v>
      </c>
      <c r="L259" s="64">
        <v>0</v>
      </c>
      <c r="M259" s="64">
        <v>0</v>
      </c>
      <c r="N259" s="64">
        <v>0</v>
      </c>
      <c r="O259" s="64">
        <v>0</v>
      </c>
      <c r="P259" s="64">
        <v>0</v>
      </c>
      <c r="Q259" s="64">
        <v>0</v>
      </c>
      <c r="R259" s="94">
        <v>0</v>
      </c>
      <c r="S259" s="95">
        <f t="shared" si="135"/>
        <v>0</v>
      </c>
      <c r="U259" s="109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36"/>
        <v>0</v>
      </c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</row>
    <row r="260" spans="1:56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134"/>
        <v>0</v>
      </c>
      <c r="K260" s="78" t="s">
        <v>20</v>
      </c>
      <c r="L260" s="91">
        <v>0</v>
      </c>
      <c r="M260" s="91">
        <v>0</v>
      </c>
      <c r="N260" s="91">
        <v>0</v>
      </c>
      <c r="O260" s="91">
        <v>0</v>
      </c>
      <c r="P260" s="91">
        <v>0</v>
      </c>
      <c r="Q260" s="91">
        <v>0</v>
      </c>
      <c r="R260" s="92">
        <v>0</v>
      </c>
      <c r="S260" s="93">
        <f t="shared" si="135"/>
        <v>0</v>
      </c>
      <c r="U260" s="108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36"/>
        <v>0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</row>
    <row r="261" spans="1:56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134"/>
        <v>0</v>
      </c>
      <c r="K261" s="80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6">
        <v>0</v>
      </c>
      <c r="S261" s="97">
        <f t="shared" si="135"/>
        <v>0</v>
      </c>
      <c r="U261" s="109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36"/>
        <v>0</v>
      </c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</row>
    <row r="262" spans="1:56" ht="15">
      <c r="A262" s="35" t="s">
        <v>26</v>
      </c>
      <c r="B262" s="69">
        <f>SUM(B241:B257)</f>
        <v>770.27309692610436</v>
      </c>
      <c r="C262" s="69">
        <f t="shared" ref="C262:I262" si="137">SUM(C241:C257)</f>
        <v>22.765481113454992</v>
      </c>
      <c r="D262" s="69">
        <f t="shared" si="137"/>
        <v>466.9731454842921</v>
      </c>
      <c r="E262" s="69">
        <f t="shared" si="137"/>
        <v>439.58276485782505</v>
      </c>
      <c r="F262" s="69">
        <f t="shared" si="137"/>
        <v>0</v>
      </c>
      <c r="G262" s="69">
        <f t="shared" si="137"/>
        <v>68.244647286809936</v>
      </c>
      <c r="H262" s="70">
        <f t="shared" si="137"/>
        <v>10.232023440147513</v>
      </c>
      <c r="I262" s="40">
        <f t="shared" si="137"/>
        <v>1778.071159108634</v>
      </c>
      <c r="K262" s="81" t="s">
        <v>26</v>
      </c>
      <c r="L262" s="69">
        <f>SUM(L241:L257)</f>
        <v>770.27309692610436</v>
      </c>
      <c r="M262" s="69">
        <f t="shared" ref="M262:S262" si="138">SUM(M241:M257)</f>
        <v>22.765481113454992</v>
      </c>
      <c r="N262" s="69">
        <f t="shared" si="138"/>
        <v>466.9731454842921</v>
      </c>
      <c r="O262" s="69">
        <f t="shared" si="138"/>
        <v>439.58276485782505</v>
      </c>
      <c r="P262" s="69">
        <f t="shared" si="138"/>
        <v>202.10602346727589</v>
      </c>
      <c r="Q262" s="69">
        <f t="shared" si="138"/>
        <v>68.244647286809936</v>
      </c>
      <c r="R262" s="70">
        <f t="shared" si="138"/>
        <v>10.232023440147513</v>
      </c>
      <c r="S262" s="98">
        <f t="shared" si="138"/>
        <v>1980.1771825759097</v>
      </c>
      <c r="U262" s="110" t="s">
        <v>59</v>
      </c>
      <c r="V262" s="130">
        <f>SUM(V241:V257)</f>
        <v>668.94448716638681</v>
      </c>
      <c r="W262" s="130">
        <f t="shared" ref="W262:AH262" si="139">SUM(W241:W257)</f>
        <v>33.936216143325609</v>
      </c>
      <c r="X262" s="130">
        <f t="shared" si="139"/>
        <v>68.244647286809936</v>
      </c>
      <c r="Y262" s="130">
        <f t="shared" si="139"/>
        <v>22.765481113454992</v>
      </c>
      <c r="Z262" s="130">
        <f t="shared" si="139"/>
        <v>465.81119667704132</v>
      </c>
      <c r="AA262" s="130">
        <f t="shared" si="139"/>
        <v>407.83171860221432</v>
      </c>
      <c r="AB262" s="130">
        <f t="shared" si="139"/>
        <v>202.10602346727589</v>
      </c>
      <c r="AC262" s="130">
        <f t="shared" si="139"/>
        <v>110.53741211940087</v>
      </c>
      <c r="AD262" s="131">
        <f t="shared" si="139"/>
        <v>67.392393616391843</v>
      </c>
      <c r="AE262" s="131">
        <f t="shared" si="139"/>
        <v>30.217465477007728</v>
      </c>
      <c r="AF262" s="131">
        <f t="shared" si="139"/>
        <v>10.232023440147513</v>
      </c>
      <c r="AG262" s="131">
        <f t="shared" si="139"/>
        <v>1.1619488072507198</v>
      </c>
      <c r="AH262" s="131">
        <f t="shared" si="139"/>
        <v>1.5335807786030264</v>
      </c>
      <c r="AI262" s="132">
        <f>SUM(V262:AC262)</f>
        <v>1980.1771825759097</v>
      </c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</row>
    <row r="263" spans="1:56" s="3" customFormat="1" ht="15" thickBot="1">
      <c r="A263" s="32" t="s">
        <v>83</v>
      </c>
      <c r="B263" s="49">
        <f>IF($I262=0,"-",B262/$I262)</f>
        <v>0.43320712614913032</v>
      </c>
      <c r="C263" s="49">
        <f t="shared" ref="C263:H263" si="140">IF($I262=0,"-",C262/$I262)</f>
        <v>1.2803470208058249E-2</v>
      </c>
      <c r="D263" s="49">
        <f t="shared" si="140"/>
        <v>0.26262905345047649</v>
      </c>
      <c r="E263" s="49">
        <f t="shared" si="140"/>
        <v>0.24722450651423455</v>
      </c>
      <c r="F263" s="49">
        <f t="shared" si="140"/>
        <v>0</v>
      </c>
      <c r="G263" s="49">
        <f t="shared" si="140"/>
        <v>3.8381280151364529E-2</v>
      </c>
      <c r="H263" s="71">
        <f t="shared" si="140"/>
        <v>5.7545635267358675E-3</v>
      </c>
      <c r="I263" s="50">
        <f>SUM(B263:H263)</f>
        <v>1</v>
      </c>
      <c r="J263" s="5"/>
      <c r="K263" s="82" t="s">
        <v>83</v>
      </c>
      <c r="L263" s="99">
        <f>IF($S262=0,"-",L262/$S262)</f>
        <v>0.38899200723245181</v>
      </c>
      <c r="M263" s="99">
        <f t="shared" ref="M263:R263" si="141">IF($S262=0,"-",M262/$S262)</f>
        <v>1.1496688939643552E-2</v>
      </c>
      <c r="N263" s="99">
        <f t="shared" si="141"/>
        <v>0.23582391999731608</v>
      </c>
      <c r="O263" s="99">
        <f t="shared" si="141"/>
        <v>0.22199163222656401</v>
      </c>
      <c r="P263" s="99">
        <f t="shared" si="141"/>
        <v>0.1020646158564289</v>
      </c>
      <c r="Q263" s="99">
        <f t="shared" si="141"/>
        <v>3.4463909536637534E-2</v>
      </c>
      <c r="R263" s="100">
        <f t="shared" si="141"/>
        <v>5.167226210958155E-3</v>
      </c>
      <c r="S263" s="101">
        <f>SUM(L263:R263)</f>
        <v>1.0000000000000002</v>
      </c>
      <c r="T263" s="5"/>
      <c r="U263" s="111" t="s">
        <v>83</v>
      </c>
      <c r="V263" s="133">
        <f>+V262/$AI262</f>
        <v>0.33782052083652014</v>
      </c>
      <c r="W263" s="133">
        <f t="shared" ref="W263:AH263" si="142">+W262/$AI262</f>
        <v>1.71379694917905E-2</v>
      </c>
      <c r="X263" s="133">
        <f t="shared" si="142"/>
        <v>3.4463909536637534E-2</v>
      </c>
      <c r="Y263" s="133">
        <f t="shared" si="142"/>
        <v>1.1496688939643552E-2</v>
      </c>
      <c r="Z263" s="133">
        <f t="shared" si="142"/>
        <v>0.23523712967497773</v>
      </c>
      <c r="AA263" s="133">
        <f t="shared" si="142"/>
        <v>0.20595718514021419</v>
      </c>
      <c r="AB263" s="133">
        <f t="shared" si="142"/>
        <v>0.1020646158564289</v>
      </c>
      <c r="AC263" s="133">
        <f t="shared" si="142"/>
        <v>5.5821980523787521E-2</v>
      </c>
      <c r="AD263" s="133">
        <f t="shared" si="142"/>
        <v>3.4033516904141164E-2</v>
      </c>
      <c r="AE263" s="133">
        <f t="shared" si="142"/>
        <v>1.5259980643600487E-2</v>
      </c>
      <c r="AF263" s="133">
        <f t="shared" si="142"/>
        <v>5.167226210958155E-3</v>
      </c>
      <c r="AG263" s="133">
        <f t="shared" si="142"/>
        <v>5.8679032233832781E-4</v>
      </c>
      <c r="AH263" s="133">
        <f t="shared" si="142"/>
        <v>7.7446644274936595E-4</v>
      </c>
      <c r="AI263" s="134">
        <f>SUM(V263:AC263)</f>
        <v>1.0000000000000002</v>
      </c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</row>
    <row r="264" spans="1:56" ht="15" thickBot="1">
      <c r="A264" s="33"/>
      <c r="B264" s="33"/>
      <c r="C264" s="33"/>
      <c r="D264" s="33"/>
      <c r="E264" s="33"/>
      <c r="F264" s="33"/>
      <c r="G264" s="33"/>
      <c r="H264" s="33"/>
      <c r="I264" s="33"/>
      <c r="K264" s="33"/>
      <c r="L264" s="33"/>
      <c r="M264" s="33"/>
      <c r="N264" s="33"/>
      <c r="O264" s="33"/>
      <c r="P264" s="33"/>
      <c r="Q264" s="33"/>
      <c r="R264" s="33"/>
      <c r="S264" s="33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</row>
    <row r="265" spans="1:56" ht="42.7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7" t="s">
        <v>33</v>
      </c>
      <c r="L265" s="84" t="s">
        <v>0</v>
      </c>
      <c r="M265" s="84" t="s">
        <v>1</v>
      </c>
      <c r="N265" s="84" t="s">
        <v>2</v>
      </c>
      <c r="O265" s="84" t="s">
        <v>3</v>
      </c>
      <c r="P265" s="84" t="s">
        <v>27</v>
      </c>
      <c r="Q265" s="84" t="s">
        <v>4</v>
      </c>
      <c r="R265" s="84" t="s">
        <v>5</v>
      </c>
      <c r="S265" s="85" t="s">
        <v>6</v>
      </c>
      <c r="U265" s="415" t="s">
        <v>33</v>
      </c>
      <c r="V265" s="114" t="s">
        <v>68</v>
      </c>
      <c r="W265" s="114" t="s">
        <v>69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51</v>
      </c>
      <c r="AC265" s="114" t="s">
        <v>63</v>
      </c>
      <c r="AD265" s="115" t="s">
        <v>70</v>
      </c>
      <c r="AE265" s="115" t="s">
        <v>71</v>
      </c>
      <c r="AF265" s="115" t="s">
        <v>72</v>
      </c>
      <c r="AG265" s="115" t="s">
        <v>73</v>
      </c>
      <c r="AH265" s="115" t="s">
        <v>74</v>
      </c>
      <c r="AI265" s="116" t="s">
        <v>59</v>
      </c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</row>
    <row r="266" spans="1:56" ht="15" customHeight="1">
      <c r="A266" s="447" t="s">
        <v>33</v>
      </c>
      <c r="B266" s="387" t="s">
        <v>115</v>
      </c>
      <c r="C266" s="388"/>
      <c r="D266" s="388"/>
      <c r="E266" s="388"/>
      <c r="F266" s="388"/>
      <c r="G266" s="388"/>
      <c r="H266" s="388"/>
      <c r="I266" s="389"/>
      <c r="K266" s="408" t="s">
        <v>33</v>
      </c>
      <c r="L266" s="390" t="s">
        <v>115</v>
      </c>
      <c r="M266" s="391"/>
      <c r="N266" s="391"/>
      <c r="O266" s="391"/>
      <c r="P266" s="391"/>
      <c r="Q266" s="391"/>
      <c r="R266" s="391"/>
      <c r="S266" s="392"/>
      <c r="U266" s="416" t="s">
        <v>33</v>
      </c>
      <c r="V266" s="413" t="s">
        <v>115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</row>
    <row r="267" spans="1:56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  <c r="K267" s="83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2">
        <v>0</v>
      </c>
      <c r="S267" s="103">
        <f>SUM(L267:R267)</f>
        <v>0</v>
      </c>
      <c r="U267" s="104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</row>
    <row r="268" spans="1:56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143">SUM(B268:H268)</f>
        <v>0</v>
      </c>
      <c r="K268" s="75" t="s">
        <v>8</v>
      </c>
      <c r="L268" s="8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9">
        <v>0</v>
      </c>
      <c r="S268" s="90">
        <f t="shared" ref="S268:S287" si="144">SUM(L268:R268)</f>
        <v>0</v>
      </c>
      <c r="U268" s="105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45">SUM(V268:AC268)</f>
        <v>0</v>
      </c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</row>
    <row r="269" spans="1:56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143"/>
        <v>0</v>
      </c>
      <c r="K269" s="76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6">
        <v>0</v>
      </c>
      <c r="S269" s="87">
        <f t="shared" si="144"/>
        <v>0</v>
      </c>
      <c r="U269" s="106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45"/>
        <v>0</v>
      </c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</row>
    <row r="270" spans="1:56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143"/>
        <v>0</v>
      </c>
      <c r="K270" s="75" t="s">
        <v>52</v>
      </c>
      <c r="L270" s="8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9">
        <v>0</v>
      </c>
      <c r="S270" s="90">
        <f t="shared" si="144"/>
        <v>0</v>
      </c>
      <c r="U270" s="105" t="s">
        <v>52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45"/>
        <v>0</v>
      </c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</row>
    <row r="271" spans="1:56" ht="15">
      <c r="A271" s="29" t="s">
        <v>16</v>
      </c>
      <c r="B271" s="44">
        <v>1.7430933300779416</v>
      </c>
      <c r="C271" s="44">
        <v>9.4436469453744945</v>
      </c>
      <c r="D271" s="44">
        <v>3.391911931344759</v>
      </c>
      <c r="E271" s="44">
        <v>0</v>
      </c>
      <c r="F271" s="457"/>
      <c r="G271" s="44">
        <v>0</v>
      </c>
      <c r="H271" s="45">
        <v>0</v>
      </c>
      <c r="I271" s="40">
        <f t="shared" si="143"/>
        <v>14.578652206797194</v>
      </c>
      <c r="K271" s="76" t="s">
        <v>16</v>
      </c>
      <c r="L271" s="44">
        <v>1.7430933300779416</v>
      </c>
      <c r="M271" s="44">
        <v>9.4436469453744945</v>
      </c>
      <c r="N271" s="44">
        <v>3.391911931344759</v>
      </c>
      <c r="O271" s="44">
        <v>0</v>
      </c>
      <c r="P271" s="44">
        <v>0</v>
      </c>
      <c r="Q271" s="44">
        <v>0</v>
      </c>
      <c r="R271" s="86">
        <v>0</v>
      </c>
      <c r="S271" s="87">
        <f t="shared" si="144"/>
        <v>14.578652206797194</v>
      </c>
      <c r="U271" s="106" t="s">
        <v>16</v>
      </c>
      <c r="V271" s="117">
        <v>1.7430933300779416</v>
      </c>
      <c r="W271" s="117">
        <v>0</v>
      </c>
      <c r="X271" s="117">
        <v>0</v>
      </c>
      <c r="Y271" s="117">
        <v>9.4436469453744945</v>
      </c>
      <c r="Z271" s="117">
        <v>3.391911931344759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45"/>
        <v>14.578652206797194</v>
      </c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</row>
    <row r="272" spans="1:56" ht="15">
      <c r="A272" s="28" t="s">
        <v>64</v>
      </c>
      <c r="B272" s="41">
        <v>1.8366827932188841</v>
      </c>
      <c r="C272" s="41">
        <v>0.29042046843522296</v>
      </c>
      <c r="D272" s="41">
        <v>5.1354838930618678</v>
      </c>
      <c r="E272" s="41">
        <v>0.26279510680357981</v>
      </c>
      <c r="F272" s="457"/>
      <c r="G272" s="41">
        <v>0</v>
      </c>
      <c r="H272" s="42">
        <v>0</v>
      </c>
      <c r="I272" s="43">
        <f t="shared" si="143"/>
        <v>7.5253822615195549</v>
      </c>
      <c r="K272" s="75" t="s">
        <v>64</v>
      </c>
      <c r="L272" s="88">
        <v>1.8366827932188841</v>
      </c>
      <c r="M272" s="88">
        <v>0.29042046843522296</v>
      </c>
      <c r="N272" s="88">
        <v>5.1354838930618678</v>
      </c>
      <c r="O272" s="88">
        <v>0.26279510680357981</v>
      </c>
      <c r="P272" s="88">
        <v>0</v>
      </c>
      <c r="Q272" s="88">
        <v>0</v>
      </c>
      <c r="R272" s="89">
        <v>0</v>
      </c>
      <c r="S272" s="90">
        <f t="shared" si="144"/>
        <v>7.5253822615195549</v>
      </c>
      <c r="U272" s="105" t="s">
        <v>53</v>
      </c>
      <c r="V272" s="121">
        <v>1.8366827932188841</v>
      </c>
      <c r="W272" s="121">
        <v>0</v>
      </c>
      <c r="X272" s="121">
        <v>0</v>
      </c>
      <c r="Y272" s="121">
        <v>0.29042046843522296</v>
      </c>
      <c r="Z272" s="121">
        <v>5.1354838930618678</v>
      </c>
      <c r="AA272" s="121">
        <v>0.26279510680357981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45"/>
        <v>7.5253822615195549</v>
      </c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</row>
    <row r="273" spans="1:56" ht="15">
      <c r="A273" s="29" t="s">
        <v>54</v>
      </c>
      <c r="B273" s="44">
        <v>0</v>
      </c>
      <c r="C273" s="44">
        <v>0</v>
      </c>
      <c r="D273" s="44">
        <v>0</v>
      </c>
      <c r="E273" s="44">
        <v>15.522091414024972</v>
      </c>
      <c r="F273" s="457"/>
      <c r="G273" s="44">
        <v>0</v>
      </c>
      <c r="H273" s="45">
        <v>0</v>
      </c>
      <c r="I273" s="40">
        <f t="shared" si="143"/>
        <v>15.522091414024972</v>
      </c>
      <c r="K273" s="76" t="s">
        <v>54</v>
      </c>
      <c r="L273" s="44">
        <v>0</v>
      </c>
      <c r="M273" s="44">
        <v>0</v>
      </c>
      <c r="N273" s="44">
        <v>0</v>
      </c>
      <c r="O273" s="44">
        <v>15.522091414024972</v>
      </c>
      <c r="P273" s="44">
        <v>212.07995037553778</v>
      </c>
      <c r="Q273" s="44">
        <v>0</v>
      </c>
      <c r="R273" s="86">
        <v>0</v>
      </c>
      <c r="S273" s="87">
        <f t="shared" si="144"/>
        <v>227.60204178956275</v>
      </c>
      <c r="U273" s="106" t="s">
        <v>54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15.522091414024972</v>
      </c>
      <c r="AB273" s="117">
        <v>212.07995037553778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45"/>
        <v>227.60204178956275</v>
      </c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</row>
    <row r="274" spans="1:56" ht="15">
      <c r="A274" s="28" t="s">
        <v>12</v>
      </c>
      <c r="B274" s="41">
        <v>0</v>
      </c>
      <c r="C274" s="41">
        <v>0</v>
      </c>
      <c r="D274" s="41">
        <v>0</v>
      </c>
      <c r="E274" s="41">
        <v>1.2624192856111539E-2</v>
      </c>
      <c r="F274" s="457"/>
      <c r="G274" s="41">
        <v>0</v>
      </c>
      <c r="H274" s="42">
        <v>0</v>
      </c>
      <c r="I274" s="43">
        <f t="shared" si="143"/>
        <v>1.2624192856111539E-2</v>
      </c>
      <c r="K274" s="75" t="s">
        <v>12</v>
      </c>
      <c r="L274" s="88">
        <v>0</v>
      </c>
      <c r="M274" s="88">
        <v>0</v>
      </c>
      <c r="N274" s="88">
        <v>0</v>
      </c>
      <c r="O274" s="88">
        <v>1.2624192856111539E-2</v>
      </c>
      <c r="P274" s="88">
        <v>0.45610049729950047</v>
      </c>
      <c r="Q274" s="88">
        <v>0</v>
      </c>
      <c r="R274" s="89">
        <v>0</v>
      </c>
      <c r="S274" s="90">
        <f t="shared" si="144"/>
        <v>0.46872469015561202</v>
      </c>
      <c r="U274" s="105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1.2624192856111539E-2</v>
      </c>
      <c r="AB274" s="121">
        <v>0.45610049729950047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45"/>
        <v>0.46872469015561202</v>
      </c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</row>
    <row r="275" spans="1:56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143"/>
        <v>0</v>
      </c>
      <c r="K275" s="76" t="s">
        <v>55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6">
        <v>0</v>
      </c>
      <c r="S275" s="87">
        <f t="shared" si="144"/>
        <v>0</v>
      </c>
      <c r="U275" s="106" t="s">
        <v>55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45"/>
        <v>0</v>
      </c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</row>
    <row r="276" spans="1:56" ht="15">
      <c r="A276" s="28" t="s">
        <v>17</v>
      </c>
      <c r="B276" s="41">
        <v>0.13722976580688331</v>
      </c>
      <c r="C276" s="41">
        <v>0</v>
      </c>
      <c r="D276" s="41">
        <v>1.8544562946876124</v>
      </c>
      <c r="E276" s="41">
        <v>0</v>
      </c>
      <c r="F276" s="457"/>
      <c r="G276" s="41">
        <v>0</v>
      </c>
      <c r="H276" s="42">
        <v>0</v>
      </c>
      <c r="I276" s="43">
        <f t="shared" si="143"/>
        <v>1.9916860604944957</v>
      </c>
      <c r="K276" s="75" t="s">
        <v>17</v>
      </c>
      <c r="L276" s="88">
        <v>0.13722976580688331</v>
      </c>
      <c r="M276" s="88">
        <v>0</v>
      </c>
      <c r="N276" s="88">
        <v>1.8544562946876124</v>
      </c>
      <c r="O276" s="88">
        <v>0</v>
      </c>
      <c r="P276" s="88">
        <v>1.0977856459781441</v>
      </c>
      <c r="Q276" s="88">
        <v>0</v>
      </c>
      <c r="R276" s="89">
        <v>0</v>
      </c>
      <c r="S276" s="90">
        <f t="shared" si="144"/>
        <v>3.08947170647264</v>
      </c>
      <c r="U276" s="105" t="s">
        <v>17</v>
      </c>
      <c r="V276" s="121">
        <v>0.13722976580688331</v>
      </c>
      <c r="W276" s="121">
        <v>0</v>
      </c>
      <c r="X276" s="121">
        <v>0</v>
      </c>
      <c r="Y276" s="121">
        <v>0</v>
      </c>
      <c r="Z276" s="121">
        <v>1.8544562946876124</v>
      </c>
      <c r="AA276" s="121">
        <v>0</v>
      </c>
      <c r="AB276" s="121">
        <v>1.0977856459781441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45"/>
        <v>3.08947170647264</v>
      </c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</row>
    <row r="277" spans="1:56" ht="15">
      <c r="A277" s="29" t="s">
        <v>139</v>
      </c>
      <c r="B277" s="44">
        <v>0.12788982339279351</v>
      </c>
      <c r="C277" s="44">
        <v>1.4852903494241667</v>
      </c>
      <c r="D277" s="44">
        <v>5.5754561487032976</v>
      </c>
      <c r="E277" s="44">
        <v>0</v>
      </c>
      <c r="F277" s="457"/>
      <c r="G277" s="44">
        <v>0</v>
      </c>
      <c r="H277" s="45">
        <v>0</v>
      </c>
      <c r="I277" s="40">
        <f t="shared" si="143"/>
        <v>7.1886363215202582</v>
      </c>
      <c r="K277" s="76" t="s">
        <v>139</v>
      </c>
      <c r="L277" s="44">
        <v>0.12788982339279351</v>
      </c>
      <c r="M277" s="44">
        <v>1.4852903494241667</v>
      </c>
      <c r="N277" s="44">
        <v>5.5754561487032976</v>
      </c>
      <c r="O277" s="44">
        <v>0</v>
      </c>
      <c r="P277" s="44">
        <v>0</v>
      </c>
      <c r="Q277" s="44">
        <v>0</v>
      </c>
      <c r="R277" s="86">
        <v>0</v>
      </c>
      <c r="S277" s="87">
        <f t="shared" si="144"/>
        <v>7.1886363215202582</v>
      </c>
      <c r="U277" s="106" t="s">
        <v>139</v>
      </c>
      <c r="V277" s="117">
        <v>0.12623766505083114</v>
      </c>
      <c r="W277" s="117">
        <v>0</v>
      </c>
      <c r="X277" s="117">
        <v>0</v>
      </c>
      <c r="Y277" s="117">
        <v>1.4852903494241667</v>
      </c>
      <c r="Z277" s="117">
        <v>4.4158062084799132</v>
      </c>
      <c r="AA277" s="117">
        <v>0</v>
      </c>
      <c r="AB277" s="117">
        <v>0</v>
      </c>
      <c r="AC277" s="118">
        <v>1.1613020985653466</v>
      </c>
      <c r="AD277" s="117">
        <v>1.6521583419623657E-3</v>
      </c>
      <c r="AE277" s="117">
        <v>0</v>
      </c>
      <c r="AF277" s="117">
        <v>0</v>
      </c>
      <c r="AG277" s="117">
        <v>1.1596499402233844</v>
      </c>
      <c r="AH277" s="117">
        <v>0</v>
      </c>
      <c r="AI277" s="120">
        <f t="shared" si="145"/>
        <v>7.1886363215202582</v>
      </c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</row>
    <row r="278" spans="1:56" ht="15">
      <c r="A278" s="28" t="s">
        <v>25</v>
      </c>
      <c r="B278" s="41">
        <v>0.58771734484453431</v>
      </c>
      <c r="C278" s="41">
        <v>0</v>
      </c>
      <c r="D278" s="41">
        <v>8.8189206884940613E-2</v>
      </c>
      <c r="E278" s="41">
        <v>51.142628355964668</v>
      </c>
      <c r="F278" s="457"/>
      <c r="G278" s="41">
        <v>0.51069776198793959</v>
      </c>
      <c r="H278" s="42">
        <v>0</v>
      </c>
      <c r="I278" s="43">
        <f t="shared" si="143"/>
        <v>52.329232669682085</v>
      </c>
      <c r="K278" s="75" t="s">
        <v>25</v>
      </c>
      <c r="L278" s="88">
        <v>0.58771734484453431</v>
      </c>
      <c r="M278" s="88">
        <v>0</v>
      </c>
      <c r="N278" s="88">
        <v>8.8189206884940613E-2</v>
      </c>
      <c r="O278" s="88">
        <v>51.142628355964668</v>
      </c>
      <c r="P278" s="88">
        <v>5.1392488059346653E-2</v>
      </c>
      <c r="Q278" s="88">
        <v>0.51069776198793959</v>
      </c>
      <c r="R278" s="89">
        <v>0</v>
      </c>
      <c r="S278" s="90">
        <f t="shared" si="144"/>
        <v>52.380625157741434</v>
      </c>
      <c r="U278" s="105" t="s">
        <v>25</v>
      </c>
      <c r="V278" s="121">
        <v>0.30484832305935755</v>
      </c>
      <c r="W278" s="121">
        <v>0.15805025691320729</v>
      </c>
      <c r="X278" s="121">
        <v>0.51069776198793959</v>
      </c>
      <c r="Y278" s="121">
        <v>0</v>
      </c>
      <c r="Z278" s="121">
        <v>0</v>
      </c>
      <c r="AA278" s="121">
        <v>51.054439149079727</v>
      </c>
      <c r="AB278" s="121">
        <v>5.1392488059346653E-2</v>
      </c>
      <c r="AC278" s="122">
        <v>0.30119717864185069</v>
      </c>
      <c r="AD278" s="121">
        <v>0.12481876487196948</v>
      </c>
      <c r="AE278" s="121">
        <v>8.8189206884940613E-2</v>
      </c>
      <c r="AF278" s="121">
        <v>0</v>
      </c>
      <c r="AG278" s="121">
        <v>8.8189206884940613E-2</v>
      </c>
      <c r="AH278" s="121">
        <v>0</v>
      </c>
      <c r="AI278" s="123">
        <f t="shared" si="145"/>
        <v>52.380625157741427</v>
      </c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</row>
    <row r="279" spans="1:56" ht="15">
      <c r="A279" s="29" t="s">
        <v>24</v>
      </c>
      <c r="B279" s="44">
        <v>0.3946259531250001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143"/>
        <v>0.3946259531250001</v>
      </c>
      <c r="K279" s="76" t="s">
        <v>24</v>
      </c>
      <c r="L279" s="44">
        <v>0.3946259531250001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6">
        <v>0</v>
      </c>
      <c r="S279" s="87">
        <f t="shared" si="144"/>
        <v>0.3946259531250001</v>
      </c>
      <c r="U279" s="106" t="s">
        <v>24</v>
      </c>
      <c r="V279" s="117">
        <v>0.3946259531250001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45"/>
        <v>0.3946259531250001</v>
      </c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</row>
    <row r="280" spans="1:56" ht="15">
      <c r="A280" s="28" t="s">
        <v>56</v>
      </c>
      <c r="B280" s="41">
        <v>8.0727100022972426E-2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143"/>
        <v>8.0727100022972426E-2</v>
      </c>
      <c r="K280" s="75" t="s">
        <v>56</v>
      </c>
      <c r="L280" s="88">
        <v>8.0727100022972426E-2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9">
        <v>0</v>
      </c>
      <c r="S280" s="90">
        <f t="shared" si="144"/>
        <v>8.0727100022972426E-2</v>
      </c>
      <c r="U280" s="105" t="s">
        <v>56</v>
      </c>
      <c r="V280" s="121">
        <v>8.0727100022972426E-2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45"/>
        <v>8.0727100022972426E-2</v>
      </c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</row>
    <row r="281" spans="1:56" ht="15">
      <c r="A281" s="29" t="s">
        <v>22</v>
      </c>
      <c r="B281" s="44">
        <v>1.3299138137106583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143"/>
        <v>1.3299138137106583</v>
      </c>
      <c r="K281" s="76" t="s">
        <v>22</v>
      </c>
      <c r="L281" s="44">
        <v>1.3299138137106583</v>
      </c>
      <c r="M281" s="44">
        <v>0</v>
      </c>
      <c r="N281" s="44">
        <v>0</v>
      </c>
      <c r="O281" s="44">
        <v>0</v>
      </c>
      <c r="P281" s="44">
        <v>8.6859467676538333</v>
      </c>
      <c r="Q281" s="44">
        <v>0</v>
      </c>
      <c r="R281" s="86">
        <v>0</v>
      </c>
      <c r="S281" s="87">
        <f t="shared" si="144"/>
        <v>10.015860581364493</v>
      </c>
      <c r="U281" s="106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8.6859467676538333</v>
      </c>
      <c r="AC281" s="118">
        <v>1.3299138137106583</v>
      </c>
      <c r="AD281" s="117">
        <v>1.3299138137106583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45"/>
        <v>10.015860581364493</v>
      </c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</row>
    <row r="282" spans="1:56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143"/>
        <v>0</v>
      </c>
      <c r="K282" s="75" t="s">
        <v>21</v>
      </c>
      <c r="L282" s="8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9">
        <v>0</v>
      </c>
      <c r="S282" s="90">
        <f t="shared" si="144"/>
        <v>0</v>
      </c>
      <c r="U282" s="105" t="s">
        <v>57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45"/>
        <v>0</v>
      </c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</row>
    <row r="283" spans="1:56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143"/>
        <v>0</v>
      </c>
      <c r="K283" s="77" t="s">
        <v>60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6">
        <v>0</v>
      </c>
      <c r="S283" s="87">
        <f t="shared" si="144"/>
        <v>0</v>
      </c>
      <c r="U283" s="107" t="s">
        <v>58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45"/>
        <v>0</v>
      </c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</row>
    <row r="284" spans="1:56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143"/>
        <v>0</v>
      </c>
      <c r="K284" s="78" t="s">
        <v>23</v>
      </c>
      <c r="L284" s="91">
        <v>0</v>
      </c>
      <c r="M284" s="91">
        <v>0</v>
      </c>
      <c r="N284" s="91">
        <v>0</v>
      </c>
      <c r="O284" s="91">
        <v>0</v>
      </c>
      <c r="P284" s="91">
        <v>0</v>
      </c>
      <c r="Q284" s="91">
        <v>0</v>
      </c>
      <c r="R284" s="92">
        <v>0</v>
      </c>
      <c r="S284" s="93">
        <f t="shared" si="144"/>
        <v>0</v>
      </c>
      <c r="U284" s="108" t="s">
        <v>61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45"/>
        <v>0</v>
      </c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</row>
    <row r="285" spans="1:56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143"/>
        <v>0</v>
      </c>
      <c r="K285" s="79" t="s">
        <v>19</v>
      </c>
      <c r="L285" s="64">
        <v>0</v>
      </c>
      <c r="M285" s="64">
        <v>0</v>
      </c>
      <c r="N285" s="64">
        <v>0</v>
      </c>
      <c r="O285" s="64">
        <v>0</v>
      </c>
      <c r="P285" s="64">
        <v>0</v>
      </c>
      <c r="Q285" s="64">
        <v>0</v>
      </c>
      <c r="R285" s="94">
        <v>0</v>
      </c>
      <c r="S285" s="95">
        <f t="shared" si="144"/>
        <v>0</v>
      </c>
      <c r="U285" s="109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45"/>
        <v>0</v>
      </c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</row>
    <row r="286" spans="1:56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143"/>
        <v>0</v>
      </c>
      <c r="K286" s="78" t="s">
        <v>20</v>
      </c>
      <c r="L286" s="91">
        <v>0</v>
      </c>
      <c r="M286" s="91">
        <v>0</v>
      </c>
      <c r="N286" s="91">
        <v>0</v>
      </c>
      <c r="O286" s="91">
        <v>0</v>
      </c>
      <c r="P286" s="91">
        <v>0</v>
      </c>
      <c r="Q286" s="91">
        <v>0</v>
      </c>
      <c r="R286" s="92">
        <v>0</v>
      </c>
      <c r="S286" s="93">
        <f t="shared" si="144"/>
        <v>0</v>
      </c>
      <c r="U286" s="108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45"/>
        <v>0</v>
      </c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</row>
    <row r="287" spans="1:56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143"/>
        <v>0</v>
      </c>
      <c r="K287" s="80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6">
        <v>0</v>
      </c>
      <c r="S287" s="97">
        <f t="shared" si="144"/>
        <v>0</v>
      </c>
      <c r="U287" s="109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45"/>
        <v>0</v>
      </c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</row>
    <row r="288" spans="1:56" ht="15">
      <c r="A288" s="35" t="s">
        <v>26</v>
      </c>
      <c r="B288" s="69">
        <f>SUM(B267:B283)</f>
        <v>6.2378799241996674</v>
      </c>
      <c r="C288" s="69">
        <f t="shared" ref="C288:I288" si="146">SUM(C267:C283)</f>
        <v>11.219357763233884</v>
      </c>
      <c r="D288" s="69">
        <f t="shared" si="146"/>
        <v>16.045497474682477</v>
      </c>
      <c r="E288" s="69">
        <f t="shared" si="146"/>
        <v>66.940139069649334</v>
      </c>
      <c r="F288" s="69">
        <f t="shared" si="146"/>
        <v>0</v>
      </c>
      <c r="G288" s="69">
        <f t="shared" si="146"/>
        <v>0.51069776198793959</v>
      </c>
      <c r="H288" s="70">
        <f t="shared" si="146"/>
        <v>0</v>
      </c>
      <c r="I288" s="40">
        <f t="shared" si="146"/>
        <v>100.95357199375329</v>
      </c>
      <c r="K288" s="81" t="s">
        <v>26</v>
      </c>
      <c r="L288" s="69">
        <f>SUM(L267:L283)</f>
        <v>6.2378799241996674</v>
      </c>
      <c r="M288" s="69">
        <f t="shared" ref="M288:S288" si="147">SUM(M267:M283)</f>
        <v>11.219357763233884</v>
      </c>
      <c r="N288" s="69">
        <f t="shared" si="147"/>
        <v>16.045497474682477</v>
      </c>
      <c r="O288" s="69">
        <f t="shared" si="147"/>
        <v>66.940139069649334</v>
      </c>
      <c r="P288" s="69">
        <f t="shared" si="147"/>
        <v>222.37117577452861</v>
      </c>
      <c r="Q288" s="69">
        <f t="shared" si="147"/>
        <v>0.51069776198793959</v>
      </c>
      <c r="R288" s="70">
        <f t="shared" si="147"/>
        <v>0</v>
      </c>
      <c r="S288" s="98">
        <f t="shared" si="147"/>
        <v>323.32474776828195</v>
      </c>
      <c r="U288" s="112" t="s">
        <v>83</v>
      </c>
      <c r="V288" s="130">
        <f>SUM(V267:V283)</f>
        <v>4.6234449303618703</v>
      </c>
      <c r="W288" s="130">
        <f t="shared" ref="W288:AH288" si="148">SUM(W267:W283)</f>
        <v>0.15805025691320729</v>
      </c>
      <c r="X288" s="130">
        <f t="shared" si="148"/>
        <v>0.51069776198793959</v>
      </c>
      <c r="Y288" s="130">
        <f t="shared" si="148"/>
        <v>11.219357763233884</v>
      </c>
      <c r="Z288" s="130">
        <f t="shared" si="148"/>
        <v>14.797658327574151</v>
      </c>
      <c r="AA288" s="130">
        <f t="shared" si="148"/>
        <v>66.851949862764386</v>
      </c>
      <c r="AB288" s="130">
        <f t="shared" si="148"/>
        <v>222.37117577452861</v>
      </c>
      <c r="AC288" s="130">
        <f t="shared" si="148"/>
        <v>2.7924130909178557</v>
      </c>
      <c r="AD288" s="131">
        <f t="shared" si="148"/>
        <v>1.4563847369245901</v>
      </c>
      <c r="AE288" s="131">
        <f t="shared" si="148"/>
        <v>8.8189206884940613E-2</v>
      </c>
      <c r="AF288" s="131">
        <f t="shared" si="148"/>
        <v>0</v>
      </c>
      <c r="AG288" s="131">
        <f t="shared" si="148"/>
        <v>1.247839147108325</v>
      </c>
      <c r="AH288" s="131">
        <f t="shared" si="148"/>
        <v>0</v>
      </c>
      <c r="AI288" s="132">
        <f>SUM(V288:AC288)</f>
        <v>323.3247477682819</v>
      </c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</row>
    <row r="289" spans="1:56" s="3" customFormat="1" ht="15" thickBot="1">
      <c r="A289" s="32" t="s">
        <v>83</v>
      </c>
      <c r="B289" s="49">
        <f>IF($I288=0,"-",B288/$I288)</f>
        <v>6.1789591007098285E-2</v>
      </c>
      <c r="C289" s="49">
        <f t="shared" ref="C289:H289" si="149">IF($I288=0,"-",C288/$I288)</f>
        <v>0.11113383649196786</v>
      </c>
      <c r="D289" s="49">
        <f t="shared" si="149"/>
        <v>0.1589393733950823</v>
      </c>
      <c r="E289" s="49">
        <f t="shared" si="149"/>
        <v>0.66307846020338335</v>
      </c>
      <c r="F289" s="49">
        <f t="shared" si="149"/>
        <v>0</v>
      </c>
      <c r="G289" s="49">
        <f t="shared" si="149"/>
        <v>5.0587389024683554E-3</v>
      </c>
      <c r="H289" s="71">
        <f t="shared" si="149"/>
        <v>0</v>
      </c>
      <c r="I289" s="50">
        <f>SUM(B289:H289)</f>
        <v>1.0000000000000002</v>
      </c>
      <c r="J289" s="5"/>
      <c r="K289" s="82" t="s">
        <v>83</v>
      </c>
      <c r="L289" s="99">
        <f>IF($S288=0,"-",L288/$S288)</f>
        <v>1.9292924427393929E-2</v>
      </c>
      <c r="M289" s="99">
        <f t="shared" ref="M289:R289" si="150">IF($S288=0,"-",M288/$S288)</f>
        <v>3.4699966026957185E-2</v>
      </c>
      <c r="N289" s="99">
        <f t="shared" si="150"/>
        <v>4.9626567670538628E-2</v>
      </c>
      <c r="O289" s="99">
        <f t="shared" si="150"/>
        <v>0.20703685545785536</v>
      </c>
      <c r="P289" s="99">
        <f t="shared" si="150"/>
        <v>0.68776416686141195</v>
      </c>
      <c r="Q289" s="99">
        <f t="shared" si="150"/>
        <v>1.5795195558427923E-3</v>
      </c>
      <c r="R289" s="100">
        <f t="shared" si="150"/>
        <v>0</v>
      </c>
      <c r="S289" s="101">
        <f>SUM(L289:R289)</f>
        <v>0.99999999999999978</v>
      </c>
      <c r="T289" s="5"/>
      <c r="U289" s="113"/>
      <c r="V289" s="133">
        <f>+V288/$AI288</f>
        <v>1.4299693921590462E-2</v>
      </c>
      <c r="W289" s="133">
        <f t="shared" ref="W289:AH289" si="151">+W288/$AI288</f>
        <v>4.8882820756571848E-4</v>
      </c>
      <c r="X289" s="133">
        <f t="shared" si="151"/>
        <v>1.5795195558427927E-3</v>
      </c>
      <c r="Y289" s="133">
        <f t="shared" si="151"/>
        <v>3.4699966026957185E-2</v>
      </c>
      <c r="Z289" s="133">
        <f t="shared" si="151"/>
        <v>4.576716885952458E-2</v>
      </c>
      <c r="AA289" s="133">
        <f t="shared" si="151"/>
        <v>0.20676409809086241</v>
      </c>
      <c r="AB289" s="133">
        <f t="shared" si="151"/>
        <v>0.68776416686141206</v>
      </c>
      <c r="AC289" s="133">
        <f t="shared" si="151"/>
        <v>8.6365584762447649E-3</v>
      </c>
      <c r="AD289" s="133">
        <f t="shared" si="151"/>
        <v>4.5044022982377507E-3</v>
      </c>
      <c r="AE289" s="133">
        <f t="shared" si="151"/>
        <v>2.7275736699296346E-4</v>
      </c>
      <c r="AF289" s="133">
        <f t="shared" si="151"/>
        <v>0</v>
      </c>
      <c r="AG289" s="133">
        <f t="shared" si="151"/>
        <v>3.8593988110140506E-3</v>
      </c>
      <c r="AH289" s="133">
        <f t="shared" si="151"/>
        <v>0</v>
      </c>
      <c r="AI289" s="134">
        <f>SUM(V289:AC289)</f>
        <v>1</v>
      </c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</row>
    <row r="290" spans="1:56" ht="15" thickBot="1">
      <c r="A290" s="33"/>
      <c r="B290" s="33"/>
      <c r="C290" s="33"/>
      <c r="D290" s="33"/>
      <c r="E290" s="33"/>
      <c r="F290" s="33"/>
      <c r="G290" s="33"/>
      <c r="H290" s="33"/>
      <c r="I290" s="33"/>
      <c r="K290" s="33"/>
      <c r="L290" s="33"/>
      <c r="M290" s="33"/>
      <c r="N290" s="33"/>
      <c r="O290" s="33"/>
      <c r="P290" s="33"/>
      <c r="Q290" s="33"/>
      <c r="R290" s="33"/>
      <c r="S290" s="33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</row>
    <row r="291" spans="1:56" ht="29.25" customHeight="1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7" t="s">
        <v>34</v>
      </c>
      <c r="L291" s="84" t="s">
        <v>0</v>
      </c>
      <c r="M291" s="84" t="s">
        <v>1</v>
      </c>
      <c r="N291" s="84" t="s">
        <v>2</v>
      </c>
      <c r="O291" s="84" t="s">
        <v>3</v>
      </c>
      <c r="P291" s="84" t="s">
        <v>27</v>
      </c>
      <c r="Q291" s="84" t="s">
        <v>4</v>
      </c>
      <c r="R291" s="84" t="s">
        <v>5</v>
      </c>
      <c r="S291" s="85" t="s">
        <v>6</v>
      </c>
      <c r="U291" s="415" t="s">
        <v>34</v>
      </c>
      <c r="V291" s="114" t="s">
        <v>68</v>
      </c>
      <c r="W291" s="114" t="s">
        <v>69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51</v>
      </c>
      <c r="AC291" s="114" t="s">
        <v>63</v>
      </c>
      <c r="AD291" s="115" t="s">
        <v>70</v>
      </c>
      <c r="AE291" s="115" t="s">
        <v>71</v>
      </c>
      <c r="AF291" s="115" t="s">
        <v>72</v>
      </c>
      <c r="AG291" s="115" t="s">
        <v>73</v>
      </c>
      <c r="AH291" s="115" t="s">
        <v>74</v>
      </c>
      <c r="AI291" s="116" t="s">
        <v>59</v>
      </c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</row>
    <row r="292" spans="1:56" ht="15" customHeight="1">
      <c r="A292" s="447" t="s">
        <v>34</v>
      </c>
      <c r="B292" s="387" t="s">
        <v>115</v>
      </c>
      <c r="C292" s="388"/>
      <c r="D292" s="388"/>
      <c r="E292" s="388"/>
      <c r="F292" s="388"/>
      <c r="G292" s="388"/>
      <c r="H292" s="388"/>
      <c r="I292" s="389"/>
      <c r="K292" s="408" t="s">
        <v>34</v>
      </c>
      <c r="L292" s="390" t="s">
        <v>115</v>
      </c>
      <c r="M292" s="391"/>
      <c r="N292" s="391"/>
      <c r="O292" s="391"/>
      <c r="P292" s="391"/>
      <c r="Q292" s="391"/>
      <c r="R292" s="391"/>
      <c r="S292" s="392"/>
      <c r="U292" s="416" t="s">
        <v>34</v>
      </c>
      <c r="V292" s="413" t="s">
        <v>115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</row>
    <row r="293" spans="1:56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  <c r="K293" s="83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2">
        <v>0</v>
      </c>
      <c r="S293" s="103">
        <f>SUM(L293:R293)</f>
        <v>0</v>
      </c>
      <c r="U293" s="104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</row>
    <row r="294" spans="1:56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152">SUM(B294:H294)</f>
        <v>0</v>
      </c>
      <c r="K294" s="75" t="s">
        <v>8</v>
      </c>
      <c r="L294" s="88">
        <v>0</v>
      </c>
      <c r="M294" s="88">
        <v>0</v>
      </c>
      <c r="N294" s="88">
        <v>0</v>
      </c>
      <c r="O294" s="88">
        <v>0</v>
      </c>
      <c r="P294" s="88">
        <v>0</v>
      </c>
      <c r="Q294" s="88">
        <v>0</v>
      </c>
      <c r="R294" s="89">
        <v>0</v>
      </c>
      <c r="S294" s="90">
        <f t="shared" ref="S294:S313" si="153">SUM(L294:R294)</f>
        <v>0</v>
      </c>
      <c r="U294" s="105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54">SUM(V294:AC294)</f>
        <v>0</v>
      </c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</row>
    <row r="295" spans="1:56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152"/>
        <v>0</v>
      </c>
      <c r="K295" s="76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6">
        <v>0</v>
      </c>
      <c r="S295" s="87">
        <f t="shared" si="153"/>
        <v>0</v>
      </c>
      <c r="U295" s="106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54"/>
        <v>0</v>
      </c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</row>
    <row r="296" spans="1:56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152"/>
        <v>0</v>
      </c>
      <c r="K296" s="75" t="s">
        <v>52</v>
      </c>
      <c r="L296" s="88">
        <v>0</v>
      </c>
      <c r="M296" s="88">
        <v>0</v>
      </c>
      <c r="N296" s="88">
        <v>0</v>
      </c>
      <c r="O296" s="88">
        <v>0</v>
      </c>
      <c r="P296" s="88">
        <v>0</v>
      </c>
      <c r="Q296" s="88">
        <v>0</v>
      </c>
      <c r="R296" s="89">
        <v>0</v>
      </c>
      <c r="S296" s="90">
        <f t="shared" si="153"/>
        <v>0</v>
      </c>
      <c r="U296" s="105" t="s">
        <v>52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54"/>
        <v>0</v>
      </c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</row>
    <row r="297" spans="1:56" ht="15">
      <c r="A297" s="29" t="s">
        <v>16</v>
      </c>
      <c r="B297" s="44">
        <v>43.062085450692621</v>
      </c>
      <c r="C297" s="44">
        <v>103.84187767152781</v>
      </c>
      <c r="D297" s="44">
        <v>13.698989816634199</v>
      </c>
      <c r="E297" s="44">
        <v>0</v>
      </c>
      <c r="F297" s="457"/>
      <c r="G297" s="44">
        <v>0</v>
      </c>
      <c r="H297" s="45">
        <v>0</v>
      </c>
      <c r="I297" s="40">
        <f t="shared" si="152"/>
        <v>160.60295293885463</v>
      </c>
      <c r="K297" s="76" t="s">
        <v>16</v>
      </c>
      <c r="L297" s="44">
        <v>43.062085450692621</v>
      </c>
      <c r="M297" s="44">
        <v>103.84187767152781</v>
      </c>
      <c r="N297" s="44">
        <v>13.698989816634199</v>
      </c>
      <c r="O297" s="44">
        <v>0</v>
      </c>
      <c r="P297" s="44">
        <v>0</v>
      </c>
      <c r="Q297" s="44">
        <v>0</v>
      </c>
      <c r="R297" s="86">
        <v>0</v>
      </c>
      <c r="S297" s="87">
        <f t="shared" si="153"/>
        <v>160.60295293885463</v>
      </c>
      <c r="U297" s="106" t="s">
        <v>16</v>
      </c>
      <c r="V297" s="117">
        <v>42.835296960359337</v>
      </c>
      <c r="W297" s="117">
        <v>0</v>
      </c>
      <c r="X297" s="117">
        <v>0</v>
      </c>
      <c r="Y297" s="117">
        <v>103.84187767152781</v>
      </c>
      <c r="Z297" s="117">
        <v>11.84799295905967</v>
      </c>
      <c r="AA297" s="117">
        <v>0</v>
      </c>
      <c r="AB297" s="117">
        <v>0</v>
      </c>
      <c r="AC297" s="118">
        <v>2.0777853479078128</v>
      </c>
      <c r="AD297" s="119">
        <v>0.22678849033328405</v>
      </c>
      <c r="AE297" s="119">
        <v>0</v>
      </c>
      <c r="AF297" s="119">
        <v>0</v>
      </c>
      <c r="AG297" s="119">
        <v>1.8509968575745288</v>
      </c>
      <c r="AH297" s="119">
        <v>0</v>
      </c>
      <c r="AI297" s="120">
        <f t="shared" si="154"/>
        <v>160.60295293885463</v>
      </c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</row>
    <row r="298" spans="1:56" ht="15">
      <c r="A298" s="28" t="s">
        <v>64</v>
      </c>
      <c r="B298" s="41">
        <v>27.003917563766748</v>
      </c>
      <c r="C298" s="41">
        <v>48.775816377488326</v>
      </c>
      <c r="D298" s="41">
        <v>14.073478790565749</v>
      </c>
      <c r="E298" s="41">
        <v>0.21154836166369012</v>
      </c>
      <c r="F298" s="457"/>
      <c r="G298" s="41">
        <v>0</v>
      </c>
      <c r="H298" s="42">
        <v>0</v>
      </c>
      <c r="I298" s="43">
        <f t="shared" si="152"/>
        <v>90.064761093484506</v>
      </c>
      <c r="K298" s="75" t="s">
        <v>64</v>
      </c>
      <c r="L298" s="88">
        <v>27.003917563766748</v>
      </c>
      <c r="M298" s="88">
        <v>48.775816377488326</v>
      </c>
      <c r="N298" s="88">
        <v>14.073478790565749</v>
      </c>
      <c r="O298" s="88">
        <v>0.21154836166369012</v>
      </c>
      <c r="P298" s="88">
        <v>0</v>
      </c>
      <c r="Q298" s="88">
        <v>0</v>
      </c>
      <c r="R298" s="89">
        <v>0</v>
      </c>
      <c r="S298" s="90">
        <f t="shared" si="153"/>
        <v>90.064761093484506</v>
      </c>
      <c r="U298" s="105" t="s">
        <v>53</v>
      </c>
      <c r="V298" s="121">
        <v>25.648950307310812</v>
      </c>
      <c r="W298" s="121">
        <v>0</v>
      </c>
      <c r="X298" s="121">
        <v>0</v>
      </c>
      <c r="Y298" s="121">
        <v>48.775816377488326</v>
      </c>
      <c r="Z298" s="121">
        <v>13.114166110061072</v>
      </c>
      <c r="AA298" s="121">
        <v>0.21154836166369012</v>
      </c>
      <c r="AB298" s="121">
        <v>0</v>
      </c>
      <c r="AC298" s="122">
        <v>2.3142799369606122</v>
      </c>
      <c r="AD298" s="121">
        <v>1.3549672564559352</v>
      </c>
      <c r="AE298" s="121">
        <v>0</v>
      </c>
      <c r="AF298" s="121">
        <v>0</v>
      </c>
      <c r="AG298" s="121">
        <v>0.95931268050467666</v>
      </c>
      <c r="AH298" s="121">
        <v>0</v>
      </c>
      <c r="AI298" s="123">
        <f t="shared" si="154"/>
        <v>90.06476109348452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</row>
    <row r="299" spans="1:56" ht="15">
      <c r="A299" s="29" t="s">
        <v>54</v>
      </c>
      <c r="B299" s="44">
        <v>0</v>
      </c>
      <c r="C299" s="44">
        <v>0</v>
      </c>
      <c r="D299" s="44">
        <v>0</v>
      </c>
      <c r="E299" s="44">
        <v>0.54013473682420232</v>
      </c>
      <c r="F299" s="457"/>
      <c r="G299" s="44">
        <v>0</v>
      </c>
      <c r="H299" s="45">
        <v>0</v>
      </c>
      <c r="I299" s="40">
        <f t="shared" si="152"/>
        <v>0.54013473682420232</v>
      </c>
      <c r="K299" s="76" t="s">
        <v>54</v>
      </c>
      <c r="L299" s="44">
        <v>0</v>
      </c>
      <c r="M299" s="44">
        <v>0</v>
      </c>
      <c r="N299" s="44">
        <v>0</v>
      </c>
      <c r="O299" s="44">
        <v>0.54013473682420232</v>
      </c>
      <c r="P299" s="44">
        <v>201.60180888587723</v>
      </c>
      <c r="Q299" s="44">
        <v>0</v>
      </c>
      <c r="R299" s="86">
        <v>0</v>
      </c>
      <c r="S299" s="87">
        <f t="shared" si="153"/>
        <v>202.14194362270143</v>
      </c>
      <c r="U299" s="106" t="s">
        <v>54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0.54013473682420232</v>
      </c>
      <c r="AB299" s="117">
        <v>201.60180888587723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54"/>
        <v>202.14194362270143</v>
      </c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</row>
    <row r="300" spans="1:56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152"/>
        <v>0</v>
      </c>
      <c r="K300" s="75" t="s">
        <v>12</v>
      </c>
      <c r="L300" s="88">
        <v>0</v>
      </c>
      <c r="M300" s="88">
        <v>0</v>
      </c>
      <c r="N300" s="88">
        <v>0</v>
      </c>
      <c r="O300" s="88">
        <v>0</v>
      </c>
      <c r="P300" s="88">
        <v>5.1382230511706659</v>
      </c>
      <c r="Q300" s="88">
        <v>0</v>
      </c>
      <c r="R300" s="89">
        <v>0</v>
      </c>
      <c r="S300" s="90">
        <f t="shared" si="153"/>
        <v>5.1382230511706659</v>
      </c>
      <c r="U300" s="105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5.1382230511706659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54"/>
        <v>5.1382230511706659</v>
      </c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</row>
    <row r="301" spans="1:56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152"/>
        <v>0</v>
      </c>
      <c r="K301" s="76" t="s">
        <v>55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6">
        <v>0</v>
      </c>
      <c r="S301" s="87">
        <f t="shared" si="153"/>
        <v>0</v>
      </c>
      <c r="U301" s="106" t="s">
        <v>55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54"/>
        <v>0</v>
      </c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</row>
    <row r="302" spans="1:56" ht="15">
      <c r="A302" s="28" t="s">
        <v>17</v>
      </c>
      <c r="B302" s="41">
        <v>3.2306301981053815</v>
      </c>
      <c r="C302" s="41">
        <v>0.56271787483013413</v>
      </c>
      <c r="D302" s="41">
        <v>14.069062046882625</v>
      </c>
      <c r="E302" s="41">
        <v>27.72009235616424</v>
      </c>
      <c r="F302" s="457"/>
      <c r="G302" s="41">
        <v>0</v>
      </c>
      <c r="H302" s="42">
        <v>0</v>
      </c>
      <c r="I302" s="43">
        <f t="shared" si="152"/>
        <v>45.58250247598238</v>
      </c>
      <c r="K302" s="75" t="s">
        <v>17</v>
      </c>
      <c r="L302" s="88">
        <v>3.2306301981053815</v>
      </c>
      <c r="M302" s="88">
        <v>0.56271787483013413</v>
      </c>
      <c r="N302" s="88">
        <v>14.069062046882625</v>
      </c>
      <c r="O302" s="88">
        <v>27.72009235616424</v>
      </c>
      <c r="P302" s="88">
        <v>0.4761906968923631</v>
      </c>
      <c r="Q302" s="88">
        <v>0</v>
      </c>
      <c r="R302" s="89">
        <v>0</v>
      </c>
      <c r="S302" s="90">
        <f t="shared" si="153"/>
        <v>46.05869317287474</v>
      </c>
      <c r="U302" s="105" t="s">
        <v>17</v>
      </c>
      <c r="V302" s="121">
        <v>2.5474446253563721</v>
      </c>
      <c r="W302" s="121">
        <v>0</v>
      </c>
      <c r="X302" s="121">
        <v>0</v>
      </c>
      <c r="Y302" s="121">
        <v>0.56271787483013413</v>
      </c>
      <c r="Z302" s="121">
        <v>12.364435677854134</v>
      </c>
      <c r="AA302" s="121">
        <v>27.72009235616424</v>
      </c>
      <c r="AB302" s="121">
        <v>0.4761906968923631</v>
      </c>
      <c r="AC302" s="122">
        <v>2.3878119417775001</v>
      </c>
      <c r="AD302" s="121">
        <v>0.68318557274900937</v>
      </c>
      <c r="AE302" s="121">
        <v>0</v>
      </c>
      <c r="AF302" s="121">
        <v>0</v>
      </c>
      <c r="AG302" s="121">
        <v>1.7046263690284909</v>
      </c>
      <c r="AH302" s="121">
        <v>0</v>
      </c>
      <c r="AI302" s="123">
        <f t="shared" si="154"/>
        <v>46.05869317287474</v>
      </c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</row>
    <row r="303" spans="1:56" ht="15">
      <c r="A303" s="29" t="s">
        <v>139</v>
      </c>
      <c r="B303" s="44">
        <v>22.336520514036167</v>
      </c>
      <c r="C303" s="44">
        <v>244.03445709238613</v>
      </c>
      <c r="D303" s="44">
        <v>50.685017123641003</v>
      </c>
      <c r="E303" s="44">
        <v>0</v>
      </c>
      <c r="F303" s="457"/>
      <c r="G303" s="44">
        <v>0</v>
      </c>
      <c r="H303" s="45">
        <v>0</v>
      </c>
      <c r="I303" s="40">
        <f t="shared" si="152"/>
        <v>317.05599473006328</v>
      </c>
      <c r="K303" s="76" t="s">
        <v>139</v>
      </c>
      <c r="L303" s="44">
        <v>22.336520514036167</v>
      </c>
      <c r="M303" s="44">
        <v>244.03445709238613</v>
      </c>
      <c r="N303" s="44">
        <v>50.685017123641003</v>
      </c>
      <c r="O303" s="44">
        <v>0</v>
      </c>
      <c r="P303" s="44">
        <v>0.10523128193557613</v>
      </c>
      <c r="Q303" s="44">
        <v>0</v>
      </c>
      <c r="R303" s="86">
        <v>0</v>
      </c>
      <c r="S303" s="87">
        <f t="shared" si="153"/>
        <v>317.16122601199885</v>
      </c>
      <c r="U303" s="106" t="s">
        <v>139</v>
      </c>
      <c r="V303" s="117">
        <v>20.054469709128181</v>
      </c>
      <c r="W303" s="117">
        <v>0</v>
      </c>
      <c r="X303" s="117">
        <v>0</v>
      </c>
      <c r="Y303" s="117">
        <v>244.03445709238613</v>
      </c>
      <c r="Z303" s="117">
        <v>45.11278440063893</v>
      </c>
      <c r="AA303" s="117">
        <v>0</v>
      </c>
      <c r="AB303" s="117">
        <v>0.10523128193557613</v>
      </c>
      <c r="AC303" s="118">
        <v>7.8542835279100593</v>
      </c>
      <c r="AD303" s="117">
        <v>2.2820508049079873</v>
      </c>
      <c r="AE303" s="117">
        <v>0</v>
      </c>
      <c r="AF303" s="117">
        <v>0</v>
      </c>
      <c r="AG303" s="117">
        <v>5.5722327230020712</v>
      </c>
      <c r="AH303" s="117">
        <v>0</v>
      </c>
      <c r="AI303" s="120">
        <f t="shared" si="154"/>
        <v>317.16122601199891</v>
      </c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</row>
    <row r="304" spans="1:56" ht="15">
      <c r="A304" s="28" t="s">
        <v>25</v>
      </c>
      <c r="B304" s="41">
        <v>55.900432354065543</v>
      </c>
      <c r="C304" s="41">
        <v>2.028144608226802</v>
      </c>
      <c r="D304" s="41">
        <v>7.0295151999936776</v>
      </c>
      <c r="E304" s="41">
        <v>346.68664690028157</v>
      </c>
      <c r="F304" s="457"/>
      <c r="G304" s="41">
        <v>23.32908891152065</v>
      </c>
      <c r="H304" s="42">
        <v>0</v>
      </c>
      <c r="I304" s="43">
        <f t="shared" si="152"/>
        <v>434.97382797408829</v>
      </c>
      <c r="K304" s="75" t="s">
        <v>25</v>
      </c>
      <c r="L304" s="88">
        <v>55.900432354065543</v>
      </c>
      <c r="M304" s="88">
        <v>2.028144608226802</v>
      </c>
      <c r="N304" s="88">
        <v>7.0295151999936776</v>
      </c>
      <c r="O304" s="88">
        <v>346.68664690028157</v>
      </c>
      <c r="P304" s="88">
        <v>5.362509124910237</v>
      </c>
      <c r="Q304" s="88">
        <v>23.32908891152065</v>
      </c>
      <c r="R304" s="89">
        <v>0</v>
      </c>
      <c r="S304" s="90">
        <f t="shared" si="153"/>
        <v>440.33633709899851</v>
      </c>
      <c r="U304" s="105" t="s">
        <v>25</v>
      </c>
      <c r="V304" s="121">
        <v>1.1211707731857563</v>
      </c>
      <c r="W304" s="121">
        <v>31.747267829163228</v>
      </c>
      <c r="X304" s="121">
        <v>23.32908891152065</v>
      </c>
      <c r="Y304" s="121">
        <v>2.028144608226802</v>
      </c>
      <c r="Z304" s="121">
        <v>3.016836717583689</v>
      </c>
      <c r="AA304" s="121">
        <v>306.20857437367926</v>
      </c>
      <c r="AB304" s="121">
        <v>5.362509124910237</v>
      </c>
      <c r="AC304" s="122">
        <v>67.522744760728884</v>
      </c>
      <c r="AD304" s="121">
        <v>23.031993751716559</v>
      </c>
      <c r="AE304" s="121">
        <v>40.478072526602318</v>
      </c>
      <c r="AF304" s="121">
        <v>0</v>
      </c>
      <c r="AG304" s="121">
        <v>4.0126784824099886</v>
      </c>
      <c r="AH304" s="121">
        <v>0</v>
      </c>
      <c r="AI304" s="123">
        <f t="shared" si="154"/>
        <v>440.33633709899846</v>
      </c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</row>
    <row r="305" spans="1:56" ht="15">
      <c r="A305" s="29" t="s">
        <v>24</v>
      </c>
      <c r="B305" s="44">
        <v>2.7773709796113351</v>
      </c>
      <c r="C305" s="44">
        <v>0</v>
      </c>
      <c r="D305" s="44">
        <v>17.705410233756357</v>
      </c>
      <c r="E305" s="44">
        <v>0</v>
      </c>
      <c r="F305" s="457"/>
      <c r="G305" s="44">
        <v>0</v>
      </c>
      <c r="H305" s="45">
        <v>0</v>
      </c>
      <c r="I305" s="40">
        <f t="shared" si="152"/>
        <v>20.482781213367691</v>
      </c>
      <c r="K305" s="76" t="s">
        <v>24</v>
      </c>
      <c r="L305" s="44">
        <v>2.7773709796113351</v>
      </c>
      <c r="M305" s="44">
        <v>0</v>
      </c>
      <c r="N305" s="44">
        <v>17.705410233756357</v>
      </c>
      <c r="O305" s="44">
        <v>0</v>
      </c>
      <c r="P305" s="44">
        <v>0</v>
      </c>
      <c r="Q305" s="44">
        <v>0</v>
      </c>
      <c r="R305" s="86">
        <v>0</v>
      </c>
      <c r="S305" s="87">
        <f t="shared" si="153"/>
        <v>20.482781213367691</v>
      </c>
      <c r="U305" s="106" t="s">
        <v>24</v>
      </c>
      <c r="V305" s="117">
        <v>2.1901729327630859</v>
      </c>
      <c r="W305" s="117">
        <v>0</v>
      </c>
      <c r="X305" s="117">
        <v>0</v>
      </c>
      <c r="Y305" s="117">
        <v>0</v>
      </c>
      <c r="Z305" s="117">
        <v>0.75342171207473851</v>
      </c>
      <c r="AA305" s="117">
        <v>0</v>
      </c>
      <c r="AB305" s="117">
        <v>0</v>
      </c>
      <c r="AC305" s="118">
        <v>17.539186568529864</v>
      </c>
      <c r="AD305" s="117">
        <v>0.58719804684824928</v>
      </c>
      <c r="AE305" s="117">
        <v>0</v>
      </c>
      <c r="AF305" s="117">
        <v>0</v>
      </c>
      <c r="AG305" s="117">
        <v>16.951988521681617</v>
      </c>
      <c r="AH305" s="117">
        <v>0</v>
      </c>
      <c r="AI305" s="120">
        <f t="shared" si="154"/>
        <v>20.482781213367687</v>
      </c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</row>
    <row r="306" spans="1:56" ht="15">
      <c r="A306" s="28" t="s">
        <v>56</v>
      </c>
      <c r="B306" s="41">
        <v>1.451069847772529</v>
      </c>
      <c r="C306" s="41">
        <v>0</v>
      </c>
      <c r="D306" s="41">
        <v>1.1671648775561647</v>
      </c>
      <c r="E306" s="41">
        <v>0</v>
      </c>
      <c r="F306" s="457"/>
      <c r="G306" s="41">
        <v>0</v>
      </c>
      <c r="H306" s="42">
        <v>0</v>
      </c>
      <c r="I306" s="43">
        <f t="shared" si="152"/>
        <v>2.6182347253286937</v>
      </c>
      <c r="K306" s="75" t="s">
        <v>56</v>
      </c>
      <c r="L306" s="88">
        <v>1.451069847772529</v>
      </c>
      <c r="M306" s="88">
        <v>0</v>
      </c>
      <c r="N306" s="88">
        <v>1.1671648775561647</v>
      </c>
      <c r="O306" s="88">
        <v>0</v>
      </c>
      <c r="P306" s="88">
        <v>0</v>
      </c>
      <c r="Q306" s="88">
        <v>0</v>
      </c>
      <c r="R306" s="89">
        <v>0</v>
      </c>
      <c r="S306" s="90">
        <f t="shared" si="153"/>
        <v>2.6182347253286937</v>
      </c>
      <c r="U306" s="105" t="s">
        <v>56</v>
      </c>
      <c r="V306" s="121">
        <v>0.5047199470513144</v>
      </c>
      <c r="W306" s="121">
        <v>0</v>
      </c>
      <c r="X306" s="121">
        <v>0</v>
      </c>
      <c r="Y306" s="121">
        <v>0</v>
      </c>
      <c r="Z306" s="121">
        <v>1.1671648775561647</v>
      </c>
      <c r="AA306" s="121">
        <v>0</v>
      </c>
      <c r="AB306" s="121">
        <v>0</v>
      </c>
      <c r="AC306" s="122">
        <v>0.94634990072121461</v>
      </c>
      <c r="AD306" s="121">
        <v>0.94634990072121461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54"/>
        <v>2.6182347253286937</v>
      </c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</row>
    <row r="307" spans="1:56" ht="15">
      <c r="A307" s="29" t="s">
        <v>22</v>
      </c>
      <c r="B307" s="44">
        <v>25.842164112004355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152"/>
        <v>25.842164112004355</v>
      </c>
      <c r="K307" s="76" t="s">
        <v>22</v>
      </c>
      <c r="L307" s="44">
        <v>25.842164112004355</v>
      </c>
      <c r="M307" s="44">
        <v>0</v>
      </c>
      <c r="N307" s="44">
        <v>0</v>
      </c>
      <c r="O307" s="44">
        <v>0</v>
      </c>
      <c r="P307" s="44">
        <v>8.2837142127581895</v>
      </c>
      <c r="Q307" s="44">
        <v>0</v>
      </c>
      <c r="R307" s="86">
        <v>0</v>
      </c>
      <c r="S307" s="87">
        <f t="shared" si="153"/>
        <v>34.125878324762546</v>
      </c>
      <c r="U307" s="106" t="s">
        <v>22</v>
      </c>
      <c r="V307" s="117">
        <v>25.842164112004355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8.2837142127581895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54"/>
        <v>34.125878324762546</v>
      </c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</row>
    <row r="308" spans="1:56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152"/>
        <v>0</v>
      </c>
      <c r="K308" s="75" t="s">
        <v>21</v>
      </c>
      <c r="L308" s="88">
        <v>0</v>
      </c>
      <c r="M308" s="88">
        <v>0</v>
      </c>
      <c r="N308" s="88">
        <v>0</v>
      </c>
      <c r="O308" s="88">
        <v>0</v>
      </c>
      <c r="P308" s="88">
        <v>0</v>
      </c>
      <c r="Q308" s="88">
        <v>0</v>
      </c>
      <c r="R308" s="89">
        <v>0</v>
      </c>
      <c r="S308" s="90">
        <f t="shared" si="153"/>
        <v>0</v>
      </c>
      <c r="U308" s="105" t="s">
        <v>57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54"/>
        <v>0</v>
      </c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</row>
    <row r="309" spans="1:56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152"/>
        <v>0</v>
      </c>
      <c r="K309" s="77" t="s">
        <v>60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6">
        <v>0</v>
      </c>
      <c r="S309" s="87">
        <f t="shared" si="153"/>
        <v>0</v>
      </c>
      <c r="U309" s="107" t="s">
        <v>58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54"/>
        <v>0</v>
      </c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</row>
    <row r="310" spans="1:56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152"/>
        <v>0</v>
      </c>
      <c r="K310" s="78" t="s">
        <v>23</v>
      </c>
      <c r="L310" s="91">
        <v>0</v>
      </c>
      <c r="M310" s="91">
        <v>0</v>
      </c>
      <c r="N310" s="91">
        <v>0</v>
      </c>
      <c r="O310" s="91">
        <v>0</v>
      </c>
      <c r="P310" s="91">
        <v>0</v>
      </c>
      <c r="Q310" s="91">
        <v>0</v>
      </c>
      <c r="R310" s="92">
        <v>0</v>
      </c>
      <c r="S310" s="93">
        <f t="shared" si="153"/>
        <v>0</v>
      </c>
      <c r="U310" s="108" t="s">
        <v>61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54"/>
        <v>0</v>
      </c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</row>
    <row r="311" spans="1:56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152"/>
        <v>0</v>
      </c>
      <c r="K311" s="79" t="s">
        <v>19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94">
        <v>0</v>
      </c>
      <c r="S311" s="95">
        <f t="shared" si="153"/>
        <v>0</v>
      </c>
      <c r="U311" s="109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54"/>
        <v>0</v>
      </c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</row>
    <row r="312" spans="1:56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152"/>
        <v>0</v>
      </c>
      <c r="K312" s="78" t="s">
        <v>20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s="91">
        <v>0</v>
      </c>
      <c r="R312" s="92">
        <v>0</v>
      </c>
      <c r="S312" s="93">
        <f t="shared" si="153"/>
        <v>0</v>
      </c>
      <c r="U312" s="108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54"/>
        <v>0</v>
      </c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</row>
    <row r="313" spans="1:56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152"/>
        <v>0</v>
      </c>
      <c r="K313" s="80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6">
        <v>0</v>
      </c>
      <c r="S313" s="97">
        <f t="shared" si="153"/>
        <v>0</v>
      </c>
      <c r="U313" s="109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54"/>
        <v>0</v>
      </c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</row>
    <row r="314" spans="1:56" ht="15">
      <c r="A314" s="35" t="s">
        <v>26</v>
      </c>
      <c r="B314" s="69">
        <f>SUM(B293:B309)</f>
        <v>181.60419102005466</v>
      </c>
      <c r="C314" s="69">
        <f t="shared" ref="C314:I314" si="155">SUM(C293:C309)</f>
        <v>399.24301362445919</v>
      </c>
      <c r="D314" s="69">
        <f t="shared" si="155"/>
        <v>118.42863808902977</v>
      </c>
      <c r="E314" s="69">
        <f t="shared" si="155"/>
        <v>375.15842235493369</v>
      </c>
      <c r="F314" s="69">
        <f t="shared" si="155"/>
        <v>0</v>
      </c>
      <c r="G314" s="69">
        <f t="shared" si="155"/>
        <v>23.32908891152065</v>
      </c>
      <c r="H314" s="70">
        <f t="shared" si="155"/>
        <v>0</v>
      </c>
      <c r="I314" s="40">
        <f t="shared" si="155"/>
        <v>1097.7633539999981</v>
      </c>
      <c r="K314" s="81" t="s">
        <v>26</v>
      </c>
      <c r="L314" s="69">
        <f>SUM(L293:L309)</f>
        <v>181.60419102005466</v>
      </c>
      <c r="M314" s="69">
        <f t="shared" ref="M314:S314" si="156">SUM(M293:M309)</f>
        <v>399.24301362445919</v>
      </c>
      <c r="N314" s="69">
        <f t="shared" si="156"/>
        <v>118.42863808902977</v>
      </c>
      <c r="O314" s="69">
        <f t="shared" si="156"/>
        <v>375.15842235493369</v>
      </c>
      <c r="P314" s="69">
        <f t="shared" si="156"/>
        <v>220.96767725354425</v>
      </c>
      <c r="Q314" s="69">
        <f t="shared" si="156"/>
        <v>23.32908891152065</v>
      </c>
      <c r="R314" s="70">
        <f t="shared" si="156"/>
        <v>0</v>
      </c>
      <c r="S314" s="98">
        <f t="shared" si="156"/>
        <v>1318.7310312535421</v>
      </c>
      <c r="U314" s="110" t="s">
        <v>59</v>
      </c>
      <c r="V314" s="130">
        <f>SUM(V293:V309)</f>
        <v>120.74438936715923</v>
      </c>
      <c r="W314" s="130">
        <f t="shared" ref="W314:AH314" si="157">SUM(W293:W309)</f>
        <v>31.747267829163228</v>
      </c>
      <c r="X314" s="130">
        <f t="shared" si="157"/>
        <v>23.32908891152065</v>
      </c>
      <c r="Y314" s="130">
        <f t="shared" si="157"/>
        <v>399.24301362445919</v>
      </c>
      <c r="Z314" s="130">
        <f t="shared" si="157"/>
        <v>87.376802454828393</v>
      </c>
      <c r="AA314" s="130">
        <f t="shared" si="157"/>
        <v>334.68034982833137</v>
      </c>
      <c r="AB314" s="130">
        <f t="shared" si="157"/>
        <v>220.96767725354425</v>
      </c>
      <c r="AC314" s="130">
        <f t="shared" si="157"/>
        <v>100.64244198453595</v>
      </c>
      <c r="AD314" s="131">
        <f t="shared" si="157"/>
        <v>29.112533823732242</v>
      </c>
      <c r="AE314" s="131">
        <f t="shared" si="157"/>
        <v>40.478072526602318</v>
      </c>
      <c r="AF314" s="131">
        <f t="shared" si="157"/>
        <v>0</v>
      </c>
      <c r="AG314" s="131">
        <f t="shared" si="157"/>
        <v>31.051835634201375</v>
      </c>
      <c r="AH314" s="131">
        <f t="shared" si="157"/>
        <v>0</v>
      </c>
      <c r="AI314" s="132">
        <f>SUM(V314:AC314)</f>
        <v>1318.7310312535421</v>
      </c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</row>
    <row r="315" spans="1:56" s="3" customFormat="1" ht="15" thickBot="1">
      <c r="A315" s="32" t="s">
        <v>83</v>
      </c>
      <c r="B315" s="49">
        <f>IF($I314=0,"-",B314/$I314)</f>
        <v>0.16543109255590524</v>
      </c>
      <c r="C315" s="49">
        <f t="shared" ref="C315:H315" si="158">IF($I314=0,"-",C314/$I314)</f>
        <v>0.36368768566532045</v>
      </c>
      <c r="D315" s="49">
        <f t="shared" si="158"/>
        <v>0.10788175580602409</v>
      </c>
      <c r="E315" s="49">
        <f t="shared" si="158"/>
        <v>0.34174799239557629</v>
      </c>
      <c r="F315" s="49">
        <f t="shared" si="158"/>
        <v>0</v>
      </c>
      <c r="G315" s="49">
        <f t="shared" si="158"/>
        <v>2.1251473577173802E-2</v>
      </c>
      <c r="H315" s="71">
        <f t="shared" si="158"/>
        <v>0</v>
      </c>
      <c r="I315" s="50">
        <f>SUM(B315:H315)</f>
        <v>0.99999999999999989</v>
      </c>
      <c r="J315" s="5"/>
      <c r="K315" s="82" t="s">
        <v>83</v>
      </c>
      <c r="L315" s="99">
        <f>IF($S314=0,"-",L314/$S314)</f>
        <v>0.1377113199857197</v>
      </c>
      <c r="M315" s="99">
        <f t="shared" ref="M315:R315" si="159">IF($S314=0,"-",M314/$S314)</f>
        <v>0.30274787213049198</v>
      </c>
      <c r="N315" s="99">
        <f t="shared" si="159"/>
        <v>8.9804998352435383E-2</v>
      </c>
      <c r="O315" s="99">
        <f t="shared" si="159"/>
        <v>0.28448441225980742</v>
      </c>
      <c r="P315" s="99">
        <f t="shared" si="159"/>
        <v>0.16756083842472386</v>
      </c>
      <c r="Q315" s="99">
        <f t="shared" si="159"/>
        <v>1.7690558846821698E-2</v>
      </c>
      <c r="R315" s="100">
        <f t="shared" si="159"/>
        <v>0</v>
      </c>
      <c r="S315" s="101">
        <f>SUM(L315:R315)</f>
        <v>1</v>
      </c>
      <c r="T315" s="5"/>
      <c r="U315" s="111" t="s">
        <v>83</v>
      </c>
      <c r="V315" s="133">
        <f>+V314/$AI314</f>
        <v>9.1561043537728537E-2</v>
      </c>
      <c r="W315" s="133">
        <f t="shared" ref="W315:AH315" si="160">+W314/$AI314</f>
        <v>2.4074103874681195E-2</v>
      </c>
      <c r="X315" s="133">
        <f t="shared" si="160"/>
        <v>1.7690558846821698E-2</v>
      </c>
      <c r="Y315" s="133">
        <f t="shared" si="160"/>
        <v>0.30274787213049198</v>
      </c>
      <c r="Z315" s="133">
        <f t="shared" si="160"/>
        <v>6.6258244011874731E-2</v>
      </c>
      <c r="AA315" s="133">
        <f t="shared" si="160"/>
        <v>0.25378969774465326</v>
      </c>
      <c r="AB315" s="133">
        <f t="shared" si="160"/>
        <v>0.16756083842472386</v>
      </c>
      <c r="AC315" s="133">
        <f t="shared" si="160"/>
        <v>7.6317641429024821E-2</v>
      </c>
      <c r="AD315" s="133">
        <f t="shared" si="160"/>
        <v>2.2076172573309988E-2</v>
      </c>
      <c r="AE315" s="133">
        <f t="shared" si="160"/>
        <v>3.0694714515154164E-2</v>
      </c>
      <c r="AF315" s="133">
        <f t="shared" si="160"/>
        <v>0</v>
      </c>
      <c r="AG315" s="133">
        <f t="shared" si="160"/>
        <v>2.3546754340560656E-2</v>
      </c>
      <c r="AH315" s="133">
        <f t="shared" si="160"/>
        <v>0</v>
      </c>
      <c r="AI315" s="134">
        <f>SUM(V315:AC315)</f>
        <v>1</v>
      </c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</row>
    <row r="316" spans="1:56" ht="15" thickBot="1">
      <c r="A316" s="33"/>
      <c r="B316" s="33"/>
      <c r="C316" s="33"/>
      <c r="D316" s="33"/>
      <c r="E316" s="33"/>
      <c r="F316" s="33"/>
      <c r="G316" s="33"/>
      <c r="H316" s="33"/>
      <c r="I316" s="33"/>
      <c r="K316" s="33"/>
      <c r="L316" s="33"/>
      <c r="M316" s="33"/>
      <c r="N316" s="33"/>
      <c r="O316" s="33"/>
      <c r="P316" s="33"/>
      <c r="Q316" s="33"/>
      <c r="R316" s="33"/>
      <c r="S316" s="33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</row>
    <row r="317" spans="1:56" ht="42.7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7" t="s">
        <v>35</v>
      </c>
      <c r="L317" s="84" t="s">
        <v>0</v>
      </c>
      <c r="M317" s="84" t="s">
        <v>1</v>
      </c>
      <c r="N317" s="84" t="s">
        <v>2</v>
      </c>
      <c r="O317" s="84" t="s">
        <v>3</v>
      </c>
      <c r="P317" s="84" t="s">
        <v>27</v>
      </c>
      <c r="Q317" s="84" t="s">
        <v>4</v>
      </c>
      <c r="R317" s="84" t="s">
        <v>5</v>
      </c>
      <c r="S317" s="85" t="s">
        <v>6</v>
      </c>
      <c r="U317" s="415" t="s">
        <v>35</v>
      </c>
      <c r="V317" s="114" t="s">
        <v>68</v>
      </c>
      <c r="W317" s="114" t="s">
        <v>69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51</v>
      </c>
      <c r="AC317" s="114" t="s">
        <v>63</v>
      </c>
      <c r="AD317" s="115" t="s">
        <v>70</v>
      </c>
      <c r="AE317" s="115" t="s">
        <v>71</v>
      </c>
      <c r="AF317" s="115" t="s">
        <v>72</v>
      </c>
      <c r="AG317" s="115" t="s">
        <v>73</v>
      </c>
      <c r="AH317" s="115" t="s">
        <v>74</v>
      </c>
      <c r="AI317" s="116" t="s">
        <v>59</v>
      </c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</row>
    <row r="318" spans="1:56" ht="15" customHeight="1">
      <c r="A318" s="447" t="s">
        <v>35</v>
      </c>
      <c r="B318" s="387" t="s">
        <v>115</v>
      </c>
      <c r="C318" s="388"/>
      <c r="D318" s="388"/>
      <c r="E318" s="388"/>
      <c r="F318" s="388"/>
      <c r="G318" s="388"/>
      <c r="H318" s="388"/>
      <c r="I318" s="389"/>
      <c r="K318" s="408" t="s">
        <v>35</v>
      </c>
      <c r="L318" s="390" t="s">
        <v>115</v>
      </c>
      <c r="M318" s="391"/>
      <c r="N318" s="391"/>
      <c r="O318" s="391"/>
      <c r="P318" s="391"/>
      <c r="Q318" s="391"/>
      <c r="R318" s="391"/>
      <c r="S318" s="392"/>
      <c r="U318" s="416" t="s">
        <v>35</v>
      </c>
      <c r="V318" s="413" t="s">
        <v>115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</row>
    <row r="319" spans="1:56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  <c r="K319" s="83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2">
        <v>0</v>
      </c>
      <c r="S319" s="103">
        <f>SUM(L319:R319)</f>
        <v>0</v>
      </c>
      <c r="U319" s="104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</row>
    <row r="320" spans="1:56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161">SUM(B320:H320)</f>
        <v>0</v>
      </c>
      <c r="K320" s="75" t="s">
        <v>8</v>
      </c>
      <c r="L320" s="88">
        <v>0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89">
        <v>0</v>
      </c>
      <c r="S320" s="90">
        <f t="shared" ref="S320:S339" si="162">SUM(L320:R320)</f>
        <v>0</v>
      </c>
      <c r="U320" s="105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63">SUM(V320:AC320)</f>
        <v>0</v>
      </c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</row>
    <row r="321" spans="1:56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161"/>
        <v>0</v>
      </c>
      <c r="K321" s="76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6">
        <v>0</v>
      </c>
      <c r="S321" s="87">
        <f t="shared" si="162"/>
        <v>0</v>
      </c>
      <c r="U321" s="106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63"/>
        <v>0</v>
      </c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</row>
    <row r="322" spans="1:56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161"/>
        <v>0</v>
      </c>
      <c r="K322" s="75" t="s">
        <v>52</v>
      </c>
      <c r="L322" s="88">
        <v>0</v>
      </c>
      <c r="M322" s="88">
        <v>0</v>
      </c>
      <c r="N322" s="88">
        <v>0</v>
      </c>
      <c r="O322" s="88">
        <v>0</v>
      </c>
      <c r="P322" s="88">
        <v>0</v>
      </c>
      <c r="Q322" s="88">
        <v>0</v>
      </c>
      <c r="R322" s="89">
        <v>0</v>
      </c>
      <c r="S322" s="90">
        <f t="shared" si="162"/>
        <v>0</v>
      </c>
      <c r="U322" s="105" t="s">
        <v>52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63"/>
        <v>0</v>
      </c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</row>
    <row r="323" spans="1:56" ht="15">
      <c r="A323" s="29" t="s">
        <v>16</v>
      </c>
      <c r="B323" s="44">
        <v>4.0237974408373338</v>
      </c>
      <c r="C323" s="44">
        <v>10.897362795390002</v>
      </c>
      <c r="D323" s="44">
        <v>6.0981082454217157</v>
      </c>
      <c r="E323" s="44">
        <v>0</v>
      </c>
      <c r="F323" s="457"/>
      <c r="G323" s="44">
        <v>0</v>
      </c>
      <c r="H323" s="45">
        <v>0</v>
      </c>
      <c r="I323" s="40">
        <f t="shared" si="161"/>
        <v>21.019268481649053</v>
      </c>
      <c r="K323" s="76" t="s">
        <v>16</v>
      </c>
      <c r="L323" s="44">
        <v>4.0237974408373338</v>
      </c>
      <c r="M323" s="44">
        <v>10.897362795390002</v>
      </c>
      <c r="N323" s="44">
        <v>6.0981082454217157</v>
      </c>
      <c r="O323" s="44">
        <v>0</v>
      </c>
      <c r="P323" s="44">
        <v>0</v>
      </c>
      <c r="Q323" s="44">
        <v>0</v>
      </c>
      <c r="R323" s="86">
        <v>0</v>
      </c>
      <c r="S323" s="87">
        <f t="shared" si="162"/>
        <v>21.019268481649053</v>
      </c>
      <c r="U323" s="106" t="s">
        <v>16</v>
      </c>
      <c r="V323" s="117">
        <v>4.0237974408373338</v>
      </c>
      <c r="W323" s="117">
        <v>0</v>
      </c>
      <c r="X323" s="117">
        <v>0</v>
      </c>
      <c r="Y323" s="117">
        <v>10.897362795390002</v>
      </c>
      <c r="Z323" s="117">
        <v>6.0981082454217157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63"/>
        <v>21.019268481649053</v>
      </c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</row>
    <row r="324" spans="1:56" ht="15">
      <c r="A324" s="28" t="s">
        <v>64</v>
      </c>
      <c r="B324" s="41">
        <v>6.6715773216675016</v>
      </c>
      <c r="C324" s="41">
        <v>2.9619097405643154E-4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161"/>
        <v>6.6718735126415583</v>
      </c>
      <c r="K324" s="75" t="s">
        <v>64</v>
      </c>
      <c r="L324" s="88">
        <v>6.6715773216675016</v>
      </c>
      <c r="M324" s="88">
        <v>2.9619097405643154E-4</v>
      </c>
      <c r="N324" s="88">
        <v>0</v>
      </c>
      <c r="O324" s="88">
        <v>0</v>
      </c>
      <c r="P324" s="88">
        <v>0</v>
      </c>
      <c r="Q324" s="88">
        <v>0</v>
      </c>
      <c r="R324" s="89">
        <v>0</v>
      </c>
      <c r="S324" s="90">
        <f t="shared" si="162"/>
        <v>6.6718735126415583</v>
      </c>
      <c r="U324" s="105" t="s">
        <v>53</v>
      </c>
      <c r="V324" s="121">
        <v>6.6683202635451098</v>
      </c>
      <c r="W324" s="121">
        <v>0</v>
      </c>
      <c r="X324" s="121">
        <v>0</v>
      </c>
      <c r="Y324" s="121">
        <v>2.9619097405643154E-4</v>
      </c>
      <c r="Z324" s="121">
        <v>0</v>
      </c>
      <c r="AA324" s="121">
        <v>0</v>
      </c>
      <c r="AB324" s="121">
        <v>0</v>
      </c>
      <c r="AC324" s="122">
        <v>3.2570581223920684E-3</v>
      </c>
      <c r="AD324" s="121">
        <v>3.2570581223920684E-3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63"/>
        <v>6.6718735126415583</v>
      </c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</row>
    <row r="325" spans="1:56" ht="15">
      <c r="A325" s="29" t="s">
        <v>54</v>
      </c>
      <c r="B325" s="44">
        <v>0</v>
      </c>
      <c r="C325" s="44">
        <v>0</v>
      </c>
      <c r="D325" s="44">
        <v>0</v>
      </c>
      <c r="E325" s="44">
        <v>1.5794338272142836</v>
      </c>
      <c r="F325" s="457"/>
      <c r="G325" s="44">
        <v>0</v>
      </c>
      <c r="H325" s="45">
        <v>0</v>
      </c>
      <c r="I325" s="40">
        <f t="shared" si="161"/>
        <v>1.5794338272142836</v>
      </c>
      <c r="K325" s="76" t="s">
        <v>54</v>
      </c>
      <c r="L325" s="44">
        <v>0</v>
      </c>
      <c r="M325" s="44">
        <v>0</v>
      </c>
      <c r="N325" s="44">
        <v>0</v>
      </c>
      <c r="O325" s="44">
        <v>1.5794338272142836</v>
      </c>
      <c r="P325" s="44">
        <v>24.594849828776344</v>
      </c>
      <c r="Q325" s="44">
        <v>0</v>
      </c>
      <c r="R325" s="86">
        <v>0</v>
      </c>
      <c r="S325" s="87">
        <f t="shared" si="162"/>
        <v>26.174283655990628</v>
      </c>
      <c r="U325" s="106" t="s">
        <v>54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1.5794338272142836</v>
      </c>
      <c r="AB325" s="117">
        <v>24.594849828776344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63"/>
        <v>26.174283655990628</v>
      </c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</row>
    <row r="326" spans="1:56" ht="15">
      <c r="A326" s="28" t="s">
        <v>12</v>
      </c>
      <c r="B326" s="41">
        <v>0</v>
      </c>
      <c r="C326" s="41">
        <v>0</v>
      </c>
      <c r="D326" s="41">
        <v>0</v>
      </c>
      <c r="E326" s="41">
        <v>0</v>
      </c>
      <c r="F326" s="457"/>
      <c r="G326" s="41">
        <v>0</v>
      </c>
      <c r="H326" s="42">
        <v>0</v>
      </c>
      <c r="I326" s="43">
        <f t="shared" si="161"/>
        <v>0</v>
      </c>
      <c r="K326" s="75" t="s">
        <v>12</v>
      </c>
      <c r="L326" s="88">
        <v>0</v>
      </c>
      <c r="M326" s="88">
        <v>0</v>
      </c>
      <c r="N326" s="88">
        <v>0</v>
      </c>
      <c r="O326" s="88">
        <v>0</v>
      </c>
      <c r="P326" s="88">
        <v>5.5227122960521875</v>
      </c>
      <c r="Q326" s="88">
        <v>0</v>
      </c>
      <c r="R326" s="89">
        <v>0</v>
      </c>
      <c r="S326" s="90">
        <f t="shared" si="162"/>
        <v>5.5227122960521875</v>
      </c>
      <c r="U326" s="105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5.5227122960521875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63"/>
        <v>5.5227122960521875</v>
      </c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</row>
    <row r="327" spans="1:56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161"/>
        <v>0</v>
      </c>
      <c r="K327" s="76" t="s">
        <v>55</v>
      </c>
      <c r="L327" s="44">
        <v>0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6">
        <v>0</v>
      </c>
      <c r="S327" s="87">
        <f t="shared" si="162"/>
        <v>0</v>
      </c>
      <c r="U327" s="106" t="s">
        <v>55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63"/>
        <v>0</v>
      </c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</row>
    <row r="328" spans="1:56" ht="15">
      <c r="A328" s="28" t="s">
        <v>17</v>
      </c>
      <c r="B328" s="41">
        <v>0.16238568270721643</v>
      </c>
      <c r="C328" s="41">
        <v>0</v>
      </c>
      <c r="D328" s="41">
        <v>2.0680189788971548E-3</v>
      </c>
      <c r="E328" s="41">
        <v>0</v>
      </c>
      <c r="F328" s="457"/>
      <c r="G328" s="41">
        <v>0</v>
      </c>
      <c r="H328" s="42">
        <v>0</v>
      </c>
      <c r="I328" s="43">
        <f t="shared" si="161"/>
        <v>0.16445370168611359</v>
      </c>
      <c r="K328" s="75" t="s">
        <v>17</v>
      </c>
      <c r="L328" s="88">
        <v>0.16238568270721643</v>
      </c>
      <c r="M328" s="88">
        <v>0</v>
      </c>
      <c r="N328" s="88">
        <v>2.0680189788971548E-3</v>
      </c>
      <c r="O328" s="88">
        <v>0</v>
      </c>
      <c r="P328" s="88">
        <v>4.8892727625701966E-2</v>
      </c>
      <c r="Q328" s="88">
        <v>0</v>
      </c>
      <c r="R328" s="89">
        <v>0</v>
      </c>
      <c r="S328" s="90">
        <f t="shared" si="162"/>
        <v>0.21334642931181555</v>
      </c>
      <c r="U328" s="105" t="s">
        <v>17</v>
      </c>
      <c r="V328" s="121">
        <v>0</v>
      </c>
      <c r="W328" s="121">
        <v>0.16238568270721643</v>
      </c>
      <c r="X328" s="121">
        <v>0</v>
      </c>
      <c r="Y328" s="121">
        <v>0</v>
      </c>
      <c r="Z328" s="121">
        <v>0</v>
      </c>
      <c r="AA328" s="121">
        <v>0</v>
      </c>
      <c r="AB328" s="121">
        <v>4.8892727625701966E-2</v>
      </c>
      <c r="AC328" s="122">
        <v>2.0680189788971548E-3</v>
      </c>
      <c r="AD328" s="121">
        <v>0</v>
      </c>
      <c r="AE328" s="121">
        <v>0</v>
      </c>
      <c r="AF328" s="121">
        <v>0</v>
      </c>
      <c r="AG328" s="121">
        <v>2.0680189788971548E-3</v>
      </c>
      <c r="AH328" s="121">
        <v>0</v>
      </c>
      <c r="AI328" s="123">
        <f t="shared" si="163"/>
        <v>0.21334642931181555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</row>
    <row r="329" spans="1:56" ht="15">
      <c r="A329" s="29" t="s">
        <v>139</v>
      </c>
      <c r="B329" s="44">
        <v>36.161052102997424</v>
      </c>
      <c r="C329" s="44">
        <v>391.49998205592118</v>
      </c>
      <c r="D329" s="44">
        <v>80.902729278568899</v>
      </c>
      <c r="E329" s="44">
        <v>0</v>
      </c>
      <c r="F329" s="457"/>
      <c r="G329" s="44">
        <v>0</v>
      </c>
      <c r="H329" s="45">
        <v>0</v>
      </c>
      <c r="I329" s="40">
        <f t="shared" si="161"/>
        <v>508.56376343748752</v>
      </c>
      <c r="K329" s="76" t="s">
        <v>139</v>
      </c>
      <c r="L329" s="44">
        <v>36.161052102997424</v>
      </c>
      <c r="M329" s="44">
        <v>391.49998205592118</v>
      </c>
      <c r="N329" s="44">
        <v>80.902729278568899</v>
      </c>
      <c r="O329" s="44">
        <v>0</v>
      </c>
      <c r="P329" s="44">
        <v>0.14462326385882071</v>
      </c>
      <c r="Q329" s="44">
        <v>0</v>
      </c>
      <c r="R329" s="86">
        <v>0</v>
      </c>
      <c r="S329" s="87">
        <f t="shared" si="162"/>
        <v>508.70838670134634</v>
      </c>
      <c r="U329" s="106" t="s">
        <v>139</v>
      </c>
      <c r="V329" s="117">
        <v>35.455263408685397</v>
      </c>
      <c r="W329" s="117">
        <v>0</v>
      </c>
      <c r="X329" s="117">
        <v>0</v>
      </c>
      <c r="Y329" s="117">
        <v>391.49998205592118</v>
      </c>
      <c r="Z329" s="117">
        <v>23.293511685776547</v>
      </c>
      <c r="AA329" s="117">
        <v>0</v>
      </c>
      <c r="AB329" s="117">
        <v>0.14462326385882071</v>
      </c>
      <c r="AC329" s="118">
        <v>58.315006287104374</v>
      </c>
      <c r="AD329" s="117">
        <v>0.70578869431202385</v>
      </c>
      <c r="AE329" s="117">
        <v>0</v>
      </c>
      <c r="AF329" s="117">
        <v>0</v>
      </c>
      <c r="AG329" s="117">
        <v>57.609217592792355</v>
      </c>
      <c r="AH329" s="117">
        <v>0</v>
      </c>
      <c r="AI329" s="120">
        <f t="shared" si="163"/>
        <v>508.70838670134634</v>
      </c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</row>
    <row r="330" spans="1:56" ht="15">
      <c r="A330" s="28" t="s">
        <v>25</v>
      </c>
      <c r="B330" s="41">
        <v>24.684050113711741</v>
      </c>
      <c r="C330" s="41">
        <v>1.4309838666806503</v>
      </c>
      <c r="D330" s="41">
        <v>2.9958957431773534</v>
      </c>
      <c r="E330" s="41">
        <v>359.94095894598507</v>
      </c>
      <c r="F330" s="457"/>
      <c r="G330" s="41">
        <v>17.581170731008239</v>
      </c>
      <c r="H330" s="42">
        <v>0</v>
      </c>
      <c r="I330" s="43">
        <f t="shared" si="161"/>
        <v>406.63305940056307</v>
      </c>
      <c r="K330" s="75" t="s">
        <v>25</v>
      </c>
      <c r="L330" s="88">
        <v>24.684050113711741</v>
      </c>
      <c r="M330" s="88">
        <v>1.4309838666806503</v>
      </c>
      <c r="N330" s="88">
        <v>2.9958957431773534</v>
      </c>
      <c r="O330" s="88">
        <v>359.94095894598507</v>
      </c>
      <c r="P330" s="88">
        <v>2.9913276659788561</v>
      </c>
      <c r="Q330" s="88">
        <v>17.581170731008239</v>
      </c>
      <c r="R330" s="89">
        <v>0</v>
      </c>
      <c r="S330" s="90">
        <f t="shared" si="162"/>
        <v>409.62438706654194</v>
      </c>
      <c r="U330" s="105" t="s">
        <v>25</v>
      </c>
      <c r="V330" s="121">
        <v>0.71494101516312403</v>
      </c>
      <c r="W330" s="121">
        <v>7.3952093222022555</v>
      </c>
      <c r="X330" s="121">
        <v>17.581170731008239</v>
      </c>
      <c r="Y330" s="121">
        <v>1.4309838666806503</v>
      </c>
      <c r="Z330" s="121">
        <v>2.4768634632661927E-2</v>
      </c>
      <c r="AA330" s="121">
        <v>354.74345934759799</v>
      </c>
      <c r="AB330" s="121">
        <v>2.9913276659788561</v>
      </c>
      <c r="AC330" s="122">
        <v>24.742526483278137</v>
      </c>
      <c r="AD330" s="121">
        <v>16.573899776346362</v>
      </c>
      <c r="AE330" s="121">
        <v>5.1974995983870835</v>
      </c>
      <c r="AF330" s="121">
        <v>0</v>
      </c>
      <c r="AG330" s="121">
        <v>2.9711271085446915</v>
      </c>
      <c r="AH330" s="121">
        <v>0</v>
      </c>
      <c r="AI330" s="123">
        <f t="shared" si="163"/>
        <v>409.62438706654194</v>
      </c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</row>
    <row r="331" spans="1:56" ht="15">
      <c r="A331" s="29" t="s">
        <v>24</v>
      </c>
      <c r="B331" s="44">
        <v>6.0477837354121187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161"/>
        <v>6.0477837354121187</v>
      </c>
      <c r="K331" s="76" t="s">
        <v>24</v>
      </c>
      <c r="L331" s="44">
        <v>6.0477837354121187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6">
        <v>0</v>
      </c>
      <c r="S331" s="87">
        <f t="shared" si="162"/>
        <v>6.0477837354121187</v>
      </c>
      <c r="U331" s="106" t="s">
        <v>24</v>
      </c>
      <c r="V331" s="117">
        <v>5.6107996217415739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0.4369841136705449</v>
      </c>
      <c r="AD331" s="117">
        <v>0.4369841136705449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63"/>
        <v>6.0477837354121187</v>
      </c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</row>
    <row r="332" spans="1:56" ht="15">
      <c r="A332" s="28" t="s">
        <v>56</v>
      </c>
      <c r="B332" s="41">
        <v>0</v>
      </c>
      <c r="C332" s="41">
        <v>5.1362469824219839E-2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161"/>
        <v>5.1362469824219839E-2</v>
      </c>
      <c r="K332" s="75" t="s">
        <v>56</v>
      </c>
      <c r="L332" s="88">
        <v>0</v>
      </c>
      <c r="M332" s="88">
        <v>5.1362469824219839E-2</v>
      </c>
      <c r="N332" s="88">
        <v>0</v>
      </c>
      <c r="O332" s="88">
        <v>0</v>
      </c>
      <c r="P332" s="88">
        <v>0</v>
      </c>
      <c r="Q332" s="88">
        <v>0</v>
      </c>
      <c r="R332" s="89">
        <v>0</v>
      </c>
      <c r="S332" s="90">
        <f t="shared" si="162"/>
        <v>5.1362469824219839E-2</v>
      </c>
      <c r="U332" s="105" t="s">
        <v>56</v>
      </c>
      <c r="V332" s="121">
        <v>0</v>
      </c>
      <c r="W332" s="121">
        <v>0</v>
      </c>
      <c r="X332" s="121">
        <v>0</v>
      </c>
      <c r="Y332" s="121">
        <v>5.1362469824219839E-2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63"/>
        <v>5.1362469824219839E-2</v>
      </c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</row>
    <row r="333" spans="1:56" ht="15">
      <c r="A333" s="29" t="s">
        <v>22</v>
      </c>
      <c r="B333" s="44">
        <v>0</v>
      </c>
      <c r="C333" s="44">
        <v>2.4168240178816687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161"/>
        <v>2.4168240178816687</v>
      </c>
      <c r="K333" s="76" t="s">
        <v>22</v>
      </c>
      <c r="L333" s="44">
        <v>0</v>
      </c>
      <c r="M333" s="44">
        <v>2.4168240178816687</v>
      </c>
      <c r="N333" s="44">
        <v>0</v>
      </c>
      <c r="O333" s="44">
        <v>0</v>
      </c>
      <c r="P333" s="44">
        <v>1.0077244305973649</v>
      </c>
      <c r="Q333" s="44">
        <v>0</v>
      </c>
      <c r="R333" s="86">
        <v>0</v>
      </c>
      <c r="S333" s="87">
        <f t="shared" si="162"/>
        <v>3.4245484484790336</v>
      </c>
      <c r="U333" s="106" t="s">
        <v>22</v>
      </c>
      <c r="V333" s="117">
        <v>0</v>
      </c>
      <c r="W333" s="117">
        <v>0</v>
      </c>
      <c r="X333" s="117">
        <v>0</v>
      </c>
      <c r="Y333" s="117">
        <v>2.4168240178816687</v>
      </c>
      <c r="Z333" s="117">
        <v>0</v>
      </c>
      <c r="AA333" s="117">
        <v>0</v>
      </c>
      <c r="AB333" s="117">
        <v>1.0077244305973649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63"/>
        <v>3.4245484484790336</v>
      </c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</row>
    <row r="334" spans="1:56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161"/>
        <v>0</v>
      </c>
      <c r="K334" s="75" t="s">
        <v>21</v>
      </c>
      <c r="L334" s="88">
        <v>0</v>
      </c>
      <c r="M334" s="88">
        <v>0</v>
      </c>
      <c r="N334" s="88">
        <v>0</v>
      </c>
      <c r="O334" s="88">
        <v>0</v>
      </c>
      <c r="P334" s="88">
        <v>0</v>
      </c>
      <c r="Q334" s="88">
        <v>0</v>
      </c>
      <c r="R334" s="89">
        <v>0</v>
      </c>
      <c r="S334" s="90">
        <f t="shared" si="162"/>
        <v>0</v>
      </c>
      <c r="U334" s="105" t="s">
        <v>57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63"/>
        <v>0</v>
      </c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</row>
    <row r="335" spans="1:56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161"/>
        <v>0</v>
      </c>
      <c r="K335" s="77" t="s">
        <v>60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6">
        <v>0</v>
      </c>
      <c r="S335" s="87">
        <f t="shared" si="162"/>
        <v>0</v>
      </c>
      <c r="U335" s="107" t="s">
        <v>58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63"/>
        <v>0</v>
      </c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</row>
    <row r="336" spans="1:56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161"/>
        <v>0</v>
      </c>
      <c r="K336" s="78" t="s">
        <v>23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s="91">
        <v>0</v>
      </c>
      <c r="R336" s="92">
        <v>0</v>
      </c>
      <c r="S336" s="93">
        <f t="shared" si="162"/>
        <v>0</v>
      </c>
      <c r="U336" s="108" t="s">
        <v>61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63"/>
        <v>0</v>
      </c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</row>
    <row r="337" spans="1:56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161"/>
        <v>0</v>
      </c>
      <c r="K337" s="79" t="s">
        <v>19</v>
      </c>
      <c r="L337" s="64">
        <v>0</v>
      </c>
      <c r="M337" s="64">
        <v>0</v>
      </c>
      <c r="N337" s="64">
        <v>0</v>
      </c>
      <c r="O337" s="64">
        <v>0</v>
      </c>
      <c r="P337" s="64">
        <v>0</v>
      </c>
      <c r="Q337" s="64">
        <v>0</v>
      </c>
      <c r="R337" s="94">
        <v>0</v>
      </c>
      <c r="S337" s="95">
        <f t="shared" si="162"/>
        <v>0</v>
      </c>
      <c r="U337" s="109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63"/>
        <v>0</v>
      </c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</row>
    <row r="338" spans="1:56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161"/>
        <v>0</v>
      </c>
      <c r="K338" s="78" t="s">
        <v>20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>
        <v>0</v>
      </c>
      <c r="S338" s="93">
        <f t="shared" si="162"/>
        <v>0</v>
      </c>
      <c r="U338" s="108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63"/>
        <v>0</v>
      </c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</row>
    <row r="339" spans="1:56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161"/>
        <v>0</v>
      </c>
      <c r="K339" s="80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6">
        <v>0</v>
      </c>
      <c r="S339" s="97">
        <f t="shared" si="162"/>
        <v>0</v>
      </c>
      <c r="U339" s="109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63"/>
        <v>0</v>
      </c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</row>
    <row r="340" spans="1:56" ht="15">
      <c r="A340" s="35" t="s">
        <v>26</v>
      </c>
      <c r="B340" s="69">
        <f>SUM(B319:B335)</f>
        <v>77.750646397333341</v>
      </c>
      <c r="C340" s="69">
        <f t="shared" ref="C340:I340" si="164">SUM(C319:C335)</f>
        <v>406.29681139667173</v>
      </c>
      <c r="D340" s="69">
        <f t="shared" si="164"/>
        <v>89.998801286146872</v>
      </c>
      <c r="E340" s="69">
        <f t="shared" si="164"/>
        <v>361.52039277319938</v>
      </c>
      <c r="F340" s="69">
        <f t="shared" si="164"/>
        <v>0</v>
      </c>
      <c r="G340" s="69">
        <f t="shared" si="164"/>
        <v>17.581170731008239</v>
      </c>
      <c r="H340" s="70">
        <f t="shared" si="164"/>
        <v>0</v>
      </c>
      <c r="I340" s="40">
        <f t="shared" si="164"/>
        <v>953.14782258435969</v>
      </c>
      <c r="K340" s="81" t="s">
        <v>26</v>
      </c>
      <c r="L340" s="69">
        <f>SUM(L319:L335)</f>
        <v>77.750646397333341</v>
      </c>
      <c r="M340" s="69">
        <f t="shared" ref="M340:S340" si="165">SUM(M319:M335)</f>
        <v>406.29681139667173</v>
      </c>
      <c r="N340" s="69">
        <f t="shared" si="165"/>
        <v>89.998801286146872</v>
      </c>
      <c r="O340" s="69">
        <f t="shared" si="165"/>
        <v>361.52039277319938</v>
      </c>
      <c r="P340" s="69">
        <f t="shared" si="165"/>
        <v>34.310130212889277</v>
      </c>
      <c r="Q340" s="69">
        <f t="shared" si="165"/>
        <v>17.581170731008239</v>
      </c>
      <c r="R340" s="70">
        <f t="shared" si="165"/>
        <v>0</v>
      </c>
      <c r="S340" s="98">
        <f t="shared" si="165"/>
        <v>987.45795279724894</v>
      </c>
      <c r="U340" s="110" t="s">
        <v>59</v>
      </c>
      <c r="V340" s="130">
        <f>SUM(V319:V335)</f>
        <v>52.473121749972535</v>
      </c>
      <c r="W340" s="130">
        <f t="shared" ref="W340:AH340" si="166">SUM(W319:W335)</f>
        <v>7.557595004909472</v>
      </c>
      <c r="X340" s="130">
        <f t="shared" si="166"/>
        <v>17.581170731008239</v>
      </c>
      <c r="Y340" s="130">
        <f t="shared" si="166"/>
        <v>406.29681139667173</v>
      </c>
      <c r="Z340" s="130">
        <f t="shared" si="166"/>
        <v>29.416388565830925</v>
      </c>
      <c r="AA340" s="130">
        <f t="shared" si="166"/>
        <v>356.32289317481229</v>
      </c>
      <c r="AB340" s="130">
        <f t="shared" si="166"/>
        <v>34.310130212889277</v>
      </c>
      <c r="AC340" s="130">
        <f t="shared" si="166"/>
        <v>83.499841961154345</v>
      </c>
      <c r="AD340" s="131">
        <f t="shared" si="166"/>
        <v>17.719929642451323</v>
      </c>
      <c r="AE340" s="131">
        <f t="shared" si="166"/>
        <v>5.1974995983870835</v>
      </c>
      <c r="AF340" s="131">
        <f t="shared" si="166"/>
        <v>0</v>
      </c>
      <c r="AG340" s="131">
        <f t="shared" si="166"/>
        <v>60.582412720315943</v>
      </c>
      <c r="AH340" s="131">
        <f t="shared" si="166"/>
        <v>0</v>
      </c>
      <c r="AI340" s="132">
        <f>SUM(V340:AC340)</f>
        <v>987.45795279724871</v>
      </c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</row>
    <row r="341" spans="1:56" s="3" customFormat="1" ht="15" thickBot="1">
      <c r="A341" s="32" t="s">
        <v>83</v>
      </c>
      <c r="B341" s="49">
        <f>IF($I340=0,"-",B340/$I340)</f>
        <v>8.1572495425232858E-2</v>
      </c>
      <c r="C341" s="49">
        <f t="shared" ref="C341:H341" si="167">IF($I340=0,"-",C340/$I340)</f>
        <v>0.42626841479324878</v>
      </c>
      <c r="D341" s="49">
        <f t="shared" si="167"/>
        <v>9.4422710888773395E-2</v>
      </c>
      <c r="E341" s="49">
        <f t="shared" si="167"/>
        <v>0.3792910020955354</v>
      </c>
      <c r="F341" s="49">
        <f t="shared" si="167"/>
        <v>0</v>
      </c>
      <c r="G341" s="49">
        <f t="shared" si="167"/>
        <v>1.844537679720943E-2</v>
      </c>
      <c r="H341" s="71">
        <f t="shared" si="167"/>
        <v>0</v>
      </c>
      <c r="I341" s="50">
        <f>SUM(B341:H341)</f>
        <v>1</v>
      </c>
      <c r="J341" s="5"/>
      <c r="K341" s="82" t="s">
        <v>83</v>
      </c>
      <c r="L341" s="99">
        <f>IF($S340=0,"-",L340/$S340)</f>
        <v>7.8738184423025853E-2</v>
      </c>
      <c r="M341" s="99">
        <f t="shared" ref="M341:R341" si="168">IF($S340=0,"-",M340/$S340)</f>
        <v>0.41145732863432122</v>
      </c>
      <c r="N341" s="99">
        <f t="shared" si="168"/>
        <v>9.1141907390790936E-2</v>
      </c>
      <c r="O341" s="99">
        <f t="shared" si="168"/>
        <v>0.36611218913078014</v>
      </c>
      <c r="P341" s="99">
        <f t="shared" si="168"/>
        <v>3.474591512043252E-2</v>
      </c>
      <c r="Q341" s="99">
        <f t="shared" si="168"/>
        <v>1.7804475300649197E-2</v>
      </c>
      <c r="R341" s="100">
        <f t="shared" si="168"/>
        <v>0</v>
      </c>
      <c r="S341" s="101">
        <f>SUM(L341:R341)</f>
        <v>1</v>
      </c>
      <c r="T341" s="5"/>
      <c r="U341" s="111" t="s">
        <v>83</v>
      </c>
      <c r="V341" s="133">
        <f>+V340/$AI340</f>
        <v>5.3139601135752522E-2</v>
      </c>
      <c r="W341" s="133">
        <f t="shared" ref="W341:AH341" si="169">+W340/$AI340</f>
        <v>7.6535866499434094E-3</v>
      </c>
      <c r="X341" s="133">
        <f t="shared" si="169"/>
        <v>1.78044753006492E-2</v>
      </c>
      <c r="Y341" s="133">
        <f t="shared" si="169"/>
        <v>0.41145732863432133</v>
      </c>
      <c r="Z341" s="133">
        <f t="shared" si="169"/>
        <v>2.979001635715307E-2</v>
      </c>
      <c r="AA341" s="133">
        <f t="shared" si="169"/>
        <v>0.36084867428069095</v>
      </c>
      <c r="AB341" s="133">
        <f t="shared" si="169"/>
        <v>3.4745915120432534E-2</v>
      </c>
      <c r="AC341" s="133">
        <f t="shared" si="169"/>
        <v>8.4560402521057093E-2</v>
      </c>
      <c r="AD341" s="133">
        <f t="shared" si="169"/>
        <v>1.794499663732993E-2</v>
      </c>
      <c r="AE341" s="133">
        <f t="shared" si="169"/>
        <v>5.2635148500892858E-3</v>
      </c>
      <c r="AF341" s="133">
        <f t="shared" si="169"/>
        <v>0</v>
      </c>
      <c r="AG341" s="133">
        <f t="shared" si="169"/>
        <v>6.1351891033637883E-2</v>
      </c>
      <c r="AH341" s="133">
        <f t="shared" si="169"/>
        <v>0</v>
      </c>
      <c r="AI341" s="134">
        <f>SUM(V341:AC341)</f>
        <v>1.0000000000000002</v>
      </c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</row>
    <row r="342" spans="1:56" ht="15" thickBot="1">
      <c r="A342" s="33"/>
      <c r="B342" s="33"/>
      <c r="C342" s="33"/>
      <c r="D342" s="33"/>
      <c r="E342" s="33"/>
      <c r="F342" s="33"/>
      <c r="G342" s="33"/>
      <c r="H342" s="33"/>
      <c r="I342" s="33"/>
      <c r="K342" s="33"/>
      <c r="L342" s="33"/>
      <c r="M342" s="33"/>
      <c r="N342" s="33"/>
      <c r="O342" s="33"/>
      <c r="P342" s="33"/>
      <c r="Q342" s="33"/>
      <c r="R342" s="33"/>
      <c r="S342" s="33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</row>
    <row r="343" spans="1:56" ht="42.7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7" t="s">
        <v>36</v>
      </c>
      <c r="L343" s="84" t="s">
        <v>0</v>
      </c>
      <c r="M343" s="84" t="s">
        <v>1</v>
      </c>
      <c r="N343" s="84" t="s">
        <v>2</v>
      </c>
      <c r="O343" s="84" t="s">
        <v>3</v>
      </c>
      <c r="P343" s="84" t="s">
        <v>27</v>
      </c>
      <c r="Q343" s="84" t="s">
        <v>4</v>
      </c>
      <c r="R343" s="84" t="s">
        <v>5</v>
      </c>
      <c r="S343" s="85" t="s">
        <v>6</v>
      </c>
      <c r="U343" s="415" t="s">
        <v>36</v>
      </c>
      <c r="V343" s="114" t="s">
        <v>68</v>
      </c>
      <c r="W343" s="114" t="s">
        <v>69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51</v>
      </c>
      <c r="AC343" s="114" t="s">
        <v>63</v>
      </c>
      <c r="AD343" s="115" t="s">
        <v>70</v>
      </c>
      <c r="AE343" s="115" t="s">
        <v>71</v>
      </c>
      <c r="AF343" s="115" t="s">
        <v>72</v>
      </c>
      <c r="AG343" s="115" t="s">
        <v>73</v>
      </c>
      <c r="AH343" s="115" t="s">
        <v>74</v>
      </c>
      <c r="AI343" s="116" t="s">
        <v>59</v>
      </c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</row>
    <row r="344" spans="1:56" ht="15" customHeight="1">
      <c r="A344" s="447" t="s">
        <v>36</v>
      </c>
      <c r="B344" s="387" t="s">
        <v>115</v>
      </c>
      <c r="C344" s="388"/>
      <c r="D344" s="388"/>
      <c r="E344" s="388"/>
      <c r="F344" s="388"/>
      <c r="G344" s="388"/>
      <c r="H344" s="388"/>
      <c r="I344" s="389"/>
      <c r="K344" s="408" t="s">
        <v>36</v>
      </c>
      <c r="L344" s="390" t="s">
        <v>115</v>
      </c>
      <c r="M344" s="391"/>
      <c r="N344" s="391"/>
      <c r="O344" s="391"/>
      <c r="P344" s="391"/>
      <c r="Q344" s="391"/>
      <c r="R344" s="391"/>
      <c r="S344" s="392"/>
      <c r="U344" s="416" t="s">
        <v>36</v>
      </c>
      <c r="V344" s="413" t="s">
        <v>115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</row>
    <row r="345" spans="1:56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  <c r="K345" s="83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2">
        <v>0</v>
      </c>
      <c r="S345" s="103">
        <f>SUM(L345:R345)</f>
        <v>0</v>
      </c>
      <c r="U345" s="104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</row>
    <row r="346" spans="1:56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170">SUM(B346:H346)</f>
        <v>0</v>
      </c>
      <c r="K346" s="75" t="s">
        <v>8</v>
      </c>
      <c r="L346" s="88">
        <v>0</v>
      </c>
      <c r="M346" s="88">
        <v>0</v>
      </c>
      <c r="N346" s="88">
        <v>0</v>
      </c>
      <c r="O346" s="88">
        <v>0</v>
      </c>
      <c r="P346" s="88">
        <v>0</v>
      </c>
      <c r="Q346" s="88">
        <v>0</v>
      </c>
      <c r="R346" s="89">
        <v>0</v>
      </c>
      <c r="S346" s="90">
        <f t="shared" ref="S346:S365" si="171">SUM(L346:R346)</f>
        <v>0</v>
      </c>
      <c r="U346" s="105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72">SUM(V346:AC346)</f>
        <v>0</v>
      </c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</row>
    <row r="347" spans="1:56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170"/>
        <v>0</v>
      </c>
      <c r="K347" s="76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6">
        <v>0</v>
      </c>
      <c r="S347" s="87">
        <f t="shared" si="171"/>
        <v>0</v>
      </c>
      <c r="U347" s="106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72"/>
        <v>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</row>
    <row r="348" spans="1:56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170"/>
        <v>0</v>
      </c>
      <c r="K348" s="75" t="s">
        <v>52</v>
      </c>
      <c r="L348" s="88">
        <v>0</v>
      </c>
      <c r="M348" s="88">
        <v>0</v>
      </c>
      <c r="N348" s="88">
        <v>0</v>
      </c>
      <c r="O348" s="88">
        <v>0</v>
      </c>
      <c r="P348" s="88">
        <v>0</v>
      </c>
      <c r="Q348" s="88">
        <v>0</v>
      </c>
      <c r="R348" s="89">
        <v>0</v>
      </c>
      <c r="S348" s="90">
        <f t="shared" si="171"/>
        <v>0</v>
      </c>
      <c r="U348" s="105" t="s">
        <v>52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72"/>
        <v>0</v>
      </c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</row>
    <row r="349" spans="1:56" ht="15">
      <c r="A349" s="29" t="s">
        <v>16</v>
      </c>
      <c r="B349" s="44">
        <v>1.2251392186089589</v>
      </c>
      <c r="C349" s="44">
        <v>0</v>
      </c>
      <c r="D349" s="44">
        <v>1.1183274977332347</v>
      </c>
      <c r="E349" s="44">
        <v>0</v>
      </c>
      <c r="F349" s="457"/>
      <c r="G349" s="44">
        <v>0</v>
      </c>
      <c r="H349" s="45">
        <v>0</v>
      </c>
      <c r="I349" s="40">
        <f t="shared" si="170"/>
        <v>2.3434667163421938</v>
      </c>
      <c r="K349" s="76" t="s">
        <v>16</v>
      </c>
      <c r="L349" s="44">
        <v>1.2251392186089589</v>
      </c>
      <c r="M349" s="44">
        <v>0</v>
      </c>
      <c r="N349" s="44">
        <v>1.1183274977332347</v>
      </c>
      <c r="O349" s="44">
        <v>0</v>
      </c>
      <c r="P349" s="44">
        <v>0</v>
      </c>
      <c r="Q349" s="44">
        <v>0</v>
      </c>
      <c r="R349" s="86">
        <v>0</v>
      </c>
      <c r="S349" s="87">
        <f t="shared" si="171"/>
        <v>2.3434667163421938</v>
      </c>
      <c r="U349" s="106" t="s">
        <v>16</v>
      </c>
      <c r="V349" s="117">
        <v>1.2251392186089589</v>
      </c>
      <c r="W349" s="117">
        <v>0</v>
      </c>
      <c r="X349" s="117">
        <v>0</v>
      </c>
      <c r="Y349" s="117">
        <v>0</v>
      </c>
      <c r="Z349" s="117">
        <v>0.98277264952314558</v>
      </c>
      <c r="AA349" s="117">
        <v>0</v>
      </c>
      <c r="AB349" s="117">
        <v>0</v>
      </c>
      <c r="AC349" s="118">
        <v>0.13555484821008904</v>
      </c>
      <c r="AD349" s="119">
        <v>0</v>
      </c>
      <c r="AE349" s="119">
        <v>0</v>
      </c>
      <c r="AF349" s="119">
        <v>0</v>
      </c>
      <c r="AG349" s="119">
        <v>0.13555484821008904</v>
      </c>
      <c r="AH349" s="119">
        <v>0</v>
      </c>
      <c r="AI349" s="120">
        <f t="shared" si="172"/>
        <v>2.3434667163421938</v>
      </c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</row>
    <row r="350" spans="1:56" ht="15">
      <c r="A350" s="28" t="s">
        <v>64</v>
      </c>
      <c r="B350" s="41">
        <v>18.112870787222999</v>
      </c>
      <c r="C350" s="41">
        <v>0</v>
      </c>
      <c r="D350" s="41">
        <v>3.5341036305815789E-2</v>
      </c>
      <c r="E350" s="41">
        <v>0</v>
      </c>
      <c r="F350" s="457"/>
      <c r="G350" s="41">
        <v>0</v>
      </c>
      <c r="H350" s="42">
        <v>0</v>
      </c>
      <c r="I350" s="43">
        <f t="shared" si="170"/>
        <v>18.148211823528815</v>
      </c>
      <c r="K350" s="75" t="s">
        <v>64</v>
      </c>
      <c r="L350" s="88">
        <v>18.112870787222999</v>
      </c>
      <c r="M350" s="88">
        <v>0</v>
      </c>
      <c r="N350" s="88">
        <v>3.5341036305815789E-2</v>
      </c>
      <c r="O350" s="88">
        <v>0</v>
      </c>
      <c r="P350" s="88">
        <v>0</v>
      </c>
      <c r="Q350" s="88">
        <v>0</v>
      </c>
      <c r="R350" s="89">
        <v>0</v>
      </c>
      <c r="S350" s="90">
        <f t="shared" si="171"/>
        <v>18.148211823528815</v>
      </c>
      <c r="U350" s="105" t="s">
        <v>53</v>
      </c>
      <c r="V350" s="121">
        <v>18.112870787222999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3.5341036305815789E-2</v>
      </c>
      <c r="AD350" s="121">
        <v>0</v>
      </c>
      <c r="AE350" s="121">
        <v>0</v>
      </c>
      <c r="AF350" s="121">
        <v>0</v>
      </c>
      <c r="AG350" s="121">
        <v>3.5341036305815789E-2</v>
      </c>
      <c r="AH350" s="121">
        <v>0</v>
      </c>
      <c r="AI350" s="123">
        <f t="shared" si="172"/>
        <v>18.148211823528815</v>
      </c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</row>
    <row r="351" spans="1:56" ht="15">
      <c r="A351" s="29" t="s">
        <v>54</v>
      </c>
      <c r="B351" s="44">
        <v>0</v>
      </c>
      <c r="C351" s="44">
        <v>0</v>
      </c>
      <c r="D351" s="44">
        <v>48.468653955118327</v>
      </c>
      <c r="E351" s="44">
        <v>0</v>
      </c>
      <c r="F351" s="457"/>
      <c r="G351" s="44">
        <v>0</v>
      </c>
      <c r="H351" s="45">
        <v>0</v>
      </c>
      <c r="I351" s="40">
        <f t="shared" si="170"/>
        <v>48.468653955118327</v>
      </c>
      <c r="K351" s="76" t="s">
        <v>54</v>
      </c>
      <c r="L351" s="44">
        <v>0</v>
      </c>
      <c r="M351" s="44">
        <v>0</v>
      </c>
      <c r="N351" s="44">
        <v>48.468653955118327</v>
      </c>
      <c r="O351" s="44">
        <v>0</v>
      </c>
      <c r="P351" s="44">
        <v>2811.9875350561811</v>
      </c>
      <c r="Q351" s="44">
        <v>0</v>
      </c>
      <c r="R351" s="86">
        <v>0</v>
      </c>
      <c r="S351" s="87">
        <f t="shared" si="171"/>
        <v>2860.4561890112996</v>
      </c>
      <c r="U351" s="106" t="s">
        <v>54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2811.9875350561811</v>
      </c>
      <c r="AC351" s="118">
        <v>48.468653955118327</v>
      </c>
      <c r="AD351" s="117">
        <v>0</v>
      </c>
      <c r="AE351" s="117">
        <v>0</v>
      </c>
      <c r="AF351" s="117">
        <v>0</v>
      </c>
      <c r="AG351" s="117">
        <v>48.468653955118327</v>
      </c>
      <c r="AH351" s="117">
        <v>0</v>
      </c>
      <c r="AI351" s="120">
        <f t="shared" si="172"/>
        <v>2860.4561890112996</v>
      </c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</row>
    <row r="352" spans="1:56" ht="15">
      <c r="A352" s="28" t="s">
        <v>12</v>
      </c>
      <c r="B352" s="41">
        <v>0</v>
      </c>
      <c r="C352" s="41">
        <v>0</v>
      </c>
      <c r="D352" s="41">
        <v>0</v>
      </c>
      <c r="E352" s="41">
        <v>0</v>
      </c>
      <c r="F352" s="457"/>
      <c r="G352" s="41">
        <v>0</v>
      </c>
      <c r="H352" s="42">
        <v>0</v>
      </c>
      <c r="I352" s="43">
        <f t="shared" si="170"/>
        <v>0</v>
      </c>
      <c r="K352" s="75" t="s">
        <v>12</v>
      </c>
      <c r="L352" s="88">
        <v>0</v>
      </c>
      <c r="M352" s="88">
        <v>0</v>
      </c>
      <c r="N352" s="88">
        <v>0</v>
      </c>
      <c r="O352" s="88">
        <v>0</v>
      </c>
      <c r="P352" s="88">
        <v>6.0367729032772859</v>
      </c>
      <c r="Q352" s="88">
        <v>0</v>
      </c>
      <c r="R352" s="89">
        <v>0</v>
      </c>
      <c r="S352" s="90">
        <f t="shared" si="171"/>
        <v>6.0367729032772859</v>
      </c>
      <c r="U352" s="105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6.0367729032772859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72"/>
        <v>6.0367729032772859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</row>
    <row r="353" spans="1:56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170"/>
        <v>0</v>
      </c>
      <c r="K353" s="76" t="s">
        <v>55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6">
        <v>0</v>
      </c>
      <c r="S353" s="87">
        <f t="shared" si="171"/>
        <v>0</v>
      </c>
      <c r="U353" s="106" t="s">
        <v>55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72"/>
        <v>0</v>
      </c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</row>
    <row r="354" spans="1:56" ht="15">
      <c r="A354" s="28" t="s">
        <v>17</v>
      </c>
      <c r="B354" s="41">
        <v>0</v>
      </c>
      <c r="C354" s="41">
        <v>19.699257322529061</v>
      </c>
      <c r="D354" s="41">
        <v>0</v>
      </c>
      <c r="E354" s="41">
        <v>0</v>
      </c>
      <c r="F354" s="457"/>
      <c r="G354" s="41">
        <v>0</v>
      </c>
      <c r="H354" s="42">
        <v>0</v>
      </c>
      <c r="I354" s="43">
        <f t="shared" si="170"/>
        <v>19.699257322529061</v>
      </c>
      <c r="K354" s="75" t="s">
        <v>17</v>
      </c>
      <c r="L354" s="88">
        <v>0</v>
      </c>
      <c r="M354" s="88">
        <v>19.699257322529061</v>
      </c>
      <c r="N354" s="88">
        <v>0</v>
      </c>
      <c r="O354" s="88">
        <v>0</v>
      </c>
      <c r="P354" s="88">
        <v>3.8178541865398888E-2</v>
      </c>
      <c r="Q354" s="88">
        <v>0</v>
      </c>
      <c r="R354" s="89">
        <v>0</v>
      </c>
      <c r="S354" s="90">
        <f t="shared" si="171"/>
        <v>19.73743586439446</v>
      </c>
      <c r="U354" s="105" t="s">
        <v>17</v>
      </c>
      <c r="V354" s="121">
        <v>0</v>
      </c>
      <c r="W354" s="121">
        <v>0</v>
      </c>
      <c r="X354" s="121">
        <v>0</v>
      </c>
      <c r="Y354" s="121">
        <v>19.699257322529061</v>
      </c>
      <c r="Z354" s="121">
        <v>0</v>
      </c>
      <c r="AA354" s="121">
        <v>0</v>
      </c>
      <c r="AB354" s="121">
        <v>3.8178541865398888E-2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72"/>
        <v>19.73743586439446</v>
      </c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</row>
    <row r="355" spans="1:56" ht="15">
      <c r="A355" s="29" t="s">
        <v>139</v>
      </c>
      <c r="B355" s="44">
        <v>12.872953634605679</v>
      </c>
      <c r="C355" s="44">
        <v>446.67908118501066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 t="shared" si="170"/>
        <v>459.55203481961632</v>
      </c>
      <c r="K355" s="76" t="s">
        <v>139</v>
      </c>
      <c r="L355" s="44">
        <v>12.872953634605679</v>
      </c>
      <c r="M355" s="44">
        <v>446.67908118501066</v>
      </c>
      <c r="N355" s="44">
        <v>0</v>
      </c>
      <c r="O355" s="44">
        <v>0</v>
      </c>
      <c r="P355" s="44">
        <v>0</v>
      </c>
      <c r="Q355" s="44">
        <v>0</v>
      </c>
      <c r="R355" s="86">
        <v>0</v>
      </c>
      <c r="S355" s="87">
        <f t="shared" si="171"/>
        <v>459.55203481961632</v>
      </c>
      <c r="U355" s="106" t="s">
        <v>139</v>
      </c>
      <c r="V355" s="117">
        <v>12.872953634605679</v>
      </c>
      <c r="W355" s="117">
        <v>0</v>
      </c>
      <c r="X355" s="117">
        <v>0</v>
      </c>
      <c r="Y355" s="117">
        <v>446.67908118501066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72"/>
        <v>459.55203481961632</v>
      </c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</row>
    <row r="356" spans="1:56" ht="15">
      <c r="A356" s="28" t="s">
        <v>25</v>
      </c>
      <c r="B356" s="41">
        <v>10.074678047354148</v>
      </c>
      <c r="C356" s="41">
        <v>0</v>
      </c>
      <c r="D356" s="41">
        <v>76.050620147812154</v>
      </c>
      <c r="E356" s="41">
        <v>1157.3986890527233</v>
      </c>
      <c r="F356" s="457"/>
      <c r="G356" s="41">
        <v>32.977409449632951</v>
      </c>
      <c r="H356" s="42">
        <v>0</v>
      </c>
      <c r="I356" s="43">
        <f t="shared" si="170"/>
        <v>1276.5013966975225</v>
      </c>
      <c r="K356" s="75" t="s">
        <v>25</v>
      </c>
      <c r="L356" s="88">
        <v>10.074678047354148</v>
      </c>
      <c r="M356" s="88">
        <v>0</v>
      </c>
      <c r="N356" s="88">
        <v>76.050620147812154</v>
      </c>
      <c r="O356" s="88">
        <v>1157.3986890527233</v>
      </c>
      <c r="P356" s="88">
        <v>1.3339970815402915</v>
      </c>
      <c r="Q356" s="88">
        <v>32.977409449632951</v>
      </c>
      <c r="R356" s="89">
        <v>0</v>
      </c>
      <c r="S356" s="90">
        <f t="shared" si="171"/>
        <v>1277.8353937790628</v>
      </c>
      <c r="U356" s="105" t="s">
        <v>25</v>
      </c>
      <c r="V356" s="121">
        <v>0.7121107188707595</v>
      </c>
      <c r="W356" s="121">
        <v>1.5947497358381959</v>
      </c>
      <c r="X356" s="121">
        <v>32.977409449632951</v>
      </c>
      <c r="Y356" s="121">
        <v>0</v>
      </c>
      <c r="Z356" s="121">
        <v>74.687042093861422</v>
      </c>
      <c r="AA356" s="121">
        <v>1156.9890813405859</v>
      </c>
      <c r="AB356" s="121">
        <v>1.3339970815402915</v>
      </c>
      <c r="AC356" s="122">
        <v>9.5410033587333025</v>
      </c>
      <c r="AD356" s="121">
        <v>7.7678175926451924</v>
      </c>
      <c r="AE356" s="121">
        <v>0.40960771213737296</v>
      </c>
      <c r="AF356" s="121">
        <v>0</v>
      </c>
      <c r="AG356" s="121">
        <v>1.3635780539507381</v>
      </c>
      <c r="AH356" s="121">
        <v>0</v>
      </c>
      <c r="AI356" s="123">
        <f t="shared" si="172"/>
        <v>1277.835393779063</v>
      </c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</row>
    <row r="357" spans="1:56" ht="15">
      <c r="A357" s="29" t="s">
        <v>24</v>
      </c>
      <c r="B357" s="44">
        <v>5.2129818641354557</v>
      </c>
      <c r="C357" s="44">
        <v>0</v>
      </c>
      <c r="D357" s="44">
        <v>19.628247674961091</v>
      </c>
      <c r="E357" s="44">
        <v>0</v>
      </c>
      <c r="F357" s="457"/>
      <c r="G357" s="44">
        <v>0</v>
      </c>
      <c r="H357" s="45">
        <v>0</v>
      </c>
      <c r="I357" s="40">
        <f t="shared" si="170"/>
        <v>24.841229539096545</v>
      </c>
      <c r="K357" s="76" t="s">
        <v>24</v>
      </c>
      <c r="L357" s="44">
        <v>5.2129818641354557</v>
      </c>
      <c r="M357" s="44">
        <v>0</v>
      </c>
      <c r="N357" s="44">
        <v>19.628247674961091</v>
      </c>
      <c r="O357" s="44">
        <v>0</v>
      </c>
      <c r="P357" s="44">
        <v>0</v>
      </c>
      <c r="Q357" s="44">
        <v>0</v>
      </c>
      <c r="R357" s="86">
        <v>0</v>
      </c>
      <c r="S357" s="87">
        <f t="shared" si="171"/>
        <v>24.841229539096545</v>
      </c>
      <c r="U357" s="106" t="s">
        <v>24</v>
      </c>
      <c r="V357" s="117">
        <v>5.2129818641354557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19.628247674961091</v>
      </c>
      <c r="AD357" s="117">
        <v>0</v>
      </c>
      <c r="AE357" s="117">
        <v>0</v>
      </c>
      <c r="AF357" s="117">
        <v>0</v>
      </c>
      <c r="AG357" s="117">
        <v>19.628247674961091</v>
      </c>
      <c r="AH357" s="117">
        <v>0</v>
      </c>
      <c r="AI357" s="120">
        <f t="shared" si="172"/>
        <v>24.841229539096545</v>
      </c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</row>
    <row r="358" spans="1:56" ht="15">
      <c r="A358" s="28" t="s">
        <v>56</v>
      </c>
      <c r="B358" s="41">
        <v>4.1558716638114745</v>
      </c>
      <c r="C358" s="41">
        <v>7.0478442133710049</v>
      </c>
      <c r="D358" s="41">
        <v>12.853211331375693</v>
      </c>
      <c r="E358" s="41">
        <v>0</v>
      </c>
      <c r="F358" s="457"/>
      <c r="G358" s="41">
        <v>0</v>
      </c>
      <c r="H358" s="42">
        <v>0</v>
      </c>
      <c r="I358" s="43">
        <f t="shared" si="170"/>
        <v>24.056927208558172</v>
      </c>
      <c r="K358" s="75" t="s">
        <v>56</v>
      </c>
      <c r="L358" s="88">
        <v>4.1558716638114745</v>
      </c>
      <c r="M358" s="88">
        <v>7.0478442133710049</v>
      </c>
      <c r="N358" s="88">
        <v>12.853211331375693</v>
      </c>
      <c r="O358" s="88">
        <v>0</v>
      </c>
      <c r="P358" s="88">
        <v>0</v>
      </c>
      <c r="Q358" s="88">
        <v>0</v>
      </c>
      <c r="R358" s="89">
        <v>0</v>
      </c>
      <c r="S358" s="90">
        <f t="shared" si="171"/>
        <v>24.056927208558172</v>
      </c>
      <c r="U358" s="105" t="s">
        <v>56</v>
      </c>
      <c r="V358" s="121">
        <v>4.1558716638114745</v>
      </c>
      <c r="W358" s="121">
        <v>0</v>
      </c>
      <c r="X358" s="121">
        <v>0</v>
      </c>
      <c r="Y358" s="121">
        <v>7.0478442133710049</v>
      </c>
      <c r="Z358" s="121">
        <v>12.853211331375693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72"/>
        <v>24.056927208558172</v>
      </c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</row>
    <row r="359" spans="1:56" ht="15">
      <c r="A359" s="29" t="s">
        <v>22</v>
      </c>
      <c r="B359" s="44">
        <v>41.291510955659206</v>
      </c>
      <c r="C359" s="44">
        <v>1932.2455128944407</v>
      </c>
      <c r="D359" s="44">
        <v>854.0694523627119</v>
      </c>
      <c r="E359" s="44">
        <v>0</v>
      </c>
      <c r="F359" s="457"/>
      <c r="G359" s="44">
        <v>0</v>
      </c>
      <c r="H359" s="45">
        <v>0</v>
      </c>
      <c r="I359" s="40">
        <f t="shared" si="170"/>
        <v>2827.6064762128117</v>
      </c>
      <c r="K359" s="76" t="s">
        <v>22</v>
      </c>
      <c r="L359" s="44">
        <v>41.291510955659206</v>
      </c>
      <c r="M359" s="44">
        <v>1932.2455128944407</v>
      </c>
      <c r="N359" s="44">
        <v>854.0694523627119</v>
      </c>
      <c r="O359" s="44">
        <v>0</v>
      </c>
      <c r="P359" s="44">
        <v>115.46562296339562</v>
      </c>
      <c r="Q359" s="44">
        <v>0</v>
      </c>
      <c r="R359" s="86">
        <v>0</v>
      </c>
      <c r="S359" s="87">
        <f t="shared" si="171"/>
        <v>2943.0720991762073</v>
      </c>
      <c r="U359" s="106" t="s">
        <v>22</v>
      </c>
      <c r="V359" s="117">
        <v>41.291510955659206</v>
      </c>
      <c r="W359" s="117">
        <v>0</v>
      </c>
      <c r="X359" s="117">
        <v>0</v>
      </c>
      <c r="Y359" s="117">
        <v>1932.2455128944407</v>
      </c>
      <c r="Z359" s="117">
        <v>260.50464464414705</v>
      </c>
      <c r="AA359" s="117">
        <v>0</v>
      </c>
      <c r="AB359" s="117">
        <v>115.46562296339562</v>
      </c>
      <c r="AC359" s="118">
        <v>593.56480771856491</v>
      </c>
      <c r="AD359" s="117">
        <v>0</v>
      </c>
      <c r="AE359" s="117">
        <v>0</v>
      </c>
      <c r="AF359" s="117">
        <v>0</v>
      </c>
      <c r="AG359" s="117">
        <v>593.56480771856491</v>
      </c>
      <c r="AH359" s="117">
        <v>0</v>
      </c>
      <c r="AI359" s="120">
        <f t="shared" si="172"/>
        <v>2943.0720991762073</v>
      </c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</row>
    <row r="360" spans="1:56" ht="15">
      <c r="A360" s="28" t="s">
        <v>21</v>
      </c>
      <c r="B360" s="41">
        <v>0.1036320149137242</v>
      </c>
      <c r="C360" s="41">
        <v>5.5790096524350048</v>
      </c>
      <c r="D360" s="41">
        <v>1.7369826216512707</v>
      </c>
      <c r="E360" s="41">
        <v>0</v>
      </c>
      <c r="F360" s="457"/>
      <c r="G360" s="41">
        <v>0</v>
      </c>
      <c r="H360" s="42">
        <v>0</v>
      </c>
      <c r="I360" s="43">
        <f t="shared" si="170"/>
        <v>7.4196242889999997</v>
      </c>
      <c r="K360" s="75" t="s">
        <v>21</v>
      </c>
      <c r="L360" s="88">
        <v>0.1036320149137242</v>
      </c>
      <c r="M360" s="88">
        <v>5.5790096524350048</v>
      </c>
      <c r="N360" s="88">
        <v>1.7369826216512707</v>
      </c>
      <c r="O360" s="88">
        <v>0</v>
      </c>
      <c r="P360" s="88">
        <v>0</v>
      </c>
      <c r="Q360" s="88">
        <v>0</v>
      </c>
      <c r="R360" s="89">
        <v>0</v>
      </c>
      <c r="S360" s="90">
        <f t="shared" si="171"/>
        <v>7.4196242889999997</v>
      </c>
      <c r="U360" s="105" t="s">
        <v>57</v>
      </c>
      <c r="V360" s="121">
        <v>0.1036320149137242</v>
      </c>
      <c r="W360" s="121">
        <v>0</v>
      </c>
      <c r="X360" s="121">
        <v>0</v>
      </c>
      <c r="Y360" s="121">
        <v>5.5790096524350048</v>
      </c>
      <c r="Z360" s="121">
        <v>1.7369826216512707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72"/>
        <v>7.4196242889999997</v>
      </c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</row>
    <row r="361" spans="1:56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170"/>
        <v>0</v>
      </c>
      <c r="K361" s="77" t="s">
        <v>60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6">
        <v>0</v>
      </c>
      <c r="S361" s="87">
        <f t="shared" si="171"/>
        <v>0</v>
      </c>
      <c r="U361" s="107" t="s">
        <v>58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72"/>
        <v>0</v>
      </c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</row>
    <row r="362" spans="1:56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170"/>
        <v>0</v>
      </c>
      <c r="K362" s="78" t="s">
        <v>23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2">
        <v>0</v>
      </c>
      <c r="S362" s="93">
        <f t="shared" si="171"/>
        <v>0</v>
      </c>
      <c r="U362" s="108" t="s">
        <v>61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72"/>
        <v>0</v>
      </c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</row>
    <row r="363" spans="1:56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170"/>
        <v>0</v>
      </c>
      <c r="K363" s="79" t="s">
        <v>19</v>
      </c>
      <c r="L363" s="64">
        <v>0</v>
      </c>
      <c r="M363" s="64">
        <v>0</v>
      </c>
      <c r="N363" s="64">
        <v>0</v>
      </c>
      <c r="O363" s="64">
        <v>0</v>
      </c>
      <c r="P363" s="64">
        <v>0</v>
      </c>
      <c r="Q363" s="64">
        <v>0</v>
      </c>
      <c r="R363" s="94">
        <v>0</v>
      </c>
      <c r="S363" s="95">
        <f t="shared" si="171"/>
        <v>0</v>
      </c>
      <c r="U363" s="109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72"/>
        <v>0</v>
      </c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</row>
    <row r="364" spans="1:56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170"/>
        <v>0</v>
      </c>
      <c r="K364" s="78" t="s">
        <v>20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2">
        <v>0</v>
      </c>
      <c r="S364" s="93">
        <f t="shared" si="171"/>
        <v>0</v>
      </c>
      <c r="U364" s="108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72"/>
        <v>0</v>
      </c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</row>
    <row r="365" spans="1:56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170"/>
        <v>0</v>
      </c>
      <c r="K365" s="80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6">
        <v>0</v>
      </c>
      <c r="S365" s="97">
        <f t="shared" si="171"/>
        <v>0</v>
      </c>
      <c r="U365" s="109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72"/>
        <v>0</v>
      </c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</row>
    <row r="366" spans="1:56" ht="18" customHeight="1">
      <c r="A366" s="35" t="s">
        <v>26</v>
      </c>
      <c r="B366" s="69">
        <f>SUM(B345:B361)</f>
        <v>93.049638186311654</v>
      </c>
      <c r="C366" s="69">
        <f t="shared" ref="C366:I366" si="173">SUM(C345:C361)</f>
        <v>2411.2507052677865</v>
      </c>
      <c r="D366" s="69">
        <f t="shared" si="173"/>
        <v>1013.9608366276694</v>
      </c>
      <c r="E366" s="69">
        <f t="shared" si="173"/>
        <v>1157.3986890527233</v>
      </c>
      <c r="F366" s="69">
        <f t="shared" si="173"/>
        <v>0</v>
      </c>
      <c r="G366" s="69">
        <f t="shared" si="173"/>
        <v>32.977409449632951</v>
      </c>
      <c r="H366" s="70">
        <f t="shared" si="173"/>
        <v>0</v>
      </c>
      <c r="I366" s="40">
        <f t="shared" si="173"/>
        <v>4708.637278584124</v>
      </c>
      <c r="K366" s="81" t="s">
        <v>26</v>
      </c>
      <c r="L366" s="69">
        <f>SUM(L345:L361)</f>
        <v>93.049638186311654</v>
      </c>
      <c r="M366" s="69">
        <f t="shared" ref="M366:S366" si="174">SUM(M345:M361)</f>
        <v>2411.2507052677865</v>
      </c>
      <c r="N366" s="69">
        <f t="shared" si="174"/>
        <v>1013.9608366276694</v>
      </c>
      <c r="O366" s="69">
        <f t="shared" si="174"/>
        <v>1157.3986890527233</v>
      </c>
      <c r="P366" s="69">
        <f t="shared" si="174"/>
        <v>2934.8621065462598</v>
      </c>
      <c r="Q366" s="69">
        <f t="shared" si="174"/>
        <v>32.977409449632951</v>
      </c>
      <c r="R366" s="70">
        <f t="shared" si="174"/>
        <v>0</v>
      </c>
      <c r="S366" s="98">
        <f t="shared" si="174"/>
        <v>7643.4993851303843</v>
      </c>
      <c r="U366" s="110" t="s">
        <v>59</v>
      </c>
      <c r="V366" s="130">
        <f>SUM(V345:V361)</f>
        <v>83.687070857828274</v>
      </c>
      <c r="W366" s="130">
        <f t="shared" ref="W366:AH366" si="175">SUM(W345:W361)</f>
        <v>1.5947497358381959</v>
      </c>
      <c r="X366" s="130">
        <f t="shared" si="175"/>
        <v>32.977409449632951</v>
      </c>
      <c r="Y366" s="130">
        <f t="shared" si="175"/>
        <v>2411.2507052677865</v>
      </c>
      <c r="Z366" s="130">
        <f t="shared" si="175"/>
        <v>350.7646533405586</v>
      </c>
      <c r="AA366" s="130">
        <f t="shared" si="175"/>
        <v>1156.9890813405859</v>
      </c>
      <c r="AB366" s="130">
        <f t="shared" si="175"/>
        <v>2934.8621065462598</v>
      </c>
      <c r="AC366" s="130">
        <f t="shared" si="175"/>
        <v>671.37360859189357</v>
      </c>
      <c r="AD366" s="131">
        <f t="shared" si="175"/>
        <v>7.7678175926451924</v>
      </c>
      <c r="AE366" s="131">
        <f t="shared" si="175"/>
        <v>0.40960771213737296</v>
      </c>
      <c r="AF366" s="131">
        <f t="shared" si="175"/>
        <v>0</v>
      </c>
      <c r="AG366" s="131">
        <f t="shared" si="175"/>
        <v>663.19618328711101</v>
      </c>
      <c r="AH366" s="131">
        <f t="shared" si="175"/>
        <v>0</v>
      </c>
      <c r="AI366" s="132">
        <f>SUM(V366:AC366)</f>
        <v>7643.4993851303843</v>
      </c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</row>
    <row r="367" spans="1:56" s="3" customFormat="1" ht="15" thickBot="1">
      <c r="A367" s="32" t="s">
        <v>83</v>
      </c>
      <c r="B367" s="49">
        <f>IF($I366=0,"-",B366/$I366)</f>
        <v>1.9761479315792925E-2</v>
      </c>
      <c r="C367" s="49">
        <f t="shared" ref="C367:H367" si="176">IF($I366=0,"-",C366/$I366)</f>
        <v>0.51209098569445211</v>
      </c>
      <c r="D367" s="49">
        <f t="shared" si="176"/>
        <v>0.21534061271599264</v>
      </c>
      <c r="E367" s="49">
        <f t="shared" si="176"/>
        <v>0.24580332282480469</v>
      </c>
      <c r="F367" s="49">
        <f t="shared" si="176"/>
        <v>0</v>
      </c>
      <c r="G367" s="49">
        <f t="shared" si="176"/>
        <v>7.0035994489575926E-3</v>
      </c>
      <c r="H367" s="71">
        <f t="shared" si="176"/>
        <v>0</v>
      </c>
      <c r="I367" s="50">
        <f>SUM(B367:H367)</f>
        <v>0.99999999999999989</v>
      </c>
      <c r="J367" s="5"/>
      <c r="K367" s="82" t="s">
        <v>83</v>
      </c>
      <c r="L367" s="99">
        <f>IF($S366=0,"-",L366/$S366)</f>
        <v>1.2173696038666509E-2</v>
      </c>
      <c r="M367" s="99">
        <f t="shared" ref="M367:R367" si="177">IF($S366=0,"-",M366/$S366)</f>
        <v>0.31546423748769031</v>
      </c>
      <c r="N367" s="99">
        <f t="shared" si="177"/>
        <v>0.13265662565502687</v>
      </c>
      <c r="O367" s="99">
        <f t="shared" si="177"/>
        <v>0.15142261819296007</v>
      </c>
      <c r="P367" s="99">
        <f t="shared" si="177"/>
        <v>0.38396838393886995</v>
      </c>
      <c r="Q367" s="99">
        <f t="shared" si="177"/>
        <v>4.3144386867861855E-3</v>
      </c>
      <c r="R367" s="100">
        <f t="shared" si="177"/>
        <v>0</v>
      </c>
      <c r="S367" s="101">
        <f>SUM(L367:R367)</f>
        <v>1</v>
      </c>
      <c r="T367" s="5"/>
      <c r="U367" s="111" t="s">
        <v>83</v>
      </c>
      <c r="V367" s="133">
        <f>+V366/$AI366</f>
        <v>1.0948790160254683E-2</v>
      </c>
      <c r="W367" s="133">
        <f t="shared" ref="W367:AH367" si="178">+W366/$AI366</f>
        <v>2.0864131145749968E-4</v>
      </c>
      <c r="X367" s="133">
        <f t="shared" si="178"/>
        <v>4.3144386867861855E-3</v>
      </c>
      <c r="Y367" s="133">
        <f t="shared" si="178"/>
        <v>0.31546423748769031</v>
      </c>
      <c r="Z367" s="133">
        <f t="shared" si="178"/>
        <v>4.5890584360212539E-2</v>
      </c>
      <c r="AA367" s="133">
        <f t="shared" si="178"/>
        <v>0.15136902916370809</v>
      </c>
      <c r="AB367" s="133">
        <f t="shared" si="178"/>
        <v>0.38396838393886995</v>
      </c>
      <c r="AC367" s="133">
        <f t="shared" si="178"/>
        <v>8.7835894891020672E-2</v>
      </c>
      <c r="AD367" s="133">
        <f t="shared" si="178"/>
        <v>1.0162645669543266E-3</v>
      </c>
      <c r="AE367" s="133">
        <f t="shared" si="178"/>
        <v>5.3589029251996961E-5</v>
      </c>
      <c r="AF367" s="133">
        <f t="shared" si="178"/>
        <v>0</v>
      </c>
      <c r="AG367" s="133">
        <f t="shared" si="178"/>
        <v>8.6766041294814356E-2</v>
      </c>
      <c r="AH367" s="133">
        <f t="shared" si="178"/>
        <v>0</v>
      </c>
      <c r="AI367" s="134">
        <f>SUM(V367:AC367)</f>
        <v>1</v>
      </c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</row>
    <row r="368" spans="1:56" ht="15" thickBot="1">
      <c r="A368" s="33"/>
      <c r="B368" s="33"/>
      <c r="C368" s="33"/>
      <c r="D368" s="33"/>
      <c r="E368" s="33"/>
      <c r="F368" s="33"/>
      <c r="G368" s="33"/>
      <c r="H368" s="33"/>
      <c r="I368" s="33"/>
      <c r="K368" s="33"/>
      <c r="L368" s="33"/>
      <c r="M368" s="33"/>
      <c r="N368" s="33"/>
      <c r="O368" s="33"/>
      <c r="P368" s="33"/>
      <c r="Q368" s="33"/>
      <c r="R368" s="33"/>
      <c r="S368" s="33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</row>
    <row r="369" spans="1:56" ht="42.7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7" t="s">
        <v>37</v>
      </c>
      <c r="L369" s="84" t="s">
        <v>0</v>
      </c>
      <c r="M369" s="84" t="s">
        <v>1</v>
      </c>
      <c r="N369" s="84" t="s">
        <v>2</v>
      </c>
      <c r="O369" s="84" t="s">
        <v>3</v>
      </c>
      <c r="P369" s="84" t="s">
        <v>27</v>
      </c>
      <c r="Q369" s="84" t="s">
        <v>4</v>
      </c>
      <c r="R369" s="84" t="s">
        <v>5</v>
      </c>
      <c r="S369" s="85" t="s">
        <v>6</v>
      </c>
      <c r="U369" s="415" t="s">
        <v>37</v>
      </c>
      <c r="V369" s="114" t="s">
        <v>68</v>
      </c>
      <c r="W369" s="114" t="s">
        <v>69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51</v>
      </c>
      <c r="AC369" s="114" t="s">
        <v>63</v>
      </c>
      <c r="AD369" s="115" t="s">
        <v>70</v>
      </c>
      <c r="AE369" s="115" t="s">
        <v>71</v>
      </c>
      <c r="AF369" s="115" t="s">
        <v>72</v>
      </c>
      <c r="AG369" s="115" t="s">
        <v>73</v>
      </c>
      <c r="AH369" s="115" t="s">
        <v>74</v>
      </c>
      <c r="AI369" s="116" t="s">
        <v>59</v>
      </c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</row>
    <row r="370" spans="1:56" ht="15" customHeight="1">
      <c r="A370" s="447" t="s">
        <v>37</v>
      </c>
      <c r="B370" s="387" t="s">
        <v>115</v>
      </c>
      <c r="C370" s="388"/>
      <c r="D370" s="388"/>
      <c r="E370" s="388"/>
      <c r="F370" s="388"/>
      <c r="G370" s="388"/>
      <c r="H370" s="388"/>
      <c r="I370" s="389"/>
      <c r="K370" s="408" t="s">
        <v>37</v>
      </c>
      <c r="L370" s="390" t="s">
        <v>115</v>
      </c>
      <c r="M370" s="391"/>
      <c r="N370" s="391"/>
      <c r="O370" s="391"/>
      <c r="P370" s="391"/>
      <c r="Q370" s="391"/>
      <c r="R370" s="391"/>
      <c r="S370" s="392"/>
      <c r="U370" s="416" t="s">
        <v>37</v>
      </c>
      <c r="V370" s="413" t="s">
        <v>115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</row>
    <row r="371" spans="1:56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  <c r="K371" s="83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2">
        <v>0</v>
      </c>
      <c r="S371" s="103">
        <f>SUM(L371:R371)</f>
        <v>0</v>
      </c>
      <c r="U371" s="104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</row>
    <row r="372" spans="1:56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179">SUM(B372:H372)</f>
        <v>0</v>
      </c>
      <c r="K372" s="75" t="s">
        <v>8</v>
      </c>
      <c r="L372" s="88">
        <v>0</v>
      </c>
      <c r="M372" s="88">
        <v>0</v>
      </c>
      <c r="N372" s="88">
        <v>0</v>
      </c>
      <c r="O372" s="88">
        <v>0</v>
      </c>
      <c r="P372" s="88">
        <v>0</v>
      </c>
      <c r="Q372" s="88">
        <v>0</v>
      </c>
      <c r="R372" s="89">
        <v>0</v>
      </c>
      <c r="S372" s="90">
        <f t="shared" ref="S372:S391" si="180">SUM(L372:R372)</f>
        <v>0</v>
      </c>
      <c r="U372" s="105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81">SUM(V372:AC372)</f>
        <v>0</v>
      </c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</row>
    <row r="373" spans="1:56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179"/>
        <v>0</v>
      </c>
      <c r="K373" s="76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6">
        <v>0</v>
      </c>
      <c r="S373" s="87">
        <f t="shared" si="180"/>
        <v>0</v>
      </c>
      <c r="U373" s="106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81"/>
        <v>0</v>
      </c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</row>
    <row r="374" spans="1:56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179"/>
        <v>0</v>
      </c>
      <c r="K374" s="75" t="s">
        <v>52</v>
      </c>
      <c r="L374" s="88">
        <v>0</v>
      </c>
      <c r="M374" s="88">
        <v>0</v>
      </c>
      <c r="N374" s="88">
        <v>0</v>
      </c>
      <c r="O374" s="88">
        <v>0</v>
      </c>
      <c r="P374" s="88">
        <v>0</v>
      </c>
      <c r="Q374" s="88">
        <v>0</v>
      </c>
      <c r="R374" s="89">
        <v>0</v>
      </c>
      <c r="S374" s="90">
        <f t="shared" si="180"/>
        <v>0</v>
      </c>
      <c r="U374" s="105" t="s">
        <v>52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81"/>
        <v>0</v>
      </c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</row>
    <row r="375" spans="1:56" ht="15">
      <c r="A375" s="29" t="s">
        <v>16</v>
      </c>
      <c r="B375" s="44">
        <v>59.845206857533647</v>
      </c>
      <c r="C375" s="44">
        <v>1.2313139706819523</v>
      </c>
      <c r="D375" s="44">
        <v>1.2313139706819523</v>
      </c>
      <c r="E375" s="44">
        <v>0</v>
      </c>
      <c r="F375" s="457"/>
      <c r="G375" s="44">
        <v>0</v>
      </c>
      <c r="H375" s="45">
        <v>0</v>
      </c>
      <c r="I375" s="40">
        <f t="shared" si="179"/>
        <v>62.307834798897552</v>
      </c>
      <c r="K375" s="76" t="s">
        <v>16</v>
      </c>
      <c r="L375" s="44">
        <v>59.845206857533647</v>
      </c>
      <c r="M375" s="44">
        <v>1.2313139706819523</v>
      </c>
      <c r="N375" s="44">
        <v>1.2313139706819523</v>
      </c>
      <c r="O375" s="44">
        <v>0</v>
      </c>
      <c r="P375" s="44">
        <v>0</v>
      </c>
      <c r="Q375" s="44">
        <v>0</v>
      </c>
      <c r="R375" s="86">
        <v>0</v>
      </c>
      <c r="S375" s="87">
        <f t="shared" si="180"/>
        <v>62.307834798897552</v>
      </c>
      <c r="U375" s="106" t="s">
        <v>16</v>
      </c>
      <c r="V375" s="117">
        <v>59.845206857533647</v>
      </c>
      <c r="W375" s="117">
        <v>0</v>
      </c>
      <c r="X375" s="117">
        <v>0</v>
      </c>
      <c r="Y375" s="117">
        <v>1.2313139706819523</v>
      </c>
      <c r="Z375" s="117">
        <v>1.2313139706819523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81"/>
        <v>62.307834798897552</v>
      </c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</row>
    <row r="376" spans="1:56" ht="15">
      <c r="A376" s="28" t="s">
        <v>64</v>
      </c>
      <c r="B376" s="41">
        <v>122.75580206228524</v>
      </c>
      <c r="C376" s="41">
        <v>0.60592830320577851</v>
      </c>
      <c r="D376" s="41">
        <v>0</v>
      </c>
      <c r="E376" s="41">
        <v>1.2748272873627242</v>
      </c>
      <c r="F376" s="457"/>
      <c r="G376" s="41">
        <v>0</v>
      </c>
      <c r="H376" s="42">
        <v>0</v>
      </c>
      <c r="I376" s="43">
        <f t="shared" si="179"/>
        <v>124.63655765285374</v>
      </c>
      <c r="K376" s="75" t="s">
        <v>64</v>
      </c>
      <c r="L376" s="88">
        <v>122.75580206228524</v>
      </c>
      <c r="M376" s="88">
        <v>0.60592830320577851</v>
      </c>
      <c r="N376" s="88">
        <v>0</v>
      </c>
      <c r="O376" s="88">
        <v>1.2748272873627242</v>
      </c>
      <c r="P376" s="88">
        <v>0</v>
      </c>
      <c r="Q376" s="88">
        <v>0</v>
      </c>
      <c r="R376" s="89">
        <v>0</v>
      </c>
      <c r="S376" s="90">
        <f t="shared" si="180"/>
        <v>124.63655765285374</v>
      </c>
      <c r="U376" s="105" t="s">
        <v>53</v>
      </c>
      <c r="V376" s="121">
        <v>121.18038847395022</v>
      </c>
      <c r="W376" s="121">
        <v>1.5754135883350242</v>
      </c>
      <c r="X376" s="121">
        <v>0</v>
      </c>
      <c r="Y376" s="121">
        <v>0.60592830320577851</v>
      </c>
      <c r="Z376" s="121">
        <v>0</v>
      </c>
      <c r="AA376" s="121">
        <v>0</v>
      </c>
      <c r="AB376" s="121">
        <v>0</v>
      </c>
      <c r="AC376" s="122">
        <v>1.2748272873627242</v>
      </c>
      <c r="AD376" s="121">
        <v>0</v>
      </c>
      <c r="AE376" s="121">
        <v>0</v>
      </c>
      <c r="AF376" s="121">
        <v>0</v>
      </c>
      <c r="AG376" s="121">
        <v>0</v>
      </c>
      <c r="AH376" s="121">
        <v>1.2748272873627242</v>
      </c>
      <c r="AI376" s="123">
        <f t="shared" si="181"/>
        <v>124.63655765285374</v>
      </c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</row>
    <row r="377" spans="1:56" ht="15">
      <c r="A377" s="29" t="s">
        <v>54</v>
      </c>
      <c r="B377" s="44">
        <v>0</v>
      </c>
      <c r="C377" s="44">
        <v>0</v>
      </c>
      <c r="D377" s="44">
        <v>0</v>
      </c>
      <c r="E377" s="44">
        <v>1313.4094718806916</v>
      </c>
      <c r="F377" s="457"/>
      <c r="G377" s="44">
        <v>0</v>
      </c>
      <c r="H377" s="45">
        <v>0</v>
      </c>
      <c r="I377" s="40">
        <f t="shared" si="179"/>
        <v>1313.4094718806916</v>
      </c>
      <c r="K377" s="76" t="s">
        <v>54</v>
      </c>
      <c r="L377" s="44">
        <v>0</v>
      </c>
      <c r="M377" s="44">
        <v>0</v>
      </c>
      <c r="N377" s="44">
        <v>0</v>
      </c>
      <c r="O377" s="44">
        <v>1313.4094718806916</v>
      </c>
      <c r="P377" s="44">
        <v>824.27530980981624</v>
      </c>
      <c r="Q377" s="44">
        <v>0</v>
      </c>
      <c r="R377" s="86">
        <v>0</v>
      </c>
      <c r="S377" s="87">
        <f t="shared" si="180"/>
        <v>2137.6847816905079</v>
      </c>
      <c r="U377" s="106" t="s">
        <v>54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1313.4094718806916</v>
      </c>
      <c r="AB377" s="117">
        <v>824.27530980981624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81"/>
        <v>2137.6847816905079</v>
      </c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</row>
    <row r="378" spans="1:56" ht="15">
      <c r="A378" s="28" t="s">
        <v>12</v>
      </c>
      <c r="B378" s="41">
        <v>0</v>
      </c>
      <c r="C378" s="41">
        <v>0</v>
      </c>
      <c r="D378" s="41">
        <v>0</v>
      </c>
      <c r="E378" s="41">
        <v>17.804582464181888</v>
      </c>
      <c r="F378" s="457"/>
      <c r="G378" s="41">
        <v>0</v>
      </c>
      <c r="H378" s="42">
        <v>0</v>
      </c>
      <c r="I378" s="43">
        <f t="shared" si="179"/>
        <v>17.804582464181888</v>
      </c>
      <c r="K378" s="75" t="s">
        <v>12</v>
      </c>
      <c r="L378" s="88">
        <v>0</v>
      </c>
      <c r="M378" s="88">
        <v>0</v>
      </c>
      <c r="N378" s="88">
        <v>0</v>
      </c>
      <c r="O378" s="88">
        <v>17.804582464181888</v>
      </c>
      <c r="P378" s="88">
        <v>57.404212837433448</v>
      </c>
      <c r="Q378" s="88">
        <v>0</v>
      </c>
      <c r="R378" s="89">
        <v>0</v>
      </c>
      <c r="S378" s="90">
        <f t="shared" si="180"/>
        <v>75.208795301615339</v>
      </c>
      <c r="U378" s="105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17.804582464181888</v>
      </c>
      <c r="AB378" s="121">
        <v>57.404212837433448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81"/>
        <v>75.208795301615339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</row>
    <row r="379" spans="1:56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179"/>
        <v>0</v>
      </c>
      <c r="K379" s="76" t="s">
        <v>55</v>
      </c>
      <c r="L379" s="44">
        <v>0</v>
      </c>
      <c r="M379" s="44">
        <v>0</v>
      </c>
      <c r="N379" s="44">
        <v>0</v>
      </c>
      <c r="O379" s="44">
        <v>0</v>
      </c>
      <c r="P379" s="44">
        <v>0</v>
      </c>
      <c r="Q379" s="44">
        <v>0</v>
      </c>
      <c r="R379" s="86">
        <v>0</v>
      </c>
      <c r="S379" s="87">
        <f t="shared" si="180"/>
        <v>0</v>
      </c>
      <c r="U379" s="106" t="s">
        <v>55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20">
        <f t="shared" si="181"/>
        <v>0</v>
      </c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</row>
    <row r="380" spans="1:56" ht="15">
      <c r="A380" s="28" t="s">
        <v>17</v>
      </c>
      <c r="B380" s="41">
        <v>23.637542196162784</v>
      </c>
      <c r="C380" s="41">
        <v>0</v>
      </c>
      <c r="D380" s="41">
        <v>0</v>
      </c>
      <c r="E380" s="41">
        <v>12.330148729871153</v>
      </c>
      <c r="F380" s="457"/>
      <c r="G380" s="41">
        <v>0</v>
      </c>
      <c r="H380" s="42">
        <v>0</v>
      </c>
      <c r="I380" s="43">
        <f t="shared" si="179"/>
        <v>35.967690926033939</v>
      </c>
      <c r="K380" s="75" t="s">
        <v>17</v>
      </c>
      <c r="L380" s="88">
        <v>23.637542196162784</v>
      </c>
      <c r="M380" s="88">
        <v>0</v>
      </c>
      <c r="N380" s="88">
        <v>0</v>
      </c>
      <c r="O380" s="88">
        <v>12.330148729871153</v>
      </c>
      <c r="P380" s="88">
        <v>6.6093528913131097E-2</v>
      </c>
      <c r="Q380" s="88">
        <v>0</v>
      </c>
      <c r="R380" s="89">
        <v>0</v>
      </c>
      <c r="S380" s="90">
        <f t="shared" si="180"/>
        <v>36.033784454947067</v>
      </c>
      <c r="U380" s="105" t="s">
        <v>17</v>
      </c>
      <c r="V380" s="121">
        <v>21.70707733294801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6.6093528913131097E-2</v>
      </c>
      <c r="AC380" s="122">
        <v>14.260613593085928</v>
      </c>
      <c r="AD380" s="121">
        <v>1.9304648632147743</v>
      </c>
      <c r="AE380" s="121">
        <v>0</v>
      </c>
      <c r="AF380" s="121">
        <v>0</v>
      </c>
      <c r="AG380" s="121">
        <v>0</v>
      </c>
      <c r="AH380" s="121">
        <v>12.330148729871153</v>
      </c>
      <c r="AI380" s="123">
        <f t="shared" si="181"/>
        <v>36.033784454947067</v>
      </c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</row>
    <row r="381" spans="1:56" ht="15">
      <c r="A381" s="29" t="s">
        <v>139</v>
      </c>
      <c r="B381" s="44">
        <v>55.5744597066548</v>
      </c>
      <c r="C381" s="44">
        <v>0</v>
      </c>
      <c r="D381" s="44">
        <v>42.34612727347357</v>
      </c>
      <c r="E381" s="44">
        <v>2.3812406134317274E-2</v>
      </c>
      <c r="F381" s="457"/>
      <c r="G381" s="44">
        <v>0</v>
      </c>
      <c r="H381" s="45">
        <v>0</v>
      </c>
      <c r="I381" s="40">
        <f t="shared" si="179"/>
        <v>97.944399386262688</v>
      </c>
      <c r="K381" s="76" t="s">
        <v>139</v>
      </c>
      <c r="L381" s="44">
        <v>55.5744597066548</v>
      </c>
      <c r="M381" s="44">
        <v>0</v>
      </c>
      <c r="N381" s="44">
        <v>42.34612727347357</v>
      </c>
      <c r="O381" s="44">
        <v>2.3812406134317274E-2</v>
      </c>
      <c r="P381" s="44">
        <v>0</v>
      </c>
      <c r="Q381" s="44">
        <v>0</v>
      </c>
      <c r="R381" s="86">
        <v>0</v>
      </c>
      <c r="S381" s="87">
        <f t="shared" si="180"/>
        <v>97.944399386262688</v>
      </c>
      <c r="U381" s="106" t="s">
        <v>139</v>
      </c>
      <c r="V381" s="117">
        <v>55.309039048509135</v>
      </c>
      <c r="W381" s="117">
        <v>0</v>
      </c>
      <c r="X381" s="117">
        <v>0</v>
      </c>
      <c r="Y381" s="117">
        <v>0</v>
      </c>
      <c r="Z381" s="117">
        <v>42.34612727347357</v>
      </c>
      <c r="AA381" s="117">
        <v>2.3812406134317274E-2</v>
      </c>
      <c r="AB381" s="117">
        <v>0</v>
      </c>
      <c r="AC381" s="118">
        <v>0.26542065814566329</v>
      </c>
      <c r="AD381" s="117">
        <v>0.26542065814566329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81"/>
        <v>97.944399386262674</v>
      </c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</row>
    <row r="382" spans="1:56" ht="15">
      <c r="A382" s="28" t="s">
        <v>25</v>
      </c>
      <c r="B382" s="41">
        <v>36.660672708907242</v>
      </c>
      <c r="C382" s="41">
        <v>6.2664423580996408E-3</v>
      </c>
      <c r="D382" s="41">
        <v>11.150453993610036</v>
      </c>
      <c r="E382" s="41">
        <v>131.98182022396975</v>
      </c>
      <c r="F382" s="457"/>
      <c r="G382" s="41">
        <v>144.69903473877315</v>
      </c>
      <c r="H382" s="42">
        <v>0</v>
      </c>
      <c r="I382" s="43">
        <f t="shared" si="179"/>
        <v>324.49824810761828</v>
      </c>
      <c r="K382" s="75" t="s">
        <v>25</v>
      </c>
      <c r="L382" s="88">
        <v>36.660672708907242</v>
      </c>
      <c r="M382" s="88">
        <v>6.2664423580996408E-3</v>
      </c>
      <c r="N382" s="88">
        <v>11.150453993610036</v>
      </c>
      <c r="O382" s="88">
        <v>131.98182022396975</v>
      </c>
      <c r="P382" s="88">
        <v>3.5013418531006648</v>
      </c>
      <c r="Q382" s="88">
        <v>144.69903473877315</v>
      </c>
      <c r="R382" s="89">
        <v>0</v>
      </c>
      <c r="S382" s="90">
        <f t="shared" si="180"/>
        <v>327.99958996071894</v>
      </c>
      <c r="U382" s="105" t="s">
        <v>25</v>
      </c>
      <c r="V382" s="121">
        <v>9.8538980858089786</v>
      </c>
      <c r="W382" s="121">
        <v>17.385918525318715</v>
      </c>
      <c r="X382" s="121">
        <v>144.69903473877315</v>
      </c>
      <c r="Y382" s="121">
        <v>6.2664423580996408E-3</v>
      </c>
      <c r="Z382" s="121">
        <v>11.150453993610036</v>
      </c>
      <c r="AA382" s="121">
        <v>124.15081488871782</v>
      </c>
      <c r="AB382" s="121">
        <v>3.5013418531006648</v>
      </c>
      <c r="AC382" s="122">
        <v>17.251861433031493</v>
      </c>
      <c r="AD382" s="121">
        <v>9.4208560977795521</v>
      </c>
      <c r="AE382" s="121">
        <v>0</v>
      </c>
      <c r="AF382" s="121">
        <v>0</v>
      </c>
      <c r="AG382" s="121">
        <v>0</v>
      </c>
      <c r="AH382" s="121">
        <v>7.8310053352519411</v>
      </c>
      <c r="AI382" s="123">
        <f t="shared" si="181"/>
        <v>327.99958996071894</v>
      </c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</row>
    <row r="383" spans="1:56" ht="15">
      <c r="A383" s="29" t="s">
        <v>24</v>
      </c>
      <c r="B383" s="44">
        <v>34.949323188806844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179"/>
        <v>34.949323188806844</v>
      </c>
      <c r="K383" s="76" t="s">
        <v>24</v>
      </c>
      <c r="L383" s="44">
        <v>34.949323188806844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6">
        <v>0</v>
      </c>
      <c r="S383" s="87">
        <f t="shared" si="180"/>
        <v>34.949323188806844</v>
      </c>
      <c r="U383" s="106" t="s">
        <v>24</v>
      </c>
      <c r="V383" s="117">
        <v>34.949323188806844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81"/>
        <v>34.949323188806844</v>
      </c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</row>
    <row r="384" spans="1:56" ht="15">
      <c r="A384" s="28" t="s">
        <v>56</v>
      </c>
      <c r="B384" s="41">
        <v>25.801378325857605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179"/>
        <v>25.801378325857605</v>
      </c>
      <c r="K384" s="75" t="s">
        <v>56</v>
      </c>
      <c r="L384" s="88">
        <v>25.801378325857605</v>
      </c>
      <c r="M384" s="88">
        <v>0</v>
      </c>
      <c r="N384" s="88">
        <v>0</v>
      </c>
      <c r="O384" s="88">
        <v>0</v>
      </c>
      <c r="P384" s="88">
        <v>0</v>
      </c>
      <c r="Q384" s="88">
        <v>0</v>
      </c>
      <c r="R384" s="89">
        <v>0</v>
      </c>
      <c r="S384" s="90">
        <f t="shared" si="180"/>
        <v>25.801378325857605</v>
      </c>
      <c r="U384" s="105" t="s">
        <v>56</v>
      </c>
      <c r="V384" s="121">
        <v>25.801378325857605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81"/>
        <v>25.801378325857605</v>
      </c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</row>
    <row r="385" spans="1:56" ht="15">
      <c r="A385" s="29" t="s">
        <v>22</v>
      </c>
      <c r="B385" s="44">
        <v>149.51946261492839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179"/>
        <v>149.51946261492839</v>
      </c>
      <c r="K385" s="76" t="s">
        <v>22</v>
      </c>
      <c r="L385" s="44">
        <v>149.51946261492839</v>
      </c>
      <c r="M385" s="44">
        <v>0</v>
      </c>
      <c r="N385" s="44">
        <v>0</v>
      </c>
      <c r="O385" s="44">
        <v>0</v>
      </c>
      <c r="P385" s="44">
        <v>86.565420448006989</v>
      </c>
      <c r="Q385" s="44">
        <v>0</v>
      </c>
      <c r="R385" s="86">
        <v>0</v>
      </c>
      <c r="S385" s="87">
        <f t="shared" si="180"/>
        <v>236.08488306293538</v>
      </c>
      <c r="U385" s="106" t="s">
        <v>22</v>
      </c>
      <c r="V385" s="117">
        <v>148.11527223691974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86.565420448006989</v>
      </c>
      <c r="AC385" s="118">
        <v>1.40419037800866</v>
      </c>
      <c r="AD385" s="117">
        <v>1.40419037800866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81"/>
        <v>236.08488306293538</v>
      </c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</row>
    <row r="386" spans="1:56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179"/>
        <v>0</v>
      </c>
      <c r="K386" s="75" t="s">
        <v>21</v>
      </c>
      <c r="L386" s="88">
        <v>0</v>
      </c>
      <c r="M386" s="88">
        <v>0</v>
      </c>
      <c r="N386" s="88">
        <v>0</v>
      </c>
      <c r="O386" s="88">
        <v>0</v>
      </c>
      <c r="P386" s="88">
        <v>0</v>
      </c>
      <c r="Q386" s="88">
        <v>0</v>
      </c>
      <c r="R386" s="89">
        <v>0</v>
      </c>
      <c r="S386" s="90">
        <f t="shared" si="180"/>
        <v>0</v>
      </c>
      <c r="U386" s="105" t="s">
        <v>57</v>
      </c>
      <c r="V386" s="121">
        <v>0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81"/>
        <v>0</v>
      </c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</row>
    <row r="387" spans="1:56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179"/>
        <v>0</v>
      </c>
      <c r="K387" s="77" t="s">
        <v>60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6">
        <v>0</v>
      </c>
      <c r="S387" s="87">
        <f t="shared" si="180"/>
        <v>0</v>
      </c>
      <c r="U387" s="107" t="s">
        <v>58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81"/>
        <v>0</v>
      </c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</row>
    <row r="388" spans="1:56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179"/>
        <v>0</v>
      </c>
      <c r="K388" s="78" t="s">
        <v>23</v>
      </c>
      <c r="L388" s="91">
        <v>0</v>
      </c>
      <c r="M388" s="91">
        <v>0</v>
      </c>
      <c r="N388" s="91">
        <v>0</v>
      </c>
      <c r="O388" s="91">
        <v>0</v>
      </c>
      <c r="P388" s="91">
        <v>0</v>
      </c>
      <c r="Q388" s="91">
        <v>0</v>
      </c>
      <c r="R388" s="92">
        <v>0</v>
      </c>
      <c r="S388" s="93">
        <f t="shared" si="180"/>
        <v>0</v>
      </c>
      <c r="U388" s="108" t="s">
        <v>61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81"/>
        <v>0</v>
      </c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</row>
    <row r="389" spans="1:56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179"/>
        <v>0</v>
      </c>
      <c r="K389" s="79" t="s">
        <v>19</v>
      </c>
      <c r="L389" s="64">
        <v>0</v>
      </c>
      <c r="M389" s="64">
        <v>0</v>
      </c>
      <c r="N389" s="64">
        <v>0</v>
      </c>
      <c r="O389" s="64">
        <v>0</v>
      </c>
      <c r="P389" s="64">
        <v>0</v>
      </c>
      <c r="Q389" s="64">
        <v>0</v>
      </c>
      <c r="R389" s="94">
        <v>0</v>
      </c>
      <c r="S389" s="95">
        <f t="shared" si="180"/>
        <v>0</v>
      </c>
      <c r="U389" s="109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81"/>
        <v>0</v>
      </c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</row>
    <row r="390" spans="1:56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179"/>
        <v>0</v>
      </c>
      <c r="K390" s="78" t="s">
        <v>20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2">
        <v>0</v>
      </c>
      <c r="S390" s="93">
        <f t="shared" si="180"/>
        <v>0</v>
      </c>
      <c r="U390" s="108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81"/>
        <v>0</v>
      </c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</row>
    <row r="391" spans="1:56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179"/>
        <v>0</v>
      </c>
      <c r="K391" s="80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6">
        <v>0</v>
      </c>
      <c r="S391" s="97">
        <f t="shared" si="180"/>
        <v>0</v>
      </c>
      <c r="U391" s="109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81"/>
        <v>0</v>
      </c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</row>
    <row r="392" spans="1:56" ht="15">
      <c r="A392" s="35" t="s">
        <v>26</v>
      </c>
      <c r="B392" s="69">
        <f>SUM(B371:B387)</f>
        <v>508.74384766113661</v>
      </c>
      <c r="C392" s="69">
        <f t="shared" ref="C392:I392" si="182">SUM(C371:C387)</f>
        <v>1.8435087162458303</v>
      </c>
      <c r="D392" s="69">
        <f t="shared" si="182"/>
        <v>54.727895237765559</v>
      </c>
      <c r="E392" s="69">
        <f t="shared" si="182"/>
        <v>1476.8246629922114</v>
      </c>
      <c r="F392" s="69">
        <f t="shared" si="182"/>
        <v>0</v>
      </c>
      <c r="G392" s="69">
        <f t="shared" si="182"/>
        <v>144.69903473877315</v>
      </c>
      <c r="H392" s="70">
        <f t="shared" si="182"/>
        <v>0</v>
      </c>
      <c r="I392" s="40">
        <f t="shared" si="182"/>
        <v>2186.8389493461327</v>
      </c>
      <c r="K392" s="81" t="s">
        <v>26</v>
      </c>
      <c r="L392" s="69">
        <f>SUM(L371:L387)</f>
        <v>508.74384766113661</v>
      </c>
      <c r="M392" s="69">
        <f t="shared" ref="M392:S392" si="183">SUM(M371:M387)</f>
        <v>1.8435087162458303</v>
      </c>
      <c r="N392" s="69">
        <f t="shared" si="183"/>
        <v>54.727895237765559</v>
      </c>
      <c r="O392" s="69">
        <f t="shared" si="183"/>
        <v>1476.8246629922114</v>
      </c>
      <c r="P392" s="69">
        <f t="shared" si="183"/>
        <v>971.8123784772705</v>
      </c>
      <c r="Q392" s="69">
        <f t="shared" si="183"/>
        <v>144.69903473877315</v>
      </c>
      <c r="R392" s="70">
        <f t="shared" si="183"/>
        <v>0</v>
      </c>
      <c r="S392" s="98">
        <f t="shared" si="183"/>
        <v>3158.6513278234029</v>
      </c>
      <c r="U392" s="110" t="s">
        <v>59</v>
      </c>
      <c r="V392" s="130">
        <f>SUM(V371:V387)</f>
        <v>476.76158355033419</v>
      </c>
      <c r="W392" s="130">
        <f t="shared" ref="W392:AH392" si="184">SUM(W371:W387)</f>
        <v>18.961332113653739</v>
      </c>
      <c r="X392" s="130">
        <f t="shared" si="184"/>
        <v>144.69903473877315</v>
      </c>
      <c r="Y392" s="130">
        <f t="shared" si="184"/>
        <v>1.8435087162458303</v>
      </c>
      <c r="Z392" s="130">
        <f t="shared" si="184"/>
        <v>54.727895237765559</v>
      </c>
      <c r="AA392" s="130">
        <f t="shared" si="184"/>
        <v>1455.3886816397257</v>
      </c>
      <c r="AB392" s="130">
        <f t="shared" si="184"/>
        <v>971.8123784772705</v>
      </c>
      <c r="AC392" s="130">
        <f t="shared" si="184"/>
        <v>34.456913349634469</v>
      </c>
      <c r="AD392" s="131">
        <f t="shared" si="184"/>
        <v>13.020931997148651</v>
      </c>
      <c r="AE392" s="131">
        <f t="shared" si="184"/>
        <v>0</v>
      </c>
      <c r="AF392" s="131">
        <f t="shared" si="184"/>
        <v>0</v>
      </c>
      <c r="AG392" s="131">
        <f t="shared" si="184"/>
        <v>0</v>
      </c>
      <c r="AH392" s="131">
        <f t="shared" si="184"/>
        <v>21.435981352485818</v>
      </c>
      <c r="AI392" s="132">
        <f>SUM(V392:AC392)</f>
        <v>3158.6513278234033</v>
      </c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</row>
    <row r="393" spans="1:56" s="3" customFormat="1" ht="15" thickBot="1">
      <c r="A393" s="32" t="s">
        <v>83</v>
      </c>
      <c r="B393" s="49">
        <f>IF($I392=0,"-",B392/$I392)</f>
        <v>0.23263891829494421</v>
      </c>
      <c r="C393" s="49">
        <f t="shared" ref="C393:H393" si="185">IF($I392=0,"-",C392/$I392)</f>
        <v>8.4300159222838126E-4</v>
      </c>
      <c r="D393" s="49">
        <f t="shared" si="185"/>
        <v>2.5026029124883321E-2</v>
      </c>
      <c r="E393" s="49">
        <f t="shared" si="185"/>
        <v>0.67532392517235151</v>
      </c>
      <c r="F393" s="49">
        <f t="shared" si="185"/>
        <v>0</v>
      </c>
      <c r="G393" s="49">
        <f t="shared" si="185"/>
        <v>6.616812581559256E-2</v>
      </c>
      <c r="H393" s="71">
        <f t="shared" si="185"/>
        <v>0</v>
      </c>
      <c r="I393" s="50">
        <f>SUM(B393:H393)</f>
        <v>1</v>
      </c>
      <c r="J393" s="5"/>
      <c r="K393" s="82" t="s">
        <v>83</v>
      </c>
      <c r="L393" s="99">
        <f>IF($S392=0,"-",L392/$S392)</f>
        <v>0.16106362965098375</v>
      </c>
      <c r="M393" s="99">
        <f t="shared" ref="M393:R393" si="186">IF($S392=0,"-",M392/$S392)</f>
        <v>5.8363792800016805E-4</v>
      </c>
      <c r="N393" s="99">
        <f t="shared" si="186"/>
        <v>1.7326348988154397E-2</v>
      </c>
      <c r="O393" s="99">
        <f t="shared" si="186"/>
        <v>0.4675491245214069</v>
      </c>
      <c r="P393" s="99">
        <f t="shared" si="186"/>
        <v>0.30766687349025551</v>
      </c>
      <c r="Q393" s="99">
        <f t="shared" si="186"/>
        <v>4.5810385421199341E-2</v>
      </c>
      <c r="R393" s="100">
        <f t="shared" si="186"/>
        <v>0</v>
      </c>
      <c r="S393" s="101">
        <f>SUM(L393:R393)</f>
        <v>1</v>
      </c>
      <c r="T393" s="5"/>
      <c r="U393" s="111" t="s">
        <v>83</v>
      </c>
      <c r="V393" s="133">
        <f>+V392/$AI392</f>
        <v>0.15093833857213548</v>
      </c>
      <c r="W393" s="133">
        <f t="shared" ref="W393:AH393" si="187">+W392/$AI392</f>
        <v>6.0029835982940904E-3</v>
      </c>
      <c r="X393" s="133">
        <f t="shared" si="187"/>
        <v>4.5810385421199334E-2</v>
      </c>
      <c r="Y393" s="133">
        <f t="shared" si="187"/>
        <v>5.8363792800016794E-4</v>
      </c>
      <c r="Z393" s="133">
        <f t="shared" si="187"/>
        <v>1.7326348988154393E-2</v>
      </c>
      <c r="AA393" s="133">
        <f t="shared" si="187"/>
        <v>0.46076268970232315</v>
      </c>
      <c r="AB393" s="133">
        <f t="shared" si="187"/>
        <v>0.30766687349025545</v>
      </c>
      <c r="AC393" s="133">
        <f t="shared" si="187"/>
        <v>1.0908742299637866E-2</v>
      </c>
      <c r="AD393" s="133">
        <f t="shared" si="187"/>
        <v>4.1223074805541299E-3</v>
      </c>
      <c r="AE393" s="133">
        <f t="shared" si="187"/>
        <v>0</v>
      </c>
      <c r="AF393" s="133">
        <f t="shared" si="187"/>
        <v>0</v>
      </c>
      <c r="AG393" s="133">
        <f t="shared" si="187"/>
        <v>0</v>
      </c>
      <c r="AH393" s="133">
        <f t="shared" si="187"/>
        <v>6.7864348190837349E-3</v>
      </c>
      <c r="AI393" s="134">
        <f>SUM(V393:AC393)</f>
        <v>1</v>
      </c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</row>
    <row r="394" spans="1:56" ht="15" thickBot="1">
      <c r="A394" s="33"/>
      <c r="B394" s="33"/>
      <c r="C394" s="33"/>
      <c r="D394" s="33"/>
      <c r="E394" s="33"/>
      <c r="F394" s="33"/>
      <c r="G394" s="33"/>
      <c r="H394" s="33"/>
      <c r="I394" s="33"/>
      <c r="K394" s="33"/>
      <c r="L394" s="33"/>
      <c r="M394" s="33"/>
      <c r="N394" s="33"/>
      <c r="O394" s="33"/>
      <c r="P394" s="33"/>
      <c r="Q394" s="33"/>
      <c r="R394" s="33"/>
      <c r="S394" s="33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</row>
    <row r="395" spans="1:56" ht="42.7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7" t="s">
        <v>38</v>
      </c>
      <c r="L395" s="84" t="s">
        <v>0</v>
      </c>
      <c r="M395" s="84" t="s">
        <v>1</v>
      </c>
      <c r="N395" s="84" t="s">
        <v>2</v>
      </c>
      <c r="O395" s="84" t="s">
        <v>3</v>
      </c>
      <c r="P395" s="84" t="s">
        <v>27</v>
      </c>
      <c r="Q395" s="84" t="s">
        <v>4</v>
      </c>
      <c r="R395" s="84" t="s">
        <v>5</v>
      </c>
      <c r="S395" s="85" t="s">
        <v>6</v>
      </c>
      <c r="U395" s="415" t="s">
        <v>38</v>
      </c>
      <c r="V395" s="114" t="s">
        <v>68</v>
      </c>
      <c r="W395" s="114" t="s">
        <v>69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51</v>
      </c>
      <c r="AC395" s="114" t="s">
        <v>63</v>
      </c>
      <c r="AD395" s="115" t="s">
        <v>70</v>
      </c>
      <c r="AE395" s="115" t="s">
        <v>71</v>
      </c>
      <c r="AF395" s="115" t="s">
        <v>72</v>
      </c>
      <c r="AG395" s="115" t="s">
        <v>73</v>
      </c>
      <c r="AH395" s="115" t="s">
        <v>74</v>
      </c>
      <c r="AI395" s="116" t="s">
        <v>59</v>
      </c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</row>
    <row r="396" spans="1:56" ht="15" customHeight="1">
      <c r="A396" s="447" t="s">
        <v>38</v>
      </c>
      <c r="B396" s="387" t="s">
        <v>115</v>
      </c>
      <c r="C396" s="388"/>
      <c r="D396" s="388"/>
      <c r="E396" s="388"/>
      <c r="F396" s="388"/>
      <c r="G396" s="388"/>
      <c r="H396" s="388"/>
      <c r="I396" s="389"/>
      <c r="K396" s="408" t="s">
        <v>38</v>
      </c>
      <c r="L396" s="390" t="s">
        <v>115</v>
      </c>
      <c r="M396" s="391"/>
      <c r="N396" s="391"/>
      <c r="O396" s="391"/>
      <c r="P396" s="391"/>
      <c r="Q396" s="391"/>
      <c r="R396" s="391"/>
      <c r="S396" s="392"/>
      <c r="U396" s="416" t="s">
        <v>38</v>
      </c>
      <c r="V396" s="413" t="s">
        <v>115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</row>
    <row r="397" spans="1:56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  <c r="K397" s="83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2">
        <v>0</v>
      </c>
      <c r="S397" s="103">
        <f>SUM(L397:R397)</f>
        <v>0</v>
      </c>
      <c r="U397" s="104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</row>
    <row r="398" spans="1:56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188">SUM(B398:H398)</f>
        <v>0</v>
      </c>
      <c r="K398" s="75" t="s">
        <v>8</v>
      </c>
      <c r="L398" s="88">
        <v>0</v>
      </c>
      <c r="M398" s="88">
        <v>0</v>
      </c>
      <c r="N398" s="88">
        <v>0</v>
      </c>
      <c r="O398" s="88">
        <v>0</v>
      </c>
      <c r="P398" s="88">
        <v>0</v>
      </c>
      <c r="Q398" s="88">
        <v>0</v>
      </c>
      <c r="R398" s="89">
        <v>0</v>
      </c>
      <c r="S398" s="90">
        <f t="shared" ref="S398:S417" si="189">SUM(L398:R398)</f>
        <v>0</v>
      </c>
      <c r="U398" s="105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190">SUM(V398:AC398)</f>
        <v>0</v>
      </c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</row>
    <row r="399" spans="1:56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188"/>
        <v>0</v>
      </c>
      <c r="K399" s="76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6">
        <v>0</v>
      </c>
      <c r="S399" s="87">
        <f t="shared" si="189"/>
        <v>0</v>
      </c>
      <c r="U399" s="106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190"/>
        <v>0</v>
      </c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</row>
    <row r="400" spans="1:56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188"/>
        <v>0</v>
      </c>
      <c r="K400" s="75" t="s">
        <v>52</v>
      </c>
      <c r="L400" s="88">
        <v>0</v>
      </c>
      <c r="M400" s="88">
        <v>0</v>
      </c>
      <c r="N400" s="88">
        <v>0</v>
      </c>
      <c r="O400" s="88">
        <v>0</v>
      </c>
      <c r="P400" s="88">
        <v>0</v>
      </c>
      <c r="Q400" s="88">
        <v>0</v>
      </c>
      <c r="R400" s="89">
        <v>0</v>
      </c>
      <c r="S400" s="90">
        <f t="shared" si="189"/>
        <v>0</v>
      </c>
      <c r="U400" s="105" t="s">
        <v>52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190"/>
        <v>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</row>
    <row r="401" spans="1:56" ht="15">
      <c r="A401" s="29" t="s">
        <v>16</v>
      </c>
      <c r="B401" s="44">
        <v>27.68011187887717</v>
      </c>
      <c r="C401" s="44">
        <v>12.068757246237235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188"/>
        <v>39.748869125114403</v>
      </c>
      <c r="K401" s="76" t="s">
        <v>16</v>
      </c>
      <c r="L401" s="44">
        <v>27.68011187887717</v>
      </c>
      <c r="M401" s="44">
        <v>12.068757246237235</v>
      </c>
      <c r="N401" s="44">
        <v>0</v>
      </c>
      <c r="O401" s="44">
        <v>0</v>
      </c>
      <c r="P401" s="44">
        <v>0</v>
      </c>
      <c r="Q401" s="44">
        <v>0</v>
      </c>
      <c r="R401" s="86">
        <v>0</v>
      </c>
      <c r="S401" s="87">
        <f t="shared" si="189"/>
        <v>39.748869125114403</v>
      </c>
      <c r="U401" s="106" t="s">
        <v>16</v>
      </c>
      <c r="V401" s="117">
        <v>27.68011187887717</v>
      </c>
      <c r="W401" s="117">
        <v>0</v>
      </c>
      <c r="X401" s="117">
        <v>0</v>
      </c>
      <c r="Y401" s="117">
        <v>12.068757246237235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190"/>
        <v>39.748869125114403</v>
      </c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</row>
    <row r="402" spans="1:56" ht="15">
      <c r="A402" s="28" t="s">
        <v>64</v>
      </c>
      <c r="B402" s="41">
        <v>4.8376106751364123</v>
      </c>
      <c r="C402" s="41">
        <v>3.0538308220124639</v>
      </c>
      <c r="D402" s="41">
        <v>0.73599455105298617</v>
      </c>
      <c r="E402" s="41">
        <v>0</v>
      </c>
      <c r="F402" s="457"/>
      <c r="G402" s="41">
        <v>0</v>
      </c>
      <c r="H402" s="42">
        <v>0</v>
      </c>
      <c r="I402" s="43">
        <f t="shared" si="188"/>
        <v>8.6274360482018615</v>
      </c>
      <c r="K402" s="75" t="s">
        <v>64</v>
      </c>
      <c r="L402" s="88">
        <v>4.8376106751364123</v>
      </c>
      <c r="M402" s="88">
        <v>3.0538308220124639</v>
      </c>
      <c r="N402" s="88">
        <v>0.73599455105298617</v>
      </c>
      <c r="O402" s="88">
        <v>0</v>
      </c>
      <c r="P402" s="88">
        <v>0</v>
      </c>
      <c r="Q402" s="88">
        <v>0</v>
      </c>
      <c r="R402" s="89">
        <v>0</v>
      </c>
      <c r="S402" s="90">
        <f t="shared" si="189"/>
        <v>8.6274360482018615</v>
      </c>
      <c r="U402" s="105" t="s">
        <v>53</v>
      </c>
      <c r="V402" s="121">
        <v>4.8376106751364123</v>
      </c>
      <c r="W402" s="121">
        <v>0</v>
      </c>
      <c r="X402" s="121">
        <v>0</v>
      </c>
      <c r="Y402" s="121">
        <v>3.0538308220124639</v>
      </c>
      <c r="Z402" s="121">
        <v>0.73599455105298617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190"/>
        <v>8.6274360482018615</v>
      </c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</row>
    <row r="403" spans="1:56" ht="15">
      <c r="A403" s="29" t="s">
        <v>54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188"/>
        <v>0</v>
      </c>
      <c r="K403" s="76" t="s">
        <v>54</v>
      </c>
      <c r="L403" s="44">
        <v>0</v>
      </c>
      <c r="M403" s="44">
        <v>0</v>
      </c>
      <c r="N403" s="44">
        <v>0</v>
      </c>
      <c r="O403" s="44">
        <v>0</v>
      </c>
      <c r="P403" s="44">
        <v>17.385625946941047</v>
      </c>
      <c r="Q403" s="44">
        <v>0</v>
      </c>
      <c r="R403" s="86">
        <v>0</v>
      </c>
      <c r="S403" s="87">
        <f t="shared" si="189"/>
        <v>17.385625946941047</v>
      </c>
      <c r="U403" s="106" t="s">
        <v>54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17.385625946941047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190"/>
        <v>17.385625946941047</v>
      </c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</row>
    <row r="404" spans="1:56" ht="15">
      <c r="A404" s="28" t="s">
        <v>12</v>
      </c>
      <c r="B404" s="41">
        <v>0</v>
      </c>
      <c r="C404" s="41">
        <v>0.2353598661481292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188"/>
        <v>0.2353598661481292</v>
      </c>
      <c r="K404" s="75" t="s">
        <v>12</v>
      </c>
      <c r="L404" s="88">
        <v>0</v>
      </c>
      <c r="M404" s="88">
        <v>0.2353598661481292</v>
      </c>
      <c r="N404" s="88">
        <v>0</v>
      </c>
      <c r="O404" s="88">
        <v>0</v>
      </c>
      <c r="P404" s="88">
        <v>6.4265201315256339</v>
      </c>
      <c r="Q404" s="88">
        <v>0</v>
      </c>
      <c r="R404" s="89">
        <v>0</v>
      </c>
      <c r="S404" s="90">
        <f t="shared" si="189"/>
        <v>6.661879997673763</v>
      </c>
      <c r="U404" s="105" t="s">
        <v>12</v>
      </c>
      <c r="V404" s="121">
        <v>0</v>
      </c>
      <c r="W404" s="121">
        <v>0</v>
      </c>
      <c r="X404" s="121">
        <v>0</v>
      </c>
      <c r="Y404" s="121">
        <v>0.2353598661481292</v>
      </c>
      <c r="Z404" s="121">
        <v>0</v>
      </c>
      <c r="AA404" s="121">
        <v>0</v>
      </c>
      <c r="AB404" s="121">
        <v>6.4265201315256339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190"/>
        <v>6.661879997673763</v>
      </c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</row>
    <row r="405" spans="1:56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188"/>
        <v>0</v>
      </c>
      <c r="K405" s="76" t="s">
        <v>55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6">
        <v>0</v>
      </c>
      <c r="S405" s="87">
        <f t="shared" si="189"/>
        <v>0</v>
      </c>
      <c r="U405" s="106" t="s">
        <v>55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190"/>
        <v>0</v>
      </c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</row>
    <row r="406" spans="1:56" ht="15">
      <c r="A406" s="28" t="s">
        <v>17</v>
      </c>
      <c r="B406" s="41">
        <v>0</v>
      </c>
      <c r="C406" s="41">
        <v>0</v>
      </c>
      <c r="D406" s="41">
        <v>0.80293237475672097</v>
      </c>
      <c r="E406" s="41">
        <v>0</v>
      </c>
      <c r="F406" s="457"/>
      <c r="G406" s="41">
        <v>0</v>
      </c>
      <c r="H406" s="42">
        <v>0</v>
      </c>
      <c r="I406" s="43">
        <f t="shared" si="188"/>
        <v>0.80293237475672097</v>
      </c>
      <c r="K406" s="75" t="s">
        <v>17</v>
      </c>
      <c r="L406" s="88">
        <v>0</v>
      </c>
      <c r="M406" s="88">
        <v>0</v>
      </c>
      <c r="N406" s="88">
        <v>0.80293237475672097</v>
      </c>
      <c r="O406" s="88">
        <v>0</v>
      </c>
      <c r="P406" s="88">
        <v>0</v>
      </c>
      <c r="Q406" s="88">
        <v>0</v>
      </c>
      <c r="R406" s="89">
        <v>0</v>
      </c>
      <c r="S406" s="90">
        <f t="shared" si="189"/>
        <v>0.80293237475672097</v>
      </c>
      <c r="U406" s="105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0.80293237475672097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190"/>
        <v>0.80293237475672097</v>
      </c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</row>
    <row r="407" spans="1:56" ht="15">
      <c r="A407" s="29" t="s">
        <v>139</v>
      </c>
      <c r="B407" s="44">
        <v>6.4879687068100136</v>
      </c>
      <c r="C407" s="44">
        <v>47.921598997050388</v>
      </c>
      <c r="D407" s="44">
        <v>18.935430711068506</v>
      </c>
      <c r="E407" s="44">
        <v>0</v>
      </c>
      <c r="F407" s="457"/>
      <c r="G407" s="44">
        <v>0</v>
      </c>
      <c r="H407" s="45">
        <v>0</v>
      </c>
      <c r="I407" s="40">
        <f t="shared" si="188"/>
        <v>73.344998414928909</v>
      </c>
      <c r="K407" s="76" t="s">
        <v>139</v>
      </c>
      <c r="L407" s="44">
        <v>6.4879687068100136</v>
      </c>
      <c r="M407" s="44">
        <v>47.921598997050388</v>
      </c>
      <c r="N407" s="44">
        <v>18.935430711068506</v>
      </c>
      <c r="O407" s="44">
        <v>0</v>
      </c>
      <c r="P407" s="44">
        <v>0</v>
      </c>
      <c r="Q407" s="44">
        <v>0</v>
      </c>
      <c r="R407" s="86">
        <v>0</v>
      </c>
      <c r="S407" s="87">
        <f t="shared" si="189"/>
        <v>73.344998414928909</v>
      </c>
      <c r="U407" s="106" t="s">
        <v>139</v>
      </c>
      <c r="V407" s="117">
        <v>6.4879687068100136</v>
      </c>
      <c r="W407" s="117">
        <v>0</v>
      </c>
      <c r="X407" s="117">
        <v>0</v>
      </c>
      <c r="Y407" s="117">
        <v>47.921598997050388</v>
      </c>
      <c r="Z407" s="117">
        <v>8.208450442654021</v>
      </c>
      <c r="AA407" s="117">
        <v>0</v>
      </c>
      <c r="AB407" s="117">
        <v>0</v>
      </c>
      <c r="AC407" s="118">
        <v>10.726980268414485</v>
      </c>
      <c r="AD407" s="117">
        <v>0</v>
      </c>
      <c r="AE407" s="117">
        <v>0</v>
      </c>
      <c r="AF407" s="117">
        <v>0</v>
      </c>
      <c r="AG407" s="117">
        <v>10.726980268414485</v>
      </c>
      <c r="AH407" s="117">
        <v>0</v>
      </c>
      <c r="AI407" s="120">
        <f t="shared" si="190"/>
        <v>73.344998414928909</v>
      </c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</row>
    <row r="408" spans="1:56" ht="15">
      <c r="A408" s="28" t="s">
        <v>25</v>
      </c>
      <c r="B408" s="41">
        <v>17.630637047915428</v>
      </c>
      <c r="C408" s="41">
        <v>0.43091302749512495</v>
      </c>
      <c r="D408" s="41">
        <v>3.4729538049309467</v>
      </c>
      <c r="E408" s="41">
        <v>128.95434050097671</v>
      </c>
      <c r="F408" s="457"/>
      <c r="G408" s="41">
        <v>17.950297753515621</v>
      </c>
      <c r="H408" s="42">
        <v>0</v>
      </c>
      <c r="I408" s="43">
        <f t="shared" si="188"/>
        <v>168.43914213483384</v>
      </c>
      <c r="K408" s="75" t="s">
        <v>25</v>
      </c>
      <c r="L408" s="88">
        <v>17.630637047915428</v>
      </c>
      <c r="M408" s="88">
        <v>0.43091302749512495</v>
      </c>
      <c r="N408" s="88">
        <v>3.4729538049309467</v>
      </c>
      <c r="O408" s="88">
        <v>128.95434050097671</v>
      </c>
      <c r="P408" s="88">
        <v>1.7883759921424909</v>
      </c>
      <c r="Q408" s="88">
        <v>17.950297753515621</v>
      </c>
      <c r="R408" s="89">
        <v>0</v>
      </c>
      <c r="S408" s="90">
        <f t="shared" si="189"/>
        <v>170.22751812697632</v>
      </c>
      <c r="U408" s="105" t="s">
        <v>25</v>
      </c>
      <c r="V408" s="121">
        <v>0</v>
      </c>
      <c r="W408" s="121">
        <v>13.608590026708878</v>
      </c>
      <c r="X408" s="121">
        <v>17.950297753515621</v>
      </c>
      <c r="Y408" s="121">
        <v>0.43091302749512495</v>
      </c>
      <c r="Z408" s="121">
        <v>3.4729538049309467</v>
      </c>
      <c r="AA408" s="121">
        <v>123.69695979959876</v>
      </c>
      <c r="AB408" s="121">
        <v>1.7883759921424909</v>
      </c>
      <c r="AC408" s="122">
        <v>9.2794277225845185</v>
      </c>
      <c r="AD408" s="121">
        <v>4.0220470212065518</v>
      </c>
      <c r="AE408" s="121">
        <v>5.2573807013779632</v>
      </c>
      <c r="AF408" s="121">
        <v>0</v>
      </c>
      <c r="AG408" s="121">
        <v>0</v>
      </c>
      <c r="AH408" s="121">
        <v>0</v>
      </c>
      <c r="AI408" s="123">
        <f t="shared" si="190"/>
        <v>170.22751812697635</v>
      </c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</row>
    <row r="409" spans="1:56" ht="15">
      <c r="A409" s="29" t="s">
        <v>24</v>
      </c>
      <c r="B409" s="44">
        <v>2.2251572674364071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188"/>
        <v>2.2251572674364071</v>
      </c>
      <c r="K409" s="76" t="s">
        <v>24</v>
      </c>
      <c r="L409" s="44">
        <v>2.2251572674364071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6">
        <v>0</v>
      </c>
      <c r="S409" s="87">
        <f t="shared" si="189"/>
        <v>2.2251572674364071</v>
      </c>
      <c r="U409" s="106" t="s">
        <v>24</v>
      </c>
      <c r="V409" s="117">
        <v>2.2251572674364071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190"/>
        <v>2.2251572674364071</v>
      </c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</row>
    <row r="410" spans="1:56" ht="15">
      <c r="A410" s="28" t="s">
        <v>56</v>
      </c>
      <c r="B410" s="41">
        <v>0.30135869427887724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188"/>
        <v>0.30135869427887724</v>
      </c>
      <c r="K410" s="75" t="s">
        <v>56</v>
      </c>
      <c r="L410" s="88">
        <v>0.30135869427887724</v>
      </c>
      <c r="M410" s="88">
        <v>0</v>
      </c>
      <c r="N410" s="88">
        <v>0</v>
      </c>
      <c r="O410" s="88">
        <v>0</v>
      </c>
      <c r="P410" s="88">
        <v>0</v>
      </c>
      <c r="Q410" s="88">
        <v>0</v>
      </c>
      <c r="R410" s="89">
        <v>0</v>
      </c>
      <c r="S410" s="90">
        <f t="shared" si="189"/>
        <v>0.30135869427887724</v>
      </c>
      <c r="U410" s="105" t="s">
        <v>56</v>
      </c>
      <c r="V410" s="121">
        <v>0.30135869427887724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190"/>
        <v>0.30135869427887724</v>
      </c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</row>
    <row r="411" spans="1:56" ht="15">
      <c r="A411" s="29" t="s">
        <v>22</v>
      </c>
      <c r="B411" s="44">
        <v>0.85882708247412998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188"/>
        <v>0.85882708247412998</v>
      </c>
      <c r="K411" s="76" t="s">
        <v>22</v>
      </c>
      <c r="L411" s="44">
        <v>0.85882708247412998</v>
      </c>
      <c r="M411" s="44">
        <v>0</v>
      </c>
      <c r="N411" s="44">
        <v>0</v>
      </c>
      <c r="O411" s="44">
        <v>0</v>
      </c>
      <c r="P411" s="44">
        <v>0.71445457087703979</v>
      </c>
      <c r="Q411" s="44">
        <v>0</v>
      </c>
      <c r="R411" s="86">
        <v>0</v>
      </c>
      <c r="S411" s="87">
        <f t="shared" si="189"/>
        <v>1.5732816533511698</v>
      </c>
      <c r="U411" s="106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0.71445457087703979</v>
      </c>
      <c r="AC411" s="118">
        <v>0.85882708247412998</v>
      </c>
      <c r="AD411" s="117">
        <v>0.85882708247412998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190"/>
        <v>1.5732816533511698</v>
      </c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</row>
    <row r="412" spans="1:56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188"/>
        <v>0</v>
      </c>
      <c r="K412" s="75" t="s">
        <v>21</v>
      </c>
      <c r="L412" s="88">
        <v>0</v>
      </c>
      <c r="M412" s="88">
        <v>0</v>
      </c>
      <c r="N412" s="88">
        <v>0</v>
      </c>
      <c r="O412" s="88">
        <v>0</v>
      </c>
      <c r="P412" s="88">
        <v>0</v>
      </c>
      <c r="Q412" s="88">
        <v>0</v>
      </c>
      <c r="R412" s="89">
        <v>0</v>
      </c>
      <c r="S412" s="90">
        <f t="shared" si="189"/>
        <v>0</v>
      </c>
      <c r="U412" s="105" t="s">
        <v>57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190"/>
        <v>0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</row>
    <row r="413" spans="1:56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188"/>
        <v>0</v>
      </c>
      <c r="K413" s="77" t="s">
        <v>60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6">
        <v>0</v>
      </c>
      <c r="S413" s="87">
        <f t="shared" si="189"/>
        <v>0</v>
      </c>
      <c r="U413" s="107" t="s">
        <v>58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190"/>
        <v>0</v>
      </c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</row>
    <row r="414" spans="1:56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188"/>
        <v>0</v>
      </c>
      <c r="K414" s="78" t="s">
        <v>23</v>
      </c>
      <c r="L414" s="91">
        <v>0</v>
      </c>
      <c r="M414" s="91">
        <v>0</v>
      </c>
      <c r="N414" s="91">
        <v>0</v>
      </c>
      <c r="O414" s="91">
        <v>0</v>
      </c>
      <c r="P414" s="91">
        <v>0</v>
      </c>
      <c r="Q414" s="91">
        <v>0</v>
      </c>
      <c r="R414" s="92">
        <v>0</v>
      </c>
      <c r="S414" s="93">
        <f t="shared" si="189"/>
        <v>0</v>
      </c>
      <c r="U414" s="108" t="s">
        <v>61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190"/>
        <v>0</v>
      </c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</row>
    <row r="415" spans="1:56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188"/>
        <v>0</v>
      </c>
      <c r="K415" s="79" t="s">
        <v>19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94">
        <v>0</v>
      </c>
      <c r="S415" s="95">
        <f t="shared" si="189"/>
        <v>0</v>
      </c>
      <c r="U415" s="109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190"/>
        <v>0</v>
      </c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</row>
    <row r="416" spans="1:56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188"/>
        <v>0</v>
      </c>
      <c r="K416" s="78" t="s">
        <v>20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2">
        <v>0</v>
      </c>
      <c r="S416" s="93">
        <f t="shared" si="189"/>
        <v>0</v>
      </c>
      <c r="U416" s="108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190"/>
        <v>0</v>
      </c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</row>
    <row r="417" spans="1:56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188"/>
        <v>0</v>
      </c>
      <c r="K417" s="80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6">
        <v>0</v>
      </c>
      <c r="S417" s="97">
        <f t="shared" si="189"/>
        <v>0</v>
      </c>
      <c r="U417" s="109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190"/>
        <v>0</v>
      </c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</row>
    <row r="418" spans="1:56" ht="15">
      <c r="A418" s="35" t="s">
        <v>26</v>
      </c>
      <c r="B418" s="69">
        <f>SUM(B397:B413)</f>
        <v>60.021671352928436</v>
      </c>
      <c r="C418" s="69">
        <f t="shared" ref="C418:I418" si="191">SUM(C397:C413)</f>
        <v>63.710459958943339</v>
      </c>
      <c r="D418" s="69">
        <f t="shared" si="191"/>
        <v>23.947311441809159</v>
      </c>
      <c r="E418" s="69">
        <f t="shared" si="191"/>
        <v>128.95434050097671</v>
      </c>
      <c r="F418" s="69">
        <f t="shared" si="191"/>
        <v>0</v>
      </c>
      <c r="G418" s="69">
        <f t="shared" si="191"/>
        <v>17.950297753515621</v>
      </c>
      <c r="H418" s="70">
        <f t="shared" si="191"/>
        <v>0</v>
      </c>
      <c r="I418" s="40">
        <f t="shared" si="191"/>
        <v>294.58408100817331</v>
      </c>
      <c r="K418" s="81" t="s">
        <v>26</v>
      </c>
      <c r="L418" s="69">
        <f>SUM(L397:L413)</f>
        <v>60.021671352928436</v>
      </c>
      <c r="M418" s="69">
        <f t="shared" ref="M418:S418" si="192">SUM(M397:M413)</f>
        <v>63.710459958943339</v>
      </c>
      <c r="N418" s="69">
        <f t="shared" si="192"/>
        <v>23.947311441809159</v>
      </c>
      <c r="O418" s="69">
        <f t="shared" si="192"/>
        <v>128.95434050097671</v>
      </c>
      <c r="P418" s="69">
        <f t="shared" si="192"/>
        <v>26.314976641486211</v>
      </c>
      <c r="Q418" s="69">
        <f t="shared" si="192"/>
        <v>17.950297753515621</v>
      </c>
      <c r="R418" s="70">
        <f t="shared" si="192"/>
        <v>0</v>
      </c>
      <c r="S418" s="98">
        <f t="shared" si="192"/>
        <v>320.89905764965948</v>
      </c>
      <c r="U418" s="110" t="s">
        <v>59</v>
      </c>
      <c r="V418" s="130">
        <f>SUM(V397:V413)</f>
        <v>41.532207222538879</v>
      </c>
      <c r="W418" s="130">
        <f t="shared" ref="W418:AH418" si="193">SUM(W397:W413)</f>
        <v>13.608590026708878</v>
      </c>
      <c r="X418" s="130">
        <f t="shared" si="193"/>
        <v>17.950297753515621</v>
      </c>
      <c r="Y418" s="130">
        <f t="shared" si="193"/>
        <v>63.710459958943339</v>
      </c>
      <c r="Z418" s="130">
        <f t="shared" si="193"/>
        <v>13.220331173394674</v>
      </c>
      <c r="AA418" s="130">
        <f t="shared" si="193"/>
        <v>123.69695979959876</v>
      </c>
      <c r="AB418" s="130">
        <f t="shared" si="193"/>
        <v>26.314976641486211</v>
      </c>
      <c r="AC418" s="130">
        <f t="shared" si="193"/>
        <v>20.86523507347313</v>
      </c>
      <c r="AD418" s="131">
        <f t="shared" si="193"/>
        <v>4.8808741036806822</v>
      </c>
      <c r="AE418" s="131">
        <f t="shared" si="193"/>
        <v>5.2573807013779632</v>
      </c>
      <c r="AF418" s="131">
        <f t="shared" si="193"/>
        <v>0</v>
      </c>
      <c r="AG418" s="131">
        <f t="shared" si="193"/>
        <v>10.726980268414485</v>
      </c>
      <c r="AH418" s="131">
        <f t="shared" si="193"/>
        <v>0</v>
      </c>
      <c r="AI418" s="132">
        <f>SUM(V418:AC418)</f>
        <v>320.89905764965948</v>
      </c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</row>
    <row r="419" spans="1:56" s="3" customFormat="1" ht="15" thickBot="1">
      <c r="A419" s="32" t="s">
        <v>83</v>
      </c>
      <c r="B419" s="49">
        <f>IF($I418=0,"-",B418/$I418)</f>
        <v>0.2037505595940981</v>
      </c>
      <c r="C419" s="49">
        <f t="shared" ref="C419:H419" si="194">IF($I418=0,"-",C418/$I418)</f>
        <v>0.21627258248613807</v>
      </c>
      <c r="D419" s="49">
        <f t="shared" si="194"/>
        <v>8.1291940012008776E-2</v>
      </c>
      <c r="E419" s="49">
        <f t="shared" si="194"/>
        <v>0.43775053987862583</v>
      </c>
      <c r="F419" s="49">
        <f t="shared" si="194"/>
        <v>0</v>
      </c>
      <c r="G419" s="49">
        <f t="shared" si="194"/>
        <v>6.0934378029129092E-2</v>
      </c>
      <c r="H419" s="71">
        <f t="shared" si="194"/>
        <v>0</v>
      </c>
      <c r="I419" s="50">
        <f>SUM(B419:H419)</f>
        <v>0.99999999999999989</v>
      </c>
      <c r="J419" s="5"/>
      <c r="K419" s="82" t="s">
        <v>83</v>
      </c>
      <c r="L419" s="99">
        <f>IF($S418=0,"-",L418/$S418)</f>
        <v>0.18704221755134259</v>
      </c>
      <c r="M419" s="99">
        <f t="shared" ref="M419:R419" si="195">IF($S418=0,"-",M418/$S418)</f>
        <v>0.19853738563638609</v>
      </c>
      <c r="N419" s="99">
        <f t="shared" si="195"/>
        <v>7.4625683282478067E-2</v>
      </c>
      <c r="O419" s="99">
        <f t="shared" si="195"/>
        <v>0.4018532850967802</v>
      </c>
      <c r="P419" s="99">
        <f t="shared" si="195"/>
        <v>8.2003907503572365E-2</v>
      </c>
      <c r="Q419" s="99">
        <f t="shared" si="195"/>
        <v>5.5937520929440689E-2</v>
      </c>
      <c r="R419" s="100">
        <f t="shared" si="195"/>
        <v>0</v>
      </c>
      <c r="S419" s="101">
        <f>SUM(L419:R419)</f>
        <v>1</v>
      </c>
      <c r="T419" s="5"/>
      <c r="U419" s="111" t="s">
        <v>83</v>
      </c>
      <c r="V419" s="133">
        <f>+V418/$AI418</f>
        <v>0.1294245222367762</v>
      </c>
      <c r="W419" s="133">
        <f t="shared" ref="W419:AH419" si="196">+W418/$AI418</f>
        <v>4.2407697069543948E-2</v>
      </c>
      <c r="X419" s="133">
        <f t="shared" si="196"/>
        <v>5.5937520929440689E-2</v>
      </c>
      <c r="Y419" s="133">
        <f t="shared" si="196"/>
        <v>0.19853738563638609</v>
      </c>
      <c r="Z419" s="133">
        <f t="shared" si="196"/>
        <v>4.1197787460715854E-2</v>
      </c>
      <c r="AA419" s="133">
        <f t="shared" si="196"/>
        <v>0.38547000014766175</v>
      </c>
      <c r="AB419" s="133">
        <f t="shared" si="196"/>
        <v>8.2003907503572365E-2</v>
      </c>
      <c r="AC419" s="133">
        <f t="shared" si="196"/>
        <v>6.5021179015903138E-2</v>
      </c>
      <c r="AD419" s="133">
        <f t="shared" si="196"/>
        <v>1.5209998245022461E-2</v>
      </c>
      <c r="AE419" s="133">
        <f t="shared" si="196"/>
        <v>1.6383284949118459E-2</v>
      </c>
      <c r="AF419" s="133">
        <f t="shared" si="196"/>
        <v>0</v>
      </c>
      <c r="AG419" s="133">
        <f t="shared" si="196"/>
        <v>3.3427895821762213E-2</v>
      </c>
      <c r="AH419" s="133">
        <f t="shared" si="196"/>
        <v>0</v>
      </c>
      <c r="AI419" s="134">
        <f>SUM(V419:AC419)</f>
        <v>0.99999999999999989</v>
      </c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</row>
    <row r="420" spans="1:56" ht="15" thickBot="1">
      <c r="A420" s="33"/>
      <c r="B420" s="33"/>
      <c r="C420" s="33"/>
      <c r="D420" s="33"/>
      <c r="E420" s="33"/>
      <c r="F420" s="33"/>
      <c r="G420" s="33"/>
      <c r="H420" s="33"/>
      <c r="I420" s="33"/>
      <c r="K420" s="33"/>
      <c r="L420" s="33"/>
      <c r="M420" s="33"/>
      <c r="N420" s="33"/>
      <c r="O420" s="33"/>
      <c r="P420" s="33"/>
      <c r="Q420" s="33"/>
      <c r="R420" s="33"/>
      <c r="S420" s="33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</row>
    <row r="421" spans="1:56" ht="29.25" customHeight="1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7" t="s">
        <v>39</v>
      </c>
      <c r="L421" s="84" t="s">
        <v>0</v>
      </c>
      <c r="M421" s="84" t="s">
        <v>1</v>
      </c>
      <c r="N421" s="84" t="s">
        <v>2</v>
      </c>
      <c r="O421" s="84" t="s">
        <v>3</v>
      </c>
      <c r="P421" s="84" t="s">
        <v>27</v>
      </c>
      <c r="Q421" s="84" t="s">
        <v>4</v>
      </c>
      <c r="R421" s="84" t="s">
        <v>5</v>
      </c>
      <c r="S421" s="85" t="s">
        <v>6</v>
      </c>
      <c r="U421" s="415" t="s">
        <v>39</v>
      </c>
      <c r="V421" s="114" t="s">
        <v>68</v>
      </c>
      <c r="W421" s="114" t="s">
        <v>69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51</v>
      </c>
      <c r="AC421" s="114" t="s">
        <v>63</v>
      </c>
      <c r="AD421" s="115" t="s">
        <v>70</v>
      </c>
      <c r="AE421" s="115" t="s">
        <v>71</v>
      </c>
      <c r="AF421" s="115" t="s">
        <v>72</v>
      </c>
      <c r="AG421" s="115" t="s">
        <v>73</v>
      </c>
      <c r="AH421" s="115" t="s">
        <v>74</v>
      </c>
      <c r="AI421" s="116" t="s">
        <v>59</v>
      </c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</row>
    <row r="422" spans="1:56" ht="15" customHeight="1">
      <c r="A422" s="447" t="s">
        <v>39</v>
      </c>
      <c r="B422" s="387" t="s">
        <v>115</v>
      </c>
      <c r="C422" s="388"/>
      <c r="D422" s="388"/>
      <c r="E422" s="388"/>
      <c r="F422" s="388"/>
      <c r="G422" s="388"/>
      <c r="H422" s="388"/>
      <c r="I422" s="389"/>
      <c r="K422" s="408" t="s">
        <v>39</v>
      </c>
      <c r="L422" s="390" t="s">
        <v>115</v>
      </c>
      <c r="M422" s="391"/>
      <c r="N422" s="391"/>
      <c r="O422" s="391"/>
      <c r="P422" s="391"/>
      <c r="Q422" s="391"/>
      <c r="R422" s="391"/>
      <c r="S422" s="392"/>
      <c r="U422" s="416" t="s">
        <v>39</v>
      </c>
      <c r="V422" s="413" t="s">
        <v>115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</row>
    <row r="423" spans="1:56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  <c r="K423" s="83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2">
        <v>0</v>
      </c>
      <c r="S423" s="103">
        <f>SUM(L423:R423)</f>
        <v>0</v>
      </c>
      <c r="U423" s="104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</row>
    <row r="424" spans="1:56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197">SUM(B424:H424)</f>
        <v>0</v>
      </c>
      <c r="K424" s="75" t="s">
        <v>8</v>
      </c>
      <c r="L424" s="88">
        <v>0</v>
      </c>
      <c r="M424" s="88">
        <v>0</v>
      </c>
      <c r="N424" s="88">
        <v>0</v>
      </c>
      <c r="O424" s="88">
        <v>0</v>
      </c>
      <c r="P424" s="88">
        <v>0</v>
      </c>
      <c r="Q424" s="88">
        <v>0</v>
      </c>
      <c r="R424" s="89">
        <v>0</v>
      </c>
      <c r="S424" s="90">
        <f t="shared" ref="S424:S443" si="198">SUM(L424:R424)</f>
        <v>0</v>
      </c>
      <c r="U424" s="105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199">SUM(V424:AC424)</f>
        <v>0</v>
      </c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</row>
    <row r="425" spans="1:56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197"/>
        <v>0</v>
      </c>
      <c r="K425" s="76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6">
        <v>0</v>
      </c>
      <c r="S425" s="87">
        <f t="shared" si="198"/>
        <v>0</v>
      </c>
      <c r="U425" s="106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199"/>
        <v>0</v>
      </c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</row>
    <row r="426" spans="1:56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197"/>
        <v>0</v>
      </c>
      <c r="K426" s="75" t="s">
        <v>52</v>
      </c>
      <c r="L426" s="88">
        <v>0</v>
      </c>
      <c r="M426" s="88">
        <v>0</v>
      </c>
      <c r="N426" s="88">
        <v>0</v>
      </c>
      <c r="O426" s="88">
        <v>0</v>
      </c>
      <c r="P426" s="88">
        <v>0</v>
      </c>
      <c r="Q426" s="88">
        <v>0</v>
      </c>
      <c r="R426" s="89">
        <v>0</v>
      </c>
      <c r="S426" s="90">
        <f t="shared" si="198"/>
        <v>0</v>
      </c>
      <c r="U426" s="105" t="s">
        <v>52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199"/>
        <v>0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</row>
    <row r="427" spans="1:56" ht="15">
      <c r="A427" s="29" t="s">
        <v>16</v>
      </c>
      <c r="B427" s="44">
        <v>81.450160372381987</v>
      </c>
      <c r="C427" s="44">
        <v>0</v>
      </c>
      <c r="D427" s="44">
        <v>2.9118716095835313</v>
      </c>
      <c r="E427" s="44">
        <v>0</v>
      </c>
      <c r="F427" s="457"/>
      <c r="G427" s="44">
        <v>0</v>
      </c>
      <c r="H427" s="45">
        <v>0</v>
      </c>
      <c r="I427" s="40">
        <f t="shared" si="197"/>
        <v>84.362031981965515</v>
      </c>
      <c r="K427" s="76" t="s">
        <v>16</v>
      </c>
      <c r="L427" s="44">
        <v>81.450160372381987</v>
      </c>
      <c r="M427" s="44">
        <v>0</v>
      </c>
      <c r="N427" s="44">
        <v>2.9118716095835313</v>
      </c>
      <c r="O427" s="44">
        <v>0</v>
      </c>
      <c r="P427" s="44">
        <v>0</v>
      </c>
      <c r="Q427" s="44">
        <v>0</v>
      </c>
      <c r="R427" s="86">
        <v>0</v>
      </c>
      <c r="S427" s="87">
        <f t="shared" si="198"/>
        <v>84.362031981965515</v>
      </c>
      <c r="U427" s="106" t="s">
        <v>16</v>
      </c>
      <c r="V427" s="117">
        <v>55.008269907443875</v>
      </c>
      <c r="W427" s="117">
        <v>0</v>
      </c>
      <c r="X427" s="117">
        <v>0</v>
      </c>
      <c r="Y427" s="117">
        <v>0</v>
      </c>
      <c r="Z427" s="117">
        <v>2.7288524984748568</v>
      </c>
      <c r="AA427" s="117">
        <v>0</v>
      </c>
      <c r="AB427" s="117">
        <v>0</v>
      </c>
      <c r="AC427" s="118">
        <v>26.624909576046786</v>
      </c>
      <c r="AD427" s="119">
        <v>26.441890464938112</v>
      </c>
      <c r="AE427" s="119">
        <v>0</v>
      </c>
      <c r="AF427" s="119">
        <v>0</v>
      </c>
      <c r="AG427" s="119">
        <v>0.18301911110867458</v>
      </c>
      <c r="AH427" s="119">
        <v>0</v>
      </c>
      <c r="AI427" s="120">
        <f t="shared" si="199"/>
        <v>84.362031981965515</v>
      </c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</row>
    <row r="428" spans="1:56" ht="15">
      <c r="A428" s="28" t="s">
        <v>64</v>
      </c>
      <c r="B428" s="41">
        <v>19.74725510323529</v>
      </c>
      <c r="C428" s="41">
        <v>9.2657532709833674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197"/>
        <v>29.013008374218657</v>
      </c>
      <c r="K428" s="75" t="s">
        <v>64</v>
      </c>
      <c r="L428" s="88">
        <v>19.74725510323529</v>
      </c>
      <c r="M428" s="88">
        <v>9.2657532709833674</v>
      </c>
      <c r="N428" s="88">
        <v>0</v>
      </c>
      <c r="O428" s="88">
        <v>0</v>
      </c>
      <c r="P428" s="88">
        <v>0</v>
      </c>
      <c r="Q428" s="88">
        <v>0</v>
      </c>
      <c r="R428" s="89">
        <v>0</v>
      </c>
      <c r="S428" s="90">
        <f t="shared" si="198"/>
        <v>29.013008374218657</v>
      </c>
      <c r="U428" s="105" t="s">
        <v>53</v>
      </c>
      <c r="V428" s="121">
        <v>19.611569728773325</v>
      </c>
      <c r="W428" s="121">
        <v>0</v>
      </c>
      <c r="X428" s="121">
        <v>0</v>
      </c>
      <c r="Y428" s="121">
        <v>9.2657532709833674</v>
      </c>
      <c r="Z428" s="121">
        <v>0</v>
      </c>
      <c r="AA428" s="121">
        <v>0</v>
      </c>
      <c r="AB428" s="121">
        <v>0</v>
      </c>
      <c r="AC428" s="122">
        <v>0.13568537446196266</v>
      </c>
      <c r="AD428" s="121">
        <v>0.13568537446196266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199"/>
        <v>29.013008374218657</v>
      </c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</row>
    <row r="429" spans="1:56" ht="15">
      <c r="A429" s="29" t="s">
        <v>54</v>
      </c>
      <c r="B429" s="44">
        <v>0</v>
      </c>
      <c r="C429" s="44">
        <v>0</v>
      </c>
      <c r="D429" s="44">
        <v>0</v>
      </c>
      <c r="E429" s="44">
        <v>1.1132121759794734E-2</v>
      </c>
      <c r="F429" s="457"/>
      <c r="G429" s="44">
        <v>0</v>
      </c>
      <c r="H429" s="45">
        <v>0</v>
      </c>
      <c r="I429" s="40">
        <f t="shared" si="197"/>
        <v>1.1132121759794734E-2</v>
      </c>
      <c r="K429" s="76" t="s">
        <v>54</v>
      </c>
      <c r="L429" s="44">
        <v>0</v>
      </c>
      <c r="M429" s="44">
        <v>0</v>
      </c>
      <c r="N429" s="44">
        <v>0</v>
      </c>
      <c r="O429" s="44">
        <v>1.1132121759794734E-2</v>
      </c>
      <c r="P429" s="44">
        <v>128.56432030565972</v>
      </c>
      <c r="Q429" s="44">
        <v>0</v>
      </c>
      <c r="R429" s="86">
        <v>0</v>
      </c>
      <c r="S429" s="87">
        <f t="shared" si="198"/>
        <v>128.57545242741952</v>
      </c>
      <c r="U429" s="106" t="s">
        <v>54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1.1132121759794734E-2</v>
      </c>
      <c r="AB429" s="117">
        <v>128.56432030565972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199"/>
        <v>128.57545242741952</v>
      </c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</row>
    <row r="430" spans="1:56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197"/>
        <v>0</v>
      </c>
      <c r="K430" s="75" t="s">
        <v>12</v>
      </c>
      <c r="L430" s="88">
        <v>0</v>
      </c>
      <c r="M430" s="88">
        <v>0</v>
      </c>
      <c r="N430" s="88">
        <v>0</v>
      </c>
      <c r="O430" s="88">
        <v>0</v>
      </c>
      <c r="P430" s="88">
        <v>12.322349671920438</v>
      </c>
      <c r="Q430" s="88">
        <v>0</v>
      </c>
      <c r="R430" s="89">
        <v>0</v>
      </c>
      <c r="S430" s="90">
        <f t="shared" si="198"/>
        <v>12.322349671920438</v>
      </c>
      <c r="U430" s="105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12.322349671920438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199"/>
        <v>12.322349671920438</v>
      </c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</row>
    <row r="431" spans="1:56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197"/>
        <v>0</v>
      </c>
      <c r="K431" s="76" t="s">
        <v>55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6">
        <v>0</v>
      </c>
      <c r="S431" s="87">
        <f t="shared" si="198"/>
        <v>0</v>
      </c>
      <c r="U431" s="106" t="s">
        <v>55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199"/>
        <v>0</v>
      </c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</row>
    <row r="432" spans="1:56" ht="15">
      <c r="A432" s="28" t="s">
        <v>17</v>
      </c>
      <c r="B432" s="41">
        <v>0</v>
      </c>
      <c r="C432" s="41">
        <v>0</v>
      </c>
      <c r="D432" s="41">
        <v>0</v>
      </c>
      <c r="E432" s="41">
        <v>0</v>
      </c>
      <c r="F432" s="457"/>
      <c r="G432" s="41">
        <v>0</v>
      </c>
      <c r="H432" s="42">
        <v>0</v>
      </c>
      <c r="I432" s="43">
        <f t="shared" si="197"/>
        <v>0</v>
      </c>
      <c r="K432" s="75" t="s">
        <v>17</v>
      </c>
      <c r="L432" s="88">
        <v>0</v>
      </c>
      <c r="M432" s="88">
        <v>0</v>
      </c>
      <c r="N432" s="88">
        <v>0</v>
      </c>
      <c r="O432" s="88">
        <v>0</v>
      </c>
      <c r="P432" s="88">
        <v>6.7321964183748246</v>
      </c>
      <c r="Q432" s="88">
        <v>0</v>
      </c>
      <c r="R432" s="89">
        <v>0</v>
      </c>
      <c r="S432" s="90">
        <f t="shared" si="198"/>
        <v>6.7321964183748246</v>
      </c>
      <c r="U432" s="105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6.7321964183748246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199"/>
        <v>6.7321964183748246</v>
      </c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</row>
    <row r="433" spans="1:56" ht="15">
      <c r="A433" s="29" t="s">
        <v>139</v>
      </c>
      <c r="B433" s="44">
        <v>30.4158574356345</v>
      </c>
      <c r="C433" s="44">
        <v>60.406907159615237</v>
      </c>
      <c r="D433" s="44">
        <v>24.759376046830301</v>
      </c>
      <c r="E433" s="44">
        <v>0</v>
      </c>
      <c r="F433" s="457"/>
      <c r="G433" s="44">
        <v>0</v>
      </c>
      <c r="H433" s="45">
        <v>0</v>
      </c>
      <c r="I433" s="40">
        <f t="shared" si="197"/>
        <v>115.58214064208003</v>
      </c>
      <c r="K433" s="76" t="s">
        <v>139</v>
      </c>
      <c r="L433" s="44">
        <v>30.4158574356345</v>
      </c>
      <c r="M433" s="44">
        <v>60.406907159615237</v>
      </c>
      <c r="N433" s="44">
        <v>24.759376046830301</v>
      </c>
      <c r="O433" s="44">
        <v>0</v>
      </c>
      <c r="P433" s="44">
        <v>2.9947759811400312E-2</v>
      </c>
      <c r="Q433" s="44">
        <v>0</v>
      </c>
      <c r="R433" s="86">
        <v>0</v>
      </c>
      <c r="S433" s="87">
        <f t="shared" si="198"/>
        <v>115.61208840189144</v>
      </c>
      <c r="U433" s="106" t="s">
        <v>139</v>
      </c>
      <c r="V433" s="117">
        <v>29.178054753637817</v>
      </c>
      <c r="W433" s="117">
        <v>0</v>
      </c>
      <c r="X433" s="117">
        <v>0</v>
      </c>
      <c r="Y433" s="117">
        <v>60.406907159615237</v>
      </c>
      <c r="Z433" s="117">
        <v>24.759376046830301</v>
      </c>
      <c r="AA433" s="117">
        <v>0</v>
      </c>
      <c r="AB433" s="117">
        <v>2.9947759811400312E-2</v>
      </c>
      <c r="AC433" s="118">
        <v>1.2378026819966834</v>
      </c>
      <c r="AD433" s="117">
        <v>1.2378026819966834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199"/>
        <v>115.61208840189144</v>
      </c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</row>
    <row r="434" spans="1:56" ht="15">
      <c r="A434" s="28" t="s">
        <v>25</v>
      </c>
      <c r="B434" s="41">
        <v>156.06359449709822</v>
      </c>
      <c r="C434" s="41">
        <v>3.1449618897783072E-4</v>
      </c>
      <c r="D434" s="41">
        <v>4.4592613953269584</v>
      </c>
      <c r="E434" s="41">
        <v>296.48273275366557</v>
      </c>
      <c r="F434" s="457"/>
      <c r="G434" s="41">
        <v>83.001672931414689</v>
      </c>
      <c r="H434" s="42">
        <v>0</v>
      </c>
      <c r="I434" s="43">
        <f t="shared" si="197"/>
        <v>540.00757607369439</v>
      </c>
      <c r="K434" s="75" t="s">
        <v>25</v>
      </c>
      <c r="L434" s="88">
        <v>156.06359449709822</v>
      </c>
      <c r="M434" s="88">
        <v>3.1449618897783072E-4</v>
      </c>
      <c r="N434" s="88">
        <v>4.4592613953269584</v>
      </c>
      <c r="O434" s="88">
        <v>296.48273275366557</v>
      </c>
      <c r="P434" s="88">
        <v>0.61794946228195569</v>
      </c>
      <c r="Q434" s="88">
        <v>83.001672931414689</v>
      </c>
      <c r="R434" s="89">
        <v>0</v>
      </c>
      <c r="S434" s="90">
        <f t="shared" si="198"/>
        <v>540.62552553597641</v>
      </c>
      <c r="U434" s="105" t="s">
        <v>25</v>
      </c>
      <c r="V434" s="121">
        <v>0.21263946631288891</v>
      </c>
      <c r="W434" s="121">
        <v>148.23603324461212</v>
      </c>
      <c r="X434" s="121">
        <v>83.001672931414689</v>
      </c>
      <c r="Y434" s="121">
        <v>3.1449618897783072E-4</v>
      </c>
      <c r="Z434" s="121">
        <v>2.3905272168374636</v>
      </c>
      <c r="AA434" s="121">
        <v>294.90375047127696</v>
      </c>
      <c r="AB434" s="121">
        <v>0.61794946228195569</v>
      </c>
      <c r="AC434" s="122">
        <v>11.262638247051335</v>
      </c>
      <c r="AD434" s="121">
        <v>7.6149217861732161</v>
      </c>
      <c r="AE434" s="121">
        <v>1.5789822823886241</v>
      </c>
      <c r="AF434" s="121">
        <v>0</v>
      </c>
      <c r="AG434" s="121">
        <v>2.0687341784894953</v>
      </c>
      <c r="AH434" s="121">
        <v>0</v>
      </c>
      <c r="AI434" s="123">
        <f t="shared" si="199"/>
        <v>540.62552553597629</v>
      </c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</row>
    <row r="435" spans="1:56" ht="15">
      <c r="A435" s="29" t="s">
        <v>24</v>
      </c>
      <c r="B435" s="44">
        <v>10.942496592911244</v>
      </c>
      <c r="C435" s="44">
        <v>0</v>
      </c>
      <c r="D435" s="44">
        <v>0</v>
      </c>
      <c r="E435" s="44">
        <v>0</v>
      </c>
      <c r="F435" s="457"/>
      <c r="G435" s="44">
        <v>0</v>
      </c>
      <c r="H435" s="45">
        <v>0</v>
      </c>
      <c r="I435" s="40">
        <f t="shared" si="197"/>
        <v>10.942496592911244</v>
      </c>
      <c r="K435" s="76" t="s">
        <v>24</v>
      </c>
      <c r="L435" s="44">
        <v>10.942496592911244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6">
        <v>0</v>
      </c>
      <c r="S435" s="87">
        <f t="shared" si="198"/>
        <v>10.942496592911244</v>
      </c>
      <c r="U435" s="106" t="s">
        <v>24</v>
      </c>
      <c r="V435" s="117">
        <v>9.2285060523811833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1.7139905405300611</v>
      </c>
      <c r="AD435" s="117">
        <v>1.7139905405300611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199"/>
        <v>10.942496592911244</v>
      </c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</row>
    <row r="436" spans="1:56" ht="15">
      <c r="A436" s="28" t="s">
        <v>56</v>
      </c>
      <c r="B436" s="41">
        <v>10.197137893504944</v>
      </c>
      <c r="C436" s="41">
        <v>0.67603513999220077</v>
      </c>
      <c r="D436" s="41">
        <v>7.7363176701240768</v>
      </c>
      <c r="E436" s="41">
        <v>0</v>
      </c>
      <c r="F436" s="457"/>
      <c r="G436" s="41">
        <v>0</v>
      </c>
      <c r="H436" s="42">
        <v>0</v>
      </c>
      <c r="I436" s="43">
        <f t="shared" si="197"/>
        <v>18.609490703621223</v>
      </c>
      <c r="K436" s="75" t="s">
        <v>56</v>
      </c>
      <c r="L436" s="88">
        <v>10.197137893504944</v>
      </c>
      <c r="M436" s="88">
        <v>0.67603513999220077</v>
      </c>
      <c r="N436" s="88">
        <v>7.7363176701240768</v>
      </c>
      <c r="O436" s="88">
        <v>0</v>
      </c>
      <c r="P436" s="88">
        <v>0</v>
      </c>
      <c r="Q436" s="88">
        <v>0</v>
      </c>
      <c r="R436" s="89">
        <v>0</v>
      </c>
      <c r="S436" s="90">
        <f t="shared" si="198"/>
        <v>18.609490703621223</v>
      </c>
      <c r="U436" s="105" t="s">
        <v>56</v>
      </c>
      <c r="V436" s="121">
        <v>10.197137893504944</v>
      </c>
      <c r="W436" s="121">
        <v>0</v>
      </c>
      <c r="X436" s="121">
        <v>0</v>
      </c>
      <c r="Y436" s="121">
        <v>0.67603513999220077</v>
      </c>
      <c r="Z436" s="121">
        <v>7.7363176701240768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199"/>
        <v>18.609490703621223</v>
      </c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</row>
    <row r="437" spans="1:56" ht="15">
      <c r="A437" s="29" t="s">
        <v>22</v>
      </c>
      <c r="B437" s="44">
        <v>24.660414332758993</v>
      </c>
      <c r="C437" s="44">
        <v>0</v>
      </c>
      <c r="D437" s="44">
        <v>131.30235640143658</v>
      </c>
      <c r="E437" s="44">
        <v>0</v>
      </c>
      <c r="F437" s="457"/>
      <c r="G437" s="44">
        <v>0</v>
      </c>
      <c r="H437" s="45">
        <v>0</v>
      </c>
      <c r="I437" s="40">
        <f t="shared" si="197"/>
        <v>155.96277073419557</v>
      </c>
      <c r="K437" s="76" t="s">
        <v>22</v>
      </c>
      <c r="L437" s="44">
        <v>24.660414332758993</v>
      </c>
      <c r="M437" s="44">
        <v>0</v>
      </c>
      <c r="N437" s="44">
        <v>131.30235640143658</v>
      </c>
      <c r="O437" s="44">
        <v>0</v>
      </c>
      <c r="P437" s="44">
        <v>5.2832725258304061</v>
      </c>
      <c r="Q437" s="44">
        <v>0</v>
      </c>
      <c r="R437" s="86">
        <v>0</v>
      </c>
      <c r="S437" s="87">
        <f t="shared" si="198"/>
        <v>161.24604326002597</v>
      </c>
      <c r="U437" s="106" t="s">
        <v>22</v>
      </c>
      <c r="V437" s="117">
        <v>24.585379894446238</v>
      </c>
      <c r="W437" s="117">
        <v>0</v>
      </c>
      <c r="X437" s="117">
        <v>0</v>
      </c>
      <c r="Y437" s="117">
        <v>0</v>
      </c>
      <c r="Z437" s="117">
        <v>122.09252020690217</v>
      </c>
      <c r="AA437" s="117">
        <v>0</v>
      </c>
      <c r="AB437" s="117">
        <v>5.2832725258304061</v>
      </c>
      <c r="AC437" s="118">
        <v>9.2848706328471788</v>
      </c>
      <c r="AD437" s="117">
        <v>7.5034438312756829E-2</v>
      </c>
      <c r="AE437" s="117">
        <v>0</v>
      </c>
      <c r="AF437" s="117">
        <v>0</v>
      </c>
      <c r="AG437" s="117">
        <v>9.2098361945344216</v>
      </c>
      <c r="AH437" s="117">
        <v>0</v>
      </c>
      <c r="AI437" s="120">
        <f t="shared" si="199"/>
        <v>161.24604326002597</v>
      </c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</row>
    <row r="438" spans="1:56" ht="15">
      <c r="A438" s="28" t="s">
        <v>21</v>
      </c>
      <c r="B438" s="41">
        <v>38.94333660491651</v>
      </c>
      <c r="C438" s="41">
        <v>0.45514246856101204</v>
      </c>
      <c r="D438" s="41">
        <v>23.309000734127512</v>
      </c>
      <c r="E438" s="41">
        <v>0</v>
      </c>
      <c r="F438" s="457"/>
      <c r="G438" s="41">
        <v>0</v>
      </c>
      <c r="H438" s="42">
        <v>0</v>
      </c>
      <c r="I438" s="43">
        <f t="shared" si="197"/>
        <v>62.70747980760504</v>
      </c>
      <c r="K438" s="75" t="s">
        <v>21</v>
      </c>
      <c r="L438" s="88">
        <v>38.94333660491651</v>
      </c>
      <c r="M438" s="88">
        <v>0.45514246856101204</v>
      </c>
      <c r="N438" s="88">
        <v>23.309000734127512</v>
      </c>
      <c r="O438" s="88">
        <v>0</v>
      </c>
      <c r="P438" s="88">
        <v>0</v>
      </c>
      <c r="Q438" s="88">
        <v>0</v>
      </c>
      <c r="R438" s="89">
        <v>0</v>
      </c>
      <c r="S438" s="90">
        <f t="shared" si="198"/>
        <v>62.70747980760504</v>
      </c>
      <c r="U438" s="105" t="s">
        <v>57</v>
      </c>
      <c r="V438" s="121">
        <v>38.94333660491651</v>
      </c>
      <c r="W438" s="121">
        <v>0</v>
      </c>
      <c r="X438" s="121">
        <v>0</v>
      </c>
      <c r="Y438" s="121">
        <v>0.45514246856101204</v>
      </c>
      <c r="Z438" s="121">
        <v>23.309000734127512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199"/>
        <v>62.70747980760504</v>
      </c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</row>
    <row r="439" spans="1:56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197"/>
        <v>0</v>
      </c>
      <c r="K439" s="77" t="s">
        <v>60</v>
      </c>
      <c r="L439" s="44">
        <v>0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6">
        <v>0</v>
      </c>
      <c r="S439" s="87">
        <f t="shared" si="198"/>
        <v>0</v>
      </c>
      <c r="U439" s="107" t="s">
        <v>58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199"/>
        <v>0</v>
      </c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</row>
    <row r="440" spans="1:56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197"/>
        <v>0</v>
      </c>
      <c r="K440" s="78" t="s">
        <v>23</v>
      </c>
      <c r="L440" s="91">
        <v>0</v>
      </c>
      <c r="M440" s="91">
        <v>0</v>
      </c>
      <c r="N440" s="91">
        <v>0</v>
      </c>
      <c r="O440" s="91">
        <v>0</v>
      </c>
      <c r="P440" s="91">
        <v>0</v>
      </c>
      <c r="Q440" s="91">
        <v>0</v>
      </c>
      <c r="R440" s="92">
        <v>0</v>
      </c>
      <c r="S440" s="93">
        <f t="shared" si="198"/>
        <v>0</v>
      </c>
      <c r="U440" s="108" t="s">
        <v>61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199"/>
        <v>0</v>
      </c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</row>
    <row r="441" spans="1:56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197"/>
        <v>0</v>
      </c>
      <c r="K441" s="79" t="s">
        <v>19</v>
      </c>
      <c r="L441" s="64">
        <v>0</v>
      </c>
      <c r="M441" s="64">
        <v>0</v>
      </c>
      <c r="N441" s="64">
        <v>0</v>
      </c>
      <c r="O441" s="64">
        <v>0</v>
      </c>
      <c r="P441" s="64">
        <v>0</v>
      </c>
      <c r="Q441" s="64">
        <v>0</v>
      </c>
      <c r="R441" s="94">
        <v>0</v>
      </c>
      <c r="S441" s="95">
        <f t="shared" si="198"/>
        <v>0</v>
      </c>
      <c r="U441" s="109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199"/>
        <v>0</v>
      </c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</row>
    <row r="442" spans="1:56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197"/>
        <v>0</v>
      </c>
      <c r="K442" s="78" t="s">
        <v>20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s="91">
        <v>0</v>
      </c>
      <c r="R442" s="92">
        <v>0</v>
      </c>
      <c r="S442" s="93">
        <f t="shared" si="198"/>
        <v>0</v>
      </c>
      <c r="U442" s="108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199"/>
        <v>0</v>
      </c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</row>
    <row r="443" spans="1:56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197"/>
        <v>0</v>
      </c>
      <c r="K443" s="80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6">
        <v>0</v>
      </c>
      <c r="S443" s="97">
        <f t="shared" si="198"/>
        <v>0</v>
      </c>
      <c r="U443" s="109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199"/>
        <v>0</v>
      </c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</row>
    <row r="444" spans="1:56" ht="15">
      <c r="A444" s="35" t="s">
        <v>26</v>
      </c>
      <c r="B444" s="69">
        <f>SUM(B423:B439)</f>
        <v>372.42025283244169</v>
      </c>
      <c r="C444" s="69">
        <f t="shared" ref="C444:I444" si="200">SUM(C423:C439)</f>
        <v>70.804152535340776</v>
      </c>
      <c r="D444" s="69">
        <f t="shared" si="200"/>
        <v>194.47818385742897</v>
      </c>
      <c r="E444" s="69">
        <f t="shared" si="200"/>
        <v>296.49386487542534</v>
      </c>
      <c r="F444" s="69">
        <f t="shared" si="200"/>
        <v>0</v>
      </c>
      <c r="G444" s="69">
        <f t="shared" si="200"/>
        <v>83.001672931414689</v>
      </c>
      <c r="H444" s="70">
        <f t="shared" si="200"/>
        <v>0</v>
      </c>
      <c r="I444" s="40">
        <f t="shared" si="200"/>
        <v>1017.1981270320514</v>
      </c>
      <c r="K444" s="81" t="s">
        <v>26</v>
      </c>
      <c r="L444" s="69">
        <f>SUM(L423:L439)</f>
        <v>372.42025283244169</v>
      </c>
      <c r="M444" s="69">
        <f t="shared" ref="M444:S444" si="201">SUM(M423:M439)</f>
        <v>70.804152535340776</v>
      </c>
      <c r="N444" s="69">
        <f t="shared" si="201"/>
        <v>194.47818385742897</v>
      </c>
      <c r="O444" s="69">
        <f t="shared" si="201"/>
        <v>296.49386487542534</v>
      </c>
      <c r="P444" s="69">
        <f t="shared" si="201"/>
        <v>153.55003614387874</v>
      </c>
      <c r="Q444" s="69">
        <f t="shared" si="201"/>
        <v>83.001672931414689</v>
      </c>
      <c r="R444" s="70">
        <f t="shared" si="201"/>
        <v>0</v>
      </c>
      <c r="S444" s="98">
        <f t="shared" si="201"/>
        <v>1170.7481631759301</v>
      </c>
      <c r="U444" s="110" t="s">
        <v>59</v>
      </c>
      <c r="V444" s="130">
        <f>SUM(V423:V439)</f>
        <v>186.96489430141676</v>
      </c>
      <c r="W444" s="130">
        <f t="shared" ref="W444:AH444" si="202">SUM(W423:W439)</f>
        <v>148.23603324461212</v>
      </c>
      <c r="X444" s="130">
        <f t="shared" si="202"/>
        <v>83.001672931414689</v>
      </c>
      <c r="Y444" s="130">
        <f t="shared" si="202"/>
        <v>70.804152535340776</v>
      </c>
      <c r="Z444" s="130">
        <f t="shared" si="202"/>
        <v>183.01659437329639</v>
      </c>
      <c r="AA444" s="130">
        <f t="shared" si="202"/>
        <v>294.91488259303674</v>
      </c>
      <c r="AB444" s="130">
        <f t="shared" si="202"/>
        <v>153.55003614387874</v>
      </c>
      <c r="AC444" s="130">
        <f t="shared" si="202"/>
        <v>50.259897052934015</v>
      </c>
      <c r="AD444" s="131">
        <f t="shared" si="202"/>
        <v>37.219325286412797</v>
      </c>
      <c r="AE444" s="131">
        <f t="shared" si="202"/>
        <v>1.5789822823886241</v>
      </c>
      <c r="AF444" s="131">
        <f t="shared" si="202"/>
        <v>0</v>
      </c>
      <c r="AG444" s="131">
        <f t="shared" si="202"/>
        <v>11.461589484132592</v>
      </c>
      <c r="AH444" s="131">
        <f t="shared" si="202"/>
        <v>0</v>
      </c>
      <c r="AI444" s="132">
        <f>SUM(V444:AC444)</f>
        <v>1170.7481631759304</v>
      </c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</row>
    <row r="445" spans="1:56" s="3" customFormat="1" ht="15" thickBot="1">
      <c r="A445" s="32" t="s">
        <v>83</v>
      </c>
      <c r="B445" s="49">
        <f>IF($I444=0,"-",B444/$I444)</f>
        <v>0.36612361243632818</v>
      </c>
      <c r="C445" s="49">
        <f t="shared" ref="C445:H445" si="203">IF($I444=0,"-",C444/$I444)</f>
        <v>6.9607041788339596E-2</v>
      </c>
      <c r="D445" s="49">
        <f t="shared" si="203"/>
        <v>0.19119007269986948</v>
      </c>
      <c r="E445" s="49">
        <f t="shared" si="203"/>
        <v>0.29148093866484576</v>
      </c>
      <c r="F445" s="49">
        <f t="shared" si="203"/>
        <v>0</v>
      </c>
      <c r="G445" s="49">
        <f t="shared" si="203"/>
        <v>8.159833441061709E-2</v>
      </c>
      <c r="H445" s="71">
        <f t="shared" si="203"/>
        <v>0</v>
      </c>
      <c r="I445" s="50">
        <f>SUM(B445:H445)</f>
        <v>1</v>
      </c>
      <c r="J445" s="5"/>
      <c r="K445" s="82" t="s">
        <v>83</v>
      </c>
      <c r="L445" s="99">
        <f>IF($S444=0,"-",L444/$S444)</f>
        <v>0.3181044946696</v>
      </c>
      <c r="M445" s="99">
        <f t="shared" ref="M445:R445" si="204">IF($S444=0,"-",M444/$S444)</f>
        <v>6.0477696879974459E-2</v>
      </c>
      <c r="N445" s="99">
        <f t="shared" si="204"/>
        <v>0.16611444713255932</v>
      </c>
      <c r="O445" s="99">
        <f t="shared" si="204"/>
        <v>0.25325161653136052</v>
      </c>
      <c r="P445" s="99">
        <f t="shared" si="204"/>
        <v>0.13115547901210292</v>
      </c>
      <c r="Q445" s="99">
        <f t="shared" si="204"/>
        <v>7.0896265774402847E-2</v>
      </c>
      <c r="R445" s="100">
        <f t="shared" si="204"/>
        <v>0</v>
      </c>
      <c r="S445" s="101">
        <f>SUM(L445:R445)</f>
        <v>1</v>
      </c>
      <c r="T445" s="5"/>
      <c r="U445" s="111" t="s">
        <v>83</v>
      </c>
      <c r="V445" s="133">
        <f>+V444/$AI444</f>
        <v>0.15969693584163344</v>
      </c>
      <c r="W445" s="133">
        <f t="shared" ref="W445:AH445" si="205">+W444/$AI444</f>
        <v>0.1266164986690963</v>
      </c>
      <c r="X445" s="133">
        <f t="shared" si="205"/>
        <v>7.0896265774402834E-2</v>
      </c>
      <c r="Y445" s="133">
        <f t="shared" si="205"/>
        <v>6.0477696879974445E-2</v>
      </c>
      <c r="Z445" s="133">
        <f t="shared" si="205"/>
        <v>0.15632447705646682</v>
      </c>
      <c r="AA445" s="133">
        <f t="shared" si="205"/>
        <v>0.25190292145580701</v>
      </c>
      <c r="AB445" s="133">
        <f t="shared" si="205"/>
        <v>0.13115547901210289</v>
      </c>
      <c r="AC445" s="133">
        <f t="shared" si="205"/>
        <v>4.2929725310516136E-2</v>
      </c>
      <c r="AD445" s="133">
        <f t="shared" si="205"/>
        <v>3.1791060158870212E-2</v>
      </c>
      <c r="AE445" s="133">
        <f t="shared" si="205"/>
        <v>1.34869507555345E-3</v>
      </c>
      <c r="AF445" s="133">
        <f t="shared" si="205"/>
        <v>0</v>
      </c>
      <c r="AG445" s="133">
        <f t="shared" si="205"/>
        <v>9.7899700760924781E-3</v>
      </c>
      <c r="AH445" s="133">
        <f t="shared" si="205"/>
        <v>0</v>
      </c>
      <c r="AI445" s="134">
        <f>SUM(V445:AC445)</f>
        <v>0.99999999999999989</v>
      </c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</row>
    <row r="446" spans="1:56" ht="15" thickBot="1">
      <c r="A446" s="33"/>
      <c r="B446" s="33"/>
      <c r="C446" s="33"/>
      <c r="D446" s="33"/>
      <c r="E446" s="33"/>
      <c r="F446" s="33"/>
      <c r="G446" s="33"/>
      <c r="H446" s="33"/>
      <c r="I446" s="33"/>
      <c r="K446" s="33"/>
      <c r="L446" s="33"/>
      <c r="M446" s="33"/>
      <c r="N446" s="33"/>
      <c r="O446" s="33"/>
      <c r="P446" s="33"/>
      <c r="Q446" s="33"/>
      <c r="R446" s="33"/>
      <c r="S446" s="33"/>
      <c r="U446" s="2"/>
    </row>
    <row r="447" spans="1:56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409" t="s">
        <v>40</v>
      </c>
      <c r="L447" s="84" t="s">
        <v>0</v>
      </c>
      <c r="M447" s="84" t="s">
        <v>1</v>
      </c>
      <c r="N447" s="84" t="s">
        <v>2</v>
      </c>
      <c r="O447" s="84" t="s">
        <v>3</v>
      </c>
      <c r="P447" s="84" t="s">
        <v>27</v>
      </c>
      <c r="Q447" s="84" t="s">
        <v>4</v>
      </c>
      <c r="R447" s="84" t="s">
        <v>5</v>
      </c>
      <c r="S447" s="85" t="s">
        <v>6</v>
      </c>
    </row>
    <row r="448" spans="1:56" ht="15">
      <c r="A448" s="451" t="s">
        <v>40</v>
      </c>
      <c r="B448" s="387" t="s">
        <v>115</v>
      </c>
      <c r="C448" s="388"/>
      <c r="D448" s="388"/>
      <c r="E448" s="388"/>
      <c r="F448" s="388"/>
      <c r="G448" s="388"/>
      <c r="H448" s="388"/>
      <c r="I448" s="389"/>
      <c r="K448" s="410" t="s">
        <v>40</v>
      </c>
      <c r="L448" s="390" t="s">
        <v>115</v>
      </c>
      <c r="M448" s="391"/>
      <c r="N448" s="391"/>
      <c r="O448" s="391"/>
      <c r="P448" s="391"/>
      <c r="Q448" s="391"/>
      <c r="R448" s="391"/>
      <c r="S448" s="392"/>
    </row>
    <row r="449" spans="1:31" ht="15">
      <c r="A449" s="27" t="s">
        <v>7</v>
      </c>
      <c r="B449" s="393"/>
      <c r="C449" s="399"/>
      <c r="D449" s="399"/>
      <c r="E449" s="394"/>
      <c r="F449" s="38">
        <v>2.4805245192088128</v>
      </c>
      <c r="G449" s="393"/>
      <c r="H449" s="394"/>
      <c r="I449" s="40">
        <f>SUM(B449:H449)</f>
        <v>2.4805245192088128</v>
      </c>
      <c r="K449" s="83" t="s">
        <v>7</v>
      </c>
      <c r="L449" s="393"/>
      <c r="M449" s="399"/>
      <c r="N449" s="399"/>
      <c r="O449" s="394"/>
      <c r="P449" s="38">
        <v>0</v>
      </c>
      <c r="Q449" s="393"/>
      <c r="R449" s="402"/>
      <c r="S449" s="103">
        <f>SUM(L449:R449)</f>
        <v>0</v>
      </c>
    </row>
    <row r="450" spans="1:31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206">SUM(B450:H450)</f>
        <v>0</v>
      </c>
      <c r="K450" s="75" t="s">
        <v>8</v>
      </c>
      <c r="L450" s="395"/>
      <c r="M450" s="400"/>
      <c r="N450" s="400"/>
      <c r="O450" s="396"/>
      <c r="P450" s="88">
        <v>0</v>
      </c>
      <c r="Q450" s="395"/>
      <c r="R450" s="403"/>
      <c r="S450" s="90">
        <f t="shared" ref="S450:S469" si="207">SUM(L450:R450)</f>
        <v>0</v>
      </c>
    </row>
    <row r="451" spans="1:31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206"/>
        <v>0</v>
      </c>
      <c r="K451" s="76" t="s">
        <v>10</v>
      </c>
      <c r="L451" s="395"/>
      <c r="M451" s="400"/>
      <c r="N451" s="400"/>
      <c r="O451" s="396"/>
      <c r="P451" s="44">
        <v>0</v>
      </c>
      <c r="Q451" s="395"/>
      <c r="R451" s="403"/>
      <c r="S451" s="87">
        <f t="shared" si="207"/>
        <v>0</v>
      </c>
    </row>
    <row r="452" spans="1:31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206"/>
        <v>0</v>
      </c>
      <c r="K452" s="75" t="s">
        <v>52</v>
      </c>
      <c r="L452" s="395"/>
      <c r="M452" s="400"/>
      <c r="N452" s="400"/>
      <c r="O452" s="396"/>
      <c r="P452" s="88">
        <v>0</v>
      </c>
      <c r="Q452" s="395"/>
      <c r="R452" s="403"/>
      <c r="S452" s="90">
        <f t="shared" si="207"/>
        <v>0</v>
      </c>
    </row>
    <row r="453" spans="1:31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206"/>
        <v>0</v>
      </c>
      <c r="K453" s="76" t="s">
        <v>16</v>
      </c>
      <c r="L453" s="395"/>
      <c r="M453" s="400"/>
      <c r="N453" s="400"/>
      <c r="O453" s="396"/>
      <c r="P453" s="44">
        <v>0</v>
      </c>
      <c r="Q453" s="395"/>
      <c r="R453" s="403"/>
      <c r="S453" s="87">
        <f t="shared" si="207"/>
        <v>0</v>
      </c>
    </row>
    <row r="454" spans="1:31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206"/>
        <v>0</v>
      </c>
      <c r="K454" s="75" t="s">
        <v>64</v>
      </c>
      <c r="L454" s="395"/>
      <c r="M454" s="400"/>
      <c r="N454" s="400"/>
      <c r="O454" s="396"/>
      <c r="P454" s="88">
        <v>0</v>
      </c>
      <c r="Q454" s="395"/>
      <c r="R454" s="403"/>
      <c r="S454" s="90">
        <f t="shared" si="207"/>
        <v>0</v>
      </c>
    </row>
    <row r="455" spans="1:31" ht="15">
      <c r="A455" s="29" t="s">
        <v>54</v>
      </c>
      <c r="B455" s="395"/>
      <c r="C455" s="400"/>
      <c r="D455" s="400"/>
      <c r="E455" s="396"/>
      <c r="F455" s="44">
        <v>291.33197020640495</v>
      </c>
      <c r="G455" s="395"/>
      <c r="H455" s="396"/>
      <c r="I455" s="40">
        <f t="shared" si="206"/>
        <v>291.33197020640495</v>
      </c>
      <c r="K455" s="76" t="s">
        <v>54</v>
      </c>
      <c r="L455" s="395"/>
      <c r="M455" s="400"/>
      <c r="N455" s="400"/>
      <c r="O455" s="396"/>
      <c r="P455" s="44">
        <v>0</v>
      </c>
      <c r="Q455" s="395"/>
      <c r="R455" s="403"/>
      <c r="S455" s="87">
        <f t="shared" si="207"/>
        <v>0</v>
      </c>
    </row>
    <row r="456" spans="1:31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206"/>
        <v>0</v>
      </c>
      <c r="K456" s="75" t="s">
        <v>12</v>
      </c>
      <c r="L456" s="395"/>
      <c r="M456" s="400"/>
      <c r="N456" s="400"/>
      <c r="O456" s="396"/>
      <c r="P456" s="88">
        <v>0</v>
      </c>
      <c r="Q456" s="395"/>
      <c r="R456" s="403"/>
      <c r="S456" s="90">
        <f t="shared" si="207"/>
        <v>0</v>
      </c>
    </row>
    <row r="457" spans="1:31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206"/>
        <v>0</v>
      </c>
      <c r="K457" s="76" t="s">
        <v>55</v>
      </c>
      <c r="L457" s="395"/>
      <c r="M457" s="400"/>
      <c r="N457" s="400"/>
      <c r="O457" s="396"/>
      <c r="P457" s="44">
        <v>0</v>
      </c>
      <c r="Q457" s="395"/>
      <c r="R457" s="403"/>
      <c r="S457" s="87">
        <f t="shared" si="207"/>
        <v>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206"/>
        <v>0</v>
      </c>
      <c r="K458" s="75" t="s">
        <v>17</v>
      </c>
      <c r="L458" s="395"/>
      <c r="M458" s="400"/>
      <c r="N458" s="400"/>
      <c r="O458" s="396"/>
      <c r="P458" s="88">
        <v>0</v>
      </c>
      <c r="Q458" s="395"/>
      <c r="R458" s="403"/>
      <c r="S458" s="90">
        <f t="shared" si="207"/>
        <v>0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206"/>
        <v>0</v>
      </c>
      <c r="K459" s="76" t="s">
        <v>139</v>
      </c>
      <c r="L459" s="395"/>
      <c r="M459" s="400"/>
      <c r="N459" s="400"/>
      <c r="O459" s="396"/>
      <c r="P459" s="44">
        <v>0</v>
      </c>
      <c r="Q459" s="395"/>
      <c r="R459" s="403"/>
      <c r="S459" s="87">
        <f t="shared" si="207"/>
        <v>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5">
      <c r="A460" s="28" t="s">
        <v>25</v>
      </c>
      <c r="B460" s="395"/>
      <c r="C460" s="400"/>
      <c r="D460" s="400"/>
      <c r="E460" s="396"/>
      <c r="F460" s="41">
        <v>890.26998268390184</v>
      </c>
      <c r="G460" s="395"/>
      <c r="H460" s="396"/>
      <c r="I460" s="43">
        <f t="shared" si="206"/>
        <v>890.26998268390184</v>
      </c>
      <c r="K460" s="75" t="s">
        <v>25</v>
      </c>
      <c r="L460" s="395"/>
      <c r="M460" s="400"/>
      <c r="N460" s="400"/>
      <c r="O460" s="396"/>
      <c r="P460" s="88">
        <v>0</v>
      </c>
      <c r="Q460" s="395"/>
      <c r="R460" s="403"/>
      <c r="S460" s="90">
        <f t="shared" si="207"/>
        <v>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206"/>
        <v>0</v>
      </c>
      <c r="K461" s="76" t="s">
        <v>24</v>
      </c>
      <c r="L461" s="395"/>
      <c r="M461" s="400"/>
      <c r="N461" s="400"/>
      <c r="O461" s="396"/>
      <c r="P461" s="44">
        <v>0</v>
      </c>
      <c r="Q461" s="395"/>
      <c r="R461" s="403"/>
      <c r="S461" s="87">
        <f t="shared" si="207"/>
        <v>0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5">
      <c r="A462" s="28" t="s">
        <v>56</v>
      </c>
      <c r="B462" s="395"/>
      <c r="C462" s="400"/>
      <c r="D462" s="400"/>
      <c r="E462" s="396"/>
      <c r="F462" s="41">
        <v>0.23136256970588234</v>
      </c>
      <c r="G462" s="395"/>
      <c r="H462" s="396"/>
      <c r="I462" s="43">
        <f t="shared" si="206"/>
        <v>0.23136256970588234</v>
      </c>
      <c r="K462" s="75" t="s">
        <v>56</v>
      </c>
      <c r="L462" s="395"/>
      <c r="M462" s="400"/>
      <c r="N462" s="400"/>
      <c r="O462" s="396"/>
      <c r="P462" s="88">
        <v>0</v>
      </c>
      <c r="Q462" s="395"/>
      <c r="R462" s="403"/>
      <c r="S462" s="90">
        <f t="shared" si="207"/>
        <v>0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5">
      <c r="A463" s="29" t="s">
        <v>22</v>
      </c>
      <c r="B463" s="395"/>
      <c r="C463" s="400"/>
      <c r="D463" s="400"/>
      <c r="E463" s="396"/>
      <c r="F463" s="44">
        <v>13.35154188723665</v>
      </c>
      <c r="G463" s="395"/>
      <c r="H463" s="396"/>
      <c r="I463" s="40">
        <f t="shared" si="206"/>
        <v>13.35154188723665</v>
      </c>
      <c r="K463" s="76" t="s">
        <v>22</v>
      </c>
      <c r="L463" s="395"/>
      <c r="M463" s="400"/>
      <c r="N463" s="400"/>
      <c r="O463" s="396"/>
      <c r="P463" s="44">
        <v>0</v>
      </c>
      <c r="Q463" s="395"/>
      <c r="R463" s="403"/>
      <c r="S463" s="87">
        <f t="shared" si="207"/>
        <v>0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206"/>
        <v>0</v>
      </c>
      <c r="K464" s="75" t="s">
        <v>21</v>
      </c>
      <c r="L464" s="395"/>
      <c r="M464" s="400"/>
      <c r="N464" s="400"/>
      <c r="O464" s="396"/>
      <c r="P464" s="88">
        <v>0</v>
      </c>
      <c r="Q464" s="395"/>
      <c r="R464" s="403"/>
      <c r="S464" s="90">
        <f t="shared" si="207"/>
        <v>0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5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206"/>
        <v>0</v>
      </c>
      <c r="K465" s="77" t="s">
        <v>60</v>
      </c>
      <c r="L465" s="395"/>
      <c r="M465" s="400"/>
      <c r="N465" s="400"/>
      <c r="O465" s="396"/>
      <c r="P465" s="44">
        <v>0</v>
      </c>
      <c r="Q465" s="395"/>
      <c r="R465" s="403"/>
      <c r="S465" s="87">
        <f t="shared" si="207"/>
        <v>0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5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206"/>
        <v>0</v>
      </c>
      <c r="K466" s="78" t="s">
        <v>23</v>
      </c>
      <c r="L466" s="395"/>
      <c r="M466" s="400"/>
      <c r="N466" s="400"/>
      <c r="O466" s="396"/>
      <c r="P466" s="91">
        <v>0</v>
      </c>
      <c r="Q466" s="395"/>
      <c r="R466" s="403"/>
      <c r="S466" s="93">
        <f t="shared" si="207"/>
        <v>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5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206"/>
        <v>0</v>
      </c>
      <c r="K467" s="79" t="s">
        <v>19</v>
      </c>
      <c r="L467" s="395"/>
      <c r="M467" s="400"/>
      <c r="N467" s="400"/>
      <c r="O467" s="396"/>
      <c r="P467" s="64">
        <v>0</v>
      </c>
      <c r="Q467" s="395"/>
      <c r="R467" s="403"/>
      <c r="S467" s="95">
        <f t="shared" si="207"/>
        <v>0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5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206"/>
        <v>0</v>
      </c>
      <c r="K468" s="78" t="s">
        <v>20</v>
      </c>
      <c r="L468" s="395"/>
      <c r="M468" s="400"/>
      <c r="N468" s="400"/>
      <c r="O468" s="396"/>
      <c r="P468" s="91">
        <v>0</v>
      </c>
      <c r="Q468" s="395"/>
      <c r="R468" s="403"/>
      <c r="S468" s="93">
        <f t="shared" si="207"/>
        <v>0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5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206"/>
        <v>0</v>
      </c>
      <c r="K469" s="80" t="s">
        <v>11</v>
      </c>
      <c r="L469" s="397"/>
      <c r="M469" s="401"/>
      <c r="N469" s="401"/>
      <c r="O469" s="398"/>
      <c r="P469" s="54">
        <v>0</v>
      </c>
      <c r="Q469" s="397"/>
      <c r="R469" s="404"/>
      <c r="S469" s="97">
        <f t="shared" si="207"/>
        <v>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5" ht="15">
      <c r="A470" s="35" t="s">
        <v>26</v>
      </c>
      <c r="B470" s="69">
        <f>SUM(B449:B465)</f>
        <v>0</v>
      </c>
      <c r="C470" s="69">
        <f t="shared" ref="C470:I470" si="208">SUM(C449:C465)</f>
        <v>0</v>
      </c>
      <c r="D470" s="69">
        <f t="shared" si="208"/>
        <v>0</v>
      </c>
      <c r="E470" s="69">
        <f t="shared" si="208"/>
        <v>0</v>
      </c>
      <c r="F470" s="69">
        <f t="shared" si="208"/>
        <v>1197.6653818664581</v>
      </c>
      <c r="G470" s="69">
        <f t="shared" si="208"/>
        <v>0</v>
      </c>
      <c r="H470" s="70">
        <f t="shared" si="208"/>
        <v>0</v>
      </c>
      <c r="I470" s="40">
        <f t="shared" si="208"/>
        <v>1197.6653818664581</v>
      </c>
      <c r="K470" s="81" t="s">
        <v>26</v>
      </c>
      <c r="L470" s="69">
        <f>SUM(L449:L465)</f>
        <v>0</v>
      </c>
      <c r="M470" s="69">
        <f t="shared" ref="M470:S470" si="209">SUM(M449:M465)</f>
        <v>0</v>
      </c>
      <c r="N470" s="69">
        <f t="shared" si="209"/>
        <v>0</v>
      </c>
      <c r="O470" s="69">
        <f t="shared" si="209"/>
        <v>0</v>
      </c>
      <c r="P470" s="69">
        <f t="shared" si="209"/>
        <v>0</v>
      </c>
      <c r="Q470" s="69">
        <f t="shared" si="209"/>
        <v>0</v>
      </c>
      <c r="R470" s="70">
        <f t="shared" si="209"/>
        <v>0</v>
      </c>
      <c r="S470" s="98">
        <f t="shared" si="209"/>
        <v>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5" s="3" customFormat="1" ht="15" thickBot="1">
      <c r="A471" s="32" t="s">
        <v>83</v>
      </c>
      <c r="B471" s="49">
        <f>IF($I470=0,"-",B470/$I470)</f>
        <v>0</v>
      </c>
      <c r="C471" s="49">
        <f t="shared" ref="C471:H471" si="210">IF($I470=0,"-",C470/$I470)</f>
        <v>0</v>
      </c>
      <c r="D471" s="49">
        <f t="shared" si="210"/>
        <v>0</v>
      </c>
      <c r="E471" s="49">
        <f t="shared" si="210"/>
        <v>0</v>
      </c>
      <c r="F471" s="49">
        <f t="shared" si="210"/>
        <v>1</v>
      </c>
      <c r="G471" s="49">
        <f t="shared" si="210"/>
        <v>0</v>
      </c>
      <c r="H471" s="71">
        <f t="shared" si="210"/>
        <v>0</v>
      </c>
      <c r="I471" s="50">
        <f>SUM(B471:H471)</f>
        <v>1</v>
      </c>
      <c r="J471" s="5"/>
      <c r="K471" s="82" t="s">
        <v>83</v>
      </c>
      <c r="L471" s="99" t="str">
        <f>IF($S470=0,"-",L470/$S470)</f>
        <v>-</v>
      </c>
      <c r="M471" s="99" t="str">
        <f t="shared" ref="M471:R471" si="211">IF($S470=0,"-",M470/$S470)</f>
        <v>-</v>
      </c>
      <c r="N471" s="99" t="str">
        <f t="shared" si="211"/>
        <v>-</v>
      </c>
      <c r="O471" s="99" t="str">
        <f t="shared" si="211"/>
        <v>-</v>
      </c>
      <c r="P471" s="99" t="str">
        <f t="shared" si="211"/>
        <v>-</v>
      </c>
      <c r="Q471" s="99" t="str">
        <f t="shared" si="211"/>
        <v>-</v>
      </c>
      <c r="R471" s="100" t="str">
        <f t="shared" si="211"/>
        <v>-</v>
      </c>
      <c r="S471" s="101">
        <f>SUM(L471:R471)</f>
        <v>0</v>
      </c>
      <c r="T471" s="5"/>
      <c r="U471" s="1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1"/>
      <c r="AG471" s="1"/>
      <c r="AH471" s="1"/>
      <c r="AI471" s="1"/>
    </row>
    <row r="472" spans="1:35" ht="15" thickBot="1">
      <c r="A472" s="33"/>
      <c r="B472" s="33"/>
      <c r="C472" s="33"/>
      <c r="D472" s="33"/>
      <c r="E472" s="33"/>
      <c r="F472" s="33"/>
      <c r="G472" s="33"/>
      <c r="H472" s="33"/>
      <c r="I472" s="33"/>
      <c r="K472" s="33"/>
      <c r="L472" s="33"/>
      <c r="M472" s="33"/>
      <c r="N472" s="33"/>
      <c r="O472" s="33"/>
      <c r="P472" s="33"/>
      <c r="Q472" s="33"/>
      <c r="R472" s="33"/>
      <c r="S472" s="33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5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409" t="s">
        <v>41</v>
      </c>
      <c r="L473" s="84" t="s">
        <v>0</v>
      </c>
      <c r="M473" s="84" t="s">
        <v>1</v>
      </c>
      <c r="N473" s="84" t="s">
        <v>2</v>
      </c>
      <c r="O473" s="84" t="s">
        <v>3</v>
      </c>
      <c r="P473" s="84" t="s">
        <v>27</v>
      </c>
      <c r="Q473" s="84" t="s">
        <v>4</v>
      </c>
      <c r="R473" s="84" t="s">
        <v>5</v>
      </c>
      <c r="S473" s="85" t="s">
        <v>6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5" ht="15">
      <c r="A474" s="451" t="s">
        <v>41</v>
      </c>
      <c r="B474" s="387" t="s">
        <v>115</v>
      </c>
      <c r="C474" s="388"/>
      <c r="D474" s="388"/>
      <c r="E474" s="388"/>
      <c r="F474" s="388"/>
      <c r="G474" s="388"/>
      <c r="H474" s="388"/>
      <c r="I474" s="389"/>
      <c r="K474" s="410" t="s">
        <v>41</v>
      </c>
      <c r="L474" s="390" t="s">
        <v>115</v>
      </c>
      <c r="M474" s="391"/>
      <c r="N474" s="391"/>
      <c r="O474" s="391"/>
      <c r="P474" s="391"/>
      <c r="Q474" s="391"/>
      <c r="R474" s="391"/>
      <c r="S474" s="39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5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  <c r="K475" s="83" t="s">
        <v>7</v>
      </c>
      <c r="L475" s="393"/>
      <c r="M475" s="399"/>
      <c r="N475" s="399"/>
      <c r="O475" s="394"/>
      <c r="P475" s="38">
        <v>0</v>
      </c>
      <c r="Q475" s="393"/>
      <c r="R475" s="402"/>
      <c r="S475" s="103">
        <f>SUM(L475:R475)</f>
        <v>0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5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212">SUM(B476:H476)</f>
        <v>0</v>
      </c>
      <c r="K476" s="75" t="s">
        <v>8</v>
      </c>
      <c r="L476" s="395"/>
      <c r="M476" s="400"/>
      <c r="N476" s="400"/>
      <c r="O476" s="396"/>
      <c r="P476" s="88">
        <v>0</v>
      </c>
      <c r="Q476" s="395"/>
      <c r="R476" s="403"/>
      <c r="S476" s="90">
        <f t="shared" ref="S476:S495" si="213">SUM(L476:R476)</f>
        <v>0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5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212"/>
        <v>0</v>
      </c>
      <c r="K477" s="76" t="s">
        <v>10</v>
      </c>
      <c r="L477" s="395"/>
      <c r="M477" s="400"/>
      <c r="N477" s="400"/>
      <c r="O477" s="396"/>
      <c r="P477" s="44">
        <v>0</v>
      </c>
      <c r="Q477" s="395"/>
      <c r="R477" s="403"/>
      <c r="S477" s="87">
        <f t="shared" si="213"/>
        <v>0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5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212"/>
        <v>0</v>
      </c>
      <c r="K478" s="75" t="s">
        <v>52</v>
      </c>
      <c r="L478" s="395"/>
      <c r="M478" s="400"/>
      <c r="N478" s="400"/>
      <c r="O478" s="396"/>
      <c r="P478" s="88">
        <v>0</v>
      </c>
      <c r="Q478" s="395"/>
      <c r="R478" s="403"/>
      <c r="S478" s="90">
        <f t="shared" si="213"/>
        <v>0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5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212"/>
        <v>0</v>
      </c>
      <c r="K479" s="76" t="s">
        <v>16</v>
      </c>
      <c r="L479" s="395"/>
      <c r="M479" s="400"/>
      <c r="N479" s="400"/>
      <c r="O479" s="396"/>
      <c r="P479" s="44">
        <v>0</v>
      </c>
      <c r="Q479" s="395"/>
      <c r="R479" s="403"/>
      <c r="S479" s="87">
        <f t="shared" si="213"/>
        <v>0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5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212"/>
        <v>0</v>
      </c>
      <c r="K480" s="75" t="s">
        <v>64</v>
      </c>
      <c r="L480" s="395"/>
      <c r="M480" s="400"/>
      <c r="N480" s="400"/>
      <c r="O480" s="396"/>
      <c r="P480" s="88">
        <v>0</v>
      </c>
      <c r="Q480" s="395"/>
      <c r="R480" s="403"/>
      <c r="S480" s="90">
        <f t="shared" si="213"/>
        <v>0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5" ht="15">
      <c r="A481" s="29" t="s">
        <v>54</v>
      </c>
      <c r="B481" s="395"/>
      <c r="C481" s="400"/>
      <c r="D481" s="400"/>
      <c r="E481" s="396"/>
      <c r="F481" s="44">
        <v>18788.194406392638</v>
      </c>
      <c r="G481" s="395"/>
      <c r="H481" s="396"/>
      <c r="I481" s="40">
        <f t="shared" si="212"/>
        <v>18788.194406392638</v>
      </c>
      <c r="K481" s="76" t="s">
        <v>54</v>
      </c>
      <c r="L481" s="395"/>
      <c r="M481" s="400"/>
      <c r="N481" s="400"/>
      <c r="O481" s="396"/>
      <c r="P481" s="44">
        <v>648.05719043981048</v>
      </c>
      <c r="Q481" s="395"/>
      <c r="R481" s="403"/>
      <c r="S481" s="87">
        <f t="shared" si="213"/>
        <v>648.05719043981048</v>
      </c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3"/>
      <c r="AG481" s="3"/>
      <c r="AH481" s="3"/>
      <c r="AI481" s="3"/>
    </row>
    <row r="482" spans="1:35" ht="15">
      <c r="A482" s="28" t="s">
        <v>12</v>
      </c>
      <c r="B482" s="395"/>
      <c r="C482" s="400"/>
      <c r="D482" s="400"/>
      <c r="E482" s="396"/>
      <c r="F482" s="41">
        <v>6115.0005738255841</v>
      </c>
      <c r="G482" s="395"/>
      <c r="H482" s="396"/>
      <c r="I482" s="43">
        <f t="shared" si="212"/>
        <v>6115.0005738255841</v>
      </c>
      <c r="K482" s="75" t="s">
        <v>12</v>
      </c>
      <c r="L482" s="395"/>
      <c r="M482" s="400"/>
      <c r="N482" s="400"/>
      <c r="O482" s="396"/>
      <c r="P482" s="88">
        <v>1920.2228833927727</v>
      </c>
      <c r="Q482" s="395"/>
      <c r="R482" s="403"/>
      <c r="S482" s="90">
        <f t="shared" si="213"/>
        <v>1920.2228833927727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5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212"/>
        <v>0</v>
      </c>
      <c r="K483" s="76" t="s">
        <v>55</v>
      </c>
      <c r="L483" s="395"/>
      <c r="M483" s="400"/>
      <c r="N483" s="400"/>
      <c r="O483" s="396"/>
      <c r="P483" s="44">
        <v>-1.1080025785759062E-13</v>
      </c>
      <c r="Q483" s="395"/>
      <c r="R483" s="403"/>
      <c r="S483" s="87">
        <f t="shared" si="213"/>
        <v>-1.1080025785759062E-13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5" ht="15">
      <c r="A484" s="28" t="s">
        <v>17</v>
      </c>
      <c r="B484" s="395"/>
      <c r="C484" s="400"/>
      <c r="D484" s="400"/>
      <c r="E484" s="396"/>
      <c r="F484" s="41">
        <v>13.653286877504708</v>
      </c>
      <c r="G484" s="395"/>
      <c r="H484" s="396"/>
      <c r="I484" s="43">
        <f t="shared" si="212"/>
        <v>13.653286877504708</v>
      </c>
      <c r="K484" s="75" t="s">
        <v>17</v>
      </c>
      <c r="L484" s="395"/>
      <c r="M484" s="400"/>
      <c r="N484" s="400"/>
      <c r="O484" s="396"/>
      <c r="P484" s="88">
        <v>-0.20655028951103324</v>
      </c>
      <c r="Q484" s="395"/>
      <c r="R484" s="403"/>
      <c r="S484" s="90">
        <f t="shared" si="213"/>
        <v>-0.20655028951103324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5" ht="15">
      <c r="A485" s="29" t="s">
        <v>139</v>
      </c>
      <c r="B485" s="395"/>
      <c r="C485" s="400"/>
      <c r="D485" s="400"/>
      <c r="E485" s="396"/>
      <c r="F485" s="44">
        <v>5.8531762493781692</v>
      </c>
      <c r="G485" s="395"/>
      <c r="H485" s="396"/>
      <c r="I485" s="40">
        <f t="shared" si="212"/>
        <v>5.8531762493781692</v>
      </c>
      <c r="K485" s="76" t="s">
        <v>139</v>
      </c>
      <c r="L485" s="395"/>
      <c r="M485" s="400"/>
      <c r="N485" s="400"/>
      <c r="O485" s="396"/>
      <c r="P485" s="44">
        <v>4.9647280964013305</v>
      </c>
      <c r="Q485" s="395"/>
      <c r="R485" s="403"/>
      <c r="S485" s="87">
        <f t="shared" si="213"/>
        <v>4.9647280964013305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5" ht="15">
      <c r="A486" s="28" t="s">
        <v>25</v>
      </c>
      <c r="B486" s="395"/>
      <c r="C486" s="400"/>
      <c r="D486" s="400"/>
      <c r="E486" s="396"/>
      <c r="F486" s="41">
        <v>475.32703103385387</v>
      </c>
      <c r="G486" s="395"/>
      <c r="H486" s="396"/>
      <c r="I486" s="43">
        <f t="shared" si="212"/>
        <v>475.32703103385387</v>
      </c>
      <c r="K486" s="75" t="s">
        <v>25</v>
      </c>
      <c r="L486" s="395"/>
      <c r="M486" s="400"/>
      <c r="N486" s="400"/>
      <c r="O486" s="396"/>
      <c r="P486" s="88">
        <v>-5.7696070143720135E-12</v>
      </c>
      <c r="Q486" s="395"/>
      <c r="R486" s="403"/>
      <c r="S486" s="90">
        <f t="shared" si="213"/>
        <v>-5.7696070143720135E-12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5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212"/>
        <v>0</v>
      </c>
      <c r="K487" s="76" t="s">
        <v>24</v>
      </c>
      <c r="L487" s="395"/>
      <c r="M487" s="400"/>
      <c r="N487" s="400"/>
      <c r="O487" s="396"/>
      <c r="P487" s="44">
        <v>2.8421709430404007E-14</v>
      </c>
      <c r="Q487" s="395"/>
      <c r="R487" s="403"/>
      <c r="S487" s="87">
        <f t="shared" si="213"/>
        <v>2.8421709430404007E-14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5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212"/>
        <v>0</v>
      </c>
      <c r="K488" s="75" t="s">
        <v>56</v>
      </c>
      <c r="L488" s="395"/>
      <c r="M488" s="400"/>
      <c r="N488" s="400"/>
      <c r="O488" s="396"/>
      <c r="P488" s="88">
        <v>8.2717166449697288E-13</v>
      </c>
      <c r="Q488" s="395"/>
      <c r="R488" s="403"/>
      <c r="S488" s="90">
        <f t="shared" si="213"/>
        <v>8.2717166449697288E-13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5" ht="15">
      <c r="A489" s="29" t="s">
        <v>22</v>
      </c>
      <c r="B489" s="395"/>
      <c r="C489" s="400"/>
      <c r="D489" s="400"/>
      <c r="E489" s="396"/>
      <c r="F489" s="44">
        <v>1189.197681168896</v>
      </c>
      <c r="G489" s="395"/>
      <c r="H489" s="396"/>
      <c r="I489" s="40">
        <f t="shared" si="212"/>
        <v>1189.197681168896</v>
      </c>
      <c r="K489" s="76" t="s">
        <v>22</v>
      </c>
      <c r="L489" s="395"/>
      <c r="M489" s="400"/>
      <c r="N489" s="400"/>
      <c r="O489" s="396"/>
      <c r="P489" s="44">
        <v>300.92108642907175</v>
      </c>
      <c r="Q489" s="395"/>
      <c r="R489" s="403"/>
      <c r="S489" s="87">
        <f t="shared" si="213"/>
        <v>300.92108642907175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5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212"/>
        <v>0</v>
      </c>
      <c r="K490" s="75" t="s">
        <v>21</v>
      </c>
      <c r="L490" s="395"/>
      <c r="M490" s="400"/>
      <c r="N490" s="400"/>
      <c r="O490" s="396"/>
      <c r="P490" s="88">
        <v>0</v>
      </c>
      <c r="Q490" s="395"/>
      <c r="R490" s="403"/>
      <c r="S490" s="90">
        <f t="shared" si="213"/>
        <v>0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5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212"/>
        <v>0</v>
      </c>
      <c r="K491" s="77" t="s">
        <v>60</v>
      </c>
      <c r="L491" s="395"/>
      <c r="M491" s="400"/>
      <c r="N491" s="400"/>
      <c r="O491" s="396"/>
      <c r="P491" s="44">
        <v>0</v>
      </c>
      <c r="Q491" s="395"/>
      <c r="R491" s="403"/>
      <c r="S491" s="87">
        <f t="shared" si="213"/>
        <v>0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5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212"/>
        <v>0</v>
      </c>
      <c r="K492" s="78" t="s">
        <v>23</v>
      </c>
      <c r="L492" s="395"/>
      <c r="M492" s="400"/>
      <c r="N492" s="400"/>
      <c r="O492" s="396"/>
      <c r="P492" s="91">
        <v>0</v>
      </c>
      <c r="Q492" s="395"/>
      <c r="R492" s="403"/>
      <c r="S492" s="93">
        <f t="shared" si="213"/>
        <v>0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5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212"/>
        <v>0</v>
      </c>
      <c r="K493" s="79" t="s">
        <v>19</v>
      </c>
      <c r="L493" s="395"/>
      <c r="M493" s="400"/>
      <c r="N493" s="400"/>
      <c r="O493" s="396"/>
      <c r="P493" s="64">
        <v>0</v>
      </c>
      <c r="Q493" s="395"/>
      <c r="R493" s="403"/>
      <c r="S493" s="95">
        <f t="shared" si="213"/>
        <v>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5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212"/>
        <v>0</v>
      </c>
      <c r="K494" s="78" t="s">
        <v>20</v>
      </c>
      <c r="L494" s="395"/>
      <c r="M494" s="400"/>
      <c r="N494" s="400"/>
      <c r="O494" s="396"/>
      <c r="P494" s="91">
        <v>0</v>
      </c>
      <c r="Q494" s="395"/>
      <c r="R494" s="403"/>
      <c r="S494" s="93">
        <f t="shared" si="213"/>
        <v>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5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212"/>
        <v>0</v>
      </c>
      <c r="K495" s="80" t="s">
        <v>11</v>
      </c>
      <c r="L495" s="397"/>
      <c r="M495" s="401"/>
      <c r="N495" s="401"/>
      <c r="O495" s="398"/>
      <c r="P495" s="54">
        <v>0</v>
      </c>
      <c r="Q495" s="397"/>
      <c r="R495" s="404"/>
      <c r="S495" s="97">
        <f t="shared" si="213"/>
        <v>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5" ht="15">
      <c r="A496" s="35" t="s">
        <v>26</v>
      </c>
      <c r="B496" s="69">
        <f>SUM(B475:B491)</f>
        <v>0</v>
      </c>
      <c r="C496" s="69">
        <f t="shared" ref="C496:I496" si="214">SUM(C475:C491)</f>
        <v>0</v>
      </c>
      <c r="D496" s="69">
        <f t="shared" si="214"/>
        <v>0</v>
      </c>
      <c r="E496" s="69">
        <f t="shared" si="214"/>
        <v>0</v>
      </c>
      <c r="F496" s="69">
        <f t="shared" si="214"/>
        <v>26587.226155547847</v>
      </c>
      <c r="G496" s="69">
        <f t="shared" si="214"/>
        <v>0</v>
      </c>
      <c r="H496" s="70">
        <f t="shared" si="214"/>
        <v>0</v>
      </c>
      <c r="I496" s="40">
        <f t="shared" si="214"/>
        <v>26587.226155547847</v>
      </c>
      <c r="K496" s="81" t="s">
        <v>26</v>
      </c>
      <c r="L496" s="69">
        <f>SUM(L475:L491)</f>
        <v>0</v>
      </c>
      <c r="M496" s="69">
        <f t="shared" ref="M496:S496" si="215">SUM(M475:M491)</f>
        <v>0</v>
      </c>
      <c r="N496" s="69">
        <f t="shared" si="215"/>
        <v>0</v>
      </c>
      <c r="O496" s="69">
        <f t="shared" si="215"/>
        <v>0</v>
      </c>
      <c r="P496" s="69">
        <f t="shared" si="215"/>
        <v>2873.9593380685401</v>
      </c>
      <c r="Q496" s="69">
        <f t="shared" si="215"/>
        <v>0</v>
      </c>
      <c r="R496" s="70">
        <f t="shared" si="215"/>
        <v>0</v>
      </c>
      <c r="S496" s="98">
        <f t="shared" si="215"/>
        <v>2873.9593380685401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5" s="3" customFormat="1" ht="15" thickBot="1">
      <c r="A497" s="32" t="s">
        <v>83</v>
      </c>
      <c r="B497" s="49">
        <f>IF($I496=0,"-",B496/$I496)</f>
        <v>0</v>
      </c>
      <c r="C497" s="49">
        <f t="shared" ref="C497:H497" si="216">IF($I496=0,"-",C496/$I496)</f>
        <v>0</v>
      </c>
      <c r="D497" s="49">
        <f t="shared" si="216"/>
        <v>0</v>
      </c>
      <c r="E497" s="49">
        <f t="shared" si="216"/>
        <v>0</v>
      </c>
      <c r="F497" s="49">
        <f t="shared" si="216"/>
        <v>1</v>
      </c>
      <c r="G497" s="49">
        <f t="shared" si="216"/>
        <v>0</v>
      </c>
      <c r="H497" s="71">
        <f t="shared" si="216"/>
        <v>0</v>
      </c>
      <c r="I497" s="50">
        <f>SUM(B497:H497)</f>
        <v>1</v>
      </c>
      <c r="J497" s="5"/>
      <c r="K497" s="82" t="s">
        <v>83</v>
      </c>
      <c r="L497" s="145">
        <f>IF($S496=0,"-",L496/$S496)</f>
        <v>0</v>
      </c>
      <c r="M497" s="145">
        <f t="shared" ref="M497:R497" si="217">IF($S496=0,"-",M496/$S496)</f>
        <v>0</v>
      </c>
      <c r="N497" s="145">
        <f t="shared" si="217"/>
        <v>0</v>
      </c>
      <c r="O497" s="145">
        <f t="shared" si="217"/>
        <v>0</v>
      </c>
      <c r="P497" s="99">
        <f t="shared" si="217"/>
        <v>1</v>
      </c>
      <c r="Q497" s="99">
        <f t="shared" si="217"/>
        <v>0</v>
      </c>
      <c r="R497" s="100">
        <f t="shared" si="217"/>
        <v>0</v>
      </c>
      <c r="S497" s="101">
        <f>SUM(L497:R497)</f>
        <v>1</v>
      </c>
      <c r="T497" s="5"/>
      <c r="U497" s="1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1"/>
      <c r="AG497" s="1"/>
      <c r="AH497" s="1"/>
      <c r="AI497" s="1"/>
    </row>
    <row r="498" spans="1:35" ht="15" thickBot="1">
      <c r="A498" s="33"/>
      <c r="B498" s="33"/>
      <c r="C498" s="33"/>
      <c r="D498" s="33"/>
      <c r="E498" s="33"/>
      <c r="F498" s="33"/>
      <c r="G498" s="33"/>
      <c r="H498" s="33"/>
      <c r="I498" s="33"/>
      <c r="K498" s="33"/>
      <c r="L498" s="33"/>
      <c r="M498" s="33"/>
      <c r="N498" s="33"/>
      <c r="O498" s="33"/>
      <c r="P498" s="33"/>
      <c r="Q498" s="33"/>
      <c r="R498" s="33"/>
      <c r="S498" s="33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5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409" t="s">
        <v>42</v>
      </c>
      <c r="L499" s="84" t="s">
        <v>0</v>
      </c>
      <c r="M499" s="84" t="s">
        <v>1</v>
      </c>
      <c r="N499" s="84" t="s">
        <v>2</v>
      </c>
      <c r="O499" s="84" t="s">
        <v>3</v>
      </c>
      <c r="P499" s="84" t="s">
        <v>27</v>
      </c>
      <c r="Q499" s="84" t="s">
        <v>4</v>
      </c>
      <c r="R499" s="84" t="s">
        <v>5</v>
      </c>
      <c r="S499" s="85" t="s">
        <v>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5" ht="15">
      <c r="A500" s="451" t="s">
        <v>42</v>
      </c>
      <c r="B500" s="387" t="s">
        <v>115</v>
      </c>
      <c r="C500" s="388"/>
      <c r="D500" s="388"/>
      <c r="E500" s="388"/>
      <c r="F500" s="388"/>
      <c r="G500" s="388"/>
      <c r="H500" s="388"/>
      <c r="I500" s="389"/>
      <c r="K500" s="410" t="s">
        <v>42</v>
      </c>
      <c r="L500" s="390" t="s">
        <v>115</v>
      </c>
      <c r="M500" s="391"/>
      <c r="N500" s="391"/>
      <c r="O500" s="391"/>
      <c r="P500" s="391"/>
      <c r="Q500" s="391"/>
      <c r="R500" s="391"/>
      <c r="S500" s="39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5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  <c r="K501" s="83" t="s">
        <v>7</v>
      </c>
      <c r="L501" s="393"/>
      <c r="M501" s="399"/>
      <c r="N501" s="399"/>
      <c r="O501" s="394"/>
      <c r="P501" s="38">
        <v>0</v>
      </c>
      <c r="Q501" s="393"/>
      <c r="R501" s="402"/>
      <c r="S501" s="103">
        <f>SUM(L501:R501)</f>
        <v>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5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218">SUM(B502:H502)</f>
        <v>0</v>
      </c>
      <c r="K502" s="75" t="s">
        <v>8</v>
      </c>
      <c r="L502" s="395"/>
      <c r="M502" s="400"/>
      <c r="N502" s="400"/>
      <c r="O502" s="396"/>
      <c r="P502" s="88">
        <v>0</v>
      </c>
      <c r="Q502" s="395"/>
      <c r="R502" s="403"/>
      <c r="S502" s="90">
        <f t="shared" ref="S502:S521" si="219">SUM(L502:R502)</f>
        <v>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5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218"/>
        <v>0</v>
      </c>
      <c r="K503" s="76" t="s">
        <v>10</v>
      </c>
      <c r="L503" s="395"/>
      <c r="M503" s="400"/>
      <c r="N503" s="400"/>
      <c r="O503" s="396"/>
      <c r="P503" s="44">
        <v>0</v>
      </c>
      <c r="Q503" s="395"/>
      <c r="R503" s="403"/>
      <c r="S503" s="87">
        <f t="shared" si="219"/>
        <v>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5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218"/>
        <v>0</v>
      </c>
      <c r="K504" s="75" t="s">
        <v>52</v>
      </c>
      <c r="L504" s="395"/>
      <c r="M504" s="400"/>
      <c r="N504" s="400"/>
      <c r="O504" s="396"/>
      <c r="P504" s="88">
        <v>0</v>
      </c>
      <c r="Q504" s="395"/>
      <c r="R504" s="403"/>
      <c r="S504" s="90">
        <f t="shared" si="219"/>
        <v>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5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218"/>
        <v>0</v>
      </c>
      <c r="K505" s="76" t="s">
        <v>16</v>
      </c>
      <c r="L505" s="395"/>
      <c r="M505" s="400"/>
      <c r="N505" s="400"/>
      <c r="O505" s="396"/>
      <c r="P505" s="44">
        <v>0</v>
      </c>
      <c r="Q505" s="395"/>
      <c r="R505" s="403"/>
      <c r="S505" s="87">
        <f t="shared" si="219"/>
        <v>0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5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218"/>
        <v>0</v>
      </c>
      <c r="K506" s="75" t="s">
        <v>64</v>
      </c>
      <c r="L506" s="395"/>
      <c r="M506" s="400"/>
      <c r="N506" s="400"/>
      <c r="O506" s="396"/>
      <c r="P506" s="88">
        <v>0</v>
      </c>
      <c r="Q506" s="395"/>
      <c r="R506" s="403"/>
      <c r="S506" s="90">
        <f t="shared" si="219"/>
        <v>0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5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218"/>
        <v>0</v>
      </c>
      <c r="K507" s="76" t="s">
        <v>54</v>
      </c>
      <c r="L507" s="395"/>
      <c r="M507" s="400"/>
      <c r="N507" s="400"/>
      <c r="O507" s="396"/>
      <c r="P507" s="44">
        <v>0</v>
      </c>
      <c r="Q507" s="395"/>
      <c r="R507" s="403"/>
      <c r="S507" s="87">
        <f t="shared" si="219"/>
        <v>0</v>
      </c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3"/>
      <c r="AG507" s="3"/>
      <c r="AH507" s="3"/>
      <c r="AI507" s="3"/>
    </row>
    <row r="508" spans="1:35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218"/>
        <v>0</v>
      </c>
      <c r="K508" s="75" t="s">
        <v>12</v>
      </c>
      <c r="L508" s="395"/>
      <c r="M508" s="400"/>
      <c r="N508" s="400"/>
      <c r="O508" s="396"/>
      <c r="P508" s="88">
        <v>0</v>
      </c>
      <c r="Q508" s="395"/>
      <c r="R508" s="403"/>
      <c r="S508" s="90">
        <f t="shared" si="219"/>
        <v>0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5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218"/>
        <v>0</v>
      </c>
      <c r="K509" s="76" t="s">
        <v>55</v>
      </c>
      <c r="L509" s="395"/>
      <c r="M509" s="400"/>
      <c r="N509" s="400"/>
      <c r="O509" s="396"/>
      <c r="P509" s="44">
        <v>0</v>
      </c>
      <c r="Q509" s="395"/>
      <c r="R509" s="403"/>
      <c r="S509" s="87">
        <f t="shared" si="219"/>
        <v>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5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218"/>
        <v>0</v>
      </c>
      <c r="K510" s="75" t="s">
        <v>17</v>
      </c>
      <c r="L510" s="395"/>
      <c r="M510" s="400"/>
      <c r="N510" s="400"/>
      <c r="O510" s="396"/>
      <c r="P510" s="88">
        <v>0</v>
      </c>
      <c r="Q510" s="395"/>
      <c r="R510" s="403"/>
      <c r="S510" s="90">
        <f t="shared" si="219"/>
        <v>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5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218"/>
        <v>0</v>
      </c>
      <c r="K511" s="76" t="s">
        <v>139</v>
      </c>
      <c r="L511" s="395"/>
      <c r="M511" s="400"/>
      <c r="N511" s="400"/>
      <c r="O511" s="396"/>
      <c r="P511" s="44">
        <v>0</v>
      </c>
      <c r="Q511" s="395"/>
      <c r="R511" s="403"/>
      <c r="S511" s="87">
        <f t="shared" si="219"/>
        <v>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5" ht="15">
      <c r="A512" s="28" t="s">
        <v>25</v>
      </c>
      <c r="B512" s="395"/>
      <c r="C512" s="400"/>
      <c r="D512" s="400"/>
      <c r="E512" s="396"/>
      <c r="F512" s="41">
        <v>268.98839999999996</v>
      </c>
      <c r="G512" s="395"/>
      <c r="H512" s="396"/>
      <c r="I512" s="43">
        <f t="shared" si="218"/>
        <v>268.98839999999996</v>
      </c>
      <c r="K512" s="75" t="s">
        <v>25</v>
      </c>
      <c r="L512" s="395"/>
      <c r="M512" s="400"/>
      <c r="N512" s="400"/>
      <c r="O512" s="396"/>
      <c r="P512" s="88">
        <v>0</v>
      </c>
      <c r="Q512" s="395"/>
      <c r="R512" s="403"/>
      <c r="S512" s="90">
        <f t="shared" si="219"/>
        <v>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5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218"/>
        <v>0</v>
      </c>
      <c r="K513" s="76" t="s">
        <v>24</v>
      </c>
      <c r="L513" s="395"/>
      <c r="M513" s="400"/>
      <c r="N513" s="400"/>
      <c r="O513" s="396"/>
      <c r="P513" s="44">
        <v>0</v>
      </c>
      <c r="Q513" s="395"/>
      <c r="R513" s="403"/>
      <c r="S513" s="87">
        <f t="shared" si="219"/>
        <v>0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5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218"/>
        <v>0</v>
      </c>
      <c r="K514" s="75" t="s">
        <v>56</v>
      </c>
      <c r="L514" s="395"/>
      <c r="M514" s="400"/>
      <c r="N514" s="400"/>
      <c r="O514" s="396"/>
      <c r="P514" s="88">
        <v>0</v>
      </c>
      <c r="Q514" s="395"/>
      <c r="R514" s="403"/>
      <c r="S514" s="90">
        <f t="shared" si="219"/>
        <v>0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5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218"/>
        <v>0</v>
      </c>
      <c r="K515" s="76" t="s">
        <v>22</v>
      </c>
      <c r="L515" s="395"/>
      <c r="M515" s="400"/>
      <c r="N515" s="400"/>
      <c r="O515" s="396"/>
      <c r="P515" s="44">
        <v>0</v>
      </c>
      <c r="Q515" s="395"/>
      <c r="R515" s="403"/>
      <c r="S515" s="87">
        <f t="shared" si="219"/>
        <v>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5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218"/>
        <v>0</v>
      </c>
      <c r="K516" s="75" t="s">
        <v>21</v>
      </c>
      <c r="L516" s="395"/>
      <c r="M516" s="400"/>
      <c r="N516" s="400"/>
      <c r="O516" s="396"/>
      <c r="P516" s="88">
        <v>0</v>
      </c>
      <c r="Q516" s="395"/>
      <c r="R516" s="403"/>
      <c r="S516" s="90">
        <f t="shared" si="219"/>
        <v>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5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218"/>
        <v>0</v>
      </c>
      <c r="K517" s="77" t="s">
        <v>60</v>
      </c>
      <c r="L517" s="395"/>
      <c r="M517" s="400"/>
      <c r="N517" s="400"/>
      <c r="O517" s="396"/>
      <c r="P517" s="44">
        <v>0</v>
      </c>
      <c r="Q517" s="395"/>
      <c r="R517" s="403"/>
      <c r="S517" s="87">
        <f t="shared" si="219"/>
        <v>0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5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218"/>
        <v>0</v>
      </c>
      <c r="K518" s="78" t="s">
        <v>23</v>
      </c>
      <c r="L518" s="395"/>
      <c r="M518" s="400"/>
      <c r="N518" s="400"/>
      <c r="O518" s="396"/>
      <c r="P518" s="91">
        <v>0</v>
      </c>
      <c r="Q518" s="395"/>
      <c r="R518" s="403"/>
      <c r="S518" s="93">
        <f t="shared" si="219"/>
        <v>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5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218"/>
        <v>0</v>
      </c>
      <c r="K519" s="79" t="s">
        <v>19</v>
      </c>
      <c r="L519" s="395"/>
      <c r="M519" s="400"/>
      <c r="N519" s="400"/>
      <c r="O519" s="396"/>
      <c r="P519" s="64">
        <v>0</v>
      </c>
      <c r="Q519" s="395"/>
      <c r="R519" s="403"/>
      <c r="S519" s="95">
        <f t="shared" si="219"/>
        <v>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5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218"/>
        <v>0</v>
      </c>
      <c r="K520" s="78" t="s">
        <v>20</v>
      </c>
      <c r="L520" s="395"/>
      <c r="M520" s="400"/>
      <c r="N520" s="400"/>
      <c r="O520" s="396"/>
      <c r="P520" s="91">
        <v>0</v>
      </c>
      <c r="Q520" s="395"/>
      <c r="R520" s="403"/>
      <c r="S520" s="93">
        <f t="shared" si="219"/>
        <v>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5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218"/>
        <v>0</v>
      </c>
      <c r="K521" s="80" t="s">
        <v>11</v>
      </c>
      <c r="L521" s="397"/>
      <c r="M521" s="401"/>
      <c r="N521" s="401"/>
      <c r="O521" s="398"/>
      <c r="P521" s="54">
        <v>0</v>
      </c>
      <c r="Q521" s="397"/>
      <c r="R521" s="404"/>
      <c r="S521" s="97">
        <f t="shared" si="219"/>
        <v>0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5" ht="15">
      <c r="A522" s="35" t="s">
        <v>26</v>
      </c>
      <c r="B522" s="69">
        <f>SUM(B501:B517)</f>
        <v>0</v>
      </c>
      <c r="C522" s="69">
        <f t="shared" ref="C522:I522" si="220">SUM(C501:C517)</f>
        <v>0</v>
      </c>
      <c r="D522" s="69">
        <f t="shared" si="220"/>
        <v>0</v>
      </c>
      <c r="E522" s="69">
        <f t="shared" si="220"/>
        <v>0</v>
      </c>
      <c r="F522" s="69">
        <f t="shared" si="220"/>
        <v>268.98839999999996</v>
      </c>
      <c r="G522" s="69">
        <f t="shared" si="220"/>
        <v>0</v>
      </c>
      <c r="H522" s="70">
        <f t="shared" si="220"/>
        <v>0</v>
      </c>
      <c r="I522" s="40">
        <f t="shared" si="220"/>
        <v>268.98839999999996</v>
      </c>
      <c r="K522" s="81" t="s">
        <v>26</v>
      </c>
      <c r="L522" s="69">
        <f>SUM(L501:L517)</f>
        <v>0</v>
      </c>
      <c r="M522" s="69">
        <f t="shared" ref="M522:S522" si="221">SUM(M501:M517)</f>
        <v>0</v>
      </c>
      <c r="N522" s="69">
        <f t="shared" si="221"/>
        <v>0</v>
      </c>
      <c r="O522" s="69">
        <f t="shared" si="221"/>
        <v>0</v>
      </c>
      <c r="P522" s="69">
        <f t="shared" si="221"/>
        <v>0</v>
      </c>
      <c r="Q522" s="69">
        <f t="shared" si="221"/>
        <v>0</v>
      </c>
      <c r="R522" s="70">
        <f t="shared" si="221"/>
        <v>0</v>
      </c>
      <c r="S522" s="98">
        <f t="shared" si="221"/>
        <v>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5" s="3" customFormat="1" ht="15" thickBot="1">
      <c r="A523" s="32" t="s">
        <v>83</v>
      </c>
      <c r="B523" s="49">
        <f>IF($I522=0,"-",B522/$I522)</f>
        <v>0</v>
      </c>
      <c r="C523" s="49">
        <f t="shared" ref="C523:H523" si="222">IF($I522=0,"-",C522/$I522)</f>
        <v>0</v>
      </c>
      <c r="D523" s="49">
        <f t="shared" si="222"/>
        <v>0</v>
      </c>
      <c r="E523" s="49">
        <f t="shared" si="222"/>
        <v>0</v>
      </c>
      <c r="F523" s="49">
        <f t="shared" si="222"/>
        <v>1</v>
      </c>
      <c r="G523" s="49">
        <f t="shared" si="222"/>
        <v>0</v>
      </c>
      <c r="H523" s="71">
        <f t="shared" si="222"/>
        <v>0</v>
      </c>
      <c r="I523" s="50">
        <f>SUM(B523:H523)</f>
        <v>1</v>
      </c>
      <c r="J523" s="5"/>
      <c r="K523" s="82" t="s">
        <v>83</v>
      </c>
      <c r="L523" s="145" t="str">
        <f>IF($S522=0,"-",L522/$S522)</f>
        <v>-</v>
      </c>
      <c r="M523" s="145" t="str">
        <f t="shared" ref="M523:R523" si="223">IF($S522=0,"-",M522/$S522)</f>
        <v>-</v>
      </c>
      <c r="N523" s="145" t="str">
        <f t="shared" si="223"/>
        <v>-</v>
      </c>
      <c r="O523" s="145" t="str">
        <f t="shared" si="223"/>
        <v>-</v>
      </c>
      <c r="P523" s="99" t="str">
        <f t="shared" si="223"/>
        <v>-</v>
      </c>
      <c r="Q523" s="145" t="str">
        <f t="shared" si="223"/>
        <v>-</v>
      </c>
      <c r="R523" s="145" t="str">
        <f t="shared" si="223"/>
        <v>-</v>
      </c>
      <c r="S523" s="146">
        <f>SUM(L523:R523)</f>
        <v>0</v>
      </c>
      <c r="T523" s="5"/>
      <c r="U523" s="1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1"/>
      <c r="AG523" s="1"/>
      <c r="AH523" s="1"/>
      <c r="AI523" s="1"/>
    </row>
    <row r="524" spans="1:35" ht="15" thickBot="1">
      <c r="A524" s="33"/>
      <c r="B524" s="33"/>
      <c r="C524" s="33"/>
      <c r="D524" s="33"/>
      <c r="E524" s="33"/>
      <c r="F524" s="33"/>
      <c r="G524" s="33"/>
      <c r="H524" s="33"/>
      <c r="I524" s="33"/>
      <c r="K524" s="33"/>
      <c r="L524" s="33"/>
      <c r="M524" s="33"/>
      <c r="N524" s="33"/>
      <c r="O524" s="33"/>
      <c r="P524" s="33"/>
      <c r="Q524" s="33"/>
      <c r="R524" s="33"/>
      <c r="S524" s="33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5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409" t="s">
        <v>43</v>
      </c>
      <c r="L525" s="84" t="s">
        <v>0</v>
      </c>
      <c r="M525" s="84" t="s">
        <v>1</v>
      </c>
      <c r="N525" s="84" t="s">
        <v>2</v>
      </c>
      <c r="O525" s="84" t="s">
        <v>3</v>
      </c>
      <c r="P525" s="84" t="s">
        <v>27</v>
      </c>
      <c r="Q525" s="84" t="s">
        <v>4</v>
      </c>
      <c r="R525" s="84" t="s">
        <v>5</v>
      </c>
      <c r="S525" s="85" t="s">
        <v>6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5" ht="15">
      <c r="A526" s="451" t="s">
        <v>43</v>
      </c>
      <c r="B526" s="387" t="s">
        <v>115</v>
      </c>
      <c r="C526" s="388"/>
      <c r="D526" s="388"/>
      <c r="E526" s="388"/>
      <c r="F526" s="388"/>
      <c r="G526" s="388"/>
      <c r="H526" s="388"/>
      <c r="I526" s="389"/>
      <c r="K526" s="410" t="s">
        <v>43</v>
      </c>
      <c r="L526" s="390" t="s">
        <v>115</v>
      </c>
      <c r="M526" s="391"/>
      <c r="N526" s="391"/>
      <c r="O526" s="391"/>
      <c r="P526" s="391"/>
      <c r="Q526" s="391"/>
      <c r="R526" s="391"/>
      <c r="S526" s="39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5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  <c r="K527" s="83" t="s">
        <v>7</v>
      </c>
      <c r="L527" s="393"/>
      <c r="M527" s="399"/>
      <c r="N527" s="399"/>
      <c r="O527" s="394"/>
      <c r="P527" s="38">
        <v>0</v>
      </c>
      <c r="Q527" s="393"/>
      <c r="R527" s="402"/>
      <c r="S527" s="103">
        <f>SUM(L527:R527)</f>
        <v>0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5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224">SUM(B528:H528)</f>
        <v>0</v>
      </c>
      <c r="K528" s="75" t="s">
        <v>8</v>
      </c>
      <c r="L528" s="395"/>
      <c r="M528" s="400"/>
      <c r="N528" s="400"/>
      <c r="O528" s="396"/>
      <c r="P528" s="88">
        <v>0</v>
      </c>
      <c r="Q528" s="395"/>
      <c r="R528" s="403"/>
      <c r="S528" s="90">
        <f t="shared" ref="S528:S547" si="225">SUM(L528:R528)</f>
        <v>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5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224"/>
        <v>0</v>
      </c>
      <c r="K529" s="76" t="s">
        <v>10</v>
      </c>
      <c r="L529" s="395"/>
      <c r="M529" s="400"/>
      <c r="N529" s="400"/>
      <c r="O529" s="396"/>
      <c r="P529" s="44">
        <v>0</v>
      </c>
      <c r="Q529" s="395"/>
      <c r="R529" s="403"/>
      <c r="S529" s="87">
        <f t="shared" si="225"/>
        <v>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5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224"/>
        <v>0</v>
      </c>
      <c r="K530" s="75" t="s">
        <v>52</v>
      </c>
      <c r="L530" s="395"/>
      <c r="M530" s="400"/>
      <c r="N530" s="400"/>
      <c r="O530" s="396"/>
      <c r="P530" s="88">
        <v>0</v>
      </c>
      <c r="Q530" s="395"/>
      <c r="R530" s="403"/>
      <c r="S530" s="90">
        <f t="shared" si="225"/>
        <v>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5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224"/>
        <v>0</v>
      </c>
      <c r="K531" s="76" t="s">
        <v>16</v>
      </c>
      <c r="L531" s="395"/>
      <c r="M531" s="400"/>
      <c r="N531" s="400"/>
      <c r="O531" s="396"/>
      <c r="P531" s="44">
        <v>0</v>
      </c>
      <c r="Q531" s="395"/>
      <c r="R531" s="403"/>
      <c r="S531" s="87">
        <f t="shared" si="225"/>
        <v>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5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224"/>
        <v>0</v>
      </c>
      <c r="K532" s="75" t="s">
        <v>64</v>
      </c>
      <c r="L532" s="395"/>
      <c r="M532" s="400"/>
      <c r="N532" s="400"/>
      <c r="O532" s="396"/>
      <c r="P532" s="88">
        <v>0</v>
      </c>
      <c r="Q532" s="395"/>
      <c r="R532" s="403"/>
      <c r="S532" s="90">
        <f t="shared" si="225"/>
        <v>0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5" ht="15">
      <c r="A533" s="29" t="s">
        <v>54</v>
      </c>
      <c r="B533" s="395"/>
      <c r="C533" s="400"/>
      <c r="D533" s="400"/>
      <c r="E533" s="396"/>
      <c r="F533" s="44">
        <v>8.6002693155904826</v>
      </c>
      <c r="G533" s="395"/>
      <c r="H533" s="396"/>
      <c r="I533" s="40">
        <f t="shared" si="224"/>
        <v>8.6002693155904826</v>
      </c>
      <c r="K533" s="76" t="s">
        <v>54</v>
      </c>
      <c r="L533" s="395"/>
      <c r="M533" s="400"/>
      <c r="N533" s="400"/>
      <c r="O533" s="396"/>
      <c r="P533" s="44">
        <v>0</v>
      </c>
      <c r="Q533" s="395"/>
      <c r="R533" s="403"/>
      <c r="S533" s="87">
        <f t="shared" si="225"/>
        <v>0</v>
      </c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3"/>
      <c r="AG533" s="3"/>
      <c r="AH533" s="3"/>
      <c r="AI533" s="3"/>
    </row>
    <row r="534" spans="1:35" ht="15">
      <c r="A534" s="28" t="s">
        <v>12</v>
      </c>
      <c r="B534" s="395"/>
      <c r="C534" s="400"/>
      <c r="D534" s="400"/>
      <c r="E534" s="396"/>
      <c r="F534" s="41">
        <v>0.87178291092671478</v>
      </c>
      <c r="G534" s="395"/>
      <c r="H534" s="396"/>
      <c r="I534" s="43">
        <f t="shared" si="224"/>
        <v>0.87178291092671478</v>
      </c>
      <c r="K534" s="75" t="s">
        <v>12</v>
      </c>
      <c r="L534" s="395"/>
      <c r="M534" s="400"/>
      <c r="N534" s="400"/>
      <c r="O534" s="396"/>
      <c r="P534" s="88">
        <v>0</v>
      </c>
      <c r="Q534" s="395"/>
      <c r="R534" s="403"/>
      <c r="S534" s="90">
        <f t="shared" si="225"/>
        <v>0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5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224"/>
        <v>0</v>
      </c>
      <c r="K535" s="76" t="s">
        <v>55</v>
      </c>
      <c r="L535" s="395"/>
      <c r="M535" s="400"/>
      <c r="N535" s="400"/>
      <c r="O535" s="396"/>
      <c r="P535" s="44">
        <v>0</v>
      </c>
      <c r="Q535" s="395"/>
      <c r="R535" s="403"/>
      <c r="S535" s="87">
        <f t="shared" si="225"/>
        <v>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5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224"/>
        <v>0</v>
      </c>
      <c r="K536" s="75" t="s">
        <v>17</v>
      </c>
      <c r="L536" s="395"/>
      <c r="M536" s="400"/>
      <c r="N536" s="400"/>
      <c r="O536" s="396"/>
      <c r="P536" s="88">
        <v>0</v>
      </c>
      <c r="Q536" s="395"/>
      <c r="R536" s="403"/>
      <c r="S536" s="90">
        <f t="shared" si="225"/>
        <v>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5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224"/>
        <v>0</v>
      </c>
      <c r="K537" s="76" t="s">
        <v>139</v>
      </c>
      <c r="L537" s="395"/>
      <c r="M537" s="400"/>
      <c r="N537" s="400"/>
      <c r="O537" s="396"/>
      <c r="P537" s="44">
        <v>0</v>
      </c>
      <c r="Q537" s="395"/>
      <c r="R537" s="403"/>
      <c r="S537" s="87">
        <f t="shared" si="225"/>
        <v>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5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224"/>
        <v>0</v>
      </c>
      <c r="K538" s="75" t="s">
        <v>25</v>
      </c>
      <c r="L538" s="395"/>
      <c r="M538" s="400"/>
      <c r="N538" s="400"/>
      <c r="O538" s="396"/>
      <c r="P538" s="88">
        <v>0</v>
      </c>
      <c r="Q538" s="395"/>
      <c r="R538" s="403"/>
      <c r="S538" s="90">
        <f t="shared" si="225"/>
        <v>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5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224"/>
        <v>0</v>
      </c>
      <c r="K539" s="76" t="s">
        <v>24</v>
      </c>
      <c r="L539" s="395"/>
      <c r="M539" s="400"/>
      <c r="N539" s="400"/>
      <c r="O539" s="396"/>
      <c r="P539" s="44">
        <v>0</v>
      </c>
      <c r="Q539" s="395"/>
      <c r="R539" s="403"/>
      <c r="S539" s="87">
        <f t="shared" si="225"/>
        <v>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5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224"/>
        <v>0</v>
      </c>
      <c r="K540" s="75" t="s">
        <v>56</v>
      </c>
      <c r="L540" s="395"/>
      <c r="M540" s="400"/>
      <c r="N540" s="400"/>
      <c r="O540" s="396"/>
      <c r="P540" s="88">
        <v>0</v>
      </c>
      <c r="Q540" s="395"/>
      <c r="R540" s="403"/>
      <c r="S540" s="90">
        <f t="shared" si="225"/>
        <v>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5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224"/>
        <v>0</v>
      </c>
      <c r="K541" s="76" t="s">
        <v>22</v>
      </c>
      <c r="L541" s="395"/>
      <c r="M541" s="400"/>
      <c r="N541" s="400"/>
      <c r="O541" s="396"/>
      <c r="P541" s="44">
        <v>0</v>
      </c>
      <c r="Q541" s="395"/>
      <c r="R541" s="403"/>
      <c r="S541" s="87">
        <f t="shared" si="225"/>
        <v>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5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224"/>
        <v>0</v>
      </c>
      <c r="K542" s="75" t="s">
        <v>21</v>
      </c>
      <c r="L542" s="395"/>
      <c r="M542" s="400"/>
      <c r="N542" s="400"/>
      <c r="O542" s="396"/>
      <c r="P542" s="88">
        <v>0</v>
      </c>
      <c r="Q542" s="395"/>
      <c r="R542" s="403"/>
      <c r="S542" s="90">
        <f t="shared" si="225"/>
        <v>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5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224"/>
        <v>0</v>
      </c>
      <c r="K543" s="77" t="s">
        <v>60</v>
      </c>
      <c r="L543" s="395"/>
      <c r="M543" s="400"/>
      <c r="N543" s="400"/>
      <c r="O543" s="396"/>
      <c r="P543" s="44">
        <v>0</v>
      </c>
      <c r="Q543" s="395"/>
      <c r="R543" s="403"/>
      <c r="S543" s="87">
        <f t="shared" si="225"/>
        <v>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5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224"/>
        <v>0</v>
      </c>
      <c r="K544" s="78" t="s">
        <v>23</v>
      </c>
      <c r="L544" s="395"/>
      <c r="M544" s="400"/>
      <c r="N544" s="400"/>
      <c r="O544" s="396"/>
      <c r="P544" s="91">
        <v>0</v>
      </c>
      <c r="Q544" s="395"/>
      <c r="R544" s="403"/>
      <c r="S544" s="93">
        <f t="shared" si="225"/>
        <v>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5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224"/>
        <v>0</v>
      </c>
      <c r="K545" s="79" t="s">
        <v>19</v>
      </c>
      <c r="L545" s="395"/>
      <c r="M545" s="400"/>
      <c r="N545" s="400"/>
      <c r="O545" s="396"/>
      <c r="P545" s="64">
        <v>0</v>
      </c>
      <c r="Q545" s="395"/>
      <c r="R545" s="403"/>
      <c r="S545" s="95">
        <f t="shared" si="225"/>
        <v>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5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224"/>
        <v>0</v>
      </c>
      <c r="K546" s="78" t="s">
        <v>20</v>
      </c>
      <c r="L546" s="395"/>
      <c r="M546" s="400"/>
      <c r="N546" s="400"/>
      <c r="O546" s="396"/>
      <c r="P546" s="91">
        <v>0</v>
      </c>
      <c r="Q546" s="395"/>
      <c r="R546" s="403"/>
      <c r="S546" s="93">
        <f t="shared" si="225"/>
        <v>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5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224"/>
        <v>0</v>
      </c>
      <c r="K547" s="80" t="s">
        <v>11</v>
      </c>
      <c r="L547" s="397"/>
      <c r="M547" s="401"/>
      <c r="N547" s="401"/>
      <c r="O547" s="398"/>
      <c r="P547" s="54">
        <v>0</v>
      </c>
      <c r="Q547" s="397"/>
      <c r="R547" s="404"/>
      <c r="S547" s="97">
        <f t="shared" si="225"/>
        <v>0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5" ht="15">
      <c r="A548" s="35" t="s">
        <v>26</v>
      </c>
      <c r="B548" s="69">
        <f>SUM(B527:B543)</f>
        <v>0</v>
      </c>
      <c r="C548" s="69">
        <f t="shared" ref="C548:I548" si="226">SUM(C527:C543)</f>
        <v>0</v>
      </c>
      <c r="D548" s="69">
        <f t="shared" si="226"/>
        <v>0</v>
      </c>
      <c r="E548" s="69">
        <f t="shared" si="226"/>
        <v>0</v>
      </c>
      <c r="F548" s="69">
        <f t="shared" si="226"/>
        <v>9.4720522265171976</v>
      </c>
      <c r="G548" s="69">
        <f t="shared" si="226"/>
        <v>0</v>
      </c>
      <c r="H548" s="70">
        <f t="shared" si="226"/>
        <v>0</v>
      </c>
      <c r="I548" s="40">
        <f t="shared" si="226"/>
        <v>9.4720522265171976</v>
      </c>
      <c r="K548" s="81" t="s">
        <v>26</v>
      </c>
      <c r="L548" s="69">
        <f>SUM(L527:L543)</f>
        <v>0</v>
      </c>
      <c r="M548" s="69">
        <f t="shared" ref="M548:S548" si="227">SUM(M527:M543)</f>
        <v>0</v>
      </c>
      <c r="N548" s="69">
        <f t="shared" si="227"/>
        <v>0</v>
      </c>
      <c r="O548" s="69">
        <f t="shared" si="227"/>
        <v>0</v>
      </c>
      <c r="P548" s="69">
        <f t="shared" si="227"/>
        <v>0</v>
      </c>
      <c r="Q548" s="69">
        <f t="shared" si="227"/>
        <v>0</v>
      </c>
      <c r="R548" s="70">
        <f t="shared" si="227"/>
        <v>0</v>
      </c>
      <c r="S548" s="98">
        <f t="shared" si="227"/>
        <v>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5" s="3" customFormat="1" ht="15" thickBot="1">
      <c r="A549" s="32" t="s">
        <v>83</v>
      </c>
      <c r="B549" s="49">
        <f>IF($I548=0,"-",B548/$I548)</f>
        <v>0</v>
      </c>
      <c r="C549" s="49">
        <f t="shared" ref="C549:H549" si="228">IF($I548=0,"-",C548/$I548)</f>
        <v>0</v>
      </c>
      <c r="D549" s="49">
        <f t="shared" si="228"/>
        <v>0</v>
      </c>
      <c r="E549" s="49">
        <f t="shared" si="228"/>
        <v>0</v>
      </c>
      <c r="F549" s="49">
        <f t="shared" si="228"/>
        <v>1</v>
      </c>
      <c r="G549" s="49">
        <f t="shared" si="228"/>
        <v>0</v>
      </c>
      <c r="H549" s="71">
        <f t="shared" si="228"/>
        <v>0</v>
      </c>
      <c r="I549" s="50">
        <f>SUM(B549:H549)</f>
        <v>1</v>
      </c>
      <c r="J549" s="5"/>
      <c r="K549" s="82" t="s">
        <v>83</v>
      </c>
      <c r="L549" s="145" t="str">
        <f>IF($S548=0,"-",L548/$S548)</f>
        <v>-</v>
      </c>
      <c r="M549" s="145" t="str">
        <f t="shared" ref="M549:R549" si="229">IF($S548=0,"-",M548/$S548)</f>
        <v>-</v>
      </c>
      <c r="N549" s="145" t="str">
        <f t="shared" si="229"/>
        <v>-</v>
      </c>
      <c r="O549" s="145" t="str">
        <f t="shared" si="229"/>
        <v>-</v>
      </c>
      <c r="P549" s="99" t="str">
        <f t="shared" si="229"/>
        <v>-</v>
      </c>
      <c r="Q549" s="145" t="str">
        <f t="shared" si="229"/>
        <v>-</v>
      </c>
      <c r="R549" s="145" t="str">
        <f t="shared" si="229"/>
        <v>-</v>
      </c>
      <c r="S549" s="146">
        <f>SUM(L549:R549)</f>
        <v>0</v>
      </c>
      <c r="T549" s="5"/>
      <c r="U549" s="1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1"/>
      <c r="AG549" s="1"/>
      <c r="AH549" s="1"/>
      <c r="AI549" s="1"/>
    </row>
    <row r="550" spans="1:35" ht="15" thickBot="1">
      <c r="A550" s="33"/>
      <c r="B550" s="33"/>
      <c r="C550" s="33"/>
      <c r="D550" s="33"/>
      <c r="E550" s="33"/>
      <c r="F550" s="33"/>
      <c r="G550" s="33"/>
      <c r="H550" s="33"/>
      <c r="I550" s="33"/>
      <c r="K550" s="33"/>
      <c r="L550" s="33"/>
      <c r="M550" s="33"/>
      <c r="N550" s="33"/>
      <c r="O550" s="33"/>
      <c r="P550" s="33"/>
      <c r="Q550" s="33"/>
      <c r="R550" s="33"/>
      <c r="S550" s="33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5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409" t="s">
        <v>44</v>
      </c>
      <c r="L551" s="84" t="s">
        <v>0</v>
      </c>
      <c r="M551" s="84" t="s">
        <v>1</v>
      </c>
      <c r="N551" s="84" t="s">
        <v>2</v>
      </c>
      <c r="O551" s="84" t="s">
        <v>3</v>
      </c>
      <c r="P551" s="84" t="s">
        <v>27</v>
      </c>
      <c r="Q551" s="84" t="s">
        <v>4</v>
      </c>
      <c r="R551" s="84" t="s">
        <v>5</v>
      </c>
      <c r="S551" s="85" t="s">
        <v>6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5" ht="15">
      <c r="A552" s="451" t="s">
        <v>44</v>
      </c>
      <c r="B552" s="387" t="s">
        <v>115</v>
      </c>
      <c r="C552" s="388"/>
      <c r="D552" s="388"/>
      <c r="E552" s="388"/>
      <c r="F552" s="388"/>
      <c r="G552" s="388"/>
      <c r="H552" s="388"/>
      <c r="I552" s="389"/>
      <c r="K552" s="410" t="s">
        <v>44</v>
      </c>
      <c r="L552" s="390" t="s">
        <v>115</v>
      </c>
      <c r="M552" s="391"/>
      <c r="N552" s="391"/>
      <c r="O552" s="391"/>
      <c r="P552" s="391"/>
      <c r="Q552" s="391"/>
      <c r="R552" s="391"/>
      <c r="S552" s="39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5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  <c r="K553" s="83" t="s">
        <v>7</v>
      </c>
      <c r="L553" s="393"/>
      <c r="M553" s="399"/>
      <c r="N553" s="399"/>
      <c r="O553" s="394"/>
      <c r="P553" s="38">
        <v>0</v>
      </c>
      <c r="Q553" s="393"/>
      <c r="R553" s="402"/>
      <c r="S553" s="103">
        <f>SUM(L553:R553)</f>
        <v>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5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230">SUM(B554:H554)</f>
        <v>0</v>
      </c>
      <c r="K554" s="75" t="s">
        <v>8</v>
      </c>
      <c r="L554" s="395"/>
      <c r="M554" s="400"/>
      <c r="N554" s="400"/>
      <c r="O554" s="396"/>
      <c r="P554" s="88">
        <v>0</v>
      </c>
      <c r="Q554" s="395"/>
      <c r="R554" s="403"/>
      <c r="S554" s="90">
        <f t="shared" ref="S554:S573" si="231">SUM(L554:R554)</f>
        <v>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5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230"/>
        <v>0</v>
      </c>
      <c r="K555" s="76" t="s">
        <v>10</v>
      </c>
      <c r="L555" s="395"/>
      <c r="M555" s="400"/>
      <c r="N555" s="400"/>
      <c r="O555" s="396"/>
      <c r="P555" s="44">
        <v>0</v>
      </c>
      <c r="Q555" s="395"/>
      <c r="R555" s="403"/>
      <c r="S555" s="87">
        <f t="shared" si="231"/>
        <v>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5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230"/>
        <v>0</v>
      </c>
      <c r="K556" s="75" t="s">
        <v>52</v>
      </c>
      <c r="L556" s="395"/>
      <c r="M556" s="400"/>
      <c r="N556" s="400"/>
      <c r="O556" s="396"/>
      <c r="P556" s="88">
        <v>0</v>
      </c>
      <c r="Q556" s="395"/>
      <c r="R556" s="403"/>
      <c r="S556" s="90">
        <f t="shared" si="231"/>
        <v>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5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230"/>
        <v>0</v>
      </c>
      <c r="K557" s="76" t="s">
        <v>16</v>
      </c>
      <c r="L557" s="395"/>
      <c r="M557" s="400"/>
      <c r="N557" s="400"/>
      <c r="O557" s="396"/>
      <c r="P557" s="44">
        <v>0</v>
      </c>
      <c r="Q557" s="395"/>
      <c r="R557" s="403"/>
      <c r="S557" s="87">
        <f t="shared" si="231"/>
        <v>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5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230"/>
        <v>0</v>
      </c>
      <c r="K558" s="75" t="s">
        <v>64</v>
      </c>
      <c r="L558" s="395"/>
      <c r="M558" s="400"/>
      <c r="N558" s="400"/>
      <c r="O558" s="396"/>
      <c r="P558" s="88">
        <v>0</v>
      </c>
      <c r="Q558" s="395"/>
      <c r="R558" s="403"/>
      <c r="S558" s="90">
        <f t="shared" si="231"/>
        <v>0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5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230"/>
        <v>0</v>
      </c>
      <c r="K559" s="76" t="s">
        <v>54</v>
      </c>
      <c r="L559" s="395"/>
      <c r="M559" s="400"/>
      <c r="N559" s="400"/>
      <c r="O559" s="396"/>
      <c r="P559" s="44">
        <v>0</v>
      </c>
      <c r="Q559" s="395"/>
      <c r="R559" s="403"/>
      <c r="S559" s="87">
        <f t="shared" si="231"/>
        <v>0</v>
      </c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3"/>
      <c r="AG559" s="3"/>
      <c r="AH559" s="3"/>
      <c r="AI559" s="3"/>
    </row>
    <row r="560" spans="1:35" ht="15">
      <c r="A560" s="28" t="s">
        <v>12</v>
      </c>
      <c r="B560" s="395"/>
      <c r="C560" s="400"/>
      <c r="D560" s="400"/>
      <c r="E560" s="396"/>
      <c r="F560" s="41">
        <v>10.339763329385018</v>
      </c>
      <c r="G560" s="395"/>
      <c r="H560" s="396"/>
      <c r="I560" s="43">
        <f t="shared" si="230"/>
        <v>10.339763329385018</v>
      </c>
      <c r="K560" s="75" t="s">
        <v>12</v>
      </c>
      <c r="L560" s="395"/>
      <c r="M560" s="400"/>
      <c r="N560" s="400"/>
      <c r="O560" s="396"/>
      <c r="P560" s="88">
        <v>0</v>
      </c>
      <c r="Q560" s="395"/>
      <c r="R560" s="403"/>
      <c r="S560" s="90">
        <f t="shared" si="231"/>
        <v>0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5" ht="15">
      <c r="A561" s="29" t="s">
        <v>55</v>
      </c>
      <c r="B561" s="395"/>
      <c r="C561" s="400"/>
      <c r="D561" s="400"/>
      <c r="E561" s="396"/>
      <c r="F561" s="44">
        <v>1417.4499101142681</v>
      </c>
      <c r="G561" s="395"/>
      <c r="H561" s="396"/>
      <c r="I561" s="40">
        <f t="shared" si="230"/>
        <v>1417.4499101142681</v>
      </c>
      <c r="K561" s="76" t="s">
        <v>55</v>
      </c>
      <c r="L561" s="395"/>
      <c r="M561" s="400"/>
      <c r="N561" s="400"/>
      <c r="O561" s="396"/>
      <c r="P561" s="44">
        <v>0</v>
      </c>
      <c r="Q561" s="395"/>
      <c r="R561" s="403"/>
      <c r="S561" s="87">
        <f t="shared" si="231"/>
        <v>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5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230"/>
        <v>0</v>
      </c>
      <c r="K562" s="75" t="s">
        <v>17</v>
      </c>
      <c r="L562" s="395"/>
      <c r="M562" s="400"/>
      <c r="N562" s="400"/>
      <c r="O562" s="396"/>
      <c r="P562" s="88">
        <v>0</v>
      </c>
      <c r="Q562" s="395"/>
      <c r="R562" s="403"/>
      <c r="S562" s="90">
        <f t="shared" si="231"/>
        <v>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5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230"/>
        <v>0</v>
      </c>
      <c r="K563" s="76" t="s">
        <v>139</v>
      </c>
      <c r="L563" s="395"/>
      <c r="M563" s="400"/>
      <c r="N563" s="400"/>
      <c r="O563" s="396"/>
      <c r="P563" s="44">
        <v>0</v>
      </c>
      <c r="Q563" s="395"/>
      <c r="R563" s="403"/>
      <c r="S563" s="87">
        <f t="shared" si="231"/>
        <v>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5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230"/>
        <v>0</v>
      </c>
      <c r="K564" s="75" t="s">
        <v>25</v>
      </c>
      <c r="L564" s="395"/>
      <c r="M564" s="400"/>
      <c r="N564" s="400"/>
      <c r="O564" s="396"/>
      <c r="P564" s="88">
        <v>0</v>
      </c>
      <c r="Q564" s="395"/>
      <c r="R564" s="403"/>
      <c r="S564" s="90">
        <f t="shared" si="231"/>
        <v>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5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230"/>
        <v>0</v>
      </c>
      <c r="K565" s="76" t="s">
        <v>24</v>
      </c>
      <c r="L565" s="395"/>
      <c r="M565" s="400"/>
      <c r="N565" s="400"/>
      <c r="O565" s="396"/>
      <c r="P565" s="44">
        <v>0</v>
      </c>
      <c r="Q565" s="395"/>
      <c r="R565" s="403"/>
      <c r="S565" s="87">
        <f t="shared" si="231"/>
        <v>0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5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230"/>
        <v>0</v>
      </c>
      <c r="K566" s="75" t="s">
        <v>56</v>
      </c>
      <c r="L566" s="395"/>
      <c r="M566" s="400"/>
      <c r="N566" s="400"/>
      <c r="O566" s="396"/>
      <c r="P566" s="88">
        <v>0</v>
      </c>
      <c r="Q566" s="395"/>
      <c r="R566" s="403"/>
      <c r="S566" s="90">
        <f t="shared" si="231"/>
        <v>0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5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230"/>
        <v>0</v>
      </c>
      <c r="K567" s="76" t="s">
        <v>22</v>
      </c>
      <c r="L567" s="395"/>
      <c r="M567" s="400"/>
      <c r="N567" s="400"/>
      <c r="O567" s="396"/>
      <c r="P567" s="44">
        <v>0</v>
      </c>
      <c r="Q567" s="395"/>
      <c r="R567" s="403"/>
      <c r="S567" s="87">
        <f t="shared" si="231"/>
        <v>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5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230"/>
        <v>0</v>
      </c>
      <c r="K568" s="75" t="s">
        <v>21</v>
      </c>
      <c r="L568" s="395"/>
      <c r="M568" s="400"/>
      <c r="N568" s="400"/>
      <c r="O568" s="396"/>
      <c r="P568" s="88">
        <v>0</v>
      </c>
      <c r="Q568" s="395"/>
      <c r="R568" s="403"/>
      <c r="S568" s="90">
        <f t="shared" si="231"/>
        <v>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5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230"/>
        <v>0</v>
      </c>
      <c r="K569" s="77" t="s">
        <v>60</v>
      </c>
      <c r="L569" s="395"/>
      <c r="M569" s="400"/>
      <c r="N569" s="400"/>
      <c r="O569" s="396"/>
      <c r="P569" s="44">
        <v>0</v>
      </c>
      <c r="Q569" s="395"/>
      <c r="R569" s="403"/>
      <c r="S569" s="87">
        <f t="shared" si="231"/>
        <v>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5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230"/>
        <v>0</v>
      </c>
      <c r="K570" s="78" t="s">
        <v>23</v>
      </c>
      <c r="L570" s="395"/>
      <c r="M570" s="400"/>
      <c r="N570" s="400"/>
      <c r="O570" s="396"/>
      <c r="P570" s="91">
        <v>0</v>
      </c>
      <c r="Q570" s="395"/>
      <c r="R570" s="403"/>
      <c r="S570" s="93">
        <f t="shared" si="231"/>
        <v>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5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230"/>
        <v>0</v>
      </c>
      <c r="K571" s="79" t="s">
        <v>19</v>
      </c>
      <c r="L571" s="395"/>
      <c r="M571" s="400"/>
      <c r="N571" s="400"/>
      <c r="O571" s="396"/>
      <c r="P571" s="64">
        <v>0</v>
      </c>
      <c r="Q571" s="395"/>
      <c r="R571" s="403"/>
      <c r="S571" s="95">
        <f t="shared" si="231"/>
        <v>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5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230"/>
        <v>0</v>
      </c>
      <c r="K572" s="78" t="s">
        <v>20</v>
      </c>
      <c r="L572" s="395"/>
      <c r="M572" s="400"/>
      <c r="N572" s="400"/>
      <c r="O572" s="396"/>
      <c r="P572" s="91">
        <v>0</v>
      </c>
      <c r="Q572" s="395"/>
      <c r="R572" s="403"/>
      <c r="S572" s="93">
        <f t="shared" si="231"/>
        <v>0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5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230"/>
        <v>0</v>
      </c>
      <c r="K573" s="80" t="s">
        <v>11</v>
      </c>
      <c r="L573" s="397"/>
      <c r="M573" s="401"/>
      <c r="N573" s="401"/>
      <c r="O573" s="398"/>
      <c r="P573" s="54">
        <v>0</v>
      </c>
      <c r="Q573" s="397"/>
      <c r="R573" s="404"/>
      <c r="S573" s="97">
        <f t="shared" si="231"/>
        <v>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5" ht="15">
      <c r="A574" s="35" t="s">
        <v>26</v>
      </c>
      <c r="B574" s="69">
        <f>SUM(B553:B569)</f>
        <v>0</v>
      </c>
      <c r="C574" s="69">
        <f t="shared" ref="C574:I574" si="232">SUM(C553:C569)</f>
        <v>0</v>
      </c>
      <c r="D574" s="69">
        <f t="shared" si="232"/>
        <v>0</v>
      </c>
      <c r="E574" s="69">
        <f t="shared" si="232"/>
        <v>0</v>
      </c>
      <c r="F574" s="69">
        <f t="shared" si="232"/>
        <v>1427.7896734436531</v>
      </c>
      <c r="G574" s="69">
        <f t="shared" si="232"/>
        <v>0</v>
      </c>
      <c r="H574" s="70">
        <f t="shared" si="232"/>
        <v>0</v>
      </c>
      <c r="I574" s="40">
        <f t="shared" si="232"/>
        <v>1427.7896734436531</v>
      </c>
      <c r="K574" s="81" t="s">
        <v>26</v>
      </c>
      <c r="L574" s="69">
        <f>SUM(L553:L569)</f>
        <v>0</v>
      </c>
      <c r="M574" s="69">
        <f t="shared" ref="M574:S574" si="233">SUM(M553:M569)</f>
        <v>0</v>
      </c>
      <c r="N574" s="69">
        <f t="shared" si="233"/>
        <v>0</v>
      </c>
      <c r="O574" s="69">
        <f t="shared" si="233"/>
        <v>0</v>
      </c>
      <c r="P574" s="69">
        <f t="shared" si="233"/>
        <v>0</v>
      </c>
      <c r="Q574" s="69">
        <f t="shared" si="233"/>
        <v>0</v>
      </c>
      <c r="R574" s="70">
        <f t="shared" si="233"/>
        <v>0</v>
      </c>
      <c r="S574" s="98">
        <f t="shared" si="233"/>
        <v>0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5" s="3" customFormat="1" ht="15" thickBot="1">
      <c r="A575" s="32" t="s">
        <v>83</v>
      </c>
      <c r="B575" s="49">
        <f>IF($I574=0,"-",B574/$I574)</f>
        <v>0</v>
      </c>
      <c r="C575" s="49">
        <f t="shared" ref="C575:H575" si="234">IF($I574=0,"-",C574/$I574)</f>
        <v>0</v>
      </c>
      <c r="D575" s="49">
        <f t="shared" si="234"/>
        <v>0</v>
      </c>
      <c r="E575" s="49">
        <f t="shared" si="234"/>
        <v>0</v>
      </c>
      <c r="F575" s="49">
        <f t="shared" si="234"/>
        <v>1</v>
      </c>
      <c r="G575" s="49">
        <f t="shared" si="234"/>
        <v>0</v>
      </c>
      <c r="H575" s="71">
        <f t="shared" si="234"/>
        <v>0</v>
      </c>
      <c r="I575" s="50">
        <f>SUM(B575:H575)</f>
        <v>1</v>
      </c>
      <c r="J575" s="5"/>
      <c r="K575" s="82" t="s">
        <v>83</v>
      </c>
      <c r="L575" s="145" t="str">
        <f>IF($S574=0,"-",L574/$S574)</f>
        <v>-</v>
      </c>
      <c r="M575" s="145" t="str">
        <f t="shared" ref="M575:R575" si="235">IF($S574=0,"-",M574/$S574)</f>
        <v>-</v>
      </c>
      <c r="N575" s="145" t="str">
        <f t="shared" si="235"/>
        <v>-</v>
      </c>
      <c r="O575" s="145" t="str">
        <f t="shared" si="235"/>
        <v>-</v>
      </c>
      <c r="P575" s="99" t="str">
        <f t="shared" si="235"/>
        <v>-</v>
      </c>
      <c r="Q575" s="145" t="str">
        <f t="shared" si="235"/>
        <v>-</v>
      </c>
      <c r="R575" s="145" t="str">
        <f t="shared" si="235"/>
        <v>-</v>
      </c>
      <c r="S575" s="146">
        <f>SUM(L575:R575)</f>
        <v>0</v>
      </c>
      <c r="T575" s="5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1"/>
      <c r="AG575" s="1"/>
      <c r="AH575" s="1"/>
      <c r="AI575" s="1"/>
    </row>
    <row r="576" spans="1:35" ht="15" thickBot="1">
      <c r="A576" s="33"/>
      <c r="B576" s="33"/>
      <c r="C576" s="33"/>
      <c r="D576" s="33"/>
      <c r="E576" s="33"/>
      <c r="F576" s="33"/>
      <c r="G576" s="33"/>
      <c r="H576" s="33"/>
      <c r="I576" s="33"/>
      <c r="K576" s="33"/>
      <c r="L576" s="33"/>
      <c r="M576" s="33"/>
      <c r="N576" s="33"/>
      <c r="O576" s="33"/>
      <c r="P576" s="33"/>
      <c r="Q576" s="33"/>
      <c r="R576" s="33"/>
      <c r="S576" s="33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5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411" t="s">
        <v>45</v>
      </c>
      <c r="L577" s="84" t="s">
        <v>0</v>
      </c>
      <c r="M577" s="84" t="s">
        <v>1</v>
      </c>
      <c r="N577" s="84" t="s">
        <v>2</v>
      </c>
      <c r="O577" s="84" t="s">
        <v>3</v>
      </c>
      <c r="P577" s="84" t="s">
        <v>27</v>
      </c>
      <c r="Q577" s="84" t="s">
        <v>4</v>
      </c>
      <c r="R577" s="84" t="s">
        <v>5</v>
      </c>
      <c r="S577" s="85" t="s">
        <v>6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5" ht="15">
      <c r="A578" s="453" t="s">
        <v>45</v>
      </c>
      <c r="B578" s="387" t="s">
        <v>115</v>
      </c>
      <c r="C578" s="388"/>
      <c r="D578" s="388"/>
      <c r="E578" s="388"/>
      <c r="F578" s="388"/>
      <c r="G578" s="388"/>
      <c r="H578" s="388"/>
      <c r="I578" s="389"/>
      <c r="K578" s="412" t="s">
        <v>45</v>
      </c>
      <c r="L578" s="390" t="s">
        <v>115</v>
      </c>
      <c r="M578" s="391"/>
      <c r="N578" s="391"/>
      <c r="O578" s="391"/>
      <c r="P578" s="391"/>
      <c r="Q578" s="391"/>
      <c r="R578" s="391"/>
      <c r="S578" s="39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5" ht="15">
      <c r="A579" s="27" t="s">
        <v>7</v>
      </c>
      <c r="B579" s="38">
        <v>9.7429174217216143</v>
      </c>
      <c r="C579" s="38">
        <v>0</v>
      </c>
      <c r="D579" s="38">
        <v>1.8576409379252208</v>
      </c>
      <c r="E579" s="38">
        <v>0</v>
      </c>
      <c r="F579" s="456"/>
      <c r="G579" s="38">
        <v>0</v>
      </c>
      <c r="H579" s="39">
        <v>0</v>
      </c>
      <c r="I579" s="40">
        <f>SUM(B579:H579)</f>
        <v>11.600558359646834</v>
      </c>
      <c r="K579" s="83" t="s">
        <v>7</v>
      </c>
      <c r="L579" s="38">
        <v>9.7429174217216143</v>
      </c>
      <c r="M579" s="38">
        <v>0</v>
      </c>
      <c r="N579" s="38">
        <v>1.8576409379252208</v>
      </c>
      <c r="O579" s="38">
        <v>0</v>
      </c>
      <c r="P579" s="38">
        <v>2.4805245192088128</v>
      </c>
      <c r="Q579" s="38">
        <v>0</v>
      </c>
      <c r="R579" s="102">
        <v>0</v>
      </c>
      <c r="S579" s="103">
        <f>SUM(L579:R579)</f>
        <v>14.081082878855646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5" ht="15">
      <c r="A580" s="28" t="s">
        <v>8</v>
      </c>
      <c r="B580" s="41">
        <v>24.723645747655535</v>
      </c>
      <c r="C580" s="41">
        <v>0</v>
      </c>
      <c r="D580" s="41">
        <v>6.0145456425767012</v>
      </c>
      <c r="E580" s="41">
        <v>0</v>
      </c>
      <c r="F580" s="457"/>
      <c r="G580" s="41">
        <v>0</v>
      </c>
      <c r="H580" s="42">
        <v>0</v>
      </c>
      <c r="I580" s="43">
        <f t="shared" ref="I580:I599" si="236">SUM(B580:H580)</f>
        <v>30.738191390232238</v>
      </c>
      <c r="K580" s="75" t="s">
        <v>8</v>
      </c>
      <c r="L580" s="88">
        <v>24.723645747655535</v>
      </c>
      <c r="M580" s="88">
        <v>0</v>
      </c>
      <c r="N580" s="88">
        <v>6.0145456425767012</v>
      </c>
      <c r="O580" s="88">
        <v>0</v>
      </c>
      <c r="P580" s="88">
        <v>0</v>
      </c>
      <c r="Q580" s="88">
        <v>0</v>
      </c>
      <c r="R580" s="89">
        <v>0</v>
      </c>
      <c r="S580" s="90">
        <f t="shared" ref="S580:S599" si="237">SUM(L580:R580)</f>
        <v>30.738191390232238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5" ht="15">
      <c r="A581" s="29" t="s">
        <v>10</v>
      </c>
      <c r="B581" s="44">
        <v>7.4129163222379599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236"/>
        <v>7.4129163222379599</v>
      </c>
      <c r="K581" s="76" t="s">
        <v>10</v>
      </c>
      <c r="L581" s="44">
        <v>7.4129163222379599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6">
        <v>0</v>
      </c>
      <c r="S581" s="87">
        <f t="shared" si="237"/>
        <v>7.4129163222379599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5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236"/>
        <v>0</v>
      </c>
      <c r="K582" s="75" t="s">
        <v>52</v>
      </c>
      <c r="L582" s="88">
        <v>0</v>
      </c>
      <c r="M582" s="88">
        <v>0</v>
      </c>
      <c r="N582" s="88">
        <v>0</v>
      </c>
      <c r="O582" s="88">
        <v>0</v>
      </c>
      <c r="P582" s="88">
        <v>0</v>
      </c>
      <c r="Q582" s="88">
        <v>0</v>
      </c>
      <c r="R582" s="89">
        <v>0</v>
      </c>
      <c r="S582" s="90">
        <f t="shared" si="237"/>
        <v>0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5" ht="15">
      <c r="A583" s="29" t="s">
        <v>16</v>
      </c>
      <c r="B583" s="44">
        <v>247.92070410126772</v>
      </c>
      <c r="C583" s="44">
        <v>30.029345454152491</v>
      </c>
      <c r="D583" s="44">
        <v>6.4749851321581371</v>
      </c>
      <c r="E583" s="44">
        <v>14.441055393194352</v>
      </c>
      <c r="F583" s="457"/>
      <c r="G583" s="44">
        <v>0</v>
      </c>
      <c r="H583" s="45">
        <v>0</v>
      </c>
      <c r="I583" s="40">
        <f t="shared" si="236"/>
        <v>298.86609008077266</v>
      </c>
      <c r="K583" s="76" t="s">
        <v>16</v>
      </c>
      <c r="L583" s="44">
        <v>247.92070410126772</v>
      </c>
      <c r="M583" s="44">
        <v>30.029345454152491</v>
      </c>
      <c r="N583" s="44">
        <v>6.4749851321581371</v>
      </c>
      <c r="O583" s="44">
        <v>14.441055393194352</v>
      </c>
      <c r="P583" s="44">
        <v>0</v>
      </c>
      <c r="Q583" s="44">
        <v>0</v>
      </c>
      <c r="R583" s="86">
        <v>0</v>
      </c>
      <c r="S583" s="87">
        <f t="shared" si="237"/>
        <v>298.86609008077266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5" ht="15">
      <c r="A584" s="28" t="s">
        <v>64</v>
      </c>
      <c r="B584" s="41">
        <v>2470.4676176976836</v>
      </c>
      <c r="C584" s="41">
        <v>37.491433427524377</v>
      </c>
      <c r="D584" s="41">
        <v>44.329778938656318</v>
      </c>
      <c r="E584" s="41">
        <v>0</v>
      </c>
      <c r="F584" s="457"/>
      <c r="G584" s="41">
        <v>0</v>
      </c>
      <c r="H584" s="42">
        <v>0</v>
      </c>
      <c r="I584" s="43">
        <f t="shared" si="236"/>
        <v>2552.2888300638642</v>
      </c>
      <c r="K584" s="75" t="s">
        <v>64</v>
      </c>
      <c r="L584" s="88">
        <v>2470.4676176976836</v>
      </c>
      <c r="M584" s="88">
        <v>37.491433427524377</v>
      </c>
      <c r="N584" s="88">
        <v>44.329778938656318</v>
      </c>
      <c r="O584" s="88">
        <v>0</v>
      </c>
      <c r="P584" s="88">
        <v>0</v>
      </c>
      <c r="Q584" s="88">
        <v>0</v>
      </c>
      <c r="R584" s="89">
        <v>0</v>
      </c>
      <c r="S584" s="90">
        <f t="shared" si="237"/>
        <v>2552.2888300638642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5" ht="15">
      <c r="A585" s="29" t="s">
        <v>54</v>
      </c>
      <c r="B585" s="44">
        <v>0</v>
      </c>
      <c r="C585" s="44">
        <v>0</v>
      </c>
      <c r="D585" s="44">
        <v>0.24734100256704269</v>
      </c>
      <c r="E585" s="44">
        <v>115.380782204215</v>
      </c>
      <c r="F585" s="457"/>
      <c r="G585" s="44">
        <v>0</v>
      </c>
      <c r="H585" s="45">
        <v>0</v>
      </c>
      <c r="I585" s="40">
        <f t="shared" si="236"/>
        <v>115.62812320678204</v>
      </c>
      <c r="K585" s="76" t="s">
        <v>54</v>
      </c>
      <c r="L585" s="44">
        <v>0</v>
      </c>
      <c r="M585" s="44">
        <v>0</v>
      </c>
      <c r="N585" s="44">
        <v>0.24734100256704269</v>
      </c>
      <c r="O585" s="44">
        <v>115.380782204215</v>
      </c>
      <c r="P585" s="44">
        <v>7656.1992017855446</v>
      </c>
      <c r="Q585" s="44">
        <v>0</v>
      </c>
      <c r="R585" s="86">
        <v>0</v>
      </c>
      <c r="S585" s="87">
        <f t="shared" si="237"/>
        <v>7771.8273249923268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G585" s="3"/>
      <c r="AH585" s="3"/>
      <c r="AI585" s="3"/>
    </row>
    <row r="586" spans="1:35" ht="15">
      <c r="A586" s="28" t="s">
        <v>12</v>
      </c>
      <c r="B586" s="41">
        <v>0</v>
      </c>
      <c r="C586" s="41">
        <v>0</v>
      </c>
      <c r="D586" s="41">
        <v>5.0784720584138403E-2</v>
      </c>
      <c r="E586" s="41">
        <v>1.484818727058296</v>
      </c>
      <c r="F586" s="457"/>
      <c r="G586" s="41">
        <v>0</v>
      </c>
      <c r="H586" s="42">
        <v>0</v>
      </c>
      <c r="I586" s="43">
        <f t="shared" si="236"/>
        <v>1.5356034476424343</v>
      </c>
      <c r="K586" s="75" t="s">
        <v>12</v>
      </c>
      <c r="L586" s="88">
        <v>0</v>
      </c>
      <c r="M586" s="88">
        <v>0</v>
      </c>
      <c r="N586" s="88">
        <v>5.0784720584138403E-2</v>
      </c>
      <c r="O586" s="88">
        <v>1.484818727058296</v>
      </c>
      <c r="P586" s="88">
        <v>344.94504737652511</v>
      </c>
      <c r="Q586" s="88">
        <v>0</v>
      </c>
      <c r="R586" s="89">
        <v>0</v>
      </c>
      <c r="S586" s="90">
        <f t="shared" si="237"/>
        <v>346.48065082416753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5" ht="15">
      <c r="A587" s="29" t="s">
        <v>55</v>
      </c>
      <c r="B587" s="44">
        <v>0</v>
      </c>
      <c r="C587" s="44">
        <v>0</v>
      </c>
      <c r="D587" s="44">
        <v>0</v>
      </c>
      <c r="E587" s="44">
        <v>0</v>
      </c>
      <c r="F587" s="457"/>
      <c r="G587" s="44">
        <v>0</v>
      </c>
      <c r="H587" s="45">
        <v>0</v>
      </c>
      <c r="I587" s="40">
        <f t="shared" si="236"/>
        <v>0</v>
      </c>
      <c r="K587" s="76" t="s">
        <v>55</v>
      </c>
      <c r="L587" s="44">
        <v>0</v>
      </c>
      <c r="M587" s="44">
        <v>0</v>
      </c>
      <c r="N587" s="44">
        <v>0</v>
      </c>
      <c r="O587" s="44">
        <v>0</v>
      </c>
      <c r="P587" s="44">
        <v>1417.4499101142681</v>
      </c>
      <c r="Q587" s="44">
        <v>0</v>
      </c>
      <c r="R587" s="86">
        <v>0</v>
      </c>
      <c r="S587" s="87">
        <f t="shared" si="237"/>
        <v>1417.4499101142681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G587" s="20"/>
      <c r="AH587" s="20"/>
      <c r="AI587" s="20"/>
    </row>
    <row r="588" spans="1:35" ht="15">
      <c r="A588" s="28" t="s">
        <v>17</v>
      </c>
      <c r="B588" s="41">
        <v>159.86496089468378</v>
      </c>
      <c r="C588" s="41">
        <v>0.8661954709746873</v>
      </c>
      <c r="D588" s="41">
        <v>20.289486925030214</v>
      </c>
      <c r="E588" s="41">
        <v>2.7658085089370665</v>
      </c>
      <c r="F588" s="457"/>
      <c r="G588" s="41">
        <v>0</v>
      </c>
      <c r="H588" s="42">
        <v>0</v>
      </c>
      <c r="I588" s="43">
        <f t="shared" si="236"/>
        <v>183.78645179962572</v>
      </c>
      <c r="K588" s="75" t="s">
        <v>17</v>
      </c>
      <c r="L588" s="88">
        <v>159.86496089468378</v>
      </c>
      <c r="M588" s="88">
        <v>0.8661954709746873</v>
      </c>
      <c r="N588" s="88">
        <v>20.289486925030214</v>
      </c>
      <c r="O588" s="88">
        <v>2.7658085089370665</v>
      </c>
      <c r="P588" s="88">
        <v>0.54551076750101402</v>
      </c>
      <c r="Q588" s="88">
        <v>0</v>
      </c>
      <c r="R588" s="89">
        <v>0</v>
      </c>
      <c r="S588" s="90">
        <f t="shared" si="237"/>
        <v>184.33196256712674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5" ht="15">
      <c r="A589" s="29" t="s">
        <v>139</v>
      </c>
      <c r="B589" s="44">
        <v>494.92587138302872</v>
      </c>
      <c r="C589" s="44">
        <v>77.993776186699165</v>
      </c>
      <c r="D589" s="44">
        <v>15.211219548581193</v>
      </c>
      <c r="E589" s="44">
        <v>11.977609786494666</v>
      </c>
      <c r="F589" s="457"/>
      <c r="G589" s="44">
        <v>0</v>
      </c>
      <c r="H589" s="45">
        <v>0</v>
      </c>
      <c r="I589" s="40">
        <f t="shared" si="236"/>
        <v>600.10847690480375</v>
      </c>
      <c r="K589" s="76" t="s">
        <v>139</v>
      </c>
      <c r="L589" s="44">
        <v>494.92587138302872</v>
      </c>
      <c r="M589" s="44">
        <v>77.993776186699165</v>
      </c>
      <c r="N589" s="44">
        <v>15.211219548581193</v>
      </c>
      <c r="O589" s="44">
        <v>11.977609786494666</v>
      </c>
      <c r="P589" s="44">
        <v>0</v>
      </c>
      <c r="Q589" s="44">
        <v>0</v>
      </c>
      <c r="R589" s="86">
        <v>0</v>
      </c>
      <c r="S589" s="87">
        <f t="shared" si="237"/>
        <v>600.10847690480375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5" ht="15">
      <c r="A590" s="28" t="s">
        <v>25</v>
      </c>
      <c r="B590" s="41">
        <v>798.36728250275269</v>
      </c>
      <c r="C590" s="41">
        <v>0</v>
      </c>
      <c r="D590" s="41">
        <v>1760.8226527283462</v>
      </c>
      <c r="E590" s="41">
        <v>388.02089063593996</v>
      </c>
      <c r="F590" s="457"/>
      <c r="G590" s="41">
        <v>1206.363045322217</v>
      </c>
      <c r="H590" s="42">
        <v>0.31405616860993568</v>
      </c>
      <c r="I590" s="43">
        <f t="shared" si="236"/>
        <v>4153.887927357865</v>
      </c>
      <c r="K590" s="75" t="s">
        <v>25</v>
      </c>
      <c r="L590" s="88">
        <v>798.36728250275269</v>
      </c>
      <c r="M590" s="88">
        <v>0</v>
      </c>
      <c r="N590" s="88">
        <v>1760.8226527283462</v>
      </c>
      <c r="O590" s="88">
        <v>388.02089063593996</v>
      </c>
      <c r="P590" s="88">
        <v>1562.754236163308</v>
      </c>
      <c r="Q590" s="88">
        <v>1206.363045322217</v>
      </c>
      <c r="R590" s="89">
        <v>0.31405616860993568</v>
      </c>
      <c r="S590" s="90">
        <f t="shared" si="237"/>
        <v>5716.6421635211727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5" ht="15">
      <c r="A591" s="29" t="s">
        <v>24</v>
      </c>
      <c r="B591" s="44">
        <v>520.83769847631379</v>
      </c>
      <c r="C591" s="44">
        <v>3.3020180626643971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236"/>
        <v>524.13971653897818</v>
      </c>
      <c r="K591" s="76" t="s">
        <v>24</v>
      </c>
      <c r="L591" s="44">
        <v>520.83769847631379</v>
      </c>
      <c r="M591" s="44">
        <v>3.3020180626643971</v>
      </c>
      <c r="N591" s="44">
        <v>0</v>
      </c>
      <c r="O591" s="44">
        <v>0</v>
      </c>
      <c r="P591" s="44">
        <v>0</v>
      </c>
      <c r="Q591" s="44">
        <v>0</v>
      </c>
      <c r="R591" s="86">
        <v>0</v>
      </c>
      <c r="S591" s="87">
        <f t="shared" si="237"/>
        <v>524.13971653897818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5" ht="15">
      <c r="A592" s="28" t="s">
        <v>56</v>
      </c>
      <c r="B592" s="41">
        <v>72.1540215759169</v>
      </c>
      <c r="C592" s="41">
        <v>0</v>
      </c>
      <c r="D592" s="41">
        <v>12.826860255192932</v>
      </c>
      <c r="E592" s="41">
        <v>0</v>
      </c>
      <c r="F592" s="457"/>
      <c r="G592" s="41">
        <v>0</v>
      </c>
      <c r="H592" s="42">
        <v>0</v>
      </c>
      <c r="I592" s="43">
        <f t="shared" si="236"/>
        <v>84.980881831109826</v>
      </c>
      <c r="K592" s="75" t="s">
        <v>56</v>
      </c>
      <c r="L592" s="88">
        <v>72.1540215759169</v>
      </c>
      <c r="M592" s="88">
        <v>0</v>
      </c>
      <c r="N592" s="88">
        <v>12.826860255192932</v>
      </c>
      <c r="O592" s="88">
        <v>0</v>
      </c>
      <c r="P592" s="88">
        <v>0.23136256970588234</v>
      </c>
      <c r="Q592" s="88">
        <v>0</v>
      </c>
      <c r="R592" s="89">
        <v>0</v>
      </c>
      <c r="S592" s="90">
        <f t="shared" si="237"/>
        <v>85.212244400815706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5" ht="15">
      <c r="A593" s="29" t="s">
        <v>22</v>
      </c>
      <c r="B593" s="44">
        <v>242.96864254342989</v>
      </c>
      <c r="C593" s="44">
        <v>0</v>
      </c>
      <c r="D593" s="44">
        <v>14.986115913381012</v>
      </c>
      <c r="E593" s="44">
        <v>0</v>
      </c>
      <c r="F593" s="457"/>
      <c r="G593" s="44">
        <v>0</v>
      </c>
      <c r="H593" s="45">
        <v>0</v>
      </c>
      <c r="I593" s="40">
        <f t="shared" si="236"/>
        <v>257.95475845681091</v>
      </c>
      <c r="K593" s="76" t="s">
        <v>22</v>
      </c>
      <c r="L593" s="44">
        <v>242.96864254342989</v>
      </c>
      <c r="M593" s="44">
        <v>0</v>
      </c>
      <c r="N593" s="44">
        <v>14.986115913381012</v>
      </c>
      <c r="O593" s="44">
        <v>0</v>
      </c>
      <c r="P593" s="44">
        <v>353.04698942144029</v>
      </c>
      <c r="Q593" s="44">
        <v>0</v>
      </c>
      <c r="R593" s="86">
        <v>0</v>
      </c>
      <c r="S593" s="87">
        <f t="shared" si="237"/>
        <v>611.00174787825119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5" ht="15">
      <c r="A594" s="28" t="s">
        <v>21</v>
      </c>
      <c r="B594" s="41">
        <v>39.950236985991445</v>
      </c>
      <c r="C594" s="41">
        <v>0</v>
      </c>
      <c r="D594" s="41">
        <v>0.73813086742115752</v>
      </c>
      <c r="E594" s="41">
        <v>0</v>
      </c>
      <c r="F594" s="457"/>
      <c r="G594" s="41">
        <v>0</v>
      </c>
      <c r="H594" s="42">
        <v>0</v>
      </c>
      <c r="I594" s="43">
        <f t="shared" si="236"/>
        <v>40.688367853412601</v>
      </c>
      <c r="K594" s="75" t="s">
        <v>21</v>
      </c>
      <c r="L594" s="88">
        <v>39.950236985991445</v>
      </c>
      <c r="M594" s="88">
        <v>0</v>
      </c>
      <c r="N594" s="88">
        <v>0.73813086742115752</v>
      </c>
      <c r="O594" s="88">
        <v>0</v>
      </c>
      <c r="P594" s="88">
        <v>0</v>
      </c>
      <c r="Q594" s="88">
        <v>0</v>
      </c>
      <c r="R594" s="89">
        <v>0</v>
      </c>
      <c r="S594" s="90">
        <f t="shared" si="237"/>
        <v>40.688367853412601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5" ht="15">
      <c r="A595" s="30" t="s">
        <v>60</v>
      </c>
      <c r="B595" s="44">
        <v>233.8866679470795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236"/>
        <v>233.8866679470795</v>
      </c>
      <c r="K595" s="77" t="s">
        <v>60</v>
      </c>
      <c r="L595" s="44">
        <v>233.8866679470795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6">
        <v>0</v>
      </c>
      <c r="S595" s="87">
        <f t="shared" si="237"/>
        <v>233.8866679470795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5">
      <c r="A596" s="57" t="s">
        <v>23</v>
      </c>
      <c r="B596" s="61">
        <v>233.8866679470795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236"/>
        <v>233.8866679470795</v>
      </c>
      <c r="K596" s="78" t="s">
        <v>23</v>
      </c>
      <c r="L596" s="91">
        <v>233.8866679470795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2">
        <v>0</v>
      </c>
      <c r="S596" s="93">
        <f t="shared" si="237"/>
        <v>233.8866679470795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5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236"/>
        <v>0</v>
      </c>
      <c r="K597" s="79" t="s">
        <v>19</v>
      </c>
      <c r="L597" s="64">
        <v>0</v>
      </c>
      <c r="M597" s="64">
        <v>0</v>
      </c>
      <c r="N597" s="64">
        <v>0</v>
      </c>
      <c r="O597" s="64">
        <v>0</v>
      </c>
      <c r="P597" s="64">
        <v>0</v>
      </c>
      <c r="Q597" s="64">
        <v>0</v>
      </c>
      <c r="R597" s="94">
        <v>0</v>
      </c>
      <c r="S597" s="95">
        <f t="shared" si="237"/>
        <v>0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5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236"/>
        <v>0</v>
      </c>
      <c r="K598" s="78" t="s">
        <v>20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2">
        <v>0</v>
      </c>
      <c r="S598" s="93">
        <f t="shared" si="237"/>
        <v>0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5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236"/>
        <v>0</v>
      </c>
      <c r="K599" s="80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6">
        <v>0</v>
      </c>
      <c r="S599" s="97">
        <f t="shared" si="237"/>
        <v>0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5" ht="15">
      <c r="A600" s="35" t="s">
        <v>26</v>
      </c>
      <c r="B600" s="69">
        <f>SUM(B579:B595)</f>
        <v>5323.2231835997627</v>
      </c>
      <c r="C600" s="69">
        <f t="shared" ref="C600:I600" si="238">SUM(C579:C595)</f>
        <v>149.68276860201513</v>
      </c>
      <c r="D600" s="69">
        <f t="shared" si="238"/>
        <v>1883.8495426124202</v>
      </c>
      <c r="E600" s="69">
        <f t="shared" si="238"/>
        <v>534.07096525583938</v>
      </c>
      <c r="F600" s="69">
        <f t="shared" si="238"/>
        <v>0</v>
      </c>
      <c r="G600" s="69">
        <f t="shared" si="238"/>
        <v>1206.363045322217</v>
      </c>
      <c r="H600" s="70">
        <f t="shared" si="238"/>
        <v>0.31405616860993568</v>
      </c>
      <c r="I600" s="40">
        <f t="shared" si="238"/>
        <v>9097.5035615608667</v>
      </c>
      <c r="K600" s="81" t="s">
        <v>26</v>
      </c>
      <c r="L600" s="69">
        <f>SUM(L579:L595)</f>
        <v>5323.2231835997627</v>
      </c>
      <c r="M600" s="69">
        <f t="shared" ref="M600:S600" si="239">SUM(M579:M595)</f>
        <v>149.68276860201513</v>
      </c>
      <c r="N600" s="69">
        <f t="shared" si="239"/>
        <v>1883.8495426124202</v>
      </c>
      <c r="O600" s="69">
        <f t="shared" si="239"/>
        <v>534.07096525583938</v>
      </c>
      <c r="P600" s="69">
        <f t="shared" si="239"/>
        <v>11337.652782717501</v>
      </c>
      <c r="Q600" s="69">
        <f t="shared" si="239"/>
        <v>1206.363045322217</v>
      </c>
      <c r="R600" s="70">
        <f t="shared" si="239"/>
        <v>0.31405616860993568</v>
      </c>
      <c r="S600" s="98">
        <f t="shared" si="239"/>
        <v>20435.156344278366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5" s="3" customFormat="1" ht="15" thickBot="1">
      <c r="A601" s="60" t="s">
        <v>83</v>
      </c>
      <c r="B601" s="49">
        <f>IF($I600=0,"-",B600/$I600)</f>
        <v>0.58513010163487666</v>
      </c>
      <c r="C601" s="49">
        <f t="shared" ref="C601:H601" si="240">IF($I600=0,"-",C600/$I600)</f>
        <v>1.6453169552410038E-2</v>
      </c>
      <c r="D601" s="49">
        <f t="shared" si="240"/>
        <v>0.20707324046259637</v>
      </c>
      <c r="E601" s="49">
        <f t="shared" si="240"/>
        <v>5.870522189322544E-2</v>
      </c>
      <c r="F601" s="49">
        <f t="shared" si="240"/>
        <v>0</v>
      </c>
      <c r="G601" s="49">
        <f t="shared" si="240"/>
        <v>0.13260374531969299</v>
      </c>
      <c r="H601" s="71">
        <f t="shared" si="240"/>
        <v>3.4521137198219769E-5</v>
      </c>
      <c r="I601" s="50">
        <f>SUM(B601:H601)</f>
        <v>0.99999999999999978</v>
      </c>
      <c r="J601" s="5"/>
      <c r="K601" s="82" t="s">
        <v>83</v>
      </c>
      <c r="L601" s="99">
        <f>IF($S600=0,"-",L600/$S600)</f>
        <v>0.26049339158054496</v>
      </c>
      <c r="M601" s="99">
        <f t="shared" ref="M601:R601" si="241">IF($S600=0,"-",M600/$S600)</f>
        <v>7.3247674781761465E-3</v>
      </c>
      <c r="N601" s="99">
        <f t="shared" si="241"/>
        <v>9.2186695852702824E-2</v>
      </c>
      <c r="O601" s="99">
        <f t="shared" si="241"/>
        <v>2.6134909675177197E-2</v>
      </c>
      <c r="P601" s="99">
        <f t="shared" si="241"/>
        <v>0.55481115934265546</v>
      </c>
      <c r="Q601" s="99">
        <f t="shared" si="241"/>
        <v>5.9033707645695904E-2</v>
      </c>
      <c r="R601" s="100">
        <f t="shared" si="241"/>
        <v>1.5368425047448592E-5</v>
      </c>
      <c r="S601" s="101">
        <f>SUM(L601:R601)</f>
        <v>1</v>
      </c>
      <c r="T601" s="5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G601" s="1"/>
      <c r="AH601" s="1"/>
      <c r="AI601" s="1"/>
    </row>
    <row r="602" spans="1:35" ht="15" thickBot="1">
      <c r="A602" s="33"/>
      <c r="B602" s="33"/>
      <c r="C602" s="33"/>
      <c r="D602" s="33"/>
      <c r="E602" s="33"/>
      <c r="F602" s="33"/>
      <c r="G602" s="33"/>
      <c r="H602" s="33"/>
      <c r="I602" s="33"/>
      <c r="K602" s="33"/>
      <c r="L602" s="33"/>
      <c r="M602" s="33"/>
      <c r="N602" s="33"/>
      <c r="O602" s="33"/>
      <c r="P602" s="33"/>
      <c r="Q602" s="33"/>
      <c r="R602" s="33"/>
      <c r="S602" s="33"/>
      <c r="T602" s="19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5" s="20" customFormat="1" ht="28.5">
      <c r="A603" s="454" t="s">
        <v>46</v>
      </c>
      <c r="B603" s="36" t="s">
        <v>0</v>
      </c>
      <c r="C603" s="36" t="s">
        <v>116</v>
      </c>
      <c r="D603" s="36" t="s">
        <v>117</v>
      </c>
      <c r="E603" s="36" t="s">
        <v>118</v>
      </c>
      <c r="F603" s="36" t="s">
        <v>27</v>
      </c>
      <c r="G603" s="36" t="s">
        <v>4</v>
      </c>
      <c r="H603" s="36" t="s">
        <v>5</v>
      </c>
      <c r="I603" s="37" t="s">
        <v>6</v>
      </c>
      <c r="J603" s="19"/>
      <c r="K603" s="448" t="s">
        <v>46</v>
      </c>
      <c r="L603" s="84" t="s">
        <v>0</v>
      </c>
      <c r="M603" s="84" t="s">
        <v>116</v>
      </c>
      <c r="N603" s="84" t="s">
        <v>117</v>
      </c>
      <c r="O603" s="84" t="s">
        <v>118</v>
      </c>
      <c r="P603" s="84" t="s">
        <v>27</v>
      </c>
      <c r="Q603" s="84" t="s">
        <v>4</v>
      </c>
      <c r="R603" s="84" t="s">
        <v>5</v>
      </c>
      <c r="S603" s="85" t="s">
        <v>6</v>
      </c>
      <c r="T603" s="5"/>
      <c r="U603" s="462" t="s">
        <v>46</v>
      </c>
      <c r="V603" s="115" t="s">
        <v>75</v>
      </c>
      <c r="W603" s="115" t="s">
        <v>76</v>
      </c>
      <c r="X603" s="115" t="s">
        <v>66</v>
      </c>
      <c r="Y603" s="115" t="s">
        <v>77</v>
      </c>
      <c r="Z603" s="115" t="s">
        <v>78</v>
      </c>
      <c r="AA603" s="115" t="s">
        <v>67</v>
      </c>
      <c r="AB603" s="115" t="s">
        <v>79</v>
      </c>
      <c r="AC603" s="115" t="s">
        <v>80</v>
      </c>
      <c r="AD603" s="115" t="s">
        <v>63</v>
      </c>
      <c r="AE603" s="141" t="s">
        <v>27</v>
      </c>
      <c r="AF603" s="142" t="s">
        <v>59</v>
      </c>
      <c r="AG603" s="1"/>
      <c r="AH603" s="1"/>
      <c r="AI603" s="1"/>
    </row>
    <row r="604" spans="1:35" ht="15">
      <c r="A604" s="455" t="s">
        <v>46</v>
      </c>
      <c r="B604" s="387" t="s">
        <v>115</v>
      </c>
      <c r="C604" s="388"/>
      <c r="D604" s="388"/>
      <c r="E604" s="388"/>
      <c r="F604" s="388"/>
      <c r="G604" s="388"/>
      <c r="H604" s="388"/>
      <c r="I604" s="389"/>
      <c r="K604" s="449" t="s">
        <v>46</v>
      </c>
      <c r="L604" s="390" t="s">
        <v>115</v>
      </c>
      <c r="M604" s="391"/>
      <c r="N604" s="391"/>
      <c r="O604" s="391"/>
      <c r="P604" s="391"/>
      <c r="Q604" s="391"/>
      <c r="R604" s="391"/>
      <c r="S604" s="392"/>
      <c r="U604" s="463" t="s">
        <v>46</v>
      </c>
      <c r="V604" s="459" t="s">
        <v>115</v>
      </c>
      <c r="W604" s="460"/>
      <c r="X604" s="460"/>
      <c r="Y604" s="460"/>
      <c r="Z604" s="460"/>
      <c r="AA604" s="460"/>
      <c r="AB604" s="460"/>
      <c r="AC604" s="460"/>
      <c r="AD604" s="460"/>
      <c r="AE604" s="460"/>
      <c r="AF604" s="461"/>
    </row>
    <row r="605" spans="1:35" ht="15">
      <c r="A605" s="27" t="s">
        <v>7</v>
      </c>
      <c r="B605" s="38">
        <v>24.777182802366546</v>
      </c>
      <c r="C605" s="38">
        <v>0</v>
      </c>
      <c r="D605" s="38">
        <v>1.5990184999994552</v>
      </c>
      <c r="E605" s="38">
        <v>0</v>
      </c>
      <c r="F605" s="456"/>
      <c r="G605" s="38">
        <v>0</v>
      </c>
      <c r="H605" s="39">
        <v>0</v>
      </c>
      <c r="I605" s="40">
        <f>SUM(B605:H605)</f>
        <v>26.376201302366002</v>
      </c>
      <c r="K605" s="83" t="s">
        <v>7</v>
      </c>
      <c r="L605" s="38">
        <v>24.777182802366546</v>
      </c>
      <c r="M605" s="38">
        <v>0</v>
      </c>
      <c r="N605" s="38">
        <v>1.5990184999994552</v>
      </c>
      <c r="O605" s="38">
        <v>0</v>
      </c>
      <c r="P605" s="38">
        <v>0</v>
      </c>
      <c r="Q605" s="38">
        <v>0</v>
      </c>
      <c r="R605" s="102">
        <v>0</v>
      </c>
      <c r="S605" s="103">
        <f>SUM(L605:R605)</f>
        <v>26.376201302366002</v>
      </c>
      <c r="U605" s="104" t="s">
        <v>7</v>
      </c>
      <c r="V605" s="117">
        <v>24.777182802366546</v>
      </c>
      <c r="W605" s="117">
        <v>1.4997500150515943</v>
      </c>
      <c r="X605" s="117">
        <v>9.9268484947860836E-2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42">+P605</f>
        <v>0</v>
      </c>
      <c r="AF605" s="120">
        <f t="shared" ref="AF605:AF625" si="243">SUM(V605:AE605)</f>
        <v>26.376201302366002</v>
      </c>
      <c r="AG605" s="1" t="str">
        <f>+IF(ABS(S605-AF605)&gt;0.01,S605-AF605,"")</f>
        <v/>
      </c>
    </row>
    <row r="606" spans="1:35" ht="15">
      <c r="A606" s="28" t="s">
        <v>8</v>
      </c>
      <c r="B606" s="41">
        <v>45.727030660804381</v>
      </c>
      <c r="C606" s="41">
        <v>0</v>
      </c>
      <c r="D606" s="41">
        <v>1.394185458024638</v>
      </c>
      <c r="E606" s="41">
        <v>0</v>
      </c>
      <c r="F606" s="457"/>
      <c r="G606" s="41">
        <v>0</v>
      </c>
      <c r="H606" s="42">
        <v>0</v>
      </c>
      <c r="I606" s="43">
        <f t="shared" ref="I606:I625" si="244">SUM(B606:H606)</f>
        <v>47.121216118829018</v>
      </c>
      <c r="K606" s="75" t="s">
        <v>8</v>
      </c>
      <c r="L606" s="88">
        <v>45.727030660804381</v>
      </c>
      <c r="M606" s="88">
        <v>0</v>
      </c>
      <c r="N606" s="88">
        <v>1.394185458024638</v>
      </c>
      <c r="O606" s="88">
        <v>0</v>
      </c>
      <c r="P606" s="88">
        <v>0</v>
      </c>
      <c r="Q606" s="88">
        <v>0</v>
      </c>
      <c r="R606" s="89">
        <v>0</v>
      </c>
      <c r="S606" s="90">
        <f t="shared" ref="S606:S625" si="245">SUM(L606:R606)</f>
        <v>47.121216118829018</v>
      </c>
      <c r="U606" s="105" t="s">
        <v>8</v>
      </c>
      <c r="V606" s="121">
        <v>45.727030660804381</v>
      </c>
      <c r="W606" s="121">
        <v>0.99387283014440064</v>
      </c>
      <c r="X606" s="121">
        <v>0.40031262788023747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42"/>
        <v>0</v>
      </c>
      <c r="AF606" s="123">
        <f t="shared" si="243"/>
        <v>47.121216118829018</v>
      </c>
      <c r="AG606" s="1" t="str">
        <f t="shared" ref="AG606:AG626" si="246">+IF(ABS(S606-AF606)&gt;0.01,S606-AF606,"")</f>
        <v/>
      </c>
    </row>
    <row r="607" spans="1:35" ht="15">
      <c r="A607" s="29" t="s">
        <v>10</v>
      </c>
      <c r="B607" s="44">
        <v>69.912849173425684</v>
      </c>
      <c r="C607" s="44">
        <v>0</v>
      </c>
      <c r="D607" s="44">
        <v>4.8473484870196994</v>
      </c>
      <c r="E607" s="44">
        <v>0</v>
      </c>
      <c r="F607" s="457"/>
      <c r="G607" s="44">
        <v>0</v>
      </c>
      <c r="H607" s="45">
        <v>0</v>
      </c>
      <c r="I607" s="40">
        <f t="shared" si="244"/>
        <v>74.760197660445385</v>
      </c>
      <c r="K607" s="76" t="s">
        <v>10</v>
      </c>
      <c r="L607" s="44">
        <v>69.912849173425684</v>
      </c>
      <c r="M607" s="44">
        <v>0</v>
      </c>
      <c r="N607" s="44">
        <v>4.8473484870196994</v>
      </c>
      <c r="O607" s="44">
        <v>0</v>
      </c>
      <c r="P607" s="44">
        <v>0</v>
      </c>
      <c r="Q607" s="44">
        <v>0</v>
      </c>
      <c r="R607" s="86">
        <v>0</v>
      </c>
      <c r="S607" s="87">
        <f t="shared" si="245"/>
        <v>74.760197660445385</v>
      </c>
      <c r="U607" s="281" t="s">
        <v>10</v>
      </c>
      <c r="V607" s="117">
        <v>69.912849173425684</v>
      </c>
      <c r="W607" s="117">
        <v>4.8473484870196994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42"/>
        <v>0</v>
      </c>
      <c r="AF607" s="120">
        <f t="shared" si="243"/>
        <v>74.760197660445385</v>
      </c>
      <c r="AG607" s="1" t="str">
        <f t="shared" si="246"/>
        <v/>
      </c>
    </row>
    <row r="608" spans="1:35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244"/>
        <v>0</v>
      </c>
      <c r="K608" s="75" t="s">
        <v>52</v>
      </c>
      <c r="L608" s="88">
        <v>0</v>
      </c>
      <c r="M608" s="88">
        <v>0</v>
      </c>
      <c r="N608" s="88">
        <v>0</v>
      </c>
      <c r="O608" s="88">
        <v>0</v>
      </c>
      <c r="P608" s="88">
        <v>0</v>
      </c>
      <c r="Q608" s="88">
        <v>0</v>
      </c>
      <c r="R608" s="89">
        <v>0</v>
      </c>
      <c r="S608" s="90">
        <f t="shared" si="245"/>
        <v>0</v>
      </c>
      <c r="U608" s="105" t="s">
        <v>52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42"/>
        <v>0</v>
      </c>
      <c r="AF608" s="123">
        <f t="shared" si="243"/>
        <v>0</v>
      </c>
      <c r="AG608" s="1" t="str">
        <f t="shared" si="246"/>
        <v/>
      </c>
    </row>
    <row r="609" spans="1:35" ht="15">
      <c r="A609" s="29" t="s">
        <v>16</v>
      </c>
      <c r="B609" s="44">
        <v>352.26457751288081</v>
      </c>
      <c r="C609" s="44">
        <v>0</v>
      </c>
      <c r="D609" s="44">
        <v>53.786586555159836</v>
      </c>
      <c r="E609" s="44">
        <v>0</v>
      </c>
      <c r="F609" s="457"/>
      <c r="G609" s="44">
        <v>0</v>
      </c>
      <c r="H609" s="45">
        <v>0</v>
      </c>
      <c r="I609" s="40">
        <f t="shared" si="244"/>
        <v>406.05116406804063</v>
      </c>
      <c r="K609" s="76" t="s">
        <v>16</v>
      </c>
      <c r="L609" s="44">
        <v>352.26457751288081</v>
      </c>
      <c r="M609" s="44">
        <v>0</v>
      </c>
      <c r="N609" s="44">
        <v>53.786586555159836</v>
      </c>
      <c r="O609" s="44">
        <v>0</v>
      </c>
      <c r="P609" s="44">
        <v>0</v>
      </c>
      <c r="Q609" s="44">
        <v>0</v>
      </c>
      <c r="R609" s="86">
        <v>0</v>
      </c>
      <c r="S609" s="87">
        <f t="shared" si="245"/>
        <v>406.05116406804063</v>
      </c>
      <c r="U609" s="281" t="s">
        <v>16</v>
      </c>
      <c r="V609" s="117">
        <v>352.26457751288081</v>
      </c>
      <c r="W609" s="117">
        <v>53.786586555159836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42"/>
        <v>0</v>
      </c>
      <c r="AF609" s="120">
        <f t="shared" si="243"/>
        <v>406.05116406804063</v>
      </c>
      <c r="AG609" s="1" t="str">
        <f t="shared" si="246"/>
        <v/>
      </c>
    </row>
    <row r="610" spans="1:35" ht="15">
      <c r="A610" s="28" t="s">
        <v>64</v>
      </c>
      <c r="B610" s="41">
        <v>6059.3514363208415</v>
      </c>
      <c r="C610" s="41">
        <v>0</v>
      </c>
      <c r="D610" s="41">
        <v>925.19047131806997</v>
      </c>
      <c r="E610" s="41">
        <v>0</v>
      </c>
      <c r="F610" s="457"/>
      <c r="G610" s="41">
        <v>0</v>
      </c>
      <c r="H610" s="42">
        <v>0</v>
      </c>
      <c r="I610" s="43">
        <f t="shared" si="244"/>
        <v>6984.5419076389117</v>
      </c>
      <c r="K610" s="75" t="s">
        <v>64</v>
      </c>
      <c r="L610" s="88">
        <v>6059.3514363208415</v>
      </c>
      <c r="M610" s="88">
        <v>0</v>
      </c>
      <c r="N610" s="88">
        <v>925.19047131806997</v>
      </c>
      <c r="O610" s="88">
        <v>0</v>
      </c>
      <c r="P610" s="88">
        <v>0</v>
      </c>
      <c r="Q610" s="88">
        <v>0</v>
      </c>
      <c r="R610" s="89">
        <v>0</v>
      </c>
      <c r="S610" s="90">
        <f t="shared" si="245"/>
        <v>6984.5419076389117</v>
      </c>
      <c r="U610" s="105" t="s">
        <v>15</v>
      </c>
      <c r="V610" s="121">
        <v>6059.3514363208415</v>
      </c>
      <c r="W610" s="121">
        <v>925.19047131806997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42"/>
        <v>0</v>
      </c>
      <c r="AF610" s="123">
        <f t="shared" si="243"/>
        <v>6984.5419076389117</v>
      </c>
      <c r="AG610" s="1" t="str">
        <f t="shared" si="246"/>
        <v/>
      </c>
    </row>
    <row r="611" spans="1:35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244"/>
        <v>0</v>
      </c>
      <c r="K611" s="76" t="s">
        <v>54</v>
      </c>
      <c r="L611" s="44">
        <v>0</v>
      </c>
      <c r="M611" s="44">
        <v>0</v>
      </c>
      <c r="N611" s="44">
        <v>0</v>
      </c>
      <c r="O611" s="44">
        <v>0</v>
      </c>
      <c r="P611" s="44">
        <v>6054.5090648347123</v>
      </c>
      <c r="Q611" s="44">
        <v>0</v>
      </c>
      <c r="R611" s="86">
        <v>0</v>
      </c>
      <c r="S611" s="87">
        <f t="shared" si="245"/>
        <v>6054.5090648347123</v>
      </c>
      <c r="U611" s="282" t="s">
        <v>54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6054.5090648347123</v>
      </c>
      <c r="AF611" s="143">
        <f t="shared" si="243"/>
        <v>6054.5090648347123</v>
      </c>
      <c r="AG611" s="1" t="str">
        <f t="shared" si="246"/>
        <v/>
      </c>
    </row>
    <row r="612" spans="1:35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244"/>
        <v>0</v>
      </c>
      <c r="K612" s="75" t="s">
        <v>12</v>
      </c>
      <c r="L612" s="88">
        <v>0</v>
      </c>
      <c r="M612" s="88">
        <v>0</v>
      </c>
      <c r="N612" s="88">
        <v>0</v>
      </c>
      <c r="O612" s="88">
        <v>0</v>
      </c>
      <c r="P612" s="88">
        <v>3745.4697280376381</v>
      </c>
      <c r="Q612" s="88">
        <v>0</v>
      </c>
      <c r="R612" s="89">
        <v>0</v>
      </c>
      <c r="S612" s="90">
        <f t="shared" si="245"/>
        <v>3745.4697280376381</v>
      </c>
      <c r="U612" s="105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4" si="247">+P612</f>
        <v>3745.4697280376381</v>
      </c>
      <c r="AF612" s="123">
        <f t="shared" si="243"/>
        <v>3745.4697280376381</v>
      </c>
      <c r="AG612" s="3" t="str">
        <f t="shared" si="246"/>
        <v/>
      </c>
      <c r="AH612" s="3"/>
      <c r="AI612" s="3"/>
    </row>
    <row r="613" spans="1:35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244"/>
        <v>0</v>
      </c>
      <c r="K613" s="76" t="s">
        <v>55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6">
        <v>0</v>
      </c>
      <c r="S613" s="87">
        <f t="shared" si="245"/>
        <v>0</v>
      </c>
      <c r="U613" s="283" t="s">
        <v>55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47"/>
        <v>0</v>
      </c>
      <c r="AF613" s="143">
        <f t="shared" si="243"/>
        <v>0</v>
      </c>
      <c r="AG613" s="1" t="str">
        <f t="shared" si="246"/>
        <v/>
      </c>
    </row>
    <row r="614" spans="1:35" ht="15">
      <c r="A614" s="28" t="s">
        <v>17</v>
      </c>
      <c r="B614" s="41">
        <v>114.30093629906374</v>
      </c>
      <c r="C614" s="41">
        <v>0</v>
      </c>
      <c r="D614" s="41">
        <v>16.776887485041311</v>
      </c>
      <c r="E614" s="41">
        <v>0</v>
      </c>
      <c r="F614" s="457"/>
      <c r="G614" s="41">
        <v>0</v>
      </c>
      <c r="H614" s="42">
        <v>0</v>
      </c>
      <c r="I614" s="43">
        <f t="shared" si="244"/>
        <v>131.07782378410505</v>
      </c>
      <c r="K614" s="75" t="s">
        <v>17</v>
      </c>
      <c r="L614" s="88">
        <v>114.30093629906374</v>
      </c>
      <c r="M614" s="88">
        <v>0</v>
      </c>
      <c r="N614" s="88">
        <v>16.776887485041311</v>
      </c>
      <c r="O614" s="88">
        <v>0</v>
      </c>
      <c r="P614" s="88">
        <v>0</v>
      </c>
      <c r="Q614" s="88">
        <v>0</v>
      </c>
      <c r="R614" s="89">
        <v>0</v>
      </c>
      <c r="S614" s="90">
        <f t="shared" si="245"/>
        <v>131.07782378410505</v>
      </c>
      <c r="U614" s="105" t="s">
        <v>17</v>
      </c>
      <c r="V614" s="121">
        <v>114.30093629906374</v>
      </c>
      <c r="W614" s="121">
        <v>15.539289125142821</v>
      </c>
      <c r="X614" s="121">
        <v>1.2375983598984899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47"/>
        <v>0</v>
      </c>
      <c r="AF614" s="123">
        <f t="shared" si="243"/>
        <v>131.07782378410505</v>
      </c>
      <c r="AG614" s="1" t="str">
        <f t="shared" si="246"/>
        <v/>
      </c>
    </row>
    <row r="615" spans="1:35" ht="15">
      <c r="A615" s="29" t="s">
        <v>139</v>
      </c>
      <c r="B615" s="44">
        <v>1980.3101399898082</v>
      </c>
      <c r="C615" s="44">
        <v>0</v>
      </c>
      <c r="D615" s="44">
        <v>241.10063286736738</v>
      </c>
      <c r="E615" s="44">
        <v>0</v>
      </c>
      <c r="F615" s="457"/>
      <c r="G615" s="44">
        <v>0</v>
      </c>
      <c r="H615" s="45">
        <v>0</v>
      </c>
      <c r="I615" s="40">
        <f t="shared" si="244"/>
        <v>2221.4107728571757</v>
      </c>
      <c r="K615" s="76" t="s">
        <v>139</v>
      </c>
      <c r="L615" s="44">
        <v>1980.3101399898082</v>
      </c>
      <c r="M615" s="44">
        <v>0</v>
      </c>
      <c r="N615" s="44">
        <v>241.10063286736738</v>
      </c>
      <c r="O615" s="44">
        <v>0</v>
      </c>
      <c r="P615" s="44">
        <v>0</v>
      </c>
      <c r="Q615" s="44">
        <v>0</v>
      </c>
      <c r="R615" s="86">
        <v>0</v>
      </c>
      <c r="S615" s="87">
        <f t="shared" si="245"/>
        <v>2221.4107728571757</v>
      </c>
      <c r="U615" s="106" t="s">
        <v>139</v>
      </c>
      <c r="V615" s="117">
        <v>1980.3101399898082</v>
      </c>
      <c r="W615" s="117">
        <v>237.34780733604418</v>
      </c>
      <c r="X615" s="117">
        <v>3.7528255313232024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47"/>
        <v>0</v>
      </c>
      <c r="AF615" s="143">
        <f t="shared" si="243"/>
        <v>2221.4107728571757</v>
      </c>
      <c r="AG615" s="1" t="str">
        <f t="shared" si="246"/>
        <v/>
      </c>
    </row>
    <row r="616" spans="1:35" ht="15">
      <c r="A616" s="28" t="s">
        <v>25</v>
      </c>
      <c r="B616" s="41">
        <v>739.70666391192697</v>
      </c>
      <c r="C616" s="41">
        <v>0</v>
      </c>
      <c r="D616" s="41">
        <v>1824.8848801822546</v>
      </c>
      <c r="E616" s="41">
        <v>1908.9621947750611</v>
      </c>
      <c r="F616" s="457"/>
      <c r="G616" s="41">
        <v>925.98717487407328</v>
      </c>
      <c r="H616" s="42">
        <v>0</v>
      </c>
      <c r="I616" s="43">
        <f t="shared" si="244"/>
        <v>5399.5409137433162</v>
      </c>
      <c r="K616" s="75" t="s">
        <v>25</v>
      </c>
      <c r="L616" s="88">
        <v>739.70666391192697</v>
      </c>
      <c r="M616" s="88">
        <v>0</v>
      </c>
      <c r="N616" s="88">
        <v>1824.8848801822546</v>
      </c>
      <c r="O616" s="88">
        <v>1908.9621947750611</v>
      </c>
      <c r="P616" s="88">
        <v>0</v>
      </c>
      <c r="Q616" s="88">
        <v>925.98717487407328</v>
      </c>
      <c r="R616" s="89">
        <v>0</v>
      </c>
      <c r="S616" s="90">
        <f t="shared" si="245"/>
        <v>5399.5409137433162</v>
      </c>
      <c r="U616" s="105" t="s">
        <v>25</v>
      </c>
      <c r="V616" s="121">
        <v>739.70666391192697</v>
      </c>
      <c r="W616" s="121">
        <v>1310.5936952781151</v>
      </c>
      <c r="X616" s="121">
        <v>514.29118490413953</v>
      </c>
      <c r="Y616" s="121">
        <v>611.37659469689345</v>
      </c>
      <c r="Z616" s="121">
        <v>619.70127387217815</v>
      </c>
      <c r="AA616" s="121">
        <v>249.54056179704764</v>
      </c>
      <c r="AB616" s="121">
        <v>490.75656208098218</v>
      </c>
      <c r="AC616" s="121">
        <v>435.2306127930911</v>
      </c>
      <c r="AD616" s="121">
        <v>428.34376440894169</v>
      </c>
      <c r="AE616" s="121">
        <f t="shared" si="247"/>
        <v>0</v>
      </c>
      <c r="AF616" s="123">
        <f t="shared" si="243"/>
        <v>5399.5409137433162</v>
      </c>
      <c r="AG616" s="1" t="str">
        <f t="shared" si="246"/>
        <v/>
      </c>
    </row>
    <row r="617" spans="1:35" ht="15">
      <c r="A617" s="29" t="s">
        <v>24</v>
      </c>
      <c r="B617" s="44">
        <v>805.15895060778814</v>
      </c>
      <c r="C617" s="44">
        <v>0</v>
      </c>
      <c r="D617" s="44">
        <v>107.5618749431449</v>
      </c>
      <c r="E617" s="44">
        <v>0</v>
      </c>
      <c r="F617" s="457"/>
      <c r="G617" s="44">
        <v>0</v>
      </c>
      <c r="H617" s="45">
        <v>0</v>
      </c>
      <c r="I617" s="40">
        <f t="shared" si="244"/>
        <v>912.720825550933</v>
      </c>
      <c r="K617" s="76" t="s">
        <v>24</v>
      </c>
      <c r="L617" s="44">
        <v>805.15895060778814</v>
      </c>
      <c r="M617" s="44">
        <v>0</v>
      </c>
      <c r="N617" s="44">
        <v>107.5618749431449</v>
      </c>
      <c r="O617" s="44">
        <v>0</v>
      </c>
      <c r="P617" s="44">
        <v>0</v>
      </c>
      <c r="Q617" s="44">
        <v>0</v>
      </c>
      <c r="R617" s="86">
        <v>0</v>
      </c>
      <c r="S617" s="87">
        <f t="shared" si="245"/>
        <v>912.720825550933</v>
      </c>
      <c r="U617" s="283" t="s">
        <v>24</v>
      </c>
      <c r="V617" s="117">
        <v>805.15895060778814</v>
      </c>
      <c r="W617" s="117">
        <v>107.5618749431449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47"/>
        <v>0</v>
      </c>
      <c r="AF617" s="143">
        <f t="shared" si="243"/>
        <v>912.720825550933</v>
      </c>
      <c r="AG617" s="1" t="str">
        <f t="shared" si="246"/>
        <v/>
      </c>
    </row>
    <row r="618" spans="1:35" ht="15">
      <c r="A618" s="28" t="s">
        <v>56</v>
      </c>
      <c r="B618" s="41">
        <v>4395.6373755115583</v>
      </c>
      <c r="C618" s="41">
        <v>0</v>
      </c>
      <c r="D618" s="41">
        <v>383.78293843353799</v>
      </c>
      <c r="E618" s="41">
        <v>0</v>
      </c>
      <c r="F618" s="457"/>
      <c r="G618" s="41">
        <v>0</v>
      </c>
      <c r="H618" s="42">
        <v>0</v>
      </c>
      <c r="I618" s="43">
        <f t="shared" si="244"/>
        <v>4779.4203139450965</v>
      </c>
      <c r="K618" s="75" t="s">
        <v>56</v>
      </c>
      <c r="L618" s="88">
        <v>4395.6373755115583</v>
      </c>
      <c r="M618" s="88">
        <v>0</v>
      </c>
      <c r="N618" s="88">
        <v>383.78293843353799</v>
      </c>
      <c r="O618" s="88">
        <v>0</v>
      </c>
      <c r="P618" s="88">
        <v>0</v>
      </c>
      <c r="Q618" s="88">
        <v>0</v>
      </c>
      <c r="R618" s="89">
        <v>0</v>
      </c>
      <c r="S618" s="90">
        <f t="shared" si="245"/>
        <v>4779.4203139450965</v>
      </c>
      <c r="U618" s="105" t="s">
        <v>56</v>
      </c>
      <c r="V618" s="121">
        <v>4395.6373755115583</v>
      </c>
      <c r="W618" s="121">
        <v>340.73126626218152</v>
      </c>
      <c r="X618" s="121">
        <v>43.051672171356493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47"/>
        <v>0</v>
      </c>
      <c r="AF618" s="123">
        <f t="shared" si="243"/>
        <v>4779.4203139450965</v>
      </c>
      <c r="AG618" s="1" t="str">
        <f t="shared" si="246"/>
        <v/>
      </c>
    </row>
    <row r="619" spans="1:35" ht="15">
      <c r="A619" s="29" t="s">
        <v>22</v>
      </c>
      <c r="B619" s="44">
        <v>453.40972342844333</v>
      </c>
      <c r="C619" s="44">
        <v>0</v>
      </c>
      <c r="D619" s="44">
        <v>85.957093299876234</v>
      </c>
      <c r="E619" s="44">
        <v>0</v>
      </c>
      <c r="F619" s="457"/>
      <c r="G619" s="44">
        <v>0</v>
      </c>
      <c r="H619" s="45">
        <v>0</v>
      </c>
      <c r="I619" s="40">
        <f t="shared" si="244"/>
        <v>539.36681672831958</v>
      </c>
      <c r="K619" s="76" t="s">
        <v>22</v>
      </c>
      <c r="L619" s="44">
        <v>453.40972342844333</v>
      </c>
      <c r="M619" s="44">
        <v>0</v>
      </c>
      <c r="N619" s="44">
        <v>85.957093299876234</v>
      </c>
      <c r="O619" s="44">
        <v>0</v>
      </c>
      <c r="P619" s="44">
        <v>301.67031252496304</v>
      </c>
      <c r="Q619" s="44">
        <v>0</v>
      </c>
      <c r="R619" s="86">
        <v>0</v>
      </c>
      <c r="S619" s="87">
        <f t="shared" si="245"/>
        <v>841.03712925328261</v>
      </c>
      <c r="U619" s="283" t="s">
        <v>22</v>
      </c>
      <c r="V619" s="117">
        <v>453.40972342844333</v>
      </c>
      <c r="W619" s="117">
        <v>85.123465462890451</v>
      </c>
      <c r="X619" s="117">
        <v>0.83362783698578691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47"/>
        <v>301.67031252496304</v>
      </c>
      <c r="AF619" s="143">
        <f t="shared" si="243"/>
        <v>841.03712925328261</v>
      </c>
      <c r="AG619" s="1" t="str">
        <f t="shared" si="246"/>
        <v/>
      </c>
    </row>
    <row r="620" spans="1:35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244"/>
        <v>0</v>
      </c>
      <c r="K620" s="75" t="s">
        <v>21</v>
      </c>
      <c r="L620" s="88">
        <v>0</v>
      </c>
      <c r="M620" s="88">
        <v>0</v>
      </c>
      <c r="N620" s="88">
        <v>0</v>
      </c>
      <c r="O620" s="88">
        <v>0</v>
      </c>
      <c r="P620" s="88">
        <v>0</v>
      </c>
      <c r="Q620" s="88">
        <v>0</v>
      </c>
      <c r="R620" s="89">
        <v>0</v>
      </c>
      <c r="S620" s="90">
        <f t="shared" si="245"/>
        <v>0</v>
      </c>
      <c r="U620" s="105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47"/>
        <v>0</v>
      </c>
      <c r="AF620" s="123">
        <f t="shared" si="243"/>
        <v>0</v>
      </c>
      <c r="AG620" s="1" t="str">
        <f t="shared" si="246"/>
        <v/>
      </c>
    </row>
    <row r="621" spans="1:35" ht="15">
      <c r="A621" s="30" t="s">
        <v>60</v>
      </c>
      <c r="B621" s="44">
        <v>137.80420583993558</v>
      </c>
      <c r="C621" s="44">
        <v>0</v>
      </c>
      <c r="D621" s="44">
        <v>288.06763854364573</v>
      </c>
      <c r="E621" s="44">
        <v>0</v>
      </c>
      <c r="F621" s="457"/>
      <c r="G621" s="44">
        <v>0</v>
      </c>
      <c r="H621" s="45">
        <v>0</v>
      </c>
      <c r="I621" s="40">
        <f t="shared" si="244"/>
        <v>425.87184438358133</v>
      </c>
      <c r="K621" s="77" t="s">
        <v>60</v>
      </c>
      <c r="L621" s="44">
        <v>137.80420583993558</v>
      </c>
      <c r="M621" s="44">
        <v>0</v>
      </c>
      <c r="N621" s="44">
        <v>288.06763854364573</v>
      </c>
      <c r="O621" s="44">
        <v>0</v>
      </c>
      <c r="P621" s="44">
        <v>0</v>
      </c>
      <c r="Q621" s="44">
        <v>0</v>
      </c>
      <c r="R621" s="86">
        <v>0</v>
      </c>
      <c r="S621" s="87">
        <f t="shared" si="245"/>
        <v>425.87184438358133</v>
      </c>
      <c r="U621" s="284" t="s">
        <v>60</v>
      </c>
      <c r="V621" s="117">
        <v>137.80420583993558</v>
      </c>
      <c r="W621" s="117">
        <v>288.06763854364573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47"/>
        <v>0</v>
      </c>
      <c r="AF621" s="120">
        <f t="shared" si="243"/>
        <v>425.87184438358133</v>
      </c>
      <c r="AG621" s="1" t="str">
        <f t="shared" si="246"/>
        <v/>
      </c>
    </row>
    <row r="622" spans="1:35" ht="15">
      <c r="A622" s="57" t="s">
        <v>23</v>
      </c>
      <c r="B622" s="61">
        <v>137.80420583993558</v>
      </c>
      <c r="C622" s="61">
        <v>0</v>
      </c>
      <c r="D622" s="61">
        <v>288.06763854364573</v>
      </c>
      <c r="E622" s="61">
        <v>0</v>
      </c>
      <c r="F622" s="457"/>
      <c r="G622" s="61">
        <v>0</v>
      </c>
      <c r="H622" s="62">
        <v>0</v>
      </c>
      <c r="I622" s="63">
        <f t="shared" si="244"/>
        <v>425.87184438358133</v>
      </c>
      <c r="K622" s="78" t="s">
        <v>23</v>
      </c>
      <c r="L622" s="91">
        <v>137.80420583993558</v>
      </c>
      <c r="M622" s="91">
        <v>0</v>
      </c>
      <c r="N622" s="91">
        <v>288.06763854364573</v>
      </c>
      <c r="O622" s="91">
        <v>0</v>
      </c>
      <c r="P622" s="91">
        <v>0</v>
      </c>
      <c r="Q622" s="91">
        <v>0</v>
      </c>
      <c r="R622" s="92">
        <v>0</v>
      </c>
      <c r="S622" s="93">
        <f t="shared" si="245"/>
        <v>425.87184438358133</v>
      </c>
      <c r="U622" s="285" t="s">
        <v>134</v>
      </c>
      <c r="V622" s="121">
        <v>137.80420583993558</v>
      </c>
      <c r="W622" s="121">
        <v>288.06763854364573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47"/>
        <v>0</v>
      </c>
      <c r="AF622" s="123">
        <f t="shared" si="243"/>
        <v>425.87184438358133</v>
      </c>
      <c r="AG622" s="1" t="str">
        <f t="shared" si="246"/>
        <v/>
      </c>
    </row>
    <row r="623" spans="1:35" ht="15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244"/>
        <v>0</v>
      </c>
      <c r="K623" s="79" t="s">
        <v>19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94">
        <v>0</v>
      </c>
      <c r="S623" s="95">
        <f t="shared" si="245"/>
        <v>0</v>
      </c>
      <c r="U623" s="286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47"/>
        <v>0</v>
      </c>
      <c r="AF623" s="143">
        <f t="shared" si="243"/>
        <v>0</v>
      </c>
      <c r="AG623" s="1" t="str">
        <f t="shared" si="246"/>
        <v/>
      </c>
    </row>
    <row r="624" spans="1:35" ht="15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244"/>
        <v>0</v>
      </c>
      <c r="K624" s="78" t="s">
        <v>20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s="91">
        <v>0</v>
      </c>
      <c r="R624" s="92">
        <v>0</v>
      </c>
      <c r="S624" s="93">
        <f t="shared" si="245"/>
        <v>0</v>
      </c>
      <c r="U624" s="285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47"/>
        <v>0</v>
      </c>
      <c r="AF624" s="123">
        <f t="shared" si="243"/>
        <v>0</v>
      </c>
      <c r="AG624" s="1" t="str">
        <f t="shared" si="246"/>
        <v/>
      </c>
    </row>
    <row r="625" spans="1:35" ht="15.7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244"/>
        <v>0</v>
      </c>
      <c r="K625" s="80" t="s">
        <v>11</v>
      </c>
      <c r="L625" s="54">
        <v>0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6">
        <v>0</v>
      </c>
      <c r="S625" s="97">
        <f t="shared" si="245"/>
        <v>0</v>
      </c>
      <c r="U625" s="287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17">
        <v>0</v>
      </c>
      <c r="AF625" s="143">
        <f t="shared" si="243"/>
        <v>0</v>
      </c>
      <c r="AG625" s="1" t="str">
        <f t="shared" si="246"/>
        <v/>
      </c>
    </row>
    <row r="626" spans="1:35" ht="15">
      <c r="A626" s="35" t="s">
        <v>26</v>
      </c>
      <c r="B626" s="69">
        <f>SUM(B605:B621)</f>
        <v>15178.361072058844</v>
      </c>
      <c r="C626" s="69">
        <f t="shared" ref="C626:I626" si="248">SUM(C605:C621)</f>
        <v>0</v>
      </c>
      <c r="D626" s="69">
        <f t="shared" si="248"/>
        <v>3934.949556073142</v>
      </c>
      <c r="E626" s="69">
        <f t="shared" si="248"/>
        <v>1908.9621947750611</v>
      </c>
      <c r="F626" s="69">
        <f t="shared" si="248"/>
        <v>0</v>
      </c>
      <c r="G626" s="69">
        <f t="shared" si="248"/>
        <v>925.98717487407328</v>
      </c>
      <c r="H626" s="70">
        <f t="shared" si="248"/>
        <v>0</v>
      </c>
      <c r="I626" s="40">
        <f t="shared" si="248"/>
        <v>21948.259997781122</v>
      </c>
      <c r="K626" s="81" t="s">
        <v>26</v>
      </c>
      <c r="L626" s="69">
        <f>SUM(L605:L621)</f>
        <v>15178.361072058844</v>
      </c>
      <c r="M626" s="69">
        <f t="shared" ref="M626:S626" si="249">SUM(M605:M621)</f>
        <v>0</v>
      </c>
      <c r="N626" s="69">
        <f t="shared" si="249"/>
        <v>3934.949556073142</v>
      </c>
      <c r="O626" s="69">
        <f t="shared" si="249"/>
        <v>1908.9621947750611</v>
      </c>
      <c r="P626" s="69">
        <f t="shared" si="249"/>
        <v>10101.649105397313</v>
      </c>
      <c r="Q626" s="69">
        <f t="shared" si="249"/>
        <v>925.98717487407328</v>
      </c>
      <c r="R626" s="70">
        <f t="shared" si="249"/>
        <v>0</v>
      </c>
      <c r="S626" s="98">
        <f t="shared" si="249"/>
        <v>32049.909103178437</v>
      </c>
      <c r="U626" s="110" t="s">
        <v>59</v>
      </c>
      <c r="V626" s="130">
        <f>SUM(V605:V621)</f>
        <v>15178.361072058844</v>
      </c>
      <c r="W626" s="130">
        <f t="shared" ref="W626:AE626" si="250">SUM(W605:W621)</f>
        <v>3371.2830661566109</v>
      </c>
      <c r="X626" s="130">
        <f t="shared" si="250"/>
        <v>563.66648991653153</v>
      </c>
      <c r="Y626" s="130">
        <f t="shared" si="250"/>
        <v>611.37659469689345</v>
      </c>
      <c r="Z626" s="130">
        <f t="shared" si="250"/>
        <v>619.70127387217815</v>
      </c>
      <c r="AA626" s="130">
        <f t="shared" si="250"/>
        <v>249.54056179704764</v>
      </c>
      <c r="AB626" s="130">
        <f t="shared" si="250"/>
        <v>490.75656208098218</v>
      </c>
      <c r="AC626" s="130">
        <f t="shared" si="250"/>
        <v>435.2306127930911</v>
      </c>
      <c r="AD626" s="131">
        <f t="shared" si="250"/>
        <v>428.34376440894169</v>
      </c>
      <c r="AE626" s="144">
        <f t="shared" si="250"/>
        <v>10101.649105397313</v>
      </c>
      <c r="AF626" s="132">
        <f>SUM(AF605:AF621)</f>
        <v>32049.909103178437</v>
      </c>
      <c r="AG626" s="1" t="str">
        <f t="shared" si="246"/>
        <v/>
      </c>
    </row>
    <row r="627" spans="1:35" ht="15" thickBot="1">
      <c r="A627" s="60" t="s">
        <v>83</v>
      </c>
      <c r="B627" s="49">
        <f>IF($I626=0,"-",B626/$I626)</f>
        <v>0.69155190769533958</v>
      </c>
      <c r="C627" s="49">
        <f t="shared" ref="C627:H627" si="251">IF($I626=0,"-",C626/$I626)</f>
        <v>0</v>
      </c>
      <c r="D627" s="49">
        <f t="shared" si="251"/>
        <v>0.17928298445849233</v>
      </c>
      <c r="E627" s="49">
        <f t="shared" si="251"/>
        <v>8.6975559564541755E-2</v>
      </c>
      <c r="F627" s="49">
        <f t="shared" si="251"/>
        <v>0</v>
      </c>
      <c r="G627" s="49">
        <f t="shared" si="251"/>
        <v>4.2189548281626278E-2</v>
      </c>
      <c r="H627" s="71">
        <f t="shared" si="251"/>
        <v>0</v>
      </c>
      <c r="I627" s="50">
        <f>SUM(B627:H627)</f>
        <v>0.99999999999999989</v>
      </c>
      <c r="K627" s="82" t="s">
        <v>83</v>
      </c>
      <c r="L627" s="99">
        <f>IF($S626=0,"-",L626/$S626)</f>
        <v>0.47358515193272682</v>
      </c>
      <c r="M627" s="99">
        <f t="shared" ref="M627:R627" si="252">IF($S626=0,"-",M626/$S626)</f>
        <v>0</v>
      </c>
      <c r="N627" s="99">
        <f t="shared" si="252"/>
        <v>0.12277568536638711</v>
      </c>
      <c r="O627" s="99">
        <f t="shared" si="252"/>
        <v>5.9562171881034957E-2</v>
      </c>
      <c r="P627" s="99">
        <f t="shared" si="252"/>
        <v>0.31518495334501645</v>
      </c>
      <c r="Q627" s="99">
        <f t="shared" si="252"/>
        <v>2.8892037474834577E-2</v>
      </c>
      <c r="R627" s="100">
        <f t="shared" si="252"/>
        <v>0</v>
      </c>
      <c r="S627" s="101">
        <f>SUM(L627:R627)</f>
        <v>0.99999999999999989</v>
      </c>
      <c r="U627" s="111" t="s">
        <v>83</v>
      </c>
      <c r="V627" s="133">
        <f>V626/$AF626</f>
        <v>0.47358515193272682</v>
      </c>
      <c r="W627" s="133">
        <f t="shared" ref="W627:AF627" si="253">W626/$AF626</f>
        <v>0.10518853751826322</v>
      </c>
      <c r="X627" s="133">
        <f t="shared" si="253"/>
        <v>1.7587147848123909E-2</v>
      </c>
      <c r="Y627" s="133">
        <f t="shared" si="253"/>
        <v>1.9075766883727675E-2</v>
      </c>
      <c r="Z627" s="133">
        <f t="shared" si="253"/>
        <v>1.9335508000262049E-2</v>
      </c>
      <c r="AA627" s="133">
        <f t="shared" si="253"/>
        <v>7.7859990489739118E-3</v>
      </c>
      <c r="AB627" s="133">
        <f t="shared" si="253"/>
        <v>1.5312260652630466E-2</v>
      </c>
      <c r="AC627" s="133">
        <f t="shared" si="253"/>
        <v>1.3579776822204112E-2</v>
      </c>
      <c r="AD627" s="133">
        <f t="shared" si="253"/>
        <v>1.3364897948071316E-2</v>
      </c>
      <c r="AE627" s="133">
        <f t="shared" si="253"/>
        <v>0.31518495334501645</v>
      </c>
      <c r="AF627" s="134">
        <f t="shared" si="253"/>
        <v>1</v>
      </c>
    </row>
    <row r="628" spans="1:35" s="3" customFormat="1" ht="15" thickBot="1">
      <c r="A628" s="33"/>
      <c r="B628" s="33"/>
      <c r="C628" s="33"/>
      <c r="D628" s="33"/>
      <c r="E628" s="33"/>
      <c r="F628" s="33"/>
      <c r="G628" s="33"/>
      <c r="H628" s="33"/>
      <c r="I628" s="33"/>
      <c r="J628" s="5"/>
      <c r="K628" s="33"/>
      <c r="L628" s="33"/>
      <c r="M628" s="33"/>
      <c r="N628" s="33"/>
      <c r="O628" s="33"/>
      <c r="P628" s="33"/>
      <c r="Q628" s="33"/>
      <c r="R628" s="33"/>
      <c r="S628" s="33"/>
      <c r="T628" s="5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G628" s="1"/>
      <c r="AH628" s="1"/>
      <c r="AI628" s="1"/>
    </row>
    <row r="629" spans="1:35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448" t="s">
        <v>47</v>
      </c>
      <c r="L629" s="84" t="s">
        <v>0</v>
      </c>
      <c r="M629" s="84" t="s">
        <v>1</v>
      </c>
      <c r="N629" s="84" t="s">
        <v>2</v>
      </c>
      <c r="O629" s="84" t="s">
        <v>3</v>
      </c>
      <c r="P629" s="84" t="s">
        <v>27</v>
      </c>
      <c r="Q629" s="84" t="s">
        <v>4</v>
      </c>
      <c r="R629" s="84" t="s">
        <v>5</v>
      </c>
      <c r="S629" s="85" t="s">
        <v>6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5" ht="15">
      <c r="A630" s="455" t="s">
        <v>47</v>
      </c>
      <c r="B630" s="387" t="s">
        <v>115</v>
      </c>
      <c r="C630" s="388"/>
      <c r="D630" s="388"/>
      <c r="E630" s="388"/>
      <c r="F630" s="388"/>
      <c r="G630" s="388"/>
      <c r="H630" s="388"/>
      <c r="I630" s="389"/>
      <c r="K630" s="449" t="s">
        <v>47</v>
      </c>
      <c r="L630" s="390" t="s">
        <v>115</v>
      </c>
      <c r="M630" s="391"/>
      <c r="N630" s="391"/>
      <c r="O630" s="391"/>
      <c r="P630" s="391"/>
      <c r="Q630" s="391"/>
      <c r="R630" s="391"/>
      <c r="S630" s="392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35" ht="15">
      <c r="A631" s="27" t="s">
        <v>7</v>
      </c>
      <c r="B631" s="38">
        <v>0.19214567475474917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0.19214567475474917</v>
      </c>
      <c r="K631" s="83" t="s">
        <v>7</v>
      </c>
      <c r="L631" s="38">
        <v>0.19214567475474917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2">
        <v>0</v>
      </c>
      <c r="S631" s="103">
        <f>SUM(L631:R631)</f>
        <v>0.19214567475474917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35" ht="15">
      <c r="A632" s="28" t="s">
        <v>8</v>
      </c>
      <c r="B632" s="41">
        <v>6.9828625207443853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54">SUM(B632:H632)</f>
        <v>6.9828625207443853</v>
      </c>
      <c r="K632" s="75" t="s">
        <v>8</v>
      </c>
      <c r="L632" s="88">
        <v>6.9828625207443853</v>
      </c>
      <c r="M632" s="88">
        <v>0</v>
      </c>
      <c r="N632" s="88">
        <v>0</v>
      </c>
      <c r="O632" s="88">
        <v>0</v>
      </c>
      <c r="P632" s="88">
        <v>0</v>
      </c>
      <c r="Q632" s="88">
        <v>0</v>
      </c>
      <c r="R632" s="89">
        <v>0</v>
      </c>
      <c r="S632" s="90">
        <f t="shared" ref="S632:S651" si="255">SUM(L632:R632)</f>
        <v>6.9828625207443853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5" ht="15">
      <c r="A633" s="29" t="s">
        <v>10</v>
      </c>
      <c r="B633" s="44">
        <v>1.7215172272956103</v>
      </c>
      <c r="C633" s="44">
        <v>0</v>
      </c>
      <c r="D633" s="44">
        <v>5.5147865103625064E-3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54"/>
        <v>1.7270320138059727</v>
      </c>
      <c r="K633" s="76" t="s">
        <v>10</v>
      </c>
      <c r="L633" s="44">
        <v>1.7215172272956103</v>
      </c>
      <c r="M633" s="44">
        <v>0</v>
      </c>
      <c r="N633" s="44">
        <v>5.5147865103625064E-3</v>
      </c>
      <c r="O633" s="44">
        <v>0</v>
      </c>
      <c r="P633" s="44">
        <v>0</v>
      </c>
      <c r="Q633" s="44">
        <v>0</v>
      </c>
      <c r="R633" s="86">
        <v>0</v>
      </c>
      <c r="S633" s="87">
        <f t="shared" si="255"/>
        <v>1.7270320138059727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5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54"/>
        <v>0</v>
      </c>
      <c r="K634" s="75" t="s">
        <v>52</v>
      </c>
      <c r="L634" s="88">
        <v>0</v>
      </c>
      <c r="M634" s="88">
        <v>0</v>
      </c>
      <c r="N634" s="88">
        <v>0</v>
      </c>
      <c r="O634" s="88">
        <v>0</v>
      </c>
      <c r="P634" s="88">
        <v>0</v>
      </c>
      <c r="Q634" s="88">
        <v>0</v>
      </c>
      <c r="R634" s="89">
        <v>0</v>
      </c>
      <c r="S634" s="90">
        <f t="shared" si="255"/>
        <v>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5" ht="15">
      <c r="A635" s="29" t="s">
        <v>16</v>
      </c>
      <c r="B635" s="44">
        <v>100.85142510042607</v>
      </c>
      <c r="C635" s="44">
        <v>0.43588618042691207</v>
      </c>
      <c r="D635" s="44">
        <v>8.1265805867672416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54"/>
        <v>109.41389186762022</v>
      </c>
      <c r="K635" s="76" t="s">
        <v>16</v>
      </c>
      <c r="L635" s="44">
        <v>100.85142510042607</v>
      </c>
      <c r="M635" s="44">
        <v>0.43588618042691207</v>
      </c>
      <c r="N635" s="44">
        <v>8.1265805867672416</v>
      </c>
      <c r="O635" s="44">
        <v>0</v>
      </c>
      <c r="P635" s="44">
        <v>0</v>
      </c>
      <c r="Q635" s="44">
        <v>0</v>
      </c>
      <c r="R635" s="86">
        <v>0</v>
      </c>
      <c r="S635" s="87">
        <f t="shared" si="255"/>
        <v>109.41389186762022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5" ht="15">
      <c r="A636" s="28" t="s">
        <v>64</v>
      </c>
      <c r="B636" s="41">
        <v>6.8654234560111593</v>
      </c>
      <c r="C636" s="41">
        <v>0.15493754728240069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54"/>
        <v>7.0203610032935604</v>
      </c>
      <c r="K636" s="75" t="s">
        <v>64</v>
      </c>
      <c r="L636" s="88">
        <v>6.8654234560111593</v>
      </c>
      <c r="M636" s="88">
        <v>0.15493754728240069</v>
      </c>
      <c r="N636" s="88">
        <v>0</v>
      </c>
      <c r="O636" s="88">
        <v>0</v>
      </c>
      <c r="P636" s="88">
        <v>0</v>
      </c>
      <c r="Q636" s="88">
        <v>0</v>
      </c>
      <c r="R636" s="89">
        <v>0</v>
      </c>
      <c r="S636" s="90">
        <f t="shared" si="255"/>
        <v>7.0203610032935604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5" ht="15">
      <c r="A637" s="29" t="s">
        <v>54</v>
      </c>
      <c r="B637" s="44">
        <v>0</v>
      </c>
      <c r="C637" s="44">
        <v>0.32440278875039097</v>
      </c>
      <c r="D637" s="44">
        <v>0</v>
      </c>
      <c r="E637" s="44">
        <v>15.745103692241736</v>
      </c>
      <c r="F637" s="44">
        <v>621.81791068338475</v>
      </c>
      <c r="G637" s="44">
        <v>0</v>
      </c>
      <c r="H637" s="45">
        <v>0</v>
      </c>
      <c r="I637" s="40">
        <f t="shared" si="254"/>
        <v>637.88741716437687</v>
      </c>
      <c r="K637" s="76" t="s">
        <v>54</v>
      </c>
      <c r="L637" s="44">
        <v>0</v>
      </c>
      <c r="M637" s="44">
        <v>0.32440278875039097</v>
      </c>
      <c r="N637" s="44">
        <v>0</v>
      </c>
      <c r="O637" s="44">
        <v>15.745103692241736</v>
      </c>
      <c r="P637" s="44">
        <v>621.81791068338475</v>
      </c>
      <c r="Q637" s="44">
        <v>0</v>
      </c>
      <c r="R637" s="86">
        <v>0</v>
      </c>
      <c r="S637" s="87">
        <f t="shared" si="255"/>
        <v>637.88741716437687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5" ht="15">
      <c r="A638" s="28" t="s">
        <v>12</v>
      </c>
      <c r="B638" s="41">
        <v>0</v>
      </c>
      <c r="C638" s="41">
        <v>0</v>
      </c>
      <c r="D638" s="41">
        <v>0</v>
      </c>
      <c r="E638" s="41">
        <v>26.156780375024173</v>
      </c>
      <c r="F638" s="41">
        <v>0</v>
      </c>
      <c r="G638" s="41">
        <v>0</v>
      </c>
      <c r="H638" s="42">
        <v>0</v>
      </c>
      <c r="I638" s="43">
        <f t="shared" si="254"/>
        <v>26.156780375024173</v>
      </c>
      <c r="K638" s="75" t="s">
        <v>12</v>
      </c>
      <c r="L638" s="88">
        <v>0</v>
      </c>
      <c r="M638" s="88">
        <v>0</v>
      </c>
      <c r="N638" s="88">
        <v>0</v>
      </c>
      <c r="O638" s="88">
        <v>26.156780375024173</v>
      </c>
      <c r="P638" s="88">
        <v>0</v>
      </c>
      <c r="Q638" s="88">
        <v>0</v>
      </c>
      <c r="R638" s="89">
        <v>0</v>
      </c>
      <c r="S638" s="90">
        <f t="shared" si="255"/>
        <v>26.156780375024173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G638" s="3"/>
      <c r="AH638" s="3"/>
      <c r="AI638" s="3"/>
    </row>
    <row r="639" spans="1:35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54"/>
        <v>0</v>
      </c>
      <c r="K639" s="76" t="s">
        <v>55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6">
        <v>0</v>
      </c>
      <c r="S639" s="87">
        <f t="shared" si="255"/>
        <v>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5" ht="15">
      <c r="A640" s="28" t="s">
        <v>17</v>
      </c>
      <c r="B640" s="41">
        <v>12.966932865886504</v>
      </c>
      <c r="C640" s="41">
        <v>0</v>
      </c>
      <c r="D640" s="41">
        <v>6.2775927750375604E-2</v>
      </c>
      <c r="E640" s="41">
        <v>0.3819735181238505</v>
      </c>
      <c r="F640" s="41">
        <v>0</v>
      </c>
      <c r="G640" s="41">
        <v>0</v>
      </c>
      <c r="H640" s="42">
        <v>0</v>
      </c>
      <c r="I640" s="43">
        <f t="shared" si="254"/>
        <v>13.41168231176073</v>
      </c>
      <c r="K640" s="75" t="s">
        <v>17</v>
      </c>
      <c r="L640" s="88">
        <v>12.966932865886504</v>
      </c>
      <c r="M640" s="88">
        <v>0</v>
      </c>
      <c r="N640" s="88">
        <v>6.2775927750375604E-2</v>
      </c>
      <c r="O640" s="88">
        <v>0.3819735181238505</v>
      </c>
      <c r="P640" s="88">
        <v>0</v>
      </c>
      <c r="Q640" s="88">
        <v>0</v>
      </c>
      <c r="R640" s="89">
        <v>0</v>
      </c>
      <c r="S640" s="90">
        <f t="shared" si="255"/>
        <v>13.41168231176073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5" ht="15">
      <c r="A641" s="29" t="s">
        <v>139</v>
      </c>
      <c r="B641" s="44">
        <v>18.546537123732811</v>
      </c>
      <c r="C641" s="44">
        <v>0</v>
      </c>
      <c r="D641" s="44">
        <v>4.7934700479613266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54"/>
        <v>23.34000717169414</v>
      </c>
      <c r="K641" s="76" t="s">
        <v>139</v>
      </c>
      <c r="L641" s="44">
        <v>18.546537123732811</v>
      </c>
      <c r="M641" s="44">
        <v>0</v>
      </c>
      <c r="N641" s="44">
        <v>4.7934700479613266</v>
      </c>
      <c r="O641" s="44">
        <v>0</v>
      </c>
      <c r="P641" s="44">
        <v>0</v>
      </c>
      <c r="Q641" s="44">
        <v>0</v>
      </c>
      <c r="R641" s="86">
        <v>0</v>
      </c>
      <c r="S641" s="87">
        <f t="shared" si="255"/>
        <v>23.34000717169414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5" ht="15">
      <c r="A642" s="28" t="s">
        <v>25</v>
      </c>
      <c r="B642" s="41">
        <v>71.279013218797658</v>
      </c>
      <c r="C642" s="41">
        <v>9.261449463063208E-2</v>
      </c>
      <c r="D642" s="41">
        <v>1.4743565798703793</v>
      </c>
      <c r="E642" s="41">
        <v>118.44340062712051</v>
      </c>
      <c r="F642" s="41">
        <v>0</v>
      </c>
      <c r="G642" s="41">
        <v>39.941513577158936</v>
      </c>
      <c r="H642" s="42">
        <v>0.56037908305825568</v>
      </c>
      <c r="I642" s="43">
        <f t="shared" si="254"/>
        <v>231.79127758063638</v>
      </c>
      <c r="K642" s="75" t="s">
        <v>25</v>
      </c>
      <c r="L642" s="88">
        <v>71.279013218797658</v>
      </c>
      <c r="M642" s="88">
        <v>9.261449463063208E-2</v>
      </c>
      <c r="N642" s="88">
        <v>1.4743565798703793</v>
      </c>
      <c r="O642" s="88">
        <v>118.44340062712051</v>
      </c>
      <c r="P642" s="88">
        <v>0</v>
      </c>
      <c r="Q642" s="88">
        <v>39.941513577158936</v>
      </c>
      <c r="R642" s="89">
        <v>0.56037908305825568</v>
      </c>
      <c r="S642" s="90">
        <f t="shared" si="255"/>
        <v>231.79127758063638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5" ht="15">
      <c r="A643" s="29" t="s">
        <v>24</v>
      </c>
      <c r="B643" s="44">
        <v>12.902352950832125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54"/>
        <v>12.902352950832125</v>
      </c>
      <c r="K643" s="76" t="s">
        <v>24</v>
      </c>
      <c r="L643" s="44">
        <v>12.902352950832125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6">
        <v>0</v>
      </c>
      <c r="S643" s="87">
        <f t="shared" si="255"/>
        <v>12.902352950832125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5" ht="15">
      <c r="A644" s="28" t="s">
        <v>56</v>
      </c>
      <c r="B644" s="41">
        <v>186.59330137700329</v>
      </c>
      <c r="C644" s="41">
        <v>8.4520432600658086</v>
      </c>
      <c r="D644" s="41">
        <v>106.24764333680936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54"/>
        <v>301.29298797387844</v>
      </c>
      <c r="K644" s="75" t="s">
        <v>56</v>
      </c>
      <c r="L644" s="88">
        <v>186.59330137700329</v>
      </c>
      <c r="M644" s="88">
        <v>8.4520432600658086</v>
      </c>
      <c r="N644" s="88">
        <v>106.24764333680936</v>
      </c>
      <c r="O644" s="88">
        <v>0</v>
      </c>
      <c r="P644" s="88">
        <v>0</v>
      </c>
      <c r="Q644" s="88">
        <v>0</v>
      </c>
      <c r="R644" s="89">
        <v>0</v>
      </c>
      <c r="S644" s="90">
        <f t="shared" si="255"/>
        <v>301.29298797387844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5" ht="15">
      <c r="A645" s="29" t="s">
        <v>22</v>
      </c>
      <c r="B645" s="44">
        <v>72.589715287045223</v>
      </c>
      <c r="C645" s="44">
        <v>0</v>
      </c>
      <c r="D645" s="44">
        <v>0</v>
      </c>
      <c r="E645" s="44">
        <v>0.67345225503474682</v>
      </c>
      <c r="F645" s="44">
        <v>35.40976031572054</v>
      </c>
      <c r="G645" s="44">
        <v>0</v>
      </c>
      <c r="H645" s="45">
        <v>0</v>
      </c>
      <c r="I645" s="40">
        <f t="shared" si="254"/>
        <v>108.67292785780052</v>
      </c>
      <c r="K645" s="76" t="s">
        <v>22</v>
      </c>
      <c r="L645" s="44">
        <v>72.589715287045223</v>
      </c>
      <c r="M645" s="44">
        <v>0</v>
      </c>
      <c r="N645" s="44">
        <v>0</v>
      </c>
      <c r="O645" s="44">
        <v>0.67345225503474682</v>
      </c>
      <c r="P645" s="44">
        <v>35.40976031572054</v>
      </c>
      <c r="Q645" s="44">
        <v>0</v>
      </c>
      <c r="R645" s="86">
        <v>0</v>
      </c>
      <c r="S645" s="87">
        <f t="shared" si="255"/>
        <v>108.67292785780052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5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54"/>
        <v>0</v>
      </c>
      <c r="K646" s="75" t="s">
        <v>21</v>
      </c>
      <c r="L646" s="88">
        <v>0</v>
      </c>
      <c r="M646" s="88">
        <v>0</v>
      </c>
      <c r="N646" s="88">
        <v>0</v>
      </c>
      <c r="O646" s="88">
        <v>0</v>
      </c>
      <c r="P646" s="88">
        <v>0</v>
      </c>
      <c r="Q646" s="88">
        <v>0</v>
      </c>
      <c r="R646" s="89">
        <v>0</v>
      </c>
      <c r="S646" s="90">
        <f t="shared" si="255"/>
        <v>0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5" ht="15">
      <c r="A647" s="30" t="s">
        <v>60</v>
      </c>
      <c r="B647" s="44">
        <v>5.7504572317541944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54"/>
        <v>5.7504572317541944</v>
      </c>
      <c r="K647" s="77" t="s">
        <v>60</v>
      </c>
      <c r="L647" s="44">
        <v>5.7504572317541944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6">
        <v>0</v>
      </c>
      <c r="S647" s="87">
        <f t="shared" si="255"/>
        <v>5.7504572317541944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5">
      <c r="A648" s="57" t="s">
        <v>23</v>
      </c>
      <c r="B648" s="61">
        <v>5.7504572317541944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254"/>
        <v>5.7504572317541944</v>
      </c>
      <c r="K648" s="78" t="s">
        <v>23</v>
      </c>
      <c r="L648" s="91">
        <v>5.7504572317541944</v>
      </c>
      <c r="M648" s="91">
        <v>0</v>
      </c>
      <c r="N648" s="91">
        <v>0</v>
      </c>
      <c r="O648" s="91">
        <v>0</v>
      </c>
      <c r="P648" s="91">
        <v>0</v>
      </c>
      <c r="Q648" s="91">
        <v>0</v>
      </c>
      <c r="R648" s="92">
        <v>0</v>
      </c>
      <c r="S648" s="93">
        <f t="shared" si="255"/>
        <v>5.7504572317541944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5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254"/>
        <v>0</v>
      </c>
      <c r="K649" s="79" t="s">
        <v>19</v>
      </c>
      <c r="L649" s="64">
        <v>0</v>
      </c>
      <c r="M649" s="64">
        <v>0</v>
      </c>
      <c r="N649" s="64">
        <v>0</v>
      </c>
      <c r="O649" s="64">
        <v>0</v>
      </c>
      <c r="P649" s="64">
        <v>0</v>
      </c>
      <c r="Q649" s="64">
        <v>0</v>
      </c>
      <c r="R649" s="94">
        <v>0</v>
      </c>
      <c r="S649" s="95">
        <f t="shared" si="255"/>
        <v>0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5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254"/>
        <v>0</v>
      </c>
      <c r="K650" s="78" t="s">
        <v>20</v>
      </c>
      <c r="L650" s="91">
        <v>0</v>
      </c>
      <c r="M650" s="91">
        <v>0</v>
      </c>
      <c r="N650" s="91">
        <v>0</v>
      </c>
      <c r="O650" s="91">
        <v>0</v>
      </c>
      <c r="P650" s="91">
        <v>0</v>
      </c>
      <c r="Q650" s="91">
        <v>0</v>
      </c>
      <c r="R650" s="92">
        <v>0</v>
      </c>
      <c r="S650" s="93">
        <f t="shared" si="255"/>
        <v>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5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254"/>
        <v>0</v>
      </c>
      <c r="K651" s="80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6">
        <v>0</v>
      </c>
      <c r="S651" s="97">
        <f t="shared" si="255"/>
        <v>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5" ht="15">
      <c r="A652" s="35" t="s">
        <v>26</v>
      </c>
      <c r="B652" s="69">
        <f>SUM(B631:B647)</f>
        <v>497.24168403428376</v>
      </c>
      <c r="C652" s="69">
        <f t="shared" ref="C652:I652" si="256">SUM(C631:C647)</f>
        <v>9.4598842711561453</v>
      </c>
      <c r="D652" s="69">
        <f t="shared" si="256"/>
        <v>120.71034126566904</v>
      </c>
      <c r="E652" s="69">
        <f t="shared" si="256"/>
        <v>161.40071046754503</v>
      </c>
      <c r="F652" s="69">
        <f t="shared" si="256"/>
        <v>657.22767099910527</v>
      </c>
      <c r="G652" s="69">
        <f t="shared" si="256"/>
        <v>39.941513577158936</v>
      </c>
      <c r="H652" s="70">
        <f t="shared" si="256"/>
        <v>0.56037908305825568</v>
      </c>
      <c r="I652" s="40">
        <f t="shared" si="256"/>
        <v>1486.5421836979765</v>
      </c>
      <c r="K652" s="81" t="s">
        <v>26</v>
      </c>
      <c r="L652" s="69">
        <f>SUM(L631:L647)</f>
        <v>497.24168403428376</v>
      </c>
      <c r="M652" s="69">
        <f t="shared" ref="M652:S652" si="257">SUM(M631:M647)</f>
        <v>9.4598842711561453</v>
      </c>
      <c r="N652" s="69">
        <f t="shared" si="257"/>
        <v>120.71034126566904</v>
      </c>
      <c r="O652" s="69">
        <f t="shared" si="257"/>
        <v>161.40071046754503</v>
      </c>
      <c r="P652" s="69">
        <f t="shared" si="257"/>
        <v>657.22767099910527</v>
      </c>
      <c r="Q652" s="69">
        <f t="shared" si="257"/>
        <v>39.941513577158936</v>
      </c>
      <c r="R652" s="70">
        <f t="shared" si="257"/>
        <v>0.56037908305825568</v>
      </c>
      <c r="S652" s="98">
        <f t="shared" si="257"/>
        <v>1486.5421836979765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5" ht="15" thickBot="1">
      <c r="A653" s="60" t="s">
        <v>83</v>
      </c>
      <c r="B653" s="49">
        <f>IF($I652=0,"-",B652/$I652)</f>
        <v>0.33449550876338219</v>
      </c>
      <c r="C653" s="49">
        <f t="shared" ref="C653:H653" si="258">IF($I652=0,"-",C652/$I652)</f>
        <v>6.3636837049745824E-3</v>
      </c>
      <c r="D653" s="49">
        <f t="shared" si="258"/>
        <v>8.1202096105598295E-2</v>
      </c>
      <c r="E653" s="49">
        <f t="shared" si="258"/>
        <v>0.10857459158410072</v>
      </c>
      <c r="F653" s="49">
        <f t="shared" si="258"/>
        <v>0.4421184129226402</v>
      </c>
      <c r="G653" s="49">
        <f t="shared" si="258"/>
        <v>2.6868738751697561E-2</v>
      </c>
      <c r="H653" s="71">
        <f t="shared" si="258"/>
        <v>3.7696816760640877E-4</v>
      </c>
      <c r="I653" s="50">
        <f>SUM(B653:H653)</f>
        <v>1</v>
      </c>
      <c r="K653" s="82" t="s">
        <v>83</v>
      </c>
      <c r="L653" s="99">
        <f>IF($S652=0,"-",L652/$S652)</f>
        <v>0.33449550876338219</v>
      </c>
      <c r="M653" s="99">
        <f t="shared" ref="M653:R653" si="259">IF($S652=0,"-",M652/$S652)</f>
        <v>6.3636837049745824E-3</v>
      </c>
      <c r="N653" s="99">
        <f t="shared" si="259"/>
        <v>8.1202096105598295E-2</v>
      </c>
      <c r="O653" s="99">
        <f t="shared" si="259"/>
        <v>0.10857459158410072</v>
      </c>
      <c r="P653" s="99">
        <f t="shared" si="259"/>
        <v>0.4421184129226402</v>
      </c>
      <c r="Q653" s="99">
        <f t="shared" si="259"/>
        <v>2.6868738751697561E-2</v>
      </c>
      <c r="R653" s="100">
        <f t="shared" si="259"/>
        <v>3.7696816760640877E-4</v>
      </c>
      <c r="S653" s="101">
        <f>SUM(L653:R653)</f>
        <v>1</v>
      </c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5" s="3" customFormat="1">
      <c r="A654" s="1"/>
      <c r="B654" s="1"/>
      <c r="C654" s="1"/>
      <c r="D654" s="1"/>
      <c r="E654" s="1"/>
      <c r="F654" s="1"/>
      <c r="G654" s="1"/>
      <c r="H654" s="1"/>
      <c r="I654" s="1"/>
      <c r="J654" s="5"/>
      <c r="K654" s="1"/>
      <c r="L654" s="1"/>
      <c r="M654" s="1"/>
      <c r="N654" s="1"/>
      <c r="O654" s="1"/>
      <c r="P654" s="1"/>
      <c r="Q654" s="1"/>
      <c r="R654" s="1"/>
      <c r="S654" s="1"/>
      <c r="T654" s="5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G654" s="1"/>
      <c r="AH654" s="1"/>
      <c r="AI654" s="1"/>
    </row>
    <row r="655" spans="1:35">
      <c r="H655" s="2"/>
      <c r="R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5">
      <c r="H656" s="2"/>
      <c r="R656" s="2"/>
    </row>
    <row r="657" spans="8:18">
      <c r="H657" s="2"/>
      <c r="R657" s="2"/>
    </row>
    <row r="658" spans="8:18">
      <c r="H658" s="2"/>
      <c r="R658" s="2"/>
    </row>
    <row r="659" spans="8:18">
      <c r="H659" s="2"/>
      <c r="R659" s="2"/>
    </row>
    <row r="660" spans="8:18">
      <c r="H660" s="2"/>
      <c r="R660" s="2"/>
    </row>
    <row r="661" spans="8:18">
      <c r="H661" s="2"/>
      <c r="R661" s="2"/>
    </row>
    <row r="662" spans="8:18">
      <c r="H662" s="2"/>
      <c r="R662" s="2"/>
    </row>
    <row r="663" spans="8:18">
      <c r="H663" s="2"/>
      <c r="R663" s="2"/>
    </row>
    <row r="664" spans="8:18">
      <c r="H664" s="2"/>
      <c r="R664" s="2"/>
    </row>
    <row r="665" spans="8:18">
      <c r="H665" s="2"/>
      <c r="R665" s="2"/>
    </row>
    <row r="666" spans="8:18">
      <c r="H666" s="2"/>
      <c r="R666" s="2"/>
    </row>
    <row r="667" spans="8:18">
      <c r="H667" s="2"/>
      <c r="R667" s="2"/>
    </row>
    <row r="668" spans="8:18">
      <c r="H668" s="2"/>
      <c r="R668" s="2"/>
    </row>
    <row r="669" spans="8:18">
      <c r="H669" s="2"/>
      <c r="R669" s="2"/>
    </row>
    <row r="670" spans="8:18">
      <c r="H670" s="2"/>
      <c r="R670" s="2"/>
    </row>
    <row r="671" spans="8:18">
      <c r="H671" s="2"/>
      <c r="R671" s="2"/>
    </row>
    <row r="672" spans="8:18">
      <c r="H672" s="2"/>
      <c r="R672" s="2"/>
    </row>
    <row r="673" spans="8:18">
      <c r="H673" s="2"/>
      <c r="R673" s="2"/>
    </row>
    <row r="674" spans="8:18">
      <c r="H674" s="2"/>
      <c r="R674" s="2"/>
    </row>
    <row r="675" spans="8:18">
      <c r="H675" s="2"/>
      <c r="R675" s="2"/>
    </row>
    <row r="676" spans="8:18">
      <c r="H676" s="2"/>
      <c r="R676" s="2"/>
    </row>
    <row r="677" spans="8:18">
      <c r="H677" s="2"/>
      <c r="R677" s="2"/>
    </row>
    <row r="678" spans="8:18">
      <c r="H678" s="2"/>
      <c r="R678" s="2"/>
    </row>
    <row r="679" spans="8:18">
      <c r="H679" s="2"/>
      <c r="R679" s="2"/>
    </row>
    <row r="680" spans="8:18">
      <c r="H680" s="2"/>
      <c r="R680" s="2"/>
    </row>
    <row r="681" spans="8:18">
      <c r="H681" s="2"/>
      <c r="R681" s="2"/>
    </row>
    <row r="682" spans="8:18">
      <c r="H682" s="2"/>
      <c r="R682" s="2"/>
    </row>
    <row r="683" spans="8:18">
      <c r="H683" s="2"/>
      <c r="R683" s="2"/>
    </row>
    <row r="684" spans="8:18">
      <c r="H684" s="2"/>
      <c r="R684" s="2"/>
    </row>
    <row r="685" spans="8:18">
      <c r="H685" s="2"/>
      <c r="R685" s="2"/>
    </row>
    <row r="686" spans="8:18">
      <c r="H686" s="2"/>
      <c r="R686" s="2"/>
    </row>
    <row r="687" spans="8:18">
      <c r="H687" s="2"/>
      <c r="R687" s="2"/>
    </row>
    <row r="688" spans="8:18">
      <c r="H688" s="2"/>
      <c r="R688" s="2"/>
    </row>
    <row r="689" spans="8:18">
      <c r="H689" s="2"/>
      <c r="R689" s="2"/>
    </row>
    <row r="690" spans="8:18">
      <c r="H690" s="2"/>
      <c r="R690" s="2"/>
    </row>
    <row r="691" spans="8:18">
      <c r="H691" s="2"/>
      <c r="R691" s="2"/>
    </row>
    <row r="692" spans="8:18">
      <c r="H692" s="2"/>
      <c r="R692" s="2"/>
    </row>
    <row r="693" spans="8:18">
      <c r="H693" s="2"/>
      <c r="R693" s="2"/>
    </row>
    <row r="694" spans="8:18">
      <c r="H694" s="2"/>
      <c r="R694" s="2"/>
    </row>
    <row r="695" spans="8:18">
      <c r="H695" s="2"/>
      <c r="R695" s="2"/>
    </row>
    <row r="696" spans="8:18">
      <c r="H696" s="2"/>
      <c r="R696" s="2"/>
    </row>
    <row r="697" spans="8:18">
      <c r="H697" s="2"/>
      <c r="R697" s="2"/>
    </row>
    <row r="698" spans="8:18">
      <c r="H698" s="2"/>
      <c r="R698" s="2"/>
    </row>
    <row r="699" spans="8:18">
      <c r="H699" s="2"/>
      <c r="R699" s="2"/>
    </row>
    <row r="700" spans="8:18">
      <c r="H700" s="2"/>
      <c r="R700" s="2"/>
    </row>
    <row r="701" spans="8:18">
      <c r="H701" s="2"/>
      <c r="R701" s="2"/>
    </row>
    <row r="702" spans="8:18">
      <c r="H702" s="2"/>
      <c r="R702" s="2"/>
    </row>
    <row r="703" spans="8:18">
      <c r="H703" s="2"/>
      <c r="R703" s="2"/>
    </row>
    <row r="704" spans="8:18">
      <c r="H704" s="2"/>
      <c r="R704" s="2"/>
    </row>
    <row r="705" spans="8:18">
      <c r="H705" s="2"/>
      <c r="R705" s="2"/>
    </row>
    <row r="706" spans="8:18">
      <c r="H706" s="2"/>
      <c r="R706" s="2"/>
    </row>
    <row r="707" spans="8:18">
      <c r="H707" s="2"/>
      <c r="R707" s="2"/>
    </row>
    <row r="708" spans="8:18">
      <c r="H708" s="2"/>
      <c r="R708" s="2"/>
    </row>
    <row r="709" spans="8:18">
      <c r="H709" s="2"/>
      <c r="R709" s="2"/>
    </row>
    <row r="710" spans="8:18">
      <c r="H710" s="2"/>
      <c r="R710" s="2"/>
    </row>
    <row r="711" spans="8:18">
      <c r="H711" s="2"/>
      <c r="R711" s="2"/>
    </row>
    <row r="712" spans="8:18">
      <c r="H712" s="2"/>
      <c r="R712" s="2"/>
    </row>
    <row r="713" spans="8:18">
      <c r="H713" s="2"/>
      <c r="R713" s="2"/>
    </row>
    <row r="714" spans="8:18">
      <c r="H714" s="2"/>
      <c r="R714" s="2"/>
    </row>
    <row r="715" spans="8:18">
      <c r="H715" s="2"/>
      <c r="R715" s="2"/>
    </row>
    <row r="716" spans="8:18">
      <c r="H716" s="2"/>
      <c r="R716" s="2"/>
    </row>
    <row r="717" spans="8:18">
      <c r="H717" s="2"/>
      <c r="R717" s="2"/>
    </row>
    <row r="718" spans="8:18">
      <c r="H718" s="2"/>
      <c r="R718" s="2"/>
    </row>
    <row r="719" spans="8:18">
      <c r="H719" s="2"/>
      <c r="R719" s="2"/>
    </row>
    <row r="720" spans="8:18">
      <c r="H720" s="2"/>
      <c r="R720" s="2"/>
    </row>
    <row r="721" spans="8:18">
      <c r="H721" s="2"/>
      <c r="R721" s="2"/>
    </row>
    <row r="722" spans="8:18">
      <c r="H722" s="2"/>
      <c r="R722" s="2"/>
    </row>
    <row r="723" spans="8:18">
      <c r="H723" s="2"/>
      <c r="R723" s="2"/>
    </row>
    <row r="724" spans="8:18">
      <c r="H724" s="2"/>
      <c r="R724" s="2"/>
    </row>
    <row r="725" spans="8:18">
      <c r="H725" s="2"/>
      <c r="R725" s="2"/>
    </row>
    <row r="726" spans="8:18">
      <c r="H726" s="2"/>
      <c r="R726" s="2"/>
    </row>
    <row r="727" spans="8:18">
      <c r="H727" s="2"/>
      <c r="R727" s="2"/>
    </row>
    <row r="728" spans="8:18">
      <c r="H728" s="2"/>
      <c r="R728" s="2"/>
    </row>
    <row r="729" spans="8:18">
      <c r="H729" s="2"/>
      <c r="R729" s="2"/>
    </row>
    <row r="730" spans="8:18">
      <c r="H730" s="2"/>
      <c r="R730" s="2"/>
    </row>
    <row r="731" spans="8:18">
      <c r="H731" s="2"/>
      <c r="R731" s="2"/>
    </row>
    <row r="732" spans="8:18">
      <c r="H732" s="2"/>
      <c r="R732" s="2"/>
    </row>
    <row r="733" spans="8:18">
      <c r="H733" s="2"/>
      <c r="R733" s="2"/>
    </row>
    <row r="734" spans="8:18">
      <c r="H734" s="2"/>
      <c r="R734" s="2"/>
    </row>
    <row r="735" spans="8:18">
      <c r="H735" s="2"/>
      <c r="R735" s="2"/>
    </row>
    <row r="736" spans="8:18">
      <c r="H736" s="2"/>
      <c r="R736" s="2"/>
    </row>
    <row r="737" spans="8:18">
      <c r="H737" s="2"/>
      <c r="R737" s="2"/>
    </row>
    <row r="738" spans="8:18">
      <c r="H738" s="2"/>
      <c r="R738" s="2"/>
    </row>
    <row r="739" spans="8:18">
      <c r="H739" s="2"/>
      <c r="R739" s="2"/>
    </row>
    <row r="740" spans="8:18">
      <c r="H740" s="2"/>
      <c r="R740" s="2"/>
    </row>
    <row r="741" spans="8:18">
      <c r="H741" s="2"/>
      <c r="R741" s="2"/>
    </row>
    <row r="742" spans="8:18">
      <c r="H742" s="2"/>
      <c r="R742" s="2"/>
    </row>
    <row r="743" spans="8:18">
      <c r="H743" s="2"/>
      <c r="R743" s="2"/>
    </row>
    <row r="744" spans="8:18">
      <c r="H744" s="2"/>
      <c r="R744" s="2"/>
    </row>
    <row r="745" spans="8:18">
      <c r="H745" s="2"/>
      <c r="R745" s="2"/>
    </row>
    <row r="746" spans="8:18">
      <c r="H746" s="2"/>
      <c r="R746" s="2"/>
    </row>
    <row r="747" spans="8:18">
      <c r="H747" s="2"/>
      <c r="R747" s="2"/>
    </row>
    <row r="748" spans="8:18">
      <c r="H748" s="2"/>
      <c r="R748" s="2"/>
    </row>
    <row r="749" spans="8:18">
      <c r="H749" s="2"/>
      <c r="R749" s="2"/>
    </row>
    <row r="750" spans="8:18">
      <c r="H750" s="2"/>
      <c r="R750" s="2"/>
    </row>
    <row r="751" spans="8:18">
      <c r="H751" s="2"/>
      <c r="R751" s="2"/>
    </row>
    <row r="752" spans="8:18">
      <c r="H752" s="2"/>
      <c r="R752" s="2"/>
    </row>
    <row r="753" spans="8:18">
      <c r="H753" s="2"/>
      <c r="R753" s="2"/>
    </row>
    <row r="754" spans="8:18">
      <c r="H754" s="2"/>
      <c r="R754" s="2"/>
    </row>
    <row r="755" spans="8:18">
      <c r="H755" s="2"/>
      <c r="R755" s="2"/>
    </row>
    <row r="756" spans="8:18">
      <c r="H756" s="2"/>
      <c r="R756" s="2"/>
    </row>
    <row r="757" spans="8:18">
      <c r="H757" s="2"/>
      <c r="R757" s="2"/>
    </row>
    <row r="758" spans="8:18">
      <c r="H758" s="2"/>
      <c r="R758" s="2"/>
    </row>
    <row r="759" spans="8:18">
      <c r="H759" s="2"/>
      <c r="R759" s="2"/>
    </row>
    <row r="760" spans="8:18">
      <c r="H760" s="2"/>
      <c r="R760" s="2"/>
    </row>
    <row r="761" spans="8:18">
      <c r="H761" s="2"/>
      <c r="R761" s="2"/>
    </row>
    <row r="762" spans="8:18">
      <c r="H762" s="2"/>
      <c r="R762" s="2"/>
    </row>
    <row r="763" spans="8:18">
      <c r="H763" s="2"/>
      <c r="R763" s="2"/>
    </row>
    <row r="764" spans="8:18">
      <c r="H764" s="2"/>
      <c r="R764" s="2"/>
    </row>
    <row r="765" spans="8:18">
      <c r="H765" s="2"/>
      <c r="R765" s="2"/>
    </row>
    <row r="766" spans="8:18">
      <c r="H766" s="2"/>
      <c r="R766" s="2"/>
    </row>
    <row r="767" spans="8:18">
      <c r="H767" s="2"/>
      <c r="R767" s="2"/>
    </row>
    <row r="768" spans="8:18">
      <c r="H768" s="2"/>
      <c r="R768" s="2"/>
    </row>
    <row r="769" spans="8:19">
      <c r="H769" s="2"/>
      <c r="R769" s="2"/>
    </row>
    <row r="770" spans="8:19">
      <c r="H770" s="2"/>
      <c r="R770" s="2"/>
    </row>
    <row r="771" spans="8:19">
      <c r="H771" s="2"/>
      <c r="R771" s="2"/>
    </row>
    <row r="772" spans="8:19">
      <c r="H772" s="2"/>
      <c r="R772" s="2"/>
    </row>
    <row r="773" spans="8:19">
      <c r="H773" s="2"/>
      <c r="R773" s="2"/>
    </row>
    <row r="774" spans="8:19">
      <c r="H774" s="2"/>
      <c r="R774" s="2"/>
    </row>
    <row r="775" spans="8:19">
      <c r="H775" s="2"/>
      <c r="R775" s="2"/>
    </row>
    <row r="776" spans="8:19">
      <c r="H776" s="2"/>
      <c r="R776" s="2"/>
    </row>
    <row r="777" spans="8:19">
      <c r="I777" s="2"/>
      <c r="S777" s="2"/>
    </row>
    <row r="778" spans="8:19">
      <c r="I778" s="2"/>
      <c r="S778" s="2"/>
    </row>
    <row r="779" spans="8:19">
      <c r="I779" s="2"/>
      <c r="S779" s="2"/>
    </row>
    <row r="780" spans="8:19">
      <c r="I780" s="2"/>
      <c r="S780" s="2"/>
    </row>
    <row r="781" spans="8:19">
      <c r="I781" s="2"/>
      <c r="S781" s="2"/>
    </row>
    <row r="782" spans="8:19">
      <c r="I782" s="2"/>
      <c r="S782" s="2"/>
    </row>
    <row r="783" spans="8:19">
      <c r="I783" s="2"/>
      <c r="S783" s="2"/>
    </row>
    <row r="784" spans="8:19">
      <c r="I784" s="2"/>
      <c r="S784" s="2"/>
    </row>
    <row r="785" spans="9:19">
      <c r="I785" s="2"/>
      <c r="S785" s="2"/>
    </row>
    <row r="786" spans="9:19">
      <c r="I786" s="2"/>
      <c r="S786" s="2"/>
    </row>
    <row r="787" spans="9:19">
      <c r="I787" s="2"/>
      <c r="S787" s="2"/>
    </row>
    <row r="788" spans="9:19">
      <c r="I788" s="2"/>
      <c r="S788" s="2"/>
    </row>
  </sheetData>
  <mergeCells count="173">
    <mergeCell ref="U603:U604"/>
    <mergeCell ref="V604:AF604"/>
    <mergeCell ref="V344:AI344"/>
    <mergeCell ref="V370:AI370"/>
    <mergeCell ref="V396:AI396"/>
    <mergeCell ref="V422:AI422"/>
    <mergeCell ref="U31:U32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U369:U370"/>
    <mergeCell ref="V188:AI188"/>
    <mergeCell ref="V214:AI214"/>
    <mergeCell ref="V240:AI240"/>
    <mergeCell ref="V266:AI266"/>
    <mergeCell ref="V292:AI292"/>
    <mergeCell ref="V318:AI318"/>
    <mergeCell ref="L475:O495"/>
    <mergeCell ref="Q475:R495"/>
    <mergeCell ref="L501:O521"/>
    <mergeCell ref="Q501:R521"/>
    <mergeCell ref="L527:O547"/>
    <mergeCell ref="Q527:R547"/>
    <mergeCell ref="B553:E573"/>
    <mergeCell ref="G553:H573"/>
    <mergeCell ref="L552:S552"/>
    <mergeCell ref="L526:S526"/>
    <mergeCell ref="L500:S500"/>
    <mergeCell ref="K499:K500"/>
    <mergeCell ref="K525:K526"/>
    <mergeCell ref="K551:K552"/>
    <mergeCell ref="B552:I552"/>
    <mergeCell ref="B526:I526"/>
    <mergeCell ref="B500:I500"/>
    <mergeCell ref="B501:E521"/>
    <mergeCell ref="G501:H521"/>
    <mergeCell ref="B527:E547"/>
    <mergeCell ref="G527:H547"/>
    <mergeCell ref="L553:O573"/>
    <mergeCell ref="Q553:R573"/>
    <mergeCell ref="B475:E495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G475:H495"/>
    <mergeCell ref="A577:A578"/>
    <mergeCell ref="A603:A604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A525:A526"/>
    <mergeCell ref="F579:F599"/>
    <mergeCell ref="F605:F625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V32:AI32"/>
    <mergeCell ref="B6:I6"/>
    <mergeCell ref="L6:S6"/>
    <mergeCell ref="B58:I58"/>
    <mergeCell ref="L58:S58"/>
    <mergeCell ref="B84:I84"/>
    <mergeCell ref="L84:S84"/>
    <mergeCell ref="B162:I162"/>
    <mergeCell ref="L162:S162"/>
    <mergeCell ref="B32:I32"/>
    <mergeCell ref="L32:S32"/>
    <mergeCell ref="B110:I110"/>
    <mergeCell ref="L110:S110"/>
    <mergeCell ref="G59:H79"/>
    <mergeCell ref="L59:O79"/>
    <mergeCell ref="Q59:R79"/>
    <mergeCell ref="B188:I188"/>
    <mergeCell ref="L188:S188"/>
    <mergeCell ref="B136:I136"/>
    <mergeCell ref="L136:S136"/>
    <mergeCell ref="V110:AI110"/>
    <mergeCell ref="V136:AI136"/>
    <mergeCell ref="V162:AI162"/>
    <mergeCell ref="L240:S240"/>
    <mergeCell ref="B214:I214"/>
    <mergeCell ref="L214:S214"/>
    <mergeCell ref="B292:I292"/>
    <mergeCell ref="L292:S292"/>
    <mergeCell ref="B266:I266"/>
    <mergeCell ref="L266:S266"/>
    <mergeCell ref="B344:I344"/>
    <mergeCell ref="L344:S344"/>
    <mergeCell ref="B318:I318"/>
    <mergeCell ref="L318:S318"/>
    <mergeCell ref="K317:K318"/>
    <mergeCell ref="K343:K344"/>
    <mergeCell ref="K239:K240"/>
    <mergeCell ref="K265:K266"/>
    <mergeCell ref="K291:K292"/>
    <mergeCell ref="B240:I240"/>
    <mergeCell ref="B396:I396"/>
    <mergeCell ref="L396:S396"/>
    <mergeCell ref="B370:I370"/>
    <mergeCell ref="L370:S370"/>
    <mergeCell ref="K369:K370"/>
    <mergeCell ref="K395:K396"/>
    <mergeCell ref="U395:U396"/>
    <mergeCell ref="B474:I474"/>
    <mergeCell ref="L474:S474"/>
    <mergeCell ref="B448:I448"/>
    <mergeCell ref="L448:S448"/>
    <mergeCell ref="B422:I422"/>
    <mergeCell ref="L422:S422"/>
    <mergeCell ref="K421:K422"/>
    <mergeCell ref="K447:K448"/>
    <mergeCell ref="K473:K474"/>
    <mergeCell ref="L449:O469"/>
    <mergeCell ref="Q449:R469"/>
    <mergeCell ref="B449:E469"/>
    <mergeCell ref="G449:H469"/>
    <mergeCell ref="F397:F417"/>
    <mergeCell ref="F423:F443"/>
    <mergeCell ref="U421:U422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" customWidth="1"/>
    <col min="2" max="2" width="18.625" style="1" customWidth="1"/>
    <col min="3" max="7" width="15.625" style="1" customWidth="1"/>
    <col min="8" max="8" width="17.25" style="1" customWidth="1"/>
    <col min="9" max="9" width="15.625" style="1" customWidth="1"/>
    <col min="10" max="10" width="15.625" style="5" customWidth="1"/>
    <col min="11" max="11" width="39.125" style="1" customWidth="1"/>
    <col min="12" max="19" width="15.625" style="1" customWidth="1"/>
    <col min="20" max="20" width="15.625" style="5" customWidth="1"/>
    <col min="21" max="21" width="36.625" style="1" customWidth="1"/>
    <col min="22" max="31" width="16.625" style="1" customWidth="1"/>
    <col min="32" max="32" width="15.625" style="13" customWidth="1"/>
    <col min="33" max="34" width="11.125" style="13" bestFit="1" customWidth="1"/>
    <col min="35" max="35" width="15.125" style="13" customWidth="1"/>
    <col min="36" max="39" width="11.125" style="13" bestFit="1" customWidth="1"/>
    <col min="40" max="40" width="11" style="13"/>
    <col min="41" max="55" width="11.125" style="13" bestFit="1" customWidth="1"/>
    <col min="56" max="56" width="11.125" style="1" bestFit="1" customWidth="1"/>
    <col min="57" max="58" width="11" style="1"/>
    <col min="59" max="59" width="11.125" style="1" bestFit="1" customWidth="1"/>
    <col min="60" max="16384" width="11" style="1"/>
  </cols>
  <sheetData>
    <row r="1" spans="1:85" customFormat="1" ht="15" customHeight="1" thickTop="1">
      <c r="A1" s="417" t="s">
        <v>100</v>
      </c>
      <c r="B1" s="418"/>
      <c r="C1" s="418"/>
      <c r="D1" s="418"/>
      <c r="E1" s="418"/>
      <c r="F1" s="418"/>
      <c r="G1" s="418"/>
      <c r="H1" s="418"/>
      <c r="I1" s="419"/>
      <c r="K1" s="426" t="s">
        <v>101</v>
      </c>
      <c r="L1" s="427"/>
      <c r="M1" s="427"/>
      <c r="N1" s="427"/>
      <c r="O1" s="427"/>
      <c r="P1" s="427"/>
      <c r="Q1" s="427"/>
      <c r="R1" s="427"/>
      <c r="S1" s="428"/>
      <c r="U1" s="435" t="s">
        <v>102</v>
      </c>
      <c r="V1" s="436"/>
      <c r="W1" s="436"/>
      <c r="X1" s="436"/>
      <c r="Y1" s="436"/>
      <c r="Z1" s="436"/>
      <c r="AA1" s="436"/>
      <c r="AB1" s="436"/>
      <c r="AC1" s="436"/>
      <c r="AD1" s="436"/>
      <c r="AE1" s="436"/>
      <c r="AF1" s="436"/>
      <c r="AG1" s="436"/>
      <c r="AH1" s="436"/>
      <c r="AI1" s="437"/>
      <c r="BA1" s="72"/>
      <c r="BR1" s="72"/>
      <c r="CG1" s="25"/>
    </row>
    <row r="2" spans="1:8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K2" s="429"/>
      <c r="L2" s="430"/>
      <c r="M2" s="430"/>
      <c r="N2" s="430"/>
      <c r="O2" s="430"/>
      <c r="P2" s="430"/>
      <c r="Q2" s="430"/>
      <c r="R2" s="430"/>
      <c r="S2" s="431"/>
      <c r="U2" s="438"/>
      <c r="V2" s="439"/>
      <c r="W2" s="439"/>
      <c r="X2" s="439"/>
      <c r="Y2" s="439"/>
      <c r="Z2" s="439"/>
      <c r="AA2" s="439"/>
      <c r="AB2" s="439"/>
      <c r="AC2" s="439"/>
      <c r="AD2" s="439"/>
      <c r="AE2" s="439"/>
      <c r="AF2" s="439"/>
      <c r="AG2" s="439"/>
      <c r="AH2" s="439"/>
      <c r="AI2" s="440"/>
      <c r="BA2" s="72"/>
      <c r="BR2" s="72"/>
      <c r="CG2" s="25"/>
    </row>
    <row r="3" spans="1:8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  <c r="K3" s="432"/>
      <c r="L3" s="433"/>
      <c r="M3" s="433"/>
      <c r="N3" s="433"/>
      <c r="O3" s="433"/>
      <c r="P3" s="433"/>
      <c r="Q3" s="433"/>
      <c r="R3" s="433"/>
      <c r="S3" s="434"/>
      <c r="U3" s="441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3"/>
      <c r="BA3" s="72"/>
      <c r="BR3" s="72"/>
      <c r="CG3" s="25"/>
    </row>
    <row r="4" spans="1:8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 s="26"/>
      <c r="L4" s="26"/>
      <c r="M4" s="26"/>
      <c r="N4" s="26"/>
      <c r="O4" s="26"/>
      <c r="P4" s="26"/>
      <c r="Q4" s="26"/>
      <c r="R4" s="26"/>
      <c r="S4" s="26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BA4" s="72"/>
      <c r="BR4" s="72"/>
      <c r="CG4" s="25"/>
    </row>
    <row r="5" spans="1:85" ht="80.099999999999994" customHeight="1">
      <c r="A5" s="444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05" t="s">
        <v>124</v>
      </c>
      <c r="L5" s="84" t="s">
        <v>0</v>
      </c>
      <c r="M5" s="84" t="s">
        <v>1</v>
      </c>
      <c r="N5" s="84" t="s">
        <v>2</v>
      </c>
      <c r="O5" s="84" t="s">
        <v>3</v>
      </c>
      <c r="P5" s="84" t="s">
        <v>27</v>
      </c>
      <c r="Q5" s="84" t="s">
        <v>4</v>
      </c>
      <c r="R5" s="84" t="s">
        <v>5</v>
      </c>
      <c r="S5" s="85" t="s">
        <v>6</v>
      </c>
      <c r="V5" s="6"/>
      <c r="W5" s="7"/>
      <c r="X5" s="7"/>
      <c r="Y5" s="7"/>
      <c r="Z5" s="7"/>
      <c r="AA5" s="7"/>
      <c r="AB5" s="7"/>
      <c r="AC5" s="7"/>
      <c r="AD5" s="7"/>
      <c r="AE5" s="6"/>
    </row>
    <row r="6" spans="1:85" ht="15">
      <c r="A6" s="445" t="s">
        <v>82</v>
      </c>
      <c r="B6" s="387" t="s">
        <v>115</v>
      </c>
      <c r="C6" s="388"/>
      <c r="D6" s="388"/>
      <c r="E6" s="388"/>
      <c r="F6" s="388"/>
      <c r="G6" s="388"/>
      <c r="H6" s="388"/>
      <c r="I6" s="389"/>
      <c r="K6" s="406" t="s">
        <v>82</v>
      </c>
      <c r="L6" s="390" t="s">
        <v>115</v>
      </c>
      <c r="M6" s="391"/>
      <c r="N6" s="391"/>
      <c r="O6" s="391"/>
      <c r="P6" s="391"/>
      <c r="Q6" s="391"/>
      <c r="R6" s="391"/>
      <c r="S6" s="392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85" ht="15">
      <c r="A7" s="27" t="s">
        <v>7</v>
      </c>
      <c r="B7" s="38">
        <f>B33+B85</f>
        <v>64.834005033023359</v>
      </c>
      <c r="C7" s="38">
        <f t="shared" ref="C7:E7" si="0">C33+C85</f>
        <v>0</v>
      </c>
      <c r="D7" s="38">
        <f t="shared" si="0"/>
        <v>6.7899809781253548</v>
      </c>
      <c r="E7" s="38">
        <f t="shared" si="0"/>
        <v>0</v>
      </c>
      <c r="F7" s="38">
        <f>F59+F85</f>
        <v>2.9627647104039658</v>
      </c>
      <c r="G7" s="38">
        <f t="shared" ref="G7:H7" si="1">G33+G85</f>
        <v>0</v>
      </c>
      <c r="H7" s="38">
        <f t="shared" si="1"/>
        <v>0</v>
      </c>
      <c r="I7" s="40">
        <f>SUM(B7:H7)</f>
        <v>74.586750721552676</v>
      </c>
      <c r="K7" s="74" t="s">
        <v>7</v>
      </c>
      <c r="L7" s="38">
        <f>L33+L85</f>
        <v>64.834005033023359</v>
      </c>
      <c r="M7" s="38">
        <f t="shared" ref="M7:O7" si="2">M33+M85</f>
        <v>0</v>
      </c>
      <c r="N7" s="38">
        <f t="shared" si="2"/>
        <v>6.7899809781253548</v>
      </c>
      <c r="O7" s="38">
        <f t="shared" si="2"/>
        <v>0</v>
      </c>
      <c r="P7" s="44">
        <f>P59+P85+P33</f>
        <v>2.9627647104039658</v>
      </c>
      <c r="Q7" s="38">
        <f t="shared" ref="Q7:R7" si="3">Q33+Q85</f>
        <v>0</v>
      </c>
      <c r="R7" s="38">
        <f t="shared" si="3"/>
        <v>0</v>
      </c>
      <c r="S7" s="87">
        <f>SUM(L7:R7)</f>
        <v>74.586750721552676</v>
      </c>
      <c r="T7" s="5" t="str">
        <f>IF(ABS(S7-I7)&gt;0.01,S7-I7,"")</f>
        <v/>
      </c>
      <c r="V7" s="6"/>
      <c r="W7" s="9"/>
      <c r="X7" s="9"/>
      <c r="Y7" s="9"/>
      <c r="Z7" s="9"/>
      <c r="AA7" s="9"/>
      <c r="AB7" s="9"/>
      <c r="AC7" s="9"/>
      <c r="AD7" s="9"/>
      <c r="AE7" s="6"/>
    </row>
    <row r="8" spans="1:85" ht="15">
      <c r="A8" s="28" t="s">
        <v>8</v>
      </c>
      <c r="B8" s="41">
        <f t="shared" ref="B8:E27" si="4">B34+B86</f>
        <v>83.403205361366759</v>
      </c>
      <c r="C8" s="41">
        <f t="shared" si="4"/>
        <v>0</v>
      </c>
      <c r="D8" s="41">
        <f t="shared" si="4"/>
        <v>671.17137959078195</v>
      </c>
      <c r="E8" s="41">
        <f t="shared" si="4"/>
        <v>0</v>
      </c>
      <c r="F8" s="41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43">
        <f t="shared" ref="I8:I27" si="7">SUM(B8:H8)</f>
        <v>754.57458495214871</v>
      </c>
      <c r="K8" s="75" t="s">
        <v>8</v>
      </c>
      <c r="L8" s="88">
        <f t="shared" ref="L8:O27" si="8">L34+L86</f>
        <v>83.403205361366759</v>
      </c>
      <c r="M8" s="88">
        <f t="shared" si="8"/>
        <v>0</v>
      </c>
      <c r="N8" s="88">
        <f t="shared" si="8"/>
        <v>671.17137959078195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90">
        <f t="shared" ref="S8:S27" si="11">SUM(L8:R8)</f>
        <v>754.57458495214871</v>
      </c>
      <c r="T8" s="5" t="str">
        <f t="shared" ref="T8:T24" si="12">IF(ABS(S8-I8)&gt;0.01,S8-I8,"")</f>
        <v/>
      </c>
      <c r="V8" s="6"/>
      <c r="W8" s="9"/>
      <c r="X8" s="9"/>
      <c r="Y8" s="9"/>
      <c r="Z8" s="9"/>
      <c r="AA8" s="9"/>
      <c r="AB8" s="9"/>
      <c r="AC8" s="9"/>
      <c r="AD8" s="9"/>
      <c r="AE8" s="6"/>
    </row>
    <row r="9" spans="1:85" ht="15">
      <c r="A9" s="29" t="s">
        <v>10</v>
      </c>
      <c r="B9" s="44">
        <f t="shared" si="4"/>
        <v>52.387204439650262</v>
      </c>
      <c r="C9" s="44">
        <f t="shared" si="4"/>
        <v>0</v>
      </c>
      <c r="D9" s="44">
        <f t="shared" si="4"/>
        <v>420.94595997418753</v>
      </c>
      <c r="E9" s="44">
        <f t="shared" si="4"/>
        <v>0</v>
      </c>
      <c r="F9" s="44">
        <f t="shared" si="5"/>
        <v>0</v>
      </c>
      <c r="G9" s="44">
        <f t="shared" ref="G9:H9" si="13">G35+G87</f>
        <v>0</v>
      </c>
      <c r="H9" s="44">
        <f t="shared" si="13"/>
        <v>0</v>
      </c>
      <c r="I9" s="40">
        <f t="shared" si="7"/>
        <v>473.33316441383778</v>
      </c>
      <c r="K9" s="74" t="s">
        <v>10</v>
      </c>
      <c r="L9" s="44">
        <f t="shared" si="8"/>
        <v>52.387204439650262</v>
      </c>
      <c r="M9" s="44">
        <f t="shared" si="8"/>
        <v>0</v>
      </c>
      <c r="N9" s="44">
        <f t="shared" si="8"/>
        <v>420.94595997418753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87">
        <f t="shared" si="11"/>
        <v>473.33316441383778</v>
      </c>
      <c r="T9" s="5" t="str">
        <f t="shared" si="12"/>
        <v/>
      </c>
      <c r="V9" s="6"/>
      <c r="W9" s="9"/>
      <c r="X9" s="9"/>
      <c r="Y9" s="9"/>
      <c r="Z9" s="9"/>
      <c r="AA9" s="9"/>
      <c r="AB9" s="9"/>
      <c r="AC9" s="9"/>
      <c r="AD9" s="9"/>
      <c r="AE9" s="6"/>
    </row>
    <row r="10" spans="1:85" ht="15">
      <c r="A10" s="28" t="s">
        <v>52</v>
      </c>
      <c r="B10" s="41">
        <f t="shared" si="4"/>
        <v>0</v>
      </c>
      <c r="C10" s="41">
        <f t="shared" si="4"/>
        <v>0</v>
      </c>
      <c r="D10" s="41">
        <f t="shared" si="4"/>
        <v>540.97469799999999</v>
      </c>
      <c r="E10" s="41">
        <f t="shared" si="4"/>
        <v>0</v>
      </c>
      <c r="F10" s="41">
        <f t="shared" si="5"/>
        <v>0</v>
      </c>
      <c r="G10" s="41">
        <f t="shared" ref="G10:H10" si="15">G36+G88</f>
        <v>0</v>
      </c>
      <c r="H10" s="41">
        <f t="shared" si="15"/>
        <v>0</v>
      </c>
      <c r="I10" s="43">
        <f t="shared" si="7"/>
        <v>540.97469799999999</v>
      </c>
      <c r="K10" s="75" t="s">
        <v>52</v>
      </c>
      <c r="L10" s="88">
        <f t="shared" si="8"/>
        <v>0</v>
      </c>
      <c r="M10" s="88">
        <f t="shared" si="8"/>
        <v>0</v>
      </c>
      <c r="N10" s="88">
        <f t="shared" si="8"/>
        <v>540.97469799999999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90">
        <f t="shared" si="11"/>
        <v>540.97469799999999</v>
      </c>
      <c r="T10" s="5" t="str">
        <f t="shared" si="12"/>
        <v/>
      </c>
      <c r="V10" s="6"/>
      <c r="W10" s="9"/>
      <c r="X10" s="9"/>
      <c r="Y10" s="9"/>
      <c r="Z10" s="9"/>
      <c r="AA10" s="9"/>
      <c r="AB10" s="9"/>
      <c r="AC10" s="9"/>
      <c r="AD10" s="9"/>
      <c r="AE10" s="6"/>
    </row>
    <row r="11" spans="1:85" ht="15">
      <c r="A11" s="29" t="s">
        <v>16</v>
      </c>
      <c r="B11" s="44">
        <f t="shared" si="4"/>
        <v>1738.8057870745729</v>
      </c>
      <c r="C11" s="44">
        <f t="shared" si="4"/>
        <v>220.19788232603162</v>
      </c>
      <c r="D11" s="44">
        <f t="shared" si="4"/>
        <v>343.03484393058602</v>
      </c>
      <c r="E11" s="44">
        <f t="shared" si="4"/>
        <v>36.650269196908759</v>
      </c>
      <c r="F11" s="44">
        <f t="shared" si="5"/>
        <v>0</v>
      </c>
      <c r="G11" s="44">
        <f t="shared" ref="G11:H11" si="17">G37+G89</f>
        <v>0</v>
      </c>
      <c r="H11" s="44">
        <f t="shared" si="17"/>
        <v>0</v>
      </c>
      <c r="I11" s="40">
        <f t="shared" si="7"/>
        <v>2338.6887825280987</v>
      </c>
      <c r="K11" s="74" t="s">
        <v>16</v>
      </c>
      <c r="L11" s="44">
        <f t="shared" si="8"/>
        <v>1738.8057870745729</v>
      </c>
      <c r="M11" s="44">
        <f t="shared" si="8"/>
        <v>220.19788232603162</v>
      </c>
      <c r="N11" s="44">
        <f t="shared" si="8"/>
        <v>343.03484393058602</v>
      </c>
      <c r="O11" s="44">
        <f t="shared" si="8"/>
        <v>36.650269196908759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87">
        <f t="shared" si="11"/>
        <v>2338.6887825280987</v>
      </c>
      <c r="T11" s="5" t="str">
        <f t="shared" si="12"/>
        <v/>
      </c>
      <c r="V11" s="6"/>
      <c r="W11" s="9"/>
      <c r="X11" s="9"/>
      <c r="Y11" s="9"/>
      <c r="Z11" s="9"/>
      <c r="AA11" s="9"/>
      <c r="AB11" s="9"/>
      <c r="AC11" s="9"/>
      <c r="AD11" s="9"/>
      <c r="AE11" s="6"/>
    </row>
    <row r="12" spans="1:85" ht="15">
      <c r="A12" s="28" t="s">
        <v>64</v>
      </c>
      <c r="B12" s="41">
        <f t="shared" si="4"/>
        <v>9886.5579958062353</v>
      </c>
      <c r="C12" s="41">
        <f t="shared" si="4"/>
        <v>135.42246356690805</v>
      </c>
      <c r="D12" s="41">
        <f t="shared" si="4"/>
        <v>1113.690598107532</v>
      </c>
      <c r="E12" s="41">
        <f t="shared" si="4"/>
        <v>2.4257706133954788</v>
      </c>
      <c r="F12" s="41">
        <f t="shared" si="5"/>
        <v>0</v>
      </c>
      <c r="G12" s="41">
        <f t="shared" ref="G12:H12" si="19">G38+G90</f>
        <v>0</v>
      </c>
      <c r="H12" s="41">
        <f t="shared" si="19"/>
        <v>0</v>
      </c>
      <c r="I12" s="43">
        <f t="shared" si="7"/>
        <v>11138.096828094072</v>
      </c>
      <c r="K12" s="75" t="s">
        <v>64</v>
      </c>
      <c r="L12" s="88">
        <f t="shared" si="8"/>
        <v>9886.5579958062353</v>
      </c>
      <c r="M12" s="88">
        <f t="shared" si="8"/>
        <v>135.42246356690805</v>
      </c>
      <c r="N12" s="88">
        <f t="shared" si="8"/>
        <v>1113.690598107532</v>
      </c>
      <c r="O12" s="88">
        <f t="shared" si="8"/>
        <v>2.4257706133954788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90">
        <f t="shared" si="11"/>
        <v>11138.096828094072</v>
      </c>
      <c r="T12" s="5" t="str">
        <f t="shared" si="12"/>
        <v/>
      </c>
      <c r="V12" s="6"/>
      <c r="W12" s="9"/>
      <c r="X12" s="9"/>
      <c r="Y12" s="9"/>
      <c r="Z12" s="9"/>
      <c r="AA12" s="9"/>
      <c r="AB12" s="9"/>
      <c r="AC12" s="9"/>
      <c r="AD12" s="9"/>
      <c r="AE12" s="6"/>
    </row>
    <row r="13" spans="1:85" ht="15">
      <c r="A13" s="29" t="s">
        <v>54</v>
      </c>
      <c r="B13" s="44">
        <f t="shared" si="4"/>
        <v>0</v>
      </c>
      <c r="C13" s="44">
        <f t="shared" si="4"/>
        <v>0.32418879113387483</v>
      </c>
      <c r="D13" s="44">
        <f t="shared" si="4"/>
        <v>6.1497372687103917</v>
      </c>
      <c r="E13" s="44">
        <f t="shared" si="4"/>
        <v>1527.3923548328005</v>
      </c>
      <c r="F13" s="44">
        <f t="shared" si="5"/>
        <v>19318.181231835191</v>
      </c>
      <c r="G13" s="44">
        <f t="shared" ref="G13:H13" si="21">G39+G91</f>
        <v>0</v>
      </c>
      <c r="H13" s="44">
        <f t="shared" si="21"/>
        <v>0</v>
      </c>
      <c r="I13" s="40">
        <f t="shared" si="7"/>
        <v>20852.047512727837</v>
      </c>
      <c r="K13" s="76" t="s">
        <v>54</v>
      </c>
      <c r="L13" s="44">
        <f t="shared" si="8"/>
        <v>0</v>
      </c>
      <c r="M13" s="44">
        <f t="shared" si="8"/>
        <v>0.32418879113387483</v>
      </c>
      <c r="N13" s="44">
        <f t="shared" si="8"/>
        <v>6.1497372687103917</v>
      </c>
      <c r="O13" s="44">
        <f t="shared" si="8"/>
        <v>1527.3923548328005</v>
      </c>
      <c r="P13" s="44">
        <f t="shared" si="9"/>
        <v>19318.181231835195</v>
      </c>
      <c r="Q13" s="44">
        <f t="shared" ref="Q13:R13" si="22">Q39+Q91</f>
        <v>0</v>
      </c>
      <c r="R13" s="44">
        <f t="shared" si="22"/>
        <v>0</v>
      </c>
      <c r="S13" s="87">
        <f t="shared" si="11"/>
        <v>20852.047512727841</v>
      </c>
      <c r="T13" s="5" t="str">
        <f t="shared" si="12"/>
        <v/>
      </c>
      <c r="V13" s="6"/>
      <c r="W13" s="9"/>
      <c r="X13" s="9"/>
      <c r="Y13" s="9"/>
      <c r="Z13" s="9"/>
      <c r="AA13" s="9"/>
      <c r="AB13" s="9"/>
      <c r="AC13" s="9"/>
      <c r="AD13" s="9"/>
      <c r="AE13" s="6"/>
    </row>
    <row r="14" spans="1:85" ht="15">
      <c r="A14" s="28" t="s">
        <v>12</v>
      </c>
      <c r="B14" s="41">
        <f t="shared" si="4"/>
        <v>0</v>
      </c>
      <c r="C14" s="41">
        <f t="shared" si="4"/>
        <v>0.20322033056300057</v>
      </c>
      <c r="D14" s="41">
        <f t="shared" si="4"/>
        <v>4.5066365642786071E-2</v>
      </c>
      <c r="E14" s="41">
        <f t="shared" si="4"/>
        <v>38.236453337508131</v>
      </c>
      <c r="F14" s="41">
        <f t="shared" si="5"/>
        <v>6264.8661914517561</v>
      </c>
      <c r="G14" s="41">
        <f t="shared" ref="G14:H14" si="23">G40+G92</f>
        <v>0</v>
      </c>
      <c r="H14" s="41">
        <f t="shared" si="23"/>
        <v>0</v>
      </c>
      <c r="I14" s="43">
        <f t="shared" si="7"/>
        <v>6303.35093148547</v>
      </c>
      <c r="K14" s="75" t="s">
        <v>12</v>
      </c>
      <c r="L14" s="88">
        <f t="shared" si="8"/>
        <v>0</v>
      </c>
      <c r="M14" s="88">
        <f t="shared" si="8"/>
        <v>0.20322033056300057</v>
      </c>
      <c r="N14" s="88">
        <f t="shared" si="8"/>
        <v>4.5066365642786071E-2</v>
      </c>
      <c r="O14" s="88">
        <f t="shared" si="8"/>
        <v>38.236453337508131</v>
      </c>
      <c r="P14" s="88">
        <f t="shared" si="9"/>
        <v>6264.8661914517552</v>
      </c>
      <c r="Q14" s="88">
        <f t="shared" ref="Q14:R14" si="24">Q40+Q92</f>
        <v>0</v>
      </c>
      <c r="R14" s="88">
        <f t="shared" si="24"/>
        <v>0</v>
      </c>
      <c r="S14" s="90">
        <f t="shared" si="11"/>
        <v>6303.3509314854691</v>
      </c>
      <c r="T14" s="5" t="str">
        <f t="shared" si="12"/>
        <v/>
      </c>
      <c r="V14" s="6"/>
      <c r="W14" s="9"/>
      <c r="X14" s="9"/>
      <c r="Y14" s="9"/>
      <c r="Z14" s="9"/>
      <c r="AA14" s="9"/>
      <c r="AB14" s="9"/>
      <c r="AC14" s="9"/>
      <c r="AD14" s="9"/>
      <c r="AE14" s="6"/>
    </row>
    <row r="15" spans="1:85" ht="15">
      <c r="A15" s="29" t="s">
        <v>55</v>
      </c>
      <c r="B15" s="44">
        <f t="shared" si="4"/>
        <v>0</v>
      </c>
      <c r="C15" s="44">
        <f t="shared" si="4"/>
        <v>0</v>
      </c>
      <c r="D15" s="44">
        <f t="shared" si="4"/>
        <v>1.565779887529799</v>
      </c>
      <c r="E15" s="44">
        <f t="shared" si="4"/>
        <v>0</v>
      </c>
      <c r="F15" s="44">
        <f t="shared" si="5"/>
        <v>1191.5226039756567</v>
      </c>
      <c r="G15" s="44">
        <f t="shared" ref="G15:H15" si="25">G41+G93</f>
        <v>0</v>
      </c>
      <c r="H15" s="44">
        <f t="shared" si="25"/>
        <v>0</v>
      </c>
      <c r="I15" s="40">
        <f t="shared" si="7"/>
        <v>1193.0883838631864</v>
      </c>
      <c r="K15" s="76" t="s">
        <v>55</v>
      </c>
      <c r="L15" s="44">
        <f t="shared" si="8"/>
        <v>0</v>
      </c>
      <c r="M15" s="44">
        <f t="shared" si="8"/>
        <v>0</v>
      </c>
      <c r="N15" s="44">
        <f t="shared" si="8"/>
        <v>1.565779887529799</v>
      </c>
      <c r="O15" s="44">
        <f t="shared" si="8"/>
        <v>0</v>
      </c>
      <c r="P15" s="44">
        <f t="shared" si="9"/>
        <v>1191.5226039756567</v>
      </c>
      <c r="Q15" s="44">
        <f t="shared" ref="Q15:R15" si="26">Q41+Q93</f>
        <v>0</v>
      </c>
      <c r="R15" s="44">
        <f t="shared" si="26"/>
        <v>0</v>
      </c>
      <c r="S15" s="87">
        <f t="shared" si="11"/>
        <v>1193.0883838631864</v>
      </c>
      <c r="T15" s="5" t="str">
        <f t="shared" si="12"/>
        <v/>
      </c>
      <c r="V15" s="6"/>
      <c r="W15" s="9"/>
      <c r="X15" s="9"/>
      <c r="Y15" s="9"/>
      <c r="Z15" s="9"/>
      <c r="AA15" s="9"/>
      <c r="AB15" s="9"/>
      <c r="AC15" s="9"/>
      <c r="AD15" s="9"/>
      <c r="AE15" s="6"/>
    </row>
    <row r="16" spans="1:85" ht="15">
      <c r="A16" s="28" t="s">
        <v>17</v>
      </c>
      <c r="B16" s="41">
        <f t="shared" si="4"/>
        <v>452.46864473441195</v>
      </c>
      <c r="C16" s="41">
        <f t="shared" si="4"/>
        <v>26.300300312067026</v>
      </c>
      <c r="D16" s="41">
        <f t="shared" si="4"/>
        <v>120.40312719560262</v>
      </c>
      <c r="E16" s="41">
        <f t="shared" si="4"/>
        <v>43.438802392129254</v>
      </c>
      <c r="F16" s="41">
        <f t="shared" si="5"/>
        <v>12.537204618434103</v>
      </c>
      <c r="G16" s="41">
        <f t="shared" ref="G16:H16" si="27">G42+G94</f>
        <v>0</v>
      </c>
      <c r="H16" s="41">
        <f t="shared" si="27"/>
        <v>0</v>
      </c>
      <c r="I16" s="43">
        <f t="shared" si="7"/>
        <v>655.14807925264495</v>
      </c>
      <c r="K16" s="75" t="s">
        <v>17</v>
      </c>
      <c r="L16" s="88">
        <f t="shared" si="8"/>
        <v>452.46864473441195</v>
      </c>
      <c r="M16" s="88">
        <f t="shared" si="8"/>
        <v>26.300300312067026</v>
      </c>
      <c r="N16" s="88">
        <f t="shared" si="8"/>
        <v>120.40312719560262</v>
      </c>
      <c r="O16" s="88">
        <f t="shared" si="8"/>
        <v>43.438802392129254</v>
      </c>
      <c r="P16" s="88">
        <f t="shared" si="9"/>
        <v>12.537204618434053</v>
      </c>
      <c r="Q16" s="88">
        <f t="shared" ref="Q16:R16" si="28">Q42+Q94</f>
        <v>0</v>
      </c>
      <c r="R16" s="88">
        <f t="shared" si="28"/>
        <v>0</v>
      </c>
      <c r="S16" s="90">
        <f t="shared" si="11"/>
        <v>655.14807925264495</v>
      </c>
      <c r="T16" s="5" t="str">
        <f t="shared" si="12"/>
        <v/>
      </c>
      <c r="V16" s="6"/>
      <c r="W16" s="9"/>
      <c r="X16" s="9"/>
      <c r="Y16" s="9"/>
      <c r="Z16" s="9"/>
      <c r="AA16" s="9"/>
      <c r="AB16" s="9"/>
      <c r="AC16" s="9"/>
      <c r="AD16" s="9"/>
      <c r="AE16" s="6"/>
    </row>
    <row r="17" spans="1:35" ht="15">
      <c r="A17" s="29" t="s">
        <v>139</v>
      </c>
      <c r="B17" s="44">
        <f t="shared" si="4"/>
        <v>3295.0120045499043</v>
      </c>
      <c r="C17" s="44">
        <f t="shared" si="4"/>
        <v>2631.0060485599338</v>
      </c>
      <c r="D17" s="44">
        <f t="shared" si="4"/>
        <v>2621.1545574481106</v>
      </c>
      <c r="E17" s="44">
        <f t="shared" si="4"/>
        <v>10.23920707471008</v>
      </c>
      <c r="F17" s="44">
        <f t="shared" si="5"/>
        <v>0.87121229333333905</v>
      </c>
      <c r="G17" s="44">
        <f t="shared" ref="G17:H17" si="29">G43+G95</f>
        <v>0</v>
      </c>
      <c r="H17" s="44">
        <f t="shared" si="29"/>
        <v>0</v>
      </c>
      <c r="I17" s="40">
        <f t="shared" si="7"/>
        <v>8558.2830299259913</v>
      </c>
      <c r="K17" s="76" t="s">
        <v>139</v>
      </c>
      <c r="L17" s="44">
        <f t="shared" si="8"/>
        <v>3295.0120045499043</v>
      </c>
      <c r="M17" s="44">
        <f t="shared" si="8"/>
        <v>2631.0060485599338</v>
      </c>
      <c r="N17" s="44">
        <f t="shared" si="8"/>
        <v>2621.1545574481106</v>
      </c>
      <c r="O17" s="44">
        <f t="shared" si="8"/>
        <v>10.23920707471008</v>
      </c>
      <c r="P17" s="44">
        <f t="shared" si="9"/>
        <v>0.87121229333403827</v>
      </c>
      <c r="Q17" s="44">
        <f t="shared" ref="Q17:R17" si="30">Q43+Q95</f>
        <v>0</v>
      </c>
      <c r="R17" s="44">
        <f t="shared" si="30"/>
        <v>0</v>
      </c>
      <c r="S17" s="87">
        <f t="shared" si="11"/>
        <v>8558.2830299259913</v>
      </c>
      <c r="T17" s="5" t="str">
        <f t="shared" si="12"/>
        <v/>
      </c>
      <c r="V17" s="6"/>
      <c r="W17" s="9"/>
      <c r="X17" s="9"/>
      <c r="Y17" s="9"/>
      <c r="Z17" s="9"/>
      <c r="AA17" s="9"/>
      <c r="AB17" s="9"/>
      <c r="AC17" s="9"/>
      <c r="AD17" s="9"/>
      <c r="AE17" s="6"/>
    </row>
    <row r="18" spans="1:35" ht="15">
      <c r="A18" s="28" t="s">
        <v>25</v>
      </c>
      <c r="B18" s="41">
        <f t="shared" si="4"/>
        <v>2751.434094694212</v>
      </c>
      <c r="C18" s="41">
        <f t="shared" si="4"/>
        <v>34.818226835098237</v>
      </c>
      <c r="D18" s="41">
        <f t="shared" si="4"/>
        <v>5248.4276952300806</v>
      </c>
      <c r="E18" s="41">
        <f t="shared" si="4"/>
        <v>6978.5663937360041</v>
      </c>
      <c r="F18" s="41">
        <f t="shared" si="5"/>
        <v>1672.3974574516078</v>
      </c>
      <c r="G18" s="41">
        <f t="shared" ref="G18:H18" si="31">G44+G96</f>
        <v>2894.9937761570391</v>
      </c>
      <c r="H18" s="41">
        <f t="shared" si="31"/>
        <v>18.833821091448012</v>
      </c>
      <c r="I18" s="43">
        <f t="shared" si="7"/>
        <v>19599.471465195489</v>
      </c>
      <c r="K18" s="75" t="s">
        <v>25</v>
      </c>
      <c r="L18" s="88">
        <f t="shared" si="8"/>
        <v>2751.434094694212</v>
      </c>
      <c r="M18" s="88">
        <f t="shared" si="8"/>
        <v>34.818226835098237</v>
      </c>
      <c r="N18" s="88">
        <f t="shared" si="8"/>
        <v>5248.4276952300806</v>
      </c>
      <c r="O18" s="88">
        <f t="shared" si="8"/>
        <v>6978.5663937360041</v>
      </c>
      <c r="P18" s="88">
        <f t="shared" si="9"/>
        <v>1672.3974574516078</v>
      </c>
      <c r="Q18" s="88">
        <f t="shared" ref="Q18:R18" si="32">Q44+Q96</f>
        <v>2894.9937761570391</v>
      </c>
      <c r="R18" s="88">
        <f t="shared" si="32"/>
        <v>18.833821091448012</v>
      </c>
      <c r="S18" s="90">
        <f t="shared" si="11"/>
        <v>19599.471465195489</v>
      </c>
      <c r="T18" s="5" t="str">
        <f t="shared" si="12"/>
        <v/>
      </c>
      <c r="V18" s="6"/>
      <c r="W18" s="9"/>
      <c r="X18" s="9"/>
      <c r="Y18" s="9"/>
      <c r="Z18" s="9"/>
      <c r="AA18" s="9"/>
      <c r="AB18" s="9"/>
      <c r="AC18" s="9"/>
      <c r="AD18" s="9"/>
      <c r="AE18" s="6"/>
    </row>
    <row r="19" spans="1:35" ht="15">
      <c r="A19" s="29" t="s">
        <v>24</v>
      </c>
      <c r="B19" s="44">
        <f t="shared" si="4"/>
        <v>1634.2230349139986</v>
      </c>
      <c r="C19" s="44">
        <f t="shared" si="4"/>
        <v>2.6325558269685838</v>
      </c>
      <c r="D19" s="44">
        <f t="shared" si="4"/>
        <v>123.95079174629089</v>
      </c>
      <c r="E19" s="44">
        <f t="shared" si="4"/>
        <v>0</v>
      </c>
      <c r="F19" s="44">
        <f t="shared" si="5"/>
        <v>0</v>
      </c>
      <c r="G19" s="44">
        <f t="shared" ref="G19:H19" si="33">G45+G97</f>
        <v>0</v>
      </c>
      <c r="H19" s="44">
        <f t="shared" si="33"/>
        <v>0</v>
      </c>
      <c r="I19" s="40">
        <f t="shared" si="7"/>
        <v>1760.8063824872581</v>
      </c>
      <c r="K19" s="76" t="s">
        <v>24</v>
      </c>
      <c r="L19" s="44">
        <f t="shared" si="8"/>
        <v>1634.2230349139986</v>
      </c>
      <c r="M19" s="44">
        <f t="shared" si="8"/>
        <v>2.6325558269685838</v>
      </c>
      <c r="N19" s="44">
        <f t="shared" si="8"/>
        <v>123.95079174629089</v>
      </c>
      <c r="O19" s="44">
        <f t="shared" si="8"/>
        <v>0</v>
      </c>
      <c r="P19" s="44">
        <f t="shared" si="9"/>
        <v>-2.8421709430404007E-13</v>
      </c>
      <c r="Q19" s="44">
        <f t="shared" ref="Q19:R19" si="34">Q45+Q97</f>
        <v>0</v>
      </c>
      <c r="R19" s="44">
        <f t="shared" si="34"/>
        <v>0</v>
      </c>
      <c r="S19" s="87">
        <f t="shared" si="11"/>
        <v>1760.8063824872579</v>
      </c>
      <c r="T19" s="5" t="str">
        <f t="shared" si="12"/>
        <v/>
      </c>
      <c r="V19" s="6"/>
      <c r="W19" s="9"/>
      <c r="X19" s="9"/>
      <c r="Y19" s="9"/>
      <c r="Z19" s="9"/>
      <c r="AA19" s="9"/>
      <c r="AB19" s="9"/>
      <c r="AC19" s="9"/>
      <c r="AD19" s="9"/>
      <c r="AE19" s="6"/>
    </row>
    <row r="20" spans="1:35" ht="15">
      <c r="A20" s="28" t="s">
        <v>56</v>
      </c>
      <c r="B20" s="41">
        <f t="shared" si="4"/>
        <v>4522.6944632416999</v>
      </c>
      <c r="C20" s="41">
        <f t="shared" si="4"/>
        <v>25.707952829138019</v>
      </c>
      <c r="D20" s="41">
        <f t="shared" si="4"/>
        <v>569.46437661899017</v>
      </c>
      <c r="E20" s="41">
        <f t="shared" si="4"/>
        <v>0</v>
      </c>
      <c r="F20" s="41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43">
        <f t="shared" si="7"/>
        <v>5118.098155259534</v>
      </c>
      <c r="K20" s="75" t="s">
        <v>56</v>
      </c>
      <c r="L20" s="88">
        <f t="shared" si="8"/>
        <v>4522.6944632416999</v>
      </c>
      <c r="M20" s="88">
        <f t="shared" si="8"/>
        <v>25.707952829138019</v>
      </c>
      <c r="N20" s="88">
        <f t="shared" si="8"/>
        <v>569.46437661899017</v>
      </c>
      <c r="O20" s="88">
        <f t="shared" si="8"/>
        <v>0</v>
      </c>
      <c r="P20" s="88">
        <f t="shared" si="9"/>
        <v>0.231362569705055</v>
      </c>
      <c r="Q20" s="88">
        <f t="shared" ref="Q20:R20" si="36">Q46+Q98</f>
        <v>0</v>
      </c>
      <c r="R20" s="88">
        <f t="shared" si="36"/>
        <v>0</v>
      </c>
      <c r="S20" s="90">
        <f t="shared" si="11"/>
        <v>5118.0981552595331</v>
      </c>
      <c r="T20" s="5" t="str">
        <f t="shared" si="12"/>
        <v/>
      </c>
      <c r="V20" s="6"/>
      <c r="W20" s="9"/>
      <c r="X20" s="9"/>
      <c r="Y20" s="9"/>
      <c r="Z20" s="9"/>
      <c r="AA20" s="9"/>
      <c r="AB20" s="9"/>
      <c r="AC20" s="9"/>
      <c r="AD20" s="9"/>
      <c r="AE20" s="6"/>
    </row>
    <row r="21" spans="1:35" ht="15">
      <c r="A21" s="29" t="s">
        <v>22</v>
      </c>
      <c r="B21" s="44">
        <f t="shared" si="4"/>
        <v>812.42006434381676</v>
      </c>
      <c r="C21" s="44">
        <f t="shared" si="4"/>
        <v>2079.4482434152446</v>
      </c>
      <c r="D21" s="44">
        <f t="shared" si="4"/>
        <v>1192.0318696506527</v>
      </c>
      <c r="E21" s="44">
        <f t="shared" si="4"/>
        <v>0.6062631584770658</v>
      </c>
      <c r="F21" s="44">
        <f t="shared" si="5"/>
        <v>974.4634445417347</v>
      </c>
      <c r="G21" s="44">
        <f t="shared" ref="G21:H21" si="37">G47+G99</f>
        <v>0</v>
      </c>
      <c r="H21" s="44">
        <f t="shared" si="37"/>
        <v>0</v>
      </c>
      <c r="I21" s="40">
        <f t="shared" si="7"/>
        <v>5058.9698851099256</v>
      </c>
      <c r="K21" s="76" t="s">
        <v>22</v>
      </c>
      <c r="L21" s="44">
        <f t="shared" si="8"/>
        <v>812.42006434381676</v>
      </c>
      <c r="M21" s="44">
        <f t="shared" si="8"/>
        <v>2079.4482434152446</v>
      </c>
      <c r="N21" s="44">
        <f t="shared" si="8"/>
        <v>1192.0318696506527</v>
      </c>
      <c r="O21" s="44">
        <f t="shared" si="8"/>
        <v>0.6062631584770658</v>
      </c>
      <c r="P21" s="44">
        <f t="shared" si="9"/>
        <v>974.46344454173448</v>
      </c>
      <c r="Q21" s="44">
        <f t="shared" ref="Q21:R21" si="38">Q47+Q99</f>
        <v>0</v>
      </c>
      <c r="R21" s="44">
        <f t="shared" si="38"/>
        <v>0</v>
      </c>
      <c r="S21" s="87">
        <f t="shared" si="11"/>
        <v>5058.9698851099256</v>
      </c>
      <c r="T21" s="5" t="str">
        <f t="shared" si="12"/>
        <v/>
      </c>
      <c r="V21" s="6"/>
      <c r="W21" s="9"/>
      <c r="X21" s="9"/>
      <c r="Y21" s="9"/>
      <c r="Z21" s="9"/>
      <c r="AA21" s="9"/>
      <c r="AB21" s="9"/>
      <c r="AC21" s="9"/>
      <c r="AD21" s="9"/>
      <c r="AE21" s="6"/>
    </row>
    <row r="22" spans="1:35" ht="15">
      <c r="A22" s="28" t="s">
        <v>21</v>
      </c>
      <c r="B22" s="41">
        <f t="shared" si="4"/>
        <v>85.995249814357933</v>
      </c>
      <c r="C22" s="41">
        <f t="shared" si="4"/>
        <v>26.045634712003075</v>
      </c>
      <c r="D22" s="41">
        <f t="shared" si="4"/>
        <v>177.16071718091649</v>
      </c>
      <c r="E22" s="41">
        <f t="shared" si="4"/>
        <v>0</v>
      </c>
      <c r="F22" s="41">
        <f t="shared" si="5"/>
        <v>0</v>
      </c>
      <c r="G22" s="41">
        <f t="shared" ref="G22:H22" si="39">G48+G100</f>
        <v>0</v>
      </c>
      <c r="H22" s="41">
        <f t="shared" si="39"/>
        <v>0</v>
      </c>
      <c r="I22" s="43">
        <f t="shared" si="7"/>
        <v>289.20160170727752</v>
      </c>
      <c r="K22" s="75" t="s">
        <v>21</v>
      </c>
      <c r="L22" s="88">
        <f t="shared" si="8"/>
        <v>85.995249814357933</v>
      </c>
      <c r="M22" s="88">
        <f t="shared" si="8"/>
        <v>26.045634712003075</v>
      </c>
      <c r="N22" s="88">
        <f t="shared" si="8"/>
        <v>177.16071718091649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90">
        <f t="shared" si="11"/>
        <v>289.20160170727752</v>
      </c>
      <c r="T22" s="5" t="str">
        <f t="shared" si="12"/>
        <v/>
      </c>
      <c r="V22" s="6"/>
      <c r="W22" s="9"/>
      <c r="X22" s="9"/>
      <c r="Y22" s="9"/>
      <c r="Z22" s="9"/>
      <c r="AA22" s="9"/>
      <c r="AB22" s="9"/>
      <c r="AC22" s="9"/>
      <c r="AD22" s="9"/>
      <c r="AE22" s="6"/>
    </row>
    <row r="23" spans="1:35" ht="15">
      <c r="A23" s="30" t="s">
        <v>60</v>
      </c>
      <c r="B23" s="44">
        <f t="shared" si="4"/>
        <v>398.52974751474574</v>
      </c>
      <c r="C23" s="44">
        <f t="shared" si="4"/>
        <v>0</v>
      </c>
      <c r="D23" s="44">
        <f t="shared" si="4"/>
        <v>279.8839725919056</v>
      </c>
      <c r="E23" s="44">
        <f t="shared" si="4"/>
        <v>0</v>
      </c>
      <c r="F23" s="44">
        <f t="shared" si="5"/>
        <v>0</v>
      </c>
      <c r="G23" s="44">
        <f t="shared" ref="G23:H23" si="41">G49+G101</f>
        <v>0</v>
      </c>
      <c r="H23" s="44">
        <f t="shared" si="41"/>
        <v>0</v>
      </c>
      <c r="I23" s="40">
        <f t="shared" si="7"/>
        <v>678.41372010665134</v>
      </c>
      <c r="K23" s="77" t="s">
        <v>60</v>
      </c>
      <c r="L23" s="44">
        <f t="shared" si="8"/>
        <v>398.52974751474574</v>
      </c>
      <c r="M23" s="44">
        <f t="shared" si="8"/>
        <v>0</v>
      </c>
      <c r="N23" s="44">
        <f t="shared" si="8"/>
        <v>279.8839725919056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87">
        <f t="shared" si="11"/>
        <v>678.41372010665134</v>
      </c>
      <c r="T23" s="5" t="str">
        <f t="shared" si="12"/>
        <v/>
      </c>
      <c r="V23" s="6"/>
      <c r="W23" s="9"/>
      <c r="X23" s="9"/>
      <c r="Y23" s="9"/>
      <c r="Z23" s="9"/>
      <c r="AA23" s="9"/>
      <c r="AB23" s="9"/>
      <c r="AC23" s="9"/>
      <c r="AD23" s="9"/>
      <c r="AE23" s="6"/>
    </row>
    <row r="24" spans="1:35">
      <c r="A24" s="57" t="s">
        <v>23</v>
      </c>
      <c r="B24" s="61">
        <f t="shared" si="4"/>
        <v>398.52974751474574</v>
      </c>
      <c r="C24" s="61">
        <f t="shared" si="4"/>
        <v>0</v>
      </c>
      <c r="D24" s="61">
        <f t="shared" si="4"/>
        <v>279.8839725919056</v>
      </c>
      <c r="E24" s="61">
        <f t="shared" si="4"/>
        <v>0</v>
      </c>
      <c r="F24" s="61">
        <f t="shared" si="5"/>
        <v>0</v>
      </c>
      <c r="G24" s="61">
        <f t="shared" ref="G24:H24" si="43">G50+G102</f>
        <v>0</v>
      </c>
      <c r="H24" s="61">
        <f t="shared" si="43"/>
        <v>0</v>
      </c>
      <c r="I24" s="63">
        <f t="shared" si="7"/>
        <v>678.41372010665134</v>
      </c>
      <c r="K24" s="78" t="s">
        <v>23</v>
      </c>
      <c r="L24" s="91">
        <f t="shared" si="8"/>
        <v>398.52974751474574</v>
      </c>
      <c r="M24" s="91">
        <f t="shared" si="8"/>
        <v>0</v>
      </c>
      <c r="N24" s="91">
        <f t="shared" si="8"/>
        <v>279.8839725919056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93">
        <f t="shared" si="11"/>
        <v>678.41372010665134</v>
      </c>
      <c r="T24" s="5" t="str">
        <f t="shared" si="12"/>
        <v/>
      </c>
      <c r="V24" s="6"/>
      <c r="W24" s="9"/>
      <c r="X24" s="9"/>
      <c r="Y24" s="9"/>
      <c r="Z24" s="9"/>
      <c r="AA24" s="9"/>
      <c r="AB24" s="9"/>
      <c r="AC24" s="9"/>
      <c r="AD24" s="9"/>
      <c r="AE24" s="6"/>
    </row>
    <row r="25" spans="1:35">
      <c r="A25" s="58" t="s">
        <v>19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64">
        <f t="shared" si="5"/>
        <v>0</v>
      </c>
      <c r="G25" s="64">
        <f t="shared" ref="G25:H25" si="45">G51+G103</f>
        <v>0</v>
      </c>
      <c r="H25" s="64">
        <f t="shared" si="45"/>
        <v>0</v>
      </c>
      <c r="I25" s="66">
        <f t="shared" si="7"/>
        <v>0</v>
      </c>
      <c r="K25" s="79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95">
        <f t="shared" si="11"/>
        <v>0</v>
      </c>
      <c r="V25" s="6"/>
      <c r="W25" s="9"/>
      <c r="X25" s="9"/>
      <c r="Y25" s="9"/>
      <c r="Z25" s="9"/>
      <c r="AA25" s="9"/>
      <c r="AB25" s="9"/>
      <c r="AC25" s="9"/>
      <c r="AD25" s="9"/>
      <c r="AE25" s="6"/>
    </row>
    <row r="26" spans="1:35">
      <c r="A26" s="57" t="s">
        <v>20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61">
        <f t="shared" si="5"/>
        <v>0</v>
      </c>
      <c r="G26" s="61">
        <f t="shared" ref="G26:H26" si="47">G52+G104</f>
        <v>0</v>
      </c>
      <c r="H26" s="61">
        <f t="shared" si="47"/>
        <v>0</v>
      </c>
      <c r="I26" s="63">
        <f t="shared" si="7"/>
        <v>0</v>
      </c>
      <c r="K26" s="78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93">
        <f t="shared" si="11"/>
        <v>0</v>
      </c>
      <c r="V26" s="6"/>
      <c r="W26" s="9"/>
      <c r="X26" s="9"/>
      <c r="Y26" s="9"/>
      <c r="Z26" s="9"/>
      <c r="AA26" s="9"/>
      <c r="AB26" s="9"/>
      <c r="AC26" s="9"/>
      <c r="AD26" s="9"/>
      <c r="AE26" s="6"/>
    </row>
    <row r="27" spans="1:35" ht="15" thickBot="1">
      <c r="A27" s="59" t="s">
        <v>11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54">
        <f t="shared" si="5"/>
        <v>0</v>
      </c>
      <c r="G27" s="54">
        <f t="shared" ref="G27:H27" si="49">G53+G105</f>
        <v>0</v>
      </c>
      <c r="H27" s="54">
        <f t="shared" si="49"/>
        <v>0</v>
      </c>
      <c r="I27" s="68">
        <f t="shared" si="7"/>
        <v>0</v>
      </c>
      <c r="K27" s="80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97">
        <f t="shared" si="11"/>
        <v>0</v>
      </c>
      <c r="V27" s="6"/>
      <c r="W27" s="9"/>
      <c r="X27" s="9"/>
      <c r="Y27" s="9"/>
      <c r="Z27" s="9"/>
      <c r="AA27" s="9"/>
      <c r="AB27" s="9"/>
      <c r="AC27" s="9"/>
      <c r="AD27" s="9"/>
      <c r="AE27" s="6"/>
    </row>
    <row r="28" spans="1:35" ht="15">
      <c r="A28" s="35" t="s">
        <v>26</v>
      </c>
      <c r="B28" s="69">
        <f>SUM(B7:B23)</f>
        <v>25778.765501521993</v>
      </c>
      <c r="C28" s="69">
        <f t="shared" ref="C28:I28" si="51">SUM(C7:C23)</f>
        <v>5182.1067175050903</v>
      </c>
      <c r="D28" s="69">
        <f t="shared" si="51"/>
        <v>13436.845151765647</v>
      </c>
      <c r="E28" s="69">
        <f t="shared" si="51"/>
        <v>8637.5555143419333</v>
      </c>
      <c r="F28" s="69">
        <f t="shared" si="51"/>
        <v>29438.033473447824</v>
      </c>
      <c r="G28" s="69">
        <f t="shared" si="51"/>
        <v>2894.9937761570391</v>
      </c>
      <c r="H28" s="70">
        <f t="shared" si="51"/>
        <v>18.833821091448012</v>
      </c>
      <c r="I28" s="40">
        <f t="shared" si="51"/>
        <v>85387.133955830941</v>
      </c>
      <c r="J28" s="465"/>
      <c r="K28" s="81" t="s">
        <v>26</v>
      </c>
      <c r="L28" s="69">
        <f>SUM(L7:L23)</f>
        <v>25778.765501521993</v>
      </c>
      <c r="M28" s="69">
        <f t="shared" ref="M28:S28" si="52">SUM(M7:M23)</f>
        <v>5182.1067175050903</v>
      </c>
      <c r="N28" s="69">
        <f t="shared" si="52"/>
        <v>13436.845151765647</v>
      </c>
      <c r="O28" s="69">
        <f t="shared" si="52"/>
        <v>8637.5555143419333</v>
      </c>
      <c r="P28" s="69">
        <f t="shared" si="52"/>
        <v>29438.033473447827</v>
      </c>
      <c r="Q28" s="69">
        <f t="shared" si="52"/>
        <v>2894.9937761570391</v>
      </c>
      <c r="R28" s="70">
        <f t="shared" si="52"/>
        <v>18.833821091448012</v>
      </c>
      <c r="S28" s="98">
        <f t="shared" si="52"/>
        <v>85387.133955830956</v>
      </c>
      <c r="T28" s="5" t="str">
        <f>IF(ABS(S28-S54-S80-S106)&gt;0.01,S28-S54-S80-S106,"")</f>
        <v/>
      </c>
    </row>
    <row r="29" spans="1:35" s="8" customFormat="1" ht="15" thickBot="1">
      <c r="A29" s="32" t="s">
        <v>83</v>
      </c>
      <c r="B29" s="55">
        <f>IF($I28=0,"-",B28/$I28)</f>
        <v>0.30190456462512061</v>
      </c>
      <c r="C29" s="55">
        <f t="shared" ref="C29:H29" si="53">IF($I28=0,"-",C28/$I28)</f>
        <v>6.0689549788445769E-2</v>
      </c>
      <c r="D29" s="55">
        <f t="shared" si="53"/>
        <v>0.15736381500655894</v>
      </c>
      <c r="E29" s="55">
        <f t="shared" si="53"/>
        <v>0.10115757625510617</v>
      </c>
      <c r="F29" s="55">
        <f t="shared" si="53"/>
        <v>0.34475959210289842</v>
      </c>
      <c r="G29" s="55">
        <f t="shared" si="53"/>
        <v>3.3904332444915662E-2</v>
      </c>
      <c r="H29" s="55">
        <f t="shared" si="53"/>
        <v>2.2056977695480881E-4</v>
      </c>
      <c r="I29" s="56">
        <f>SUM(B29:H29)</f>
        <v>1.0000000000000002</v>
      </c>
      <c r="K29" s="82" t="s">
        <v>83</v>
      </c>
      <c r="L29" s="99">
        <f>IF($S28=0,"-",L28/$S28)</f>
        <v>0.30190456462512055</v>
      </c>
      <c r="M29" s="99">
        <f t="shared" ref="M29:R29" si="54">IF($S28=0,"-",M28/$S28)</f>
        <v>6.0689549788445762E-2</v>
      </c>
      <c r="N29" s="99">
        <f t="shared" si="54"/>
        <v>0.15736381500655891</v>
      </c>
      <c r="O29" s="99">
        <f t="shared" si="54"/>
        <v>0.10115757625510614</v>
      </c>
      <c r="P29" s="99">
        <f t="shared" si="54"/>
        <v>0.34475959210289842</v>
      </c>
      <c r="Q29" s="99">
        <f t="shared" si="54"/>
        <v>3.3904332444915662E-2</v>
      </c>
      <c r="R29" s="100">
        <f t="shared" si="54"/>
        <v>2.2056977695480878E-4</v>
      </c>
      <c r="S29" s="101">
        <f>SUM(L29:R29)</f>
        <v>1.0000000000000002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</row>
    <row r="30" spans="1:35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35" ht="29.25" customHeight="1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7" t="s">
        <v>49</v>
      </c>
      <c r="L31" s="84" t="s">
        <v>0</v>
      </c>
      <c r="M31" s="84" t="s">
        <v>1</v>
      </c>
      <c r="N31" s="84" t="s">
        <v>2</v>
      </c>
      <c r="O31" s="84" t="s">
        <v>3</v>
      </c>
      <c r="P31" s="84" t="s">
        <v>27</v>
      </c>
      <c r="Q31" s="84" t="s">
        <v>4</v>
      </c>
      <c r="R31" s="84" t="s">
        <v>5</v>
      </c>
      <c r="S31" s="85" t="s">
        <v>6</v>
      </c>
      <c r="U31" s="415" t="s">
        <v>49</v>
      </c>
      <c r="V31" s="114" t="s">
        <v>68</v>
      </c>
      <c r="W31" s="114" t="s">
        <v>69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51</v>
      </c>
      <c r="AC31" s="114" t="s">
        <v>63</v>
      </c>
      <c r="AD31" s="115" t="s">
        <v>70</v>
      </c>
      <c r="AE31" s="115" t="s">
        <v>71</v>
      </c>
      <c r="AF31" s="115" t="s">
        <v>72</v>
      </c>
      <c r="AG31" s="115" t="s">
        <v>73</v>
      </c>
      <c r="AH31" s="115" t="s">
        <v>74</v>
      </c>
      <c r="AI31" s="116" t="s">
        <v>59</v>
      </c>
    </row>
    <row r="32" spans="1:35" ht="15" customHeight="1">
      <c r="A32" s="447" t="s">
        <v>49</v>
      </c>
      <c r="B32" s="387" t="s">
        <v>115</v>
      </c>
      <c r="C32" s="388"/>
      <c r="D32" s="388"/>
      <c r="E32" s="388"/>
      <c r="F32" s="388"/>
      <c r="G32" s="388"/>
      <c r="H32" s="388"/>
      <c r="I32" s="389"/>
      <c r="K32" s="408" t="s">
        <v>49</v>
      </c>
      <c r="L32" s="390" t="s">
        <v>115</v>
      </c>
      <c r="M32" s="391"/>
      <c r="N32" s="391"/>
      <c r="O32" s="391"/>
      <c r="P32" s="391"/>
      <c r="Q32" s="391"/>
      <c r="R32" s="391"/>
      <c r="S32" s="392"/>
      <c r="U32" s="416" t="s">
        <v>49</v>
      </c>
      <c r="V32" s="413" t="s">
        <v>115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</row>
    <row r="33" spans="1:36" ht="15">
      <c r="A33" s="27" t="s">
        <v>7</v>
      </c>
      <c r="B33" s="38">
        <f>B111+B137+B163+B189+B215+B241+B267+B293+B319+B345+B371+B397+B423</f>
        <v>0</v>
      </c>
      <c r="C33" s="38">
        <f t="shared" ref="C33:E33" si="55">C111+C137+C163+C189+C215+C241+C267+C293+C319+C345+C371+C397+C423</f>
        <v>0</v>
      </c>
      <c r="D33" s="38">
        <f t="shared" si="55"/>
        <v>0</v>
      </c>
      <c r="E33" s="38">
        <f t="shared" si="55"/>
        <v>0</v>
      </c>
      <c r="F33" s="456">
        <v>0</v>
      </c>
      <c r="G33" s="38">
        <f t="shared" ref="G33:H48" si="56">G111+G137+G163+G189+G215+G241+G267+G293+G319+G345+G371+G397+G423</f>
        <v>0</v>
      </c>
      <c r="H33" s="38">
        <f t="shared" si="56"/>
        <v>0</v>
      </c>
      <c r="I33" s="40">
        <f>SUM(B33:H33)</f>
        <v>0</v>
      </c>
      <c r="K33" s="83" t="s">
        <v>7</v>
      </c>
      <c r="L33" s="38">
        <f t="shared" ref="L33:R48" si="57">L111+L137+L163+L189+L215+L241+L267+L293+L319+L345+L371+L397+L423</f>
        <v>0</v>
      </c>
      <c r="M33" s="38">
        <f t="shared" si="57"/>
        <v>0</v>
      </c>
      <c r="N33" s="38">
        <f t="shared" si="57"/>
        <v>0</v>
      </c>
      <c r="O33" s="38">
        <f t="shared" si="57"/>
        <v>0</v>
      </c>
      <c r="P33" s="38">
        <f t="shared" si="57"/>
        <v>0</v>
      </c>
      <c r="Q33" s="38">
        <f t="shared" si="57"/>
        <v>0</v>
      </c>
      <c r="R33" s="38">
        <f t="shared" si="57"/>
        <v>0</v>
      </c>
      <c r="S33" s="103">
        <f>SUM(L33:R33)</f>
        <v>0</v>
      </c>
      <c r="U33" s="104" t="s">
        <v>7</v>
      </c>
      <c r="V33" s="117">
        <f t="shared" ref="V33:AH48" si="58">V111+V137+V163+V189+V215+V241+V267+V293+V319+V345+V371+V397+V423</f>
        <v>0</v>
      </c>
      <c r="W33" s="117">
        <f t="shared" si="58"/>
        <v>0</v>
      </c>
      <c r="X33" s="117">
        <f t="shared" si="58"/>
        <v>0</v>
      </c>
      <c r="Y33" s="117">
        <f t="shared" si="58"/>
        <v>0</v>
      </c>
      <c r="Z33" s="117">
        <f t="shared" si="58"/>
        <v>0</v>
      </c>
      <c r="AA33" s="117">
        <f t="shared" si="58"/>
        <v>0</v>
      </c>
      <c r="AB33" s="117">
        <f t="shared" si="58"/>
        <v>0</v>
      </c>
      <c r="AC33" s="118">
        <f t="shared" si="58"/>
        <v>0</v>
      </c>
      <c r="AD33" s="117">
        <f t="shared" si="58"/>
        <v>0</v>
      </c>
      <c r="AE33" s="117">
        <f t="shared" si="58"/>
        <v>0</v>
      </c>
      <c r="AF33" s="117">
        <f t="shared" si="58"/>
        <v>0</v>
      </c>
      <c r="AG33" s="117">
        <f t="shared" si="58"/>
        <v>0</v>
      </c>
      <c r="AH33" s="117">
        <f t="shared" si="58"/>
        <v>0</v>
      </c>
      <c r="AI33" s="120">
        <f>SUM(V33:AC33)</f>
        <v>0</v>
      </c>
      <c r="AJ33" s="13" t="str">
        <f>IF(ABS(S33-AI33)&gt;0.001,S33-AI33,"")</f>
        <v/>
      </c>
    </row>
    <row r="34" spans="1:36" ht="15">
      <c r="A34" s="28" t="s">
        <v>8</v>
      </c>
      <c r="B34" s="41">
        <f t="shared" ref="B34:E49" si="59">B112+B138+B164+B190+B216+B242+B268+B294+B320+B346+B372+B398+B424</f>
        <v>0</v>
      </c>
      <c r="C34" s="41">
        <f t="shared" si="59"/>
        <v>0</v>
      </c>
      <c r="D34" s="41">
        <f t="shared" si="59"/>
        <v>663.91295947999993</v>
      </c>
      <c r="E34" s="41">
        <f t="shared" si="59"/>
        <v>0</v>
      </c>
      <c r="F34" s="457">
        <v>0</v>
      </c>
      <c r="G34" s="41">
        <f t="shared" si="56"/>
        <v>0</v>
      </c>
      <c r="H34" s="41">
        <f t="shared" si="56"/>
        <v>0</v>
      </c>
      <c r="I34" s="43">
        <f t="shared" ref="I34:I53" si="60">SUM(B34:H34)</f>
        <v>663.91295947999993</v>
      </c>
      <c r="K34" s="75" t="s">
        <v>8</v>
      </c>
      <c r="L34" s="88">
        <f t="shared" si="57"/>
        <v>0</v>
      </c>
      <c r="M34" s="88">
        <f t="shared" si="57"/>
        <v>0</v>
      </c>
      <c r="N34" s="88">
        <f t="shared" si="57"/>
        <v>663.91295947999993</v>
      </c>
      <c r="O34" s="88">
        <f t="shared" si="57"/>
        <v>0</v>
      </c>
      <c r="P34" s="88">
        <f t="shared" si="57"/>
        <v>0</v>
      </c>
      <c r="Q34" s="88">
        <f t="shared" si="57"/>
        <v>0</v>
      </c>
      <c r="R34" s="88">
        <f t="shared" si="57"/>
        <v>0</v>
      </c>
      <c r="S34" s="90">
        <f t="shared" ref="S34:S53" si="61">SUM(L34:R34)</f>
        <v>663.91295947999993</v>
      </c>
      <c r="U34" s="105" t="s">
        <v>8</v>
      </c>
      <c r="V34" s="121">
        <f t="shared" si="58"/>
        <v>0</v>
      </c>
      <c r="W34" s="121">
        <f t="shared" si="58"/>
        <v>0</v>
      </c>
      <c r="X34" s="121">
        <f t="shared" si="58"/>
        <v>0</v>
      </c>
      <c r="Y34" s="121">
        <f t="shared" si="58"/>
        <v>0</v>
      </c>
      <c r="Z34" s="121">
        <f t="shared" si="58"/>
        <v>663.91295947999993</v>
      </c>
      <c r="AA34" s="121">
        <f t="shared" si="58"/>
        <v>0</v>
      </c>
      <c r="AB34" s="121">
        <f t="shared" si="58"/>
        <v>0</v>
      </c>
      <c r="AC34" s="122">
        <f t="shared" si="58"/>
        <v>0</v>
      </c>
      <c r="AD34" s="121">
        <f t="shared" si="58"/>
        <v>0</v>
      </c>
      <c r="AE34" s="121">
        <f t="shared" si="58"/>
        <v>0</v>
      </c>
      <c r="AF34" s="121">
        <f t="shared" si="58"/>
        <v>0</v>
      </c>
      <c r="AG34" s="121">
        <f t="shared" si="58"/>
        <v>0</v>
      </c>
      <c r="AH34" s="121">
        <f t="shared" si="58"/>
        <v>0</v>
      </c>
      <c r="AI34" s="123">
        <f t="shared" ref="AI34:AI53" si="62">SUM(V34:AC34)</f>
        <v>663.91295947999993</v>
      </c>
      <c r="AJ34" s="13" t="str">
        <f t="shared" ref="AJ34:AJ55" si="63">IF(ABS(S34-AI34)&gt;0.001,S34-AI34,"")</f>
        <v/>
      </c>
    </row>
    <row r="35" spans="1:36" ht="15">
      <c r="A35" s="29" t="s">
        <v>10</v>
      </c>
      <c r="B35" s="44">
        <f t="shared" si="59"/>
        <v>0</v>
      </c>
      <c r="C35" s="44">
        <f t="shared" si="59"/>
        <v>0</v>
      </c>
      <c r="D35" s="44">
        <f t="shared" si="59"/>
        <v>416.22769652771376</v>
      </c>
      <c r="E35" s="44">
        <f t="shared" si="59"/>
        <v>0</v>
      </c>
      <c r="F35" s="457">
        <v>0</v>
      </c>
      <c r="G35" s="44">
        <f t="shared" si="56"/>
        <v>0</v>
      </c>
      <c r="H35" s="44">
        <f t="shared" si="56"/>
        <v>0</v>
      </c>
      <c r="I35" s="40">
        <f t="shared" si="60"/>
        <v>416.22769652771376</v>
      </c>
      <c r="K35" s="76" t="s">
        <v>10</v>
      </c>
      <c r="L35" s="44">
        <f t="shared" si="57"/>
        <v>0</v>
      </c>
      <c r="M35" s="44">
        <f t="shared" si="57"/>
        <v>0</v>
      </c>
      <c r="N35" s="44">
        <f t="shared" si="57"/>
        <v>416.22769652771376</v>
      </c>
      <c r="O35" s="44">
        <f t="shared" si="57"/>
        <v>0</v>
      </c>
      <c r="P35" s="44">
        <f t="shared" si="57"/>
        <v>0</v>
      </c>
      <c r="Q35" s="44">
        <f t="shared" si="57"/>
        <v>0</v>
      </c>
      <c r="R35" s="44">
        <f t="shared" si="57"/>
        <v>0</v>
      </c>
      <c r="S35" s="87">
        <f t="shared" si="61"/>
        <v>416.22769652771376</v>
      </c>
      <c r="U35" s="106" t="s">
        <v>10</v>
      </c>
      <c r="V35" s="117">
        <f t="shared" si="58"/>
        <v>0</v>
      </c>
      <c r="W35" s="117">
        <f t="shared" si="58"/>
        <v>0</v>
      </c>
      <c r="X35" s="117">
        <f t="shared" si="58"/>
        <v>0</v>
      </c>
      <c r="Y35" s="117">
        <f t="shared" si="58"/>
        <v>0</v>
      </c>
      <c r="Z35" s="117">
        <f t="shared" si="58"/>
        <v>416.22769652771376</v>
      </c>
      <c r="AA35" s="117">
        <f t="shared" si="58"/>
        <v>0</v>
      </c>
      <c r="AB35" s="117">
        <f t="shared" si="58"/>
        <v>0</v>
      </c>
      <c r="AC35" s="118">
        <f t="shared" si="58"/>
        <v>0</v>
      </c>
      <c r="AD35" s="117">
        <f t="shared" si="58"/>
        <v>0</v>
      </c>
      <c r="AE35" s="117">
        <f t="shared" si="58"/>
        <v>0</v>
      </c>
      <c r="AF35" s="117">
        <f t="shared" si="58"/>
        <v>0</v>
      </c>
      <c r="AG35" s="117">
        <f t="shared" si="58"/>
        <v>0</v>
      </c>
      <c r="AH35" s="117">
        <f t="shared" si="58"/>
        <v>0</v>
      </c>
      <c r="AI35" s="120">
        <f t="shared" si="62"/>
        <v>416.22769652771376</v>
      </c>
      <c r="AJ35" s="13" t="str">
        <f t="shared" si="63"/>
        <v/>
      </c>
    </row>
    <row r="36" spans="1:36" ht="15">
      <c r="A36" s="28" t="s">
        <v>52</v>
      </c>
      <c r="B36" s="41">
        <f t="shared" si="59"/>
        <v>0</v>
      </c>
      <c r="C36" s="41">
        <f t="shared" si="59"/>
        <v>0</v>
      </c>
      <c r="D36" s="41">
        <f t="shared" si="59"/>
        <v>540.97469799999999</v>
      </c>
      <c r="E36" s="41">
        <f t="shared" si="59"/>
        <v>0</v>
      </c>
      <c r="F36" s="457">
        <v>0</v>
      </c>
      <c r="G36" s="41">
        <f t="shared" si="56"/>
        <v>0</v>
      </c>
      <c r="H36" s="41">
        <f t="shared" si="56"/>
        <v>0</v>
      </c>
      <c r="I36" s="43">
        <f t="shared" si="60"/>
        <v>540.97469799999999</v>
      </c>
      <c r="K36" s="75" t="s">
        <v>52</v>
      </c>
      <c r="L36" s="88">
        <f t="shared" si="57"/>
        <v>0</v>
      </c>
      <c r="M36" s="88">
        <f t="shared" si="57"/>
        <v>0</v>
      </c>
      <c r="N36" s="88">
        <f t="shared" si="57"/>
        <v>540.97469799999999</v>
      </c>
      <c r="O36" s="88">
        <f t="shared" si="57"/>
        <v>0</v>
      </c>
      <c r="P36" s="88">
        <f t="shared" si="57"/>
        <v>0</v>
      </c>
      <c r="Q36" s="88">
        <f t="shared" si="57"/>
        <v>0</v>
      </c>
      <c r="R36" s="88">
        <f t="shared" si="57"/>
        <v>0</v>
      </c>
      <c r="S36" s="90">
        <f t="shared" si="61"/>
        <v>540.97469799999999</v>
      </c>
      <c r="U36" s="105" t="s">
        <v>52</v>
      </c>
      <c r="V36" s="121">
        <f t="shared" si="58"/>
        <v>0</v>
      </c>
      <c r="W36" s="121">
        <f t="shared" si="58"/>
        <v>0</v>
      </c>
      <c r="X36" s="121">
        <f t="shared" si="58"/>
        <v>0</v>
      </c>
      <c r="Y36" s="121">
        <f t="shared" si="58"/>
        <v>0</v>
      </c>
      <c r="Z36" s="121">
        <f t="shared" si="58"/>
        <v>540.67940613427947</v>
      </c>
      <c r="AA36" s="121">
        <f t="shared" si="58"/>
        <v>0</v>
      </c>
      <c r="AB36" s="121">
        <f t="shared" si="58"/>
        <v>0</v>
      </c>
      <c r="AC36" s="122">
        <f t="shared" si="58"/>
        <v>0.29529186572052407</v>
      </c>
      <c r="AD36" s="121">
        <f t="shared" si="58"/>
        <v>0</v>
      </c>
      <c r="AE36" s="121">
        <f t="shared" si="58"/>
        <v>0</v>
      </c>
      <c r="AF36" s="121">
        <f t="shared" si="58"/>
        <v>0</v>
      </c>
      <c r="AG36" s="121">
        <f t="shared" si="58"/>
        <v>0.29529186572052407</v>
      </c>
      <c r="AH36" s="121">
        <f t="shared" si="58"/>
        <v>0</v>
      </c>
      <c r="AI36" s="123">
        <f t="shared" si="62"/>
        <v>540.97469799999999</v>
      </c>
      <c r="AJ36" s="13" t="str">
        <f t="shared" si="63"/>
        <v/>
      </c>
    </row>
    <row r="37" spans="1:36" ht="15">
      <c r="A37" s="29" t="s">
        <v>16</v>
      </c>
      <c r="B37" s="44">
        <f t="shared" si="59"/>
        <v>501.71180169652644</v>
      </c>
      <c r="C37" s="44">
        <f t="shared" si="59"/>
        <v>143.40620880234312</v>
      </c>
      <c r="D37" s="44">
        <f t="shared" si="59"/>
        <v>240.40299077491329</v>
      </c>
      <c r="E37" s="44">
        <f t="shared" si="59"/>
        <v>0</v>
      </c>
      <c r="F37" s="457">
        <v>0</v>
      </c>
      <c r="G37" s="44">
        <f t="shared" si="56"/>
        <v>0</v>
      </c>
      <c r="H37" s="44">
        <f t="shared" si="56"/>
        <v>0</v>
      </c>
      <c r="I37" s="40">
        <f t="shared" si="60"/>
        <v>885.52100127378287</v>
      </c>
      <c r="K37" s="76" t="s">
        <v>16</v>
      </c>
      <c r="L37" s="44">
        <f t="shared" si="57"/>
        <v>501.71180169652644</v>
      </c>
      <c r="M37" s="44">
        <f t="shared" si="57"/>
        <v>143.40620880234312</v>
      </c>
      <c r="N37" s="44">
        <f t="shared" si="57"/>
        <v>240.40299077491329</v>
      </c>
      <c r="O37" s="44">
        <f t="shared" si="57"/>
        <v>0</v>
      </c>
      <c r="P37" s="44">
        <f t="shared" si="57"/>
        <v>0</v>
      </c>
      <c r="Q37" s="44">
        <f t="shared" si="57"/>
        <v>0</v>
      </c>
      <c r="R37" s="44">
        <f t="shared" si="57"/>
        <v>0</v>
      </c>
      <c r="S37" s="87">
        <f t="shared" si="61"/>
        <v>885.52100127378287</v>
      </c>
      <c r="U37" s="106" t="s">
        <v>16</v>
      </c>
      <c r="V37" s="117">
        <f t="shared" si="58"/>
        <v>471.96149437868496</v>
      </c>
      <c r="W37" s="117">
        <f t="shared" si="58"/>
        <v>0</v>
      </c>
      <c r="X37" s="117">
        <f t="shared" si="58"/>
        <v>0</v>
      </c>
      <c r="Y37" s="117">
        <f t="shared" si="58"/>
        <v>143.40620880234312</v>
      </c>
      <c r="Z37" s="117">
        <f t="shared" si="58"/>
        <v>234.44726254281838</v>
      </c>
      <c r="AA37" s="117">
        <f t="shared" si="58"/>
        <v>0</v>
      </c>
      <c r="AB37" s="117">
        <f t="shared" si="58"/>
        <v>0</v>
      </c>
      <c r="AC37" s="118">
        <f t="shared" si="58"/>
        <v>35.706035549936487</v>
      </c>
      <c r="AD37" s="117">
        <f t="shared" si="58"/>
        <v>29.750307317841532</v>
      </c>
      <c r="AE37" s="117">
        <f t="shared" si="58"/>
        <v>0</v>
      </c>
      <c r="AF37" s="117">
        <f t="shared" si="58"/>
        <v>0</v>
      </c>
      <c r="AG37" s="117">
        <f t="shared" si="58"/>
        <v>5.9557282320949572</v>
      </c>
      <c r="AH37" s="117">
        <f t="shared" si="58"/>
        <v>0</v>
      </c>
      <c r="AI37" s="120">
        <f t="shared" si="62"/>
        <v>885.52100127378299</v>
      </c>
      <c r="AJ37" s="13" t="str">
        <f t="shared" si="63"/>
        <v/>
      </c>
    </row>
    <row r="38" spans="1:36" ht="15">
      <c r="A38" s="28" t="s">
        <v>64</v>
      </c>
      <c r="B38" s="41">
        <f t="shared" si="59"/>
        <v>340.5330104636177</v>
      </c>
      <c r="C38" s="41">
        <f t="shared" si="59"/>
        <v>87.309953735429417</v>
      </c>
      <c r="D38" s="41">
        <f t="shared" si="59"/>
        <v>41.890811703238128</v>
      </c>
      <c r="E38" s="41">
        <f t="shared" si="59"/>
        <v>2.4257706133954788</v>
      </c>
      <c r="F38" s="457">
        <v>0</v>
      </c>
      <c r="G38" s="41">
        <f t="shared" si="56"/>
        <v>0</v>
      </c>
      <c r="H38" s="41">
        <f t="shared" si="56"/>
        <v>0</v>
      </c>
      <c r="I38" s="43">
        <f t="shared" si="60"/>
        <v>472.15954651568069</v>
      </c>
      <c r="K38" s="75" t="s">
        <v>64</v>
      </c>
      <c r="L38" s="88">
        <f t="shared" si="57"/>
        <v>340.5330104636177</v>
      </c>
      <c r="M38" s="88">
        <f t="shared" si="57"/>
        <v>87.309953735429417</v>
      </c>
      <c r="N38" s="88">
        <f t="shared" si="57"/>
        <v>41.890811703238128</v>
      </c>
      <c r="O38" s="88">
        <f t="shared" si="57"/>
        <v>2.4257706133954788</v>
      </c>
      <c r="P38" s="88">
        <f t="shared" si="57"/>
        <v>0</v>
      </c>
      <c r="Q38" s="88">
        <f t="shared" si="57"/>
        <v>0</v>
      </c>
      <c r="R38" s="88">
        <f t="shared" si="57"/>
        <v>0</v>
      </c>
      <c r="S38" s="90">
        <f t="shared" si="61"/>
        <v>472.15954651568069</v>
      </c>
      <c r="U38" s="105" t="s">
        <v>53</v>
      </c>
      <c r="V38" s="121">
        <f t="shared" si="58"/>
        <v>336.25492785495908</v>
      </c>
      <c r="W38" s="121">
        <f t="shared" si="58"/>
        <v>2.161591854303373</v>
      </c>
      <c r="X38" s="121">
        <f t="shared" si="58"/>
        <v>0</v>
      </c>
      <c r="Y38" s="121">
        <f t="shared" si="58"/>
        <v>87.309953735429417</v>
      </c>
      <c r="Z38" s="121">
        <f t="shared" si="58"/>
        <v>36.431131333239442</v>
      </c>
      <c r="AA38" s="121">
        <f t="shared" si="58"/>
        <v>0.67660690145920899</v>
      </c>
      <c r="AB38" s="121">
        <f t="shared" si="58"/>
        <v>0</v>
      </c>
      <c r="AC38" s="122">
        <f t="shared" si="58"/>
        <v>9.3253348362901871</v>
      </c>
      <c r="AD38" s="121">
        <f t="shared" si="58"/>
        <v>2.1164907543552309</v>
      </c>
      <c r="AE38" s="121">
        <f t="shared" si="58"/>
        <v>0</v>
      </c>
      <c r="AF38" s="121">
        <f t="shared" si="58"/>
        <v>0</v>
      </c>
      <c r="AG38" s="121">
        <f t="shared" si="58"/>
        <v>5.4596803699986856</v>
      </c>
      <c r="AH38" s="121">
        <f t="shared" si="58"/>
        <v>1.74916371193627</v>
      </c>
      <c r="AI38" s="123">
        <f t="shared" si="62"/>
        <v>472.15954651568069</v>
      </c>
      <c r="AJ38" s="13" t="str">
        <f t="shared" si="63"/>
        <v/>
      </c>
    </row>
    <row r="39" spans="1:36" ht="15">
      <c r="A39" s="29" t="s">
        <v>54</v>
      </c>
      <c r="B39" s="44">
        <f t="shared" si="59"/>
        <v>0</v>
      </c>
      <c r="C39" s="44">
        <f t="shared" si="59"/>
        <v>0</v>
      </c>
      <c r="D39" s="44">
        <f t="shared" si="59"/>
        <v>5.9085819299201923</v>
      </c>
      <c r="E39" s="44">
        <f t="shared" si="59"/>
        <v>1399.1623726838002</v>
      </c>
      <c r="F39" s="457">
        <v>0</v>
      </c>
      <c r="G39" s="44">
        <f t="shared" si="56"/>
        <v>0</v>
      </c>
      <c r="H39" s="44">
        <f t="shared" si="56"/>
        <v>0</v>
      </c>
      <c r="I39" s="40">
        <f t="shared" si="60"/>
        <v>1405.0709546137205</v>
      </c>
      <c r="K39" s="76" t="s">
        <v>54</v>
      </c>
      <c r="L39" s="44">
        <f t="shared" si="57"/>
        <v>0</v>
      </c>
      <c r="M39" s="44">
        <f t="shared" si="57"/>
        <v>0</v>
      </c>
      <c r="N39" s="44">
        <f t="shared" si="57"/>
        <v>5.9085819299201923</v>
      </c>
      <c r="O39" s="44">
        <f t="shared" si="57"/>
        <v>1399.1623726838002</v>
      </c>
      <c r="P39" s="44">
        <f t="shared" si="57"/>
        <v>2336.5489371036556</v>
      </c>
      <c r="Q39" s="44">
        <f t="shared" si="57"/>
        <v>0</v>
      </c>
      <c r="R39" s="44">
        <f t="shared" si="57"/>
        <v>0</v>
      </c>
      <c r="S39" s="87">
        <f t="shared" si="61"/>
        <v>3741.619891717376</v>
      </c>
      <c r="U39" s="106" t="s">
        <v>54</v>
      </c>
      <c r="V39" s="117">
        <f t="shared" si="58"/>
        <v>0</v>
      </c>
      <c r="W39" s="117">
        <f t="shared" si="58"/>
        <v>0</v>
      </c>
      <c r="X39" s="117">
        <f t="shared" si="58"/>
        <v>0</v>
      </c>
      <c r="Y39" s="117">
        <f t="shared" si="58"/>
        <v>0</v>
      </c>
      <c r="Z39" s="117">
        <f t="shared" si="58"/>
        <v>0</v>
      </c>
      <c r="AA39" s="117">
        <f t="shared" si="58"/>
        <v>1397.5436636130996</v>
      </c>
      <c r="AB39" s="117">
        <f t="shared" si="58"/>
        <v>2336.5489371036556</v>
      </c>
      <c r="AC39" s="118">
        <f t="shared" si="58"/>
        <v>7.5272910006208456</v>
      </c>
      <c r="AD39" s="117">
        <f t="shared" si="58"/>
        <v>0</v>
      </c>
      <c r="AE39" s="117">
        <f t="shared" si="58"/>
        <v>1.6187090707006528</v>
      </c>
      <c r="AF39" s="117">
        <f t="shared" si="58"/>
        <v>0</v>
      </c>
      <c r="AG39" s="117">
        <f t="shared" si="58"/>
        <v>5.9085819299201923</v>
      </c>
      <c r="AH39" s="117">
        <f t="shared" si="58"/>
        <v>0</v>
      </c>
      <c r="AI39" s="120">
        <f t="shared" si="62"/>
        <v>3741.6198917173765</v>
      </c>
      <c r="AJ39" s="13" t="str">
        <f t="shared" si="63"/>
        <v/>
      </c>
    </row>
    <row r="40" spans="1:36" ht="15">
      <c r="A40" s="28" t="s">
        <v>12</v>
      </c>
      <c r="B40" s="41">
        <f t="shared" si="59"/>
        <v>0</v>
      </c>
      <c r="C40" s="41">
        <f t="shared" si="59"/>
        <v>0.20322033056300057</v>
      </c>
      <c r="D40" s="41">
        <f t="shared" si="59"/>
        <v>0</v>
      </c>
      <c r="E40" s="41">
        <f t="shared" si="59"/>
        <v>12.213900103721052</v>
      </c>
      <c r="F40" s="457">
        <v>0</v>
      </c>
      <c r="G40" s="41">
        <f t="shared" si="56"/>
        <v>0</v>
      </c>
      <c r="H40" s="41">
        <f t="shared" si="56"/>
        <v>0</v>
      </c>
      <c r="I40" s="43">
        <f t="shared" si="60"/>
        <v>12.417120434284053</v>
      </c>
      <c r="K40" s="75" t="s">
        <v>12</v>
      </c>
      <c r="L40" s="88">
        <f t="shared" si="57"/>
        <v>0</v>
      </c>
      <c r="M40" s="88">
        <f t="shared" si="57"/>
        <v>0.20322033056300057</v>
      </c>
      <c r="N40" s="88">
        <f t="shared" si="57"/>
        <v>0</v>
      </c>
      <c r="O40" s="88">
        <f t="shared" si="57"/>
        <v>12.213900103721052</v>
      </c>
      <c r="P40" s="88">
        <f t="shared" si="57"/>
        <v>128.02389461480752</v>
      </c>
      <c r="Q40" s="88">
        <f t="shared" si="57"/>
        <v>0</v>
      </c>
      <c r="R40" s="88">
        <f t="shared" si="57"/>
        <v>0</v>
      </c>
      <c r="S40" s="90">
        <f t="shared" si="61"/>
        <v>140.44101504909156</v>
      </c>
      <c r="U40" s="105" t="s">
        <v>12</v>
      </c>
      <c r="V40" s="121">
        <f t="shared" si="58"/>
        <v>0</v>
      </c>
      <c r="W40" s="121">
        <f t="shared" si="58"/>
        <v>0</v>
      </c>
      <c r="X40" s="121">
        <f t="shared" si="58"/>
        <v>0</v>
      </c>
      <c r="Y40" s="121">
        <f t="shared" si="58"/>
        <v>0.20322033056300057</v>
      </c>
      <c r="Z40" s="121">
        <f t="shared" si="58"/>
        <v>0</v>
      </c>
      <c r="AA40" s="121">
        <f t="shared" si="58"/>
        <v>12.213900103721052</v>
      </c>
      <c r="AB40" s="121">
        <f t="shared" si="58"/>
        <v>128.02389461480752</v>
      </c>
      <c r="AC40" s="122">
        <f t="shared" si="58"/>
        <v>0</v>
      </c>
      <c r="AD40" s="121">
        <f t="shared" si="58"/>
        <v>0</v>
      </c>
      <c r="AE40" s="121">
        <f t="shared" si="58"/>
        <v>0</v>
      </c>
      <c r="AF40" s="121">
        <f t="shared" si="58"/>
        <v>0</v>
      </c>
      <c r="AG40" s="121">
        <f t="shared" si="58"/>
        <v>0</v>
      </c>
      <c r="AH40" s="121">
        <f t="shared" si="58"/>
        <v>0</v>
      </c>
      <c r="AI40" s="123">
        <f t="shared" si="62"/>
        <v>140.44101504909156</v>
      </c>
      <c r="AJ40" s="13" t="str">
        <f t="shared" si="63"/>
        <v/>
      </c>
    </row>
    <row r="41" spans="1:36" ht="15">
      <c r="A41" s="29" t="s">
        <v>55</v>
      </c>
      <c r="B41" s="44">
        <f t="shared" si="59"/>
        <v>0</v>
      </c>
      <c r="C41" s="44">
        <f t="shared" si="59"/>
        <v>0</v>
      </c>
      <c r="D41" s="44">
        <f t="shared" si="59"/>
        <v>1.565779887529799</v>
      </c>
      <c r="E41" s="44">
        <f t="shared" si="59"/>
        <v>0</v>
      </c>
      <c r="F41" s="457">
        <v>0</v>
      </c>
      <c r="G41" s="44">
        <f t="shared" si="56"/>
        <v>0</v>
      </c>
      <c r="H41" s="44">
        <f t="shared" si="56"/>
        <v>0</v>
      </c>
      <c r="I41" s="40">
        <f t="shared" si="60"/>
        <v>1.565779887529799</v>
      </c>
      <c r="K41" s="76" t="s">
        <v>55</v>
      </c>
      <c r="L41" s="44">
        <f t="shared" si="57"/>
        <v>0</v>
      </c>
      <c r="M41" s="44">
        <f t="shared" si="57"/>
        <v>0</v>
      </c>
      <c r="N41" s="44">
        <f t="shared" si="57"/>
        <v>1.565779887529799</v>
      </c>
      <c r="O41" s="44">
        <f t="shared" si="57"/>
        <v>0</v>
      </c>
      <c r="P41" s="44">
        <f t="shared" si="57"/>
        <v>0</v>
      </c>
      <c r="Q41" s="44">
        <f t="shared" si="57"/>
        <v>0</v>
      </c>
      <c r="R41" s="44">
        <f t="shared" si="57"/>
        <v>0</v>
      </c>
      <c r="S41" s="87">
        <f t="shared" si="61"/>
        <v>1.565779887529799</v>
      </c>
      <c r="U41" s="106" t="s">
        <v>55</v>
      </c>
      <c r="V41" s="117">
        <f t="shared" si="58"/>
        <v>0</v>
      </c>
      <c r="W41" s="117">
        <f t="shared" si="58"/>
        <v>0</v>
      </c>
      <c r="X41" s="117">
        <f t="shared" si="58"/>
        <v>0</v>
      </c>
      <c r="Y41" s="117">
        <f t="shared" si="58"/>
        <v>0</v>
      </c>
      <c r="Z41" s="117">
        <f t="shared" si="58"/>
        <v>1.565779887529799</v>
      </c>
      <c r="AA41" s="117">
        <f t="shared" si="58"/>
        <v>0</v>
      </c>
      <c r="AB41" s="117">
        <f t="shared" si="58"/>
        <v>0</v>
      </c>
      <c r="AC41" s="118">
        <f t="shared" si="58"/>
        <v>0</v>
      </c>
      <c r="AD41" s="117">
        <f t="shared" si="58"/>
        <v>0</v>
      </c>
      <c r="AE41" s="117">
        <f t="shared" si="58"/>
        <v>0</v>
      </c>
      <c r="AF41" s="117">
        <f t="shared" si="58"/>
        <v>0</v>
      </c>
      <c r="AG41" s="117">
        <f t="shared" si="58"/>
        <v>0</v>
      </c>
      <c r="AH41" s="117">
        <f t="shared" si="58"/>
        <v>0</v>
      </c>
      <c r="AI41" s="120">
        <f t="shared" si="62"/>
        <v>1.565779887529799</v>
      </c>
      <c r="AJ41" s="13" t="str">
        <f t="shared" si="63"/>
        <v/>
      </c>
    </row>
    <row r="42" spans="1:36" ht="15">
      <c r="A42" s="28" t="s">
        <v>17</v>
      </c>
      <c r="B42" s="41">
        <f t="shared" si="59"/>
        <v>105.98869999936039</v>
      </c>
      <c r="C42" s="41">
        <f t="shared" si="59"/>
        <v>25.153623139048623</v>
      </c>
      <c r="D42" s="41">
        <f t="shared" si="59"/>
        <v>73.21917800375725</v>
      </c>
      <c r="E42" s="41">
        <f t="shared" si="59"/>
        <v>39.366094724614925</v>
      </c>
      <c r="F42" s="457">
        <v>0</v>
      </c>
      <c r="G42" s="41">
        <f t="shared" si="56"/>
        <v>0</v>
      </c>
      <c r="H42" s="41">
        <f t="shared" si="56"/>
        <v>0</v>
      </c>
      <c r="I42" s="43">
        <f t="shared" si="60"/>
        <v>243.7275958667812</v>
      </c>
      <c r="K42" s="75" t="s">
        <v>17</v>
      </c>
      <c r="L42" s="88">
        <f t="shared" si="57"/>
        <v>105.98869999936039</v>
      </c>
      <c r="M42" s="88">
        <f t="shared" si="57"/>
        <v>25.153623139048623</v>
      </c>
      <c r="N42" s="88">
        <f t="shared" si="57"/>
        <v>73.21917800375725</v>
      </c>
      <c r="O42" s="88">
        <f t="shared" si="57"/>
        <v>39.366094724614925</v>
      </c>
      <c r="P42" s="88">
        <f t="shared" si="57"/>
        <v>11.606382748516721</v>
      </c>
      <c r="Q42" s="88">
        <f t="shared" si="57"/>
        <v>0</v>
      </c>
      <c r="R42" s="88">
        <f t="shared" si="57"/>
        <v>0</v>
      </c>
      <c r="S42" s="90">
        <f t="shared" si="61"/>
        <v>255.33397861529792</v>
      </c>
      <c r="U42" s="105" t="s">
        <v>17</v>
      </c>
      <c r="V42" s="121">
        <f t="shared" si="58"/>
        <v>103.20008797256104</v>
      </c>
      <c r="W42" s="121">
        <f t="shared" si="58"/>
        <v>0.17138692303116568</v>
      </c>
      <c r="X42" s="121">
        <f t="shared" si="58"/>
        <v>0</v>
      </c>
      <c r="Y42" s="121">
        <f t="shared" si="58"/>
        <v>25.153623139048623</v>
      </c>
      <c r="Z42" s="121">
        <f t="shared" si="58"/>
        <v>67.999247131956437</v>
      </c>
      <c r="AA42" s="121">
        <f t="shared" si="58"/>
        <v>27.04109640011945</v>
      </c>
      <c r="AB42" s="121">
        <f t="shared" si="58"/>
        <v>11.606382748516721</v>
      </c>
      <c r="AC42" s="122">
        <f t="shared" si="58"/>
        <v>20.162154300064472</v>
      </c>
      <c r="AD42" s="121">
        <f t="shared" si="58"/>
        <v>2.6172251037681891</v>
      </c>
      <c r="AE42" s="121">
        <f t="shared" si="58"/>
        <v>0</v>
      </c>
      <c r="AF42" s="121">
        <f t="shared" si="58"/>
        <v>0</v>
      </c>
      <c r="AG42" s="121">
        <f t="shared" si="58"/>
        <v>5.2199308718008055</v>
      </c>
      <c r="AH42" s="121">
        <f t="shared" si="58"/>
        <v>12.324998324495478</v>
      </c>
      <c r="AI42" s="123">
        <f t="shared" si="62"/>
        <v>255.33397861529789</v>
      </c>
      <c r="AJ42" s="13" t="str">
        <f t="shared" si="63"/>
        <v/>
      </c>
    </row>
    <row r="43" spans="1:36" ht="15">
      <c r="A43" s="29" t="s">
        <v>139</v>
      </c>
      <c r="B43" s="44">
        <f t="shared" si="59"/>
        <v>974.30376417882314</v>
      </c>
      <c r="C43" s="44">
        <f t="shared" si="59"/>
        <v>2576.4587081917257</v>
      </c>
      <c r="D43" s="44">
        <f t="shared" si="59"/>
        <v>2311.1158748729795</v>
      </c>
      <c r="E43" s="44">
        <f t="shared" si="59"/>
        <v>1.8622981754981474</v>
      </c>
      <c r="F43" s="457">
        <v>0</v>
      </c>
      <c r="G43" s="44">
        <f t="shared" si="56"/>
        <v>0</v>
      </c>
      <c r="H43" s="44">
        <f t="shared" si="56"/>
        <v>0</v>
      </c>
      <c r="I43" s="40">
        <f t="shared" si="60"/>
        <v>5863.7406454190259</v>
      </c>
      <c r="K43" s="76" t="s">
        <v>139</v>
      </c>
      <c r="L43" s="44">
        <f t="shared" si="57"/>
        <v>974.30376417882314</v>
      </c>
      <c r="M43" s="44">
        <f t="shared" si="57"/>
        <v>2576.4587081917257</v>
      </c>
      <c r="N43" s="44">
        <f t="shared" si="57"/>
        <v>2311.1158748729795</v>
      </c>
      <c r="O43" s="44">
        <f t="shared" si="57"/>
        <v>1.8622981754981474</v>
      </c>
      <c r="P43" s="44">
        <f t="shared" si="57"/>
        <v>0.87217857310495939</v>
      </c>
      <c r="Q43" s="44">
        <f t="shared" si="57"/>
        <v>0</v>
      </c>
      <c r="R43" s="44">
        <f t="shared" si="57"/>
        <v>0</v>
      </c>
      <c r="S43" s="87">
        <f t="shared" si="61"/>
        <v>5864.6128239921309</v>
      </c>
      <c r="U43" s="106" t="s">
        <v>139</v>
      </c>
      <c r="V43" s="117">
        <f t="shared" si="58"/>
        <v>934.74172806508443</v>
      </c>
      <c r="W43" s="117">
        <f t="shared" si="58"/>
        <v>0</v>
      </c>
      <c r="X43" s="117">
        <f t="shared" si="58"/>
        <v>0</v>
      </c>
      <c r="Y43" s="117">
        <f t="shared" si="58"/>
        <v>2576.4587081917257</v>
      </c>
      <c r="Z43" s="117">
        <f t="shared" si="58"/>
        <v>2197.0123828293667</v>
      </c>
      <c r="AA43" s="117">
        <f t="shared" si="58"/>
        <v>1.8622981754981474</v>
      </c>
      <c r="AB43" s="117">
        <f t="shared" si="58"/>
        <v>0.87217857310495939</v>
      </c>
      <c r="AC43" s="118">
        <f t="shared" si="58"/>
        <v>153.66552815735173</v>
      </c>
      <c r="AD43" s="117">
        <f t="shared" si="58"/>
        <v>39.562036113738692</v>
      </c>
      <c r="AE43" s="117">
        <f t="shared" si="58"/>
        <v>0</v>
      </c>
      <c r="AF43" s="117">
        <f t="shared" si="58"/>
        <v>0</v>
      </c>
      <c r="AG43" s="117">
        <f t="shared" si="58"/>
        <v>114.10349204361304</v>
      </c>
      <c r="AH43" s="117">
        <f t="shared" si="58"/>
        <v>0</v>
      </c>
      <c r="AI43" s="120">
        <f t="shared" si="62"/>
        <v>5864.6128239921318</v>
      </c>
      <c r="AJ43" s="13" t="str">
        <f t="shared" si="63"/>
        <v/>
      </c>
    </row>
    <row r="44" spans="1:36" ht="15">
      <c r="A44" s="28" t="s">
        <v>25</v>
      </c>
      <c r="B44" s="41">
        <f t="shared" si="59"/>
        <v>1002.3188950211522</v>
      </c>
      <c r="C44" s="41">
        <f t="shared" si="59"/>
        <v>34.730136724874107</v>
      </c>
      <c r="D44" s="41">
        <f t="shared" si="59"/>
        <v>1581.9619299139622</v>
      </c>
      <c r="E44" s="41">
        <f t="shared" si="59"/>
        <v>4583.0964064031632</v>
      </c>
      <c r="F44" s="457">
        <v>0</v>
      </c>
      <c r="G44" s="41">
        <f t="shared" si="56"/>
        <v>660.49419075285584</v>
      </c>
      <c r="H44" s="41">
        <f t="shared" si="56"/>
        <v>17.973003469876204</v>
      </c>
      <c r="I44" s="43">
        <f t="shared" si="60"/>
        <v>7880.5745622858831</v>
      </c>
      <c r="K44" s="75" t="s">
        <v>25</v>
      </c>
      <c r="L44" s="88">
        <f t="shared" si="57"/>
        <v>1002.3188950211522</v>
      </c>
      <c r="M44" s="88">
        <f t="shared" si="57"/>
        <v>34.730136724874107</v>
      </c>
      <c r="N44" s="88">
        <f t="shared" si="57"/>
        <v>1581.9619299139622</v>
      </c>
      <c r="O44" s="88">
        <f t="shared" si="57"/>
        <v>4583.0964064031632</v>
      </c>
      <c r="P44" s="88">
        <f t="shared" si="57"/>
        <v>69.042651915994966</v>
      </c>
      <c r="Q44" s="88">
        <f t="shared" si="57"/>
        <v>660.49419075285584</v>
      </c>
      <c r="R44" s="88">
        <f t="shared" si="57"/>
        <v>17.973003469876204</v>
      </c>
      <c r="S44" s="90">
        <f t="shared" si="61"/>
        <v>7949.6172142018777</v>
      </c>
      <c r="U44" s="105" t="s">
        <v>25</v>
      </c>
      <c r="V44" s="121">
        <f t="shared" si="58"/>
        <v>38.913603435391671</v>
      </c>
      <c r="W44" s="121">
        <f t="shared" si="58"/>
        <v>640.85880572413703</v>
      </c>
      <c r="X44" s="121">
        <f t="shared" si="58"/>
        <v>660.49419075285584</v>
      </c>
      <c r="Y44" s="121">
        <f t="shared" si="58"/>
        <v>34.730136724874107</v>
      </c>
      <c r="Z44" s="121">
        <f t="shared" si="58"/>
        <v>1556.3936528090453</v>
      </c>
      <c r="AA44" s="121">
        <f t="shared" si="58"/>
        <v>4036.7148646658279</v>
      </c>
      <c r="AB44" s="121">
        <f t="shared" si="58"/>
        <v>69.042651915994966</v>
      </c>
      <c r="AC44" s="122">
        <f t="shared" si="58"/>
        <v>912.46930817375141</v>
      </c>
      <c r="AD44" s="121">
        <f t="shared" si="58"/>
        <v>322.54648586162381</v>
      </c>
      <c r="AE44" s="121">
        <f t="shared" si="58"/>
        <v>537.12118395237212</v>
      </c>
      <c r="AF44" s="121">
        <f t="shared" si="58"/>
        <v>17.973003469876204</v>
      </c>
      <c r="AG44" s="121">
        <f t="shared" si="58"/>
        <v>25.568277104917016</v>
      </c>
      <c r="AH44" s="121">
        <f t="shared" si="58"/>
        <v>9.2603577849621939</v>
      </c>
      <c r="AI44" s="123">
        <f t="shared" si="62"/>
        <v>7949.6172142018777</v>
      </c>
      <c r="AJ44" s="13" t="str">
        <f t="shared" si="63"/>
        <v/>
      </c>
    </row>
    <row r="45" spans="1:36" ht="15">
      <c r="A45" s="29" t="s">
        <v>24</v>
      </c>
      <c r="B45" s="44">
        <f t="shared" si="59"/>
        <v>546.49022056351589</v>
      </c>
      <c r="C45" s="44">
        <f t="shared" si="59"/>
        <v>0.18475935329789714</v>
      </c>
      <c r="D45" s="44">
        <f t="shared" si="59"/>
        <v>35.349007303743107</v>
      </c>
      <c r="E45" s="44">
        <f t="shared" si="59"/>
        <v>0</v>
      </c>
      <c r="F45" s="457">
        <v>0</v>
      </c>
      <c r="G45" s="44">
        <f t="shared" si="56"/>
        <v>0</v>
      </c>
      <c r="H45" s="44">
        <f t="shared" si="56"/>
        <v>0</v>
      </c>
      <c r="I45" s="40">
        <f t="shared" si="60"/>
        <v>582.02398722055682</v>
      </c>
      <c r="K45" s="76" t="s">
        <v>24</v>
      </c>
      <c r="L45" s="44">
        <f t="shared" si="57"/>
        <v>546.49022056351589</v>
      </c>
      <c r="M45" s="44">
        <f t="shared" si="57"/>
        <v>0.18475935329789714</v>
      </c>
      <c r="N45" s="44">
        <f t="shared" si="57"/>
        <v>35.349007303743107</v>
      </c>
      <c r="O45" s="44">
        <f t="shared" si="57"/>
        <v>0</v>
      </c>
      <c r="P45" s="44">
        <f t="shared" si="57"/>
        <v>0</v>
      </c>
      <c r="Q45" s="44">
        <f t="shared" si="57"/>
        <v>0</v>
      </c>
      <c r="R45" s="44">
        <f t="shared" si="57"/>
        <v>0</v>
      </c>
      <c r="S45" s="87">
        <f t="shared" si="61"/>
        <v>582.02398722055682</v>
      </c>
      <c r="U45" s="106" t="s">
        <v>24</v>
      </c>
      <c r="V45" s="117">
        <f t="shared" si="58"/>
        <v>182.66206503334277</v>
      </c>
      <c r="W45" s="117">
        <f t="shared" si="58"/>
        <v>0</v>
      </c>
      <c r="X45" s="117">
        <f t="shared" si="58"/>
        <v>0</v>
      </c>
      <c r="Y45" s="117">
        <f t="shared" si="58"/>
        <v>0.18475935329789714</v>
      </c>
      <c r="Z45" s="117">
        <f t="shared" si="58"/>
        <v>1.3043579403960572</v>
      </c>
      <c r="AA45" s="117">
        <f t="shared" si="58"/>
        <v>0</v>
      </c>
      <c r="AB45" s="117">
        <f t="shared" si="58"/>
        <v>0</v>
      </c>
      <c r="AC45" s="118">
        <f t="shared" si="58"/>
        <v>397.87280489352037</v>
      </c>
      <c r="AD45" s="117">
        <f t="shared" si="58"/>
        <v>363.82815553017332</v>
      </c>
      <c r="AE45" s="117">
        <f t="shared" si="58"/>
        <v>0</v>
      </c>
      <c r="AF45" s="117">
        <f t="shared" si="58"/>
        <v>0</v>
      </c>
      <c r="AG45" s="117">
        <f t="shared" si="58"/>
        <v>34.044649363347055</v>
      </c>
      <c r="AH45" s="117">
        <f t="shared" si="58"/>
        <v>0</v>
      </c>
      <c r="AI45" s="120">
        <f t="shared" si="62"/>
        <v>582.02398722055705</v>
      </c>
      <c r="AJ45" s="13" t="str">
        <f t="shared" si="63"/>
        <v/>
      </c>
    </row>
    <row r="46" spans="1:36" ht="15">
      <c r="A46" s="28" t="s">
        <v>56</v>
      </c>
      <c r="B46" s="41">
        <f t="shared" si="59"/>
        <v>57.399081239945971</v>
      </c>
      <c r="C46" s="41">
        <f t="shared" si="59"/>
        <v>16.206104424004561</v>
      </c>
      <c r="D46" s="41">
        <f t="shared" si="59"/>
        <v>42.358574281127936</v>
      </c>
      <c r="E46" s="41">
        <f t="shared" si="59"/>
        <v>0</v>
      </c>
      <c r="F46" s="457">
        <v>0</v>
      </c>
      <c r="G46" s="41">
        <f t="shared" si="56"/>
        <v>0</v>
      </c>
      <c r="H46" s="41">
        <f t="shared" si="56"/>
        <v>0</v>
      </c>
      <c r="I46" s="43">
        <f t="shared" si="60"/>
        <v>115.96375994507846</v>
      </c>
      <c r="K46" s="75" t="s">
        <v>56</v>
      </c>
      <c r="L46" s="88">
        <f t="shared" si="57"/>
        <v>57.399081239945971</v>
      </c>
      <c r="M46" s="88">
        <f t="shared" si="57"/>
        <v>16.206104424004561</v>
      </c>
      <c r="N46" s="88">
        <f t="shared" si="57"/>
        <v>42.358574281127936</v>
      </c>
      <c r="O46" s="88">
        <f t="shared" si="57"/>
        <v>0</v>
      </c>
      <c r="P46" s="88">
        <f t="shared" si="57"/>
        <v>0</v>
      </c>
      <c r="Q46" s="88">
        <f t="shared" si="57"/>
        <v>0</v>
      </c>
      <c r="R46" s="88">
        <f t="shared" si="57"/>
        <v>0</v>
      </c>
      <c r="S46" s="90">
        <f t="shared" si="61"/>
        <v>115.96375994507846</v>
      </c>
      <c r="U46" s="105" t="s">
        <v>56</v>
      </c>
      <c r="V46" s="121">
        <f t="shared" si="58"/>
        <v>56.290022264731334</v>
      </c>
      <c r="W46" s="121">
        <f t="shared" si="58"/>
        <v>0</v>
      </c>
      <c r="X46" s="121">
        <f t="shared" si="58"/>
        <v>0</v>
      </c>
      <c r="Y46" s="121">
        <f t="shared" si="58"/>
        <v>16.206104424004561</v>
      </c>
      <c r="Z46" s="121">
        <f t="shared" si="58"/>
        <v>42.358574281127936</v>
      </c>
      <c r="AA46" s="121">
        <f t="shared" si="58"/>
        <v>0</v>
      </c>
      <c r="AB46" s="121">
        <f t="shared" si="58"/>
        <v>0</v>
      </c>
      <c r="AC46" s="122">
        <f t="shared" si="58"/>
        <v>1.1090589752146383</v>
      </c>
      <c r="AD46" s="121">
        <f t="shared" si="58"/>
        <v>1.1090589752146383</v>
      </c>
      <c r="AE46" s="121">
        <f t="shared" si="58"/>
        <v>0</v>
      </c>
      <c r="AF46" s="121">
        <f t="shared" si="58"/>
        <v>0</v>
      </c>
      <c r="AG46" s="121">
        <f t="shared" si="58"/>
        <v>0</v>
      </c>
      <c r="AH46" s="121">
        <f t="shared" si="58"/>
        <v>0</v>
      </c>
      <c r="AI46" s="123">
        <f t="shared" si="62"/>
        <v>115.96375994507848</v>
      </c>
      <c r="AJ46" s="13" t="str">
        <f t="shared" si="63"/>
        <v/>
      </c>
    </row>
    <row r="47" spans="1:36" ht="15">
      <c r="A47" s="29" t="s">
        <v>22</v>
      </c>
      <c r="B47" s="44">
        <f t="shared" si="59"/>
        <v>203.89692726692775</v>
      </c>
      <c r="C47" s="44">
        <f t="shared" si="59"/>
        <v>2079.4482434152446</v>
      </c>
      <c r="D47" s="44">
        <f t="shared" si="59"/>
        <v>1113.4519718594368</v>
      </c>
      <c r="E47" s="44">
        <f t="shared" si="59"/>
        <v>0</v>
      </c>
      <c r="F47" s="457">
        <v>0</v>
      </c>
      <c r="G47" s="44">
        <f t="shared" si="56"/>
        <v>0</v>
      </c>
      <c r="H47" s="44">
        <f t="shared" si="56"/>
        <v>0</v>
      </c>
      <c r="I47" s="40">
        <f t="shared" si="60"/>
        <v>3396.797142541609</v>
      </c>
      <c r="K47" s="76" t="s">
        <v>22</v>
      </c>
      <c r="L47" s="44">
        <f t="shared" si="57"/>
        <v>203.89692726692775</v>
      </c>
      <c r="M47" s="44">
        <f t="shared" si="57"/>
        <v>2079.4482434152446</v>
      </c>
      <c r="N47" s="44">
        <f t="shared" si="57"/>
        <v>1113.4519718594368</v>
      </c>
      <c r="O47" s="44">
        <f t="shared" si="57"/>
        <v>0</v>
      </c>
      <c r="P47" s="44">
        <f t="shared" si="57"/>
        <v>126.76998109525569</v>
      </c>
      <c r="Q47" s="44">
        <f t="shared" si="57"/>
        <v>0</v>
      </c>
      <c r="R47" s="44">
        <f t="shared" si="57"/>
        <v>0</v>
      </c>
      <c r="S47" s="87">
        <f t="shared" si="61"/>
        <v>3523.5671236368648</v>
      </c>
      <c r="U47" s="106" t="s">
        <v>22</v>
      </c>
      <c r="V47" s="117">
        <f t="shared" si="58"/>
        <v>200.10235315057946</v>
      </c>
      <c r="W47" s="117">
        <f t="shared" si="58"/>
        <v>0</v>
      </c>
      <c r="X47" s="117">
        <f t="shared" si="58"/>
        <v>0</v>
      </c>
      <c r="Y47" s="117">
        <f t="shared" si="58"/>
        <v>2079.4482434152446</v>
      </c>
      <c r="Z47" s="117">
        <f t="shared" si="58"/>
        <v>466.73810408358463</v>
      </c>
      <c r="AA47" s="117">
        <f t="shared" si="58"/>
        <v>0</v>
      </c>
      <c r="AB47" s="117">
        <f t="shared" si="58"/>
        <v>126.76998109525569</v>
      </c>
      <c r="AC47" s="118">
        <f t="shared" si="58"/>
        <v>650.50844189220049</v>
      </c>
      <c r="AD47" s="117">
        <f t="shared" si="58"/>
        <v>3.7945741163482949</v>
      </c>
      <c r="AE47" s="117">
        <f t="shared" si="58"/>
        <v>0</v>
      </c>
      <c r="AF47" s="117">
        <f t="shared" si="58"/>
        <v>0</v>
      </c>
      <c r="AG47" s="117">
        <f t="shared" si="58"/>
        <v>646.71386777585224</v>
      </c>
      <c r="AH47" s="117">
        <f t="shared" si="58"/>
        <v>0</v>
      </c>
      <c r="AI47" s="120">
        <f t="shared" si="62"/>
        <v>3523.5671236368648</v>
      </c>
      <c r="AJ47" s="13" t="str">
        <f t="shared" si="63"/>
        <v/>
      </c>
    </row>
    <row r="48" spans="1:36" ht="15">
      <c r="A48" s="28" t="s">
        <v>21</v>
      </c>
      <c r="B48" s="41">
        <f t="shared" si="59"/>
        <v>1.4736916432606026</v>
      </c>
      <c r="C48" s="41">
        <f t="shared" si="59"/>
        <v>26.045634712003075</v>
      </c>
      <c r="D48" s="41">
        <f t="shared" si="59"/>
        <v>175.59907510428761</v>
      </c>
      <c r="E48" s="41">
        <f t="shared" si="59"/>
        <v>0</v>
      </c>
      <c r="F48" s="457">
        <v>0</v>
      </c>
      <c r="G48" s="41">
        <f t="shared" si="56"/>
        <v>0</v>
      </c>
      <c r="H48" s="41">
        <f t="shared" si="56"/>
        <v>0</v>
      </c>
      <c r="I48" s="43">
        <f t="shared" si="60"/>
        <v>203.11840145955128</v>
      </c>
      <c r="K48" s="75" t="s">
        <v>21</v>
      </c>
      <c r="L48" s="88">
        <f t="shared" si="57"/>
        <v>1.4736916432606026</v>
      </c>
      <c r="M48" s="88">
        <f t="shared" si="57"/>
        <v>26.045634712003075</v>
      </c>
      <c r="N48" s="88">
        <f t="shared" si="57"/>
        <v>175.59907510428761</v>
      </c>
      <c r="O48" s="88">
        <f t="shared" si="57"/>
        <v>0</v>
      </c>
      <c r="P48" s="88">
        <f t="shared" si="57"/>
        <v>0</v>
      </c>
      <c r="Q48" s="88">
        <f t="shared" si="57"/>
        <v>0</v>
      </c>
      <c r="R48" s="88">
        <f t="shared" si="57"/>
        <v>0</v>
      </c>
      <c r="S48" s="90">
        <f t="shared" si="61"/>
        <v>203.11840145955128</v>
      </c>
      <c r="U48" s="105" t="s">
        <v>57</v>
      </c>
      <c r="V48" s="121">
        <f t="shared" si="58"/>
        <v>1.4736916432606026</v>
      </c>
      <c r="W48" s="121">
        <f t="shared" si="58"/>
        <v>0</v>
      </c>
      <c r="X48" s="121">
        <f t="shared" si="58"/>
        <v>0</v>
      </c>
      <c r="Y48" s="121">
        <f t="shared" si="58"/>
        <v>26.045634712003075</v>
      </c>
      <c r="Z48" s="121">
        <f t="shared" si="58"/>
        <v>175.59907510428761</v>
      </c>
      <c r="AA48" s="121">
        <f t="shared" si="58"/>
        <v>0</v>
      </c>
      <c r="AB48" s="121">
        <f t="shared" si="58"/>
        <v>0</v>
      </c>
      <c r="AC48" s="122">
        <f t="shared" si="58"/>
        <v>0</v>
      </c>
      <c r="AD48" s="121">
        <f t="shared" si="58"/>
        <v>0</v>
      </c>
      <c r="AE48" s="121">
        <f t="shared" si="58"/>
        <v>0</v>
      </c>
      <c r="AF48" s="121">
        <f t="shared" si="58"/>
        <v>0</v>
      </c>
      <c r="AG48" s="121">
        <f t="shared" si="58"/>
        <v>0</v>
      </c>
      <c r="AH48" s="121">
        <f t="shared" si="58"/>
        <v>0</v>
      </c>
      <c r="AI48" s="123">
        <f t="shared" si="62"/>
        <v>203.11840145955128</v>
      </c>
      <c r="AJ48" s="13" t="str">
        <f t="shared" si="63"/>
        <v/>
      </c>
    </row>
    <row r="49" spans="1:55" ht="15">
      <c r="A49" s="30" t="s">
        <v>60</v>
      </c>
      <c r="B49" s="44">
        <f t="shared" si="59"/>
        <v>0.49319999999999997</v>
      </c>
      <c r="C49" s="44">
        <f t="shared" si="59"/>
        <v>0</v>
      </c>
      <c r="D49" s="44">
        <f t="shared" si="59"/>
        <v>0</v>
      </c>
      <c r="E49" s="44">
        <f t="shared" si="59"/>
        <v>0</v>
      </c>
      <c r="F49" s="457">
        <v>0</v>
      </c>
      <c r="G49" s="44">
        <f t="shared" ref="G49:H53" si="64">G127+G153+G179+G205+G231+G257+G283+G309+G335+G361+G387+G413+G439</f>
        <v>0</v>
      </c>
      <c r="H49" s="44">
        <f t="shared" si="64"/>
        <v>0</v>
      </c>
      <c r="I49" s="40">
        <f t="shared" si="60"/>
        <v>0.49319999999999997</v>
      </c>
      <c r="K49" s="77" t="s">
        <v>60</v>
      </c>
      <c r="L49" s="44">
        <f t="shared" ref="L49:R53" si="65">L127+L153+L179+L205+L231+L257+L283+L309+L335+L361+L387+L413+L439</f>
        <v>0.49319999999999997</v>
      </c>
      <c r="M49" s="44">
        <f t="shared" si="65"/>
        <v>0</v>
      </c>
      <c r="N49" s="44">
        <f t="shared" si="65"/>
        <v>0</v>
      </c>
      <c r="O49" s="44">
        <f t="shared" si="65"/>
        <v>0</v>
      </c>
      <c r="P49" s="44">
        <f t="shared" si="65"/>
        <v>0</v>
      </c>
      <c r="Q49" s="44">
        <f t="shared" si="65"/>
        <v>0</v>
      </c>
      <c r="R49" s="44">
        <f t="shared" si="65"/>
        <v>0</v>
      </c>
      <c r="S49" s="87">
        <f t="shared" si="61"/>
        <v>0.49319999999999997</v>
      </c>
      <c r="U49" s="107" t="s">
        <v>58</v>
      </c>
      <c r="V49" s="117">
        <f t="shared" ref="V49:AH53" si="66">V127+V153+V179+V205+V231+V257+V283+V309+V335+V361+V387+V413+V439</f>
        <v>0.49319999999999997</v>
      </c>
      <c r="W49" s="117">
        <f t="shared" si="66"/>
        <v>0</v>
      </c>
      <c r="X49" s="117">
        <f t="shared" si="66"/>
        <v>0</v>
      </c>
      <c r="Y49" s="117">
        <f t="shared" si="66"/>
        <v>0</v>
      </c>
      <c r="Z49" s="117">
        <f t="shared" si="66"/>
        <v>0</v>
      </c>
      <c r="AA49" s="117">
        <f t="shared" si="66"/>
        <v>0</v>
      </c>
      <c r="AB49" s="117">
        <f t="shared" si="66"/>
        <v>0</v>
      </c>
      <c r="AC49" s="118">
        <f t="shared" si="66"/>
        <v>0</v>
      </c>
      <c r="AD49" s="117">
        <f t="shared" si="66"/>
        <v>0</v>
      </c>
      <c r="AE49" s="117">
        <f t="shared" si="66"/>
        <v>0</v>
      </c>
      <c r="AF49" s="117">
        <f t="shared" si="66"/>
        <v>0</v>
      </c>
      <c r="AG49" s="117">
        <f t="shared" si="66"/>
        <v>0</v>
      </c>
      <c r="AH49" s="117">
        <f t="shared" si="66"/>
        <v>0</v>
      </c>
      <c r="AI49" s="120">
        <f t="shared" si="62"/>
        <v>0.49319999999999997</v>
      </c>
      <c r="AJ49" s="13" t="str">
        <f t="shared" si="63"/>
        <v/>
      </c>
    </row>
    <row r="50" spans="1:55">
      <c r="A50" s="57" t="s">
        <v>23</v>
      </c>
      <c r="B50" s="61">
        <f t="shared" ref="B50:E53" si="67">B128+B154+B180+B206+B232+B258+B284+B310+B336+B362+B388+B414+B440</f>
        <v>0.49319999999999997</v>
      </c>
      <c r="C50" s="61">
        <f t="shared" si="67"/>
        <v>0</v>
      </c>
      <c r="D50" s="61">
        <f t="shared" si="67"/>
        <v>0</v>
      </c>
      <c r="E50" s="61">
        <f t="shared" si="67"/>
        <v>0</v>
      </c>
      <c r="F50" s="457">
        <v>0</v>
      </c>
      <c r="G50" s="61">
        <f t="shared" si="64"/>
        <v>0</v>
      </c>
      <c r="H50" s="61">
        <f t="shared" si="64"/>
        <v>0</v>
      </c>
      <c r="I50" s="63">
        <f t="shared" si="60"/>
        <v>0.49319999999999997</v>
      </c>
      <c r="K50" s="78" t="s">
        <v>23</v>
      </c>
      <c r="L50" s="91">
        <f t="shared" si="65"/>
        <v>0.49319999999999997</v>
      </c>
      <c r="M50" s="91">
        <f t="shared" si="65"/>
        <v>0</v>
      </c>
      <c r="N50" s="91">
        <f t="shared" si="65"/>
        <v>0</v>
      </c>
      <c r="O50" s="91">
        <f t="shared" si="65"/>
        <v>0</v>
      </c>
      <c r="P50" s="91">
        <f t="shared" si="65"/>
        <v>0</v>
      </c>
      <c r="Q50" s="91">
        <f t="shared" si="65"/>
        <v>0</v>
      </c>
      <c r="R50" s="91">
        <f t="shared" si="65"/>
        <v>0</v>
      </c>
      <c r="S50" s="93">
        <f t="shared" si="61"/>
        <v>0.49319999999999997</v>
      </c>
      <c r="U50" s="108" t="s">
        <v>61</v>
      </c>
      <c r="V50" s="124">
        <f t="shared" si="66"/>
        <v>0.49319999999999997</v>
      </c>
      <c r="W50" s="124">
        <f t="shared" si="66"/>
        <v>0</v>
      </c>
      <c r="X50" s="124">
        <f t="shared" si="66"/>
        <v>0</v>
      </c>
      <c r="Y50" s="124">
        <f t="shared" si="66"/>
        <v>0</v>
      </c>
      <c r="Z50" s="124">
        <f t="shared" si="66"/>
        <v>0</v>
      </c>
      <c r="AA50" s="124">
        <f t="shared" si="66"/>
        <v>0</v>
      </c>
      <c r="AB50" s="124">
        <f t="shared" si="66"/>
        <v>0</v>
      </c>
      <c r="AC50" s="291">
        <f t="shared" si="66"/>
        <v>0</v>
      </c>
      <c r="AD50" s="124">
        <f t="shared" si="66"/>
        <v>0</v>
      </c>
      <c r="AE50" s="124">
        <f t="shared" si="66"/>
        <v>0</v>
      </c>
      <c r="AF50" s="124">
        <f t="shared" si="66"/>
        <v>0</v>
      </c>
      <c r="AG50" s="124">
        <f t="shared" si="66"/>
        <v>0</v>
      </c>
      <c r="AH50" s="124">
        <f t="shared" si="66"/>
        <v>0</v>
      </c>
      <c r="AI50" s="126">
        <f t="shared" si="62"/>
        <v>0.49319999999999997</v>
      </c>
      <c r="AJ50" s="261" t="str">
        <f t="shared" si="63"/>
        <v/>
      </c>
    </row>
    <row r="51" spans="1:55">
      <c r="A51" s="58" t="s">
        <v>19</v>
      </c>
      <c r="B51" s="64">
        <f t="shared" si="67"/>
        <v>0</v>
      </c>
      <c r="C51" s="64">
        <f t="shared" si="67"/>
        <v>0</v>
      </c>
      <c r="D51" s="64">
        <f t="shared" si="67"/>
        <v>0</v>
      </c>
      <c r="E51" s="64">
        <f t="shared" si="67"/>
        <v>0</v>
      </c>
      <c r="F51" s="457">
        <v>0</v>
      </c>
      <c r="G51" s="64">
        <f t="shared" si="64"/>
        <v>0</v>
      </c>
      <c r="H51" s="64">
        <f t="shared" si="64"/>
        <v>0</v>
      </c>
      <c r="I51" s="66">
        <f t="shared" si="60"/>
        <v>0</v>
      </c>
      <c r="K51" s="79" t="s">
        <v>19</v>
      </c>
      <c r="L51" s="64">
        <f t="shared" si="65"/>
        <v>0</v>
      </c>
      <c r="M51" s="64">
        <f t="shared" si="65"/>
        <v>0</v>
      </c>
      <c r="N51" s="64">
        <f t="shared" si="65"/>
        <v>0</v>
      </c>
      <c r="O51" s="64">
        <f t="shared" si="65"/>
        <v>0</v>
      </c>
      <c r="P51" s="64">
        <f t="shared" si="65"/>
        <v>0</v>
      </c>
      <c r="Q51" s="64">
        <f t="shared" si="65"/>
        <v>0</v>
      </c>
      <c r="R51" s="64">
        <f t="shared" si="65"/>
        <v>0</v>
      </c>
      <c r="S51" s="95">
        <f t="shared" si="61"/>
        <v>0</v>
      </c>
      <c r="U51" s="109" t="s">
        <v>19</v>
      </c>
      <c r="V51" s="127">
        <f t="shared" si="66"/>
        <v>0</v>
      </c>
      <c r="W51" s="127">
        <f t="shared" si="66"/>
        <v>0</v>
      </c>
      <c r="X51" s="127">
        <f t="shared" si="66"/>
        <v>0</v>
      </c>
      <c r="Y51" s="127">
        <f t="shared" si="66"/>
        <v>0</v>
      </c>
      <c r="Z51" s="127">
        <f t="shared" si="66"/>
        <v>0</v>
      </c>
      <c r="AA51" s="127">
        <f t="shared" si="66"/>
        <v>0</v>
      </c>
      <c r="AB51" s="127">
        <f t="shared" si="66"/>
        <v>0</v>
      </c>
      <c r="AC51" s="292">
        <f t="shared" si="66"/>
        <v>0</v>
      </c>
      <c r="AD51" s="127">
        <f t="shared" si="66"/>
        <v>0</v>
      </c>
      <c r="AE51" s="127">
        <f t="shared" si="66"/>
        <v>0</v>
      </c>
      <c r="AF51" s="127">
        <f t="shared" si="66"/>
        <v>0</v>
      </c>
      <c r="AG51" s="127">
        <f t="shared" si="66"/>
        <v>0</v>
      </c>
      <c r="AH51" s="127">
        <f t="shared" si="66"/>
        <v>0</v>
      </c>
      <c r="AI51" s="129">
        <f t="shared" si="62"/>
        <v>0</v>
      </c>
      <c r="AJ51" s="13" t="str">
        <f t="shared" si="63"/>
        <v/>
      </c>
    </row>
    <row r="52" spans="1:55">
      <c r="A52" s="57" t="s">
        <v>20</v>
      </c>
      <c r="B52" s="61">
        <f t="shared" si="67"/>
        <v>0</v>
      </c>
      <c r="C52" s="61">
        <f t="shared" si="67"/>
        <v>0</v>
      </c>
      <c r="D52" s="61">
        <f t="shared" si="67"/>
        <v>0</v>
      </c>
      <c r="E52" s="61">
        <f t="shared" si="67"/>
        <v>0</v>
      </c>
      <c r="F52" s="457">
        <v>0</v>
      </c>
      <c r="G52" s="61">
        <f t="shared" si="64"/>
        <v>0</v>
      </c>
      <c r="H52" s="61">
        <f t="shared" si="64"/>
        <v>0</v>
      </c>
      <c r="I52" s="63">
        <f t="shared" si="60"/>
        <v>0</v>
      </c>
      <c r="K52" s="78" t="s">
        <v>20</v>
      </c>
      <c r="L52" s="91">
        <f t="shared" si="65"/>
        <v>0</v>
      </c>
      <c r="M52" s="91">
        <f t="shared" si="65"/>
        <v>0</v>
      </c>
      <c r="N52" s="91">
        <f t="shared" si="65"/>
        <v>0</v>
      </c>
      <c r="O52" s="91">
        <f t="shared" si="65"/>
        <v>0</v>
      </c>
      <c r="P52" s="91">
        <f t="shared" si="65"/>
        <v>0</v>
      </c>
      <c r="Q52" s="91">
        <f t="shared" si="65"/>
        <v>0</v>
      </c>
      <c r="R52" s="91">
        <f t="shared" si="65"/>
        <v>0</v>
      </c>
      <c r="S52" s="93">
        <f t="shared" si="61"/>
        <v>0</v>
      </c>
      <c r="U52" s="108" t="s">
        <v>20</v>
      </c>
      <c r="V52" s="124">
        <f t="shared" si="66"/>
        <v>0</v>
      </c>
      <c r="W52" s="124">
        <f t="shared" si="66"/>
        <v>0</v>
      </c>
      <c r="X52" s="124">
        <f t="shared" si="66"/>
        <v>0</v>
      </c>
      <c r="Y52" s="124">
        <f t="shared" si="66"/>
        <v>0</v>
      </c>
      <c r="Z52" s="124">
        <f t="shared" si="66"/>
        <v>0</v>
      </c>
      <c r="AA52" s="124">
        <f t="shared" si="66"/>
        <v>0</v>
      </c>
      <c r="AB52" s="124">
        <f t="shared" si="66"/>
        <v>0</v>
      </c>
      <c r="AC52" s="291">
        <f t="shared" si="66"/>
        <v>0</v>
      </c>
      <c r="AD52" s="124">
        <f t="shared" si="66"/>
        <v>0</v>
      </c>
      <c r="AE52" s="124">
        <f t="shared" si="66"/>
        <v>0</v>
      </c>
      <c r="AF52" s="124">
        <f t="shared" si="66"/>
        <v>0</v>
      </c>
      <c r="AG52" s="124">
        <f t="shared" si="66"/>
        <v>0</v>
      </c>
      <c r="AH52" s="124">
        <f t="shared" si="66"/>
        <v>0</v>
      </c>
      <c r="AI52" s="126">
        <f t="shared" si="62"/>
        <v>0</v>
      </c>
      <c r="AJ52" s="13" t="str">
        <f t="shared" si="63"/>
        <v/>
      </c>
    </row>
    <row r="53" spans="1:55" ht="15" thickBot="1">
      <c r="A53" s="59" t="s">
        <v>11</v>
      </c>
      <c r="B53" s="54">
        <f t="shared" si="67"/>
        <v>0</v>
      </c>
      <c r="C53" s="54">
        <f t="shared" si="67"/>
        <v>0</v>
      </c>
      <c r="D53" s="54">
        <f t="shared" si="67"/>
        <v>0</v>
      </c>
      <c r="E53" s="54">
        <f t="shared" si="67"/>
        <v>0</v>
      </c>
      <c r="F53" s="458">
        <v>0</v>
      </c>
      <c r="G53" s="54">
        <f t="shared" si="64"/>
        <v>0</v>
      </c>
      <c r="H53" s="54">
        <f t="shared" si="64"/>
        <v>0</v>
      </c>
      <c r="I53" s="68">
        <f t="shared" si="60"/>
        <v>0</v>
      </c>
      <c r="K53" s="80" t="s">
        <v>11</v>
      </c>
      <c r="L53" s="54">
        <f t="shared" si="65"/>
        <v>0</v>
      </c>
      <c r="M53" s="54">
        <f t="shared" si="65"/>
        <v>0</v>
      </c>
      <c r="N53" s="54">
        <f t="shared" si="65"/>
        <v>0</v>
      </c>
      <c r="O53" s="54">
        <f t="shared" si="65"/>
        <v>0</v>
      </c>
      <c r="P53" s="54">
        <f t="shared" si="65"/>
        <v>0</v>
      </c>
      <c r="Q53" s="54">
        <f t="shared" si="65"/>
        <v>0</v>
      </c>
      <c r="R53" s="54">
        <f t="shared" si="65"/>
        <v>0</v>
      </c>
      <c r="S53" s="97">
        <f t="shared" si="61"/>
        <v>0</v>
      </c>
      <c r="U53" s="109" t="s">
        <v>11</v>
      </c>
      <c r="V53" s="127">
        <f t="shared" si="66"/>
        <v>0</v>
      </c>
      <c r="W53" s="127">
        <f t="shared" si="66"/>
        <v>0</v>
      </c>
      <c r="X53" s="127">
        <f t="shared" si="66"/>
        <v>0</v>
      </c>
      <c r="Y53" s="127">
        <f t="shared" si="66"/>
        <v>0</v>
      </c>
      <c r="Z53" s="127">
        <f t="shared" si="66"/>
        <v>0</v>
      </c>
      <c r="AA53" s="127">
        <f t="shared" si="66"/>
        <v>0</v>
      </c>
      <c r="AB53" s="127">
        <f t="shared" si="66"/>
        <v>0</v>
      </c>
      <c r="AC53" s="292">
        <f t="shared" si="66"/>
        <v>0</v>
      </c>
      <c r="AD53" s="127">
        <f t="shared" si="66"/>
        <v>0</v>
      </c>
      <c r="AE53" s="127">
        <f t="shared" si="66"/>
        <v>0</v>
      </c>
      <c r="AF53" s="127">
        <f t="shared" si="66"/>
        <v>0</v>
      </c>
      <c r="AG53" s="127">
        <f t="shared" si="66"/>
        <v>0</v>
      </c>
      <c r="AH53" s="127">
        <f t="shared" si="66"/>
        <v>0</v>
      </c>
      <c r="AI53" s="129">
        <f t="shared" si="62"/>
        <v>0</v>
      </c>
      <c r="AJ53" s="13" t="str">
        <f t="shared" si="63"/>
        <v/>
      </c>
    </row>
    <row r="54" spans="1:55" ht="15">
      <c r="A54" s="35" t="s">
        <v>26</v>
      </c>
      <c r="B54" s="69">
        <f>SUM(B33:B49)</f>
        <v>3734.6092920731303</v>
      </c>
      <c r="C54" s="69">
        <f t="shared" ref="C54:I54" si="68">SUM(C33:C49)</f>
        <v>4989.1465928285343</v>
      </c>
      <c r="D54" s="69">
        <f t="shared" si="68"/>
        <v>7243.9391296426093</v>
      </c>
      <c r="E54" s="69">
        <f t="shared" si="68"/>
        <v>6038.1268427041932</v>
      </c>
      <c r="F54" s="69">
        <f t="shared" si="68"/>
        <v>0</v>
      </c>
      <c r="G54" s="69">
        <f t="shared" si="68"/>
        <v>660.49419075285584</v>
      </c>
      <c r="H54" s="70">
        <f t="shared" si="68"/>
        <v>17.973003469876204</v>
      </c>
      <c r="I54" s="40">
        <f t="shared" si="68"/>
        <v>22684.289051471205</v>
      </c>
      <c r="K54" s="81" t="s">
        <v>26</v>
      </c>
      <c r="L54" s="69">
        <f>SUM(L33:L49)</f>
        <v>3734.6092920731303</v>
      </c>
      <c r="M54" s="69">
        <f t="shared" ref="M54:S54" si="69">SUM(M33:M49)</f>
        <v>4989.1465928285343</v>
      </c>
      <c r="N54" s="69">
        <f t="shared" si="69"/>
        <v>7243.9391296426093</v>
      </c>
      <c r="O54" s="69">
        <f t="shared" si="69"/>
        <v>6038.1268427041932</v>
      </c>
      <c r="P54" s="69">
        <f t="shared" si="69"/>
        <v>2672.8640260513357</v>
      </c>
      <c r="Q54" s="69">
        <f t="shared" si="69"/>
        <v>660.49419075285584</v>
      </c>
      <c r="R54" s="70">
        <f t="shared" si="69"/>
        <v>17.973003469876204</v>
      </c>
      <c r="S54" s="98">
        <f t="shared" si="69"/>
        <v>25357.153077522536</v>
      </c>
      <c r="U54" s="110" t="s">
        <v>59</v>
      </c>
      <c r="V54" s="130">
        <f>SUM(V33:V49)</f>
        <v>2326.0931737985952</v>
      </c>
      <c r="W54" s="130">
        <f t="shared" ref="W54:AH54" si="70">SUM(W33:W49)</f>
        <v>643.1917845014716</v>
      </c>
      <c r="X54" s="130">
        <f t="shared" si="70"/>
        <v>660.49419075285584</v>
      </c>
      <c r="Y54" s="130">
        <f t="shared" si="70"/>
        <v>4989.1465928285343</v>
      </c>
      <c r="Z54" s="130">
        <f t="shared" si="70"/>
        <v>6400.6696300853455</v>
      </c>
      <c r="AA54" s="130">
        <f t="shared" si="70"/>
        <v>5476.0524298597256</v>
      </c>
      <c r="AB54" s="130">
        <f t="shared" si="70"/>
        <v>2672.8640260513357</v>
      </c>
      <c r="AC54" s="130">
        <f t="shared" si="70"/>
        <v>2188.641249644671</v>
      </c>
      <c r="AD54" s="131">
        <f t="shared" si="70"/>
        <v>765.3243337730637</v>
      </c>
      <c r="AE54" s="131">
        <f t="shared" si="70"/>
        <v>538.7398930230728</v>
      </c>
      <c r="AF54" s="131">
        <f t="shared" si="70"/>
        <v>17.973003469876204</v>
      </c>
      <c r="AG54" s="131">
        <f t="shared" si="70"/>
        <v>843.26949955726445</v>
      </c>
      <c r="AH54" s="131">
        <f t="shared" si="70"/>
        <v>23.33451982139394</v>
      </c>
      <c r="AI54" s="132">
        <f>SUM(V54:AC54)</f>
        <v>25357.153077522536</v>
      </c>
      <c r="AJ54" s="13" t="str">
        <f t="shared" si="63"/>
        <v/>
      </c>
    </row>
    <row r="55" spans="1:55" s="3" customFormat="1" ht="15" thickBot="1">
      <c r="A55" s="32" t="s">
        <v>83</v>
      </c>
      <c r="B55" s="49">
        <f>IF($I54=0,"-",B54/$I54)</f>
        <v>0.16463417846595108</v>
      </c>
      <c r="C55" s="49">
        <f t="shared" ref="C55:H55" si="71">IF($I54=0,"-",C54/$I54)</f>
        <v>0.21993841559274963</v>
      </c>
      <c r="D55" s="49">
        <f t="shared" si="71"/>
        <v>0.31933727846642823</v>
      </c>
      <c r="E55" s="49">
        <f t="shared" si="71"/>
        <v>0.26618100435078818</v>
      </c>
      <c r="F55" s="49">
        <f t="shared" si="71"/>
        <v>0</v>
      </c>
      <c r="G55" s="49">
        <f t="shared" si="71"/>
        <v>2.911681248877487E-2</v>
      </c>
      <c r="H55" s="71">
        <f t="shared" si="71"/>
        <v>7.9231063530776837E-4</v>
      </c>
      <c r="I55" s="50">
        <f>SUM(B55:H55)</f>
        <v>0.99999999999999967</v>
      </c>
      <c r="J55" s="5"/>
      <c r="K55" s="82" t="s">
        <v>83</v>
      </c>
      <c r="L55" s="99">
        <f>IF($S54=0,"-",L54/$S54)</f>
        <v>0.14728030708556231</v>
      </c>
      <c r="M55" s="99">
        <f t="shared" ref="M55:R55" si="72">IF($S54=0,"-",M54/$S54)</f>
        <v>0.19675499759675655</v>
      </c>
      <c r="N55" s="99">
        <f t="shared" si="72"/>
        <v>0.28567635757437965</v>
      </c>
      <c r="O55" s="99">
        <f t="shared" si="72"/>
        <v>0.2381232161293611</v>
      </c>
      <c r="P55" s="99">
        <f t="shared" si="72"/>
        <v>0.10540867966840707</v>
      </c>
      <c r="Q55" s="99">
        <f t="shared" si="72"/>
        <v>2.604764772818053E-2</v>
      </c>
      <c r="R55" s="100">
        <f t="shared" si="72"/>
        <v>7.0879421735273976E-4</v>
      </c>
      <c r="S55" s="101">
        <f>SUM(L55:R55)</f>
        <v>1</v>
      </c>
      <c r="T55" s="5"/>
      <c r="U55" s="111" t="s">
        <v>83</v>
      </c>
      <c r="V55" s="133">
        <f>+V54/$AI54</f>
        <v>9.1733214950716416E-2</v>
      </c>
      <c r="W55" s="133">
        <f t="shared" ref="W55:AH55" si="73">+W54/$AI54</f>
        <v>2.5365299587658333E-2</v>
      </c>
      <c r="X55" s="133">
        <f t="shared" si="73"/>
        <v>2.604764772818053E-2</v>
      </c>
      <c r="Y55" s="133">
        <f t="shared" si="73"/>
        <v>0.19675499759675655</v>
      </c>
      <c r="Z55" s="133">
        <f t="shared" si="73"/>
        <v>0.2524206724042346</v>
      </c>
      <c r="AA55" s="133">
        <f t="shared" si="73"/>
        <v>0.21595691019091134</v>
      </c>
      <c r="AB55" s="133">
        <f t="shared" si="73"/>
        <v>0.10540867966840707</v>
      </c>
      <c r="AC55" s="133">
        <f t="shared" si="73"/>
        <v>8.6312577873135093E-2</v>
      </c>
      <c r="AD55" s="133">
        <f t="shared" si="73"/>
        <v>3.0181792547187555E-2</v>
      </c>
      <c r="AE55" s="133">
        <f t="shared" si="73"/>
        <v>2.1246071724851108E-2</v>
      </c>
      <c r="AF55" s="133">
        <f t="shared" si="73"/>
        <v>7.0879421735273976E-4</v>
      </c>
      <c r="AG55" s="133">
        <f t="shared" si="73"/>
        <v>3.3255685170145065E-2</v>
      </c>
      <c r="AH55" s="133">
        <f t="shared" si="73"/>
        <v>9.2023421359862633E-4</v>
      </c>
      <c r="AI55" s="134">
        <f>SUM(V55:AC55)</f>
        <v>0.99999999999999989</v>
      </c>
      <c r="AJ55" s="13" t="str">
        <f t="shared" si="63"/>
        <v/>
      </c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</row>
    <row r="56" spans="1:55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  <c r="U56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135"/>
    </row>
    <row r="57" spans="1:55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409" t="s">
        <v>48</v>
      </c>
      <c r="L57" s="84" t="s">
        <v>0</v>
      </c>
      <c r="M57" s="84" t="s">
        <v>1</v>
      </c>
      <c r="N57" s="84" t="s">
        <v>2</v>
      </c>
      <c r="O57" s="84" t="s">
        <v>3</v>
      </c>
      <c r="P57" s="84" t="s">
        <v>27</v>
      </c>
      <c r="Q57" s="84" t="s">
        <v>4</v>
      </c>
      <c r="R57" s="84" t="s">
        <v>5</v>
      </c>
      <c r="S57" s="85" t="s">
        <v>6</v>
      </c>
      <c r="U57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135"/>
    </row>
    <row r="58" spans="1:55" ht="15">
      <c r="A58" s="451" t="s">
        <v>48</v>
      </c>
      <c r="B58" s="387" t="s">
        <v>115</v>
      </c>
      <c r="C58" s="388"/>
      <c r="D58" s="388"/>
      <c r="E58" s="388"/>
      <c r="F58" s="388"/>
      <c r="G58" s="388"/>
      <c r="H58" s="388"/>
      <c r="I58" s="389"/>
      <c r="K58" s="410" t="s">
        <v>48</v>
      </c>
      <c r="L58" s="390" t="s">
        <v>115</v>
      </c>
      <c r="M58" s="391"/>
      <c r="N58" s="391"/>
      <c r="O58" s="391"/>
      <c r="P58" s="391"/>
      <c r="Q58" s="391"/>
      <c r="R58" s="391"/>
      <c r="S58" s="392"/>
      <c r="U58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135"/>
    </row>
    <row r="59" spans="1:55" ht="15">
      <c r="A59" s="27" t="s">
        <v>7</v>
      </c>
      <c r="B59" s="393"/>
      <c r="C59" s="399"/>
      <c r="D59" s="399"/>
      <c r="E59" s="394"/>
      <c r="F59" s="38">
        <f>F449+F475+F501+F527+F553</f>
        <v>2.9627647104039658</v>
      </c>
      <c r="G59" s="393"/>
      <c r="H59" s="394"/>
      <c r="I59" s="40">
        <f>SUM(B59:H59)</f>
        <v>2.9627647104039658</v>
      </c>
      <c r="K59" s="83" t="s">
        <v>7</v>
      </c>
      <c r="L59" s="393"/>
      <c r="M59" s="399"/>
      <c r="N59" s="399"/>
      <c r="O59" s="394"/>
      <c r="P59" s="38">
        <f>P449+P475+P501+P527+P553</f>
        <v>0</v>
      </c>
      <c r="Q59" s="393"/>
      <c r="R59" s="402"/>
      <c r="S59" s="103">
        <f>SUM(L59:R59)</f>
        <v>0</v>
      </c>
      <c r="U59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135"/>
    </row>
    <row r="60" spans="1:55" ht="15">
      <c r="A60" s="28" t="s">
        <v>8</v>
      </c>
      <c r="B60" s="395"/>
      <c r="C60" s="400"/>
      <c r="D60" s="400"/>
      <c r="E60" s="396"/>
      <c r="F60" s="41">
        <f t="shared" ref="F60:F79" si="74">F450+F476+F502+F528+F554</f>
        <v>0</v>
      </c>
      <c r="G60" s="395"/>
      <c r="H60" s="396"/>
      <c r="I60" s="43">
        <f t="shared" ref="I60:I79" si="75">SUM(B60:H60)</f>
        <v>0</v>
      </c>
      <c r="K60" s="75" t="s">
        <v>8</v>
      </c>
      <c r="L60" s="395"/>
      <c r="M60" s="400"/>
      <c r="N60" s="400"/>
      <c r="O60" s="396"/>
      <c r="P60" s="88">
        <f t="shared" ref="P60:P79" si="76">P450+P476+P502+P528+P554</f>
        <v>0</v>
      </c>
      <c r="Q60" s="395"/>
      <c r="R60" s="403"/>
      <c r="S60" s="90">
        <f t="shared" ref="S60:S79" si="77">SUM(L60:R60)</f>
        <v>0</v>
      </c>
      <c r="U60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135"/>
    </row>
    <row r="61" spans="1:55" ht="15">
      <c r="A61" s="29" t="s">
        <v>10</v>
      </c>
      <c r="B61" s="395"/>
      <c r="C61" s="400"/>
      <c r="D61" s="400"/>
      <c r="E61" s="396"/>
      <c r="F61" s="44">
        <f t="shared" si="74"/>
        <v>0</v>
      </c>
      <c r="G61" s="395"/>
      <c r="H61" s="396"/>
      <c r="I61" s="40">
        <f t="shared" si="75"/>
        <v>0</v>
      </c>
      <c r="K61" s="76" t="s">
        <v>10</v>
      </c>
      <c r="L61" s="395"/>
      <c r="M61" s="400"/>
      <c r="N61" s="400"/>
      <c r="O61" s="396"/>
      <c r="P61" s="44">
        <f t="shared" si="76"/>
        <v>0</v>
      </c>
      <c r="Q61" s="395"/>
      <c r="R61" s="403"/>
      <c r="S61" s="87">
        <f t="shared" si="77"/>
        <v>0</v>
      </c>
      <c r="U6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135"/>
    </row>
    <row r="62" spans="1:55" ht="15">
      <c r="A62" s="28" t="s">
        <v>52</v>
      </c>
      <c r="B62" s="395"/>
      <c r="C62" s="400"/>
      <c r="D62" s="400"/>
      <c r="E62" s="396"/>
      <c r="F62" s="41">
        <f t="shared" si="74"/>
        <v>0</v>
      </c>
      <c r="G62" s="395"/>
      <c r="H62" s="396"/>
      <c r="I62" s="43">
        <f t="shared" si="75"/>
        <v>0</v>
      </c>
      <c r="K62" s="75" t="s">
        <v>52</v>
      </c>
      <c r="L62" s="395"/>
      <c r="M62" s="400"/>
      <c r="N62" s="400"/>
      <c r="O62" s="396"/>
      <c r="P62" s="88">
        <f t="shared" si="76"/>
        <v>0</v>
      </c>
      <c r="Q62" s="395"/>
      <c r="R62" s="403"/>
      <c r="S62" s="90">
        <f t="shared" si="77"/>
        <v>0</v>
      </c>
      <c r="U62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135"/>
    </row>
    <row r="63" spans="1:55" ht="15">
      <c r="A63" s="29" t="s">
        <v>16</v>
      </c>
      <c r="B63" s="395"/>
      <c r="C63" s="400"/>
      <c r="D63" s="400"/>
      <c r="E63" s="396"/>
      <c r="F63" s="44">
        <f t="shared" si="74"/>
        <v>0</v>
      </c>
      <c r="G63" s="395"/>
      <c r="H63" s="396"/>
      <c r="I63" s="40">
        <f t="shared" si="75"/>
        <v>0</v>
      </c>
      <c r="K63" s="76" t="s">
        <v>16</v>
      </c>
      <c r="L63" s="395"/>
      <c r="M63" s="400"/>
      <c r="N63" s="400"/>
      <c r="O63" s="396"/>
      <c r="P63" s="44">
        <f t="shared" si="76"/>
        <v>0</v>
      </c>
      <c r="Q63" s="395"/>
      <c r="R63" s="403"/>
      <c r="S63" s="87">
        <f t="shared" si="77"/>
        <v>0</v>
      </c>
      <c r="U63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135"/>
    </row>
    <row r="64" spans="1:55" ht="15">
      <c r="A64" s="28" t="s">
        <v>64</v>
      </c>
      <c r="B64" s="395"/>
      <c r="C64" s="400"/>
      <c r="D64" s="400"/>
      <c r="E64" s="396"/>
      <c r="F64" s="41">
        <f t="shared" si="74"/>
        <v>0</v>
      </c>
      <c r="G64" s="395"/>
      <c r="H64" s="396"/>
      <c r="I64" s="43">
        <f t="shared" si="75"/>
        <v>0</v>
      </c>
      <c r="K64" s="75" t="s">
        <v>64</v>
      </c>
      <c r="L64" s="395"/>
      <c r="M64" s="400"/>
      <c r="N64" s="400"/>
      <c r="O64" s="396"/>
      <c r="P64" s="88">
        <f t="shared" si="76"/>
        <v>0</v>
      </c>
      <c r="Q64" s="395"/>
      <c r="R64" s="403"/>
      <c r="S64" s="90">
        <f t="shared" si="77"/>
        <v>0</v>
      </c>
      <c r="U64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135"/>
    </row>
    <row r="65" spans="1:35" ht="15">
      <c r="A65" s="29" t="s">
        <v>54</v>
      </c>
      <c r="B65" s="395"/>
      <c r="C65" s="400"/>
      <c r="D65" s="400"/>
      <c r="E65" s="396"/>
      <c r="F65" s="44">
        <f t="shared" si="74"/>
        <v>18696.7735135281</v>
      </c>
      <c r="G65" s="395"/>
      <c r="H65" s="396"/>
      <c r="I65" s="40">
        <f t="shared" si="75"/>
        <v>18696.7735135281</v>
      </c>
      <c r="K65" s="76" t="s">
        <v>54</v>
      </c>
      <c r="L65" s="395"/>
      <c r="M65" s="400"/>
      <c r="N65" s="400"/>
      <c r="O65" s="396"/>
      <c r="P65" s="44">
        <f t="shared" si="76"/>
        <v>3165.9108646266677</v>
      </c>
      <c r="Q65" s="395"/>
      <c r="R65" s="403"/>
      <c r="S65" s="87">
        <f t="shared" si="77"/>
        <v>3165.9108646266677</v>
      </c>
      <c r="U65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135"/>
    </row>
    <row r="66" spans="1:35" ht="15">
      <c r="A66" s="28" t="s">
        <v>12</v>
      </c>
      <c r="B66" s="395"/>
      <c r="C66" s="400"/>
      <c r="D66" s="400"/>
      <c r="E66" s="396"/>
      <c r="F66" s="41">
        <f t="shared" si="74"/>
        <v>6264.8661914517561</v>
      </c>
      <c r="G66" s="395"/>
      <c r="H66" s="396"/>
      <c r="I66" s="43">
        <f t="shared" si="75"/>
        <v>6264.8661914517561</v>
      </c>
      <c r="K66" s="75" t="s">
        <v>12</v>
      </c>
      <c r="L66" s="395"/>
      <c r="M66" s="400"/>
      <c r="N66" s="400"/>
      <c r="O66" s="396"/>
      <c r="P66" s="88">
        <f t="shared" si="76"/>
        <v>1840.2008378828841</v>
      </c>
      <c r="Q66" s="395"/>
      <c r="R66" s="403"/>
      <c r="S66" s="90">
        <f t="shared" si="77"/>
        <v>1840.2008378828841</v>
      </c>
      <c r="U66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135"/>
    </row>
    <row r="67" spans="1:35" ht="15">
      <c r="A67" s="29" t="s">
        <v>55</v>
      </c>
      <c r="B67" s="395"/>
      <c r="C67" s="400"/>
      <c r="D67" s="400"/>
      <c r="E67" s="396"/>
      <c r="F67" s="44">
        <f t="shared" si="74"/>
        <v>1191.5226039756567</v>
      </c>
      <c r="G67" s="395"/>
      <c r="H67" s="396"/>
      <c r="I67" s="40">
        <f t="shared" si="75"/>
        <v>1191.5226039756567</v>
      </c>
      <c r="K67" s="76" t="s">
        <v>55</v>
      </c>
      <c r="L67" s="395"/>
      <c r="M67" s="400"/>
      <c r="N67" s="400"/>
      <c r="O67" s="396"/>
      <c r="P67" s="44">
        <f t="shared" si="76"/>
        <v>-5.595524044110789E-14</v>
      </c>
      <c r="Q67" s="395"/>
      <c r="R67" s="403"/>
      <c r="S67" s="87">
        <f t="shared" si="77"/>
        <v>-5.595524044110789E-14</v>
      </c>
      <c r="U67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135"/>
    </row>
    <row r="68" spans="1:35" ht="15">
      <c r="A68" s="28" t="s">
        <v>17</v>
      </c>
      <c r="B68" s="395"/>
      <c r="C68" s="400"/>
      <c r="D68" s="400"/>
      <c r="E68" s="396"/>
      <c r="F68" s="41">
        <f t="shared" si="74"/>
        <v>12.537204618434103</v>
      </c>
      <c r="G68" s="395"/>
      <c r="H68" s="396"/>
      <c r="I68" s="43">
        <f t="shared" si="75"/>
        <v>12.537204618434103</v>
      </c>
      <c r="K68" s="75" t="s">
        <v>17</v>
      </c>
      <c r="L68" s="395"/>
      <c r="M68" s="400"/>
      <c r="N68" s="400"/>
      <c r="O68" s="396"/>
      <c r="P68" s="88">
        <f t="shared" si="76"/>
        <v>0.12485682211733211</v>
      </c>
      <c r="Q68" s="395"/>
      <c r="R68" s="403"/>
      <c r="S68" s="90">
        <f t="shared" si="77"/>
        <v>0.12485682211733211</v>
      </c>
      <c r="U68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135"/>
    </row>
    <row r="69" spans="1:35" ht="15">
      <c r="A69" s="29" t="s">
        <v>139</v>
      </c>
      <c r="B69" s="395"/>
      <c r="C69" s="400"/>
      <c r="D69" s="400"/>
      <c r="E69" s="396"/>
      <c r="F69" s="44">
        <f t="shared" si="74"/>
        <v>0.87121229333333905</v>
      </c>
      <c r="G69" s="395"/>
      <c r="H69" s="396"/>
      <c r="I69" s="40">
        <f t="shared" si="75"/>
        <v>0.87121229333333905</v>
      </c>
      <c r="K69" s="76" t="s">
        <v>139</v>
      </c>
      <c r="L69" s="395"/>
      <c r="M69" s="400"/>
      <c r="N69" s="400"/>
      <c r="O69" s="396"/>
      <c r="P69" s="44">
        <f t="shared" si="76"/>
        <v>-9.6627977092111905E-4</v>
      </c>
      <c r="Q69" s="395"/>
      <c r="R69" s="403"/>
      <c r="S69" s="87">
        <f t="shared" si="77"/>
        <v>-9.6627977092111905E-4</v>
      </c>
      <c r="U69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135"/>
    </row>
    <row r="70" spans="1:35" ht="15">
      <c r="A70" s="28" t="s">
        <v>25</v>
      </c>
      <c r="B70" s="395"/>
      <c r="C70" s="400"/>
      <c r="D70" s="400"/>
      <c r="E70" s="396"/>
      <c r="F70" s="41">
        <f t="shared" si="74"/>
        <v>1672.3974574516078</v>
      </c>
      <c r="G70" s="395"/>
      <c r="H70" s="396"/>
      <c r="I70" s="43">
        <f t="shared" si="75"/>
        <v>1672.3974574516078</v>
      </c>
      <c r="K70" s="75" t="s">
        <v>25</v>
      </c>
      <c r="L70" s="395"/>
      <c r="M70" s="400"/>
      <c r="N70" s="400"/>
      <c r="O70" s="396"/>
      <c r="P70" s="88">
        <f t="shared" si="76"/>
        <v>-3.4106051316484809E-13</v>
      </c>
      <c r="Q70" s="395"/>
      <c r="R70" s="403"/>
      <c r="S70" s="90">
        <f t="shared" si="77"/>
        <v>-3.4106051316484809E-13</v>
      </c>
      <c r="U70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135"/>
    </row>
    <row r="71" spans="1:35" ht="15">
      <c r="A71" s="29" t="s">
        <v>24</v>
      </c>
      <c r="B71" s="395"/>
      <c r="C71" s="400"/>
      <c r="D71" s="400"/>
      <c r="E71" s="396"/>
      <c r="F71" s="44">
        <f t="shared" si="74"/>
        <v>0</v>
      </c>
      <c r="G71" s="395"/>
      <c r="H71" s="396"/>
      <c r="I71" s="40">
        <f t="shared" si="75"/>
        <v>0</v>
      </c>
      <c r="K71" s="76" t="s">
        <v>24</v>
      </c>
      <c r="L71" s="395"/>
      <c r="M71" s="400"/>
      <c r="N71" s="400"/>
      <c r="O71" s="396"/>
      <c r="P71" s="44">
        <f t="shared" si="76"/>
        <v>-2.8421709430404007E-13</v>
      </c>
      <c r="Q71" s="395"/>
      <c r="R71" s="403"/>
      <c r="S71" s="87">
        <f t="shared" si="77"/>
        <v>-2.8421709430404007E-13</v>
      </c>
      <c r="U7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135"/>
    </row>
    <row r="72" spans="1:35" ht="15">
      <c r="A72" s="28" t="s">
        <v>56</v>
      </c>
      <c r="B72" s="395"/>
      <c r="C72" s="400"/>
      <c r="D72" s="400"/>
      <c r="E72" s="396"/>
      <c r="F72" s="41">
        <f t="shared" si="74"/>
        <v>0.23136256970588234</v>
      </c>
      <c r="G72" s="395"/>
      <c r="H72" s="396"/>
      <c r="I72" s="43">
        <f t="shared" si="75"/>
        <v>0.23136256970588234</v>
      </c>
      <c r="K72" s="75" t="s">
        <v>56</v>
      </c>
      <c r="L72" s="395"/>
      <c r="M72" s="400"/>
      <c r="N72" s="400"/>
      <c r="O72" s="396"/>
      <c r="P72" s="88">
        <f t="shared" si="76"/>
        <v>-8.2732778960981079E-13</v>
      </c>
      <c r="Q72" s="395"/>
      <c r="R72" s="403"/>
      <c r="S72" s="90">
        <f t="shared" si="77"/>
        <v>-8.2732778960981079E-13</v>
      </c>
      <c r="U72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135"/>
    </row>
    <row r="73" spans="1:35" ht="15">
      <c r="A73" s="29" t="s">
        <v>22</v>
      </c>
      <c r="B73" s="395"/>
      <c r="C73" s="400"/>
      <c r="D73" s="400"/>
      <c r="E73" s="396"/>
      <c r="F73" s="52">
        <f t="shared" si="74"/>
        <v>941.72680323902989</v>
      </c>
      <c r="G73" s="395"/>
      <c r="H73" s="396"/>
      <c r="I73" s="40">
        <f t="shared" si="75"/>
        <v>941.72680323902989</v>
      </c>
      <c r="K73" s="76" t="s">
        <v>22</v>
      </c>
      <c r="L73" s="395"/>
      <c r="M73" s="400"/>
      <c r="N73" s="400"/>
      <c r="O73" s="396"/>
      <c r="P73" s="44">
        <f t="shared" si="76"/>
        <v>274.84895092235769</v>
      </c>
      <c r="Q73" s="395"/>
      <c r="R73" s="403"/>
      <c r="S73" s="87">
        <f t="shared" si="77"/>
        <v>274.84895092235769</v>
      </c>
      <c r="U73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135"/>
    </row>
    <row r="74" spans="1:35" ht="15">
      <c r="A74" s="28" t="s">
        <v>21</v>
      </c>
      <c r="B74" s="395"/>
      <c r="C74" s="400"/>
      <c r="D74" s="400"/>
      <c r="E74" s="396"/>
      <c r="F74" s="41">
        <f t="shared" si="74"/>
        <v>0</v>
      </c>
      <c r="G74" s="395"/>
      <c r="H74" s="396"/>
      <c r="I74" s="43">
        <f t="shared" si="75"/>
        <v>0</v>
      </c>
      <c r="K74" s="75" t="s">
        <v>21</v>
      </c>
      <c r="L74" s="395"/>
      <c r="M74" s="400"/>
      <c r="N74" s="400"/>
      <c r="O74" s="396"/>
      <c r="P74" s="88">
        <f t="shared" si="76"/>
        <v>0</v>
      </c>
      <c r="Q74" s="395"/>
      <c r="R74" s="403"/>
      <c r="S74" s="90">
        <f t="shared" si="77"/>
        <v>0</v>
      </c>
      <c r="U74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135"/>
    </row>
    <row r="75" spans="1:35" ht="15">
      <c r="A75" s="30" t="s">
        <v>60</v>
      </c>
      <c r="B75" s="395"/>
      <c r="C75" s="400"/>
      <c r="D75" s="400"/>
      <c r="E75" s="396"/>
      <c r="F75" s="44">
        <f t="shared" si="74"/>
        <v>0</v>
      </c>
      <c r="G75" s="395"/>
      <c r="H75" s="396"/>
      <c r="I75" s="40">
        <f t="shared" si="75"/>
        <v>0</v>
      </c>
      <c r="K75" s="77" t="s">
        <v>60</v>
      </c>
      <c r="L75" s="395"/>
      <c r="M75" s="400"/>
      <c r="N75" s="400"/>
      <c r="O75" s="396"/>
      <c r="P75" s="44">
        <f t="shared" si="76"/>
        <v>0</v>
      </c>
      <c r="Q75" s="395"/>
      <c r="R75" s="403"/>
      <c r="S75" s="87">
        <f t="shared" si="77"/>
        <v>0</v>
      </c>
      <c r="U75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135"/>
    </row>
    <row r="76" spans="1:35">
      <c r="A76" s="57" t="s">
        <v>23</v>
      </c>
      <c r="B76" s="395"/>
      <c r="C76" s="400"/>
      <c r="D76" s="400"/>
      <c r="E76" s="396"/>
      <c r="F76" s="61">
        <f t="shared" si="74"/>
        <v>0</v>
      </c>
      <c r="G76" s="395"/>
      <c r="H76" s="396"/>
      <c r="I76" s="63">
        <f t="shared" si="75"/>
        <v>0</v>
      </c>
      <c r="K76" s="78" t="s">
        <v>23</v>
      </c>
      <c r="L76" s="395"/>
      <c r="M76" s="400"/>
      <c r="N76" s="400"/>
      <c r="O76" s="396"/>
      <c r="P76" s="91">
        <f t="shared" si="76"/>
        <v>0</v>
      </c>
      <c r="Q76" s="395"/>
      <c r="R76" s="403"/>
      <c r="S76" s="93">
        <f t="shared" si="77"/>
        <v>0</v>
      </c>
      <c r="U76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135"/>
    </row>
    <row r="77" spans="1:35">
      <c r="A77" s="58" t="s">
        <v>19</v>
      </c>
      <c r="B77" s="395"/>
      <c r="C77" s="400"/>
      <c r="D77" s="400"/>
      <c r="E77" s="396"/>
      <c r="F77" s="64">
        <f t="shared" si="74"/>
        <v>0</v>
      </c>
      <c r="G77" s="395"/>
      <c r="H77" s="396"/>
      <c r="I77" s="66">
        <f t="shared" si="75"/>
        <v>0</v>
      </c>
      <c r="K77" s="79" t="s">
        <v>19</v>
      </c>
      <c r="L77" s="395"/>
      <c r="M77" s="400"/>
      <c r="N77" s="400"/>
      <c r="O77" s="396"/>
      <c r="P77" s="64">
        <f t="shared" si="76"/>
        <v>0</v>
      </c>
      <c r="Q77" s="395"/>
      <c r="R77" s="403"/>
      <c r="S77" s="95">
        <f t="shared" si="77"/>
        <v>0</v>
      </c>
      <c r="U77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135"/>
    </row>
    <row r="78" spans="1:35">
      <c r="A78" s="57" t="s">
        <v>20</v>
      </c>
      <c r="B78" s="395"/>
      <c r="C78" s="400"/>
      <c r="D78" s="400"/>
      <c r="E78" s="396"/>
      <c r="F78" s="61">
        <f t="shared" si="74"/>
        <v>0</v>
      </c>
      <c r="G78" s="395"/>
      <c r="H78" s="396"/>
      <c r="I78" s="63">
        <f t="shared" si="75"/>
        <v>0</v>
      </c>
      <c r="K78" s="78" t="s">
        <v>20</v>
      </c>
      <c r="L78" s="395"/>
      <c r="M78" s="400"/>
      <c r="N78" s="400"/>
      <c r="O78" s="396"/>
      <c r="P78" s="91">
        <f t="shared" si="76"/>
        <v>0</v>
      </c>
      <c r="Q78" s="395"/>
      <c r="R78" s="403"/>
      <c r="S78" s="93">
        <f t="shared" si="77"/>
        <v>0</v>
      </c>
      <c r="U78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135"/>
    </row>
    <row r="79" spans="1:35" ht="15" thickBot="1">
      <c r="A79" s="59" t="s">
        <v>11</v>
      </c>
      <c r="B79" s="397"/>
      <c r="C79" s="401"/>
      <c r="D79" s="401"/>
      <c r="E79" s="398"/>
      <c r="F79" s="54">
        <f t="shared" si="74"/>
        <v>0</v>
      </c>
      <c r="G79" s="397"/>
      <c r="H79" s="398"/>
      <c r="I79" s="68">
        <f t="shared" si="75"/>
        <v>0</v>
      </c>
      <c r="K79" s="80" t="s">
        <v>11</v>
      </c>
      <c r="L79" s="397"/>
      <c r="M79" s="401"/>
      <c r="N79" s="401"/>
      <c r="O79" s="398"/>
      <c r="P79" s="54">
        <f t="shared" si="76"/>
        <v>0</v>
      </c>
      <c r="Q79" s="397"/>
      <c r="R79" s="404"/>
      <c r="S79" s="97">
        <f t="shared" si="77"/>
        <v>0</v>
      </c>
      <c r="U79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135"/>
    </row>
    <row r="80" spans="1:35" ht="15">
      <c r="A80" s="35" t="s">
        <v>26</v>
      </c>
      <c r="B80" s="69">
        <f>SUM(B59:B75)</f>
        <v>0</v>
      </c>
      <c r="C80" s="69">
        <f t="shared" ref="C80:I80" si="78">SUM(C59:C75)</f>
        <v>0</v>
      </c>
      <c r="D80" s="69">
        <f t="shared" si="78"/>
        <v>0</v>
      </c>
      <c r="E80" s="69">
        <f t="shared" si="78"/>
        <v>0</v>
      </c>
      <c r="F80" s="69">
        <f t="shared" si="78"/>
        <v>28783.889113838028</v>
      </c>
      <c r="G80" s="69">
        <f t="shared" si="78"/>
        <v>0</v>
      </c>
      <c r="H80" s="70">
        <f t="shared" si="78"/>
        <v>0</v>
      </c>
      <c r="I80" s="40">
        <f t="shared" si="78"/>
        <v>28783.889113838028</v>
      </c>
      <c r="K80" s="81" t="s">
        <v>26</v>
      </c>
      <c r="L80" s="69">
        <f>SUM(L59:L75)</f>
        <v>0</v>
      </c>
      <c r="M80" s="69">
        <f t="shared" ref="M80:S80" si="79">SUM(M59:M75)</f>
        <v>0</v>
      </c>
      <c r="N80" s="69">
        <f t="shared" si="79"/>
        <v>0</v>
      </c>
      <c r="O80" s="69">
        <f t="shared" si="79"/>
        <v>0</v>
      </c>
      <c r="P80" s="69">
        <f t="shared" si="79"/>
        <v>5281.0845439742543</v>
      </c>
      <c r="Q80" s="69">
        <f t="shared" si="79"/>
        <v>0</v>
      </c>
      <c r="R80" s="70">
        <f t="shared" si="79"/>
        <v>0</v>
      </c>
      <c r="S80" s="98">
        <f t="shared" si="79"/>
        <v>5281.0845439742543</v>
      </c>
      <c r="U80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135"/>
    </row>
    <row r="81" spans="1:55" s="3" customFormat="1" ht="15" thickBot="1">
      <c r="A81" s="32" t="s">
        <v>83</v>
      </c>
      <c r="B81" s="49">
        <f>IF($I80=0,"-",B80/$I80)</f>
        <v>0</v>
      </c>
      <c r="C81" s="49">
        <f t="shared" ref="C81:H81" si="80">IF($I80=0,"-",C80/$I80)</f>
        <v>0</v>
      </c>
      <c r="D81" s="49">
        <f t="shared" si="80"/>
        <v>0</v>
      </c>
      <c r="E81" s="49">
        <f t="shared" si="80"/>
        <v>0</v>
      </c>
      <c r="F81" s="49">
        <f t="shared" si="80"/>
        <v>1</v>
      </c>
      <c r="G81" s="49">
        <f t="shared" si="80"/>
        <v>0</v>
      </c>
      <c r="H81" s="49">
        <f t="shared" si="80"/>
        <v>0</v>
      </c>
      <c r="I81" s="50">
        <f>SUM(B81:H81)</f>
        <v>1</v>
      </c>
      <c r="J81" s="5"/>
      <c r="K81" s="82" t="s">
        <v>83</v>
      </c>
      <c r="L81" s="145">
        <f>IF($S80=0,"-",L80/$S80)</f>
        <v>0</v>
      </c>
      <c r="M81" s="145">
        <f t="shared" ref="M81:R81" si="81">IF($S80=0,"-",M80/$S80)</f>
        <v>0</v>
      </c>
      <c r="N81" s="145">
        <f t="shared" si="81"/>
        <v>0</v>
      </c>
      <c r="O81" s="145">
        <f t="shared" si="81"/>
        <v>0</v>
      </c>
      <c r="P81" s="145">
        <f t="shared" si="81"/>
        <v>1</v>
      </c>
      <c r="Q81" s="145">
        <f t="shared" si="81"/>
        <v>0</v>
      </c>
      <c r="R81" s="145">
        <f t="shared" si="81"/>
        <v>0</v>
      </c>
      <c r="S81" s="146">
        <f>SUM(L81:R81)</f>
        <v>1</v>
      </c>
      <c r="T81" s="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</row>
    <row r="82" spans="1:55" ht="15" thickBot="1">
      <c r="A82" s="33"/>
      <c r="B82" s="33"/>
      <c r="C82" s="33"/>
      <c r="D82" s="33"/>
      <c r="E82" s="33"/>
      <c r="F82" s="33"/>
      <c r="G82" s="33"/>
      <c r="H82" s="33"/>
      <c r="I82" s="33"/>
      <c r="K82" s="33"/>
      <c r="L82" s="51"/>
      <c r="M82" s="51"/>
      <c r="N82" s="51"/>
      <c r="O82" s="51"/>
      <c r="P82" s="51"/>
      <c r="Q82" s="51"/>
      <c r="R82" s="51"/>
      <c r="S82" s="51"/>
      <c r="U82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135"/>
    </row>
    <row r="83" spans="1:55" ht="43.5" customHeight="1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411" t="s">
        <v>50</v>
      </c>
      <c r="L83" s="84" t="s">
        <v>0</v>
      </c>
      <c r="M83" s="84" t="s">
        <v>1</v>
      </c>
      <c r="N83" s="84" t="s">
        <v>2</v>
      </c>
      <c r="O83" s="84" t="s">
        <v>3</v>
      </c>
      <c r="P83" s="84" t="s">
        <v>27</v>
      </c>
      <c r="Q83" s="84" t="s">
        <v>4</v>
      </c>
      <c r="R83" s="84" t="s">
        <v>5</v>
      </c>
      <c r="S83" s="85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55" ht="15">
      <c r="A84" s="453" t="s">
        <v>50</v>
      </c>
      <c r="B84" s="387" t="s">
        <v>115</v>
      </c>
      <c r="C84" s="388"/>
      <c r="D84" s="388"/>
      <c r="E84" s="388"/>
      <c r="F84" s="388"/>
      <c r="G84" s="388"/>
      <c r="H84" s="388"/>
      <c r="I84" s="389"/>
      <c r="K84" s="412" t="s">
        <v>50</v>
      </c>
      <c r="L84" s="390" t="s">
        <v>115</v>
      </c>
      <c r="M84" s="391"/>
      <c r="N84" s="391"/>
      <c r="O84" s="391"/>
      <c r="P84" s="391"/>
      <c r="Q84" s="391"/>
      <c r="R84" s="391"/>
      <c r="S84" s="392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55" ht="15">
      <c r="A85" s="27" t="s">
        <v>7</v>
      </c>
      <c r="B85" s="38">
        <f t="shared" ref="B85:H105" si="82">B579+B605+B631</f>
        <v>64.834005033023359</v>
      </c>
      <c r="C85" s="38">
        <f t="shared" si="82"/>
        <v>0</v>
      </c>
      <c r="D85" s="38">
        <f t="shared" si="82"/>
        <v>6.7899809781253548</v>
      </c>
      <c r="E85" s="38">
        <f t="shared" si="82"/>
        <v>0</v>
      </c>
      <c r="F85" s="38">
        <f t="shared" si="82"/>
        <v>0</v>
      </c>
      <c r="G85" s="38">
        <f t="shared" si="82"/>
        <v>0</v>
      </c>
      <c r="H85" s="38">
        <f t="shared" si="82"/>
        <v>0</v>
      </c>
      <c r="I85" s="40">
        <f>SUM(B85:H85)</f>
        <v>71.623986011148716</v>
      </c>
      <c r="K85" s="83" t="s">
        <v>7</v>
      </c>
      <c r="L85" s="38">
        <f t="shared" ref="L85:R105" si="83">L579+L605+L631</f>
        <v>64.834005033023359</v>
      </c>
      <c r="M85" s="38">
        <f t="shared" si="83"/>
        <v>0</v>
      </c>
      <c r="N85" s="38">
        <f t="shared" si="83"/>
        <v>6.7899809781253548</v>
      </c>
      <c r="O85" s="38">
        <f t="shared" si="83"/>
        <v>0</v>
      </c>
      <c r="P85" s="38">
        <f t="shared" si="83"/>
        <v>2.9627647104039658</v>
      </c>
      <c r="Q85" s="38">
        <f t="shared" si="83"/>
        <v>0</v>
      </c>
      <c r="R85" s="38">
        <f t="shared" si="83"/>
        <v>0</v>
      </c>
      <c r="S85" s="103">
        <f>SUM(L85:R85)</f>
        <v>74.586750721552676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55" ht="15">
      <c r="A86" s="28" t="s">
        <v>8</v>
      </c>
      <c r="B86" s="41">
        <f t="shared" si="82"/>
        <v>83.403205361366759</v>
      </c>
      <c r="C86" s="41">
        <f t="shared" si="82"/>
        <v>0</v>
      </c>
      <c r="D86" s="41">
        <f t="shared" si="82"/>
        <v>7.2584201107820618</v>
      </c>
      <c r="E86" s="41">
        <f t="shared" si="82"/>
        <v>0</v>
      </c>
      <c r="F86" s="41">
        <f t="shared" si="82"/>
        <v>0</v>
      </c>
      <c r="G86" s="41">
        <f t="shared" si="82"/>
        <v>0</v>
      </c>
      <c r="H86" s="41">
        <f t="shared" si="82"/>
        <v>0</v>
      </c>
      <c r="I86" s="43">
        <f t="shared" ref="I86:I105" si="84">SUM(B86:H86)</f>
        <v>90.661625472148813</v>
      </c>
      <c r="K86" s="75" t="s">
        <v>8</v>
      </c>
      <c r="L86" s="88">
        <f t="shared" si="83"/>
        <v>83.403205361366759</v>
      </c>
      <c r="M86" s="88">
        <f t="shared" si="83"/>
        <v>0</v>
      </c>
      <c r="N86" s="88">
        <f t="shared" si="83"/>
        <v>7.2584201107820618</v>
      </c>
      <c r="O86" s="88">
        <f t="shared" si="83"/>
        <v>0</v>
      </c>
      <c r="P86" s="88">
        <f t="shared" si="83"/>
        <v>0</v>
      </c>
      <c r="Q86" s="88">
        <f t="shared" si="83"/>
        <v>0</v>
      </c>
      <c r="R86" s="88">
        <f t="shared" si="83"/>
        <v>0</v>
      </c>
      <c r="S86" s="90">
        <f t="shared" ref="S86:S105" si="85">SUM(L86:R86)</f>
        <v>90.661625472148813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55" ht="15">
      <c r="A87" s="29" t="s">
        <v>10</v>
      </c>
      <c r="B87" s="44">
        <f t="shared" si="82"/>
        <v>52.387204439650262</v>
      </c>
      <c r="C87" s="44">
        <f t="shared" si="82"/>
        <v>0</v>
      </c>
      <c r="D87" s="44">
        <f t="shared" si="82"/>
        <v>4.7182634464737454</v>
      </c>
      <c r="E87" s="44">
        <f t="shared" si="82"/>
        <v>0</v>
      </c>
      <c r="F87" s="44">
        <f t="shared" si="82"/>
        <v>0</v>
      </c>
      <c r="G87" s="44">
        <f t="shared" si="82"/>
        <v>0</v>
      </c>
      <c r="H87" s="44">
        <f t="shared" si="82"/>
        <v>0</v>
      </c>
      <c r="I87" s="40">
        <f t="shared" si="84"/>
        <v>57.105467886124003</v>
      </c>
      <c r="K87" s="76" t="s">
        <v>10</v>
      </c>
      <c r="L87" s="44">
        <f t="shared" si="83"/>
        <v>52.387204439650262</v>
      </c>
      <c r="M87" s="44">
        <f t="shared" si="83"/>
        <v>0</v>
      </c>
      <c r="N87" s="44">
        <f t="shared" si="83"/>
        <v>4.7182634464737454</v>
      </c>
      <c r="O87" s="44">
        <f t="shared" si="83"/>
        <v>0</v>
      </c>
      <c r="P87" s="44">
        <f t="shared" si="83"/>
        <v>0</v>
      </c>
      <c r="Q87" s="44">
        <f t="shared" si="83"/>
        <v>0</v>
      </c>
      <c r="R87" s="44">
        <f t="shared" si="83"/>
        <v>0</v>
      </c>
      <c r="S87" s="87">
        <f t="shared" si="85"/>
        <v>57.105467886124003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55" ht="15">
      <c r="A88" s="28" t="s">
        <v>52</v>
      </c>
      <c r="B88" s="41">
        <f t="shared" si="82"/>
        <v>0</v>
      </c>
      <c r="C88" s="41">
        <f t="shared" si="82"/>
        <v>0</v>
      </c>
      <c r="D88" s="41">
        <f t="shared" si="82"/>
        <v>0</v>
      </c>
      <c r="E88" s="41">
        <f t="shared" si="82"/>
        <v>0</v>
      </c>
      <c r="F88" s="41">
        <f t="shared" si="82"/>
        <v>0</v>
      </c>
      <c r="G88" s="41">
        <f t="shared" si="82"/>
        <v>0</v>
      </c>
      <c r="H88" s="41">
        <f t="shared" si="82"/>
        <v>0</v>
      </c>
      <c r="I88" s="43">
        <f t="shared" si="84"/>
        <v>0</v>
      </c>
      <c r="K88" s="75" t="s">
        <v>52</v>
      </c>
      <c r="L88" s="88">
        <f t="shared" si="83"/>
        <v>0</v>
      </c>
      <c r="M88" s="88">
        <f t="shared" si="83"/>
        <v>0</v>
      </c>
      <c r="N88" s="88">
        <f t="shared" si="83"/>
        <v>0</v>
      </c>
      <c r="O88" s="88">
        <f t="shared" si="83"/>
        <v>0</v>
      </c>
      <c r="P88" s="88">
        <f t="shared" si="83"/>
        <v>0</v>
      </c>
      <c r="Q88" s="88">
        <f t="shared" si="83"/>
        <v>0</v>
      </c>
      <c r="R88" s="88">
        <f t="shared" si="83"/>
        <v>0</v>
      </c>
      <c r="S88" s="90">
        <f t="shared" si="85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55" ht="15">
      <c r="A89" s="29" t="s">
        <v>16</v>
      </c>
      <c r="B89" s="44">
        <f t="shared" si="82"/>
        <v>1237.0939853780465</v>
      </c>
      <c r="C89" s="44">
        <f t="shared" si="82"/>
        <v>76.791673523688516</v>
      </c>
      <c r="D89" s="44">
        <f t="shared" si="82"/>
        <v>102.63185315567273</v>
      </c>
      <c r="E89" s="44">
        <f t="shared" si="82"/>
        <v>36.650269196908759</v>
      </c>
      <c r="F89" s="44">
        <f t="shared" si="82"/>
        <v>0</v>
      </c>
      <c r="G89" s="44">
        <f t="shared" si="82"/>
        <v>0</v>
      </c>
      <c r="H89" s="44">
        <f t="shared" si="82"/>
        <v>0</v>
      </c>
      <c r="I89" s="40">
        <f t="shared" si="84"/>
        <v>1453.1677812543164</v>
      </c>
      <c r="K89" s="76" t="s">
        <v>16</v>
      </c>
      <c r="L89" s="44">
        <f t="shared" si="83"/>
        <v>1237.0939853780465</v>
      </c>
      <c r="M89" s="44">
        <f t="shared" si="83"/>
        <v>76.791673523688516</v>
      </c>
      <c r="N89" s="44">
        <f t="shared" si="83"/>
        <v>102.63185315567273</v>
      </c>
      <c r="O89" s="44">
        <f t="shared" si="83"/>
        <v>36.650269196908759</v>
      </c>
      <c r="P89" s="44">
        <f t="shared" si="83"/>
        <v>0</v>
      </c>
      <c r="Q89" s="44">
        <f t="shared" si="83"/>
        <v>0</v>
      </c>
      <c r="R89" s="44">
        <f t="shared" si="83"/>
        <v>0</v>
      </c>
      <c r="S89" s="87">
        <f t="shared" si="85"/>
        <v>1453.1677812543164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55" ht="15">
      <c r="A90" s="28" t="s">
        <v>64</v>
      </c>
      <c r="B90" s="41">
        <f t="shared" si="82"/>
        <v>9546.0249853426176</v>
      </c>
      <c r="C90" s="41">
        <f t="shared" si="82"/>
        <v>48.11250983147864</v>
      </c>
      <c r="D90" s="41">
        <f t="shared" si="82"/>
        <v>1071.7997864042939</v>
      </c>
      <c r="E90" s="41">
        <f t="shared" si="82"/>
        <v>0</v>
      </c>
      <c r="F90" s="41">
        <f t="shared" si="82"/>
        <v>0</v>
      </c>
      <c r="G90" s="41">
        <f t="shared" si="82"/>
        <v>0</v>
      </c>
      <c r="H90" s="41">
        <f t="shared" si="82"/>
        <v>0</v>
      </c>
      <c r="I90" s="43">
        <f t="shared" si="84"/>
        <v>10665.93728157839</v>
      </c>
      <c r="K90" s="75" t="s">
        <v>64</v>
      </c>
      <c r="L90" s="88">
        <f t="shared" si="83"/>
        <v>9546.0249853426176</v>
      </c>
      <c r="M90" s="88">
        <f t="shared" si="83"/>
        <v>48.11250983147864</v>
      </c>
      <c r="N90" s="88">
        <f t="shared" si="83"/>
        <v>1071.7997864042939</v>
      </c>
      <c r="O90" s="88">
        <f t="shared" si="83"/>
        <v>0</v>
      </c>
      <c r="P90" s="88">
        <f t="shared" si="83"/>
        <v>0</v>
      </c>
      <c r="Q90" s="88">
        <f t="shared" si="83"/>
        <v>0</v>
      </c>
      <c r="R90" s="88">
        <f t="shared" si="83"/>
        <v>0</v>
      </c>
      <c r="S90" s="90">
        <f t="shared" si="85"/>
        <v>10665.93728157839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55" ht="15">
      <c r="A91" s="29" t="s">
        <v>54</v>
      </c>
      <c r="B91" s="44">
        <f t="shared" si="82"/>
        <v>0</v>
      </c>
      <c r="C91" s="44">
        <f t="shared" si="82"/>
        <v>0.32418879113387483</v>
      </c>
      <c r="D91" s="44">
        <f t="shared" si="82"/>
        <v>0.24115533879019938</v>
      </c>
      <c r="E91" s="44">
        <f t="shared" si="82"/>
        <v>128.22998214900034</v>
      </c>
      <c r="F91" s="44">
        <f t="shared" si="82"/>
        <v>621.40771830709275</v>
      </c>
      <c r="G91" s="44">
        <f t="shared" si="82"/>
        <v>0</v>
      </c>
      <c r="H91" s="44">
        <f t="shared" si="82"/>
        <v>0</v>
      </c>
      <c r="I91" s="40">
        <f t="shared" si="84"/>
        <v>750.2030445860172</v>
      </c>
      <c r="K91" s="76" t="s">
        <v>54</v>
      </c>
      <c r="L91" s="44">
        <f t="shared" si="83"/>
        <v>0</v>
      </c>
      <c r="M91" s="44">
        <f t="shared" si="83"/>
        <v>0.32418879113387483</v>
      </c>
      <c r="N91" s="44">
        <f t="shared" si="83"/>
        <v>0.24115533879019938</v>
      </c>
      <c r="O91" s="44">
        <f t="shared" si="83"/>
        <v>128.22998214900034</v>
      </c>
      <c r="P91" s="44">
        <f t="shared" si="83"/>
        <v>13815.721430104872</v>
      </c>
      <c r="Q91" s="44">
        <f t="shared" si="83"/>
        <v>0</v>
      </c>
      <c r="R91" s="44">
        <f t="shared" si="83"/>
        <v>0</v>
      </c>
      <c r="S91" s="87">
        <f t="shared" si="85"/>
        <v>13944.516756383797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55" ht="15">
      <c r="A92" s="28" t="s">
        <v>12</v>
      </c>
      <c r="B92" s="41">
        <f t="shared" si="82"/>
        <v>0</v>
      </c>
      <c r="C92" s="41">
        <f t="shared" si="82"/>
        <v>0</v>
      </c>
      <c r="D92" s="41">
        <f t="shared" si="82"/>
        <v>4.5066365642786071E-2</v>
      </c>
      <c r="E92" s="41">
        <f t="shared" si="82"/>
        <v>26.022553233787079</v>
      </c>
      <c r="F92" s="41">
        <f t="shared" si="82"/>
        <v>0</v>
      </c>
      <c r="G92" s="41">
        <f t="shared" si="82"/>
        <v>0</v>
      </c>
      <c r="H92" s="41">
        <f t="shared" si="82"/>
        <v>0</v>
      </c>
      <c r="I92" s="43">
        <f t="shared" si="84"/>
        <v>26.067619599429865</v>
      </c>
      <c r="K92" s="75" t="s">
        <v>12</v>
      </c>
      <c r="L92" s="88">
        <f t="shared" si="83"/>
        <v>0</v>
      </c>
      <c r="M92" s="88">
        <f t="shared" si="83"/>
        <v>0</v>
      </c>
      <c r="N92" s="88">
        <f t="shared" si="83"/>
        <v>4.5066365642786071E-2</v>
      </c>
      <c r="O92" s="88">
        <f t="shared" si="83"/>
        <v>26.022553233787079</v>
      </c>
      <c r="P92" s="88">
        <f t="shared" si="83"/>
        <v>4296.6414589540636</v>
      </c>
      <c r="Q92" s="88">
        <f t="shared" si="83"/>
        <v>0</v>
      </c>
      <c r="R92" s="88">
        <f t="shared" si="83"/>
        <v>0</v>
      </c>
      <c r="S92" s="90">
        <f t="shared" si="85"/>
        <v>4322.7090785534938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55" ht="15">
      <c r="A93" s="29" t="s">
        <v>55</v>
      </c>
      <c r="B93" s="44">
        <f t="shared" si="82"/>
        <v>0</v>
      </c>
      <c r="C93" s="44">
        <f t="shared" si="82"/>
        <v>0</v>
      </c>
      <c r="D93" s="44">
        <f t="shared" si="82"/>
        <v>0</v>
      </c>
      <c r="E93" s="44">
        <f t="shared" si="82"/>
        <v>0</v>
      </c>
      <c r="F93" s="44">
        <f t="shared" si="82"/>
        <v>0</v>
      </c>
      <c r="G93" s="44">
        <f t="shared" si="82"/>
        <v>0</v>
      </c>
      <c r="H93" s="44">
        <f t="shared" si="82"/>
        <v>0</v>
      </c>
      <c r="I93" s="40">
        <f t="shared" si="84"/>
        <v>0</v>
      </c>
      <c r="K93" s="76" t="s">
        <v>55</v>
      </c>
      <c r="L93" s="44">
        <f t="shared" si="83"/>
        <v>0</v>
      </c>
      <c r="M93" s="44">
        <f t="shared" si="83"/>
        <v>0</v>
      </c>
      <c r="N93" s="44">
        <f t="shared" si="83"/>
        <v>0</v>
      </c>
      <c r="O93" s="44">
        <f t="shared" si="83"/>
        <v>0</v>
      </c>
      <c r="P93" s="44">
        <f t="shared" si="83"/>
        <v>1191.5226039756567</v>
      </c>
      <c r="Q93" s="44">
        <f t="shared" si="83"/>
        <v>0</v>
      </c>
      <c r="R93" s="44">
        <f t="shared" si="83"/>
        <v>0</v>
      </c>
      <c r="S93" s="87">
        <f t="shared" si="85"/>
        <v>1191.5226039756567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55" ht="15">
      <c r="A94" s="28" t="s">
        <v>17</v>
      </c>
      <c r="B94" s="41">
        <f t="shared" si="82"/>
        <v>346.47994473505156</v>
      </c>
      <c r="C94" s="41">
        <f t="shared" si="82"/>
        <v>1.1466771730184049</v>
      </c>
      <c r="D94" s="41">
        <f t="shared" si="82"/>
        <v>47.183949191845379</v>
      </c>
      <c r="E94" s="41">
        <f t="shared" si="82"/>
        <v>4.0727076675143294</v>
      </c>
      <c r="F94" s="41">
        <f t="shared" si="82"/>
        <v>0</v>
      </c>
      <c r="G94" s="41">
        <f t="shared" si="82"/>
        <v>0</v>
      </c>
      <c r="H94" s="41">
        <f t="shared" si="82"/>
        <v>0</v>
      </c>
      <c r="I94" s="43">
        <f t="shared" si="84"/>
        <v>398.88327876742972</v>
      </c>
      <c r="K94" s="75" t="s">
        <v>17</v>
      </c>
      <c r="L94" s="88">
        <f t="shared" si="83"/>
        <v>346.47994473505156</v>
      </c>
      <c r="M94" s="88">
        <f t="shared" si="83"/>
        <v>1.1466771730184049</v>
      </c>
      <c r="N94" s="88">
        <f t="shared" si="83"/>
        <v>47.183949191845379</v>
      </c>
      <c r="O94" s="88">
        <f t="shared" si="83"/>
        <v>4.0727076675143294</v>
      </c>
      <c r="P94" s="88">
        <f t="shared" si="83"/>
        <v>0.8059650478</v>
      </c>
      <c r="Q94" s="88">
        <f t="shared" si="83"/>
        <v>0</v>
      </c>
      <c r="R94" s="88">
        <f t="shared" si="83"/>
        <v>0</v>
      </c>
      <c r="S94" s="90">
        <f t="shared" si="85"/>
        <v>399.6892438152297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55" ht="15">
      <c r="A95" s="29" t="s">
        <v>139</v>
      </c>
      <c r="B95" s="44">
        <f t="shared" si="82"/>
        <v>2320.708240371081</v>
      </c>
      <c r="C95" s="44">
        <f t="shared" si="82"/>
        <v>54.547340368208026</v>
      </c>
      <c r="D95" s="44">
        <f t="shared" si="82"/>
        <v>310.03868257513119</v>
      </c>
      <c r="E95" s="44">
        <f t="shared" si="82"/>
        <v>8.3769088992119336</v>
      </c>
      <c r="F95" s="44">
        <f t="shared" si="82"/>
        <v>0</v>
      </c>
      <c r="G95" s="44">
        <f t="shared" si="82"/>
        <v>0</v>
      </c>
      <c r="H95" s="44">
        <f t="shared" si="82"/>
        <v>0</v>
      </c>
      <c r="I95" s="40">
        <f t="shared" si="84"/>
        <v>2693.6711722136324</v>
      </c>
      <c r="K95" s="76" t="s">
        <v>139</v>
      </c>
      <c r="L95" s="44">
        <f t="shared" si="83"/>
        <v>2320.708240371081</v>
      </c>
      <c r="M95" s="44">
        <f t="shared" si="83"/>
        <v>54.547340368208026</v>
      </c>
      <c r="N95" s="44">
        <f t="shared" si="83"/>
        <v>310.03868257513119</v>
      </c>
      <c r="O95" s="44">
        <f t="shared" si="83"/>
        <v>8.3769088992119336</v>
      </c>
      <c r="P95" s="44">
        <f t="shared" si="83"/>
        <v>0</v>
      </c>
      <c r="Q95" s="44">
        <f t="shared" si="83"/>
        <v>0</v>
      </c>
      <c r="R95" s="44">
        <f t="shared" si="83"/>
        <v>0</v>
      </c>
      <c r="S95" s="87">
        <f t="shared" si="85"/>
        <v>2693.6711722136324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55" ht="15">
      <c r="A96" s="28" t="s">
        <v>25</v>
      </c>
      <c r="B96" s="41">
        <f t="shared" si="82"/>
        <v>1749.1151996730596</v>
      </c>
      <c r="C96" s="41">
        <f t="shared" si="82"/>
        <v>8.8090110224132309E-2</v>
      </c>
      <c r="D96" s="41">
        <f t="shared" si="82"/>
        <v>3666.465765316118</v>
      </c>
      <c r="E96" s="41">
        <f t="shared" si="82"/>
        <v>2395.4699873328404</v>
      </c>
      <c r="F96" s="41">
        <f t="shared" si="82"/>
        <v>0</v>
      </c>
      <c r="G96" s="41">
        <f t="shared" si="82"/>
        <v>2234.4995854041831</v>
      </c>
      <c r="H96" s="41">
        <f t="shared" si="82"/>
        <v>0.8608176215718073</v>
      </c>
      <c r="I96" s="43">
        <f t="shared" si="84"/>
        <v>10046.499445457996</v>
      </c>
      <c r="K96" s="75" t="s">
        <v>25</v>
      </c>
      <c r="L96" s="88">
        <f t="shared" si="83"/>
        <v>1749.1151996730596</v>
      </c>
      <c r="M96" s="88">
        <f t="shared" si="83"/>
        <v>8.8090110224132309E-2</v>
      </c>
      <c r="N96" s="88">
        <f t="shared" si="83"/>
        <v>3666.465765316118</v>
      </c>
      <c r="O96" s="88">
        <f t="shared" si="83"/>
        <v>2395.4699873328404</v>
      </c>
      <c r="P96" s="88">
        <f t="shared" si="83"/>
        <v>1603.354805535613</v>
      </c>
      <c r="Q96" s="88">
        <f t="shared" si="83"/>
        <v>2234.4995854041831</v>
      </c>
      <c r="R96" s="88">
        <f t="shared" si="83"/>
        <v>0.8608176215718073</v>
      </c>
      <c r="S96" s="90">
        <f t="shared" si="85"/>
        <v>11649.854250993609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56" ht="15">
      <c r="A97" s="29" t="s">
        <v>24</v>
      </c>
      <c r="B97" s="44">
        <f t="shared" si="82"/>
        <v>1087.7328143504828</v>
      </c>
      <c r="C97" s="44">
        <f t="shared" si="82"/>
        <v>2.4477964736706865</v>
      </c>
      <c r="D97" s="44">
        <f t="shared" si="82"/>
        <v>88.601784442547782</v>
      </c>
      <c r="E97" s="44">
        <f t="shared" si="82"/>
        <v>0</v>
      </c>
      <c r="F97" s="44">
        <f t="shared" si="82"/>
        <v>0</v>
      </c>
      <c r="G97" s="44">
        <f t="shared" si="82"/>
        <v>0</v>
      </c>
      <c r="H97" s="44">
        <f t="shared" si="82"/>
        <v>0</v>
      </c>
      <c r="I97" s="40">
        <f t="shared" si="84"/>
        <v>1178.7823952667013</v>
      </c>
      <c r="K97" s="76" t="s">
        <v>24</v>
      </c>
      <c r="L97" s="44">
        <f t="shared" si="83"/>
        <v>1087.7328143504828</v>
      </c>
      <c r="M97" s="44">
        <f t="shared" si="83"/>
        <v>2.4477964736706865</v>
      </c>
      <c r="N97" s="44">
        <f t="shared" si="83"/>
        <v>88.601784442547782</v>
      </c>
      <c r="O97" s="44">
        <f t="shared" si="83"/>
        <v>0</v>
      </c>
      <c r="P97" s="44">
        <f t="shared" si="83"/>
        <v>0</v>
      </c>
      <c r="Q97" s="44">
        <f t="shared" si="83"/>
        <v>0</v>
      </c>
      <c r="R97" s="44">
        <f t="shared" si="83"/>
        <v>0</v>
      </c>
      <c r="S97" s="87">
        <f t="shared" si="85"/>
        <v>1178.7823952667013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56" ht="15">
      <c r="A98" s="28" t="s">
        <v>56</v>
      </c>
      <c r="B98" s="41">
        <f t="shared" si="82"/>
        <v>4465.2953820017538</v>
      </c>
      <c r="C98" s="41">
        <f t="shared" si="82"/>
        <v>9.5018484051334582</v>
      </c>
      <c r="D98" s="41">
        <f t="shared" si="82"/>
        <v>527.1058023378622</v>
      </c>
      <c r="E98" s="41">
        <f t="shared" si="82"/>
        <v>0</v>
      </c>
      <c r="F98" s="41">
        <f t="shared" si="82"/>
        <v>0</v>
      </c>
      <c r="G98" s="41">
        <f t="shared" si="82"/>
        <v>0</v>
      </c>
      <c r="H98" s="41">
        <f t="shared" si="82"/>
        <v>0</v>
      </c>
      <c r="I98" s="43">
        <f t="shared" si="84"/>
        <v>5001.903032744749</v>
      </c>
      <c r="K98" s="75" t="s">
        <v>56</v>
      </c>
      <c r="L98" s="88">
        <f t="shared" si="83"/>
        <v>4465.2953820017538</v>
      </c>
      <c r="M98" s="88">
        <f t="shared" si="83"/>
        <v>9.5018484051334582</v>
      </c>
      <c r="N98" s="88">
        <f t="shared" si="83"/>
        <v>527.1058023378622</v>
      </c>
      <c r="O98" s="88">
        <f t="shared" si="83"/>
        <v>0</v>
      </c>
      <c r="P98" s="88">
        <f t="shared" si="83"/>
        <v>0.23136256970588234</v>
      </c>
      <c r="Q98" s="88">
        <f t="shared" si="83"/>
        <v>0</v>
      </c>
      <c r="R98" s="88">
        <f t="shared" si="83"/>
        <v>0</v>
      </c>
      <c r="S98" s="90">
        <f t="shared" si="85"/>
        <v>5002.1343953144551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56" ht="15">
      <c r="A99" s="29" t="s">
        <v>22</v>
      </c>
      <c r="B99" s="44">
        <f t="shared" si="82"/>
        <v>608.52313707688904</v>
      </c>
      <c r="C99" s="44">
        <f t="shared" si="82"/>
        <v>0</v>
      </c>
      <c r="D99" s="44">
        <f t="shared" si="82"/>
        <v>78.579897791215956</v>
      </c>
      <c r="E99" s="44">
        <f t="shared" si="82"/>
        <v>0.6062631584770658</v>
      </c>
      <c r="F99" s="44">
        <f t="shared" si="82"/>
        <v>32.736641302704804</v>
      </c>
      <c r="G99" s="44">
        <f t="shared" si="82"/>
        <v>0</v>
      </c>
      <c r="H99" s="44">
        <f t="shared" si="82"/>
        <v>0</v>
      </c>
      <c r="I99" s="40">
        <f t="shared" si="84"/>
        <v>720.44593932928683</v>
      </c>
      <c r="K99" s="76" t="s">
        <v>22</v>
      </c>
      <c r="L99" s="44">
        <f t="shared" si="83"/>
        <v>608.52313707688904</v>
      </c>
      <c r="M99" s="44">
        <f t="shared" si="83"/>
        <v>0</v>
      </c>
      <c r="N99" s="44">
        <f t="shared" si="83"/>
        <v>78.579897791215956</v>
      </c>
      <c r="O99" s="44">
        <f t="shared" si="83"/>
        <v>0.6062631584770658</v>
      </c>
      <c r="P99" s="44">
        <f t="shared" si="83"/>
        <v>572.844512524121</v>
      </c>
      <c r="Q99" s="44">
        <f t="shared" si="83"/>
        <v>0</v>
      </c>
      <c r="R99" s="44">
        <f t="shared" si="83"/>
        <v>0</v>
      </c>
      <c r="S99" s="87">
        <f t="shared" si="85"/>
        <v>1260.553810550703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56" ht="15">
      <c r="A100" s="28" t="s">
        <v>21</v>
      </c>
      <c r="B100" s="41">
        <f t="shared" si="82"/>
        <v>84.521558171097325</v>
      </c>
      <c r="C100" s="41">
        <f t="shared" si="82"/>
        <v>0</v>
      </c>
      <c r="D100" s="41">
        <f t="shared" si="82"/>
        <v>1.5616420766288881</v>
      </c>
      <c r="E100" s="41">
        <f t="shared" si="82"/>
        <v>0</v>
      </c>
      <c r="F100" s="41">
        <f t="shared" si="82"/>
        <v>0</v>
      </c>
      <c r="G100" s="41">
        <f t="shared" si="82"/>
        <v>0</v>
      </c>
      <c r="H100" s="41">
        <f t="shared" si="82"/>
        <v>0</v>
      </c>
      <c r="I100" s="43">
        <f t="shared" si="84"/>
        <v>86.083200247726211</v>
      </c>
      <c r="K100" s="75" t="s">
        <v>21</v>
      </c>
      <c r="L100" s="88">
        <f t="shared" si="83"/>
        <v>84.521558171097325</v>
      </c>
      <c r="M100" s="88">
        <f t="shared" si="83"/>
        <v>0</v>
      </c>
      <c r="N100" s="88">
        <f t="shared" si="83"/>
        <v>1.5616420766288881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90">
        <f t="shared" si="85"/>
        <v>86.083200247726211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56" ht="15">
      <c r="A101" s="30" t="s">
        <v>60</v>
      </c>
      <c r="B101" s="44">
        <f t="shared" si="82"/>
        <v>398.03654751474573</v>
      </c>
      <c r="C101" s="44">
        <f t="shared" si="82"/>
        <v>0</v>
      </c>
      <c r="D101" s="44">
        <f t="shared" si="82"/>
        <v>279.8839725919056</v>
      </c>
      <c r="E101" s="44">
        <f t="shared" si="82"/>
        <v>0</v>
      </c>
      <c r="F101" s="44">
        <f t="shared" si="82"/>
        <v>0</v>
      </c>
      <c r="G101" s="44">
        <f t="shared" si="82"/>
        <v>0</v>
      </c>
      <c r="H101" s="44">
        <f t="shared" si="82"/>
        <v>0</v>
      </c>
      <c r="I101" s="40">
        <f t="shared" si="84"/>
        <v>677.92052010665134</v>
      </c>
      <c r="K101" s="77" t="s">
        <v>60</v>
      </c>
      <c r="L101" s="44">
        <f t="shared" si="83"/>
        <v>398.03654751474573</v>
      </c>
      <c r="M101" s="44">
        <f t="shared" si="83"/>
        <v>0</v>
      </c>
      <c r="N101" s="44">
        <f t="shared" si="83"/>
        <v>279.8839725919056</v>
      </c>
      <c r="O101" s="44">
        <f t="shared" si="83"/>
        <v>0</v>
      </c>
      <c r="P101" s="44">
        <f t="shared" si="83"/>
        <v>0</v>
      </c>
      <c r="Q101" s="44">
        <f t="shared" si="83"/>
        <v>0</v>
      </c>
      <c r="R101" s="44">
        <f t="shared" si="83"/>
        <v>0</v>
      </c>
      <c r="S101" s="87">
        <f t="shared" si="85"/>
        <v>677.92052010665134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56">
      <c r="A102" s="57" t="s">
        <v>23</v>
      </c>
      <c r="B102" s="61">
        <f t="shared" si="82"/>
        <v>398.03654751474573</v>
      </c>
      <c r="C102" s="61">
        <f t="shared" si="82"/>
        <v>0</v>
      </c>
      <c r="D102" s="61">
        <f t="shared" si="82"/>
        <v>279.8839725919056</v>
      </c>
      <c r="E102" s="61">
        <f t="shared" si="82"/>
        <v>0</v>
      </c>
      <c r="F102" s="61">
        <f t="shared" si="82"/>
        <v>0</v>
      </c>
      <c r="G102" s="61">
        <f t="shared" si="82"/>
        <v>0</v>
      </c>
      <c r="H102" s="61">
        <f t="shared" si="82"/>
        <v>0</v>
      </c>
      <c r="I102" s="63">
        <f t="shared" si="84"/>
        <v>677.92052010665134</v>
      </c>
      <c r="K102" s="78" t="s">
        <v>23</v>
      </c>
      <c r="L102" s="91">
        <f t="shared" si="83"/>
        <v>398.03654751474573</v>
      </c>
      <c r="M102" s="91">
        <f t="shared" si="83"/>
        <v>0</v>
      </c>
      <c r="N102" s="91">
        <f t="shared" si="83"/>
        <v>279.8839725919056</v>
      </c>
      <c r="O102" s="91">
        <f t="shared" si="83"/>
        <v>0</v>
      </c>
      <c r="P102" s="91">
        <f t="shared" si="83"/>
        <v>0</v>
      </c>
      <c r="Q102" s="91">
        <f t="shared" si="83"/>
        <v>0</v>
      </c>
      <c r="R102" s="91">
        <f t="shared" si="83"/>
        <v>0</v>
      </c>
      <c r="S102" s="93">
        <f t="shared" si="85"/>
        <v>677.92052010665134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56">
      <c r="A103" s="58" t="s">
        <v>19</v>
      </c>
      <c r="B103" s="64">
        <f t="shared" si="82"/>
        <v>0</v>
      </c>
      <c r="C103" s="64">
        <f t="shared" si="82"/>
        <v>0</v>
      </c>
      <c r="D103" s="64">
        <f t="shared" si="82"/>
        <v>0</v>
      </c>
      <c r="E103" s="64">
        <f t="shared" si="82"/>
        <v>0</v>
      </c>
      <c r="F103" s="64">
        <f t="shared" si="82"/>
        <v>0</v>
      </c>
      <c r="G103" s="64">
        <f t="shared" si="82"/>
        <v>0</v>
      </c>
      <c r="H103" s="64">
        <f t="shared" si="82"/>
        <v>0</v>
      </c>
      <c r="I103" s="66">
        <f t="shared" si="84"/>
        <v>0</v>
      </c>
      <c r="K103" s="79" t="s">
        <v>19</v>
      </c>
      <c r="L103" s="64">
        <f t="shared" si="83"/>
        <v>0</v>
      </c>
      <c r="M103" s="64">
        <f t="shared" si="83"/>
        <v>0</v>
      </c>
      <c r="N103" s="64">
        <f t="shared" si="83"/>
        <v>0</v>
      </c>
      <c r="O103" s="64">
        <f t="shared" si="83"/>
        <v>0</v>
      </c>
      <c r="P103" s="64">
        <f t="shared" si="83"/>
        <v>0</v>
      </c>
      <c r="Q103" s="64">
        <f t="shared" si="83"/>
        <v>0</v>
      </c>
      <c r="R103" s="64">
        <f t="shared" si="83"/>
        <v>0</v>
      </c>
      <c r="S103" s="95">
        <f t="shared" si="85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56">
      <c r="A104" s="57" t="s">
        <v>20</v>
      </c>
      <c r="B104" s="61">
        <f t="shared" si="82"/>
        <v>0</v>
      </c>
      <c r="C104" s="61">
        <f t="shared" si="82"/>
        <v>0</v>
      </c>
      <c r="D104" s="61">
        <f t="shared" si="82"/>
        <v>0</v>
      </c>
      <c r="E104" s="61">
        <f t="shared" si="82"/>
        <v>0</v>
      </c>
      <c r="F104" s="61">
        <f t="shared" si="82"/>
        <v>0</v>
      </c>
      <c r="G104" s="61">
        <f t="shared" si="82"/>
        <v>0</v>
      </c>
      <c r="H104" s="61">
        <f t="shared" si="82"/>
        <v>0</v>
      </c>
      <c r="I104" s="63">
        <f t="shared" si="84"/>
        <v>0</v>
      </c>
      <c r="K104" s="78" t="s">
        <v>20</v>
      </c>
      <c r="L104" s="91">
        <f t="shared" si="83"/>
        <v>0</v>
      </c>
      <c r="M104" s="91">
        <f t="shared" si="83"/>
        <v>0</v>
      </c>
      <c r="N104" s="91">
        <f t="shared" si="83"/>
        <v>0</v>
      </c>
      <c r="O104" s="91">
        <f t="shared" si="83"/>
        <v>0</v>
      </c>
      <c r="P104" s="91">
        <f t="shared" si="83"/>
        <v>0</v>
      </c>
      <c r="Q104" s="91">
        <f t="shared" si="83"/>
        <v>0</v>
      </c>
      <c r="R104" s="91">
        <f t="shared" si="83"/>
        <v>0</v>
      </c>
      <c r="S104" s="93">
        <f t="shared" si="85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56" ht="15" thickBot="1">
      <c r="A105" s="59" t="s">
        <v>11</v>
      </c>
      <c r="B105" s="54">
        <f t="shared" si="82"/>
        <v>0</v>
      </c>
      <c r="C105" s="54">
        <f t="shared" si="82"/>
        <v>0</v>
      </c>
      <c r="D105" s="54">
        <f t="shared" si="82"/>
        <v>0</v>
      </c>
      <c r="E105" s="54">
        <f t="shared" si="82"/>
        <v>0</v>
      </c>
      <c r="F105" s="54">
        <f t="shared" si="82"/>
        <v>0</v>
      </c>
      <c r="G105" s="54">
        <f t="shared" si="82"/>
        <v>0</v>
      </c>
      <c r="H105" s="54">
        <f t="shared" si="82"/>
        <v>0</v>
      </c>
      <c r="I105" s="68">
        <f t="shared" si="84"/>
        <v>0</v>
      </c>
      <c r="K105" s="80" t="s">
        <v>11</v>
      </c>
      <c r="L105" s="54">
        <f t="shared" si="83"/>
        <v>0</v>
      </c>
      <c r="M105" s="54">
        <f t="shared" si="83"/>
        <v>0</v>
      </c>
      <c r="N105" s="54">
        <f t="shared" si="83"/>
        <v>0</v>
      </c>
      <c r="O105" s="54">
        <f t="shared" si="83"/>
        <v>0</v>
      </c>
      <c r="P105" s="54">
        <f t="shared" si="83"/>
        <v>0</v>
      </c>
      <c r="Q105" s="54">
        <f t="shared" si="83"/>
        <v>0</v>
      </c>
      <c r="R105" s="54">
        <f t="shared" si="83"/>
        <v>0</v>
      </c>
      <c r="S105" s="97">
        <f t="shared" si="85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56" ht="15">
      <c r="A106" s="35" t="s">
        <v>26</v>
      </c>
      <c r="B106" s="69">
        <f>SUM(B85:B101)</f>
        <v>22044.156209448865</v>
      </c>
      <c r="C106" s="69">
        <f t="shared" ref="C106:I106" si="86">SUM(C85:C101)</f>
        <v>192.96012467655572</v>
      </c>
      <c r="D106" s="69">
        <f t="shared" si="86"/>
        <v>6192.9060221230357</v>
      </c>
      <c r="E106" s="69">
        <f t="shared" si="86"/>
        <v>2599.4286716377396</v>
      </c>
      <c r="F106" s="69">
        <f t="shared" si="86"/>
        <v>654.14435960979756</v>
      </c>
      <c r="G106" s="69">
        <f t="shared" si="86"/>
        <v>2234.4995854041831</v>
      </c>
      <c r="H106" s="70">
        <f t="shared" si="86"/>
        <v>0.8608176215718073</v>
      </c>
      <c r="I106" s="40">
        <f t="shared" si="86"/>
        <v>33918.955790521744</v>
      </c>
      <c r="K106" s="81" t="s">
        <v>26</v>
      </c>
      <c r="L106" s="69">
        <f>SUM(L85:L101)</f>
        <v>22044.156209448865</v>
      </c>
      <c r="M106" s="69">
        <f t="shared" ref="M106:S106" si="87">SUM(M85:M101)</f>
        <v>192.96012467655572</v>
      </c>
      <c r="N106" s="69">
        <f t="shared" si="87"/>
        <v>6192.9060221230357</v>
      </c>
      <c r="O106" s="69">
        <f t="shared" si="87"/>
        <v>2599.4286716377396</v>
      </c>
      <c r="P106" s="69">
        <f t="shared" si="87"/>
        <v>21484.08490342223</v>
      </c>
      <c r="Q106" s="69">
        <f t="shared" si="87"/>
        <v>2234.4995854041831</v>
      </c>
      <c r="R106" s="70">
        <f t="shared" si="87"/>
        <v>0.8608176215718073</v>
      </c>
      <c r="S106" s="98">
        <f t="shared" si="87"/>
        <v>54748.896334334182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</row>
    <row r="107" spans="1:56" s="3" customFormat="1" ht="15" thickBot="1">
      <c r="A107" s="60" t="s">
        <v>83</v>
      </c>
      <c r="B107" s="49">
        <f>IF($I106=0,"-",B106/$I106)</f>
        <v>0.6499066877409253</v>
      </c>
      <c r="C107" s="49">
        <f t="shared" ref="C107:H107" si="88">IF($I106=0,"-",C106/$I106)</f>
        <v>5.6888580494118919E-3</v>
      </c>
      <c r="D107" s="49">
        <f t="shared" si="88"/>
        <v>0.18257950098374109</v>
      </c>
      <c r="E107" s="49">
        <f t="shared" si="88"/>
        <v>7.6636459202677448E-2</v>
      </c>
      <c r="F107" s="49">
        <f t="shared" si="88"/>
        <v>1.9285509956429452E-2</v>
      </c>
      <c r="G107" s="49">
        <f t="shared" si="88"/>
        <v>6.587760540755172E-2</v>
      </c>
      <c r="H107" s="71">
        <f t="shared" si="88"/>
        <v>2.5378659263218025E-5</v>
      </c>
      <c r="I107" s="50">
        <f>SUM(B107:H107)</f>
        <v>1</v>
      </c>
      <c r="J107" s="5"/>
      <c r="K107" s="82" t="s">
        <v>83</v>
      </c>
      <c r="L107" s="99">
        <f>IF($S106=0,"-",L106/$S106)</f>
        <v>0.40264110667788039</v>
      </c>
      <c r="M107" s="99">
        <f t="shared" ref="M107:R107" si="89">IF($S106=0,"-",M106/$S106)</f>
        <v>3.5244568858193836E-3</v>
      </c>
      <c r="N107" s="99">
        <f t="shared" si="89"/>
        <v>0.11311471895807577</v>
      </c>
      <c r="O107" s="99">
        <f t="shared" si="89"/>
        <v>4.7479106350634931E-2</v>
      </c>
      <c r="P107" s="99">
        <f t="shared" si="89"/>
        <v>0.39241128756688942</v>
      </c>
      <c r="Q107" s="99">
        <f t="shared" si="89"/>
        <v>4.0813600547466772E-2</v>
      </c>
      <c r="R107" s="100">
        <f t="shared" si="89"/>
        <v>1.5723013233272624E-5</v>
      </c>
      <c r="S107" s="101">
        <f>SUM(L107:R107)</f>
        <v>0.99999999999999978</v>
      </c>
      <c r="T107" s="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140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</row>
    <row r="108" spans="1:56" ht="15" thickBot="1">
      <c r="A108" s="34"/>
      <c r="B108" s="53"/>
      <c r="C108" s="53"/>
      <c r="D108" s="53"/>
      <c r="E108" s="53"/>
      <c r="F108" s="53"/>
      <c r="G108" s="53"/>
      <c r="H108" s="53"/>
      <c r="I108" s="53"/>
      <c r="K108" s="34"/>
      <c r="L108" s="51"/>
      <c r="M108" s="51"/>
      <c r="N108" s="51"/>
      <c r="O108" s="51"/>
      <c r="P108" s="51"/>
      <c r="Q108" s="51"/>
      <c r="R108" s="51"/>
      <c r="S108" s="51"/>
      <c r="U108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</row>
    <row r="109" spans="1:56" ht="42.7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7" t="s">
        <v>28</v>
      </c>
      <c r="L109" s="84" t="s">
        <v>0</v>
      </c>
      <c r="M109" s="84" t="s">
        <v>1</v>
      </c>
      <c r="N109" s="84" t="s">
        <v>2</v>
      </c>
      <c r="O109" s="84" t="s">
        <v>3</v>
      </c>
      <c r="P109" s="84" t="s">
        <v>27</v>
      </c>
      <c r="Q109" s="84" t="s">
        <v>4</v>
      </c>
      <c r="R109" s="84" t="s">
        <v>5</v>
      </c>
      <c r="S109" s="85" t="s">
        <v>6</v>
      </c>
      <c r="U109" s="415" t="s">
        <v>28</v>
      </c>
      <c r="V109" s="114" t="s">
        <v>68</v>
      </c>
      <c r="W109" s="114" t="s">
        <v>69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51</v>
      </c>
      <c r="AC109" s="114" t="s">
        <v>63</v>
      </c>
      <c r="AD109" s="115" t="s">
        <v>70</v>
      </c>
      <c r="AE109" s="115" t="s">
        <v>71</v>
      </c>
      <c r="AF109" s="115" t="s">
        <v>72</v>
      </c>
      <c r="AG109" s="115" t="s">
        <v>73</v>
      </c>
      <c r="AH109" s="115" t="s">
        <v>74</v>
      </c>
      <c r="AI109" s="116" t="s">
        <v>59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</row>
    <row r="110" spans="1:56" ht="15" customHeight="1">
      <c r="A110" s="447" t="s">
        <v>28</v>
      </c>
      <c r="B110" s="387" t="s">
        <v>115</v>
      </c>
      <c r="C110" s="388"/>
      <c r="D110" s="388"/>
      <c r="E110" s="388"/>
      <c r="F110" s="388"/>
      <c r="G110" s="388"/>
      <c r="H110" s="388"/>
      <c r="I110" s="389"/>
      <c r="K110" s="408" t="s">
        <v>28</v>
      </c>
      <c r="L110" s="390" t="s">
        <v>115</v>
      </c>
      <c r="M110" s="391"/>
      <c r="N110" s="391"/>
      <c r="O110" s="391"/>
      <c r="P110" s="391"/>
      <c r="Q110" s="391"/>
      <c r="R110" s="391"/>
      <c r="S110" s="392"/>
      <c r="U110" s="416" t="s">
        <v>28</v>
      </c>
      <c r="V110" s="413" t="s">
        <v>115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</row>
    <row r="111" spans="1:56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  <c r="K111" s="83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2">
        <v>0</v>
      </c>
      <c r="S111" s="103">
        <f>SUM(L111:R111)</f>
        <v>0</v>
      </c>
      <c r="U111" s="104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</row>
    <row r="112" spans="1:56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90">SUM(B112:H112)</f>
        <v>0</v>
      </c>
      <c r="K112" s="75" t="s">
        <v>8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9">
        <v>0</v>
      </c>
      <c r="S112" s="90">
        <f t="shared" ref="S112:S131" si="91">SUM(L112:R112)</f>
        <v>0</v>
      </c>
      <c r="U112" s="105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92">SUM(V112:AC112)</f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</row>
    <row r="113" spans="1:56" ht="15">
      <c r="A113" s="29" t="s">
        <v>10</v>
      </c>
      <c r="B113" s="44">
        <v>0</v>
      </c>
      <c r="C113" s="44">
        <v>0</v>
      </c>
      <c r="D113" s="44">
        <v>285.29514298422765</v>
      </c>
      <c r="E113" s="44">
        <v>0</v>
      </c>
      <c r="F113" s="457"/>
      <c r="G113" s="44">
        <v>0</v>
      </c>
      <c r="H113" s="45">
        <v>0</v>
      </c>
      <c r="I113" s="40">
        <f t="shared" si="90"/>
        <v>285.29514298422765</v>
      </c>
      <c r="K113" s="76" t="s">
        <v>10</v>
      </c>
      <c r="L113" s="44">
        <v>0</v>
      </c>
      <c r="M113" s="44">
        <v>0</v>
      </c>
      <c r="N113" s="44">
        <v>285.29514298422765</v>
      </c>
      <c r="O113" s="44">
        <v>0</v>
      </c>
      <c r="P113" s="44">
        <v>0</v>
      </c>
      <c r="Q113" s="44">
        <v>0</v>
      </c>
      <c r="R113" s="86">
        <v>0</v>
      </c>
      <c r="S113" s="87">
        <f t="shared" si="91"/>
        <v>285.29514298422765</v>
      </c>
      <c r="U113" s="106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285.29514298422765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92"/>
        <v>285.29514298422765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</row>
    <row r="114" spans="1:56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90"/>
        <v>0</v>
      </c>
      <c r="K114" s="75" t="s">
        <v>52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9">
        <v>0</v>
      </c>
      <c r="S114" s="90">
        <f t="shared" si="91"/>
        <v>0</v>
      </c>
      <c r="U114" s="105" t="s">
        <v>52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92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</row>
    <row r="115" spans="1:56" ht="15">
      <c r="A115" s="29" t="s">
        <v>16</v>
      </c>
      <c r="B115" s="44">
        <v>1.2407902380757993E-2</v>
      </c>
      <c r="C115" s="44">
        <v>0</v>
      </c>
      <c r="D115" s="44">
        <v>1.8611853571136989</v>
      </c>
      <c r="E115" s="44">
        <v>0</v>
      </c>
      <c r="F115" s="457"/>
      <c r="G115" s="44">
        <v>0</v>
      </c>
      <c r="H115" s="45">
        <v>0</v>
      </c>
      <c r="I115" s="40">
        <f t="shared" si="90"/>
        <v>1.8735932594944569</v>
      </c>
      <c r="K115" s="76" t="s">
        <v>16</v>
      </c>
      <c r="L115" s="44">
        <v>1.2407902380757993E-2</v>
      </c>
      <c r="M115" s="44">
        <v>0</v>
      </c>
      <c r="N115" s="44">
        <v>1.8611853571136989</v>
      </c>
      <c r="O115" s="44">
        <v>0</v>
      </c>
      <c r="P115" s="44">
        <v>0</v>
      </c>
      <c r="Q115" s="44">
        <v>0</v>
      </c>
      <c r="R115" s="86">
        <v>0</v>
      </c>
      <c r="S115" s="87">
        <f t="shared" si="91"/>
        <v>1.8735932594944569</v>
      </c>
      <c r="U115" s="106" t="s">
        <v>16</v>
      </c>
      <c r="V115" s="117">
        <v>1.2407902380757993E-2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1.8611853571136989</v>
      </c>
      <c r="AD115" s="119">
        <v>0</v>
      </c>
      <c r="AE115" s="119">
        <v>0</v>
      </c>
      <c r="AF115" s="119">
        <v>0</v>
      </c>
      <c r="AG115" s="119">
        <v>1.8611853571136989</v>
      </c>
      <c r="AH115" s="119">
        <v>0</v>
      </c>
      <c r="AI115" s="120">
        <f t="shared" si="92"/>
        <v>1.8735932594944569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</row>
    <row r="116" spans="1:56" ht="15">
      <c r="A116" s="28" t="s">
        <v>64</v>
      </c>
      <c r="B116" s="41">
        <v>0</v>
      </c>
      <c r="C116" s="41">
        <v>0</v>
      </c>
      <c r="D116" s="41">
        <v>1.0458301848101175</v>
      </c>
      <c r="E116" s="41">
        <v>0</v>
      </c>
      <c r="F116" s="457"/>
      <c r="G116" s="41">
        <v>0</v>
      </c>
      <c r="H116" s="42">
        <v>0</v>
      </c>
      <c r="I116" s="43">
        <f t="shared" si="90"/>
        <v>1.0458301848101175</v>
      </c>
      <c r="K116" s="75" t="s">
        <v>64</v>
      </c>
      <c r="L116" s="88">
        <v>0</v>
      </c>
      <c r="M116" s="88">
        <v>0</v>
      </c>
      <c r="N116" s="88">
        <v>1.0458301848101175</v>
      </c>
      <c r="O116" s="88">
        <v>0</v>
      </c>
      <c r="P116" s="88">
        <v>0</v>
      </c>
      <c r="Q116" s="88">
        <v>0</v>
      </c>
      <c r="R116" s="89">
        <v>0</v>
      </c>
      <c r="S116" s="90">
        <f t="shared" si="91"/>
        <v>1.0458301848101175</v>
      </c>
      <c r="U116" s="105" t="s">
        <v>53</v>
      </c>
      <c r="V116" s="121">
        <v>0</v>
      </c>
      <c r="W116" s="121">
        <v>0</v>
      </c>
      <c r="X116" s="121">
        <v>0</v>
      </c>
      <c r="Y116" s="121">
        <v>0</v>
      </c>
      <c r="Z116" s="121">
        <v>1.0458301848101175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92"/>
        <v>1.0458301848101175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</row>
    <row r="117" spans="1:56" ht="15">
      <c r="A117" s="29" t="s">
        <v>54</v>
      </c>
      <c r="B117" s="44">
        <v>0</v>
      </c>
      <c r="C117" s="44">
        <v>0</v>
      </c>
      <c r="D117" s="44">
        <v>0</v>
      </c>
      <c r="E117" s="44">
        <v>4.4372325696285839E-2</v>
      </c>
      <c r="F117" s="457"/>
      <c r="G117" s="44">
        <v>0</v>
      </c>
      <c r="H117" s="45">
        <v>0</v>
      </c>
      <c r="I117" s="40">
        <f t="shared" si="90"/>
        <v>4.4372325696285839E-2</v>
      </c>
      <c r="K117" s="76" t="s">
        <v>54</v>
      </c>
      <c r="L117" s="44">
        <v>0</v>
      </c>
      <c r="M117" s="44">
        <v>0</v>
      </c>
      <c r="N117" s="44">
        <v>0</v>
      </c>
      <c r="O117" s="44">
        <v>4.4372325696285839E-2</v>
      </c>
      <c r="P117" s="44">
        <v>3.5956490558249352</v>
      </c>
      <c r="Q117" s="44">
        <v>0</v>
      </c>
      <c r="R117" s="86">
        <v>0</v>
      </c>
      <c r="S117" s="87">
        <f t="shared" si="91"/>
        <v>3.6400213815212212</v>
      </c>
      <c r="U117" s="106" t="s">
        <v>54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4.4372325696285839E-2</v>
      </c>
      <c r="AB117" s="117">
        <v>3.5956490558249352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92"/>
        <v>3.6400213815212212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</row>
    <row r="118" spans="1:56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90"/>
        <v>0</v>
      </c>
      <c r="K118" s="75" t="s">
        <v>12</v>
      </c>
      <c r="L118" s="88">
        <v>0</v>
      </c>
      <c r="M118" s="88">
        <v>0</v>
      </c>
      <c r="N118" s="88">
        <v>0</v>
      </c>
      <c r="O118" s="88">
        <v>0</v>
      </c>
      <c r="P118" s="88">
        <v>4.3999549268503947E-2</v>
      </c>
      <c r="Q118" s="88">
        <v>0</v>
      </c>
      <c r="R118" s="89">
        <v>0</v>
      </c>
      <c r="S118" s="90">
        <f t="shared" si="91"/>
        <v>4.3999549268503947E-2</v>
      </c>
      <c r="U118" s="105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4.3999549268503947E-2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92"/>
        <v>4.3999549268503947E-2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</row>
    <row r="119" spans="1:56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90"/>
        <v>0</v>
      </c>
      <c r="K119" s="76" t="s">
        <v>55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6">
        <v>0</v>
      </c>
      <c r="S119" s="87">
        <f t="shared" si="91"/>
        <v>0</v>
      </c>
      <c r="U119" s="106" t="s">
        <v>55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</v>
      </c>
      <c r="AD119" s="117">
        <v>0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92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</row>
    <row r="120" spans="1:56" ht="15">
      <c r="A120" s="28" t="s">
        <v>17</v>
      </c>
      <c r="B120" s="41">
        <v>3.0984952921072808E-3</v>
      </c>
      <c r="C120" s="41">
        <v>0</v>
      </c>
      <c r="D120" s="41">
        <v>9.9162407183243151E-2</v>
      </c>
      <c r="E120" s="41">
        <v>0</v>
      </c>
      <c r="F120" s="457"/>
      <c r="G120" s="41">
        <v>0</v>
      </c>
      <c r="H120" s="42">
        <v>0</v>
      </c>
      <c r="I120" s="43">
        <f t="shared" si="90"/>
        <v>0.10226090247535043</v>
      </c>
      <c r="K120" s="75" t="s">
        <v>17</v>
      </c>
      <c r="L120" s="88">
        <v>3.0984952921072808E-3</v>
      </c>
      <c r="M120" s="88">
        <v>0</v>
      </c>
      <c r="N120" s="88">
        <v>9.9162407183243151E-2</v>
      </c>
      <c r="O120" s="88">
        <v>0</v>
      </c>
      <c r="P120" s="88">
        <v>0</v>
      </c>
      <c r="Q120" s="88">
        <v>0</v>
      </c>
      <c r="R120" s="89">
        <v>0</v>
      </c>
      <c r="S120" s="90">
        <f t="shared" si="91"/>
        <v>0.10226090247535043</v>
      </c>
      <c r="U120" s="105" t="s">
        <v>17</v>
      </c>
      <c r="V120" s="121">
        <v>3.0984952921072808E-3</v>
      </c>
      <c r="W120" s="121">
        <v>0</v>
      </c>
      <c r="X120" s="121">
        <v>0</v>
      </c>
      <c r="Y120" s="121">
        <v>0</v>
      </c>
      <c r="Z120" s="121">
        <v>9.9162407183243151E-2</v>
      </c>
      <c r="AA120" s="121">
        <v>0</v>
      </c>
      <c r="AB120" s="121">
        <v>0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92"/>
        <v>0.10226090247535043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</row>
    <row r="121" spans="1:56" ht="15">
      <c r="A121" s="29" t="s">
        <v>139</v>
      </c>
      <c r="B121" s="44">
        <v>7.4988029232016817</v>
      </c>
      <c r="C121" s="44">
        <v>5.8019946364354791</v>
      </c>
      <c r="D121" s="44">
        <v>148.56421395424957</v>
      </c>
      <c r="E121" s="44">
        <v>0</v>
      </c>
      <c r="F121" s="457"/>
      <c r="G121" s="44">
        <v>0</v>
      </c>
      <c r="H121" s="45">
        <v>0</v>
      </c>
      <c r="I121" s="40">
        <f t="shared" si="90"/>
        <v>161.86501151388671</v>
      </c>
      <c r="K121" s="76" t="s">
        <v>139</v>
      </c>
      <c r="L121" s="44">
        <v>7.4988029232016817</v>
      </c>
      <c r="M121" s="44">
        <v>5.8019946364354791</v>
      </c>
      <c r="N121" s="44">
        <v>148.56421395424957</v>
      </c>
      <c r="O121" s="44">
        <v>0</v>
      </c>
      <c r="P121" s="44">
        <v>0</v>
      </c>
      <c r="Q121" s="44">
        <v>0</v>
      </c>
      <c r="R121" s="86">
        <v>0</v>
      </c>
      <c r="S121" s="87">
        <f t="shared" si="91"/>
        <v>161.86501151388671</v>
      </c>
      <c r="U121" s="106" t="s">
        <v>139</v>
      </c>
      <c r="V121" s="117">
        <v>7.0345533607684754</v>
      </c>
      <c r="W121" s="117">
        <v>0</v>
      </c>
      <c r="X121" s="117">
        <v>0</v>
      </c>
      <c r="Y121" s="117">
        <v>5.8019946364354791</v>
      </c>
      <c r="Z121" s="117">
        <v>145.02221282437898</v>
      </c>
      <c r="AA121" s="117">
        <v>0</v>
      </c>
      <c r="AB121" s="117">
        <v>0</v>
      </c>
      <c r="AC121" s="118">
        <v>4.0062506923038042</v>
      </c>
      <c r="AD121" s="117">
        <v>0.46424956243320603</v>
      </c>
      <c r="AE121" s="117">
        <v>0</v>
      </c>
      <c r="AF121" s="117">
        <v>0</v>
      </c>
      <c r="AG121" s="117">
        <v>3.5420011298705982</v>
      </c>
      <c r="AH121" s="117">
        <v>0</v>
      </c>
      <c r="AI121" s="120">
        <f t="shared" si="92"/>
        <v>161.86501151388674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</row>
    <row r="122" spans="1:56" ht="15">
      <c r="A122" s="28" t="s">
        <v>25</v>
      </c>
      <c r="B122" s="41">
        <v>4.005806245592785</v>
      </c>
      <c r="C122" s="41">
        <v>6.7801304478373958E-2</v>
      </c>
      <c r="D122" s="41">
        <v>49.460633062220388</v>
      </c>
      <c r="E122" s="41">
        <v>71.008552526532341</v>
      </c>
      <c r="F122" s="457"/>
      <c r="G122" s="41">
        <v>5.7313643609815701</v>
      </c>
      <c r="H122" s="42">
        <v>0.17035853659580361</v>
      </c>
      <c r="I122" s="43">
        <f t="shared" si="90"/>
        <v>130.44451603640127</v>
      </c>
      <c r="K122" s="75" t="s">
        <v>25</v>
      </c>
      <c r="L122" s="88">
        <v>4.005806245592785</v>
      </c>
      <c r="M122" s="88">
        <v>6.7801304478373958E-2</v>
      </c>
      <c r="N122" s="88">
        <v>49.460633062220388</v>
      </c>
      <c r="O122" s="88">
        <v>71.008552526532341</v>
      </c>
      <c r="P122" s="88">
        <v>0.61142044359874337</v>
      </c>
      <c r="Q122" s="88">
        <v>5.7313643609815701</v>
      </c>
      <c r="R122" s="89">
        <v>0.17035853659580361</v>
      </c>
      <c r="S122" s="90">
        <f t="shared" si="91"/>
        <v>131.05593648000001</v>
      </c>
      <c r="U122" s="105" t="s">
        <v>25</v>
      </c>
      <c r="V122" s="121">
        <v>8.3583580296308455E-2</v>
      </c>
      <c r="W122" s="121">
        <v>1.9596535851449057</v>
      </c>
      <c r="X122" s="121">
        <v>5.7313643609815701</v>
      </c>
      <c r="Y122" s="121">
        <v>6.7801304478373958E-2</v>
      </c>
      <c r="Z122" s="121">
        <v>49.460633062220388</v>
      </c>
      <c r="AA122" s="121">
        <v>70.899624454241575</v>
      </c>
      <c r="AB122" s="121">
        <v>0.61142044359874337</v>
      </c>
      <c r="AC122" s="122">
        <v>2.2418556890381387</v>
      </c>
      <c r="AD122" s="121">
        <v>1.9625690801515707</v>
      </c>
      <c r="AE122" s="121">
        <v>0.10892807229076434</v>
      </c>
      <c r="AF122" s="121">
        <v>0.17035853659580361</v>
      </c>
      <c r="AG122" s="121">
        <v>0</v>
      </c>
      <c r="AH122" s="121">
        <v>0</v>
      </c>
      <c r="AI122" s="123">
        <f t="shared" si="92"/>
        <v>131.05593648000001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</row>
    <row r="123" spans="1:56" ht="15">
      <c r="A123" s="29" t="s">
        <v>24</v>
      </c>
      <c r="B123" s="44">
        <v>0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90"/>
        <v>0</v>
      </c>
      <c r="K123" s="76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6">
        <v>0</v>
      </c>
      <c r="S123" s="87">
        <f t="shared" si="91"/>
        <v>0</v>
      </c>
      <c r="U123" s="106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92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</row>
    <row r="124" spans="1:56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90"/>
        <v>0</v>
      </c>
      <c r="K124" s="75" t="s">
        <v>56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9">
        <v>0</v>
      </c>
      <c r="S124" s="90">
        <f t="shared" si="91"/>
        <v>0</v>
      </c>
      <c r="U124" s="105" t="s">
        <v>56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92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</row>
    <row r="125" spans="1:56" ht="15">
      <c r="A125" s="29" t="s">
        <v>22</v>
      </c>
      <c r="B125" s="44">
        <v>0</v>
      </c>
      <c r="C125" s="44">
        <v>1.8185300927478043E-3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90"/>
        <v>1.8185300927478043E-3</v>
      </c>
      <c r="K125" s="76" t="s">
        <v>22</v>
      </c>
      <c r="L125" s="44">
        <v>0</v>
      </c>
      <c r="M125" s="44">
        <v>1.8185300927478043E-3</v>
      </c>
      <c r="N125" s="44">
        <v>0</v>
      </c>
      <c r="O125" s="44">
        <v>0</v>
      </c>
      <c r="P125" s="44">
        <v>0.13115745063147347</v>
      </c>
      <c r="Q125" s="44">
        <v>0</v>
      </c>
      <c r="R125" s="86">
        <v>0</v>
      </c>
      <c r="S125" s="87">
        <f t="shared" si="91"/>
        <v>0.13297598072422126</v>
      </c>
      <c r="U125" s="106" t="s">
        <v>22</v>
      </c>
      <c r="V125" s="117">
        <v>0</v>
      </c>
      <c r="W125" s="117">
        <v>0</v>
      </c>
      <c r="X125" s="117">
        <v>0</v>
      </c>
      <c r="Y125" s="117">
        <v>1.8185300927478043E-3</v>
      </c>
      <c r="Z125" s="117">
        <v>0</v>
      </c>
      <c r="AA125" s="117">
        <v>0</v>
      </c>
      <c r="AB125" s="117">
        <v>0.13115745063147347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92"/>
        <v>0.13297598072422126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</row>
    <row r="126" spans="1:56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90"/>
        <v>0</v>
      </c>
      <c r="K126" s="75" t="s">
        <v>21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9">
        <v>0</v>
      </c>
      <c r="S126" s="90">
        <f t="shared" si="91"/>
        <v>0</v>
      </c>
      <c r="U126" s="105" t="s">
        <v>57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92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</row>
    <row r="127" spans="1:56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90"/>
        <v>0</v>
      </c>
      <c r="K127" s="77" t="s">
        <v>60</v>
      </c>
      <c r="L127" s="44">
        <v>0</v>
      </c>
      <c r="M127" s="44">
        <v>0</v>
      </c>
      <c r="N127" s="44">
        <v>0</v>
      </c>
      <c r="O127" s="44">
        <v>0</v>
      </c>
      <c r="P127" s="44">
        <v>0</v>
      </c>
      <c r="Q127" s="44">
        <v>0</v>
      </c>
      <c r="R127" s="86">
        <v>0</v>
      </c>
      <c r="S127" s="87">
        <f t="shared" si="91"/>
        <v>0</v>
      </c>
      <c r="U127" s="107" t="s">
        <v>58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92"/>
        <v>0</v>
      </c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</row>
    <row r="128" spans="1:56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90"/>
        <v>0</v>
      </c>
      <c r="K128" s="78" t="s">
        <v>23</v>
      </c>
      <c r="L128" s="91">
        <v>0</v>
      </c>
      <c r="M128" s="91">
        <v>0</v>
      </c>
      <c r="N128" s="91">
        <v>0</v>
      </c>
      <c r="O128" s="91">
        <v>0</v>
      </c>
      <c r="P128" s="91">
        <v>0</v>
      </c>
      <c r="Q128" s="91">
        <v>0</v>
      </c>
      <c r="R128" s="92">
        <v>0</v>
      </c>
      <c r="S128" s="93">
        <f t="shared" si="91"/>
        <v>0</v>
      </c>
      <c r="U128" s="108" t="s">
        <v>61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92"/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</row>
    <row r="129" spans="1:56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90"/>
        <v>0</v>
      </c>
      <c r="K129" s="79" t="s">
        <v>19</v>
      </c>
      <c r="L129" s="64">
        <v>0</v>
      </c>
      <c r="M129" s="64">
        <v>0</v>
      </c>
      <c r="N129" s="64">
        <v>0</v>
      </c>
      <c r="O129" s="64">
        <v>0</v>
      </c>
      <c r="P129" s="64">
        <v>0</v>
      </c>
      <c r="Q129" s="64">
        <v>0</v>
      </c>
      <c r="R129" s="94">
        <v>0</v>
      </c>
      <c r="S129" s="95">
        <f t="shared" si="91"/>
        <v>0</v>
      </c>
      <c r="U129" s="109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9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</row>
    <row r="130" spans="1:56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90"/>
        <v>0</v>
      </c>
      <c r="K130" s="78" t="s">
        <v>20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2">
        <v>0</v>
      </c>
      <c r="S130" s="93">
        <f t="shared" si="91"/>
        <v>0</v>
      </c>
      <c r="U130" s="108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9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</row>
    <row r="131" spans="1:56" ht="15" thickBot="1">
      <c r="A131" s="59" t="s">
        <v>11</v>
      </c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90"/>
        <v>0</v>
      </c>
      <c r="K131" s="80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6">
        <v>0</v>
      </c>
      <c r="S131" s="97">
        <f t="shared" si="91"/>
        <v>0</v>
      </c>
      <c r="U131" s="109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9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</row>
    <row r="132" spans="1:56" ht="15">
      <c r="A132" s="35" t="s">
        <v>26</v>
      </c>
      <c r="B132" s="69">
        <f>SUM(B111:B127)</f>
        <v>11.520115566467332</v>
      </c>
      <c r="C132" s="69">
        <f t="shared" ref="C132:I132" si="93">SUM(C111:C127)</f>
        <v>5.8716144710066009</v>
      </c>
      <c r="D132" s="69">
        <f t="shared" si="93"/>
        <v>486.3261679498047</v>
      </c>
      <c r="E132" s="69">
        <f t="shared" si="93"/>
        <v>71.052924852228628</v>
      </c>
      <c r="F132" s="69">
        <f t="shared" si="93"/>
        <v>0</v>
      </c>
      <c r="G132" s="69">
        <f t="shared" si="93"/>
        <v>5.7313643609815701</v>
      </c>
      <c r="H132" s="70">
        <f t="shared" si="93"/>
        <v>0.17035853659580361</v>
      </c>
      <c r="I132" s="40">
        <f t="shared" si="93"/>
        <v>580.67254573708453</v>
      </c>
      <c r="K132" s="81" t="s">
        <v>26</v>
      </c>
      <c r="L132" s="69">
        <f>SUM(L111:L127)</f>
        <v>11.520115566467332</v>
      </c>
      <c r="M132" s="69">
        <f t="shared" ref="M132:S132" si="94">SUM(M111:M127)</f>
        <v>5.8716144710066009</v>
      </c>
      <c r="N132" s="69">
        <f t="shared" si="94"/>
        <v>486.3261679498047</v>
      </c>
      <c r="O132" s="69">
        <f t="shared" si="94"/>
        <v>71.052924852228628</v>
      </c>
      <c r="P132" s="69">
        <f t="shared" si="94"/>
        <v>4.3822264993236555</v>
      </c>
      <c r="Q132" s="69">
        <f t="shared" si="94"/>
        <v>5.7313643609815701</v>
      </c>
      <c r="R132" s="70">
        <f t="shared" si="94"/>
        <v>0.17035853659580361</v>
      </c>
      <c r="S132" s="98">
        <f t="shared" si="94"/>
        <v>585.05477223640833</v>
      </c>
      <c r="U132" s="110" t="s">
        <v>59</v>
      </c>
      <c r="V132" s="130">
        <f>SUM(V111:V127)</f>
        <v>7.1336433387376497</v>
      </c>
      <c r="W132" s="130">
        <f t="shared" ref="W132:AH132" si="95">SUM(W111:W127)</f>
        <v>1.9596535851449057</v>
      </c>
      <c r="X132" s="130">
        <f t="shared" si="95"/>
        <v>5.7313643609815701</v>
      </c>
      <c r="Y132" s="130">
        <f t="shared" si="95"/>
        <v>5.8716144710066009</v>
      </c>
      <c r="Z132" s="130">
        <f t="shared" si="95"/>
        <v>480.92298146282042</v>
      </c>
      <c r="AA132" s="130">
        <f t="shared" si="95"/>
        <v>70.943996779937862</v>
      </c>
      <c r="AB132" s="130">
        <f t="shared" si="95"/>
        <v>4.3822264993236555</v>
      </c>
      <c r="AC132" s="130">
        <f t="shared" si="95"/>
        <v>8.1092917384556422</v>
      </c>
      <c r="AD132" s="131">
        <f t="shared" si="95"/>
        <v>2.4268186425847769</v>
      </c>
      <c r="AE132" s="131">
        <f t="shared" si="95"/>
        <v>0.10892807229076434</v>
      </c>
      <c r="AF132" s="131">
        <f t="shared" si="95"/>
        <v>0.17035853659580361</v>
      </c>
      <c r="AG132" s="131">
        <f t="shared" si="95"/>
        <v>5.4031864869842972</v>
      </c>
      <c r="AH132" s="131">
        <f t="shared" si="95"/>
        <v>0</v>
      </c>
      <c r="AI132" s="132">
        <f>SUM(V132:AC132)</f>
        <v>585.05477223640833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</row>
    <row r="133" spans="1:56" s="13" customFormat="1" ht="15" thickBot="1">
      <c r="A133" s="32" t="s">
        <v>83</v>
      </c>
      <c r="B133" s="49">
        <f>IF($I132=0,"-",B132/$I132)</f>
        <v>1.983926336976052E-2</v>
      </c>
      <c r="C133" s="49">
        <f t="shared" ref="C133:H133" si="96">IF($I132=0,"-",C132/$I132)</f>
        <v>1.011174803098946E-2</v>
      </c>
      <c r="D133" s="49">
        <f t="shared" si="96"/>
        <v>0.83752223438165141</v>
      </c>
      <c r="E133" s="49">
        <f t="shared" si="96"/>
        <v>0.12236315523069312</v>
      </c>
      <c r="F133" s="49">
        <f t="shared" si="96"/>
        <v>0</v>
      </c>
      <c r="G133" s="49">
        <f t="shared" si="96"/>
        <v>9.8702175659198515E-3</v>
      </c>
      <c r="H133" s="71">
        <f t="shared" si="96"/>
        <v>2.933814209858272E-4</v>
      </c>
      <c r="I133" s="50">
        <f>SUM(B133:H133)</f>
        <v>1.0000000000000002</v>
      </c>
      <c r="J133" s="5"/>
      <c r="K133" s="82" t="s">
        <v>83</v>
      </c>
      <c r="L133" s="99">
        <f>IF($S132=0,"-",L132/$S132)</f>
        <v>1.9690661649388777E-2</v>
      </c>
      <c r="M133" s="99">
        <f t="shared" ref="M133:R133" si="97">IF($S132=0,"-",M132/$S132)</f>
        <v>1.0036008164777442E-2</v>
      </c>
      <c r="N133" s="99">
        <f t="shared" si="97"/>
        <v>0.83124895484706951</v>
      </c>
      <c r="O133" s="99">
        <f t="shared" si="97"/>
        <v>0.12144662042602335</v>
      </c>
      <c r="P133" s="99">
        <f t="shared" si="97"/>
        <v>7.4902841704415496E-3</v>
      </c>
      <c r="Q133" s="99">
        <f t="shared" si="97"/>
        <v>9.7962868315270256E-3</v>
      </c>
      <c r="R133" s="100">
        <f t="shared" si="97"/>
        <v>2.9118391077231535E-4</v>
      </c>
      <c r="S133" s="101">
        <f>SUM(L133:R133)</f>
        <v>0.99999999999999989</v>
      </c>
      <c r="T133" s="5"/>
      <c r="U133" s="111" t="s">
        <v>83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</row>
    <row r="134" spans="1:56" ht="15" thickBot="1">
      <c r="A134" s="34"/>
      <c r="B134" s="33"/>
      <c r="C134" s="33"/>
      <c r="D134" s="33"/>
      <c r="E134" s="33"/>
      <c r="F134" s="33"/>
      <c r="G134" s="33"/>
      <c r="H134" s="33"/>
      <c r="I134" s="33"/>
      <c r="K134" s="34"/>
      <c r="L134" s="33"/>
      <c r="M134" s="33"/>
      <c r="N134" s="33"/>
      <c r="O134" s="33"/>
      <c r="P134" s="33"/>
      <c r="Q134" s="33"/>
      <c r="R134" s="33"/>
      <c r="S134" s="33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</row>
    <row r="135" spans="1:56" ht="42.7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7" t="s">
        <v>29</v>
      </c>
      <c r="L135" s="84" t="s">
        <v>0</v>
      </c>
      <c r="M135" s="84" t="s">
        <v>1</v>
      </c>
      <c r="N135" s="84" t="s">
        <v>2</v>
      </c>
      <c r="O135" s="84" t="s">
        <v>3</v>
      </c>
      <c r="P135" s="84" t="s">
        <v>27</v>
      </c>
      <c r="Q135" s="84" t="s">
        <v>4</v>
      </c>
      <c r="R135" s="84" t="s">
        <v>5</v>
      </c>
      <c r="S135" s="85" t="s">
        <v>6</v>
      </c>
      <c r="U135" s="415" t="s">
        <v>29</v>
      </c>
      <c r="V135" s="114" t="s">
        <v>68</v>
      </c>
      <c r="W135" s="114" t="s">
        <v>69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51</v>
      </c>
      <c r="AC135" s="114" t="s">
        <v>63</v>
      </c>
      <c r="AD135" s="115" t="s">
        <v>70</v>
      </c>
      <c r="AE135" s="115" t="s">
        <v>71</v>
      </c>
      <c r="AF135" s="115" t="s">
        <v>72</v>
      </c>
      <c r="AG135" s="115" t="s">
        <v>73</v>
      </c>
      <c r="AH135" s="115" t="s">
        <v>74</v>
      </c>
      <c r="AI135" s="116" t="s">
        <v>59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</row>
    <row r="136" spans="1:56" ht="15" customHeight="1">
      <c r="A136" s="447" t="s">
        <v>29</v>
      </c>
      <c r="B136" s="387" t="s">
        <v>115</v>
      </c>
      <c r="C136" s="388"/>
      <c r="D136" s="388"/>
      <c r="E136" s="388"/>
      <c r="F136" s="388"/>
      <c r="G136" s="388"/>
      <c r="H136" s="388"/>
      <c r="I136" s="389"/>
      <c r="K136" s="408" t="s">
        <v>29</v>
      </c>
      <c r="L136" s="390" t="s">
        <v>115</v>
      </c>
      <c r="M136" s="391"/>
      <c r="N136" s="391"/>
      <c r="O136" s="391"/>
      <c r="P136" s="391"/>
      <c r="Q136" s="391"/>
      <c r="R136" s="391"/>
      <c r="S136" s="392"/>
      <c r="U136" s="416" t="s">
        <v>29</v>
      </c>
      <c r="V136" s="413" t="s">
        <v>115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</row>
    <row r="137" spans="1:56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  <c r="K137" s="83" t="s">
        <v>7</v>
      </c>
      <c r="L137" s="38">
        <v>0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102">
        <v>0</v>
      </c>
      <c r="S137" s="103">
        <f>SUM(L137:R137)</f>
        <v>0</v>
      </c>
      <c r="U137" s="104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</row>
    <row r="138" spans="1:56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98">SUM(B138:H138)</f>
        <v>0</v>
      </c>
      <c r="K138" s="75" t="s">
        <v>8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9">
        <v>0</v>
      </c>
      <c r="S138" s="90">
        <f t="shared" ref="S138:S157" si="99">SUM(L138:R138)</f>
        <v>0</v>
      </c>
      <c r="U138" s="105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00">SUM(V138:AC138)</f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</row>
    <row r="139" spans="1:56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98"/>
        <v>0</v>
      </c>
      <c r="K139" s="76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6">
        <v>0</v>
      </c>
      <c r="S139" s="87">
        <f t="shared" si="99"/>
        <v>0</v>
      </c>
      <c r="U139" s="106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00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</row>
    <row r="140" spans="1:56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98"/>
        <v>0</v>
      </c>
      <c r="K140" s="75" t="s">
        <v>52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9">
        <v>0</v>
      </c>
      <c r="S140" s="90">
        <f t="shared" si="99"/>
        <v>0</v>
      </c>
      <c r="U140" s="105" t="s">
        <v>52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00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</row>
    <row r="141" spans="1:56" ht="15">
      <c r="A141" s="29" t="s">
        <v>16</v>
      </c>
      <c r="B141" s="44">
        <v>1.529394921425943</v>
      </c>
      <c r="C141" s="44">
        <v>19.023762524310815</v>
      </c>
      <c r="D141" s="44">
        <v>1.9397468307865631</v>
      </c>
      <c r="E141" s="44">
        <v>0</v>
      </c>
      <c r="F141" s="457"/>
      <c r="G141" s="44">
        <v>0</v>
      </c>
      <c r="H141" s="45">
        <v>0</v>
      </c>
      <c r="I141" s="40">
        <f t="shared" si="98"/>
        <v>22.492904276523323</v>
      </c>
      <c r="K141" s="76" t="s">
        <v>16</v>
      </c>
      <c r="L141" s="44">
        <v>1.529394921425943</v>
      </c>
      <c r="M141" s="44">
        <v>19.023762524310815</v>
      </c>
      <c r="N141" s="44">
        <v>1.9397468307865631</v>
      </c>
      <c r="O141" s="44">
        <v>0</v>
      </c>
      <c r="P141" s="44">
        <v>0</v>
      </c>
      <c r="Q141" s="44">
        <v>0</v>
      </c>
      <c r="R141" s="86">
        <v>0</v>
      </c>
      <c r="S141" s="87">
        <f t="shared" si="99"/>
        <v>22.492904276523323</v>
      </c>
      <c r="U141" s="106" t="s">
        <v>16</v>
      </c>
      <c r="V141" s="117">
        <v>1.529394921425943</v>
      </c>
      <c r="W141" s="117">
        <v>0</v>
      </c>
      <c r="X141" s="117">
        <v>0</v>
      </c>
      <c r="Y141" s="117">
        <v>19.023762524310815</v>
      </c>
      <c r="Z141" s="117">
        <v>0.11881335481970863</v>
      </c>
      <c r="AA141" s="117">
        <v>0</v>
      </c>
      <c r="AB141" s="117">
        <v>0</v>
      </c>
      <c r="AC141" s="118">
        <v>1.8209334759668545</v>
      </c>
      <c r="AD141" s="119">
        <v>0</v>
      </c>
      <c r="AE141" s="119">
        <v>0</v>
      </c>
      <c r="AF141" s="119">
        <v>0</v>
      </c>
      <c r="AG141" s="119">
        <v>1.8209334759668545</v>
      </c>
      <c r="AH141" s="119">
        <v>0</v>
      </c>
      <c r="AI141" s="120">
        <f t="shared" si="100"/>
        <v>22.492904276523319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</row>
    <row r="142" spans="1:56" ht="15">
      <c r="A142" s="28" t="s">
        <v>64</v>
      </c>
      <c r="B142" s="41">
        <v>6.3497042139042383</v>
      </c>
      <c r="C142" s="41">
        <v>0.91802952490181755</v>
      </c>
      <c r="D142" s="41">
        <v>3.3202067817282401</v>
      </c>
      <c r="E142" s="41">
        <v>0</v>
      </c>
      <c r="F142" s="457"/>
      <c r="G142" s="41">
        <v>0</v>
      </c>
      <c r="H142" s="42">
        <v>0</v>
      </c>
      <c r="I142" s="43">
        <f t="shared" si="98"/>
        <v>10.587940520534296</v>
      </c>
      <c r="K142" s="75" t="s">
        <v>64</v>
      </c>
      <c r="L142" s="88">
        <v>6.3497042139042383</v>
      </c>
      <c r="M142" s="88">
        <v>0.91802952490181755</v>
      </c>
      <c r="N142" s="88">
        <v>3.3202067817282401</v>
      </c>
      <c r="O142" s="88">
        <v>0</v>
      </c>
      <c r="P142" s="88">
        <v>0</v>
      </c>
      <c r="Q142" s="88">
        <v>0</v>
      </c>
      <c r="R142" s="89">
        <v>0</v>
      </c>
      <c r="S142" s="90">
        <f t="shared" si="99"/>
        <v>10.587940520534296</v>
      </c>
      <c r="U142" s="105" t="s">
        <v>53</v>
      </c>
      <c r="V142" s="121">
        <v>6.3497042139042383</v>
      </c>
      <c r="W142" s="121">
        <v>0</v>
      </c>
      <c r="X142" s="121">
        <v>0</v>
      </c>
      <c r="Y142" s="121">
        <v>0.91802952490181755</v>
      </c>
      <c r="Z142" s="121">
        <v>1.2750410068080797</v>
      </c>
      <c r="AA142" s="121">
        <v>0</v>
      </c>
      <c r="AB142" s="121">
        <v>0</v>
      </c>
      <c r="AC142" s="122">
        <v>2.0451657749201604</v>
      </c>
      <c r="AD142" s="121">
        <v>0</v>
      </c>
      <c r="AE142" s="121">
        <v>0</v>
      </c>
      <c r="AF142" s="121">
        <v>0</v>
      </c>
      <c r="AG142" s="121">
        <v>2.0451657749201604</v>
      </c>
      <c r="AH142" s="121">
        <v>0</v>
      </c>
      <c r="AI142" s="123">
        <f t="shared" si="100"/>
        <v>10.587940520534296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</row>
    <row r="143" spans="1:56" ht="15">
      <c r="A143" s="29" t="s">
        <v>54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98"/>
        <v>0</v>
      </c>
      <c r="K143" s="76" t="s">
        <v>54</v>
      </c>
      <c r="L143" s="44">
        <v>0</v>
      </c>
      <c r="M143" s="44">
        <v>0</v>
      </c>
      <c r="N143" s="44">
        <v>0</v>
      </c>
      <c r="O143" s="44">
        <v>0</v>
      </c>
      <c r="P143" s="44">
        <v>18.47319487895745</v>
      </c>
      <c r="Q143" s="44">
        <v>0</v>
      </c>
      <c r="R143" s="86">
        <v>0</v>
      </c>
      <c r="S143" s="87">
        <f t="shared" si="99"/>
        <v>18.47319487895745</v>
      </c>
      <c r="U143" s="106" t="s">
        <v>54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18.47319487895745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00"/>
        <v>18.47319487895745</v>
      </c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</row>
    <row r="144" spans="1:56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98"/>
        <v>0</v>
      </c>
      <c r="K144" s="75" t="s">
        <v>12</v>
      </c>
      <c r="L144" s="88">
        <v>0</v>
      </c>
      <c r="M144" s="88">
        <v>0</v>
      </c>
      <c r="N144" s="88">
        <v>0</v>
      </c>
      <c r="O144" s="88">
        <v>0</v>
      </c>
      <c r="P144" s="88">
        <v>0.74778781488785562</v>
      </c>
      <c r="Q144" s="88">
        <v>0</v>
      </c>
      <c r="R144" s="89">
        <v>0</v>
      </c>
      <c r="S144" s="90">
        <f t="shared" si="99"/>
        <v>0.74778781488785562</v>
      </c>
      <c r="U144" s="105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0.74778781488785562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00"/>
        <v>0.74778781488785562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</row>
    <row r="145" spans="1:56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98"/>
        <v>0</v>
      </c>
      <c r="K145" s="76" t="s">
        <v>55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6">
        <v>0</v>
      </c>
      <c r="S145" s="87">
        <f t="shared" si="99"/>
        <v>0</v>
      </c>
      <c r="U145" s="106" t="s">
        <v>55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00"/>
        <v>0</v>
      </c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</row>
    <row r="146" spans="1:56" ht="15">
      <c r="A146" s="28" t="s">
        <v>17</v>
      </c>
      <c r="B146" s="41">
        <v>0</v>
      </c>
      <c r="C146" s="41">
        <v>0</v>
      </c>
      <c r="D146" s="41">
        <v>2.5907854840717821</v>
      </c>
      <c r="E146" s="41">
        <v>0</v>
      </c>
      <c r="F146" s="457"/>
      <c r="G146" s="41">
        <v>0</v>
      </c>
      <c r="H146" s="42">
        <v>0</v>
      </c>
      <c r="I146" s="43">
        <f t="shared" si="98"/>
        <v>2.5907854840717821</v>
      </c>
      <c r="K146" s="75" t="s">
        <v>17</v>
      </c>
      <c r="L146" s="88">
        <v>0</v>
      </c>
      <c r="M146" s="88">
        <v>0</v>
      </c>
      <c r="N146" s="88">
        <v>2.5907854840717821</v>
      </c>
      <c r="O146" s="88">
        <v>0</v>
      </c>
      <c r="P146" s="88">
        <v>0</v>
      </c>
      <c r="Q146" s="88">
        <v>0</v>
      </c>
      <c r="R146" s="89">
        <v>0</v>
      </c>
      <c r="S146" s="90">
        <f t="shared" si="99"/>
        <v>2.5907854840717821</v>
      </c>
      <c r="U146" s="105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2.5907854840717821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00"/>
        <v>2.5907854840717821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</row>
    <row r="147" spans="1:56" ht="15">
      <c r="A147" s="29" t="s">
        <v>139</v>
      </c>
      <c r="B147" s="44">
        <v>254.40872609084437</v>
      </c>
      <c r="C147" s="44">
        <v>1031.7638452248632</v>
      </c>
      <c r="D147" s="44">
        <v>231.56475153168151</v>
      </c>
      <c r="E147" s="44">
        <v>0</v>
      </c>
      <c r="F147" s="457"/>
      <c r="G147" s="44">
        <v>0</v>
      </c>
      <c r="H147" s="45">
        <v>0</v>
      </c>
      <c r="I147" s="40">
        <f t="shared" si="98"/>
        <v>1517.7373228473889</v>
      </c>
      <c r="K147" s="76" t="s">
        <v>139</v>
      </c>
      <c r="L147" s="44">
        <v>254.40872609084437</v>
      </c>
      <c r="M147" s="44">
        <v>1031.7638452248632</v>
      </c>
      <c r="N147" s="44">
        <v>231.56475153168151</v>
      </c>
      <c r="O147" s="44">
        <v>0</v>
      </c>
      <c r="P147" s="44">
        <v>0.26841557488186063</v>
      </c>
      <c r="Q147" s="44">
        <v>0</v>
      </c>
      <c r="R147" s="86">
        <v>0</v>
      </c>
      <c r="S147" s="87">
        <f t="shared" si="99"/>
        <v>1518.0057384222707</v>
      </c>
      <c r="U147" s="106" t="s">
        <v>139</v>
      </c>
      <c r="V147" s="117">
        <v>249.9400894345016</v>
      </c>
      <c r="W147" s="117">
        <v>0</v>
      </c>
      <c r="X147" s="117">
        <v>0</v>
      </c>
      <c r="Y147" s="117">
        <v>1031.7638452248632</v>
      </c>
      <c r="Z147" s="117">
        <v>231.56475153168151</v>
      </c>
      <c r="AA147" s="117">
        <v>0</v>
      </c>
      <c r="AB147" s="117">
        <v>0.26841557488186063</v>
      </c>
      <c r="AC147" s="118">
        <v>4.4686366563427544</v>
      </c>
      <c r="AD147" s="117">
        <v>4.4686366563427544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00"/>
        <v>1518.0057384222707</v>
      </c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</row>
    <row r="148" spans="1:56" ht="15">
      <c r="A148" s="28" t="s">
        <v>25</v>
      </c>
      <c r="B148" s="41">
        <v>528.58152245249948</v>
      </c>
      <c r="C148" s="41">
        <v>22.344944995985646</v>
      </c>
      <c r="D148" s="41">
        <v>7.1643691992036844</v>
      </c>
      <c r="E148" s="41">
        <v>1055.1898395534415</v>
      </c>
      <c r="F148" s="457"/>
      <c r="G148" s="41">
        <v>198.3203193858073</v>
      </c>
      <c r="H148" s="42">
        <v>0</v>
      </c>
      <c r="I148" s="43">
        <f t="shared" si="98"/>
        <v>1811.6009955869376</v>
      </c>
      <c r="K148" s="75" t="s">
        <v>25</v>
      </c>
      <c r="L148" s="88">
        <v>528.58152245249948</v>
      </c>
      <c r="M148" s="88">
        <v>22.344944995985646</v>
      </c>
      <c r="N148" s="88">
        <v>7.1643691992036844</v>
      </c>
      <c r="O148" s="88">
        <v>1055.1898395534415</v>
      </c>
      <c r="P148" s="88">
        <v>21.951326470251356</v>
      </c>
      <c r="Q148" s="88">
        <v>198.3203193858073</v>
      </c>
      <c r="R148" s="89">
        <v>0</v>
      </c>
      <c r="S148" s="90">
        <f t="shared" si="99"/>
        <v>1833.552322057189</v>
      </c>
      <c r="U148" s="105" t="s">
        <v>25</v>
      </c>
      <c r="V148" s="121">
        <v>14.783279299498812</v>
      </c>
      <c r="W148" s="121">
        <v>365.86872734042606</v>
      </c>
      <c r="X148" s="121">
        <v>198.3203193858073</v>
      </c>
      <c r="Y148" s="121">
        <v>22.344944995985646</v>
      </c>
      <c r="Z148" s="121">
        <v>7.0871333765633473</v>
      </c>
      <c r="AA148" s="121">
        <v>602.38027504722288</v>
      </c>
      <c r="AB148" s="121">
        <v>21.951326470251356</v>
      </c>
      <c r="AC148" s="122">
        <v>600.81631614143362</v>
      </c>
      <c r="AD148" s="121">
        <v>147.92951581257464</v>
      </c>
      <c r="AE148" s="121">
        <v>452.80956450621858</v>
      </c>
      <c r="AF148" s="121">
        <v>0</v>
      </c>
      <c r="AG148" s="121">
        <v>7.7235822640337196E-2</v>
      </c>
      <c r="AH148" s="121">
        <v>0</v>
      </c>
      <c r="AI148" s="123">
        <f t="shared" si="100"/>
        <v>1833.552322057189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</row>
    <row r="149" spans="1:56" ht="15">
      <c r="A149" s="29" t="s">
        <v>24</v>
      </c>
      <c r="B149" s="44">
        <v>451.27043129854712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98"/>
        <v>451.27043129854712</v>
      </c>
      <c r="K149" s="76" t="s">
        <v>24</v>
      </c>
      <c r="L149" s="44">
        <v>451.27043129854712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6">
        <v>0</v>
      </c>
      <c r="S149" s="87">
        <f t="shared" si="99"/>
        <v>451.27043129854712</v>
      </c>
      <c r="U149" s="106" t="s">
        <v>24</v>
      </c>
      <c r="V149" s="117">
        <v>90.254086259709425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361.0163450388377</v>
      </c>
      <c r="AD149" s="117">
        <v>361.0163450388377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00"/>
        <v>451.27043129854712</v>
      </c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</row>
    <row r="150" spans="1:56" ht="15">
      <c r="A150" s="28" t="s">
        <v>56</v>
      </c>
      <c r="B150" s="41">
        <v>8.5531711639146198E-3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98"/>
        <v>8.5531711639146198E-3</v>
      </c>
      <c r="K150" s="75" t="s">
        <v>56</v>
      </c>
      <c r="L150" s="88">
        <v>8.5531711639146198E-3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9">
        <v>0</v>
      </c>
      <c r="S150" s="90">
        <f t="shared" si="99"/>
        <v>8.5531711639146198E-3</v>
      </c>
      <c r="U150" s="105" t="s">
        <v>56</v>
      </c>
      <c r="V150" s="121">
        <v>8.5531711639146198E-3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00"/>
        <v>8.5531711639146198E-3</v>
      </c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</row>
    <row r="151" spans="1:56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98"/>
        <v>0</v>
      </c>
      <c r="K151" s="76" t="s">
        <v>22</v>
      </c>
      <c r="L151" s="44">
        <v>0</v>
      </c>
      <c r="M151" s="44">
        <v>0</v>
      </c>
      <c r="N151" s="44">
        <v>0</v>
      </c>
      <c r="O151" s="44">
        <v>0</v>
      </c>
      <c r="P151" s="44">
        <v>0.67418880721506191</v>
      </c>
      <c r="Q151" s="44">
        <v>0</v>
      </c>
      <c r="R151" s="86">
        <v>0</v>
      </c>
      <c r="S151" s="87">
        <f t="shared" si="99"/>
        <v>0.67418880721506191</v>
      </c>
      <c r="U151" s="106" t="s">
        <v>22</v>
      </c>
      <c r="V151" s="117">
        <v>0</v>
      </c>
      <c r="W151" s="117">
        <v>0</v>
      </c>
      <c r="X151" s="117">
        <v>0</v>
      </c>
      <c r="Y151" s="117">
        <v>0</v>
      </c>
      <c r="Z151" s="117">
        <v>0</v>
      </c>
      <c r="AA151" s="117">
        <v>0</v>
      </c>
      <c r="AB151" s="117">
        <v>0.67418880721506191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00"/>
        <v>0.67418880721506191</v>
      </c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</row>
    <row r="152" spans="1:56" ht="15">
      <c r="A152" s="28" t="s">
        <v>21</v>
      </c>
      <c r="B152" s="41">
        <v>0</v>
      </c>
      <c r="C152" s="41">
        <v>5.5364842228287428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98"/>
        <v>5.5364842228287428</v>
      </c>
      <c r="K152" s="75" t="s">
        <v>21</v>
      </c>
      <c r="L152" s="88">
        <v>0</v>
      </c>
      <c r="M152" s="88">
        <v>5.5364842228287428</v>
      </c>
      <c r="N152" s="88">
        <v>0</v>
      </c>
      <c r="O152" s="88">
        <v>0</v>
      </c>
      <c r="P152" s="88">
        <v>0</v>
      </c>
      <c r="Q152" s="88">
        <v>0</v>
      </c>
      <c r="R152" s="89">
        <v>0</v>
      </c>
      <c r="S152" s="90">
        <f t="shared" si="99"/>
        <v>5.5364842228287428</v>
      </c>
      <c r="U152" s="105" t="s">
        <v>57</v>
      </c>
      <c r="V152" s="121">
        <v>0</v>
      </c>
      <c r="W152" s="121">
        <v>0</v>
      </c>
      <c r="X152" s="121">
        <v>0</v>
      </c>
      <c r="Y152" s="121">
        <v>5.5364842228287428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00"/>
        <v>5.5364842228287428</v>
      </c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</row>
    <row r="153" spans="1:56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98"/>
        <v>0</v>
      </c>
      <c r="K153" s="77" t="s">
        <v>60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6">
        <v>0</v>
      </c>
      <c r="S153" s="87">
        <f t="shared" si="99"/>
        <v>0</v>
      </c>
      <c r="U153" s="107" t="s">
        <v>58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00"/>
        <v>0</v>
      </c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</row>
    <row r="154" spans="1:56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98"/>
        <v>0</v>
      </c>
      <c r="K154" s="78" t="s">
        <v>23</v>
      </c>
      <c r="L154" s="91">
        <v>0</v>
      </c>
      <c r="M154" s="91">
        <v>0</v>
      </c>
      <c r="N154" s="91">
        <v>0</v>
      </c>
      <c r="O154" s="91">
        <v>0</v>
      </c>
      <c r="P154" s="91">
        <v>0</v>
      </c>
      <c r="Q154" s="91">
        <v>0</v>
      </c>
      <c r="R154" s="92">
        <v>0</v>
      </c>
      <c r="S154" s="93">
        <f t="shared" si="99"/>
        <v>0</v>
      </c>
      <c r="U154" s="108" t="s">
        <v>61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00"/>
        <v>0</v>
      </c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</row>
    <row r="155" spans="1:56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98"/>
        <v>0</v>
      </c>
      <c r="K155" s="79" t="s">
        <v>19</v>
      </c>
      <c r="L155" s="64">
        <v>0</v>
      </c>
      <c r="M155" s="64">
        <v>0</v>
      </c>
      <c r="N155" s="64">
        <v>0</v>
      </c>
      <c r="O155" s="64">
        <v>0</v>
      </c>
      <c r="P155" s="64">
        <v>0</v>
      </c>
      <c r="Q155" s="64">
        <v>0</v>
      </c>
      <c r="R155" s="94">
        <v>0</v>
      </c>
      <c r="S155" s="95">
        <f t="shared" si="99"/>
        <v>0</v>
      </c>
      <c r="U155" s="109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00"/>
        <v>0</v>
      </c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</row>
    <row r="156" spans="1:56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98"/>
        <v>0</v>
      </c>
      <c r="K156" s="78" t="s">
        <v>20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s="91">
        <v>0</v>
      </c>
      <c r="R156" s="92">
        <v>0</v>
      </c>
      <c r="S156" s="93">
        <f t="shared" si="99"/>
        <v>0</v>
      </c>
      <c r="U156" s="108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00"/>
        <v>0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</row>
    <row r="157" spans="1:56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98"/>
        <v>0</v>
      </c>
      <c r="K157" s="80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6">
        <v>0</v>
      </c>
      <c r="S157" s="97">
        <f t="shared" si="99"/>
        <v>0</v>
      </c>
      <c r="U157" s="109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00"/>
        <v>0</v>
      </c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</row>
    <row r="158" spans="1:56" ht="15">
      <c r="A158" s="35" t="s">
        <v>26</v>
      </c>
      <c r="B158" s="69">
        <f>SUM(B137:B153)</f>
        <v>1242.1483321483852</v>
      </c>
      <c r="C158" s="69">
        <f t="shared" ref="C158:I158" si="101">SUM(C137:C153)</f>
        <v>1079.58706649289</v>
      </c>
      <c r="D158" s="69">
        <f t="shared" si="101"/>
        <v>246.57985982747178</v>
      </c>
      <c r="E158" s="69">
        <f t="shared" si="101"/>
        <v>1055.1898395534415</v>
      </c>
      <c r="F158" s="69">
        <f t="shared" si="101"/>
        <v>0</v>
      </c>
      <c r="G158" s="69">
        <f t="shared" si="101"/>
        <v>198.3203193858073</v>
      </c>
      <c r="H158" s="70">
        <f t="shared" si="101"/>
        <v>0</v>
      </c>
      <c r="I158" s="40">
        <f t="shared" si="101"/>
        <v>3821.8254174079952</v>
      </c>
      <c r="K158" s="81" t="s">
        <v>26</v>
      </c>
      <c r="L158" s="69">
        <f>SUM(L137:L153)</f>
        <v>1242.1483321483852</v>
      </c>
      <c r="M158" s="69">
        <f t="shared" ref="M158:S158" si="102">SUM(M137:M153)</f>
        <v>1079.58706649289</v>
      </c>
      <c r="N158" s="69">
        <f t="shared" si="102"/>
        <v>246.57985982747178</v>
      </c>
      <c r="O158" s="69">
        <f t="shared" si="102"/>
        <v>1055.1898395534415</v>
      </c>
      <c r="P158" s="69">
        <f t="shared" si="102"/>
        <v>42.114913546193584</v>
      </c>
      <c r="Q158" s="69">
        <f t="shared" si="102"/>
        <v>198.3203193858073</v>
      </c>
      <c r="R158" s="70">
        <f t="shared" si="102"/>
        <v>0</v>
      </c>
      <c r="S158" s="98">
        <f t="shared" si="102"/>
        <v>3863.9403309541894</v>
      </c>
      <c r="U158" s="110" t="s">
        <v>59</v>
      </c>
      <c r="V158" s="130">
        <f>SUM(V137:V153)</f>
        <v>362.86510730020393</v>
      </c>
      <c r="W158" s="130">
        <f t="shared" ref="W158:AH158" si="103">SUM(W137:W153)</f>
        <v>365.86872734042606</v>
      </c>
      <c r="X158" s="130">
        <f t="shared" si="103"/>
        <v>198.3203193858073</v>
      </c>
      <c r="Y158" s="130">
        <f t="shared" si="103"/>
        <v>1079.58706649289</v>
      </c>
      <c r="Z158" s="130">
        <f t="shared" si="103"/>
        <v>242.63652475394443</v>
      </c>
      <c r="AA158" s="130">
        <f t="shared" si="103"/>
        <v>602.38027504722288</v>
      </c>
      <c r="AB158" s="130">
        <f t="shared" si="103"/>
        <v>42.114913546193584</v>
      </c>
      <c r="AC158" s="130">
        <f t="shared" si="103"/>
        <v>970.16739708750106</v>
      </c>
      <c r="AD158" s="131">
        <f t="shared" si="103"/>
        <v>513.41449750775507</v>
      </c>
      <c r="AE158" s="131">
        <f t="shared" si="103"/>
        <v>452.80956450621858</v>
      </c>
      <c r="AF158" s="131">
        <f t="shared" si="103"/>
        <v>0</v>
      </c>
      <c r="AG158" s="131">
        <f t="shared" si="103"/>
        <v>3.943335073527352</v>
      </c>
      <c r="AH158" s="131">
        <f t="shared" si="103"/>
        <v>0</v>
      </c>
      <c r="AI158" s="132">
        <f>SUM(V158:AC158)</f>
        <v>3863.9403309541894</v>
      </c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</row>
    <row r="159" spans="1:56" s="3" customFormat="1" ht="15" thickBot="1">
      <c r="A159" s="32" t="s">
        <v>83</v>
      </c>
      <c r="B159" s="49">
        <f>IF($I158=0,"-",B158/$I158)</f>
        <v>0.32501440973481832</v>
      </c>
      <c r="C159" s="49">
        <f t="shared" ref="C159:H159" si="104">IF($I158=0,"-",C158/$I158)</f>
        <v>0.28247943026792627</v>
      </c>
      <c r="D159" s="49">
        <f t="shared" si="104"/>
        <v>6.4518870669583075E-2</v>
      </c>
      <c r="E159" s="49">
        <f t="shared" si="104"/>
        <v>0.27609577212689196</v>
      </c>
      <c r="F159" s="49">
        <f t="shared" si="104"/>
        <v>0</v>
      </c>
      <c r="G159" s="49">
        <f t="shared" si="104"/>
        <v>5.189151720078055E-2</v>
      </c>
      <c r="H159" s="71">
        <f t="shared" si="104"/>
        <v>0</v>
      </c>
      <c r="I159" s="50">
        <f>SUM(B159:H159)</f>
        <v>1</v>
      </c>
      <c r="J159" s="5"/>
      <c r="K159" s="82" t="s">
        <v>83</v>
      </c>
      <c r="L159" s="99">
        <f>IF($S158=0,"-",L158/$S158)</f>
        <v>0.32147192393150648</v>
      </c>
      <c r="M159" s="99">
        <f t="shared" ref="M159:R159" si="105">IF($S158=0,"-",M158/$S158)</f>
        <v>0.27940055332746017</v>
      </c>
      <c r="N159" s="99">
        <f t="shared" si="105"/>
        <v>6.3815648976799685E-2</v>
      </c>
      <c r="O159" s="99">
        <f t="shared" si="105"/>
        <v>0.27308647369636407</v>
      </c>
      <c r="P159" s="99">
        <f t="shared" si="105"/>
        <v>1.0899473060908636E-2</v>
      </c>
      <c r="Q159" s="99">
        <f t="shared" si="105"/>
        <v>5.132592700696096E-2</v>
      </c>
      <c r="R159" s="100">
        <f t="shared" si="105"/>
        <v>0</v>
      </c>
      <c r="S159" s="101">
        <f>SUM(L159:R159)</f>
        <v>1</v>
      </c>
      <c r="T159" s="5"/>
      <c r="U159" s="111" t="s">
        <v>83</v>
      </c>
      <c r="V159" s="133">
        <f>+V158/$AI158</f>
        <v>9.3910639456121048E-2</v>
      </c>
      <c r="W159" s="133">
        <f t="shared" ref="W159:AH159" si="106">+W158/$AI158</f>
        <v>9.4687985839076297E-2</v>
      </c>
      <c r="X159" s="133">
        <f t="shared" si="106"/>
        <v>5.132592700696096E-2</v>
      </c>
      <c r="Y159" s="133">
        <f t="shared" si="106"/>
        <v>0.27940055332746017</v>
      </c>
      <c r="Z159" s="133">
        <f t="shared" si="106"/>
        <v>6.2795101365870729E-2</v>
      </c>
      <c r="AA159" s="133">
        <f t="shared" si="106"/>
        <v>0.15589792373902076</v>
      </c>
      <c r="AB159" s="133">
        <f t="shared" si="106"/>
        <v>1.0899473060908636E-2</v>
      </c>
      <c r="AC159" s="133">
        <f t="shared" si="106"/>
        <v>0.25108239620458139</v>
      </c>
      <c r="AD159" s="133">
        <f t="shared" si="106"/>
        <v>0.13287329863630912</v>
      </c>
      <c r="AE159" s="133">
        <f t="shared" si="106"/>
        <v>0.11718854995734329</v>
      </c>
      <c r="AF159" s="133">
        <f t="shared" si="106"/>
        <v>0</v>
      </c>
      <c r="AG159" s="133">
        <f t="shared" si="106"/>
        <v>1.0205476109289597E-3</v>
      </c>
      <c r="AH159" s="133">
        <f t="shared" si="106"/>
        <v>0</v>
      </c>
      <c r="AI159" s="134">
        <f>SUM(V159:AC159)</f>
        <v>1</v>
      </c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</row>
    <row r="160" spans="1:56" ht="15" thickBot="1">
      <c r="A160" s="33"/>
      <c r="B160" s="33"/>
      <c r="C160" s="33"/>
      <c r="D160" s="33"/>
      <c r="E160" s="33"/>
      <c r="F160" s="33"/>
      <c r="G160" s="33"/>
      <c r="H160" s="33"/>
      <c r="I160" s="33"/>
      <c r="K160" s="33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</row>
    <row r="161" spans="1:56" ht="42.7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7" t="s">
        <v>30</v>
      </c>
      <c r="L161" s="84" t="s">
        <v>0</v>
      </c>
      <c r="M161" s="84" t="s">
        <v>1</v>
      </c>
      <c r="N161" s="84" t="s">
        <v>2</v>
      </c>
      <c r="O161" s="84" t="s">
        <v>3</v>
      </c>
      <c r="P161" s="84" t="s">
        <v>27</v>
      </c>
      <c r="Q161" s="84" t="s">
        <v>4</v>
      </c>
      <c r="R161" s="84" t="s">
        <v>5</v>
      </c>
      <c r="S161" s="85" t="s">
        <v>6</v>
      </c>
      <c r="U161" s="415" t="s">
        <v>30</v>
      </c>
      <c r="V161" s="114" t="s">
        <v>68</v>
      </c>
      <c r="W161" s="114" t="s">
        <v>69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51</v>
      </c>
      <c r="AC161" s="114" t="s">
        <v>63</v>
      </c>
      <c r="AD161" s="115" t="s">
        <v>70</v>
      </c>
      <c r="AE161" s="115" t="s">
        <v>71</v>
      </c>
      <c r="AF161" s="115" t="s">
        <v>72</v>
      </c>
      <c r="AG161" s="115" t="s">
        <v>73</v>
      </c>
      <c r="AH161" s="115" t="s">
        <v>74</v>
      </c>
      <c r="AI161" s="116" t="s">
        <v>59</v>
      </c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</row>
    <row r="162" spans="1:56" ht="15" customHeight="1">
      <c r="A162" s="447" t="s">
        <v>30</v>
      </c>
      <c r="B162" s="387" t="s">
        <v>115</v>
      </c>
      <c r="C162" s="388"/>
      <c r="D162" s="388"/>
      <c r="E162" s="388"/>
      <c r="F162" s="388"/>
      <c r="G162" s="388"/>
      <c r="H162" s="388"/>
      <c r="I162" s="389"/>
      <c r="K162" s="408" t="s">
        <v>30</v>
      </c>
      <c r="L162" s="390" t="s">
        <v>115</v>
      </c>
      <c r="M162" s="391"/>
      <c r="N162" s="391"/>
      <c r="O162" s="391"/>
      <c r="P162" s="391"/>
      <c r="Q162" s="391"/>
      <c r="R162" s="391"/>
      <c r="S162" s="392"/>
      <c r="U162" s="416" t="s">
        <v>30</v>
      </c>
      <c r="V162" s="413" t="s">
        <v>115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</row>
    <row r="163" spans="1:56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  <c r="K163" s="83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2">
        <v>0</v>
      </c>
      <c r="S163" s="103">
        <f>SUM(L163:R163)</f>
        <v>0</v>
      </c>
      <c r="U163" s="104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</row>
    <row r="164" spans="1:56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107">SUM(B164:H164)</f>
        <v>0</v>
      </c>
      <c r="K164" s="75" t="s">
        <v>8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9">
        <v>0</v>
      </c>
      <c r="S164" s="90">
        <f t="shared" ref="S164:S183" si="108">SUM(L164:R164)</f>
        <v>0</v>
      </c>
      <c r="U164" s="105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09">SUM(V164:AC164)</f>
        <v>0</v>
      </c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</row>
    <row r="165" spans="1:56" ht="15">
      <c r="A165" s="29" t="s">
        <v>10</v>
      </c>
      <c r="B165" s="44">
        <v>0</v>
      </c>
      <c r="C165" s="44">
        <v>0</v>
      </c>
      <c r="D165" s="44">
        <v>121.51459793772659</v>
      </c>
      <c r="E165" s="44">
        <v>0</v>
      </c>
      <c r="F165" s="457"/>
      <c r="G165" s="44">
        <v>0</v>
      </c>
      <c r="H165" s="45">
        <v>0</v>
      </c>
      <c r="I165" s="40">
        <f t="shared" si="107"/>
        <v>121.51459793772659</v>
      </c>
      <c r="K165" s="76" t="s">
        <v>10</v>
      </c>
      <c r="L165" s="44">
        <v>0</v>
      </c>
      <c r="M165" s="44">
        <v>0</v>
      </c>
      <c r="N165" s="44">
        <v>121.51459793772659</v>
      </c>
      <c r="O165" s="44">
        <v>0</v>
      </c>
      <c r="P165" s="44">
        <v>0</v>
      </c>
      <c r="Q165" s="44">
        <v>0</v>
      </c>
      <c r="R165" s="86">
        <v>0</v>
      </c>
      <c r="S165" s="87">
        <f t="shared" si="108"/>
        <v>121.51459793772659</v>
      </c>
      <c r="U165" s="106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121.51459793772659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09"/>
        <v>121.51459793772659</v>
      </c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</row>
    <row r="166" spans="1:56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107"/>
        <v>0</v>
      </c>
      <c r="K166" s="75" t="s">
        <v>52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9">
        <v>0</v>
      </c>
      <c r="S166" s="90">
        <f t="shared" si="108"/>
        <v>0</v>
      </c>
      <c r="U166" s="105" t="s">
        <v>52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09"/>
        <v>0</v>
      </c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</row>
    <row r="167" spans="1:56" ht="15">
      <c r="A167" s="29" t="s">
        <v>16</v>
      </c>
      <c r="B167" s="44">
        <v>2.0883550495329493</v>
      </c>
      <c r="C167" s="44">
        <v>0</v>
      </c>
      <c r="D167" s="44">
        <v>12.899043969261687</v>
      </c>
      <c r="E167" s="44">
        <v>0</v>
      </c>
      <c r="F167" s="457"/>
      <c r="G167" s="44">
        <v>0</v>
      </c>
      <c r="H167" s="45">
        <v>0</v>
      </c>
      <c r="I167" s="40">
        <f t="shared" si="107"/>
        <v>14.987399018794637</v>
      </c>
      <c r="K167" s="76" t="s">
        <v>16</v>
      </c>
      <c r="L167" s="44">
        <v>2.0883550495329493</v>
      </c>
      <c r="M167" s="44">
        <v>0</v>
      </c>
      <c r="N167" s="44">
        <v>12.899043969261687</v>
      </c>
      <c r="O167" s="44">
        <v>0</v>
      </c>
      <c r="P167" s="44">
        <v>0</v>
      </c>
      <c r="Q167" s="44">
        <v>0</v>
      </c>
      <c r="R167" s="86">
        <v>0</v>
      </c>
      <c r="S167" s="87">
        <f t="shared" si="108"/>
        <v>14.987399018794637</v>
      </c>
      <c r="U167" s="106" t="s">
        <v>16</v>
      </c>
      <c r="V167" s="117">
        <v>2.0883550495329493</v>
      </c>
      <c r="W167" s="117">
        <v>0</v>
      </c>
      <c r="X167" s="117">
        <v>0</v>
      </c>
      <c r="Y167" s="117">
        <v>0</v>
      </c>
      <c r="Z167" s="117">
        <v>12.899043969261687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09"/>
        <v>14.987399018794637</v>
      </c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</row>
    <row r="168" spans="1:56" ht="15">
      <c r="A168" s="28" t="s">
        <v>64</v>
      </c>
      <c r="B168" s="41">
        <v>1.4745105327104182</v>
      </c>
      <c r="C168" s="41">
        <v>0</v>
      </c>
      <c r="D168" s="41">
        <v>6.2542990962983949E-2</v>
      </c>
      <c r="E168" s="41">
        <v>0</v>
      </c>
      <c r="F168" s="457"/>
      <c r="G168" s="41">
        <v>0</v>
      </c>
      <c r="H168" s="42">
        <v>0</v>
      </c>
      <c r="I168" s="43">
        <f t="shared" si="107"/>
        <v>1.5370535236734022</v>
      </c>
      <c r="K168" s="75" t="s">
        <v>64</v>
      </c>
      <c r="L168" s="88">
        <v>1.4745105327104182</v>
      </c>
      <c r="M168" s="88">
        <v>0</v>
      </c>
      <c r="N168" s="88">
        <v>6.2542990962983949E-2</v>
      </c>
      <c r="O168" s="88">
        <v>0</v>
      </c>
      <c r="P168" s="88">
        <v>0</v>
      </c>
      <c r="Q168" s="88">
        <v>0</v>
      </c>
      <c r="R168" s="89">
        <v>0</v>
      </c>
      <c r="S168" s="90">
        <f t="shared" si="108"/>
        <v>1.5370535236734022</v>
      </c>
      <c r="U168" s="105" t="s">
        <v>53</v>
      </c>
      <c r="V168" s="121">
        <v>1.4745105327104182</v>
      </c>
      <c r="W168" s="121">
        <v>0</v>
      </c>
      <c r="X168" s="121">
        <v>0</v>
      </c>
      <c r="Y168" s="121">
        <v>0</v>
      </c>
      <c r="Z168" s="121">
        <v>6.2542990962983949E-2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09"/>
        <v>1.5370535236734022</v>
      </c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</row>
    <row r="169" spans="1:56" ht="15">
      <c r="A169" s="29" t="s">
        <v>54</v>
      </c>
      <c r="B169" s="44">
        <v>0</v>
      </c>
      <c r="C169" s="44">
        <v>0</v>
      </c>
      <c r="D169" s="44">
        <v>0</v>
      </c>
      <c r="E169" s="44">
        <v>0.79178642780924913</v>
      </c>
      <c r="F169" s="457"/>
      <c r="G169" s="44">
        <v>0</v>
      </c>
      <c r="H169" s="45">
        <v>0</v>
      </c>
      <c r="I169" s="40">
        <f t="shared" si="107"/>
        <v>0.79178642780924913</v>
      </c>
      <c r="K169" s="76" t="s">
        <v>54</v>
      </c>
      <c r="L169" s="44">
        <v>0</v>
      </c>
      <c r="M169" s="44">
        <v>0</v>
      </c>
      <c r="N169" s="44">
        <v>0</v>
      </c>
      <c r="O169" s="44">
        <v>0.79178642780924913</v>
      </c>
      <c r="P169" s="44">
        <v>11.620595036955269</v>
      </c>
      <c r="Q169" s="44">
        <v>0</v>
      </c>
      <c r="R169" s="86">
        <v>0</v>
      </c>
      <c r="S169" s="87">
        <f t="shared" si="108"/>
        <v>12.412381464764518</v>
      </c>
      <c r="U169" s="106" t="s">
        <v>54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0.79178642780924913</v>
      </c>
      <c r="AB169" s="117">
        <v>11.620595036955269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09"/>
        <v>12.412381464764518</v>
      </c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</row>
    <row r="170" spans="1:56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107"/>
        <v>0</v>
      </c>
      <c r="K170" s="75" t="s">
        <v>12</v>
      </c>
      <c r="L170" s="88">
        <v>0</v>
      </c>
      <c r="M170" s="88">
        <v>0</v>
      </c>
      <c r="N170" s="88">
        <v>0</v>
      </c>
      <c r="O170" s="88">
        <v>0</v>
      </c>
      <c r="P170" s="88">
        <v>1.8883120967860543</v>
      </c>
      <c r="Q170" s="88">
        <v>0</v>
      </c>
      <c r="R170" s="89">
        <v>0</v>
      </c>
      <c r="S170" s="90">
        <f t="shared" si="108"/>
        <v>1.8883120967860543</v>
      </c>
      <c r="U170" s="105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1.8883120967860543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09"/>
        <v>1.8883120967860543</v>
      </c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</row>
    <row r="171" spans="1:56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107"/>
        <v>0</v>
      </c>
      <c r="K171" s="76" t="s">
        <v>55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6">
        <v>0</v>
      </c>
      <c r="S171" s="87">
        <f t="shared" si="108"/>
        <v>0</v>
      </c>
      <c r="U171" s="106" t="s">
        <v>55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09"/>
        <v>0</v>
      </c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</row>
    <row r="172" spans="1:56" ht="15">
      <c r="A172" s="28" t="s">
        <v>17</v>
      </c>
      <c r="B172" s="41">
        <v>8.4403508170739966E-2</v>
      </c>
      <c r="C172" s="41">
        <v>0</v>
      </c>
      <c r="D172" s="41">
        <v>4.7333487382150965</v>
      </c>
      <c r="E172" s="41">
        <v>3.2309662927759254E-2</v>
      </c>
      <c r="F172" s="457"/>
      <c r="G172" s="41">
        <v>0</v>
      </c>
      <c r="H172" s="42">
        <v>0</v>
      </c>
      <c r="I172" s="43">
        <f t="shared" si="107"/>
        <v>4.8500619093135962</v>
      </c>
      <c r="K172" s="75" t="s">
        <v>17</v>
      </c>
      <c r="L172" s="88">
        <v>8.4403508170739966E-2</v>
      </c>
      <c r="M172" s="88">
        <v>0</v>
      </c>
      <c r="N172" s="88">
        <v>4.7333487382150965</v>
      </c>
      <c r="O172" s="88">
        <v>3.2309662927759254E-2</v>
      </c>
      <c r="P172" s="88">
        <v>8.4403508170739952E-2</v>
      </c>
      <c r="Q172" s="88">
        <v>0</v>
      </c>
      <c r="R172" s="89">
        <v>0</v>
      </c>
      <c r="S172" s="90">
        <f t="shared" si="108"/>
        <v>4.9344654174843363</v>
      </c>
      <c r="U172" s="105" t="s">
        <v>17</v>
      </c>
      <c r="V172" s="121">
        <v>8.4403508170739966E-2</v>
      </c>
      <c r="W172" s="121">
        <v>0</v>
      </c>
      <c r="X172" s="121">
        <v>0</v>
      </c>
      <c r="Y172" s="121">
        <v>0</v>
      </c>
      <c r="Z172" s="121">
        <v>4.7333487382150965</v>
      </c>
      <c r="AA172" s="121">
        <v>0</v>
      </c>
      <c r="AB172" s="121">
        <v>8.4403508170739952E-2</v>
      </c>
      <c r="AC172" s="122">
        <v>3.2309662927759254E-2</v>
      </c>
      <c r="AD172" s="121">
        <v>0</v>
      </c>
      <c r="AE172" s="121">
        <v>0</v>
      </c>
      <c r="AF172" s="121">
        <v>0</v>
      </c>
      <c r="AG172" s="121">
        <v>0</v>
      </c>
      <c r="AH172" s="121">
        <v>3.2309662927759254E-2</v>
      </c>
      <c r="AI172" s="123">
        <f t="shared" si="109"/>
        <v>4.9344654174843363</v>
      </c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</row>
    <row r="173" spans="1:56" ht="15">
      <c r="A173" s="29" t="s">
        <v>139</v>
      </c>
      <c r="B173" s="44">
        <v>19.453485434646268</v>
      </c>
      <c r="C173" s="44">
        <v>49.576639160120962</v>
      </c>
      <c r="D173" s="44">
        <v>614.77519258977395</v>
      </c>
      <c r="E173" s="44">
        <v>0</v>
      </c>
      <c r="F173" s="457"/>
      <c r="G173" s="44">
        <v>0</v>
      </c>
      <c r="H173" s="45">
        <v>0</v>
      </c>
      <c r="I173" s="40">
        <f t="shared" si="107"/>
        <v>683.8053171845412</v>
      </c>
      <c r="K173" s="76" t="s">
        <v>139</v>
      </c>
      <c r="L173" s="44">
        <v>19.453485434646268</v>
      </c>
      <c r="M173" s="44">
        <v>49.576639160120962</v>
      </c>
      <c r="N173" s="44">
        <v>614.77519258977395</v>
      </c>
      <c r="O173" s="44">
        <v>0</v>
      </c>
      <c r="P173" s="44">
        <v>0</v>
      </c>
      <c r="Q173" s="44">
        <v>0</v>
      </c>
      <c r="R173" s="86">
        <v>0</v>
      </c>
      <c r="S173" s="87">
        <f t="shared" si="108"/>
        <v>683.8053171845412</v>
      </c>
      <c r="U173" s="106" t="s">
        <v>139</v>
      </c>
      <c r="V173" s="117">
        <v>19.453485434646268</v>
      </c>
      <c r="W173" s="117">
        <v>0</v>
      </c>
      <c r="X173" s="117">
        <v>0</v>
      </c>
      <c r="Y173" s="117">
        <v>49.576639160120962</v>
      </c>
      <c r="Z173" s="117">
        <v>614.77519258977395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09"/>
        <v>683.8053171845412</v>
      </c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</row>
    <row r="174" spans="1:56" ht="15">
      <c r="A174" s="28" t="s">
        <v>25</v>
      </c>
      <c r="B174" s="41">
        <v>7.8486778558359838</v>
      </c>
      <c r="C174" s="41">
        <v>3.6231786575971863</v>
      </c>
      <c r="D174" s="41">
        <v>684.58427299213167</v>
      </c>
      <c r="E174" s="41">
        <v>67.427579318350652</v>
      </c>
      <c r="F174" s="457"/>
      <c r="G174" s="41">
        <v>11.214704042058722</v>
      </c>
      <c r="H174" s="42">
        <v>7.3508425730529314</v>
      </c>
      <c r="I174" s="43">
        <f t="shared" si="107"/>
        <v>782.04925543902721</v>
      </c>
      <c r="K174" s="75" t="s">
        <v>25</v>
      </c>
      <c r="L174" s="88">
        <v>7.8486778558359838</v>
      </c>
      <c r="M174" s="88">
        <v>3.6231786575971863</v>
      </c>
      <c r="N174" s="88">
        <v>684.58427299213167</v>
      </c>
      <c r="O174" s="88">
        <v>67.427579318350652</v>
      </c>
      <c r="P174" s="88">
        <v>0.40761715407600801</v>
      </c>
      <c r="Q174" s="88">
        <v>11.214704042058722</v>
      </c>
      <c r="R174" s="89">
        <v>7.3508425730529314</v>
      </c>
      <c r="S174" s="90">
        <f t="shared" si="108"/>
        <v>782.45687259310318</v>
      </c>
      <c r="U174" s="105" t="s">
        <v>25</v>
      </c>
      <c r="V174" s="121">
        <v>1.9481730291375321</v>
      </c>
      <c r="W174" s="121">
        <v>2.9348488395600394</v>
      </c>
      <c r="X174" s="121">
        <v>11.214704042058722</v>
      </c>
      <c r="Y174" s="121">
        <v>3.6231786575971863</v>
      </c>
      <c r="Z174" s="121">
        <v>681.42564966107477</v>
      </c>
      <c r="AA174" s="121">
        <v>67.413971243791508</v>
      </c>
      <c r="AB174" s="121">
        <v>0.40761715407600801</v>
      </c>
      <c r="AC174" s="122">
        <v>13.488729965807362</v>
      </c>
      <c r="AD174" s="121">
        <v>2.9656559871384114</v>
      </c>
      <c r="AE174" s="121">
        <v>1.3608074559145941E-2</v>
      </c>
      <c r="AF174" s="121">
        <v>7.3508425730529314</v>
      </c>
      <c r="AG174" s="121">
        <v>3.1586233310568743</v>
      </c>
      <c r="AH174" s="121">
        <v>0</v>
      </c>
      <c r="AI174" s="123">
        <f t="shared" si="109"/>
        <v>782.45687259310307</v>
      </c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</row>
    <row r="175" spans="1:56" ht="15">
      <c r="A175" s="29" t="s">
        <v>24</v>
      </c>
      <c r="B175" s="44">
        <v>1.4522790074540177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107"/>
        <v>1.4522790074540177</v>
      </c>
      <c r="K175" s="76" t="s">
        <v>24</v>
      </c>
      <c r="L175" s="44">
        <v>1.4522790074540177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6">
        <v>0</v>
      </c>
      <c r="S175" s="87">
        <f t="shared" si="108"/>
        <v>1.4522790074540177</v>
      </c>
      <c r="U175" s="106" t="s">
        <v>24</v>
      </c>
      <c r="V175" s="117">
        <v>1.4522790074540177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09"/>
        <v>1.4522790074540177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</row>
    <row r="176" spans="1:56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107"/>
        <v>0</v>
      </c>
      <c r="K176" s="75" t="s">
        <v>56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9">
        <v>0</v>
      </c>
      <c r="S176" s="90">
        <f t="shared" si="108"/>
        <v>0</v>
      </c>
      <c r="U176" s="105" t="s">
        <v>56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09"/>
        <v>0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</row>
    <row r="177" spans="1:56" ht="15">
      <c r="A177" s="29" t="s">
        <v>22</v>
      </c>
      <c r="B177" s="44">
        <v>3.2450123436305059E-2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107"/>
        <v>3.2450123436305059E-2</v>
      </c>
      <c r="K177" s="76" t="s">
        <v>22</v>
      </c>
      <c r="L177" s="44">
        <v>3.2450123436305059E-2</v>
      </c>
      <c r="M177" s="44">
        <v>0</v>
      </c>
      <c r="N177" s="44">
        <v>0</v>
      </c>
      <c r="O177" s="44">
        <v>0</v>
      </c>
      <c r="P177" s="44">
        <v>0.42289296447776936</v>
      </c>
      <c r="Q177" s="44">
        <v>0</v>
      </c>
      <c r="R177" s="86">
        <v>0</v>
      </c>
      <c r="S177" s="87">
        <f t="shared" si="108"/>
        <v>0.45534308791407441</v>
      </c>
      <c r="U177" s="106" t="s">
        <v>22</v>
      </c>
      <c r="V177" s="117">
        <v>3.2450123436305059E-2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0.42289296447776936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09"/>
        <v>0.45534308791407441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</row>
    <row r="178" spans="1:56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107"/>
        <v>0</v>
      </c>
      <c r="K178" s="75" t="s">
        <v>21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9">
        <v>0</v>
      </c>
      <c r="S178" s="90">
        <f t="shared" si="108"/>
        <v>0</v>
      </c>
      <c r="U178" s="105" t="s">
        <v>57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09"/>
        <v>0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</row>
    <row r="179" spans="1:56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107"/>
        <v>0</v>
      </c>
      <c r="K179" s="77" t="s">
        <v>60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6">
        <v>0</v>
      </c>
      <c r="S179" s="87">
        <f t="shared" si="108"/>
        <v>0</v>
      </c>
      <c r="U179" s="107" t="s">
        <v>58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09"/>
        <v>0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</row>
    <row r="180" spans="1:56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107"/>
        <v>0</v>
      </c>
      <c r="K180" s="78" t="s">
        <v>23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s="91">
        <v>0</v>
      </c>
      <c r="R180" s="92">
        <v>0</v>
      </c>
      <c r="S180" s="93">
        <f t="shared" si="108"/>
        <v>0</v>
      </c>
      <c r="U180" s="108" t="s">
        <v>61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09"/>
        <v>0</v>
      </c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</row>
    <row r="181" spans="1:56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107"/>
        <v>0</v>
      </c>
      <c r="K181" s="79" t="s">
        <v>19</v>
      </c>
      <c r="L181" s="64">
        <v>0</v>
      </c>
      <c r="M181" s="64">
        <v>0</v>
      </c>
      <c r="N181" s="64">
        <v>0</v>
      </c>
      <c r="O181" s="64">
        <v>0</v>
      </c>
      <c r="P181" s="64">
        <v>0</v>
      </c>
      <c r="Q181" s="64">
        <v>0</v>
      </c>
      <c r="R181" s="94">
        <v>0</v>
      </c>
      <c r="S181" s="95">
        <f t="shared" si="108"/>
        <v>0</v>
      </c>
      <c r="U181" s="109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09"/>
        <v>0</v>
      </c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</row>
    <row r="182" spans="1:56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107"/>
        <v>0</v>
      </c>
      <c r="K182" s="78" t="s">
        <v>20</v>
      </c>
      <c r="L182" s="91">
        <v>0</v>
      </c>
      <c r="M182" s="91">
        <v>0</v>
      </c>
      <c r="N182" s="91">
        <v>0</v>
      </c>
      <c r="O182" s="91">
        <v>0</v>
      </c>
      <c r="P182" s="91">
        <v>0</v>
      </c>
      <c r="Q182" s="91">
        <v>0</v>
      </c>
      <c r="R182" s="92">
        <v>0</v>
      </c>
      <c r="S182" s="93">
        <f t="shared" si="108"/>
        <v>0</v>
      </c>
      <c r="U182" s="108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09"/>
        <v>0</v>
      </c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</row>
    <row r="183" spans="1:56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107"/>
        <v>0</v>
      </c>
      <c r="K183" s="80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6">
        <v>0</v>
      </c>
      <c r="S183" s="97">
        <f t="shared" si="108"/>
        <v>0</v>
      </c>
      <c r="U183" s="109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09"/>
        <v>0</v>
      </c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</row>
    <row r="184" spans="1:56" ht="15">
      <c r="A184" s="35" t="s">
        <v>26</v>
      </c>
      <c r="B184" s="69">
        <f>SUM(B163:B179)</f>
        <v>32.434161511786684</v>
      </c>
      <c r="C184" s="69">
        <f t="shared" ref="C184:I184" si="110">SUM(C163:C179)</f>
        <v>53.199817817718149</v>
      </c>
      <c r="D184" s="69">
        <f t="shared" si="110"/>
        <v>1438.5689992180719</v>
      </c>
      <c r="E184" s="69">
        <f t="shared" si="110"/>
        <v>68.251675409087667</v>
      </c>
      <c r="F184" s="69">
        <f t="shared" si="110"/>
        <v>0</v>
      </c>
      <c r="G184" s="69">
        <f t="shared" si="110"/>
        <v>11.214704042058722</v>
      </c>
      <c r="H184" s="70">
        <f t="shared" si="110"/>
        <v>7.3508425730529314</v>
      </c>
      <c r="I184" s="40">
        <f t="shared" si="110"/>
        <v>1611.0202005717763</v>
      </c>
      <c r="K184" s="81" t="s">
        <v>26</v>
      </c>
      <c r="L184" s="69">
        <f>SUM(L163:L179)</f>
        <v>32.434161511786684</v>
      </c>
      <c r="M184" s="69">
        <f t="shared" ref="M184:S184" si="111">SUM(M163:M179)</f>
        <v>53.199817817718149</v>
      </c>
      <c r="N184" s="69">
        <f t="shared" si="111"/>
        <v>1438.5689992180719</v>
      </c>
      <c r="O184" s="69">
        <f t="shared" si="111"/>
        <v>68.251675409087667</v>
      </c>
      <c r="P184" s="69">
        <f t="shared" si="111"/>
        <v>14.423820760465839</v>
      </c>
      <c r="Q184" s="69">
        <f t="shared" si="111"/>
        <v>11.214704042058722</v>
      </c>
      <c r="R184" s="70">
        <f t="shared" si="111"/>
        <v>7.3508425730529314</v>
      </c>
      <c r="S184" s="98">
        <f t="shared" si="111"/>
        <v>1625.4440213322421</v>
      </c>
      <c r="U184" s="110" t="s">
        <v>59</v>
      </c>
      <c r="V184" s="130">
        <f>SUM(V163:V179)</f>
        <v>26.533656685088228</v>
      </c>
      <c r="W184" s="130">
        <f t="shared" ref="W184:AH184" si="112">SUM(W163:W179)</f>
        <v>2.9348488395600394</v>
      </c>
      <c r="X184" s="130">
        <f t="shared" si="112"/>
        <v>11.214704042058722</v>
      </c>
      <c r="Y184" s="130">
        <f t="shared" si="112"/>
        <v>53.199817817718149</v>
      </c>
      <c r="Z184" s="130">
        <f t="shared" si="112"/>
        <v>1435.4103758870151</v>
      </c>
      <c r="AA184" s="130">
        <f t="shared" si="112"/>
        <v>68.20575767160075</v>
      </c>
      <c r="AB184" s="130">
        <f t="shared" si="112"/>
        <v>14.423820760465839</v>
      </c>
      <c r="AC184" s="130">
        <f t="shared" si="112"/>
        <v>13.521039628735121</v>
      </c>
      <c r="AD184" s="131">
        <f t="shared" si="112"/>
        <v>2.9656559871384114</v>
      </c>
      <c r="AE184" s="131">
        <f t="shared" si="112"/>
        <v>1.3608074559145941E-2</v>
      </c>
      <c r="AF184" s="131">
        <f t="shared" si="112"/>
        <v>7.3508425730529314</v>
      </c>
      <c r="AG184" s="131">
        <f t="shared" si="112"/>
        <v>3.1586233310568743</v>
      </c>
      <c r="AH184" s="131">
        <f t="shared" si="112"/>
        <v>3.2309662927759254E-2</v>
      </c>
      <c r="AI184" s="132">
        <f>SUM(V184:AC184)</f>
        <v>1625.4440213322418</v>
      </c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</row>
    <row r="185" spans="1:56" s="3" customFormat="1" ht="15" thickBot="1">
      <c r="A185" s="32" t="s">
        <v>83</v>
      </c>
      <c r="B185" s="49">
        <f>IF($I184=0,"-",B184/$I184)</f>
        <v>2.0132684556205621E-2</v>
      </c>
      <c r="C185" s="49">
        <f t="shared" ref="C185:H185" si="113">IF($I184=0,"-",C184/$I184)</f>
        <v>3.3022439941371745E-2</v>
      </c>
      <c r="D185" s="49">
        <f t="shared" si="113"/>
        <v>0.89295528306069738</v>
      </c>
      <c r="E185" s="49">
        <f t="shared" si="113"/>
        <v>4.2365499442442792E-2</v>
      </c>
      <c r="F185" s="49">
        <f t="shared" si="113"/>
        <v>0</v>
      </c>
      <c r="G185" s="49">
        <f t="shared" si="113"/>
        <v>6.9612435884282816E-3</v>
      </c>
      <c r="H185" s="71">
        <f t="shared" si="113"/>
        <v>4.5628494108540677E-3</v>
      </c>
      <c r="I185" s="50">
        <f>SUM(B185:H185)</f>
        <v>0.99999999999999989</v>
      </c>
      <c r="J185" s="5"/>
      <c r="K185" s="82" t="s">
        <v>83</v>
      </c>
      <c r="L185" s="99">
        <f>IF($S184=0,"-",L184/$S184)</f>
        <v>1.9954031689878242E-2</v>
      </c>
      <c r="M185" s="99">
        <f t="shared" ref="M185:R185" si="114">IF($S184=0,"-",M184/$S184)</f>
        <v>3.2729406315767588E-2</v>
      </c>
      <c r="N185" s="99">
        <f t="shared" si="114"/>
        <v>0.88503140085931464</v>
      </c>
      <c r="O185" s="99">
        <f t="shared" si="114"/>
        <v>4.1989557630626624E-2</v>
      </c>
      <c r="P185" s="99">
        <f t="shared" si="114"/>
        <v>8.8737726868279507E-3</v>
      </c>
      <c r="Q185" s="99">
        <f t="shared" si="114"/>
        <v>6.8994710952069308E-3</v>
      </c>
      <c r="R185" s="100">
        <f t="shared" si="114"/>
        <v>4.5223597223779223E-3</v>
      </c>
      <c r="S185" s="101">
        <f>SUM(L185:R185)</f>
        <v>0.99999999999999989</v>
      </c>
      <c r="T185" s="5"/>
      <c r="U185" s="111" t="s">
        <v>83</v>
      </c>
      <c r="V185" s="133">
        <f>+V184/$AI184</f>
        <v>1.6323943695914417E-2</v>
      </c>
      <c r="W185" s="133">
        <f t="shared" ref="W185:AH185" si="115">+W184/$AI184</f>
        <v>1.8055674640548905E-3</v>
      </c>
      <c r="X185" s="133">
        <f t="shared" si="115"/>
        <v>6.8994710952069317E-3</v>
      </c>
      <c r="Y185" s="133">
        <f t="shared" si="115"/>
        <v>3.2729406315767595E-2</v>
      </c>
      <c r="Z185" s="133">
        <f t="shared" si="115"/>
        <v>0.88308816363329945</v>
      </c>
      <c r="AA185" s="133">
        <f t="shared" si="115"/>
        <v>4.1961308280366455E-2</v>
      </c>
      <c r="AB185" s="133">
        <f t="shared" si="115"/>
        <v>8.8737726868279524E-3</v>
      </c>
      <c r="AC185" s="133">
        <f t="shared" si="115"/>
        <v>8.3183668285623548E-3</v>
      </c>
      <c r="AD185" s="133">
        <f t="shared" si="115"/>
        <v>1.8245205299089345E-3</v>
      </c>
      <c r="AE185" s="133">
        <f t="shared" si="115"/>
        <v>8.3719121548046475E-6</v>
      </c>
      <c r="AF185" s="133">
        <f t="shared" si="115"/>
        <v>4.5223597223779223E-3</v>
      </c>
      <c r="AG185" s="133">
        <f t="shared" si="115"/>
        <v>1.9432372260153336E-3</v>
      </c>
      <c r="AH185" s="133">
        <f t="shared" si="115"/>
        <v>1.9877438105360098E-5</v>
      </c>
      <c r="AI185" s="134">
        <f>SUM(V185:AC185)</f>
        <v>1.0000000000000002</v>
      </c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</row>
    <row r="186" spans="1:56" ht="15" thickBot="1">
      <c r="A186" s="33"/>
      <c r="B186" s="33"/>
      <c r="C186" s="33"/>
      <c r="D186" s="33"/>
      <c r="E186" s="33"/>
      <c r="F186" s="33"/>
      <c r="G186" s="33"/>
      <c r="H186" s="33"/>
      <c r="I186" s="33"/>
      <c r="K186" s="33"/>
      <c r="L186" s="33"/>
      <c r="M186" s="33"/>
      <c r="N186" s="33"/>
      <c r="O186" s="33"/>
      <c r="P186" s="33"/>
      <c r="Q186" s="33"/>
      <c r="R186" s="33"/>
      <c r="S186" s="33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</row>
    <row r="187" spans="1:56" ht="42.7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7" t="s">
        <v>31</v>
      </c>
      <c r="L187" s="84" t="s">
        <v>0</v>
      </c>
      <c r="M187" s="84" t="s">
        <v>1</v>
      </c>
      <c r="N187" s="84" t="s">
        <v>2</v>
      </c>
      <c r="O187" s="84" t="s">
        <v>3</v>
      </c>
      <c r="P187" s="84" t="s">
        <v>27</v>
      </c>
      <c r="Q187" s="84" t="s">
        <v>4</v>
      </c>
      <c r="R187" s="84" t="s">
        <v>5</v>
      </c>
      <c r="S187" s="85" t="s">
        <v>6</v>
      </c>
      <c r="U187" s="415" t="s">
        <v>31</v>
      </c>
      <c r="V187" s="114" t="s">
        <v>68</v>
      </c>
      <c r="W187" s="114" t="s">
        <v>69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51</v>
      </c>
      <c r="AC187" s="114" t="s">
        <v>63</v>
      </c>
      <c r="AD187" s="115" t="s">
        <v>70</v>
      </c>
      <c r="AE187" s="115" t="s">
        <v>71</v>
      </c>
      <c r="AF187" s="115" t="s">
        <v>72</v>
      </c>
      <c r="AG187" s="115" t="s">
        <v>73</v>
      </c>
      <c r="AH187" s="115" t="s">
        <v>74</v>
      </c>
      <c r="AI187" s="116" t="s">
        <v>59</v>
      </c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</row>
    <row r="188" spans="1:56" ht="15" customHeight="1">
      <c r="A188" s="447" t="s">
        <v>31</v>
      </c>
      <c r="B188" s="387" t="s">
        <v>115</v>
      </c>
      <c r="C188" s="388"/>
      <c r="D188" s="388"/>
      <c r="E188" s="388"/>
      <c r="F188" s="388"/>
      <c r="G188" s="388"/>
      <c r="H188" s="388"/>
      <c r="I188" s="389"/>
      <c r="K188" s="408" t="s">
        <v>31</v>
      </c>
      <c r="L188" s="390" t="s">
        <v>115</v>
      </c>
      <c r="M188" s="391"/>
      <c r="N188" s="391"/>
      <c r="O188" s="391"/>
      <c r="P188" s="391"/>
      <c r="Q188" s="391"/>
      <c r="R188" s="391"/>
      <c r="S188" s="392"/>
      <c r="U188" s="416" t="s">
        <v>31</v>
      </c>
      <c r="V188" s="413" t="s">
        <v>115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</row>
    <row r="189" spans="1:56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  <c r="K189" s="83" t="s">
        <v>7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102">
        <v>0</v>
      </c>
      <c r="S189" s="103">
        <f>SUM(L189:R189)</f>
        <v>0</v>
      </c>
      <c r="U189" s="104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</row>
    <row r="190" spans="1:56" ht="15">
      <c r="A190" s="28" t="s">
        <v>8</v>
      </c>
      <c r="B190" s="41">
        <v>0</v>
      </c>
      <c r="C190" s="41">
        <v>0</v>
      </c>
      <c r="D190" s="41">
        <v>663.91295947999993</v>
      </c>
      <c r="E190" s="41">
        <v>0</v>
      </c>
      <c r="F190" s="457"/>
      <c r="G190" s="41">
        <v>0</v>
      </c>
      <c r="H190" s="42">
        <v>0</v>
      </c>
      <c r="I190" s="43">
        <f t="shared" ref="I190:I209" si="116">SUM(B190:H190)</f>
        <v>663.91295947999993</v>
      </c>
      <c r="K190" s="75" t="s">
        <v>8</v>
      </c>
      <c r="L190" s="88">
        <v>0</v>
      </c>
      <c r="M190" s="88">
        <v>0</v>
      </c>
      <c r="N190" s="88">
        <v>663.91295947999993</v>
      </c>
      <c r="O190" s="88">
        <v>0</v>
      </c>
      <c r="P190" s="88">
        <v>0</v>
      </c>
      <c r="Q190" s="88">
        <v>0</v>
      </c>
      <c r="R190" s="89">
        <v>0</v>
      </c>
      <c r="S190" s="90">
        <f t="shared" ref="S190:S209" si="117">SUM(L190:R190)</f>
        <v>663.91295947999993</v>
      </c>
      <c r="U190" s="105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663.91295947999993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18">SUM(V190:AC190)</f>
        <v>663.91295947999993</v>
      </c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</row>
    <row r="191" spans="1:56" ht="15">
      <c r="A191" s="29" t="s">
        <v>10</v>
      </c>
      <c r="B191" s="44">
        <v>0</v>
      </c>
      <c r="C191" s="44">
        <v>0</v>
      </c>
      <c r="D191" s="44">
        <v>9.4179556057595271</v>
      </c>
      <c r="E191" s="44">
        <v>0</v>
      </c>
      <c r="F191" s="457"/>
      <c r="G191" s="44">
        <v>0</v>
      </c>
      <c r="H191" s="45">
        <v>0</v>
      </c>
      <c r="I191" s="40">
        <f t="shared" si="116"/>
        <v>9.4179556057595271</v>
      </c>
      <c r="K191" s="76" t="s">
        <v>10</v>
      </c>
      <c r="L191" s="44">
        <v>0</v>
      </c>
      <c r="M191" s="44">
        <v>0</v>
      </c>
      <c r="N191" s="44">
        <v>9.4179556057595271</v>
      </c>
      <c r="O191" s="44">
        <v>0</v>
      </c>
      <c r="P191" s="44">
        <v>0</v>
      </c>
      <c r="Q191" s="44">
        <v>0</v>
      </c>
      <c r="R191" s="86">
        <v>0</v>
      </c>
      <c r="S191" s="87">
        <f t="shared" si="117"/>
        <v>9.4179556057595271</v>
      </c>
      <c r="U191" s="106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9.4179556057595271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18"/>
        <v>9.4179556057595271</v>
      </c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</row>
    <row r="192" spans="1:56" ht="15">
      <c r="A192" s="28" t="s">
        <v>52</v>
      </c>
      <c r="B192" s="41">
        <v>0</v>
      </c>
      <c r="C192" s="41">
        <v>0</v>
      </c>
      <c r="D192" s="41">
        <v>540.97469799999999</v>
      </c>
      <c r="E192" s="41">
        <v>0</v>
      </c>
      <c r="F192" s="457"/>
      <c r="G192" s="41">
        <v>0</v>
      </c>
      <c r="H192" s="42">
        <v>0</v>
      </c>
      <c r="I192" s="43">
        <f t="shared" si="116"/>
        <v>540.97469799999999</v>
      </c>
      <c r="K192" s="75" t="s">
        <v>52</v>
      </c>
      <c r="L192" s="88">
        <v>0</v>
      </c>
      <c r="M192" s="88">
        <v>0</v>
      </c>
      <c r="N192" s="88">
        <v>540.97469799999999</v>
      </c>
      <c r="O192" s="88">
        <v>0</v>
      </c>
      <c r="P192" s="88">
        <v>0</v>
      </c>
      <c r="Q192" s="88">
        <v>0</v>
      </c>
      <c r="R192" s="89">
        <v>0</v>
      </c>
      <c r="S192" s="90">
        <f t="shared" si="117"/>
        <v>540.97469799999999</v>
      </c>
      <c r="U192" s="105" t="s">
        <v>52</v>
      </c>
      <c r="V192" s="121">
        <v>0</v>
      </c>
      <c r="W192" s="121">
        <v>0</v>
      </c>
      <c r="X192" s="121">
        <v>0</v>
      </c>
      <c r="Y192" s="121">
        <v>0</v>
      </c>
      <c r="Z192" s="121">
        <v>540.67940613427947</v>
      </c>
      <c r="AA192" s="121">
        <v>0</v>
      </c>
      <c r="AB192" s="121">
        <v>0</v>
      </c>
      <c r="AC192" s="122">
        <v>0.29529186572052407</v>
      </c>
      <c r="AD192" s="121">
        <v>0</v>
      </c>
      <c r="AE192" s="121">
        <v>0</v>
      </c>
      <c r="AF192" s="121">
        <v>0</v>
      </c>
      <c r="AG192" s="121">
        <v>0.29529186572052407</v>
      </c>
      <c r="AH192" s="121">
        <v>0</v>
      </c>
      <c r="AI192" s="123">
        <f t="shared" si="118"/>
        <v>540.97469799999999</v>
      </c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</row>
    <row r="193" spans="1:56" ht="15">
      <c r="A193" s="29" t="s">
        <v>16</v>
      </c>
      <c r="B193" s="44">
        <v>154.69414975299679</v>
      </c>
      <c r="C193" s="44">
        <v>0</v>
      </c>
      <c r="D193" s="44">
        <v>191.56574220293106</v>
      </c>
      <c r="E193" s="44">
        <v>0</v>
      </c>
      <c r="F193" s="457"/>
      <c r="G193" s="44">
        <v>0</v>
      </c>
      <c r="H193" s="45">
        <v>0</v>
      </c>
      <c r="I193" s="40">
        <f t="shared" si="116"/>
        <v>346.25989195592786</v>
      </c>
      <c r="K193" s="76" t="s">
        <v>16</v>
      </c>
      <c r="L193" s="44">
        <v>154.69414975299679</v>
      </c>
      <c r="M193" s="44">
        <v>0</v>
      </c>
      <c r="N193" s="44">
        <v>191.56574220293106</v>
      </c>
      <c r="O193" s="44">
        <v>0</v>
      </c>
      <c r="P193" s="44">
        <v>0</v>
      </c>
      <c r="Q193" s="44">
        <v>0</v>
      </c>
      <c r="R193" s="86">
        <v>0</v>
      </c>
      <c r="S193" s="87">
        <f t="shared" si="117"/>
        <v>346.25989195592786</v>
      </c>
      <c r="U193" s="106" t="s">
        <v>16</v>
      </c>
      <c r="V193" s="117">
        <v>154.69414975299679</v>
      </c>
      <c r="W193" s="117">
        <v>0</v>
      </c>
      <c r="X193" s="117">
        <v>0</v>
      </c>
      <c r="Y193" s="117">
        <v>0</v>
      </c>
      <c r="Z193" s="117">
        <v>191.56574220293106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18"/>
        <v>346.25989195592786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</row>
    <row r="194" spans="1:56" ht="15">
      <c r="A194" s="28" t="s">
        <v>64</v>
      </c>
      <c r="B194" s="41">
        <v>2.2300420271317312</v>
      </c>
      <c r="C194" s="41">
        <v>1.4087124456607028</v>
      </c>
      <c r="D194" s="41">
        <v>6.4332134291716097</v>
      </c>
      <c r="E194" s="41">
        <v>0</v>
      </c>
      <c r="F194" s="457"/>
      <c r="G194" s="41">
        <v>0</v>
      </c>
      <c r="H194" s="42">
        <v>0</v>
      </c>
      <c r="I194" s="43">
        <f t="shared" si="116"/>
        <v>10.071967901964044</v>
      </c>
      <c r="K194" s="75" t="s">
        <v>64</v>
      </c>
      <c r="L194" s="88">
        <v>2.2300420271317312</v>
      </c>
      <c r="M194" s="88">
        <v>1.4087124456607028</v>
      </c>
      <c r="N194" s="88">
        <v>6.4332134291716097</v>
      </c>
      <c r="O194" s="88">
        <v>0</v>
      </c>
      <c r="P194" s="88">
        <v>0</v>
      </c>
      <c r="Q194" s="88">
        <v>0</v>
      </c>
      <c r="R194" s="89">
        <v>0</v>
      </c>
      <c r="S194" s="90">
        <f t="shared" si="117"/>
        <v>10.071967901964044</v>
      </c>
      <c r="U194" s="105" t="s">
        <v>53</v>
      </c>
      <c r="V194" s="121">
        <v>2.173544711295293</v>
      </c>
      <c r="W194" s="121">
        <v>0</v>
      </c>
      <c r="X194" s="121">
        <v>0</v>
      </c>
      <c r="Y194" s="121">
        <v>1.4087124456607028</v>
      </c>
      <c r="Z194" s="121">
        <v>4.4023999737976718</v>
      </c>
      <c r="AA194" s="121">
        <v>0</v>
      </c>
      <c r="AB194" s="121">
        <v>0</v>
      </c>
      <c r="AC194" s="122">
        <v>2.087310771210376</v>
      </c>
      <c r="AD194" s="121">
        <v>5.6497315836437918E-2</v>
      </c>
      <c r="AE194" s="121">
        <v>0</v>
      </c>
      <c r="AF194" s="121">
        <v>0</v>
      </c>
      <c r="AG194" s="121">
        <v>2.0308134553739379</v>
      </c>
      <c r="AH194" s="121">
        <v>0</v>
      </c>
      <c r="AI194" s="123">
        <f t="shared" si="118"/>
        <v>10.071967901964044</v>
      </c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</row>
    <row r="195" spans="1:56" ht="15">
      <c r="A195" s="29" t="s">
        <v>54</v>
      </c>
      <c r="B195" s="44">
        <v>0</v>
      </c>
      <c r="C195" s="44">
        <v>0</v>
      </c>
      <c r="D195" s="44">
        <v>0.13246677577858279</v>
      </c>
      <c r="E195" s="44">
        <v>1.8568634818087721</v>
      </c>
      <c r="F195" s="457"/>
      <c r="G195" s="44">
        <v>0</v>
      </c>
      <c r="H195" s="45">
        <v>0</v>
      </c>
      <c r="I195" s="40">
        <f t="shared" si="116"/>
        <v>1.9893302575873548</v>
      </c>
      <c r="K195" s="76" t="s">
        <v>54</v>
      </c>
      <c r="L195" s="44">
        <v>0</v>
      </c>
      <c r="M195" s="44">
        <v>0</v>
      </c>
      <c r="N195" s="44">
        <v>0.13246677577858279</v>
      </c>
      <c r="O195" s="44">
        <v>1.8568634818087721</v>
      </c>
      <c r="P195" s="44">
        <v>302.58464708159278</v>
      </c>
      <c r="Q195" s="44">
        <v>0</v>
      </c>
      <c r="R195" s="86">
        <v>0</v>
      </c>
      <c r="S195" s="87">
        <f t="shared" si="117"/>
        <v>304.57397733918015</v>
      </c>
      <c r="U195" s="106" t="s">
        <v>54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0.23815441110811925</v>
      </c>
      <c r="AB195" s="117">
        <v>302.58464708159278</v>
      </c>
      <c r="AC195" s="118">
        <v>1.7511758464792355</v>
      </c>
      <c r="AD195" s="117">
        <v>0</v>
      </c>
      <c r="AE195" s="117">
        <v>1.6187090707006528</v>
      </c>
      <c r="AF195" s="117">
        <v>0</v>
      </c>
      <c r="AG195" s="117">
        <v>0.13246677577858279</v>
      </c>
      <c r="AH195" s="117">
        <v>0</v>
      </c>
      <c r="AI195" s="120">
        <f t="shared" si="118"/>
        <v>304.57397733918009</v>
      </c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</row>
    <row r="196" spans="1:56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116"/>
        <v>0</v>
      </c>
      <c r="K196" s="75" t="s">
        <v>12</v>
      </c>
      <c r="L196" s="88">
        <v>0</v>
      </c>
      <c r="M196" s="88">
        <v>0</v>
      </c>
      <c r="N196" s="88">
        <v>0</v>
      </c>
      <c r="O196" s="88">
        <v>0</v>
      </c>
      <c r="P196" s="88">
        <v>2.091942636313799</v>
      </c>
      <c r="Q196" s="88">
        <v>0</v>
      </c>
      <c r="R196" s="89">
        <v>0</v>
      </c>
      <c r="S196" s="90">
        <f t="shared" si="117"/>
        <v>2.091942636313799</v>
      </c>
      <c r="U196" s="105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2.091942636313799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18"/>
        <v>2.091942636313799</v>
      </c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</row>
    <row r="197" spans="1:56" ht="15">
      <c r="A197" s="29" t="s">
        <v>55</v>
      </c>
      <c r="B197" s="44">
        <v>0</v>
      </c>
      <c r="C197" s="44">
        <v>0</v>
      </c>
      <c r="D197" s="44">
        <v>1.5472749363327674</v>
      </c>
      <c r="E197" s="44">
        <v>0</v>
      </c>
      <c r="F197" s="457"/>
      <c r="G197" s="44">
        <v>0</v>
      </c>
      <c r="H197" s="45">
        <v>0</v>
      </c>
      <c r="I197" s="40">
        <f t="shared" si="116"/>
        <v>1.5472749363327674</v>
      </c>
      <c r="K197" s="76" t="s">
        <v>55</v>
      </c>
      <c r="L197" s="44">
        <v>0</v>
      </c>
      <c r="M197" s="44">
        <v>0</v>
      </c>
      <c r="N197" s="44">
        <v>1.5472749363327674</v>
      </c>
      <c r="O197" s="44">
        <v>0</v>
      </c>
      <c r="P197" s="44">
        <v>0</v>
      </c>
      <c r="Q197" s="44">
        <v>0</v>
      </c>
      <c r="R197" s="86">
        <v>0</v>
      </c>
      <c r="S197" s="87">
        <f t="shared" si="117"/>
        <v>1.5472749363327674</v>
      </c>
      <c r="U197" s="106" t="s">
        <v>55</v>
      </c>
      <c r="V197" s="117">
        <v>0</v>
      </c>
      <c r="W197" s="117">
        <v>0</v>
      </c>
      <c r="X197" s="117">
        <v>0</v>
      </c>
      <c r="Y197" s="117">
        <v>0</v>
      </c>
      <c r="Z197" s="117">
        <v>1.5472749363327674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18"/>
        <v>1.5472749363327674</v>
      </c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</row>
    <row r="198" spans="1:56" ht="15">
      <c r="A198" s="28" t="s">
        <v>17</v>
      </c>
      <c r="B198" s="41">
        <v>9.6120411800243346</v>
      </c>
      <c r="C198" s="41">
        <v>0</v>
      </c>
      <c r="D198" s="41">
        <v>5.7232593178638176</v>
      </c>
      <c r="E198" s="41">
        <v>0</v>
      </c>
      <c r="F198" s="457"/>
      <c r="G198" s="41">
        <v>0</v>
      </c>
      <c r="H198" s="42">
        <v>0</v>
      </c>
      <c r="I198" s="43">
        <f t="shared" si="116"/>
        <v>15.335300497888152</v>
      </c>
      <c r="K198" s="75" t="s">
        <v>17</v>
      </c>
      <c r="L198" s="88">
        <v>9.6120411800243346</v>
      </c>
      <c r="M198" s="88">
        <v>0</v>
      </c>
      <c r="N198" s="88">
        <v>5.7232593178638176</v>
      </c>
      <c r="O198" s="88">
        <v>0</v>
      </c>
      <c r="P198" s="88">
        <v>2.9525776718908832</v>
      </c>
      <c r="Q198" s="88">
        <v>0</v>
      </c>
      <c r="R198" s="89">
        <v>0</v>
      </c>
      <c r="S198" s="90">
        <f t="shared" si="117"/>
        <v>18.287878169779034</v>
      </c>
      <c r="U198" s="105" t="s">
        <v>17</v>
      </c>
      <c r="V198" s="121">
        <v>9.6120411800243346</v>
      </c>
      <c r="W198" s="121">
        <v>0</v>
      </c>
      <c r="X198" s="121">
        <v>0</v>
      </c>
      <c r="Y198" s="121">
        <v>0</v>
      </c>
      <c r="Z198" s="121">
        <v>2.1374938211542909</v>
      </c>
      <c r="AA198" s="121">
        <v>0</v>
      </c>
      <c r="AB198" s="121">
        <v>2.9525776718908832</v>
      </c>
      <c r="AC198" s="122">
        <v>3.5857654967095267</v>
      </c>
      <c r="AD198" s="121">
        <v>0</v>
      </c>
      <c r="AE198" s="121">
        <v>0</v>
      </c>
      <c r="AF198" s="121">
        <v>0</v>
      </c>
      <c r="AG198" s="121">
        <v>3.5857654967095267</v>
      </c>
      <c r="AH198" s="121">
        <v>0</v>
      </c>
      <c r="AI198" s="123">
        <f t="shared" si="118"/>
        <v>18.287878169779034</v>
      </c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</row>
    <row r="199" spans="1:56" ht="15">
      <c r="A199" s="29" t="s">
        <v>139</v>
      </c>
      <c r="B199" s="44">
        <v>68.026567083114628</v>
      </c>
      <c r="C199" s="44">
        <v>96.290846795006118</v>
      </c>
      <c r="D199" s="44">
        <v>753.45902683383326</v>
      </c>
      <c r="E199" s="44">
        <v>0</v>
      </c>
      <c r="F199" s="457"/>
      <c r="G199" s="44">
        <v>0</v>
      </c>
      <c r="H199" s="45">
        <v>0</v>
      </c>
      <c r="I199" s="40">
        <f t="shared" si="116"/>
        <v>917.77644071195402</v>
      </c>
      <c r="K199" s="76" t="s">
        <v>139</v>
      </c>
      <c r="L199" s="44">
        <v>68.026567083114628</v>
      </c>
      <c r="M199" s="44">
        <v>96.290846795006118</v>
      </c>
      <c r="N199" s="44">
        <v>753.45902683383326</v>
      </c>
      <c r="O199" s="44">
        <v>0</v>
      </c>
      <c r="P199" s="44">
        <v>0</v>
      </c>
      <c r="Q199" s="44">
        <v>0</v>
      </c>
      <c r="R199" s="86">
        <v>0</v>
      </c>
      <c r="S199" s="87">
        <f t="shared" si="117"/>
        <v>917.77644071195402</v>
      </c>
      <c r="U199" s="106" t="s">
        <v>139</v>
      </c>
      <c r="V199" s="117">
        <v>50.728557232989573</v>
      </c>
      <c r="W199" s="117">
        <v>0</v>
      </c>
      <c r="X199" s="117">
        <v>0</v>
      </c>
      <c r="Y199" s="117">
        <v>96.290846795006118</v>
      </c>
      <c r="Z199" s="117">
        <v>733.5361751740013</v>
      </c>
      <c r="AA199" s="117">
        <v>0</v>
      </c>
      <c r="AB199" s="117">
        <v>0</v>
      </c>
      <c r="AC199" s="118">
        <v>37.220861509957004</v>
      </c>
      <c r="AD199" s="117">
        <v>17.298009850125048</v>
      </c>
      <c r="AE199" s="117">
        <v>0</v>
      </c>
      <c r="AF199" s="117">
        <v>0</v>
      </c>
      <c r="AG199" s="117">
        <v>19.922851659831959</v>
      </c>
      <c r="AH199" s="117">
        <v>0</v>
      </c>
      <c r="AI199" s="120">
        <f t="shared" si="118"/>
        <v>917.77644071195402</v>
      </c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</row>
    <row r="200" spans="1:56" ht="15">
      <c r="A200" s="28" t="s">
        <v>25</v>
      </c>
      <c r="B200" s="41">
        <v>64.970094610078064</v>
      </c>
      <c r="C200" s="41">
        <v>0.64601601930349362</v>
      </c>
      <c r="D200" s="41">
        <v>674.3801470587722</v>
      </c>
      <c r="E200" s="41">
        <v>498.47197283935077</v>
      </c>
      <c r="F200" s="457"/>
      <c r="G200" s="41">
        <v>56.241902986900129</v>
      </c>
      <c r="H200" s="42">
        <v>0</v>
      </c>
      <c r="I200" s="43">
        <f t="shared" si="116"/>
        <v>1294.7101335144048</v>
      </c>
      <c r="K200" s="75" t="s">
        <v>25</v>
      </c>
      <c r="L200" s="88">
        <v>64.970094610078064</v>
      </c>
      <c r="M200" s="88">
        <v>0.64601601930349362</v>
      </c>
      <c r="N200" s="88">
        <v>674.3801470587722</v>
      </c>
      <c r="O200" s="88">
        <v>498.47197283935077</v>
      </c>
      <c r="P200" s="88">
        <v>17.3162338169981</v>
      </c>
      <c r="Q200" s="88">
        <v>56.241902986900129</v>
      </c>
      <c r="R200" s="89">
        <v>0</v>
      </c>
      <c r="S200" s="90">
        <f t="shared" si="117"/>
        <v>1312.026367331403</v>
      </c>
      <c r="U200" s="105" t="s">
        <v>25</v>
      </c>
      <c r="V200" s="121">
        <v>6.1466194357062198</v>
      </c>
      <c r="W200" s="121">
        <v>11.391737822668956</v>
      </c>
      <c r="X200" s="121">
        <v>56.241902986900129</v>
      </c>
      <c r="Y200" s="121">
        <v>0.64601601930349362</v>
      </c>
      <c r="Z200" s="121">
        <v>663.62541240417409</v>
      </c>
      <c r="AA200" s="121">
        <v>497.80256942668603</v>
      </c>
      <c r="AB200" s="121">
        <v>17.3162338169981</v>
      </c>
      <c r="AC200" s="122">
        <v>58.855875418965752</v>
      </c>
      <c r="AD200" s="121">
        <v>47.431737351702886</v>
      </c>
      <c r="AE200" s="121">
        <v>0.51927955336384479</v>
      </c>
      <c r="AF200" s="121">
        <v>0</v>
      </c>
      <c r="AG200" s="121">
        <v>10.754734654598154</v>
      </c>
      <c r="AH200" s="121">
        <v>0.15012385930086347</v>
      </c>
      <c r="AI200" s="123">
        <f t="shared" si="118"/>
        <v>1312.0263673314028</v>
      </c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</row>
    <row r="201" spans="1:56" ht="15">
      <c r="A201" s="29" t="s">
        <v>24</v>
      </c>
      <c r="B201" s="44">
        <v>1.1272458936292677</v>
      </c>
      <c r="C201" s="44">
        <v>0.18475935329789714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116"/>
        <v>1.3120052469271648</v>
      </c>
      <c r="K201" s="76" t="s">
        <v>24</v>
      </c>
      <c r="L201" s="44">
        <v>1.1272458936292677</v>
      </c>
      <c r="M201" s="44">
        <v>0.18475935329789714</v>
      </c>
      <c r="N201" s="44">
        <v>0</v>
      </c>
      <c r="O201" s="44">
        <v>0</v>
      </c>
      <c r="P201" s="44">
        <v>0</v>
      </c>
      <c r="Q201" s="44">
        <v>0</v>
      </c>
      <c r="R201" s="86">
        <v>0</v>
      </c>
      <c r="S201" s="87">
        <f t="shared" si="117"/>
        <v>1.3120052469271648</v>
      </c>
      <c r="U201" s="106" t="s">
        <v>24</v>
      </c>
      <c r="V201" s="117">
        <v>1.1271400539001057</v>
      </c>
      <c r="W201" s="117">
        <v>0</v>
      </c>
      <c r="X201" s="117">
        <v>0</v>
      </c>
      <c r="Y201" s="117">
        <v>0.18475935329789714</v>
      </c>
      <c r="Z201" s="117">
        <v>0</v>
      </c>
      <c r="AA201" s="117">
        <v>0</v>
      </c>
      <c r="AB201" s="117">
        <v>0</v>
      </c>
      <c r="AC201" s="118">
        <v>1.0583972916193359E-4</v>
      </c>
      <c r="AD201" s="117">
        <v>1.0583972916193359E-4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18"/>
        <v>1.3120052469271648</v>
      </c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</row>
    <row r="202" spans="1:56" ht="15">
      <c r="A202" s="28" t="s">
        <v>56</v>
      </c>
      <c r="B202" s="41">
        <v>0.21802921415275489</v>
      </c>
      <c r="C202" s="41">
        <v>0.36975057451678534</v>
      </c>
      <c r="D202" s="41">
        <v>0.67431715717346874</v>
      </c>
      <c r="E202" s="41">
        <v>0</v>
      </c>
      <c r="F202" s="457"/>
      <c r="G202" s="41">
        <v>0</v>
      </c>
      <c r="H202" s="42">
        <v>0</v>
      </c>
      <c r="I202" s="43">
        <f t="shared" si="116"/>
        <v>1.2620969458430089</v>
      </c>
      <c r="K202" s="75" t="s">
        <v>56</v>
      </c>
      <c r="L202" s="88">
        <v>0.21802921415275489</v>
      </c>
      <c r="M202" s="88">
        <v>0.36975057451678534</v>
      </c>
      <c r="N202" s="88">
        <v>0.67431715717346874</v>
      </c>
      <c r="O202" s="88">
        <v>0</v>
      </c>
      <c r="P202" s="88">
        <v>0</v>
      </c>
      <c r="Q202" s="88">
        <v>0</v>
      </c>
      <c r="R202" s="89">
        <v>0</v>
      </c>
      <c r="S202" s="90">
        <f t="shared" si="117"/>
        <v>1.2620969458430089</v>
      </c>
      <c r="U202" s="105" t="s">
        <v>56</v>
      </c>
      <c r="V202" s="121">
        <v>0.21802921415275489</v>
      </c>
      <c r="W202" s="121">
        <v>0</v>
      </c>
      <c r="X202" s="121">
        <v>0</v>
      </c>
      <c r="Y202" s="121">
        <v>0.36975057451678534</v>
      </c>
      <c r="Z202" s="121">
        <v>0.67431715717346874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18"/>
        <v>1.2620969458430089</v>
      </c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</row>
    <row r="203" spans="1:56" ht="15">
      <c r="A203" s="29" t="s">
        <v>22</v>
      </c>
      <c r="B203" s="44">
        <v>0</v>
      </c>
      <c r="C203" s="44">
        <v>0</v>
      </c>
      <c r="D203" s="44">
        <v>63.961407330830966</v>
      </c>
      <c r="E203" s="44">
        <v>0</v>
      </c>
      <c r="F203" s="457"/>
      <c r="G203" s="44">
        <v>0</v>
      </c>
      <c r="H203" s="45">
        <v>0</v>
      </c>
      <c r="I203" s="40">
        <f t="shared" si="116"/>
        <v>63.961407330830966</v>
      </c>
      <c r="K203" s="76" t="s">
        <v>22</v>
      </c>
      <c r="L203" s="44">
        <v>0</v>
      </c>
      <c r="M203" s="44">
        <v>0</v>
      </c>
      <c r="N203" s="44">
        <v>63.961407330830966</v>
      </c>
      <c r="O203" s="44">
        <v>0</v>
      </c>
      <c r="P203" s="44">
        <v>11.039951590749299</v>
      </c>
      <c r="Q203" s="44">
        <v>0</v>
      </c>
      <c r="R203" s="86">
        <v>0</v>
      </c>
      <c r="S203" s="87">
        <f t="shared" si="117"/>
        <v>75.001358921580263</v>
      </c>
      <c r="U203" s="106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63.961407330830966</v>
      </c>
      <c r="AA203" s="117">
        <v>0</v>
      </c>
      <c r="AB203" s="117">
        <v>11.039951590749299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18"/>
        <v>75.001358921580263</v>
      </c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</row>
    <row r="204" spans="1:56" ht="15">
      <c r="A204" s="28" t="s">
        <v>21</v>
      </c>
      <c r="B204" s="41">
        <v>0</v>
      </c>
      <c r="C204" s="41">
        <v>0</v>
      </c>
      <c r="D204" s="41">
        <v>169.21370562048003</v>
      </c>
      <c r="E204" s="41">
        <v>0</v>
      </c>
      <c r="F204" s="457"/>
      <c r="G204" s="41">
        <v>0</v>
      </c>
      <c r="H204" s="42">
        <v>0</v>
      </c>
      <c r="I204" s="43">
        <f t="shared" si="116"/>
        <v>169.21370562048003</v>
      </c>
      <c r="K204" s="75" t="s">
        <v>21</v>
      </c>
      <c r="L204" s="88">
        <v>0</v>
      </c>
      <c r="M204" s="88">
        <v>0</v>
      </c>
      <c r="N204" s="88">
        <v>169.21370562048003</v>
      </c>
      <c r="O204" s="88">
        <v>0</v>
      </c>
      <c r="P204" s="88">
        <v>0</v>
      </c>
      <c r="Q204" s="88">
        <v>0</v>
      </c>
      <c r="R204" s="89">
        <v>0</v>
      </c>
      <c r="S204" s="90">
        <f t="shared" si="117"/>
        <v>169.21370562048003</v>
      </c>
      <c r="U204" s="105" t="s">
        <v>57</v>
      </c>
      <c r="V204" s="121">
        <v>0</v>
      </c>
      <c r="W204" s="121">
        <v>0</v>
      </c>
      <c r="X204" s="121">
        <v>0</v>
      </c>
      <c r="Y204" s="121">
        <v>0</v>
      </c>
      <c r="Z204" s="121">
        <v>169.21370562048003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18"/>
        <v>169.21370562048003</v>
      </c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</row>
    <row r="205" spans="1:56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116"/>
        <v>0</v>
      </c>
      <c r="K205" s="77" t="s">
        <v>60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6">
        <v>0</v>
      </c>
      <c r="S205" s="87">
        <f t="shared" si="117"/>
        <v>0</v>
      </c>
      <c r="U205" s="107" t="s">
        <v>58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18"/>
        <v>0</v>
      </c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</row>
    <row r="206" spans="1:56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116"/>
        <v>0</v>
      </c>
      <c r="K206" s="78" t="s">
        <v>23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>
        <v>0</v>
      </c>
      <c r="S206" s="93">
        <f t="shared" si="117"/>
        <v>0</v>
      </c>
      <c r="U206" s="108" t="s">
        <v>61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18"/>
        <v>0</v>
      </c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</row>
    <row r="207" spans="1:56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116"/>
        <v>0</v>
      </c>
      <c r="K207" s="79" t="s">
        <v>19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94">
        <v>0</v>
      </c>
      <c r="S207" s="95">
        <f t="shared" si="117"/>
        <v>0</v>
      </c>
      <c r="U207" s="109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18"/>
        <v>0</v>
      </c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</row>
    <row r="208" spans="1:56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116"/>
        <v>0</v>
      </c>
      <c r="K208" s="78" t="s">
        <v>20</v>
      </c>
      <c r="L208" s="91">
        <v>0</v>
      </c>
      <c r="M208" s="91">
        <v>0</v>
      </c>
      <c r="N208" s="91">
        <v>0</v>
      </c>
      <c r="O208" s="91">
        <v>0</v>
      </c>
      <c r="P208" s="91">
        <v>0</v>
      </c>
      <c r="Q208" s="91">
        <v>0</v>
      </c>
      <c r="R208" s="92">
        <v>0</v>
      </c>
      <c r="S208" s="93">
        <f t="shared" si="117"/>
        <v>0</v>
      </c>
      <c r="U208" s="108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18"/>
        <v>0</v>
      </c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</row>
    <row r="209" spans="1:56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116"/>
        <v>0</v>
      </c>
      <c r="K209" s="80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6">
        <v>0</v>
      </c>
      <c r="S209" s="97">
        <f t="shared" si="117"/>
        <v>0</v>
      </c>
      <c r="U209" s="109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18"/>
        <v>0</v>
      </c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</row>
    <row r="210" spans="1:56" ht="15">
      <c r="A210" s="35" t="s">
        <v>26</v>
      </c>
      <c r="B210" s="69">
        <f>SUM(B189:B205)</f>
        <v>300.87816976112759</v>
      </c>
      <c r="C210" s="69">
        <f t="shared" ref="C210:I210" si="119">SUM(C189:C205)</f>
        <v>98.900085187784981</v>
      </c>
      <c r="D210" s="69">
        <f t="shared" si="119"/>
        <v>3081.3961737489271</v>
      </c>
      <c r="E210" s="69">
        <f t="shared" si="119"/>
        <v>500.32883632115954</v>
      </c>
      <c r="F210" s="69">
        <f t="shared" si="119"/>
        <v>0</v>
      </c>
      <c r="G210" s="69">
        <f t="shared" si="119"/>
        <v>56.241902986900129</v>
      </c>
      <c r="H210" s="70">
        <f t="shared" si="119"/>
        <v>0</v>
      </c>
      <c r="I210" s="40">
        <f t="shared" si="119"/>
        <v>4037.7451680058994</v>
      </c>
      <c r="K210" s="81" t="s">
        <v>26</v>
      </c>
      <c r="L210" s="69">
        <f>SUM(L189:L205)</f>
        <v>300.87816976112759</v>
      </c>
      <c r="M210" s="69">
        <f t="shared" ref="M210:S210" si="120">SUM(M189:M205)</f>
        <v>98.900085187784981</v>
      </c>
      <c r="N210" s="69">
        <f t="shared" si="120"/>
        <v>3081.3961737489271</v>
      </c>
      <c r="O210" s="69">
        <f t="shared" si="120"/>
        <v>500.32883632115954</v>
      </c>
      <c r="P210" s="69">
        <f t="shared" si="120"/>
        <v>335.98535279754481</v>
      </c>
      <c r="Q210" s="69">
        <f t="shared" si="120"/>
        <v>56.241902986900129</v>
      </c>
      <c r="R210" s="70">
        <f t="shared" si="120"/>
        <v>0</v>
      </c>
      <c r="S210" s="98">
        <f t="shared" si="120"/>
        <v>4373.7305208034459</v>
      </c>
      <c r="U210" s="110" t="s">
        <v>59</v>
      </c>
      <c r="V210" s="130">
        <f>SUM(V189:V205)</f>
        <v>224.70008158106506</v>
      </c>
      <c r="W210" s="130">
        <f t="shared" ref="W210:AH210" si="121">SUM(W189:W205)</f>
        <v>11.391737822668956</v>
      </c>
      <c r="X210" s="130">
        <f t="shared" si="121"/>
        <v>56.241902986900129</v>
      </c>
      <c r="Y210" s="130">
        <f t="shared" si="121"/>
        <v>98.900085187784981</v>
      </c>
      <c r="Z210" s="130">
        <f t="shared" si="121"/>
        <v>3044.6742498409144</v>
      </c>
      <c r="AA210" s="130">
        <f t="shared" si="121"/>
        <v>498.04072383779413</v>
      </c>
      <c r="AB210" s="130">
        <f t="shared" si="121"/>
        <v>335.98535279754481</v>
      </c>
      <c r="AC210" s="130">
        <f t="shared" si="121"/>
        <v>103.79638674877158</v>
      </c>
      <c r="AD210" s="131">
        <f t="shared" si="121"/>
        <v>64.78635035739353</v>
      </c>
      <c r="AE210" s="131">
        <f t="shared" si="121"/>
        <v>2.1379886240644979</v>
      </c>
      <c r="AF210" s="131">
        <f t="shared" si="121"/>
        <v>0</v>
      </c>
      <c r="AG210" s="131">
        <f t="shared" si="121"/>
        <v>36.721923908012684</v>
      </c>
      <c r="AH210" s="131">
        <f t="shared" si="121"/>
        <v>0.15012385930086347</v>
      </c>
      <c r="AI210" s="132">
        <f>SUM(V210:AC210)</f>
        <v>4373.7305208034441</v>
      </c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</row>
    <row r="211" spans="1:56" s="3" customFormat="1" ht="15" thickBot="1">
      <c r="A211" s="32" t="s">
        <v>83</v>
      </c>
      <c r="B211" s="49">
        <f>IF($I210=0,"-",B210/$I210)</f>
        <v>7.4516384081197665E-2</v>
      </c>
      <c r="C211" s="49">
        <f t="shared" ref="C211:H211" si="122">IF($I210=0,"-",C210/$I210)</f>
        <v>2.4493889800536437E-2</v>
      </c>
      <c r="D211" s="49">
        <f t="shared" si="122"/>
        <v>0.76314775834917803</v>
      </c>
      <c r="E211" s="49">
        <f t="shared" si="122"/>
        <v>0.12391293048547053</v>
      </c>
      <c r="F211" s="49">
        <f t="shared" si="122"/>
        <v>0</v>
      </c>
      <c r="G211" s="49">
        <f t="shared" si="122"/>
        <v>1.3929037283617388E-2</v>
      </c>
      <c r="H211" s="71">
        <f t="shared" si="122"/>
        <v>0</v>
      </c>
      <c r="I211" s="50">
        <f>SUM(B211:H211)</f>
        <v>1</v>
      </c>
      <c r="J211" s="5"/>
      <c r="K211" s="82" t="s">
        <v>83</v>
      </c>
      <c r="L211" s="99">
        <f>IF($S210=0,"-",L210/$S210)</f>
        <v>6.8792114267217555E-2</v>
      </c>
      <c r="M211" s="99">
        <f t="shared" ref="M211:R211" si="123">IF($S210=0,"-",M210/$S210)</f>
        <v>2.26122950916549E-2</v>
      </c>
      <c r="N211" s="99">
        <f t="shared" si="123"/>
        <v>0.70452355468459005</v>
      </c>
      <c r="O211" s="99">
        <f t="shared" si="123"/>
        <v>0.11439407022023161</v>
      </c>
      <c r="P211" s="99">
        <f t="shared" si="123"/>
        <v>7.6818942364977924E-2</v>
      </c>
      <c r="Q211" s="99">
        <f t="shared" si="123"/>
        <v>1.2859023371327551E-2</v>
      </c>
      <c r="R211" s="100">
        <f t="shared" si="123"/>
        <v>0</v>
      </c>
      <c r="S211" s="101">
        <f>SUM(L211:R211)</f>
        <v>0.99999999999999956</v>
      </c>
      <c r="T211" s="5"/>
      <c r="U211" s="111" t="s">
        <v>83</v>
      </c>
      <c r="V211" s="133">
        <f>+V210/$AI210</f>
        <v>5.137492593846138E-2</v>
      </c>
      <c r="W211" s="133">
        <f t="shared" ref="W211:AH211" si="124">+W210/$AI210</f>
        <v>2.6045815508030706E-3</v>
      </c>
      <c r="X211" s="133">
        <f t="shared" si="124"/>
        <v>1.2859023371327556E-2</v>
      </c>
      <c r="Y211" s="133">
        <f t="shared" si="124"/>
        <v>2.2612295091654907E-2</v>
      </c>
      <c r="Z211" s="133">
        <f t="shared" si="124"/>
        <v>0.69612753583218356</v>
      </c>
      <c r="AA211" s="133">
        <f t="shared" si="124"/>
        <v>0.1138709212807892</v>
      </c>
      <c r="AB211" s="133">
        <f t="shared" si="124"/>
        <v>7.6818942364977966E-2</v>
      </c>
      <c r="AC211" s="133">
        <f t="shared" si="124"/>
        <v>2.3731774569802355E-2</v>
      </c>
      <c r="AD211" s="133">
        <f t="shared" si="124"/>
        <v>1.4812606777953121E-2</v>
      </c>
      <c r="AE211" s="133">
        <f t="shared" si="124"/>
        <v>4.8882495478293762E-4</v>
      </c>
      <c r="AF211" s="133">
        <f t="shared" si="124"/>
        <v>0</v>
      </c>
      <c r="AG211" s="133">
        <f t="shared" si="124"/>
        <v>8.3960188524067891E-3</v>
      </c>
      <c r="AH211" s="133">
        <f t="shared" si="124"/>
        <v>3.4323984659504367E-5</v>
      </c>
      <c r="AI211" s="134">
        <f>SUM(V211:AC211)</f>
        <v>1</v>
      </c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</row>
    <row r="212" spans="1:56" ht="15" thickBot="1">
      <c r="A212" s="33"/>
      <c r="B212" s="33"/>
      <c r="C212" s="33"/>
      <c r="D212" s="33"/>
      <c r="E212" s="33"/>
      <c r="F212" s="33"/>
      <c r="G212" s="33"/>
      <c r="H212" s="33"/>
      <c r="I212" s="33"/>
      <c r="K212" s="33"/>
      <c r="L212" s="33"/>
      <c r="M212" s="33"/>
      <c r="N212" s="33"/>
      <c r="O212" s="33"/>
      <c r="P212" s="33"/>
      <c r="Q212" s="33"/>
      <c r="R212" s="33"/>
      <c r="S212" s="33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</row>
    <row r="213" spans="1:56" ht="42.7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7" t="s">
        <v>32</v>
      </c>
      <c r="L213" s="84" t="s">
        <v>0</v>
      </c>
      <c r="M213" s="84" t="s">
        <v>1</v>
      </c>
      <c r="N213" s="84" t="s">
        <v>2</v>
      </c>
      <c r="O213" s="84" t="s">
        <v>3</v>
      </c>
      <c r="P213" s="84" t="s">
        <v>27</v>
      </c>
      <c r="Q213" s="84" t="s">
        <v>4</v>
      </c>
      <c r="R213" s="84" t="s">
        <v>5</v>
      </c>
      <c r="S213" s="85" t="s">
        <v>6</v>
      </c>
      <c r="U213" s="415" t="s">
        <v>32</v>
      </c>
      <c r="V213" s="114" t="s">
        <v>68</v>
      </c>
      <c r="W213" s="114" t="s">
        <v>69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51</v>
      </c>
      <c r="AC213" s="114" t="s">
        <v>63</v>
      </c>
      <c r="AD213" s="115" t="s">
        <v>70</v>
      </c>
      <c r="AE213" s="115" t="s">
        <v>71</v>
      </c>
      <c r="AF213" s="115" t="s">
        <v>72</v>
      </c>
      <c r="AG213" s="115" t="s">
        <v>73</v>
      </c>
      <c r="AH213" s="115" t="s">
        <v>74</v>
      </c>
      <c r="AI213" s="116" t="s">
        <v>59</v>
      </c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</row>
    <row r="214" spans="1:56" ht="15" customHeight="1">
      <c r="A214" s="447" t="s">
        <v>32</v>
      </c>
      <c r="B214" s="387" t="s">
        <v>115</v>
      </c>
      <c r="C214" s="388"/>
      <c r="D214" s="388"/>
      <c r="E214" s="388"/>
      <c r="F214" s="388"/>
      <c r="G214" s="388"/>
      <c r="H214" s="388"/>
      <c r="I214" s="389"/>
      <c r="K214" s="408" t="s">
        <v>32</v>
      </c>
      <c r="L214" s="390" t="s">
        <v>115</v>
      </c>
      <c r="M214" s="391"/>
      <c r="N214" s="391"/>
      <c r="O214" s="391"/>
      <c r="P214" s="391"/>
      <c r="Q214" s="391"/>
      <c r="R214" s="391"/>
      <c r="S214" s="392"/>
      <c r="U214" s="416" t="s">
        <v>32</v>
      </c>
      <c r="V214" s="413" t="s">
        <v>115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</row>
    <row r="215" spans="1:56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  <c r="K215" s="83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2">
        <v>0</v>
      </c>
      <c r="S215" s="103">
        <f>SUM(L215:R215)</f>
        <v>0</v>
      </c>
      <c r="U215" s="104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</row>
    <row r="216" spans="1:56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125">SUM(B216:H216)</f>
        <v>0</v>
      </c>
      <c r="K216" s="75" t="s">
        <v>8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9">
        <v>0</v>
      </c>
      <c r="S216" s="90">
        <f t="shared" ref="S216:S235" si="126">SUM(L216:R216)</f>
        <v>0</v>
      </c>
      <c r="U216" s="105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27">SUM(V216:AC216)</f>
        <v>0</v>
      </c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</row>
    <row r="217" spans="1:56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125"/>
        <v>0</v>
      </c>
      <c r="K217" s="76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6">
        <v>0</v>
      </c>
      <c r="S217" s="87">
        <f t="shared" si="126"/>
        <v>0</v>
      </c>
      <c r="U217" s="106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27"/>
        <v>0</v>
      </c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</row>
    <row r="218" spans="1:56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125"/>
        <v>0</v>
      </c>
      <c r="K218" s="75" t="s">
        <v>52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9">
        <v>0</v>
      </c>
      <c r="S218" s="90">
        <f t="shared" si="126"/>
        <v>0</v>
      </c>
      <c r="U218" s="105" t="s">
        <v>52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27"/>
        <v>0</v>
      </c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</row>
    <row r="219" spans="1:56" ht="15">
      <c r="A219" s="29" t="s">
        <v>16</v>
      </c>
      <c r="B219" s="44">
        <v>10.054228975678631</v>
      </c>
      <c r="C219" s="44">
        <v>5.1520578637813754</v>
      </c>
      <c r="D219" s="44">
        <v>1.3611402402370145</v>
      </c>
      <c r="E219" s="44">
        <v>0</v>
      </c>
      <c r="F219" s="457"/>
      <c r="G219" s="44">
        <v>0</v>
      </c>
      <c r="H219" s="45">
        <v>0</v>
      </c>
      <c r="I219" s="40">
        <f t="shared" si="125"/>
        <v>16.567427079697019</v>
      </c>
      <c r="K219" s="76" t="s">
        <v>16</v>
      </c>
      <c r="L219" s="44">
        <v>10.054228975678631</v>
      </c>
      <c r="M219" s="44">
        <v>5.1520578637813754</v>
      </c>
      <c r="N219" s="44">
        <v>1.3611402402370145</v>
      </c>
      <c r="O219" s="44">
        <v>0</v>
      </c>
      <c r="P219" s="44">
        <v>0</v>
      </c>
      <c r="Q219" s="44">
        <v>0</v>
      </c>
      <c r="R219" s="86">
        <v>0</v>
      </c>
      <c r="S219" s="87">
        <f t="shared" si="126"/>
        <v>16.567427079697019</v>
      </c>
      <c r="U219" s="106" t="s">
        <v>16</v>
      </c>
      <c r="V219" s="117">
        <v>10.054228975678631</v>
      </c>
      <c r="W219" s="117">
        <v>0</v>
      </c>
      <c r="X219" s="117">
        <v>0</v>
      </c>
      <c r="Y219" s="117">
        <v>5.1520578637813754</v>
      </c>
      <c r="Z219" s="117">
        <v>0.96080487546142201</v>
      </c>
      <c r="AA219" s="117">
        <v>0</v>
      </c>
      <c r="AB219" s="117">
        <v>0</v>
      </c>
      <c r="AC219" s="118">
        <v>0.40033536477559256</v>
      </c>
      <c r="AD219" s="119">
        <v>0</v>
      </c>
      <c r="AE219" s="119">
        <v>0</v>
      </c>
      <c r="AF219" s="119">
        <v>0</v>
      </c>
      <c r="AG219" s="119">
        <v>0.40033536477559256</v>
      </c>
      <c r="AH219" s="119">
        <v>0</v>
      </c>
      <c r="AI219" s="120">
        <f t="shared" si="127"/>
        <v>16.567427079697019</v>
      </c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</row>
    <row r="220" spans="1:56" ht="15">
      <c r="A220" s="28" t="s">
        <v>64</v>
      </c>
      <c r="B220" s="41">
        <v>2.3825633997563456</v>
      </c>
      <c r="C220" s="41">
        <v>0</v>
      </c>
      <c r="D220" s="41">
        <v>2.3456494265060961</v>
      </c>
      <c r="E220" s="41">
        <v>0</v>
      </c>
      <c r="F220" s="457"/>
      <c r="G220" s="41">
        <v>0</v>
      </c>
      <c r="H220" s="42">
        <v>0</v>
      </c>
      <c r="I220" s="43">
        <f t="shared" si="125"/>
        <v>4.7282128262624417</v>
      </c>
      <c r="K220" s="75" t="s">
        <v>64</v>
      </c>
      <c r="L220" s="88">
        <v>2.3825633997563456</v>
      </c>
      <c r="M220" s="88">
        <v>0</v>
      </c>
      <c r="N220" s="88">
        <v>2.3456494265060961</v>
      </c>
      <c r="O220" s="88">
        <v>0</v>
      </c>
      <c r="P220" s="88">
        <v>0</v>
      </c>
      <c r="Q220" s="88">
        <v>0</v>
      </c>
      <c r="R220" s="89">
        <v>0</v>
      </c>
      <c r="S220" s="90">
        <f t="shared" si="126"/>
        <v>4.7282128262624417</v>
      </c>
      <c r="U220" s="105" t="s">
        <v>53</v>
      </c>
      <c r="V220" s="121">
        <v>2.3825633997563456</v>
      </c>
      <c r="W220" s="121">
        <v>0</v>
      </c>
      <c r="X220" s="121">
        <v>0</v>
      </c>
      <c r="Y220" s="121">
        <v>0</v>
      </c>
      <c r="Z220" s="121">
        <v>2.3456494265060961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27"/>
        <v>4.7282128262624417</v>
      </c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</row>
    <row r="221" spans="1:56" ht="15">
      <c r="A221" s="29" t="s">
        <v>54</v>
      </c>
      <c r="B221" s="44">
        <v>0</v>
      </c>
      <c r="C221" s="44">
        <v>0</v>
      </c>
      <c r="D221" s="44">
        <v>0</v>
      </c>
      <c r="E221" s="44">
        <v>7.0926408305214518E-3</v>
      </c>
      <c r="F221" s="457"/>
      <c r="G221" s="44">
        <v>0</v>
      </c>
      <c r="H221" s="45">
        <v>0</v>
      </c>
      <c r="I221" s="40">
        <f t="shared" si="125"/>
        <v>7.0926408305214518E-3</v>
      </c>
      <c r="K221" s="76" t="s">
        <v>54</v>
      </c>
      <c r="L221" s="44">
        <v>0</v>
      </c>
      <c r="M221" s="44">
        <v>0</v>
      </c>
      <c r="N221" s="44">
        <v>0</v>
      </c>
      <c r="O221" s="44">
        <v>7.0926408305214518E-3</v>
      </c>
      <c r="P221" s="44">
        <v>10.590574024565166</v>
      </c>
      <c r="Q221" s="44">
        <v>0</v>
      </c>
      <c r="R221" s="86">
        <v>0</v>
      </c>
      <c r="S221" s="87">
        <f t="shared" si="126"/>
        <v>10.597666665395687</v>
      </c>
      <c r="U221" s="106" t="s">
        <v>54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7.0926408305214518E-3</v>
      </c>
      <c r="AB221" s="117">
        <v>10.590574024565166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27"/>
        <v>10.597666665395687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</row>
    <row r="222" spans="1:56" ht="15">
      <c r="A222" s="28" t="s">
        <v>12</v>
      </c>
      <c r="B222" s="41">
        <v>0</v>
      </c>
      <c r="C222" s="41">
        <v>0</v>
      </c>
      <c r="D222" s="41">
        <v>0</v>
      </c>
      <c r="E222" s="41">
        <v>1.0730551504538082E-15</v>
      </c>
      <c r="F222" s="457"/>
      <c r="G222" s="41">
        <v>0</v>
      </c>
      <c r="H222" s="42">
        <v>0</v>
      </c>
      <c r="I222" s="43">
        <f t="shared" si="125"/>
        <v>1.0730551504538082E-15</v>
      </c>
      <c r="K222" s="75" t="s">
        <v>12</v>
      </c>
      <c r="L222" s="88">
        <v>0</v>
      </c>
      <c r="M222" s="88">
        <v>0</v>
      </c>
      <c r="N222" s="88">
        <v>0</v>
      </c>
      <c r="O222" s="88">
        <v>1.0730551504538082E-15</v>
      </c>
      <c r="P222" s="88">
        <v>1.8468116240280306</v>
      </c>
      <c r="Q222" s="88">
        <v>0</v>
      </c>
      <c r="R222" s="89">
        <v>0</v>
      </c>
      <c r="S222" s="90">
        <f t="shared" si="126"/>
        <v>1.8468116240280317</v>
      </c>
      <c r="U222" s="105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1.0730551504538082E-15</v>
      </c>
      <c r="AB222" s="121">
        <v>1.8468116240280306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27"/>
        <v>1.8468116240280317</v>
      </c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</row>
    <row r="223" spans="1:56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125"/>
        <v>0</v>
      </c>
      <c r="K223" s="76" t="s">
        <v>55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6">
        <v>0</v>
      </c>
      <c r="S223" s="87">
        <f t="shared" si="126"/>
        <v>0</v>
      </c>
      <c r="U223" s="106" t="s">
        <v>55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27"/>
        <v>0</v>
      </c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</row>
    <row r="224" spans="1:56" ht="15">
      <c r="A224" s="28" t="s">
        <v>17</v>
      </c>
      <c r="B224" s="41">
        <v>2.3995072159817665</v>
      </c>
      <c r="C224" s="41">
        <v>0</v>
      </c>
      <c r="D224" s="41">
        <v>9.5043638185256647</v>
      </c>
      <c r="E224" s="41">
        <v>0.50231192859792884</v>
      </c>
      <c r="F224" s="457"/>
      <c r="G224" s="41">
        <v>0</v>
      </c>
      <c r="H224" s="42">
        <v>0</v>
      </c>
      <c r="I224" s="43">
        <f t="shared" si="125"/>
        <v>12.40618296310536</v>
      </c>
      <c r="K224" s="75" t="s">
        <v>17</v>
      </c>
      <c r="L224" s="88">
        <v>2.3995072159817665</v>
      </c>
      <c r="M224" s="88">
        <v>0</v>
      </c>
      <c r="N224" s="88">
        <v>9.5043638185256647</v>
      </c>
      <c r="O224" s="88">
        <v>0.50231192859792884</v>
      </c>
      <c r="P224" s="88">
        <v>0</v>
      </c>
      <c r="Q224" s="88">
        <v>0</v>
      </c>
      <c r="R224" s="89">
        <v>0</v>
      </c>
      <c r="S224" s="90">
        <f t="shared" si="126"/>
        <v>12.40618296310536</v>
      </c>
      <c r="U224" s="105" t="s">
        <v>17</v>
      </c>
      <c r="V224" s="121">
        <v>2.3995072159817665</v>
      </c>
      <c r="W224" s="121">
        <v>0</v>
      </c>
      <c r="X224" s="121">
        <v>0</v>
      </c>
      <c r="Y224" s="121">
        <v>0</v>
      </c>
      <c r="Z224" s="121">
        <v>9.5043638185256647</v>
      </c>
      <c r="AA224" s="121">
        <v>0.50231192859792884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27"/>
        <v>12.40618296310536</v>
      </c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</row>
    <row r="225" spans="1:56" ht="15">
      <c r="A225" s="29" t="s">
        <v>139</v>
      </c>
      <c r="B225" s="44">
        <v>1.3964750444507892</v>
      </c>
      <c r="C225" s="44">
        <v>5.5106832206541244E-2</v>
      </c>
      <c r="D225" s="44">
        <v>11.989094469648634</v>
      </c>
      <c r="E225" s="44">
        <v>1.5260353534119113E-2</v>
      </c>
      <c r="F225" s="457"/>
      <c r="G225" s="44">
        <v>0</v>
      </c>
      <c r="H225" s="45">
        <v>0</v>
      </c>
      <c r="I225" s="40">
        <f t="shared" si="125"/>
        <v>13.455936699840084</v>
      </c>
      <c r="K225" s="76" t="s">
        <v>139</v>
      </c>
      <c r="L225" s="44">
        <v>1.3964750444507892</v>
      </c>
      <c r="M225" s="44">
        <v>5.5106832206541244E-2</v>
      </c>
      <c r="N225" s="44">
        <v>11.989094469648634</v>
      </c>
      <c r="O225" s="44">
        <v>1.5260353534119113E-2</v>
      </c>
      <c r="P225" s="44">
        <v>0</v>
      </c>
      <c r="Q225" s="44">
        <v>0</v>
      </c>
      <c r="R225" s="86">
        <v>0</v>
      </c>
      <c r="S225" s="87">
        <f t="shared" si="126"/>
        <v>13.455936699840084</v>
      </c>
      <c r="U225" s="106" t="s">
        <v>139</v>
      </c>
      <c r="V225" s="117">
        <v>1.2828426586803741</v>
      </c>
      <c r="W225" s="117">
        <v>0</v>
      </c>
      <c r="X225" s="117">
        <v>0</v>
      </c>
      <c r="Y225" s="117">
        <v>5.5106832206541244E-2</v>
      </c>
      <c r="Z225" s="117">
        <v>4.0102089594118624</v>
      </c>
      <c r="AA225" s="117">
        <v>1.5260353534119113E-2</v>
      </c>
      <c r="AB225" s="117">
        <v>0</v>
      </c>
      <c r="AC225" s="118">
        <v>8.0925178960071875</v>
      </c>
      <c r="AD225" s="117">
        <v>0.11363238577041518</v>
      </c>
      <c r="AE225" s="117">
        <v>0</v>
      </c>
      <c r="AF225" s="117">
        <v>0</v>
      </c>
      <c r="AG225" s="117">
        <v>7.9788855102367711</v>
      </c>
      <c r="AH225" s="117">
        <v>0</v>
      </c>
      <c r="AI225" s="120">
        <f t="shared" si="127"/>
        <v>13.455936699840084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</row>
    <row r="226" spans="1:56" ht="15">
      <c r="A226" s="28" t="s">
        <v>25</v>
      </c>
      <c r="B226" s="41">
        <v>2.2754852669213417</v>
      </c>
      <c r="C226" s="41">
        <v>9.5727373519543232E-2</v>
      </c>
      <c r="D226" s="41">
        <v>2.9011957287311878</v>
      </c>
      <c r="E226" s="41">
        <v>28.028766936352614</v>
      </c>
      <c r="F226" s="457"/>
      <c r="G226" s="41">
        <v>5.3650425559178725</v>
      </c>
      <c r="H226" s="42">
        <v>0.59090971308359996</v>
      </c>
      <c r="I226" s="43">
        <f t="shared" si="125"/>
        <v>39.257127574526159</v>
      </c>
      <c r="K226" s="75" t="s">
        <v>25</v>
      </c>
      <c r="L226" s="88">
        <v>2.2754852669213417</v>
      </c>
      <c r="M226" s="88">
        <v>9.5727373519543232E-2</v>
      </c>
      <c r="N226" s="88">
        <v>2.9011957287311878</v>
      </c>
      <c r="O226" s="88">
        <v>28.028766936352614</v>
      </c>
      <c r="P226" s="88">
        <v>0.88622068594795234</v>
      </c>
      <c r="Q226" s="88">
        <v>5.3650425559178725</v>
      </c>
      <c r="R226" s="89">
        <v>0.59090971308359996</v>
      </c>
      <c r="S226" s="90">
        <f t="shared" si="126"/>
        <v>40.143348260474113</v>
      </c>
      <c r="U226" s="105" t="s">
        <v>25</v>
      </c>
      <c r="V226" s="121">
        <v>0</v>
      </c>
      <c r="W226" s="121">
        <v>2.0411780564154767</v>
      </c>
      <c r="X226" s="121">
        <v>5.3650425559178725</v>
      </c>
      <c r="Y226" s="121">
        <v>9.5727373519543232E-2</v>
      </c>
      <c r="Z226" s="121">
        <v>2.8648379276159139</v>
      </c>
      <c r="AA226" s="121">
        <v>27.754259338449923</v>
      </c>
      <c r="AB226" s="121">
        <v>0.88622068594795234</v>
      </c>
      <c r="AC226" s="122">
        <v>1.1360823226074301</v>
      </c>
      <c r="AD226" s="121">
        <v>0.23430721050586484</v>
      </c>
      <c r="AE226" s="121">
        <v>0.15230746923700331</v>
      </c>
      <c r="AF226" s="121">
        <v>0.59090971308359996</v>
      </c>
      <c r="AG226" s="121">
        <v>3.63578011152738E-2</v>
      </c>
      <c r="AH226" s="121">
        <v>0.1222001286656885</v>
      </c>
      <c r="AI226" s="123">
        <f t="shared" si="127"/>
        <v>40.143348260474113</v>
      </c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</row>
    <row r="227" spans="1:56" ht="15">
      <c r="A227" s="29" t="s">
        <v>24</v>
      </c>
      <c r="B227" s="44">
        <v>1.5050052471848874</v>
      </c>
      <c r="C227" s="44">
        <v>0</v>
      </c>
      <c r="D227" s="44">
        <v>0.41435101789708012</v>
      </c>
      <c r="E227" s="44">
        <v>0</v>
      </c>
      <c r="F227" s="457"/>
      <c r="G227" s="44">
        <v>0</v>
      </c>
      <c r="H227" s="45">
        <v>0</v>
      </c>
      <c r="I227" s="40">
        <f t="shared" si="125"/>
        <v>1.9193562650819675</v>
      </c>
      <c r="K227" s="76" t="s">
        <v>24</v>
      </c>
      <c r="L227" s="44">
        <v>1.5050052471848874</v>
      </c>
      <c r="M227" s="44">
        <v>0</v>
      </c>
      <c r="N227" s="44">
        <v>0.41435101789708012</v>
      </c>
      <c r="O227" s="44">
        <v>0</v>
      </c>
      <c r="P227" s="44">
        <v>0</v>
      </c>
      <c r="Q227" s="44">
        <v>0</v>
      </c>
      <c r="R227" s="86">
        <v>0</v>
      </c>
      <c r="S227" s="87">
        <f t="shared" si="126"/>
        <v>1.9193562650819675</v>
      </c>
      <c r="U227" s="106" t="s">
        <v>24</v>
      </c>
      <c r="V227" s="117">
        <v>1.5050052471848874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0.41435101789708012</v>
      </c>
      <c r="AD227" s="117">
        <v>0</v>
      </c>
      <c r="AE227" s="117">
        <v>0</v>
      </c>
      <c r="AF227" s="117">
        <v>0</v>
      </c>
      <c r="AG227" s="117">
        <v>0.41435101789708012</v>
      </c>
      <c r="AH227" s="117">
        <v>0</v>
      </c>
      <c r="AI227" s="120">
        <f t="shared" si="127"/>
        <v>1.9193562650819675</v>
      </c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</row>
    <row r="228" spans="1:56" ht="15">
      <c r="A228" s="28" t="s">
        <v>56</v>
      </c>
      <c r="B228" s="41">
        <v>6.9450552800781787E-2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125"/>
        <v>6.9450552800781787E-2</v>
      </c>
      <c r="K228" s="75" t="s">
        <v>56</v>
      </c>
      <c r="L228" s="88">
        <v>6.9450552800781787E-2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9">
        <v>0</v>
      </c>
      <c r="S228" s="90">
        <f t="shared" si="126"/>
        <v>6.9450552800781787E-2</v>
      </c>
      <c r="U228" s="105" t="s">
        <v>56</v>
      </c>
      <c r="V228" s="121">
        <v>6.9450552800781787E-2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27"/>
        <v>6.9450552800781787E-2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</row>
    <row r="229" spans="1:56" ht="15">
      <c r="A229" s="29" t="s">
        <v>22</v>
      </c>
      <c r="B229" s="44">
        <v>0.25459822670286381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125"/>
        <v>0.25459822670286381</v>
      </c>
      <c r="K229" s="76" t="s">
        <v>22</v>
      </c>
      <c r="L229" s="44">
        <v>0.25459822670286381</v>
      </c>
      <c r="M229" s="44">
        <v>0</v>
      </c>
      <c r="N229" s="44">
        <v>0</v>
      </c>
      <c r="O229" s="44">
        <v>0</v>
      </c>
      <c r="P229" s="44">
        <v>0.38649767075044422</v>
      </c>
      <c r="Q229" s="44">
        <v>0</v>
      </c>
      <c r="R229" s="86">
        <v>0</v>
      </c>
      <c r="S229" s="87">
        <f t="shared" si="126"/>
        <v>0.64109589745330808</v>
      </c>
      <c r="U229" s="106" t="s">
        <v>22</v>
      </c>
      <c r="V229" s="117">
        <v>0.25459822670286381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0.38649767075044422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27"/>
        <v>0.64109589745330808</v>
      </c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</row>
    <row r="230" spans="1:56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125"/>
        <v>0</v>
      </c>
      <c r="K230" s="75" t="s">
        <v>21</v>
      </c>
      <c r="L230" s="88">
        <v>0</v>
      </c>
      <c r="M230" s="88">
        <v>0</v>
      </c>
      <c r="N230" s="88">
        <v>0</v>
      </c>
      <c r="O230" s="88">
        <v>0</v>
      </c>
      <c r="P230" s="88">
        <v>0</v>
      </c>
      <c r="Q230" s="88">
        <v>0</v>
      </c>
      <c r="R230" s="89">
        <v>0</v>
      </c>
      <c r="S230" s="90">
        <f t="shared" si="126"/>
        <v>0</v>
      </c>
      <c r="U230" s="105" t="s">
        <v>57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27"/>
        <v>0</v>
      </c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</row>
    <row r="231" spans="1:56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125"/>
        <v>0</v>
      </c>
      <c r="K231" s="77" t="s">
        <v>60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6">
        <v>0</v>
      </c>
      <c r="S231" s="87">
        <f t="shared" si="126"/>
        <v>0</v>
      </c>
      <c r="U231" s="107" t="s">
        <v>58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27"/>
        <v>0</v>
      </c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</row>
    <row r="232" spans="1:56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125"/>
        <v>0</v>
      </c>
      <c r="K232" s="78" t="s">
        <v>23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s="91">
        <v>0</v>
      </c>
      <c r="R232" s="92">
        <v>0</v>
      </c>
      <c r="S232" s="93">
        <f t="shared" si="126"/>
        <v>0</v>
      </c>
      <c r="U232" s="108" t="s">
        <v>61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27"/>
        <v>0</v>
      </c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</row>
    <row r="233" spans="1:56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125"/>
        <v>0</v>
      </c>
      <c r="K233" s="79" t="s">
        <v>19</v>
      </c>
      <c r="L233" s="64">
        <v>0</v>
      </c>
      <c r="M233" s="64">
        <v>0</v>
      </c>
      <c r="N233" s="64">
        <v>0</v>
      </c>
      <c r="O233" s="64">
        <v>0</v>
      </c>
      <c r="P233" s="64">
        <v>0</v>
      </c>
      <c r="Q233" s="64">
        <v>0</v>
      </c>
      <c r="R233" s="94">
        <v>0</v>
      </c>
      <c r="S233" s="95">
        <f t="shared" si="126"/>
        <v>0</v>
      </c>
      <c r="U233" s="109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27"/>
        <v>0</v>
      </c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</row>
    <row r="234" spans="1:56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125"/>
        <v>0</v>
      </c>
      <c r="K234" s="78" t="s">
        <v>20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s="91">
        <v>0</v>
      </c>
      <c r="R234" s="92">
        <v>0</v>
      </c>
      <c r="S234" s="93">
        <f t="shared" si="126"/>
        <v>0</v>
      </c>
      <c r="U234" s="108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27"/>
        <v>0</v>
      </c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</row>
    <row r="235" spans="1:56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125"/>
        <v>0</v>
      </c>
      <c r="K235" s="80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6">
        <v>0</v>
      </c>
      <c r="S235" s="97">
        <f t="shared" si="126"/>
        <v>0</v>
      </c>
      <c r="U235" s="109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27"/>
        <v>0</v>
      </c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</row>
    <row r="236" spans="1:56" ht="15">
      <c r="A236" s="35" t="s">
        <v>26</v>
      </c>
      <c r="B236" s="69">
        <f>SUM(B215:B231)</f>
        <v>20.337313929477403</v>
      </c>
      <c r="C236" s="69">
        <f t="shared" ref="C236:I236" si="128">SUM(C215:C231)</f>
        <v>5.3028920695074602</v>
      </c>
      <c r="D236" s="69">
        <f t="shared" si="128"/>
        <v>28.515794701545676</v>
      </c>
      <c r="E236" s="69">
        <f t="shared" si="128"/>
        <v>28.553431859315186</v>
      </c>
      <c r="F236" s="69">
        <f t="shared" si="128"/>
        <v>0</v>
      </c>
      <c r="G236" s="69">
        <f t="shared" si="128"/>
        <v>5.3650425559178725</v>
      </c>
      <c r="H236" s="70">
        <f t="shared" si="128"/>
        <v>0.59090971308359996</v>
      </c>
      <c r="I236" s="40">
        <f t="shared" si="128"/>
        <v>88.665384828847223</v>
      </c>
      <c r="K236" s="81" t="s">
        <v>26</v>
      </c>
      <c r="L236" s="69">
        <f>SUM(L215:L231)</f>
        <v>20.337313929477403</v>
      </c>
      <c r="M236" s="69">
        <f t="shared" ref="M236:S236" si="129">SUM(M215:M231)</f>
        <v>5.3028920695074602</v>
      </c>
      <c r="N236" s="69">
        <f t="shared" si="129"/>
        <v>28.515794701545676</v>
      </c>
      <c r="O236" s="69">
        <f t="shared" si="129"/>
        <v>28.553431859315186</v>
      </c>
      <c r="P236" s="69">
        <f t="shared" si="129"/>
        <v>13.710104005291592</v>
      </c>
      <c r="Q236" s="69">
        <f t="shared" si="129"/>
        <v>5.3650425559178725</v>
      </c>
      <c r="R236" s="70">
        <f t="shared" si="129"/>
        <v>0.59090971308359996</v>
      </c>
      <c r="S236" s="98">
        <f t="shared" si="129"/>
        <v>102.37548883413881</v>
      </c>
      <c r="U236" s="110" t="s">
        <v>59</v>
      </c>
      <c r="V236" s="130">
        <f>SUM(V215:V231)</f>
        <v>17.948196276785648</v>
      </c>
      <c r="W236" s="130">
        <f t="shared" ref="W236:AH236" si="130">SUM(W215:W231)</f>
        <v>2.0411780564154767</v>
      </c>
      <c r="X236" s="130">
        <f t="shared" si="130"/>
        <v>5.3650425559178725</v>
      </c>
      <c r="Y236" s="130">
        <f t="shared" si="130"/>
        <v>5.3028920695074602</v>
      </c>
      <c r="Z236" s="130">
        <f t="shared" si="130"/>
        <v>19.685865007520956</v>
      </c>
      <c r="AA236" s="130">
        <f t="shared" si="130"/>
        <v>28.278924261412495</v>
      </c>
      <c r="AB236" s="130">
        <f t="shared" si="130"/>
        <v>13.710104005291592</v>
      </c>
      <c r="AC236" s="130">
        <f t="shared" si="130"/>
        <v>10.04328660128729</v>
      </c>
      <c r="AD236" s="131">
        <f t="shared" si="130"/>
        <v>0.34793959627628002</v>
      </c>
      <c r="AE236" s="131">
        <f t="shared" si="130"/>
        <v>0.15230746923700331</v>
      </c>
      <c r="AF236" s="131">
        <f t="shared" si="130"/>
        <v>0.59090971308359996</v>
      </c>
      <c r="AG236" s="131">
        <f t="shared" si="130"/>
        <v>8.8299296940247167</v>
      </c>
      <c r="AH236" s="131">
        <f t="shared" si="130"/>
        <v>0.1222001286656885</v>
      </c>
      <c r="AI236" s="132">
        <f>SUM(V236:AC236)</f>
        <v>102.37548883413879</v>
      </c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</row>
    <row r="237" spans="1:56" s="3" customFormat="1" ht="15" thickBot="1">
      <c r="A237" s="32" t="s">
        <v>83</v>
      </c>
      <c r="B237" s="49">
        <f>IF($I236=0,"-",B236/$I236)</f>
        <v>0.22937151819433227</v>
      </c>
      <c r="C237" s="49">
        <f t="shared" ref="C237:H237" si="131">IF($I236=0,"-",C236/$I236)</f>
        <v>5.9807918047654687E-2</v>
      </c>
      <c r="D237" s="49">
        <f t="shared" si="131"/>
        <v>0.32161135663698243</v>
      </c>
      <c r="E237" s="49">
        <f t="shared" si="131"/>
        <v>0.32203584199665419</v>
      </c>
      <c r="F237" s="49">
        <f t="shared" si="131"/>
        <v>0</v>
      </c>
      <c r="G237" s="49">
        <f t="shared" si="131"/>
        <v>6.0508873516695767E-2</v>
      </c>
      <c r="H237" s="71">
        <f t="shared" si="131"/>
        <v>6.664491607680339E-3</v>
      </c>
      <c r="I237" s="50">
        <f>SUM(B237:H237)</f>
        <v>0.99999999999999967</v>
      </c>
      <c r="J237" s="5"/>
      <c r="K237" s="82" t="s">
        <v>83</v>
      </c>
      <c r="L237" s="99">
        <f>IF($S236=0,"-",L236/$S236)</f>
        <v>0.19865413255731959</v>
      </c>
      <c r="M237" s="99">
        <f t="shared" ref="M237:R237" si="132">IF($S236=0,"-",M236/$S236)</f>
        <v>5.1798454199313407E-2</v>
      </c>
      <c r="N237" s="99">
        <f t="shared" si="132"/>
        <v>0.27854123117052809</v>
      </c>
      <c r="O237" s="99">
        <f t="shared" si="132"/>
        <v>0.27890886953981087</v>
      </c>
      <c r="P237" s="99">
        <f t="shared" si="132"/>
        <v>0.13391979038560381</v>
      </c>
      <c r="Q237" s="99">
        <f t="shared" si="132"/>
        <v>5.2405537858870865E-2</v>
      </c>
      <c r="R237" s="100">
        <f t="shared" si="132"/>
        <v>5.7719842885531726E-3</v>
      </c>
      <c r="S237" s="101">
        <f>SUM(L237:R237)</f>
        <v>0.99999999999999989</v>
      </c>
      <c r="T237" s="5"/>
      <c r="U237" s="111" t="s">
        <v>83</v>
      </c>
      <c r="V237" s="133">
        <f>+V236/$AI236</f>
        <v>0.17531731942070616</v>
      </c>
      <c r="W237" s="133">
        <f t="shared" ref="W237:AH237" si="133">+W236/$AI236</f>
        <v>1.9938151989901044E-2</v>
      </c>
      <c r="X237" s="133">
        <f t="shared" si="133"/>
        <v>5.2405537858870872E-2</v>
      </c>
      <c r="Y237" s="133">
        <f t="shared" si="133"/>
        <v>5.1798454199313414E-2</v>
      </c>
      <c r="Z237" s="133">
        <f t="shared" si="133"/>
        <v>0.19229080350878267</v>
      </c>
      <c r="AA237" s="133">
        <f t="shared" si="133"/>
        <v>0.27622748944552461</v>
      </c>
      <c r="AB237" s="133">
        <f t="shared" si="133"/>
        <v>0.13391979038560384</v>
      </c>
      <c r="AC237" s="133">
        <f t="shared" si="133"/>
        <v>9.8102453191297401E-2</v>
      </c>
      <c r="AD237" s="133">
        <f t="shared" si="133"/>
        <v>3.3986611467124329E-3</v>
      </c>
      <c r="AE237" s="133">
        <f t="shared" si="133"/>
        <v>1.4877337434135295E-3</v>
      </c>
      <c r="AF237" s="133">
        <f t="shared" si="133"/>
        <v>5.7719842885531735E-3</v>
      </c>
      <c r="AG237" s="133">
        <f t="shared" si="133"/>
        <v>8.6250427661745455E-2</v>
      </c>
      <c r="AH237" s="133">
        <f t="shared" si="133"/>
        <v>1.1936463508727966E-3</v>
      </c>
      <c r="AI237" s="134">
        <f>SUM(V237:AC237)</f>
        <v>1</v>
      </c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</row>
    <row r="238" spans="1:56" ht="15" thickBot="1">
      <c r="A238" s="33"/>
      <c r="B238" s="33"/>
      <c r="C238" s="33"/>
      <c r="D238" s="33"/>
      <c r="E238" s="33"/>
      <c r="F238" s="33"/>
      <c r="G238" s="33"/>
      <c r="H238" s="33"/>
      <c r="I238" s="33"/>
      <c r="K238" s="33"/>
      <c r="L238" s="33"/>
      <c r="M238" s="33"/>
      <c r="N238" s="33"/>
      <c r="O238" s="33"/>
      <c r="P238" s="33"/>
      <c r="Q238" s="33"/>
      <c r="R238" s="33"/>
      <c r="S238" s="33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</row>
    <row r="239" spans="1:56" ht="42.7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7" t="s">
        <v>65</v>
      </c>
      <c r="L239" s="84" t="s">
        <v>0</v>
      </c>
      <c r="M239" s="84" t="s">
        <v>1</v>
      </c>
      <c r="N239" s="84" t="s">
        <v>2</v>
      </c>
      <c r="O239" s="84" t="s">
        <v>3</v>
      </c>
      <c r="P239" s="84" t="s">
        <v>27</v>
      </c>
      <c r="Q239" s="84" t="s">
        <v>4</v>
      </c>
      <c r="R239" s="84" t="s">
        <v>5</v>
      </c>
      <c r="S239" s="85" t="s">
        <v>6</v>
      </c>
      <c r="U239" s="415" t="s">
        <v>65</v>
      </c>
      <c r="V239" s="114" t="s">
        <v>68</v>
      </c>
      <c r="W239" s="114" t="s">
        <v>69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51</v>
      </c>
      <c r="AC239" s="114" t="s">
        <v>63</v>
      </c>
      <c r="AD239" s="115" t="s">
        <v>70</v>
      </c>
      <c r="AE239" s="115" t="s">
        <v>71</v>
      </c>
      <c r="AF239" s="115" t="s">
        <v>72</v>
      </c>
      <c r="AG239" s="115" t="s">
        <v>73</v>
      </c>
      <c r="AH239" s="115" t="s">
        <v>74</v>
      </c>
      <c r="AI239" s="116" t="s">
        <v>59</v>
      </c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</row>
    <row r="240" spans="1:56" ht="15" customHeight="1">
      <c r="A240" s="447" t="s">
        <v>65</v>
      </c>
      <c r="B240" s="387" t="s">
        <v>115</v>
      </c>
      <c r="C240" s="388"/>
      <c r="D240" s="388"/>
      <c r="E240" s="388"/>
      <c r="F240" s="388"/>
      <c r="G240" s="388"/>
      <c r="H240" s="388"/>
      <c r="I240" s="389"/>
      <c r="K240" s="408" t="s">
        <v>65</v>
      </c>
      <c r="L240" s="390" t="s">
        <v>115</v>
      </c>
      <c r="M240" s="391"/>
      <c r="N240" s="391"/>
      <c r="O240" s="391"/>
      <c r="P240" s="391"/>
      <c r="Q240" s="391"/>
      <c r="R240" s="391"/>
      <c r="S240" s="392"/>
      <c r="U240" s="416" t="s">
        <v>65</v>
      </c>
      <c r="V240" s="413" t="s">
        <v>115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</row>
    <row r="241" spans="1:56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  <c r="K241" s="83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2">
        <v>0</v>
      </c>
      <c r="S241" s="103">
        <f>SUM(L241:R241)</f>
        <v>0</v>
      </c>
      <c r="U241" s="104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</row>
    <row r="242" spans="1:56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134">SUM(B242:H242)</f>
        <v>0</v>
      </c>
      <c r="K242" s="75" t="s">
        <v>8</v>
      </c>
      <c r="L242" s="88">
        <v>0</v>
      </c>
      <c r="M242" s="88">
        <v>0</v>
      </c>
      <c r="N242" s="88">
        <v>0</v>
      </c>
      <c r="O242" s="88">
        <v>0</v>
      </c>
      <c r="P242" s="88">
        <v>0</v>
      </c>
      <c r="Q242" s="88">
        <v>0</v>
      </c>
      <c r="R242" s="89">
        <v>0</v>
      </c>
      <c r="S242" s="90">
        <f t="shared" ref="S242:S261" si="135">SUM(L242:R242)</f>
        <v>0</v>
      </c>
      <c r="U242" s="105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36">SUM(V242:AC242)</f>
        <v>0</v>
      </c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</row>
    <row r="243" spans="1:56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134"/>
        <v>0</v>
      </c>
      <c r="K243" s="76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6">
        <v>0</v>
      </c>
      <c r="S243" s="87">
        <f t="shared" si="135"/>
        <v>0</v>
      </c>
      <c r="U243" s="106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36"/>
        <v>0</v>
      </c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</row>
    <row r="244" spans="1:56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134"/>
        <v>0</v>
      </c>
      <c r="K244" s="75" t="s">
        <v>52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9">
        <v>0</v>
      </c>
      <c r="S244" s="90">
        <f t="shared" si="135"/>
        <v>0</v>
      </c>
      <c r="U244" s="105" t="s">
        <v>52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36"/>
        <v>0</v>
      </c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</row>
    <row r="245" spans="1:56" ht="15">
      <c r="A245" s="29" t="s">
        <v>16</v>
      </c>
      <c r="B245" s="44">
        <v>98.435329797598371</v>
      </c>
      <c r="C245" s="44">
        <v>0.58084283044631746</v>
      </c>
      <c r="D245" s="44">
        <v>2.1023697890530757</v>
      </c>
      <c r="E245" s="44">
        <v>0</v>
      </c>
      <c r="F245" s="457"/>
      <c r="G245" s="44">
        <v>0</v>
      </c>
      <c r="H245" s="45">
        <v>0</v>
      </c>
      <c r="I245" s="40">
        <f t="shared" si="134"/>
        <v>101.11854241709776</v>
      </c>
      <c r="K245" s="76" t="s">
        <v>16</v>
      </c>
      <c r="L245" s="44">
        <v>98.435329797598371</v>
      </c>
      <c r="M245" s="44">
        <v>0.58084283044631746</v>
      </c>
      <c r="N245" s="44">
        <v>2.1023697890530757</v>
      </c>
      <c r="O245" s="44">
        <v>0</v>
      </c>
      <c r="P245" s="44">
        <v>0</v>
      </c>
      <c r="Q245" s="44">
        <v>0</v>
      </c>
      <c r="R245" s="86">
        <v>0</v>
      </c>
      <c r="S245" s="87">
        <f t="shared" si="135"/>
        <v>101.11854241709776</v>
      </c>
      <c r="U245" s="106" t="s">
        <v>16</v>
      </c>
      <c r="V245" s="117">
        <v>98.269902711367422</v>
      </c>
      <c r="W245" s="117">
        <v>0</v>
      </c>
      <c r="X245" s="117">
        <v>0</v>
      </c>
      <c r="Y245" s="117">
        <v>0.58084283044631746</v>
      </c>
      <c r="Z245" s="117">
        <v>2.0177225820547404</v>
      </c>
      <c r="AA245" s="117">
        <v>0</v>
      </c>
      <c r="AB245" s="117">
        <v>0</v>
      </c>
      <c r="AC245" s="118">
        <v>0.2500742932292907</v>
      </c>
      <c r="AD245" s="119">
        <v>0.16542708623095537</v>
      </c>
      <c r="AE245" s="119">
        <v>0</v>
      </c>
      <c r="AF245" s="119">
        <v>0</v>
      </c>
      <c r="AG245" s="119">
        <v>8.4647206998335403E-2</v>
      </c>
      <c r="AH245" s="119">
        <v>0</v>
      </c>
      <c r="AI245" s="120">
        <f t="shared" si="136"/>
        <v>101.11854241709777</v>
      </c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</row>
    <row r="246" spans="1:56" ht="15">
      <c r="A246" s="28" t="s">
        <v>64</v>
      </c>
      <c r="B246" s="41">
        <v>47.130742065541263</v>
      </c>
      <c r="C246" s="41">
        <v>0.229465906774798</v>
      </c>
      <c r="D246" s="41">
        <v>0.79030022941815126</v>
      </c>
      <c r="E246" s="41">
        <v>0</v>
      </c>
      <c r="F246" s="457"/>
      <c r="G246" s="41">
        <v>0</v>
      </c>
      <c r="H246" s="42">
        <v>0</v>
      </c>
      <c r="I246" s="43">
        <f t="shared" si="134"/>
        <v>48.150508201734212</v>
      </c>
      <c r="K246" s="75" t="s">
        <v>64</v>
      </c>
      <c r="L246" s="88">
        <v>47.130742065541263</v>
      </c>
      <c r="M246" s="88">
        <v>0.229465906774798</v>
      </c>
      <c r="N246" s="88">
        <v>0.79030022941815126</v>
      </c>
      <c r="O246" s="88">
        <v>0</v>
      </c>
      <c r="P246" s="88">
        <v>0</v>
      </c>
      <c r="Q246" s="88">
        <v>0</v>
      </c>
      <c r="R246" s="89">
        <v>0</v>
      </c>
      <c r="S246" s="90">
        <f t="shared" si="135"/>
        <v>48.150508201734212</v>
      </c>
      <c r="U246" s="105" t="s">
        <v>53</v>
      </c>
      <c r="V246" s="121">
        <v>47.125774310864479</v>
      </c>
      <c r="W246" s="121">
        <v>0</v>
      </c>
      <c r="X246" s="121">
        <v>0</v>
      </c>
      <c r="Y246" s="121">
        <v>0.229465906774798</v>
      </c>
      <c r="Z246" s="121">
        <v>0.78628500503976329</v>
      </c>
      <c r="AA246" s="121">
        <v>0</v>
      </c>
      <c r="AB246" s="121">
        <v>0</v>
      </c>
      <c r="AC246" s="122">
        <v>8.9829790551735206E-3</v>
      </c>
      <c r="AD246" s="121">
        <v>4.9677546767855005E-3</v>
      </c>
      <c r="AE246" s="121">
        <v>0</v>
      </c>
      <c r="AF246" s="121">
        <v>0</v>
      </c>
      <c r="AG246" s="121">
        <v>4.015224378388021E-3</v>
      </c>
      <c r="AH246" s="121">
        <v>0</v>
      </c>
      <c r="AI246" s="123">
        <f t="shared" si="136"/>
        <v>48.150508201734219</v>
      </c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</row>
    <row r="247" spans="1:56" ht="15">
      <c r="A247" s="29" t="s">
        <v>54</v>
      </c>
      <c r="B247" s="44">
        <v>0</v>
      </c>
      <c r="C247" s="44">
        <v>0</v>
      </c>
      <c r="D247" s="44">
        <v>0</v>
      </c>
      <c r="E247" s="44">
        <v>0.98841600234652593</v>
      </c>
      <c r="F247" s="457"/>
      <c r="G247" s="44">
        <v>0</v>
      </c>
      <c r="H247" s="45">
        <v>0</v>
      </c>
      <c r="I247" s="40">
        <f t="shared" si="134"/>
        <v>0.98841600234652593</v>
      </c>
      <c r="K247" s="76" t="s">
        <v>54</v>
      </c>
      <c r="L247" s="44">
        <v>0</v>
      </c>
      <c r="M247" s="44">
        <v>0</v>
      </c>
      <c r="N247" s="44">
        <v>0</v>
      </c>
      <c r="O247" s="44">
        <v>0.98841600234652593</v>
      </c>
      <c r="P247" s="44">
        <v>183.98311783781662</v>
      </c>
      <c r="Q247" s="44">
        <v>0</v>
      </c>
      <c r="R247" s="86">
        <v>0</v>
      </c>
      <c r="S247" s="87">
        <f t="shared" si="135"/>
        <v>184.97153384016315</v>
      </c>
      <c r="U247" s="106" t="s">
        <v>54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0.98841600234652593</v>
      </c>
      <c r="AB247" s="117">
        <v>183.98311783781662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36"/>
        <v>184.97153384016315</v>
      </c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</row>
    <row r="248" spans="1:56" ht="15">
      <c r="A248" s="28" t="s">
        <v>12</v>
      </c>
      <c r="B248" s="41">
        <v>0</v>
      </c>
      <c r="C248" s="41">
        <v>0</v>
      </c>
      <c r="D248" s="41">
        <v>0</v>
      </c>
      <c r="E248" s="41">
        <v>0.11148735621497534</v>
      </c>
      <c r="F248" s="457"/>
      <c r="G248" s="41">
        <v>0</v>
      </c>
      <c r="H248" s="42">
        <v>0</v>
      </c>
      <c r="I248" s="43">
        <f t="shared" si="134"/>
        <v>0.11148735621497534</v>
      </c>
      <c r="K248" s="75" t="s">
        <v>12</v>
      </c>
      <c r="L248" s="88">
        <v>0</v>
      </c>
      <c r="M248" s="88">
        <v>0</v>
      </c>
      <c r="N248" s="88">
        <v>0</v>
      </c>
      <c r="O248" s="88">
        <v>0.11148735621497534</v>
      </c>
      <c r="P248" s="88">
        <v>16.466552875676879</v>
      </c>
      <c r="Q248" s="88">
        <v>0</v>
      </c>
      <c r="R248" s="89">
        <v>0</v>
      </c>
      <c r="S248" s="90">
        <f t="shared" si="135"/>
        <v>16.578040231891855</v>
      </c>
      <c r="U248" s="105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0.11148735621497534</v>
      </c>
      <c r="AB248" s="121">
        <v>16.466552875676879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36"/>
        <v>16.578040231891855</v>
      </c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</row>
    <row r="249" spans="1:56" ht="15">
      <c r="A249" s="29" t="s">
        <v>55</v>
      </c>
      <c r="B249" s="44">
        <v>0</v>
      </c>
      <c r="C249" s="44">
        <v>0</v>
      </c>
      <c r="D249" s="44">
        <v>1.850495119703164E-2</v>
      </c>
      <c r="E249" s="44">
        <v>0</v>
      </c>
      <c r="F249" s="457"/>
      <c r="G249" s="44">
        <v>0</v>
      </c>
      <c r="H249" s="45">
        <v>0</v>
      </c>
      <c r="I249" s="40">
        <f t="shared" si="134"/>
        <v>1.850495119703164E-2</v>
      </c>
      <c r="K249" s="76" t="s">
        <v>55</v>
      </c>
      <c r="L249" s="44">
        <v>0</v>
      </c>
      <c r="M249" s="44">
        <v>0</v>
      </c>
      <c r="N249" s="44">
        <v>1.850495119703164E-2</v>
      </c>
      <c r="O249" s="44">
        <v>0</v>
      </c>
      <c r="P249" s="44">
        <v>0</v>
      </c>
      <c r="Q249" s="44">
        <v>0</v>
      </c>
      <c r="R249" s="86">
        <v>0</v>
      </c>
      <c r="S249" s="87">
        <f t="shared" si="135"/>
        <v>1.850495119703164E-2</v>
      </c>
      <c r="U249" s="106" t="s">
        <v>55</v>
      </c>
      <c r="V249" s="117">
        <v>0</v>
      </c>
      <c r="W249" s="117">
        <v>0</v>
      </c>
      <c r="X249" s="117">
        <v>0</v>
      </c>
      <c r="Y249" s="117">
        <v>0</v>
      </c>
      <c r="Z249" s="117">
        <v>1.850495119703164E-2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36"/>
        <v>1.850495119703164E-2</v>
      </c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</row>
    <row r="250" spans="1:56" ht="15">
      <c r="A250" s="28" t="s">
        <v>17</v>
      </c>
      <c r="B250" s="41">
        <v>67.103557441462314</v>
      </c>
      <c r="C250" s="41">
        <v>3.2141339165025355</v>
      </c>
      <c r="D250" s="41">
        <v>32.943521536655474</v>
      </c>
      <c r="E250" s="41">
        <v>0.1250546689171653</v>
      </c>
      <c r="F250" s="457"/>
      <c r="G250" s="41">
        <v>0</v>
      </c>
      <c r="H250" s="42">
        <v>0</v>
      </c>
      <c r="I250" s="43">
        <f t="shared" si="134"/>
        <v>103.38626756353747</v>
      </c>
      <c r="K250" s="75" t="s">
        <v>17</v>
      </c>
      <c r="L250" s="88">
        <v>67.103557441462314</v>
      </c>
      <c r="M250" s="88">
        <v>3.2141339165025355</v>
      </c>
      <c r="N250" s="88">
        <v>32.943521536655474</v>
      </c>
      <c r="O250" s="88">
        <v>0.1250546689171653</v>
      </c>
      <c r="P250" s="88">
        <v>3.6970382512926579E-2</v>
      </c>
      <c r="Q250" s="88">
        <v>0</v>
      </c>
      <c r="R250" s="89">
        <v>0</v>
      </c>
      <c r="S250" s="90">
        <f t="shared" si="135"/>
        <v>103.42323794605041</v>
      </c>
      <c r="U250" s="105" t="s">
        <v>17</v>
      </c>
      <c r="V250" s="121">
        <v>67.045424366862306</v>
      </c>
      <c r="W250" s="121">
        <v>0</v>
      </c>
      <c r="X250" s="121">
        <v>0</v>
      </c>
      <c r="Y250" s="121">
        <v>3.2141339165025355</v>
      </c>
      <c r="Z250" s="121">
        <v>32.943521536655474</v>
      </c>
      <c r="AA250" s="121">
        <v>0</v>
      </c>
      <c r="AB250" s="121">
        <v>3.6970382512926579E-2</v>
      </c>
      <c r="AC250" s="122">
        <v>0.18318774351717598</v>
      </c>
      <c r="AD250" s="121">
        <v>5.8133074600010659E-2</v>
      </c>
      <c r="AE250" s="121">
        <v>0</v>
      </c>
      <c r="AF250" s="121">
        <v>0</v>
      </c>
      <c r="AG250" s="121">
        <v>0</v>
      </c>
      <c r="AH250" s="121">
        <v>0.1250546689171653</v>
      </c>
      <c r="AI250" s="123">
        <f t="shared" si="136"/>
        <v>103.42323794605043</v>
      </c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</row>
    <row r="251" spans="1:56" ht="15">
      <c r="A251" s="29" t="s">
        <v>139</v>
      </c>
      <c r="B251" s="44">
        <v>450.73162134201874</v>
      </c>
      <c r="C251" s="44">
        <v>13.219143896316645</v>
      </c>
      <c r="D251" s="44">
        <v>310.76704466265141</v>
      </c>
      <c r="E251" s="44">
        <v>1.8222692308578392</v>
      </c>
      <c r="F251" s="457"/>
      <c r="G251" s="44">
        <v>0</v>
      </c>
      <c r="H251" s="45">
        <v>0</v>
      </c>
      <c r="I251" s="40">
        <f t="shared" si="134"/>
        <v>776.54007913184466</v>
      </c>
      <c r="K251" s="76" t="s">
        <v>139</v>
      </c>
      <c r="L251" s="44">
        <v>450.73162134201874</v>
      </c>
      <c r="M251" s="44">
        <v>13.219143896316645</v>
      </c>
      <c r="N251" s="44">
        <v>310.76704466265141</v>
      </c>
      <c r="O251" s="44">
        <v>1.8222692308578392</v>
      </c>
      <c r="P251" s="44">
        <v>0.30457529386113757</v>
      </c>
      <c r="Q251" s="44">
        <v>0</v>
      </c>
      <c r="R251" s="86">
        <v>0</v>
      </c>
      <c r="S251" s="87">
        <f t="shared" si="135"/>
        <v>776.84465442570581</v>
      </c>
      <c r="U251" s="106" t="s">
        <v>139</v>
      </c>
      <c r="V251" s="117">
        <v>438.17290275862297</v>
      </c>
      <c r="W251" s="117">
        <v>0</v>
      </c>
      <c r="X251" s="117">
        <v>0</v>
      </c>
      <c r="Y251" s="117">
        <v>13.219143896316645</v>
      </c>
      <c r="Z251" s="117">
        <v>310.44681506203352</v>
      </c>
      <c r="AA251" s="117">
        <v>1.8222692308578392</v>
      </c>
      <c r="AB251" s="117">
        <v>0.30457529386113757</v>
      </c>
      <c r="AC251" s="118">
        <v>12.878948184013717</v>
      </c>
      <c r="AD251" s="117">
        <v>12.558718583395798</v>
      </c>
      <c r="AE251" s="117">
        <v>0</v>
      </c>
      <c r="AF251" s="117">
        <v>0</v>
      </c>
      <c r="AG251" s="117">
        <v>0.32022960061792044</v>
      </c>
      <c r="AH251" s="117">
        <v>0</v>
      </c>
      <c r="AI251" s="120">
        <f t="shared" si="136"/>
        <v>776.84465442570581</v>
      </c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</row>
    <row r="252" spans="1:56" ht="15">
      <c r="A252" s="28" t="s">
        <v>25</v>
      </c>
      <c r="B252" s="41">
        <v>87.914716300525612</v>
      </c>
      <c r="C252" s="41">
        <v>3.8663870301347796</v>
      </c>
      <c r="D252" s="41">
        <v>63.15221263546001</v>
      </c>
      <c r="E252" s="41">
        <v>420.71595220610391</v>
      </c>
      <c r="F252" s="457"/>
      <c r="G252" s="41">
        <v>65.769311864255158</v>
      </c>
      <c r="H252" s="42">
        <v>9.8608926471438672</v>
      </c>
      <c r="I252" s="43">
        <f t="shared" si="134"/>
        <v>651.27947268362334</v>
      </c>
      <c r="K252" s="75" t="s">
        <v>25</v>
      </c>
      <c r="L252" s="88">
        <v>87.914716300525612</v>
      </c>
      <c r="M252" s="88">
        <v>3.8663870301347796</v>
      </c>
      <c r="N252" s="88">
        <v>63.15221263546001</v>
      </c>
      <c r="O252" s="88">
        <v>420.71595220610391</v>
      </c>
      <c r="P252" s="88">
        <v>11.962384907871362</v>
      </c>
      <c r="Q252" s="88">
        <v>65.769311864255158</v>
      </c>
      <c r="R252" s="89">
        <v>9.8608926471438672</v>
      </c>
      <c r="S252" s="90">
        <f t="shared" si="135"/>
        <v>663.24185759149475</v>
      </c>
      <c r="U252" s="105" t="s">
        <v>25</v>
      </c>
      <c r="V252" s="121">
        <v>3.2552976728709777</v>
      </c>
      <c r="W252" s="121">
        <v>32.705298829415121</v>
      </c>
      <c r="X252" s="121">
        <v>65.769311864255158</v>
      </c>
      <c r="Y252" s="121">
        <v>3.8663870301347796</v>
      </c>
      <c r="Z252" s="121">
        <v>62.432645889240518</v>
      </c>
      <c r="AA252" s="121">
        <v>390.21422848586286</v>
      </c>
      <c r="AB252" s="121">
        <v>11.962384907871362</v>
      </c>
      <c r="AC252" s="122">
        <v>93.036302911843947</v>
      </c>
      <c r="AD252" s="121">
        <v>51.954119798239518</v>
      </c>
      <c r="AE252" s="121">
        <v>29.121432811460934</v>
      </c>
      <c r="AF252" s="121">
        <v>9.8608926471438672</v>
      </c>
      <c r="AG252" s="121">
        <v>0.71956674621949068</v>
      </c>
      <c r="AH252" s="121">
        <v>1.380290908780105</v>
      </c>
      <c r="AI252" s="123">
        <f t="shared" si="136"/>
        <v>663.24185759149475</v>
      </c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</row>
    <row r="253" spans="1:56" ht="15">
      <c r="A253" s="29" t="s">
        <v>24</v>
      </c>
      <c r="B253" s="44">
        <v>25.235463755611306</v>
      </c>
      <c r="C253" s="44">
        <v>0</v>
      </c>
      <c r="D253" s="44">
        <v>0.4637256094103826</v>
      </c>
      <c r="E253" s="44">
        <v>0</v>
      </c>
      <c r="F253" s="457"/>
      <c r="G253" s="44">
        <v>0</v>
      </c>
      <c r="H253" s="45">
        <v>0</v>
      </c>
      <c r="I253" s="40">
        <f t="shared" si="134"/>
        <v>25.699189365021688</v>
      </c>
      <c r="K253" s="76" t="s">
        <v>24</v>
      </c>
      <c r="L253" s="44">
        <v>25.235463755611306</v>
      </c>
      <c r="M253" s="44">
        <v>0</v>
      </c>
      <c r="N253" s="44">
        <v>0.4637256094103826</v>
      </c>
      <c r="O253" s="44">
        <v>0</v>
      </c>
      <c r="P253" s="44">
        <v>0</v>
      </c>
      <c r="Q253" s="44">
        <v>0</v>
      </c>
      <c r="R253" s="86">
        <v>0</v>
      </c>
      <c r="S253" s="87">
        <f t="shared" si="135"/>
        <v>25.699189365021688</v>
      </c>
      <c r="U253" s="106" t="s">
        <v>24</v>
      </c>
      <c r="V253" s="117">
        <v>25.033027294429896</v>
      </c>
      <c r="W253" s="117">
        <v>0</v>
      </c>
      <c r="X253" s="117">
        <v>0</v>
      </c>
      <c r="Y253" s="117">
        <v>0</v>
      </c>
      <c r="Z253" s="117">
        <v>0.4637256094103826</v>
      </c>
      <c r="AA253" s="117">
        <v>0</v>
      </c>
      <c r="AB253" s="117">
        <v>0</v>
      </c>
      <c r="AC253" s="118">
        <v>0.20243646118140882</v>
      </c>
      <c r="AD253" s="117">
        <v>0.20243646118140882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36"/>
        <v>25.699189365021688</v>
      </c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</row>
    <row r="254" spans="1:56" ht="15">
      <c r="A254" s="28" t="s">
        <v>56</v>
      </c>
      <c r="B254" s="41">
        <v>1.8879198674464088</v>
      </c>
      <c r="C254" s="41">
        <v>3.2016785380921058</v>
      </c>
      <c r="D254" s="41">
        <v>5.8389274250919856</v>
      </c>
      <c r="E254" s="41">
        <v>0</v>
      </c>
      <c r="F254" s="457"/>
      <c r="G254" s="41">
        <v>0</v>
      </c>
      <c r="H254" s="42">
        <v>0</v>
      </c>
      <c r="I254" s="43">
        <f t="shared" si="134"/>
        <v>10.9285258306305</v>
      </c>
      <c r="K254" s="75" t="s">
        <v>56</v>
      </c>
      <c r="L254" s="88">
        <v>1.8879198674464088</v>
      </c>
      <c r="M254" s="88">
        <v>3.2016785380921058</v>
      </c>
      <c r="N254" s="88">
        <v>5.8389274250919856</v>
      </c>
      <c r="O254" s="88">
        <v>0</v>
      </c>
      <c r="P254" s="88">
        <v>0</v>
      </c>
      <c r="Q254" s="88">
        <v>0</v>
      </c>
      <c r="R254" s="89">
        <v>0</v>
      </c>
      <c r="S254" s="90">
        <f t="shared" si="135"/>
        <v>10.9285258306305</v>
      </c>
      <c r="U254" s="105" t="s">
        <v>56</v>
      </c>
      <c r="V254" s="121">
        <v>1.8879198674464088</v>
      </c>
      <c r="W254" s="121">
        <v>0</v>
      </c>
      <c r="X254" s="121">
        <v>0</v>
      </c>
      <c r="Y254" s="121">
        <v>3.2016785380921058</v>
      </c>
      <c r="Z254" s="121">
        <v>5.8389274250919856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36"/>
        <v>10.9285258306305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</row>
    <row r="255" spans="1:56" ht="15">
      <c r="A255" s="29" t="s">
        <v>22</v>
      </c>
      <c r="B255" s="44">
        <v>0.37335135848749273</v>
      </c>
      <c r="C255" s="44">
        <v>0</v>
      </c>
      <c r="D255" s="44">
        <v>14.052595546491066</v>
      </c>
      <c r="E255" s="44">
        <v>0</v>
      </c>
      <c r="F255" s="457"/>
      <c r="G255" s="44">
        <v>0</v>
      </c>
      <c r="H255" s="45">
        <v>0</v>
      </c>
      <c r="I255" s="40">
        <f t="shared" si="134"/>
        <v>14.425946904978559</v>
      </c>
      <c r="K255" s="76" t="s">
        <v>22</v>
      </c>
      <c r="L255" s="44">
        <v>0.37335135848749273</v>
      </c>
      <c r="M255" s="44">
        <v>0</v>
      </c>
      <c r="N255" s="44">
        <v>14.052595546491066</v>
      </c>
      <c r="O255" s="44">
        <v>0</v>
      </c>
      <c r="P255" s="44">
        <v>6.7130527746680055</v>
      </c>
      <c r="Q255" s="44">
        <v>0</v>
      </c>
      <c r="R255" s="86">
        <v>0</v>
      </c>
      <c r="S255" s="87">
        <f t="shared" si="135"/>
        <v>21.138999679646567</v>
      </c>
      <c r="U255" s="106" t="s">
        <v>22</v>
      </c>
      <c r="V255" s="117">
        <v>0.37335135848749273</v>
      </c>
      <c r="W255" s="117">
        <v>0</v>
      </c>
      <c r="X255" s="117">
        <v>0</v>
      </c>
      <c r="Y255" s="117">
        <v>0</v>
      </c>
      <c r="Z255" s="117">
        <v>14.047796057842501</v>
      </c>
      <c r="AA255" s="117">
        <v>0</v>
      </c>
      <c r="AB255" s="117">
        <v>6.7130527746680055</v>
      </c>
      <c r="AC255" s="118">
        <v>4.799488648565004E-3</v>
      </c>
      <c r="AD255" s="117">
        <v>0</v>
      </c>
      <c r="AE255" s="117">
        <v>0</v>
      </c>
      <c r="AF255" s="117">
        <v>0</v>
      </c>
      <c r="AG255" s="117">
        <v>4.799488648565004E-3</v>
      </c>
      <c r="AH255" s="117">
        <v>0</v>
      </c>
      <c r="AI255" s="120">
        <f t="shared" si="136"/>
        <v>21.138999679646567</v>
      </c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</row>
    <row r="256" spans="1:56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134"/>
        <v>0</v>
      </c>
      <c r="K256" s="75" t="s">
        <v>21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9">
        <v>0</v>
      </c>
      <c r="S256" s="90">
        <f t="shared" si="135"/>
        <v>0</v>
      </c>
      <c r="U256" s="105" t="s">
        <v>57</v>
      </c>
      <c r="V256" s="121">
        <v>0</v>
      </c>
      <c r="W256" s="121">
        <v>0</v>
      </c>
      <c r="X256" s="121">
        <v>0</v>
      </c>
      <c r="Y256" s="121">
        <v>0</v>
      </c>
      <c r="Z256" s="121">
        <v>0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36"/>
        <v>0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</row>
    <row r="257" spans="1:56" ht="15">
      <c r="A257" s="30" t="s">
        <v>60</v>
      </c>
      <c r="B257" s="44">
        <v>0.49319999999999997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134"/>
        <v>0.49319999999999997</v>
      </c>
      <c r="K257" s="77" t="s">
        <v>60</v>
      </c>
      <c r="L257" s="44">
        <v>0.49319999999999997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6">
        <v>0</v>
      </c>
      <c r="S257" s="87">
        <f t="shared" si="135"/>
        <v>0.49319999999999997</v>
      </c>
      <c r="U257" s="107" t="s">
        <v>58</v>
      </c>
      <c r="V257" s="117">
        <v>0.49319999999999997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36"/>
        <v>0.49319999999999997</v>
      </c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</row>
    <row r="258" spans="1:56">
      <c r="A258" s="57" t="s">
        <v>23</v>
      </c>
      <c r="B258" s="61">
        <v>0.49319999999999997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134"/>
        <v>0.49319999999999997</v>
      </c>
      <c r="K258" s="78" t="s">
        <v>23</v>
      </c>
      <c r="L258" s="91">
        <v>0.49319999999999997</v>
      </c>
      <c r="M258" s="91">
        <v>0</v>
      </c>
      <c r="N258" s="91">
        <v>0</v>
      </c>
      <c r="O258" s="91">
        <v>0</v>
      </c>
      <c r="P258" s="91">
        <v>0</v>
      </c>
      <c r="Q258" s="91">
        <v>0</v>
      </c>
      <c r="R258" s="92">
        <v>0</v>
      </c>
      <c r="S258" s="93">
        <f t="shared" si="135"/>
        <v>0.49319999999999997</v>
      </c>
      <c r="U258" s="108" t="s">
        <v>61</v>
      </c>
      <c r="V258" s="124">
        <v>0.49319999999999997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36"/>
        <v>0.49319999999999997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</row>
    <row r="259" spans="1:56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134"/>
        <v>0</v>
      </c>
      <c r="K259" s="79" t="s">
        <v>19</v>
      </c>
      <c r="L259" s="64">
        <v>0</v>
      </c>
      <c r="M259" s="64">
        <v>0</v>
      </c>
      <c r="N259" s="64">
        <v>0</v>
      </c>
      <c r="O259" s="64">
        <v>0</v>
      </c>
      <c r="P259" s="64">
        <v>0</v>
      </c>
      <c r="Q259" s="64">
        <v>0</v>
      </c>
      <c r="R259" s="94">
        <v>0</v>
      </c>
      <c r="S259" s="95">
        <f t="shared" si="135"/>
        <v>0</v>
      </c>
      <c r="U259" s="109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36"/>
        <v>0</v>
      </c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</row>
    <row r="260" spans="1:56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134"/>
        <v>0</v>
      </c>
      <c r="K260" s="78" t="s">
        <v>20</v>
      </c>
      <c r="L260" s="91">
        <v>0</v>
      </c>
      <c r="M260" s="91">
        <v>0</v>
      </c>
      <c r="N260" s="91">
        <v>0</v>
      </c>
      <c r="O260" s="91">
        <v>0</v>
      </c>
      <c r="P260" s="91">
        <v>0</v>
      </c>
      <c r="Q260" s="91">
        <v>0</v>
      </c>
      <c r="R260" s="92">
        <v>0</v>
      </c>
      <c r="S260" s="93">
        <f t="shared" si="135"/>
        <v>0</v>
      </c>
      <c r="U260" s="108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36"/>
        <v>0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</row>
    <row r="261" spans="1:56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134"/>
        <v>0</v>
      </c>
      <c r="K261" s="80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6">
        <v>0</v>
      </c>
      <c r="S261" s="97">
        <f t="shared" si="135"/>
        <v>0</v>
      </c>
      <c r="U261" s="109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36"/>
        <v>0</v>
      </c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</row>
    <row r="262" spans="1:56" ht="15">
      <c r="A262" s="35" t="s">
        <v>26</v>
      </c>
      <c r="B262" s="69">
        <f>SUM(B241:B257)</f>
        <v>779.30590192869136</v>
      </c>
      <c r="C262" s="69">
        <f t="shared" ref="C262:I262" si="137">SUM(C241:C257)</f>
        <v>24.31165211826718</v>
      </c>
      <c r="D262" s="69">
        <f t="shared" si="137"/>
        <v>430.12920238542864</v>
      </c>
      <c r="E262" s="69">
        <f t="shared" si="137"/>
        <v>423.76317946444044</v>
      </c>
      <c r="F262" s="69">
        <f t="shared" si="137"/>
        <v>0</v>
      </c>
      <c r="G262" s="69">
        <f t="shared" si="137"/>
        <v>65.769311864255158</v>
      </c>
      <c r="H262" s="70">
        <f t="shared" si="137"/>
        <v>9.8608926471438672</v>
      </c>
      <c r="I262" s="40">
        <f t="shared" si="137"/>
        <v>1733.1401404082267</v>
      </c>
      <c r="K262" s="81" t="s">
        <v>26</v>
      </c>
      <c r="L262" s="69">
        <f>SUM(L241:L257)</f>
        <v>779.30590192869136</v>
      </c>
      <c r="M262" s="69">
        <f t="shared" ref="M262:S262" si="138">SUM(M241:M257)</f>
        <v>24.31165211826718</v>
      </c>
      <c r="N262" s="69">
        <f t="shared" si="138"/>
        <v>430.12920238542864</v>
      </c>
      <c r="O262" s="69">
        <f t="shared" si="138"/>
        <v>423.76317946444044</v>
      </c>
      <c r="P262" s="69">
        <f t="shared" si="138"/>
        <v>219.46665407240693</v>
      </c>
      <c r="Q262" s="69">
        <f t="shared" si="138"/>
        <v>65.769311864255158</v>
      </c>
      <c r="R262" s="70">
        <f t="shared" si="138"/>
        <v>9.8608926471438672</v>
      </c>
      <c r="S262" s="98">
        <f t="shared" si="138"/>
        <v>1952.6067944806334</v>
      </c>
      <c r="U262" s="110" t="s">
        <v>59</v>
      </c>
      <c r="V262" s="130">
        <f>SUM(V241:V257)</f>
        <v>681.65680034095192</v>
      </c>
      <c r="W262" s="130">
        <f t="shared" ref="W262:AH262" si="139">SUM(W241:W257)</f>
        <v>32.705298829415121</v>
      </c>
      <c r="X262" s="130">
        <f t="shared" si="139"/>
        <v>65.769311864255158</v>
      </c>
      <c r="Y262" s="130">
        <f t="shared" si="139"/>
        <v>24.31165211826718</v>
      </c>
      <c r="Z262" s="130">
        <f t="shared" si="139"/>
        <v>428.99594411856594</v>
      </c>
      <c r="AA262" s="130">
        <f t="shared" si="139"/>
        <v>393.13640107528221</v>
      </c>
      <c r="AB262" s="130">
        <f t="shared" si="139"/>
        <v>219.46665407240693</v>
      </c>
      <c r="AC262" s="130">
        <f t="shared" si="139"/>
        <v>106.56473206148927</v>
      </c>
      <c r="AD262" s="131">
        <f t="shared" si="139"/>
        <v>64.943802758324466</v>
      </c>
      <c r="AE262" s="131">
        <f t="shared" si="139"/>
        <v>29.121432811460934</v>
      </c>
      <c r="AF262" s="131">
        <f t="shared" si="139"/>
        <v>9.8608926471438672</v>
      </c>
      <c r="AG262" s="131">
        <f t="shared" si="139"/>
        <v>1.1332582668626996</v>
      </c>
      <c r="AH262" s="131">
        <f t="shared" si="139"/>
        <v>1.5053455776972702</v>
      </c>
      <c r="AI262" s="132">
        <f>SUM(V262:AC262)</f>
        <v>1952.6067944806339</v>
      </c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</row>
    <row r="263" spans="1:56" s="3" customFormat="1" ht="15" thickBot="1">
      <c r="A263" s="32" t="s">
        <v>83</v>
      </c>
      <c r="B263" s="49">
        <f>IF($I262=0,"-",B262/$I262)</f>
        <v>0.44964967561430569</v>
      </c>
      <c r="C263" s="49">
        <f t="shared" ref="C263:H263" si="140">IF($I262=0,"-",C262/$I262)</f>
        <v>1.4027516616481326E-2</v>
      </c>
      <c r="D263" s="49">
        <f t="shared" si="140"/>
        <v>0.24817912432869699</v>
      </c>
      <c r="E263" s="49">
        <f t="shared" si="140"/>
        <v>0.24450600940130932</v>
      </c>
      <c r="F263" s="49">
        <f t="shared" si="140"/>
        <v>0</v>
      </c>
      <c r="G263" s="49">
        <f t="shared" si="140"/>
        <v>3.7948063362472091E-2</v>
      </c>
      <c r="H263" s="71">
        <f t="shared" si="140"/>
        <v>5.6896106767345524E-3</v>
      </c>
      <c r="I263" s="50">
        <f>SUM(B263:H263)</f>
        <v>1</v>
      </c>
      <c r="J263" s="5"/>
      <c r="K263" s="82" t="s">
        <v>83</v>
      </c>
      <c r="L263" s="99">
        <f>IF($S262=0,"-",L262/$S262)</f>
        <v>0.39911051427841415</v>
      </c>
      <c r="M263" s="99">
        <f t="shared" ref="M263:R263" si="141">IF($S262=0,"-",M262/$S262)</f>
        <v>1.2450869364476294E-2</v>
      </c>
      <c r="N263" s="99">
        <f t="shared" si="141"/>
        <v>0.22028459780087833</v>
      </c>
      <c r="O263" s="99">
        <f t="shared" si="141"/>
        <v>0.21702432904682975</v>
      </c>
      <c r="P263" s="99">
        <f t="shared" si="141"/>
        <v>0.11239674812807463</v>
      </c>
      <c r="Q263" s="99">
        <f t="shared" si="141"/>
        <v>3.3682824442772097E-2</v>
      </c>
      <c r="R263" s="100">
        <f t="shared" si="141"/>
        <v>5.0501169385548149E-3</v>
      </c>
      <c r="S263" s="101">
        <f>SUM(L263:R263)</f>
        <v>1.0000000000000002</v>
      </c>
      <c r="T263" s="5"/>
      <c r="U263" s="111" t="s">
        <v>83</v>
      </c>
      <c r="V263" s="133">
        <f>+V262/$AI262</f>
        <v>0.34910090565482393</v>
      </c>
      <c r="W263" s="133">
        <f t="shared" ref="W263:AH263" si="142">+W262/$AI262</f>
        <v>1.6749557013660946E-2</v>
      </c>
      <c r="X263" s="133">
        <f t="shared" si="142"/>
        <v>3.368282444277209E-2</v>
      </c>
      <c r="Y263" s="133">
        <f t="shared" si="142"/>
        <v>1.2450869364476293E-2</v>
      </c>
      <c r="Z263" s="133">
        <f t="shared" si="142"/>
        <v>0.21970421558052239</v>
      </c>
      <c r="AA263" s="133">
        <f t="shared" si="142"/>
        <v>0.2013392569290178</v>
      </c>
      <c r="AB263" s="133">
        <f t="shared" si="142"/>
        <v>0.1123967481280746</v>
      </c>
      <c r="AC263" s="133">
        <f t="shared" si="142"/>
        <v>5.4575622886651888E-2</v>
      </c>
      <c r="AD263" s="133">
        <f t="shared" si="142"/>
        <v>3.3260051609929286E-2</v>
      </c>
      <c r="AE263" s="133">
        <f t="shared" si="142"/>
        <v>1.491413063489151E-2</v>
      </c>
      <c r="AF263" s="133">
        <f t="shared" si="142"/>
        <v>5.0501169385548141E-3</v>
      </c>
      <c r="AG263" s="133">
        <f t="shared" si="142"/>
        <v>5.8038222035590654E-4</v>
      </c>
      <c r="AH263" s="133">
        <f t="shared" si="142"/>
        <v>7.7094148292035987E-4</v>
      </c>
      <c r="AI263" s="134">
        <f>SUM(V263:AC263)</f>
        <v>0.99999999999999978</v>
      </c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</row>
    <row r="264" spans="1:56" ht="15" thickBot="1">
      <c r="A264" s="33"/>
      <c r="B264" s="33"/>
      <c r="C264" s="33"/>
      <c r="D264" s="33"/>
      <c r="E264" s="33"/>
      <c r="F264" s="33"/>
      <c r="G264" s="33"/>
      <c r="H264" s="33"/>
      <c r="I264" s="33"/>
      <c r="K264" s="33"/>
      <c r="L264" s="33"/>
      <c r="M264" s="33"/>
      <c r="N264" s="33"/>
      <c r="O264" s="33"/>
      <c r="P264" s="33"/>
      <c r="Q264" s="33"/>
      <c r="R264" s="33"/>
      <c r="S264" s="33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</row>
    <row r="265" spans="1:56" ht="42.7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7" t="s">
        <v>33</v>
      </c>
      <c r="L265" s="84" t="s">
        <v>0</v>
      </c>
      <c r="M265" s="84" t="s">
        <v>1</v>
      </c>
      <c r="N265" s="84" t="s">
        <v>2</v>
      </c>
      <c r="O265" s="84" t="s">
        <v>3</v>
      </c>
      <c r="P265" s="84" t="s">
        <v>27</v>
      </c>
      <c r="Q265" s="84" t="s">
        <v>4</v>
      </c>
      <c r="R265" s="84" t="s">
        <v>5</v>
      </c>
      <c r="S265" s="85" t="s">
        <v>6</v>
      </c>
      <c r="U265" s="415" t="s">
        <v>33</v>
      </c>
      <c r="V265" s="114" t="s">
        <v>68</v>
      </c>
      <c r="W265" s="114" t="s">
        <v>69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51</v>
      </c>
      <c r="AC265" s="114" t="s">
        <v>63</v>
      </c>
      <c r="AD265" s="115" t="s">
        <v>70</v>
      </c>
      <c r="AE265" s="115" t="s">
        <v>71</v>
      </c>
      <c r="AF265" s="115" t="s">
        <v>72</v>
      </c>
      <c r="AG265" s="115" t="s">
        <v>73</v>
      </c>
      <c r="AH265" s="115" t="s">
        <v>74</v>
      </c>
      <c r="AI265" s="116" t="s">
        <v>59</v>
      </c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</row>
    <row r="266" spans="1:56" ht="15" customHeight="1">
      <c r="A266" s="447" t="s">
        <v>33</v>
      </c>
      <c r="B266" s="387" t="s">
        <v>115</v>
      </c>
      <c r="C266" s="388"/>
      <c r="D266" s="388"/>
      <c r="E266" s="388"/>
      <c r="F266" s="388"/>
      <c r="G266" s="388"/>
      <c r="H266" s="388"/>
      <c r="I266" s="389"/>
      <c r="K266" s="408" t="s">
        <v>33</v>
      </c>
      <c r="L266" s="390" t="s">
        <v>115</v>
      </c>
      <c r="M266" s="391"/>
      <c r="N266" s="391"/>
      <c r="O266" s="391"/>
      <c r="P266" s="391"/>
      <c r="Q266" s="391"/>
      <c r="R266" s="391"/>
      <c r="S266" s="392"/>
      <c r="U266" s="416" t="s">
        <v>33</v>
      </c>
      <c r="V266" s="413" t="s">
        <v>115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</row>
    <row r="267" spans="1:56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  <c r="K267" s="83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2">
        <v>0</v>
      </c>
      <c r="S267" s="103">
        <f>SUM(L267:R267)</f>
        <v>0</v>
      </c>
      <c r="U267" s="104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</row>
    <row r="268" spans="1:56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143">SUM(B268:H268)</f>
        <v>0</v>
      </c>
      <c r="K268" s="75" t="s">
        <v>8</v>
      </c>
      <c r="L268" s="8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9">
        <v>0</v>
      </c>
      <c r="S268" s="90">
        <f t="shared" ref="S268:S287" si="144">SUM(L268:R268)</f>
        <v>0</v>
      </c>
      <c r="U268" s="105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45">SUM(V268:AC268)</f>
        <v>0</v>
      </c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</row>
    <row r="269" spans="1:56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143"/>
        <v>0</v>
      </c>
      <c r="K269" s="76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6">
        <v>0</v>
      </c>
      <c r="S269" s="87">
        <f t="shared" si="144"/>
        <v>0</v>
      </c>
      <c r="U269" s="106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45"/>
        <v>0</v>
      </c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</row>
    <row r="270" spans="1:56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143"/>
        <v>0</v>
      </c>
      <c r="K270" s="75" t="s">
        <v>52</v>
      </c>
      <c r="L270" s="8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9">
        <v>0</v>
      </c>
      <c r="S270" s="90">
        <f t="shared" si="144"/>
        <v>0</v>
      </c>
      <c r="U270" s="105" t="s">
        <v>52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45"/>
        <v>0</v>
      </c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</row>
    <row r="271" spans="1:56" ht="15">
      <c r="A271" s="29" t="s">
        <v>16</v>
      </c>
      <c r="B271" s="44">
        <v>2.5468263639547581</v>
      </c>
      <c r="C271" s="44">
        <v>13.798072998928369</v>
      </c>
      <c r="D271" s="44">
        <v>4.9559083164957451</v>
      </c>
      <c r="E271" s="44">
        <v>0</v>
      </c>
      <c r="F271" s="457"/>
      <c r="G271" s="44">
        <v>0</v>
      </c>
      <c r="H271" s="45">
        <v>0</v>
      </c>
      <c r="I271" s="40">
        <f t="shared" si="143"/>
        <v>21.30080767937887</v>
      </c>
      <c r="K271" s="76" t="s">
        <v>16</v>
      </c>
      <c r="L271" s="44">
        <v>2.5468263639547581</v>
      </c>
      <c r="M271" s="44">
        <v>13.798072998928369</v>
      </c>
      <c r="N271" s="44">
        <v>4.9559083164957451</v>
      </c>
      <c r="O271" s="44">
        <v>0</v>
      </c>
      <c r="P271" s="44">
        <v>0</v>
      </c>
      <c r="Q271" s="44">
        <v>0</v>
      </c>
      <c r="R271" s="86">
        <v>0</v>
      </c>
      <c r="S271" s="87">
        <f t="shared" si="144"/>
        <v>21.30080767937887</v>
      </c>
      <c r="U271" s="106" t="s">
        <v>16</v>
      </c>
      <c r="V271" s="117">
        <v>2.5468263639547581</v>
      </c>
      <c r="W271" s="117">
        <v>0</v>
      </c>
      <c r="X271" s="117">
        <v>0</v>
      </c>
      <c r="Y271" s="117">
        <v>13.798072998928369</v>
      </c>
      <c r="Z271" s="117">
        <v>4.9559083164957451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45"/>
        <v>21.30080767937887</v>
      </c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</row>
    <row r="272" spans="1:56" ht="15">
      <c r="A272" s="28" t="s">
        <v>64</v>
      </c>
      <c r="B272" s="41">
        <v>2.6913803949019921</v>
      </c>
      <c r="C272" s="41">
        <v>0.42556720077665688</v>
      </c>
      <c r="D272" s="41">
        <v>7.5252736722701501</v>
      </c>
      <c r="E272" s="41">
        <v>0.38508641826375539</v>
      </c>
      <c r="F272" s="457"/>
      <c r="G272" s="41">
        <v>0</v>
      </c>
      <c r="H272" s="42">
        <v>0</v>
      </c>
      <c r="I272" s="43">
        <f t="shared" si="143"/>
        <v>11.027307686212554</v>
      </c>
      <c r="K272" s="75" t="s">
        <v>64</v>
      </c>
      <c r="L272" s="88">
        <v>2.6913803949019921</v>
      </c>
      <c r="M272" s="88">
        <v>0.42556720077665688</v>
      </c>
      <c r="N272" s="88">
        <v>7.5252736722701501</v>
      </c>
      <c r="O272" s="88">
        <v>0.38508641826375539</v>
      </c>
      <c r="P272" s="88">
        <v>0</v>
      </c>
      <c r="Q272" s="88">
        <v>0</v>
      </c>
      <c r="R272" s="89">
        <v>0</v>
      </c>
      <c r="S272" s="90">
        <f t="shared" si="144"/>
        <v>11.027307686212554</v>
      </c>
      <c r="U272" s="105" t="s">
        <v>53</v>
      </c>
      <c r="V272" s="121">
        <v>2.6913803949019921</v>
      </c>
      <c r="W272" s="121">
        <v>0</v>
      </c>
      <c r="X272" s="121">
        <v>0</v>
      </c>
      <c r="Y272" s="121">
        <v>0.42556720077665688</v>
      </c>
      <c r="Z272" s="121">
        <v>7.5252736722701501</v>
      </c>
      <c r="AA272" s="121">
        <v>0.38508641826375539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45"/>
        <v>11.027307686212554</v>
      </c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</row>
    <row r="273" spans="1:56" ht="15">
      <c r="A273" s="29" t="s">
        <v>54</v>
      </c>
      <c r="B273" s="44">
        <v>0</v>
      </c>
      <c r="C273" s="44">
        <v>0</v>
      </c>
      <c r="D273" s="44">
        <v>0</v>
      </c>
      <c r="E273" s="44">
        <v>15.676527509768929</v>
      </c>
      <c r="F273" s="457"/>
      <c r="G273" s="44">
        <v>0</v>
      </c>
      <c r="H273" s="45">
        <v>0</v>
      </c>
      <c r="I273" s="40">
        <f t="shared" si="143"/>
        <v>15.676527509768929</v>
      </c>
      <c r="K273" s="76" t="s">
        <v>54</v>
      </c>
      <c r="L273" s="44">
        <v>0</v>
      </c>
      <c r="M273" s="44">
        <v>0</v>
      </c>
      <c r="N273" s="44">
        <v>0</v>
      </c>
      <c r="O273" s="44">
        <v>15.676527509768929</v>
      </c>
      <c r="P273" s="44">
        <v>214.19765395797381</v>
      </c>
      <c r="Q273" s="44">
        <v>0</v>
      </c>
      <c r="R273" s="86">
        <v>0</v>
      </c>
      <c r="S273" s="87">
        <f t="shared" si="144"/>
        <v>229.87418146774274</v>
      </c>
      <c r="U273" s="106" t="s">
        <v>54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15.676527509768929</v>
      </c>
      <c r="AB273" s="117">
        <v>214.19765395797381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45"/>
        <v>229.87418146774274</v>
      </c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</row>
    <row r="274" spans="1:56" ht="15">
      <c r="A274" s="28" t="s">
        <v>12</v>
      </c>
      <c r="B274" s="41">
        <v>0</v>
      </c>
      <c r="C274" s="41">
        <v>0</v>
      </c>
      <c r="D274" s="41">
        <v>0</v>
      </c>
      <c r="E274" s="41">
        <v>1.1429062241597407E-2</v>
      </c>
      <c r="F274" s="457"/>
      <c r="G274" s="41">
        <v>0</v>
      </c>
      <c r="H274" s="42">
        <v>0</v>
      </c>
      <c r="I274" s="43">
        <f t="shared" si="143"/>
        <v>1.1429062241597407E-2</v>
      </c>
      <c r="K274" s="75" t="s">
        <v>12</v>
      </c>
      <c r="L274" s="88">
        <v>0</v>
      </c>
      <c r="M274" s="88">
        <v>0</v>
      </c>
      <c r="N274" s="88">
        <v>0</v>
      </c>
      <c r="O274" s="88">
        <v>1.1429062241597407E-2</v>
      </c>
      <c r="P274" s="88">
        <v>0.43752840110552427</v>
      </c>
      <c r="Q274" s="88">
        <v>0</v>
      </c>
      <c r="R274" s="89">
        <v>0</v>
      </c>
      <c r="S274" s="90">
        <f t="shared" si="144"/>
        <v>0.44895746334712167</v>
      </c>
      <c r="U274" s="105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1.1429062241597407E-2</v>
      </c>
      <c r="AB274" s="121">
        <v>0.43752840110552427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45"/>
        <v>0.44895746334712167</v>
      </c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</row>
    <row r="275" spans="1:56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143"/>
        <v>0</v>
      </c>
      <c r="K275" s="76" t="s">
        <v>55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6">
        <v>0</v>
      </c>
      <c r="S275" s="87">
        <f t="shared" si="144"/>
        <v>0</v>
      </c>
      <c r="U275" s="106" t="s">
        <v>55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45"/>
        <v>0</v>
      </c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</row>
    <row r="276" spans="1:56" ht="15">
      <c r="A276" s="28" t="s">
        <v>17</v>
      </c>
      <c r="B276" s="41">
        <v>0.19575730904588937</v>
      </c>
      <c r="C276" s="41">
        <v>0</v>
      </c>
      <c r="D276" s="41">
        <v>2.645369041160667</v>
      </c>
      <c r="E276" s="41">
        <v>0</v>
      </c>
      <c r="F276" s="457"/>
      <c r="G276" s="41">
        <v>0</v>
      </c>
      <c r="H276" s="42">
        <v>0</v>
      </c>
      <c r="I276" s="43">
        <f t="shared" si="143"/>
        <v>2.8411263502065562</v>
      </c>
      <c r="K276" s="75" t="s">
        <v>17</v>
      </c>
      <c r="L276" s="88">
        <v>0.19575730904588937</v>
      </c>
      <c r="M276" s="88">
        <v>0</v>
      </c>
      <c r="N276" s="88">
        <v>2.645369041160667</v>
      </c>
      <c r="O276" s="88">
        <v>0</v>
      </c>
      <c r="P276" s="88">
        <v>1.0105309737233745</v>
      </c>
      <c r="Q276" s="88">
        <v>0</v>
      </c>
      <c r="R276" s="89">
        <v>0</v>
      </c>
      <c r="S276" s="90">
        <f t="shared" si="144"/>
        <v>3.8516573239299308</v>
      </c>
      <c r="U276" s="105" t="s">
        <v>17</v>
      </c>
      <c r="V276" s="121">
        <v>0.19575730904588937</v>
      </c>
      <c r="W276" s="121">
        <v>0</v>
      </c>
      <c r="X276" s="121">
        <v>0</v>
      </c>
      <c r="Y276" s="121">
        <v>0</v>
      </c>
      <c r="Z276" s="121">
        <v>2.645369041160667</v>
      </c>
      <c r="AA276" s="121">
        <v>0</v>
      </c>
      <c r="AB276" s="121">
        <v>1.0105309737233745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45"/>
        <v>3.8516573239299308</v>
      </c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</row>
    <row r="277" spans="1:56" ht="15">
      <c r="A277" s="29" t="s">
        <v>139</v>
      </c>
      <c r="B277" s="44">
        <v>0.22274948383916116</v>
      </c>
      <c r="C277" s="44">
        <v>2.5869740836952588</v>
      </c>
      <c r="D277" s="44">
        <v>9.7109366980447245</v>
      </c>
      <c r="E277" s="44">
        <v>0</v>
      </c>
      <c r="F277" s="457"/>
      <c r="G277" s="44">
        <v>0</v>
      </c>
      <c r="H277" s="45">
        <v>0</v>
      </c>
      <c r="I277" s="40">
        <f t="shared" si="143"/>
        <v>12.520660265579144</v>
      </c>
      <c r="K277" s="76" t="s">
        <v>139</v>
      </c>
      <c r="L277" s="44">
        <v>0.22274948383916116</v>
      </c>
      <c r="M277" s="44">
        <v>2.5869740836952588</v>
      </c>
      <c r="N277" s="44">
        <v>9.7109366980447245</v>
      </c>
      <c r="O277" s="44">
        <v>0</v>
      </c>
      <c r="P277" s="44">
        <v>0</v>
      </c>
      <c r="Q277" s="44">
        <v>0</v>
      </c>
      <c r="R277" s="86">
        <v>0</v>
      </c>
      <c r="S277" s="87">
        <f t="shared" si="144"/>
        <v>12.520660265579144</v>
      </c>
      <c r="U277" s="106" t="s">
        <v>139</v>
      </c>
      <c r="V277" s="117">
        <v>0.21987187084283719</v>
      </c>
      <c r="W277" s="117">
        <v>0</v>
      </c>
      <c r="X277" s="117">
        <v>0</v>
      </c>
      <c r="Y277" s="117">
        <v>2.5869740836952588</v>
      </c>
      <c r="Z277" s="117">
        <v>7.6911401359249219</v>
      </c>
      <c r="AA277" s="117">
        <v>0</v>
      </c>
      <c r="AB277" s="117">
        <v>0</v>
      </c>
      <c r="AC277" s="118">
        <v>2.0226741751161259</v>
      </c>
      <c r="AD277" s="117">
        <v>2.8776129963239811E-3</v>
      </c>
      <c r="AE277" s="117">
        <v>0</v>
      </c>
      <c r="AF277" s="117">
        <v>0</v>
      </c>
      <c r="AG277" s="117">
        <v>2.0197965621198022</v>
      </c>
      <c r="AH277" s="117">
        <v>0</v>
      </c>
      <c r="AI277" s="120">
        <f t="shared" si="145"/>
        <v>12.520660265579144</v>
      </c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</row>
    <row r="278" spans="1:56" ht="15">
      <c r="A278" s="28" t="s">
        <v>25</v>
      </c>
      <c r="B278" s="41">
        <v>0.60927841332493138</v>
      </c>
      <c r="C278" s="41">
        <v>0</v>
      </c>
      <c r="D278" s="41">
        <v>9.1424526627598715E-2</v>
      </c>
      <c r="E278" s="41">
        <v>53.018852908333699</v>
      </c>
      <c r="F278" s="457"/>
      <c r="G278" s="41">
        <v>0.52943328088252017</v>
      </c>
      <c r="H278" s="42">
        <v>0</v>
      </c>
      <c r="I278" s="43">
        <f t="shared" si="143"/>
        <v>54.248989129168748</v>
      </c>
      <c r="K278" s="75" t="s">
        <v>25</v>
      </c>
      <c r="L278" s="88">
        <v>0.60927841332493138</v>
      </c>
      <c r="M278" s="88">
        <v>0</v>
      </c>
      <c r="N278" s="88">
        <v>9.1424526627598715E-2</v>
      </c>
      <c r="O278" s="88">
        <v>53.018852908333699</v>
      </c>
      <c r="P278" s="88">
        <v>5.3277878994539625E-2</v>
      </c>
      <c r="Q278" s="88">
        <v>0.52943328088252017</v>
      </c>
      <c r="R278" s="89">
        <v>0</v>
      </c>
      <c r="S278" s="90">
        <f t="shared" si="144"/>
        <v>54.302267008163291</v>
      </c>
      <c r="U278" s="105" t="s">
        <v>25</v>
      </c>
      <c r="V278" s="121">
        <v>0.31603202493114035</v>
      </c>
      <c r="W278" s="121">
        <v>0.16384850745412241</v>
      </c>
      <c r="X278" s="121">
        <v>0.52943328088252017</v>
      </c>
      <c r="Y278" s="121">
        <v>0</v>
      </c>
      <c r="Z278" s="121">
        <v>0</v>
      </c>
      <c r="AA278" s="121">
        <v>52.9274283817061</v>
      </c>
      <c r="AB278" s="121">
        <v>5.3277878994539625E-2</v>
      </c>
      <c r="AC278" s="122">
        <v>0.3122469341948661</v>
      </c>
      <c r="AD278" s="121">
        <v>0.1293978809396687</v>
      </c>
      <c r="AE278" s="121">
        <v>9.1424526627598715E-2</v>
      </c>
      <c r="AF278" s="121">
        <v>0</v>
      </c>
      <c r="AG278" s="121">
        <v>9.1424526627598715E-2</v>
      </c>
      <c r="AH278" s="121">
        <v>0</v>
      </c>
      <c r="AI278" s="123">
        <f t="shared" si="145"/>
        <v>54.302267008163291</v>
      </c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</row>
    <row r="279" spans="1:56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143"/>
        <v>0</v>
      </c>
      <c r="K279" s="76" t="s">
        <v>24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6">
        <v>0</v>
      </c>
      <c r="S279" s="87">
        <f t="shared" si="144"/>
        <v>0</v>
      </c>
      <c r="U279" s="106" t="s">
        <v>24</v>
      </c>
      <c r="V279" s="117">
        <v>0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45"/>
        <v>0</v>
      </c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</row>
    <row r="280" spans="1:56" ht="15">
      <c r="A280" s="28" t="s">
        <v>56</v>
      </c>
      <c r="B280" s="41">
        <v>0.16145420004594485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143"/>
        <v>0.16145420004594485</v>
      </c>
      <c r="K280" s="75" t="s">
        <v>56</v>
      </c>
      <c r="L280" s="88">
        <v>0.16145420004594485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9">
        <v>0</v>
      </c>
      <c r="S280" s="90">
        <f t="shared" si="144"/>
        <v>0.16145420004594485</v>
      </c>
      <c r="U280" s="105" t="s">
        <v>56</v>
      </c>
      <c r="V280" s="121">
        <v>0.16145420004594485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45"/>
        <v>0.16145420004594485</v>
      </c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</row>
    <row r="281" spans="1:56" ht="15">
      <c r="A281" s="29" t="s">
        <v>22</v>
      </c>
      <c r="B281" s="44">
        <v>1.5472485654018975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143"/>
        <v>1.5472485654018975</v>
      </c>
      <c r="K281" s="76" t="s">
        <v>22</v>
      </c>
      <c r="L281" s="44">
        <v>1.5472485654018975</v>
      </c>
      <c r="M281" s="44">
        <v>0</v>
      </c>
      <c r="N281" s="44">
        <v>0</v>
      </c>
      <c r="O281" s="44">
        <v>0</v>
      </c>
      <c r="P281" s="44">
        <v>7.7933635460920216</v>
      </c>
      <c r="Q281" s="44">
        <v>0</v>
      </c>
      <c r="R281" s="86">
        <v>0</v>
      </c>
      <c r="S281" s="87">
        <f t="shared" si="144"/>
        <v>9.3406121114939182</v>
      </c>
      <c r="U281" s="106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7.7933635460920216</v>
      </c>
      <c r="AC281" s="118">
        <v>1.5472485654018975</v>
      </c>
      <c r="AD281" s="117">
        <v>1.5472485654018975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45"/>
        <v>9.3406121114939182</v>
      </c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</row>
    <row r="282" spans="1:56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143"/>
        <v>0</v>
      </c>
      <c r="K282" s="75" t="s">
        <v>21</v>
      </c>
      <c r="L282" s="8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9">
        <v>0</v>
      </c>
      <c r="S282" s="90">
        <f t="shared" si="144"/>
        <v>0</v>
      </c>
      <c r="U282" s="105" t="s">
        <v>57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45"/>
        <v>0</v>
      </c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</row>
    <row r="283" spans="1:56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143"/>
        <v>0</v>
      </c>
      <c r="K283" s="77" t="s">
        <v>60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6">
        <v>0</v>
      </c>
      <c r="S283" s="87">
        <f t="shared" si="144"/>
        <v>0</v>
      </c>
      <c r="U283" s="107" t="s">
        <v>58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45"/>
        <v>0</v>
      </c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</row>
    <row r="284" spans="1:56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143"/>
        <v>0</v>
      </c>
      <c r="K284" s="78" t="s">
        <v>23</v>
      </c>
      <c r="L284" s="91">
        <v>0</v>
      </c>
      <c r="M284" s="91">
        <v>0</v>
      </c>
      <c r="N284" s="91">
        <v>0</v>
      </c>
      <c r="O284" s="91">
        <v>0</v>
      </c>
      <c r="P284" s="91">
        <v>0</v>
      </c>
      <c r="Q284" s="91">
        <v>0</v>
      </c>
      <c r="R284" s="92">
        <v>0</v>
      </c>
      <c r="S284" s="93">
        <f t="shared" si="144"/>
        <v>0</v>
      </c>
      <c r="U284" s="108" t="s">
        <v>61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45"/>
        <v>0</v>
      </c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</row>
    <row r="285" spans="1:56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143"/>
        <v>0</v>
      </c>
      <c r="K285" s="79" t="s">
        <v>19</v>
      </c>
      <c r="L285" s="64">
        <v>0</v>
      </c>
      <c r="M285" s="64">
        <v>0</v>
      </c>
      <c r="N285" s="64">
        <v>0</v>
      </c>
      <c r="O285" s="64">
        <v>0</v>
      </c>
      <c r="P285" s="64">
        <v>0</v>
      </c>
      <c r="Q285" s="64">
        <v>0</v>
      </c>
      <c r="R285" s="94">
        <v>0</v>
      </c>
      <c r="S285" s="95">
        <f t="shared" si="144"/>
        <v>0</v>
      </c>
      <c r="U285" s="109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45"/>
        <v>0</v>
      </c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</row>
    <row r="286" spans="1:56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143"/>
        <v>0</v>
      </c>
      <c r="K286" s="78" t="s">
        <v>20</v>
      </c>
      <c r="L286" s="91">
        <v>0</v>
      </c>
      <c r="M286" s="91">
        <v>0</v>
      </c>
      <c r="N286" s="91">
        <v>0</v>
      </c>
      <c r="O286" s="91">
        <v>0</v>
      </c>
      <c r="P286" s="91">
        <v>0</v>
      </c>
      <c r="Q286" s="91">
        <v>0</v>
      </c>
      <c r="R286" s="92">
        <v>0</v>
      </c>
      <c r="S286" s="93">
        <f t="shared" si="144"/>
        <v>0</v>
      </c>
      <c r="U286" s="108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45"/>
        <v>0</v>
      </c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</row>
    <row r="287" spans="1:56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143"/>
        <v>0</v>
      </c>
      <c r="K287" s="80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6">
        <v>0</v>
      </c>
      <c r="S287" s="97">
        <f t="shared" si="144"/>
        <v>0</v>
      </c>
      <c r="U287" s="109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45"/>
        <v>0</v>
      </c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</row>
    <row r="288" spans="1:56" ht="15">
      <c r="A288" s="35" t="s">
        <v>26</v>
      </c>
      <c r="B288" s="69">
        <f>SUM(B267:B283)</f>
        <v>7.9746947305145746</v>
      </c>
      <c r="C288" s="69">
        <f t="shared" ref="C288:I288" si="146">SUM(C267:C283)</f>
        <v>16.810614283400284</v>
      </c>
      <c r="D288" s="69">
        <f t="shared" si="146"/>
        <v>24.928912254598885</v>
      </c>
      <c r="E288" s="69">
        <f t="shared" si="146"/>
        <v>69.091895898607987</v>
      </c>
      <c r="F288" s="69">
        <f t="shared" si="146"/>
        <v>0</v>
      </c>
      <c r="G288" s="69">
        <f t="shared" si="146"/>
        <v>0.52943328088252017</v>
      </c>
      <c r="H288" s="70">
        <f t="shared" si="146"/>
        <v>0</v>
      </c>
      <c r="I288" s="40">
        <f t="shared" si="146"/>
        <v>119.33555044800424</v>
      </c>
      <c r="K288" s="81" t="s">
        <v>26</v>
      </c>
      <c r="L288" s="69">
        <f>SUM(L267:L283)</f>
        <v>7.9746947305145746</v>
      </c>
      <c r="M288" s="69">
        <f t="shared" ref="M288:S288" si="147">SUM(M267:M283)</f>
        <v>16.810614283400284</v>
      </c>
      <c r="N288" s="69">
        <f t="shared" si="147"/>
        <v>24.928912254598885</v>
      </c>
      <c r="O288" s="69">
        <f t="shared" si="147"/>
        <v>69.091895898607987</v>
      </c>
      <c r="P288" s="69">
        <f t="shared" si="147"/>
        <v>223.4923547578893</v>
      </c>
      <c r="Q288" s="69">
        <f t="shared" si="147"/>
        <v>0.52943328088252017</v>
      </c>
      <c r="R288" s="70">
        <f t="shared" si="147"/>
        <v>0</v>
      </c>
      <c r="S288" s="98">
        <f t="shared" si="147"/>
        <v>342.82790520589356</v>
      </c>
      <c r="U288" s="112" t="s">
        <v>83</v>
      </c>
      <c r="V288" s="130">
        <f>SUM(V267:V283)</f>
        <v>6.1313221637225626</v>
      </c>
      <c r="W288" s="130">
        <f t="shared" ref="W288:AH288" si="148">SUM(W267:W283)</f>
        <v>0.16384850745412241</v>
      </c>
      <c r="X288" s="130">
        <f t="shared" si="148"/>
        <v>0.52943328088252017</v>
      </c>
      <c r="Y288" s="130">
        <f t="shared" si="148"/>
        <v>16.810614283400284</v>
      </c>
      <c r="Z288" s="130">
        <f t="shared" si="148"/>
        <v>22.817691165851485</v>
      </c>
      <c r="AA288" s="130">
        <f t="shared" si="148"/>
        <v>69.000471371980382</v>
      </c>
      <c r="AB288" s="130">
        <f t="shared" si="148"/>
        <v>223.4923547578893</v>
      </c>
      <c r="AC288" s="130">
        <f t="shared" si="148"/>
        <v>3.8821696747128893</v>
      </c>
      <c r="AD288" s="131">
        <f t="shared" si="148"/>
        <v>1.6795240593378902</v>
      </c>
      <c r="AE288" s="131">
        <f t="shared" si="148"/>
        <v>9.1424526627598715E-2</v>
      </c>
      <c r="AF288" s="131">
        <f t="shared" si="148"/>
        <v>0</v>
      </c>
      <c r="AG288" s="131">
        <f t="shared" si="148"/>
        <v>2.111221088747401</v>
      </c>
      <c r="AH288" s="131">
        <f t="shared" si="148"/>
        <v>0</v>
      </c>
      <c r="AI288" s="132">
        <f>SUM(V288:AC288)</f>
        <v>342.82790520589356</v>
      </c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</row>
    <row r="289" spans="1:56" s="3" customFormat="1" ht="15" thickBot="1">
      <c r="A289" s="32" t="s">
        <v>83</v>
      </c>
      <c r="B289" s="49">
        <f>IF($I288=0,"-",B288/$I288)</f>
        <v>6.6825809246082404E-2</v>
      </c>
      <c r="C289" s="49">
        <f t="shared" ref="C289:H289" si="149">IF($I288=0,"-",C288/$I288)</f>
        <v>0.14086845219459432</v>
      </c>
      <c r="D289" s="49">
        <f t="shared" si="149"/>
        <v>0.20889761819518043</v>
      </c>
      <c r="E289" s="49">
        <f t="shared" si="149"/>
        <v>0.5789716110515789</v>
      </c>
      <c r="F289" s="49">
        <f t="shared" si="149"/>
        <v>0</v>
      </c>
      <c r="G289" s="49">
        <f t="shared" si="149"/>
        <v>4.4365093125639859E-3</v>
      </c>
      <c r="H289" s="71">
        <f t="shared" si="149"/>
        <v>0</v>
      </c>
      <c r="I289" s="50">
        <f>SUM(B289:H289)</f>
        <v>1</v>
      </c>
      <c r="J289" s="5"/>
      <c r="K289" s="82" t="s">
        <v>83</v>
      </c>
      <c r="L289" s="99">
        <f>IF($S288=0,"-",L288/$S288)</f>
        <v>2.3261509957088176E-2</v>
      </c>
      <c r="M289" s="99">
        <f t="shared" ref="M289:R289" si="150">IF($S288=0,"-",M288/$S288)</f>
        <v>4.9035139870846463E-2</v>
      </c>
      <c r="N289" s="99">
        <f t="shared" si="150"/>
        <v>7.2715528333748752E-2</v>
      </c>
      <c r="O289" s="99">
        <f t="shared" si="150"/>
        <v>0.20153521591864929</v>
      </c>
      <c r="P289" s="99">
        <f t="shared" si="150"/>
        <v>0.65190829382358939</v>
      </c>
      <c r="Q289" s="99">
        <f t="shared" si="150"/>
        <v>1.5443120960779324E-3</v>
      </c>
      <c r="R289" s="100">
        <f t="shared" si="150"/>
        <v>0</v>
      </c>
      <c r="S289" s="101">
        <f>SUM(L289:R289)</f>
        <v>1</v>
      </c>
      <c r="T289" s="5"/>
      <c r="U289" s="113"/>
      <c r="V289" s="133">
        <f>+V288/$AI288</f>
        <v>1.788454810888352E-2</v>
      </c>
      <c r="W289" s="133">
        <f t="shared" ref="W289:AH289" si="151">+W288/$AI288</f>
        <v>4.7793223645467027E-4</v>
      </c>
      <c r="X289" s="133">
        <f t="shared" si="151"/>
        <v>1.5443120960779324E-3</v>
      </c>
      <c r="Y289" s="133">
        <f t="shared" si="151"/>
        <v>4.9035139870846463E-2</v>
      </c>
      <c r="Z289" s="133">
        <f t="shared" si="151"/>
        <v>6.6557275004051286E-2</v>
      </c>
      <c r="AA289" s="133">
        <f t="shared" si="151"/>
        <v>0.20126853830799007</v>
      </c>
      <c r="AB289" s="133">
        <f t="shared" si="151"/>
        <v>0.65190829382358939</v>
      </c>
      <c r="AC289" s="133">
        <f t="shared" si="151"/>
        <v>1.1323960552106629E-2</v>
      </c>
      <c r="AD289" s="133">
        <f t="shared" si="151"/>
        <v>4.8990296117499875E-3</v>
      </c>
      <c r="AE289" s="133">
        <f t="shared" si="151"/>
        <v>2.6667761065917757E-4</v>
      </c>
      <c r="AF289" s="133">
        <f t="shared" si="151"/>
        <v>0</v>
      </c>
      <c r="AG289" s="133">
        <f t="shared" si="151"/>
        <v>6.1582533296974653E-3</v>
      </c>
      <c r="AH289" s="133">
        <f t="shared" si="151"/>
        <v>0</v>
      </c>
      <c r="AI289" s="134">
        <f>SUM(V289:AC289)</f>
        <v>0.99999999999999989</v>
      </c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</row>
    <row r="290" spans="1:56" ht="15" thickBot="1">
      <c r="A290" s="33"/>
      <c r="B290" s="33"/>
      <c r="C290" s="33"/>
      <c r="D290" s="33"/>
      <c r="E290" s="33"/>
      <c r="F290" s="33"/>
      <c r="G290" s="33"/>
      <c r="H290" s="33"/>
      <c r="I290" s="33"/>
      <c r="K290" s="33"/>
      <c r="L290" s="33"/>
      <c r="M290" s="33"/>
      <c r="N290" s="33"/>
      <c r="O290" s="33"/>
      <c r="P290" s="33"/>
      <c r="Q290" s="33"/>
      <c r="R290" s="33"/>
      <c r="S290" s="33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</row>
    <row r="291" spans="1:56" ht="29.25" customHeight="1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7" t="s">
        <v>34</v>
      </c>
      <c r="L291" s="84" t="s">
        <v>0</v>
      </c>
      <c r="M291" s="84" t="s">
        <v>1</v>
      </c>
      <c r="N291" s="84" t="s">
        <v>2</v>
      </c>
      <c r="O291" s="84" t="s">
        <v>3</v>
      </c>
      <c r="P291" s="84" t="s">
        <v>27</v>
      </c>
      <c r="Q291" s="84" t="s">
        <v>4</v>
      </c>
      <c r="R291" s="84" t="s">
        <v>5</v>
      </c>
      <c r="S291" s="85" t="s">
        <v>6</v>
      </c>
      <c r="U291" s="415" t="s">
        <v>34</v>
      </c>
      <c r="V291" s="114" t="s">
        <v>68</v>
      </c>
      <c r="W291" s="114" t="s">
        <v>69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51</v>
      </c>
      <c r="AC291" s="114" t="s">
        <v>63</v>
      </c>
      <c r="AD291" s="115" t="s">
        <v>70</v>
      </c>
      <c r="AE291" s="115" t="s">
        <v>71</v>
      </c>
      <c r="AF291" s="115" t="s">
        <v>72</v>
      </c>
      <c r="AG291" s="115" t="s">
        <v>73</v>
      </c>
      <c r="AH291" s="115" t="s">
        <v>74</v>
      </c>
      <c r="AI291" s="116" t="s">
        <v>59</v>
      </c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</row>
    <row r="292" spans="1:56" ht="15" customHeight="1">
      <c r="A292" s="447" t="s">
        <v>34</v>
      </c>
      <c r="B292" s="387" t="s">
        <v>115</v>
      </c>
      <c r="C292" s="388"/>
      <c r="D292" s="388"/>
      <c r="E292" s="388"/>
      <c r="F292" s="388"/>
      <c r="G292" s="388"/>
      <c r="H292" s="388"/>
      <c r="I292" s="389"/>
      <c r="K292" s="408" t="s">
        <v>34</v>
      </c>
      <c r="L292" s="390" t="s">
        <v>115</v>
      </c>
      <c r="M292" s="391"/>
      <c r="N292" s="391"/>
      <c r="O292" s="391"/>
      <c r="P292" s="391"/>
      <c r="Q292" s="391"/>
      <c r="R292" s="391"/>
      <c r="S292" s="392"/>
      <c r="U292" s="416" t="s">
        <v>34</v>
      </c>
      <c r="V292" s="413" t="s">
        <v>115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</row>
    <row r="293" spans="1:56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  <c r="K293" s="83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2">
        <v>0</v>
      </c>
      <c r="S293" s="103">
        <f>SUM(L293:R293)</f>
        <v>0</v>
      </c>
      <c r="U293" s="104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</row>
    <row r="294" spans="1:56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152">SUM(B294:H294)</f>
        <v>0</v>
      </c>
      <c r="K294" s="75" t="s">
        <v>8</v>
      </c>
      <c r="L294" s="88">
        <v>0</v>
      </c>
      <c r="M294" s="88">
        <v>0</v>
      </c>
      <c r="N294" s="88">
        <v>0</v>
      </c>
      <c r="O294" s="88">
        <v>0</v>
      </c>
      <c r="P294" s="88">
        <v>0</v>
      </c>
      <c r="Q294" s="88">
        <v>0</v>
      </c>
      <c r="R294" s="89">
        <v>0</v>
      </c>
      <c r="S294" s="90">
        <f t="shared" ref="S294:S313" si="153">SUM(L294:R294)</f>
        <v>0</v>
      </c>
      <c r="U294" s="105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54">SUM(V294:AC294)</f>
        <v>0</v>
      </c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</row>
    <row r="295" spans="1:56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152"/>
        <v>0</v>
      </c>
      <c r="K295" s="76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6">
        <v>0</v>
      </c>
      <c r="S295" s="87">
        <f t="shared" si="153"/>
        <v>0</v>
      </c>
      <c r="U295" s="106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54"/>
        <v>0</v>
      </c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</row>
    <row r="296" spans="1:56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152"/>
        <v>0</v>
      </c>
      <c r="K296" s="75" t="s">
        <v>52</v>
      </c>
      <c r="L296" s="88">
        <v>0</v>
      </c>
      <c r="M296" s="88">
        <v>0</v>
      </c>
      <c r="N296" s="88">
        <v>0</v>
      </c>
      <c r="O296" s="88">
        <v>0</v>
      </c>
      <c r="P296" s="88">
        <v>0</v>
      </c>
      <c r="Q296" s="88">
        <v>0</v>
      </c>
      <c r="R296" s="89">
        <v>0</v>
      </c>
      <c r="S296" s="90">
        <f t="shared" si="153"/>
        <v>0</v>
      </c>
      <c r="U296" s="105" t="s">
        <v>52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54"/>
        <v>0</v>
      </c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</row>
    <row r="297" spans="1:56" ht="15">
      <c r="A297" s="29" t="s">
        <v>16</v>
      </c>
      <c r="B297" s="44">
        <v>31.561652597687175</v>
      </c>
      <c r="C297" s="44">
        <v>76.109209153677313</v>
      </c>
      <c r="D297" s="44">
        <v>10.040450967636746</v>
      </c>
      <c r="E297" s="44">
        <v>0</v>
      </c>
      <c r="F297" s="457"/>
      <c r="G297" s="44">
        <v>0</v>
      </c>
      <c r="H297" s="45">
        <v>0</v>
      </c>
      <c r="I297" s="40">
        <f t="shared" si="152"/>
        <v>117.71131271900123</v>
      </c>
      <c r="K297" s="76" t="s">
        <v>16</v>
      </c>
      <c r="L297" s="44">
        <v>31.561652597687175</v>
      </c>
      <c r="M297" s="44">
        <v>76.109209153677313</v>
      </c>
      <c r="N297" s="44">
        <v>10.040450967636746</v>
      </c>
      <c r="O297" s="44">
        <v>0</v>
      </c>
      <c r="P297" s="44">
        <v>0</v>
      </c>
      <c r="Q297" s="44">
        <v>0</v>
      </c>
      <c r="R297" s="86">
        <v>0</v>
      </c>
      <c r="S297" s="87">
        <f t="shared" si="153"/>
        <v>117.71131271900123</v>
      </c>
      <c r="U297" s="106" t="s">
        <v>16</v>
      </c>
      <c r="V297" s="117">
        <v>31.395431675729064</v>
      </c>
      <c r="W297" s="117">
        <v>0</v>
      </c>
      <c r="X297" s="117">
        <v>0</v>
      </c>
      <c r="Y297" s="117">
        <v>76.109209153677313</v>
      </c>
      <c r="Z297" s="117">
        <v>8.6837930360307354</v>
      </c>
      <c r="AA297" s="117">
        <v>0</v>
      </c>
      <c r="AB297" s="117">
        <v>0</v>
      </c>
      <c r="AC297" s="118">
        <v>1.5228788535641204</v>
      </c>
      <c r="AD297" s="119">
        <v>0.16622092195811011</v>
      </c>
      <c r="AE297" s="119">
        <v>0</v>
      </c>
      <c r="AF297" s="119">
        <v>0</v>
      </c>
      <c r="AG297" s="119">
        <v>1.3566579316060103</v>
      </c>
      <c r="AH297" s="119">
        <v>0</v>
      </c>
      <c r="AI297" s="120">
        <f t="shared" si="154"/>
        <v>117.71131271900124</v>
      </c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</row>
    <row r="298" spans="1:56" ht="15">
      <c r="A298" s="28" t="s">
        <v>64</v>
      </c>
      <c r="B298" s="41">
        <v>37.212271626448874</v>
      </c>
      <c r="C298" s="41">
        <v>67.214652227952811</v>
      </c>
      <c r="D298" s="41">
        <v>19.393708866386739</v>
      </c>
      <c r="E298" s="41">
        <v>0.29152048319545359</v>
      </c>
      <c r="F298" s="457"/>
      <c r="G298" s="41">
        <v>0</v>
      </c>
      <c r="H298" s="42">
        <v>0</v>
      </c>
      <c r="I298" s="43">
        <f t="shared" si="152"/>
        <v>124.11215320398387</v>
      </c>
      <c r="K298" s="75" t="s">
        <v>64</v>
      </c>
      <c r="L298" s="88">
        <v>37.212271626448874</v>
      </c>
      <c r="M298" s="88">
        <v>67.214652227952811</v>
      </c>
      <c r="N298" s="88">
        <v>19.393708866386739</v>
      </c>
      <c r="O298" s="88">
        <v>0.29152048319545359</v>
      </c>
      <c r="P298" s="88">
        <v>0</v>
      </c>
      <c r="Q298" s="88">
        <v>0</v>
      </c>
      <c r="R298" s="89">
        <v>0</v>
      </c>
      <c r="S298" s="90">
        <f t="shared" si="153"/>
        <v>124.11215320398387</v>
      </c>
      <c r="U298" s="105" t="s">
        <v>53</v>
      </c>
      <c r="V298" s="121">
        <v>35.345082931581992</v>
      </c>
      <c r="W298" s="121">
        <v>0</v>
      </c>
      <c r="X298" s="121">
        <v>0</v>
      </c>
      <c r="Y298" s="121">
        <v>67.214652227952811</v>
      </c>
      <c r="Z298" s="121">
        <v>18.071744971431887</v>
      </c>
      <c r="AA298" s="121">
        <v>0.29152048319545359</v>
      </c>
      <c r="AB298" s="121">
        <v>0</v>
      </c>
      <c r="AC298" s="122">
        <v>3.1891525898217314</v>
      </c>
      <c r="AD298" s="121">
        <v>1.8671886948668803</v>
      </c>
      <c r="AE298" s="121">
        <v>0</v>
      </c>
      <c r="AF298" s="121">
        <v>0</v>
      </c>
      <c r="AG298" s="121">
        <v>1.3219638949548504</v>
      </c>
      <c r="AH298" s="121">
        <v>0</v>
      </c>
      <c r="AI298" s="123">
        <f t="shared" si="154"/>
        <v>124.11215320398387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</row>
    <row r="299" spans="1:56" ht="15">
      <c r="A299" s="29" t="s">
        <v>54</v>
      </c>
      <c r="B299" s="44">
        <v>0</v>
      </c>
      <c r="C299" s="44">
        <v>0</v>
      </c>
      <c r="D299" s="44">
        <v>0</v>
      </c>
      <c r="E299" s="44">
        <v>0.56006690990424091</v>
      </c>
      <c r="F299" s="457"/>
      <c r="G299" s="44">
        <v>0</v>
      </c>
      <c r="H299" s="45">
        <v>0</v>
      </c>
      <c r="I299" s="40">
        <f t="shared" si="152"/>
        <v>0.56006690990424091</v>
      </c>
      <c r="K299" s="76" t="s">
        <v>54</v>
      </c>
      <c r="L299" s="44">
        <v>0</v>
      </c>
      <c r="M299" s="44">
        <v>0</v>
      </c>
      <c r="N299" s="44">
        <v>0</v>
      </c>
      <c r="O299" s="44">
        <v>0.56006690990424091</v>
      </c>
      <c r="P299" s="44">
        <v>209.11255172073899</v>
      </c>
      <c r="Q299" s="44">
        <v>0</v>
      </c>
      <c r="R299" s="86">
        <v>0</v>
      </c>
      <c r="S299" s="87">
        <f t="shared" si="153"/>
        <v>209.67261863064323</v>
      </c>
      <c r="U299" s="106" t="s">
        <v>54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0.56006690990424091</v>
      </c>
      <c r="AB299" s="117">
        <v>209.11255172073899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54"/>
        <v>209.67261863064323</v>
      </c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</row>
    <row r="300" spans="1:56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152"/>
        <v>0</v>
      </c>
      <c r="K300" s="75" t="s">
        <v>12</v>
      </c>
      <c r="L300" s="88">
        <v>0</v>
      </c>
      <c r="M300" s="88">
        <v>0</v>
      </c>
      <c r="N300" s="88">
        <v>0</v>
      </c>
      <c r="O300" s="88">
        <v>0</v>
      </c>
      <c r="P300" s="88">
        <v>6.7912221041991554</v>
      </c>
      <c r="Q300" s="88">
        <v>0</v>
      </c>
      <c r="R300" s="89">
        <v>0</v>
      </c>
      <c r="S300" s="90">
        <f t="shared" si="153"/>
        <v>6.7912221041991554</v>
      </c>
      <c r="U300" s="105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6.7912221041991554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54"/>
        <v>6.7912221041991554</v>
      </c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</row>
    <row r="301" spans="1:56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152"/>
        <v>0</v>
      </c>
      <c r="K301" s="76" t="s">
        <v>55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6">
        <v>0</v>
      </c>
      <c r="S301" s="87">
        <f t="shared" si="153"/>
        <v>0</v>
      </c>
      <c r="U301" s="106" t="s">
        <v>55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54"/>
        <v>0</v>
      </c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</row>
    <row r="302" spans="1:56" ht="15">
      <c r="A302" s="28" t="s">
        <v>17</v>
      </c>
      <c r="B302" s="41">
        <v>3.0929550101459844</v>
      </c>
      <c r="C302" s="41">
        <v>0.53873732477188696</v>
      </c>
      <c r="D302" s="41">
        <v>13.469500771546027</v>
      </c>
      <c r="E302" s="41">
        <v>26.53878447152152</v>
      </c>
      <c r="F302" s="457"/>
      <c r="G302" s="41">
        <v>0</v>
      </c>
      <c r="H302" s="42">
        <v>0</v>
      </c>
      <c r="I302" s="43">
        <f t="shared" si="152"/>
        <v>43.63997757798542</v>
      </c>
      <c r="K302" s="75" t="s">
        <v>17</v>
      </c>
      <c r="L302" s="88">
        <v>3.0929550101459844</v>
      </c>
      <c r="M302" s="88">
        <v>0.53873732477188696</v>
      </c>
      <c r="N302" s="88">
        <v>13.469500771546027</v>
      </c>
      <c r="O302" s="88">
        <v>26.53878447152152</v>
      </c>
      <c r="P302" s="88">
        <v>0.45207446651488375</v>
      </c>
      <c r="Q302" s="88">
        <v>0</v>
      </c>
      <c r="R302" s="89">
        <v>0</v>
      </c>
      <c r="S302" s="90">
        <f t="shared" si="153"/>
        <v>44.092052044500306</v>
      </c>
      <c r="U302" s="105" t="s">
        <v>17</v>
      </c>
      <c r="V302" s="121">
        <v>2.4388837885828609</v>
      </c>
      <c r="W302" s="121">
        <v>0</v>
      </c>
      <c r="X302" s="121">
        <v>0</v>
      </c>
      <c r="Y302" s="121">
        <v>0.53873732477188696</v>
      </c>
      <c r="Z302" s="121">
        <v>11.837518048297289</v>
      </c>
      <c r="AA302" s="121">
        <v>26.53878447152152</v>
      </c>
      <c r="AB302" s="121">
        <v>0.45207446651488375</v>
      </c>
      <c r="AC302" s="122">
        <v>2.2860539448118606</v>
      </c>
      <c r="AD302" s="121">
        <v>0.65407122156312347</v>
      </c>
      <c r="AE302" s="121">
        <v>0</v>
      </c>
      <c r="AF302" s="121">
        <v>0</v>
      </c>
      <c r="AG302" s="121">
        <v>1.6319827232487374</v>
      </c>
      <c r="AH302" s="121">
        <v>0</v>
      </c>
      <c r="AI302" s="123">
        <f t="shared" si="154"/>
        <v>44.092052044500306</v>
      </c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</row>
    <row r="303" spans="1:56" ht="15">
      <c r="A303" s="29" t="s">
        <v>139</v>
      </c>
      <c r="B303" s="44">
        <v>24.505333324798634</v>
      </c>
      <c r="C303" s="44">
        <v>267.72951096063935</v>
      </c>
      <c r="D303" s="44">
        <v>55.606388578178446</v>
      </c>
      <c r="E303" s="44">
        <v>0</v>
      </c>
      <c r="F303" s="457"/>
      <c r="G303" s="44">
        <v>0</v>
      </c>
      <c r="H303" s="45">
        <v>0</v>
      </c>
      <c r="I303" s="40">
        <f t="shared" si="152"/>
        <v>347.84123286361643</v>
      </c>
      <c r="K303" s="76" t="s">
        <v>139</v>
      </c>
      <c r="L303" s="44">
        <v>24.505333324798634</v>
      </c>
      <c r="M303" s="44">
        <v>267.72951096063935</v>
      </c>
      <c r="N303" s="44">
        <v>55.606388578178446</v>
      </c>
      <c r="O303" s="44">
        <v>0</v>
      </c>
      <c r="P303" s="44">
        <v>0.11540500751928652</v>
      </c>
      <c r="Q303" s="44">
        <v>0</v>
      </c>
      <c r="R303" s="86">
        <v>0</v>
      </c>
      <c r="S303" s="87">
        <f t="shared" si="153"/>
        <v>347.95663787113574</v>
      </c>
      <c r="U303" s="106" t="s">
        <v>139</v>
      </c>
      <c r="V303" s="117">
        <v>22.001701857075009</v>
      </c>
      <c r="W303" s="117">
        <v>0</v>
      </c>
      <c r="X303" s="117">
        <v>0</v>
      </c>
      <c r="Y303" s="117">
        <v>267.72951096063935</v>
      </c>
      <c r="Z303" s="117">
        <v>49.49310785682755</v>
      </c>
      <c r="AA303" s="117">
        <v>0</v>
      </c>
      <c r="AB303" s="117">
        <v>0.11540500751928652</v>
      </c>
      <c r="AC303" s="118">
        <v>8.6169121890745224</v>
      </c>
      <c r="AD303" s="117">
        <v>2.5036314677236255</v>
      </c>
      <c r="AE303" s="117">
        <v>0</v>
      </c>
      <c r="AF303" s="117">
        <v>0</v>
      </c>
      <c r="AG303" s="117">
        <v>6.1132807213508951</v>
      </c>
      <c r="AH303" s="117">
        <v>0</v>
      </c>
      <c r="AI303" s="120">
        <f t="shared" si="154"/>
        <v>347.95663787113574</v>
      </c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</row>
    <row r="304" spans="1:56" ht="15">
      <c r="A304" s="28" t="s">
        <v>25</v>
      </c>
      <c r="B304" s="41">
        <v>56.920218423706928</v>
      </c>
      <c r="C304" s="41">
        <v>2.0651438501215305</v>
      </c>
      <c r="D304" s="41">
        <v>7.1577539519210509</v>
      </c>
      <c r="E304" s="41">
        <v>353.01121717909939</v>
      </c>
      <c r="F304" s="457"/>
      <c r="G304" s="41">
        <v>23.754679177776683</v>
      </c>
      <c r="H304" s="42">
        <v>0</v>
      </c>
      <c r="I304" s="43">
        <f t="shared" si="152"/>
        <v>442.90901258262556</v>
      </c>
      <c r="K304" s="75" t="s">
        <v>25</v>
      </c>
      <c r="L304" s="88">
        <v>56.920218423706928</v>
      </c>
      <c r="M304" s="88">
        <v>2.0651438501215305</v>
      </c>
      <c r="N304" s="88">
        <v>7.1577539519210509</v>
      </c>
      <c r="O304" s="88">
        <v>353.01121717909939</v>
      </c>
      <c r="P304" s="88">
        <v>5.4603368495559206</v>
      </c>
      <c r="Q304" s="88">
        <v>23.754679177776683</v>
      </c>
      <c r="R304" s="89">
        <v>0</v>
      </c>
      <c r="S304" s="90">
        <f t="shared" si="153"/>
        <v>448.36934943218148</v>
      </c>
      <c r="U304" s="105" t="s">
        <v>25</v>
      </c>
      <c r="V304" s="121">
        <v>1.1416241809329817</v>
      </c>
      <c r="W304" s="121">
        <v>32.326430102476131</v>
      </c>
      <c r="X304" s="121">
        <v>23.754679177776683</v>
      </c>
      <c r="Y304" s="121">
        <v>2.0651438501215305</v>
      </c>
      <c r="Z304" s="121">
        <v>3.0718725720380551</v>
      </c>
      <c r="AA304" s="121">
        <v>311.79470717088498</v>
      </c>
      <c r="AB304" s="121">
        <v>5.4603368495559206</v>
      </c>
      <c r="AC304" s="122">
        <v>68.75455552839523</v>
      </c>
      <c r="AD304" s="121">
        <v>23.452164140297814</v>
      </c>
      <c r="AE304" s="121">
        <v>41.216510008214399</v>
      </c>
      <c r="AF304" s="121">
        <v>0</v>
      </c>
      <c r="AG304" s="121">
        <v>4.0858813798829958</v>
      </c>
      <c r="AH304" s="121">
        <v>0</v>
      </c>
      <c r="AI304" s="123">
        <f t="shared" si="154"/>
        <v>448.36934943218148</v>
      </c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</row>
    <row r="305" spans="1:56" ht="15">
      <c r="A305" s="29" t="s">
        <v>24</v>
      </c>
      <c r="B305" s="44">
        <v>3.0988592486581261</v>
      </c>
      <c r="C305" s="44">
        <v>0</v>
      </c>
      <c r="D305" s="44">
        <v>19.754859778163357</v>
      </c>
      <c r="E305" s="44">
        <v>0</v>
      </c>
      <c r="F305" s="457"/>
      <c r="G305" s="44">
        <v>0</v>
      </c>
      <c r="H305" s="45">
        <v>0</v>
      </c>
      <c r="I305" s="40">
        <f t="shared" si="152"/>
        <v>22.853719026821484</v>
      </c>
      <c r="K305" s="76" t="s">
        <v>24</v>
      </c>
      <c r="L305" s="44">
        <v>3.0988592486581261</v>
      </c>
      <c r="M305" s="44">
        <v>0</v>
      </c>
      <c r="N305" s="44">
        <v>19.754859778163357</v>
      </c>
      <c r="O305" s="44">
        <v>0</v>
      </c>
      <c r="P305" s="44">
        <v>0</v>
      </c>
      <c r="Q305" s="44">
        <v>0</v>
      </c>
      <c r="R305" s="86">
        <v>0</v>
      </c>
      <c r="S305" s="87">
        <f t="shared" si="153"/>
        <v>22.853719026821484</v>
      </c>
      <c r="U305" s="106" t="s">
        <v>24</v>
      </c>
      <c r="V305" s="117">
        <v>2.4436914256961662</v>
      </c>
      <c r="W305" s="117">
        <v>0</v>
      </c>
      <c r="X305" s="117">
        <v>0</v>
      </c>
      <c r="Y305" s="117">
        <v>0</v>
      </c>
      <c r="Z305" s="117">
        <v>0.84063233098567469</v>
      </c>
      <c r="AA305" s="117">
        <v>0</v>
      </c>
      <c r="AB305" s="117">
        <v>0</v>
      </c>
      <c r="AC305" s="118">
        <v>19.569395270139641</v>
      </c>
      <c r="AD305" s="117">
        <v>0.65516782296196019</v>
      </c>
      <c r="AE305" s="117">
        <v>0</v>
      </c>
      <c r="AF305" s="117">
        <v>0</v>
      </c>
      <c r="AG305" s="117">
        <v>18.914227447177684</v>
      </c>
      <c r="AH305" s="117">
        <v>0</v>
      </c>
      <c r="AI305" s="120">
        <f t="shared" si="154"/>
        <v>22.85371902682148</v>
      </c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</row>
    <row r="306" spans="1:56" ht="15">
      <c r="A306" s="28" t="s">
        <v>56</v>
      </c>
      <c r="B306" s="41">
        <v>1.700557095329112</v>
      </c>
      <c r="C306" s="41">
        <v>0</v>
      </c>
      <c r="D306" s="41">
        <v>1.3678394027647207</v>
      </c>
      <c r="E306" s="41">
        <v>0</v>
      </c>
      <c r="F306" s="457"/>
      <c r="G306" s="41">
        <v>0</v>
      </c>
      <c r="H306" s="42">
        <v>0</v>
      </c>
      <c r="I306" s="43">
        <f t="shared" si="152"/>
        <v>3.0683964980938327</v>
      </c>
      <c r="K306" s="75" t="s">
        <v>56</v>
      </c>
      <c r="L306" s="88">
        <v>1.700557095329112</v>
      </c>
      <c r="M306" s="88">
        <v>0</v>
      </c>
      <c r="N306" s="88">
        <v>1.3678394027647207</v>
      </c>
      <c r="O306" s="88">
        <v>0</v>
      </c>
      <c r="P306" s="88">
        <v>0</v>
      </c>
      <c r="Q306" s="88">
        <v>0</v>
      </c>
      <c r="R306" s="89">
        <v>0</v>
      </c>
      <c r="S306" s="90">
        <f t="shared" si="153"/>
        <v>3.0683964980938327</v>
      </c>
      <c r="U306" s="105" t="s">
        <v>56</v>
      </c>
      <c r="V306" s="121">
        <v>0.59149812011447378</v>
      </c>
      <c r="W306" s="121">
        <v>0</v>
      </c>
      <c r="X306" s="121">
        <v>0</v>
      </c>
      <c r="Y306" s="121">
        <v>0</v>
      </c>
      <c r="Z306" s="121">
        <v>1.3678394027647207</v>
      </c>
      <c r="AA306" s="121">
        <v>0</v>
      </c>
      <c r="AB306" s="121">
        <v>0</v>
      </c>
      <c r="AC306" s="122">
        <v>1.1090589752146383</v>
      </c>
      <c r="AD306" s="121">
        <v>1.1090589752146383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54"/>
        <v>3.0683964980938327</v>
      </c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</row>
    <row r="307" spans="1:56" ht="15">
      <c r="A307" s="29" t="s">
        <v>22</v>
      </c>
      <c r="B307" s="44">
        <v>10.435741148547837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152"/>
        <v>10.435741148547837</v>
      </c>
      <c r="K307" s="76" t="s">
        <v>22</v>
      </c>
      <c r="L307" s="44">
        <v>10.435741148547837</v>
      </c>
      <c r="M307" s="44">
        <v>0</v>
      </c>
      <c r="N307" s="44">
        <v>0</v>
      </c>
      <c r="O307" s="44">
        <v>0</v>
      </c>
      <c r="P307" s="44">
        <v>7.6308172636670371</v>
      </c>
      <c r="Q307" s="44">
        <v>0</v>
      </c>
      <c r="R307" s="86">
        <v>0</v>
      </c>
      <c r="S307" s="87">
        <f t="shared" si="153"/>
        <v>18.066558412214874</v>
      </c>
      <c r="U307" s="106" t="s">
        <v>22</v>
      </c>
      <c r="V307" s="117">
        <v>10.435741148547837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7.6308172636670371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54"/>
        <v>18.066558412214874</v>
      </c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</row>
    <row r="308" spans="1:56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152"/>
        <v>0</v>
      </c>
      <c r="K308" s="75" t="s">
        <v>21</v>
      </c>
      <c r="L308" s="88">
        <v>0</v>
      </c>
      <c r="M308" s="88">
        <v>0</v>
      </c>
      <c r="N308" s="88">
        <v>0</v>
      </c>
      <c r="O308" s="88">
        <v>0</v>
      </c>
      <c r="P308" s="88">
        <v>0</v>
      </c>
      <c r="Q308" s="88">
        <v>0</v>
      </c>
      <c r="R308" s="89">
        <v>0</v>
      </c>
      <c r="S308" s="90">
        <f t="shared" si="153"/>
        <v>0</v>
      </c>
      <c r="U308" s="105" t="s">
        <v>57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54"/>
        <v>0</v>
      </c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</row>
    <row r="309" spans="1:56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152"/>
        <v>0</v>
      </c>
      <c r="K309" s="77" t="s">
        <v>60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6">
        <v>0</v>
      </c>
      <c r="S309" s="87">
        <f t="shared" si="153"/>
        <v>0</v>
      </c>
      <c r="U309" s="107" t="s">
        <v>58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54"/>
        <v>0</v>
      </c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</row>
    <row r="310" spans="1:56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152"/>
        <v>0</v>
      </c>
      <c r="K310" s="78" t="s">
        <v>23</v>
      </c>
      <c r="L310" s="91">
        <v>0</v>
      </c>
      <c r="M310" s="91">
        <v>0</v>
      </c>
      <c r="N310" s="91">
        <v>0</v>
      </c>
      <c r="O310" s="91">
        <v>0</v>
      </c>
      <c r="P310" s="91">
        <v>0</v>
      </c>
      <c r="Q310" s="91">
        <v>0</v>
      </c>
      <c r="R310" s="92">
        <v>0</v>
      </c>
      <c r="S310" s="93">
        <f t="shared" si="153"/>
        <v>0</v>
      </c>
      <c r="U310" s="108" t="s">
        <v>61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54"/>
        <v>0</v>
      </c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</row>
    <row r="311" spans="1:56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152"/>
        <v>0</v>
      </c>
      <c r="K311" s="79" t="s">
        <v>19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94">
        <v>0</v>
      </c>
      <c r="S311" s="95">
        <f t="shared" si="153"/>
        <v>0</v>
      </c>
      <c r="U311" s="109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54"/>
        <v>0</v>
      </c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</row>
    <row r="312" spans="1:56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152"/>
        <v>0</v>
      </c>
      <c r="K312" s="78" t="s">
        <v>20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s="91">
        <v>0</v>
      </c>
      <c r="R312" s="92">
        <v>0</v>
      </c>
      <c r="S312" s="93">
        <f t="shared" si="153"/>
        <v>0</v>
      </c>
      <c r="U312" s="108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54"/>
        <v>0</v>
      </c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</row>
    <row r="313" spans="1:56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152"/>
        <v>0</v>
      </c>
      <c r="K313" s="80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6">
        <v>0</v>
      </c>
      <c r="S313" s="97">
        <f t="shared" si="153"/>
        <v>0</v>
      </c>
      <c r="U313" s="109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54"/>
        <v>0</v>
      </c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</row>
    <row r="314" spans="1:56" ht="15">
      <c r="A314" s="35" t="s">
        <v>26</v>
      </c>
      <c r="B314" s="69">
        <f>SUM(B293:B309)</f>
        <v>168.52758847532269</v>
      </c>
      <c r="C314" s="69">
        <f t="shared" ref="C314:I314" si="155">SUM(C293:C309)</f>
        <v>413.65725351716293</v>
      </c>
      <c r="D314" s="69">
        <f t="shared" si="155"/>
        <v>126.79050231659708</v>
      </c>
      <c r="E314" s="69">
        <f t="shared" si="155"/>
        <v>380.40158904372061</v>
      </c>
      <c r="F314" s="69">
        <f t="shared" si="155"/>
        <v>0</v>
      </c>
      <c r="G314" s="69">
        <f t="shared" si="155"/>
        <v>23.754679177776683</v>
      </c>
      <c r="H314" s="70">
        <f t="shared" si="155"/>
        <v>0</v>
      </c>
      <c r="I314" s="40">
        <f t="shared" si="155"/>
        <v>1113.1316125305796</v>
      </c>
      <c r="K314" s="81" t="s">
        <v>26</v>
      </c>
      <c r="L314" s="69">
        <f>SUM(L293:L309)</f>
        <v>168.52758847532269</v>
      </c>
      <c r="M314" s="69">
        <f t="shared" ref="M314:S314" si="156">SUM(M293:M309)</f>
        <v>413.65725351716293</v>
      </c>
      <c r="N314" s="69">
        <f t="shared" si="156"/>
        <v>126.79050231659708</v>
      </c>
      <c r="O314" s="69">
        <f t="shared" si="156"/>
        <v>380.40158904372061</v>
      </c>
      <c r="P314" s="69">
        <f t="shared" si="156"/>
        <v>229.56240741219528</v>
      </c>
      <c r="Q314" s="69">
        <f t="shared" si="156"/>
        <v>23.754679177776683</v>
      </c>
      <c r="R314" s="70">
        <f t="shared" si="156"/>
        <v>0</v>
      </c>
      <c r="S314" s="98">
        <f t="shared" si="156"/>
        <v>1342.694019942775</v>
      </c>
      <c r="U314" s="110" t="s">
        <v>59</v>
      </c>
      <c r="V314" s="130">
        <f>SUM(V293:V309)</f>
        <v>105.79365512826038</v>
      </c>
      <c r="W314" s="130">
        <f t="shared" ref="W314:AH314" si="157">SUM(W293:W309)</f>
        <v>32.326430102476131</v>
      </c>
      <c r="X314" s="130">
        <f t="shared" si="157"/>
        <v>23.754679177776683</v>
      </c>
      <c r="Y314" s="130">
        <f t="shared" si="157"/>
        <v>413.65725351716293</v>
      </c>
      <c r="Z314" s="130">
        <f t="shared" si="157"/>
        <v>93.366508218375913</v>
      </c>
      <c r="AA314" s="130">
        <f t="shared" si="157"/>
        <v>339.18507903550619</v>
      </c>
      <c r="AB314" s="130">
        <f t="shared" si="157"/>
        <v>229.56240741219528</v>
      </c>
      <c r="AC314" s="130">
        <f t="shared" si="157"/>
        <v>105.04800735102174</v>
      </c>
      <c r="AD314" s="131">
        <f t="shared" si="157"/>
        <v>30.407503244586149</v>
      </c>
      <c r="AE314" s="131">
        <f t="shared" si="157"/>
        <v>41.216510008214399</v>
      </c>
      <c r="AF314" s="131">
        <f t="shared" si="157"/>
        <v>0</v>
      </c>
      <c r="AG314" s="131">
        <f t="shared" si="157"/>
        <v>33.423994098221172</v>
      </c>
      <c r="AH314" s="131">
        <f t="shared" si="157"/>
        <v>0</v>
      </c>
      <c r="AI314" s="132">
        <f>SUM(V314:AC314)</f>
        <v>1342.6940199427754</v>
      </c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</row>
    <row r="315" spans="1:56" s="3" customFormat="1" ht="15" thickBot="1">
      <c r="A315" s="32" t="s">
        <v>83</v>
      </c>
      <c r="B315" s="49">
        <f>IF($I314=0,"-",B314/$I314)</f>
        <v>0.15139951698271703</v>
      </c>
      <c r="C315" s="49">
        <f t="shared" ref="C315:H315" si="158">IF($I314=0,"-",C314/$I314)</f>
        <v>0.37161576300646038</v>
      </c>
      <c r="D315" s="49">
        <f t="shared" si="158"/>
        <v>0.11390432262394663</v>
      </c>
      <c r="E315" s="49">
        <f t="shared" si="158"/>
        <v>0.34173999261320087</v>
      </c>
      <c r="F315" s="49">
        <f t="shared" si="158"/>
        <v>0</v>
      </c>
      <c r="G315" s="49">
        <f t="shared" si="158"/>
        <v>2.1340404773675496E-2</v>
      </c>
      <c r="H315" s="71">
        <f t="shared" si="158"/>
        <v>0</v>
      </c>
      <c r="I315" s="50">
        <f>SUM(B315:H315)</f>
        <v>1.0000000000000004</v>
      </c>
      <c r="J315" s="5"/>
      <c r="K315" s="82" t="s">
        <v>83</v>
      </c>
      <c r="L315" s="99">
        <f>IF($S314=0,"-",L314/$S314)</f>
        <v>0.12551451482781256</v>
      </c>
      <c r="M315" s="99">
        <f t="shared" ref="M315:R315" si="159">IF($S314=0,"-",M314/$S314)</f>
        <v>0.30808005947236794</v>
      </c>
      <c r="N315" s="99">
        <f t="shared" si="159"/>
        <v>9.4429930001476314E-2</v>
      </c>
      <c r="O315" s="99">
        <f t="shared" si="159"/>
        <v>0.28331219428528709</v>
      </c>
      <c r="P315" s="99">
        <f t="shared" si="159"/>
        <v>0.1709714976029901</v>
      </c>
      <c r="Q315" s="99">
        <f t="shared" si="159"/>
        <v>1.7691803810066197E-2</v>
      </c>
      <c r="R315" s="100">
        <f t="shared" si="159"/>
        <v>0</v>
      </c>
      <c r="S315" s="101">
        <f>SUM(L315:R315)</f>
        <v>1.0000000000000002</v>
      </c>
      <c r="T315" s="5"/>
      <c r="U315" s="111" t="s">
        <v>83</v>
      </c>
      <c r="V315" s="133">
        <f>+V314/$AI314</f>
        <v>7.8792080367475856E-2</v>
      </c>
      <c r="W315" s="133">
        <f t="shared" ref="W315:AH315" si="160">+W314/$AI314</f>
        <v>2.4075798076358349E-2</v>
      </c>
      <c r="X315" s="133">
        <f t="shared" si="160"/>
        <v>1.769180381006619E-2</v>
      </c>
      <c r="Y315" s="133">
        <f t="shared" si="160"/>
        <v>0.30808005947236788</v>
      </c>
      <c r="Z315" s="133">
        <f t="shared" si="160"/>
        <v>6.9536697737251504E-2</v>
      </c>
      <c r="AA315" s="133">
        <f t="shared" si="160"/>
        <v>0.25261531964666234</v>
      </c>
      <c r="AB315" s="133">
        <f t="shared" si="160"/>
        <v>0.17097149760299005</v>
      </c>
      <c r="AC315" s="133">
        <f t="shared" si="160"/>
        <v>7.8236743286827781E-2</v>
      </c>
      <c r="AD315" s="133">
        <f t="shared" si="160"/>
        <v>2.2646636383978305E-2</v>
      </c>
      <c r="AE315" s="133">
        <f t="shared" si="160"/>
        <v>3.0696874638624676E-2</v>
      </c>
      <c r="AF315" s="133">
        <f t="shared" si="160"/>
        <v>0</v>
      </c>
      <c r="AG315" s="133">
        <f t="shared" si="160"/>
        <v>2.4893232264224782E-2</v>
      </c>
      <c r="AH315" s="133">
        <f t="shared" si="160"/>
        <v>0</v>
      </c>
      <c r="AI315" s="134">
        <f>SUM(V315:AC315)</f>
        <v>1</v>
      </c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</row>
    <row r="316" spans="1:56" ht="15" thickBot="1">
      <c r="A316" s="33"/>
      <c r="B316" s="33"/>
      <c r="C316" s="33"/>
      <c r="D316" s="33"/>
      <c r="E316" s="33"/>
      <c r="F316" s="33"/>
      <c r="G316" s="33"/>
      <c r="H316" s="33"/>
      <c r="I316" s="33"/>
      <c r="K316" s="33"/>
      <c r="L316" s="33"/>
      <c r="M316" s="33"/>
      <c r="N316" s="33"/>
      <c r="O316" s="33"/>
      <c r="P316" s="33"/>
      <c r="Q316" s="33"/>
      <c r="R316" s="33"/>
      <c r="S316" s="33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</row>
    <row r="317" spans="1:56" ht="42.7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7" t="s">
        <v>35</v>
      </c>
      <c r="L317" s="84" t="s">
        <v>0</v>
      </c>
      <c r="M317" s="84" t="s">
        <v>1</v>
      </c>
      <c r="N317" s="84" t="s">
        <v>2</v>
      </c>
      <c r="O317" s="84" t="s">
        <v>3</v>
      </c>
      <c r="P317" s="84" t="s">
        <v>27</v>
      </c>
      <c r="Q317" s="84" t="s">
        <v>4</v>
      </c>
      <c r="R317" s="84" t="s">
        <v>5</v>
      </c>
      <c r="S317" s="85" t="s">
        <v>6</v>
      </c>
      <c r="U317" s="415" t="s">
        <v>35</v>
      </c>
      <c r="V317" s="114" t="s">
        <v>68</v>
      </c>
      <c r="W317" s="114" t="s">
        <v>69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51</v>
      </c>
      <c r="AC317" s="114" t="s">
        <v>63</v>
      </c>
      <c r="AD317" s="115" t="s">
        <v>70</v>
      </c>
      <c r="AE317" s="115" t="s">
        <v>71</v>
      </c>
      <c r="AF317" s="115" t="s">
        <v>72</v>
      </c>
      <c r="AG317" s="115" t="s">
        <v>73</v>
      </c>
      <c r="AH317" s="115" t="s">
        <v>74</v>
      </c>
      <c r="AI317" s="116" t="s">
        <v>59</v>
      </c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</row>
    <row r="318" spans="1:56" ht="15" customHeight="1">
      <c r="A318" s="447" t="s">
        <v>35</v>
      </c>
      <c r="B318" s="387" t="s">
        <v>115</v>
      </c>
      <c r="C318" s="388"/>
      <c r="D318" s="388"/>
      <c r="E318" s="388"/>
      <c r="F318" s="388"/>
      <c r="G318" s="388"/>
      <c r="H318" s="388"/>
      <c r="I318" s="389"/>
      <c r="K318" s="408" t="s">
        <v>35</v>
      </c>
      <c r="L318" s="390" t="s">
        <v>115</v>
      </c>
      <c r="M318" s="391"/>
      <c r="N318" s="391"/>
      <c r="O318" s="391"/>
      <c r="P318" s="391"/>
      <c r="Q318" s="391"/>
      <c r="R318" s="391"/>
      <c r="S318" s="392"/>
      <c r="U318" s="416" t="s">
        <v>35</v>
      </c>
      <c r="V318" s="413" t="s">
        <v>115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</row>
    <row r="319" spans="1:56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  <c r="K319" s="83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2">
        <v>0</v>
      </c>
      <c r="S319" s="103">
        <f>SUM(L319:R319)</f>
        <v>0</v>
      </c>
      <c r="U319" s="104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</row>
    <row r="320" spans="1:56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161">SUM(B320:H320)</f>
        <v>0</v>
      </c>
      <c r="K320" s="75" t="s">
        <v>8</v>
      </c>
      <c r="L320" s="88">
        <v>0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89">
        <v>0</v>
      </c>
      <c r="S320" s="90">
        <f t="shared" ref="S320:S339" si="162">SUM(L320:R320)</f>
        <v>0</v>
      </c>
      <c r="U320" s="105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63">SUM(V320:AC320)</f>
        <v>0</v>
      </c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</row>
    <row r="321" spans="1:56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161"/>
        <v>0</v>
      </c>
      <c r="K321" s="76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6">
        <v>0</v>
      </c>
      <c r="S321" s="87">
        <f t="shared" si="162"/>
        <v>0</v>
      </c>
      <c r="U321" s="106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63"/>
        <v>0</v>
      </c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</row>
    <row r="322" spans="1:56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161"/>
        <v>0</v>
      </c>
      <c r="K322" s="75" t="s">
        <v>52</v>
      </c>
      <c r="L322" s="88">
        <v>0</v>
      </c>
      <c r="M322" s="88">
        <v>0</v>
      </c>
      <c r="N322" s="88">
        <v>0</v>
      </c>
      <c r="O322" s="88">
        <v>0</v>
      </c>
      <c r="P322" s="88">
        <v>0</v>
      </c>
      <c r="Q322" s="88">
        <v>0</v>
      </c>
      <c r="R322" s="89">
        <v>0</v>
      </c>
      <c r="S322" s="90">
        <f t="shared" si="162"/>
        <v>0</v>
      </c>
      <c r="U322" s="105" t="s">
        <v>52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63"/>
        <v>0</v>
      </c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</row>
    <row r="323" spans="1:56" ht="15">
      <c r="A323" s="29" t="s">
        <v>16</v>
      </c>
      <c r="B323" s="44">
        <v>4.6945422319180041</v>
      </c>
      <c r="C323" s="44">
        <v>12.713892936132646</v>
      </c>
      <c r="D323" s="44">
        <v>7.1146291814784597</v>
      </c>
      <c r="E323" s="44">
        <v>0</v>
      </c>
      <c r="F323" s="457"/>
      <c r="G323" s="44">
        <v>0</v>
      </c>
      <c r="H323" s="45">
        <v>0</v>
      </c>
      <c r="I323" s="40">
        <f t="shared" si="161"/>
        <v>24.523064349529111</v>
      </c>
      <c r="K323" s="76" t="s">
        <v>16</v>
      </c>
      <c r="L323" s="44">
        <v>4.6945422319180041</v>
      </c>
      <c r="M323" s="44">
        <v>12.713892936132646</v>
      </c>
      <c r="N323" s="44">
        <v>7.1146291814784597</v>
      </c>
      <c r="O323" s="44">
        <v>0</v>
      </c>
      <c r="P323" s="44">
        <v>0</v>
      </c>
      <c r="Q323" s="44">
        <v>0</v>
      </c>
      <c r="R323" s="86">
        <v>0</v>
      </c>
      <c r="S323" s="87">
        <f t="shared" si="162"/>
        <v>24.523064349529111</v>
      </c>
      <c r="U323" s="106" t="s">
        <v>16</v>
      </c>
      <c r="V323" s="117">
        <v>4.6945422319180041</v>
      </c>
      <c r="W323" s="117">
        <v>0</v>
      </c>
      <c r="X323" s="117">
        <v>0</v>
      </c>
      <c r="Y323" s="117">
        <v>12.713892936132646</v>
      </c>
      <c r="Z323" s="117">
        <v>7.1146291814784597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63"/>
        <v>24.523064349529111</v>
      </c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</row>
    <row r="324" spans="1:56" ht="15">
      <c r="A324" s="28" t="s">
        <v>64</v>
      </c>
      <c r="B324" s="41">
        <v>10.428166332585164</v>
      </c>
      <c r="C324" s="41">
        <v>4.6296828991841541E-4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161"/>
        <v>10.428629300875082</v>
      </c>
      <c r="K324" s="75" t="s">
        <v>64</v>
      </c>
      <c r="L324" s="88">
        <v>10.428166332585164</v>
      </c>
      <c r="M324" s="88">
        <v>4.6296828991841541E-4</v>
      </c>
      <c r="N324" s="88">
        <v>0</v>
      </c>
      <c r="O324" s="88">
        <v>0</v>
      </c>
      <c r="P324" s="88">
        <v>0</v>
      </c>
      <c r="Q324" s="88">
        <v>0</v>
      </c>
      <c r="R324" s="89">
        <v>0</v>
      </c>
      <c r="S324" s="90">
        <f t="shared" si="162"/>
        <v>10.428629300875082</v>
      </c>
      <c r="U324" s="105" t="s">
        <v>53</v>
      </c>
      <c r="V324" s="121">
        <v>10.423075311044443</v>
      </c>
      <c r="W324" s="121">
        <v>0</v>
      </c>
      <c r="X324" s="121">
        <v>0</v>
      </c>
      <c r="Y324" s="121">
        <v>4.6296828991841541E-4</v>
      </c>
      <c r="Z324" s="121">
        <v>0</v>
      </c>
      <c r="AA324" s="121">
        <v>0</v>
      </c>
      <c r="AB324" s="121">
        <v>0</v>
      </c>
      <c r="AC324" s="122">
        <v>5.0910215407220568E-3</v>
      </c>
      <c r="AD324" s="121">
        <v>5.0910215407220568E-3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63"/>
        <v>10.428629300875082</v>
      </c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</row>
    <row r="325" spans="1:56" ht="15">
      <c r="A325" s="29" t="s">
        <v>54</v>
      </c>
      <c r="B325" s="44">
        <v>0</v>
      </c>
      <c r="C325" s="44">
        <v>0</v>
      </c>
      <c r="D325" s="44">
        <v>0</v>
      </c>
      <c r="E325" s="44">
        <v>1.8098900839737417</v>
      </c>
      <c r="F325" s="457"/>
      <c r="G325" s="44">
        <v>0</v>
      </c>
      <c r="H325" s="45">
        <v>0</v>
      </c>
      <c r="I325" s="40">
        <f t="shared" si="161"/>
        <v>1.8098900839737417</v>
      </c>
      <c r="K325" s="76" t="s">
        <v>54</v>
      </c>
      <c r="L325" s="44">
        <v>0</v>
      </c>
      <c r="M325" s="44">
        <v>0</v>
      </c>
      <c r="N325" s="44">
        <v>0</v>
      </c>
      <c r="O325" s="44">
        <v>1.8098900839737417</v>
      </c>
      <c r="P325" s="44">
        <v>28.185598087193846</v>
      </c>
      <c r="Q325" s="44">
        <v>0</v>
      </c>
      <c r="R325" s="86">
        <v>0</v>
      </c>
      <c r="S325" s="87">
        <f t="shared" si="162"/>
        <v>29.995488171167587</v>
      </c>
      <c r="U325" s="106" t="s">
        <v>54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1.8098900839737417</v>
      </c>
      <c r="AB325" s="117">
        <v>28.185598087193846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63"/>
        <v>29.995488171167587</v>
      </c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</row>
    <row r="326" spans="1:56" ht="15">
      <c r="A326" s="28" t="s">
        <v>12</v>
      </c>
      <c r="B326" s="41">
        <v>0</v>
      </c>
      <c r="C326" s="41">
        <v>0</v>
      </c>
      <c r="D326" s="41">
        <v>0</v>
      </c>
      <c r="E326" s="41">
        <v>0</v>
      </c>
      <c r="F326" s="457"/>
      <c r="G326" s="41">
        <v>0</v>
      </c>
      <c r="H326" s="42">
        <v>0</v>
      </c>
      <c r="I326" s="43">
        <f t="shared" si="161"/>
        <v>0</v>
      </c>
      <c r="K326" s="75" t="s">
        <v>12</v>
      </c>
      <c r="L326" s="88">
        <v>0</v>
      </c>
      <c r="M326" s="88">
        <v>0</v>
      </c>
      <c r="N326" s="88">
        <v>0</v>
      </c>
      <c r="O326" s="88">
        <v>0</v>
      </c>
      <c r="P326" s="88">
        <v>11.497076754406622</v>
      </c>
      <c r="Q326" s="88">
        <v>0</v>
      </c>
      <c r="R326" s="89">
        <v>0</v>
      </c>
      <c r="S326" s="90">
        <f t="shared" si="162"/>
        <v>11.497076754406622</v>
      </c>
      <c r="U326" s="105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11.497076754406622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63"/>
        <v>11.497076754406622</v>
      </c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</row>
    <row r="327" spans="1:56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161"/>
        <v>0</v>
      </c>
      <c r="K327" s="76" t="s">
        <v>55</v>
      </c>
      <c r="L327" s="44">
        <v>0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6">
        <v>0</v>
      </c>
      <c r="S327" s="87">
        <f t="shared" si="162"/>
        <v>0</v>
      </c>
      <c r="U327" s="106" t="s">
        <v>55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63"/>
        <v>0</v>
      </c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</row>
    <row r="328" spans="1:56" ht="15">
      <c r="A328" s="28" t="s">
        <v>17</v>
      </c>
      <c r="B328" s="41">
        <v>0.17138692303116568</v>
      </c>
      <c r="C328" s="41">
        <v>0</v>
      </c>
      <c r="D328" s="41">
        <v>2.1826518425413226E-3</v>
      </c>
      <c r="E328" s="41">
        <v>0</v>
      </c>
      <c r="F328" s="457"/>
      <c r="G328" s="41">
        <v>0</v>
      </c>
      <c r="H328" s="42">
        <v>0</v>
      </c>
      <c r="I328" s="43">
        <f t="shared" si="161"/>
        <v>0.173569574873707</v>
      </c>
      <c r="K328" s="75" t="s">
        <v>17</v>
      </c>
      <c r="L328" s="88">
        <v>0.17138692303116568</v>
      </c>
      <c r="M328" s="88">
        <v>0</v>
      </c>
      <c r="N328" s="88">
        <v>2.1826518425413226E-3</v>
      </c>
      <c r="O328" s="88">
        <v>0</v>
      </c>
      <c r="P328" s="88">
        <v>5.0920292418655595E-2</v>
      </c>
      <c r="Q328" s="88">
        <v>0</v>
      </c>
      <c r="R328" s="89">
        <v>0</v>
      </c>
      <c r="S328" s="90">
        <f t="shared" si="162"/>
        <v>0.22448986729236259</v>
      </c>
      <c r="U328" s="105" t="s">
        <v>17</v>
      </c>
      <c r="V328" s="121">
        <v>0</v>
      </c>
      <c r="W328" s="121">
        <v>0.17138692303116568</v>
      </c>
      <c r="X328" s="121">
        <v>0</v>
      </c>
      <c r="Y328" s="121">
        <v>0</v>
      </c>
      <c r="Z328" s="121">
        <v>0</v>
      </c>
      <c r="AA328" s="121">
        <v>0</v>
      </c>
      <c r="AB328" s="121">
        <v>5.0920292418655595E-2</v>
      </c>
      <c r="AC328" s="122">
        <v>2.1826518425413226E-3</v>
      </c>
      <c r="AD328" s="121">
        <v>0</v>
      </c>
      <c r="AE328" s="121">
        <v>0</v>
      </c>
      <c r="AF328" s="121">
        <v>0</v>
      </c>
      <c r="AG328" s="121">
        <v>2.1826518425413226E-3</v>
      </c>
      <c r="AH328" s="121">
        <v>0</v>
      </c>
      <c r="AI328" s="123">
        <f t="shared" si="163"/>
        <v>0.22448986729236259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</row>
    <row r="329" spans="1:56" ht="15">
      <c r="A329" s="29" t="s">
        <v>139</v>
      </c>
      <c r="B329" s="44">
        <v>39.247139840274777</v>
      </c>
      <c r="C329" s="44">
        <v>424.91171162412513</v>
      </c>
      <c r="D329" s="44">
        <v>87.807199868299492</v>
      </c>
      <c r="E329" s="44">
        <v>0</v>
      </c>
      <c r="F329" s="457"/>
      <c r="G329" s="44">
        <v>0</v>
      </c>
      <c r="H329" s="45">
        <v>0</v>
      </c>
      <c r="I329" s="40">
        <f t="shared" si="161"/>
        <v>551.96605133269941</v>
      </c>
      <c r="K329" s="76" t="s">
        <v>139</v>
      </c>
      <c r="L329" s="44">
        <v>39.247139840274777</v>
      </c>
      <c r="M329" s="44">
        <v>424.91171162412513</v>
      </c>
      <c r="N329" s="44">
        <v>87.807199868299492</v>
      </c>
      <c r="O329" s="44">
        <v>0</v>
      </c>
      <c r="P329" s="44">
        <v>0.1569166409313256</v>
      </c>
      <c r="Q329" s="44">
        <v>0</v>
      </c>
      <c r="R329" s="86">
        <v>0</v>
      </c>
      <c r="S329" s="87">
        <f t="shared" si="162"/>
        <v>552.12296797363069</v>
      </c>
      <c r="U329" s="106" t="s">
        <v>139</v>
      </c>
      <c r="V329" s="117">
        <v>38.481117117693294</v>
      </c>
      <c r="W329" s="117">
        <v>0</v>
      </c>
      <c r="X329" s="117">
        <v>0</v>
      </c>
      <c r="Y329" s="117">
        <v>424.91171162412513</v>
      </c>
      <c r="Z329" s="117">
        <v>25.281446676352864</v>
      </c>
      <c r="AA329" s="117">
        <v>0</v>
      </c>
      <c r="AB329" s="117">
        <v>0.1569166409313256</v>
      </c>
      <c r="AC329" s="118">
        <v>63.291775914528117</v>
      </c>
      <c r="AD329" s="117">
        <v>0.76602272258148296</v>
      </c>
      <c r="AE329" s="117">
        <v>0</v>
      </c>
      <c r="AF329" s="117">
        <v>0</v>
      </c>
      <c r="AG329" s="117">
        <v>62.525753191946627</v>
      </c>
      <c r="AH329" s="117">
        <v>0</v>
      </c>
      <c r="AI329" s="120">
        <f t="shared" si="163"/>
        <v>552.12296797363081</v>
      </c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</row>
    <row r="330" spans="1:56" ht="15">
      <c r="A330" s="28" t="s">
        <v>25</v>
      </c>
      <c r="B330" s="41">
        <v>27.138529161082367</v>
      </c>
      <c r="C330" s="41">
        <v>1.5732749372996491</v>
      </c>
      <c r="D330" s="41">
        <v>3.2937951274299788</v>
      </c>
      <c r="E330" s="41">
        <v>395.73198748277508</v>
      </c>
      <c r="F330" s="457"/>
      <c r="G330" s="41">
        <v>19.329369061051921</v>
      </c>
      <c r="H330" s="42">
        <v>0</v>
      </c>
      <c r="I330" s="43">
        <f t="shared" si="161"/>
        <v>447.06695576963898</v>
      </c>
      <c r="K330" s="75" t="s">
        <v>25</v>
      </c>
      <c r="L330" s="88">
        <v>27.138529161082367</v>
      </c>
      <c r="M330" s="88">
        <v>1.5732749372996491</v>
      </c>
      <c r="N330" s="88">
        <v>3.2937951274299788</v>
      </c>
      <c r="O330" s="88">
        <v>395.73198748277508</v>
      </c>
      <c r="P330" s="88">
        <v>3.2887728196769799</v>
      </c>
      <c r="Q330" s="88">
        <v>19.329369061051921</v>
      </c>
      <c r="R330" s="89">
        <v>0</v>
      </c>
      <c r="S330" s="90">
        <f t="shared" si="162"/>
        <v>450.35572858931596</v>
      </c>
      <c r="U330" s="105" t="s">
        <v>25</v>
      </c>
      <c r="V330" s="121">
        <v>0.7860317694655955</v>
      </c>
      <c r="W330" s="121">
        <v>8.1305581101299911</v>
      </c>
      <c r="X330" s="121">
        <v>19.329369061051921</v>
      </c>
      <c r="Y330" s="121">
        <v>1.5732749372996491</v>
      </c>
      <c r="Z330" s="121">
        <v>2.7231524412004771E-2</v>
      </c>
      <c r="AA330" s="121">
        <v>390.01767019020127</v>
      </c>
      <c r="AB330" s="121">
        <v>3.2887728196769799</v>
      </c>
      <c r="AC330" s="122">
        <v>27.202820177078578</v>
      </c>
      <c r="AD330" s="121">
        <v>18.221939281486783</v>
      </c>
      <c r="AE330" s="121">
        <v>5.7143172925738206</v>
      </c>
      <c r="AF330" s="121">
        <v>0</v>
      </c>
      <c r="AG330" s="121">
        <v>3.2665636030179739</v>
      </c>
      <c r="AH330" s="121">
        <v>0</v>
      </c>
      <c r="AI330" s="123">
        <f t="shared" si="163"/>
        <v>450.35572858931602</v>
      </c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</row>
    <row r="331" spans="1:56" ht="15">
      <c r="A331" s="29" t="s">
        <v>24</v>
      </c>
      <c r="B331" s="44">
        <v>7.4730997185257628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161"/>
        <v>7.4730997185257628</v>
      </c>
      <c r="K331" s="76" t="s">
        <v>24</v>
      </c>
      <c r="L331" s="44">
        <v>7.4730997185257628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6">
        <v>0</v>
      </c>
      <c r="S331" s="87">
        <f t="shared" si="162"/>
        <v>7.4730997185257628</v>
      </c>
      <c r="U331" s="106" t="s">
        <v>24</v>
      </c>
      <c r="V331" s="117">
        <v>6.9331290450127412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0.53997067351302164</v>
      </c>
      <c r="AD331" s="117">
        <v>0.53997067351302164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63"/>
        <v>7.4730997185257628</v>
      </c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</row>
    <row r="332" spans="1:56" ht="15">
      <c r="A332" s="28" t="s">
        <v>56</v>
      </c>
      <c r="B332" s="41">
        <v>0</v>
      </c>
      <c r="C332" s="41">
        <v>0.10272493964843968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161"/>
        <v>0.10272493964843968</v>
      </c>
      <c r="K332" s="75" t="s">
        <v>56</v>
      </c>
      <c r="L332" s="88">
        <v>0</v>
      </c>
      <c r="M332" s="88">
        <v>0.10272493964843968</v>
      </c>
      <c r="N332" s="88">
        <v>0</v>
      </c>
      <c r="O332" s="88">
        <v>0</v>
      </c>
      <c r="P332" s="88">
        <v>0</v>
      </c>
      <c r="Q332" s="88">
        <v>0</v>
      </c>
      <c r="R332" s="89">
        <v>0</v>
      </c>
      <c r="S332" s="90">
        <f t="shared" si="162"/>
        <v>0.10272493964843968</v>
      </c>
      <c r="U332" s="105" t="s">
        <v>56</v>
      </c>
      <c r="V332" s="121">
        <v>0</v>
      </c>
      <c r="W332" s="121">
        <v>0</v>
      </c>
      <c r="X332" s="121">
        <v>0</v>
      </c>
      <c r="Y332" s="121">
        <v>0.10272493964843968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63"/>
        <v>0.10272493964843968</v>
      </c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</row>
    <row r="333" spans="1:56" ht="15">
      <c r="A333" s="29" t="s">
        <v>22</v>
      </c>
      <c r="B333" s="44">
        <v>0</v>
      </c>
      <c r="C333" s="44">
        <v>0.84040172196772744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161"/>
        <v>0.84040172196772744</v>
      </c>
      <c r="K333" s="76" t="s">
        <v>22</v>
      </c>
      <c r="L333" s="44">
        <v>0</v>
      </c>
      <c r="M333" s="44">
        <v>0.84040172196772744</v>
      </c>
      <c r="N333" s="44">
        <v>0</v>
      </c>
      <c r="O333" s="44">
        <v>0</v>
      </c>
      <c r="P333" s="44">
        <v>1.025889755686801</v>
      </c>
      <c r="Q333" s="44">
        <v>0</v>
      </c>
      <c r="R333" s="86">
        <v>0</v>
      </c>
      <c r="S333" s="87">
        <f t="shared" si="162"/>
        <v>1.8662914776545283</v>
      </c>
      <c r="U333" s="106" t="s">
        <v>22</v>
      </c>
      <c r="V333" s="117">
        <v>0</v>
      </c>
      <c r="W333" s="117">
        <v>0</v>
      </c>
      <c r="X333" s="117">
        <v>0</v>
      </c>
      <c r="Y333" s="117">
        <v>0.84040172196772744</v>
      </c>
      <c r="Z333" s="117">
        <v>0</v>
      </c>
      <c r="AA333" s="117">
        <v>0</v>
      </c>
      <c r="AB333" s="117">
        <v>1.025889755686801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63"/>
        <v>1.8662914776545283</v>
      </c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</row>
    <row r="334" spans="1:56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161"/>
        <v>0</v>
      </c>
      <c r="K334" s="75" t="s">
        <v>21</v>
      </c>
      <c r="L334" s="88">
        <v>0</v>
      </c>
      <c r="M334" s="88">
        <v>0</v>
      </c>
      <c r="N334" s="88">
        <v>0</v>
      </c>
      <c r="O334" s="88">
        <v>0</v>
      </c>
      <c r="P334" s="88">
        <v>0</v>
      </c>
      <c r="Q334" s="88">
        <v>0</v>
      </c>
      <c r="R334" s="89">
        <v>0</v>
      </c>
      <c r="S334" s="90">
        <f t="shared" si="162"/>
        <v>0</v>
      </c>
      <c r="U334" s="105" t="s">
        <v>57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63"/>
        <v>0</v>
      </c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</row>
    <row r="335" spans="1:56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161"/>
        <v>0</v>
      </c>
      <c r="K335" s="77" t="s">
        <v>60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6">
        <v>0</v>
      </c>
      <c r="S335" s="87">
        <f t="shared" si="162"/>
        <v>0</v>
      </c>
      <c r="U335" s="107" t="s">
        <v>58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63"/>
        <v>0</v>
      </c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</row>
    <row r="336" spans="1:56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161"/>
        <v>0</v>
      </c>
      <c r="K336" s="78" t="s">
        <v>23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s="91">
        <v>0</v>
      </c>
      <c r="R336" s="92">
        <v>0</v>
      </c>
      <c r="S336" s="93">
        <f t="shared" si="162"/>
        <v>0</v>
      </c>
      <c r="U336" s="108" t="s">
        <v>61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63"/>
        <v>0</v>
      </c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</row>
    <row r="337" spans="1:56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161"/>
        <v>0</v>
      </c>
      <c r="K337" s="79" t="s">
        <v>19</v>
      </c>
      <c r="L337" s="64">
        <v>0</v>
      </c>
      <c r="M337" s="64">
        <v>0</v>
      </c>
      <c r="N337" s="64">
        <v>0</v>
      </c>
      <c r="O337" s="64">
        <v>0</v>
      </c>
      <c r="P337" s="64">
        <v>0</v>
      </c>
      <c r="Q337" s="64">
        <v>0</v>
      </c>
      <c r="R337" s="94">
        <v>0</v>
      </c>
      <c r="S337" s="95">
        <f t="shared" si="162"/>
        <v>0</v>
      </c>
      <c r="U337" s="109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63"/>
        <v>0</v>
      </c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</row>
    <row r="338" spans="1:56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161"/>
        <v>0</v>
      </c>
      <c r="K338" s="78" t="s">
        <v>20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>
        <v>0</v>
      </c>
      <c r="S338" s="93">
        <f t="shared" si="162"/>
        <v>0</v>
      </c>
      <c r="U338" s="108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63"/>
        <v>0</v>
      </c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</row>
    <row r="339" spans="1:56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161"/>
        <v>0</v>
      </c>
      <c r="K339" s="80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6">
        <v>0</v>
      </c>
      <c r="S339" s="97">
        <f t="shared" si="162"/>
        <v>0</v>
      </c>
      <c r="U339" s="109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63"/>
        <v>0</v>
      </c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</row>
    <row r="340" spans="1:56" ht="15">
      <c r="A340" s="35" t="s">
        <v>26</v>
      </c>
      <c r="B340" s="69">
        <f>SUM(B319:B335)</f>
        <v>89.152864207417238</v>
      </c>
      <c r="C340" s="69">
        <f t="shared" ref="C340:I340" si="164">SUM(C319:C335)</f>
        <v>440.14246912746353</v>
      </c>
      <c r="D340" s="69">
        <f t="shared" si="164"/>
        <v>98.21780682905046</v>
      </c>
      <c r="E340" s="69">
        <f t="shared" si="164"/>
        <v>397.54187756674884</v>
      </c>
      <c r="F340" s="69">
        <f t="shared" si="164"/>
        <v>0</v>
      </c>
      <c r="G340" s="69">
        <f t="shared" si="164"/>
        <v>19.329369061051921</v>
      </c>
      <c r="H340" s="70">
        <f t="shared" si="164"/>
        <v>0</v>
      </c>
      <c r="I340" s="40">
        <f t="shared" si="164"/>
        <v>1044.3843867917319</v>
      </c>
      <c r="K340" s="81" t="s">
        <v>26</v>
      </c>
      <c r="L340" s="69">
        <f>SUM(L319:L335)</f>
        <v>89.152864207417238</v>
      </c>
      <c r="M340" s="69">
        <f t="shared" ref="M340:S340" si="165">SUM(M319:M335)</f>
        <v>440.14246912746353</v>
      </c>
      <c r="N340" s="69">
        <f t="shared" si="165"/>
        <v>98.21780682905046</v>
      </c>
      <c r="O340" s="69">
        <f t="shared" si="165"/>
        <v>397.54187756674884</v>
      </c>
      <c r="P340" s="69">
        <f t="shared" si="165"/>
        <v>44.205174350314223</v>
      </c>
      <c r="Q340" s="69">
        <f t="shared" si="165"/>
        <v>19.329369061051921</v>
      </c>
      <c r="R340" s="70">
        <f t="shared" si="165"/>
        <v>0</v>
      </c>
      <c r="S340" s="98">
        <f t="shared" si="165"/>
        <v>1088.5895611420463</v>
      </c>
      <c r="U340" s="110" t="s">
        <v>59</v>
      </c>
      <c r="V340" s="130">
        <f>SUM(V319:V335)</f>
        <v>61.317895475134073</v>
      </c>
      <c r="W340" s="130">
        <f t="shared" ref="W340:AH340" si="166">SUM(W319:W335)</f>
        <v>8.3019450331611573</v>
      </c>
      <c r="X340" s="130">
        <f t="shared" si="166"/>
        <v>19.329369061051921</v>
      </c>
      <c r="Y340" s="130">
        <f t="shared" si="166"/>
        <v>440.14246912746353</v>
      </c>
      <c r="Z340" s="130">
        <f t="shared" si="166"/>
        <v>32.423307382243323</v>
      </c>
      <c r="AA340" s="130">
        <f t="shared" si="166"/>
        <v>391.82756027417503</v>
      </c>
      <c r="AB340" s="130">
        <f t="shared" si="166"/>
        <v>44.205174350314223</v>
      </c>
      <c r="AC340" s="130">
        <f t="shared" si="166"/>
        <v>91.041840438502973</v>
      </c>
      <c r="AD340" s="131">
        <f t="shared" si="166"/>
        <v>19.533023699122008</v>
      </c>
      <c r="AE340" s="131">
        <f t="shared" si="166"/>
        <v>5.7143172925738206</v>
      </c>
      <c r="AF340" s="131">
        <f t="shared" si="166"/>
        <v>0</v>
      </c>
      <c r="AG340" s="131">
        <f t="shared" si="166"/>
        <v>65.794499446807137</v>
      </c>
      <c r="AH340" s="131">
        <f t="shared" si="166"/>
        <v>0</v>
      </c>
      <c r="AI340" s="132">
        <f>SUM(V340:AC340)</f>
        <v>1088.5895611420465</v>
      </c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</row>
    <row r="341" spans="1:56" s="3" customFormat="1" ht="15" thickBot="1">
      <c r="A341" s="32" t="s">
        <v>83</v>
      </c>
      <c r="B341" s="49">
        <f>IF($I340=0,"-",B340/$I340)</f>
        <v>8.5364033908327516E-2</v>
      </c>
      <c r="C341" s="49">
        <f t="shared" ref="C341:H341" si="167">IF($I340=0,"-",C340/$I340)</f>
        <v>0.4214372358433538</v>
      </c>
      <c r="D341" s="49">
        <f t="shared" si="167"/>
        <v>9.4043733390890658E-2</v>
      </c>
      <c r="E341" s="49">
        <f t="shared" si="167"/>
        <v>0.38064708989758717</v>
      </c>
      <c r="F341" s="49">
        <f t="shared" si="167"/>
        <v>0</v>
      </c>
      <c r="G341" s="49">
        <f t="shared" si="167"/>
        <v>1.8507906959840954E-2</v>
      </c>
      <c r="H341" s="71">
        <f t="shared" si="167"/>
        <v>0</v>
      </c>
      <c r="I341" s="50">
        <f>SUM(B341:H341)</f>
        <v>1.0000000000000002</v>
      </c>
      <c r="J341" s="5"/>
      <c r="K341" s="82" t="s">
        <v>83</v>
      </c>
      <c r="L341" s="99">
        <f>IF($S340=0,"-",L340/$S340)</f>
        <v>8.1897592435009575E-2</v>
      </c>
      <c r="M341" s="99">
        <f t="shared" ref="M341:R341" si="168">IF($S340=0,"-",M340/$S340)</f>
        <v>0.40432361731055666</v>
      </c>
      <c r="N341" s="99">
        <f t="shared" si="168"/>
        <v>9.0224828838161492E-2</v>
      </c>
      <c r="O341" s="99">
        <f t="shared" si="168"/>
        <v>0.36518986747372917</v>
      </c>
      <c r="P341" s="99">
        <f t="shared" si="168"/>
        <v>4.0607751468733813E-2</v>
      </c>
      <c r="Q341" s="99">
        <f t="shared" si="168"/>
        <v>1.7756342473809281E-2</v>
      </c>
      <c r="R341" s="100">
        <f t="shared" si="168"/>
        <v>0</v>
      </c>
      <c r="S341" s="101">
        <f>SUM(L341:R341)</f>
        <v>1</v>
      </c>
      <c r="T341" s="5"/>
      <c r="U341" s="111" t="s">
        <v>83</v>
      </c>
      <c r="V341" s="133">
        <f>+V340/$AI340</f>
        <v>5.6327837105846455E-2</v>
      </c>
      <c r="W341" s="133">
        <f t="shared" ref="W341:AH341" si="169">+W340/$AI340</f>
        <v>7.6263316584181942E-3</v>
      </c>
      <c r="X341" s="133">
        <f t="shared" si="169"/>
        <v>1.7756342473809278E-2</v>
      </c>
      <c r="Y341" s="133">
        <f t="shared" si="169"/>
        <v>0.40432361731055655</v>
      </c>
      <c r="Z341" s="133">
        <f t="shared" si="169"/>
        <v>2.9784694378501862E-2</v>
      </c>
      <c r="AA341" s="133">
        <f t="shared" si="169"/>
        <v>0.35994058207126856</v>
      </c>
      <c r="AB341" s="133">
        <f t="shared" si="169"/>
        <v>4.0607751468733799E-2</v>
      </c>
      <c r="AC341" s="133">
        <f t="shared" si="169"/>
        <v>8.3632843532865014E-2</v>
      </c>
      <c r="AD341" s="133">
        <f t="shared" si="169"/>
        <v>1.7943423670744908E-2</v>
      </c>
      <c r="AE341" s="133">
        <f t="shared" si="169"/>
        <v>5.2492854024604949E-3</v>
      </c>
      <c r="AF341" s="133">
        <f t="shared" si="169"/>
        <v>0</v>
      </c>
      <c r="AG341" s="133">
        <f t="shared" si="169"/>
        <v>6.0440134459659609E-2</v>
      </c>
      <c r="AH341" s="133">
        <f t="shared" si="169"/>
        <v>0</v>
      </c>
      <c r="AI341" s="134">
        <f>SUM(V341:AC341)</f>
        <v>0.99999999999999978</v>
      </c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</row>
    <row r="342" spans="1:56" ht="15" thickBot="1">
      <c r="A342" s="33"/>
      <c r="B342" s="33"/>
      <c r="C342" s="33"/>
      <c r="D342" s="33"/>
      <c r="E342" s="33"/>
      <c r="F342" s="33"/>
      <c r="G342" s="33"/>
      <c r="H342" s="33"/>
      <c r="I342" s="33"/>
      <c r="K342" s="33"/>
      <c r="L342" s="33"/>
      <c r="M342" s="33"/>
      <c r="N342" s="33"/>
      <c r="O342" s="33"/>
      <c r="P342" s="33"/>
      <c r="Q342" s="33"/>
      <c r="R342" s="33"/>
      <c r="S342" s="33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</row>
    <row r="343" spans="1:56" ht="42.7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7" t="s">
        <v>36</v>
      </c>
      <c r="L343" s="84" t="s">
        <v>0</v>
      </c>
      <c r="M343" s="84" t="s">
        <v>1</v>
      </c>
      <c r="N343" s="84" t="s">
        <v>2</v>
      </c>
      <c r="O343" s="84" t="s">
        <v>3</v>
      </c>
      <c r="P343" s="84" t="s">
        <v>27</v>
      </c>
      <c r="Q343" s="84" t="s">
        <v>4</v>
      </c>
      <c r="R343" s="84" t="s">
        <v>5</v>
      </c>
      <c r="S343" s="85" t="s">
        <v>6</v>
      </c>
      <c r="U343" s="415" t="s">
        <v>36</v>
      </c>
      <c r="V343" s="114" t="s">
        <v>68</v>
      </c>
      <c r="W343" s="114" t="s">
        <v>69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51</v>
      </c>
      <c r="AC343" s="114" t="s">
        <v>63</v>
      </c>
      <c r="AD343" s="115" t="s">
        <v>70</v>
      </c>
      <c r="AE343" s="115" t="s">
        <v>71</v>
      </c>
      <c r="AF343" s="115" t="s">
        <v>72</v>
      </c>
      <c r="AG343" s="115" t="s">
        <v>73</v>
      </c>
      <c r="AH343" s="115" t="s">
        <v>74</v>
      </c>
      <c r="AI343" s="116" t="s">
        <v>59</v>
      </c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</row>
    <row r="344" spans="1:56" ht="15" customHeight="1">
      <c r="A344" s="447" t="s">
        <v>36</v>
      </c>
      <c r="B344" s="387" t="s">
        <v>115</v>
      </c>
      <c r="C344" s="388"/>
      <c r="D344" s="388"/>
      <c r="E344" s="388"/>
      <c r="F344" s="388"/>
      <c r="G344" s="388"/>
      <c r="H344" s="388"/>
      <c r="I344" s="389"/>
      <c r="K344" s="408" t="s">
        <v>36</v>
      </c>
      <c r="L344" s="390" t="s">
        <v>115</v>
      </c>
      <c r="M344" s="391"/>
      <c r="N344" s="391"/>
      <c r="O344" s="391"/>
      <c r="P344" s="391"/>
      <c r="Q344" s="391"/>
      <c r="R344" s="391"/>
      <c r="S344" s="392"/>
      <c r="U344" s="416" t="s">
        <v>36</v>
      </c>
      <c r="V344" s="413" t="s">
        <v>115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</row>
    <row r="345" spans="1:56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  <c r="K345" s="83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2">
        <v>0</v>
      </c>
      <c r="S345" s="103">
        <f>SUM(L345:R345)</f>
        <v>0</v>
      </c>
      <c r="U345" s="104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</row>
    <row r="346" spans="1:56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170">SUM(B346:H346)</f>
        <v>0</v>
      </c>
      <c r="K346" s="75" t="s">
        <v>8</v>
      </c>
      <c r="L346" s="88">
        <v>0</v>
      </c>
      <c r="M346" s="88">
        <v>0</v>
      </c>
      <c r="N346" s="88">
        <v>0</v>
      </c>
      <c r="O346" s="88">
        <v>0</v>
      </c>
      <c r="P346" s="88">
        <v>0</v>
      </c>
      <c r="Q346" s="88">
        <v>0</v>
      </c>
      <c r="R346" s="89">
        <v>0</v>
      </c>
      <c r="S346" s="90">
        <f t="shared" ref="S346:S365" si="171">SUM(L346:R346)</f>
        <v>0</v>
      </c>
      <c r="U346" s="105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72">SUM(V346:AC346)</f>
        <v>0</v>
      </c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</row>
    <row r="347" spans="1:56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170"/>
        <v>0</v>
      </c>
      <c r="K347" s="76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6">
        <v>0</v>
      </c>
      <c r="S347" s="87">
        <f t="shared" si="171"/>
        <v>0</v>
      </c>
      <c r="U347" s="106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72"/>
        <v>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</row>
    <row r="348" spans="1:56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170"/>
        <v>0</v>
      </c>
      <c r="K348" s="75" t="s">
        <v>52</v>
      </c>
      <c r="L348" s="88">
        <v>0</v>
      </c>
      <c r="M348" s="88">
        <v>0</v>
      </c>
      <c r="N348" s="88">
        <v>0</v>
      </c>
      <c r="O348" s="88">
        <v>0</v>
      </c>
      <c r="P348" s="88">
        <v>0</v>
      </c>
      <c r="Q348" s="88">
        <v>0</v>
      </c>
      <c r="R348" s="89">
        <v>0</v>
      </c>
      <c r="S348" s="90">
        <f t="shared" si="171"/>
        <v>0</v>
      </c>
      <c r="U348" s="105" t="s">
        <v>52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72"/>
        <v>0</v>
      </c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</row>
    <row r="349" spans="1:56" ht="15">
      <c r="A349" s="29" t="s">
        <v>16</v>
      </c>
      <c r="B349" s="44">
        <v>2.0637810039907083</v>
      </c>
      <c r="C349" s="44">
        <v>0</v>
      </c>
      <c r="D349" s="44">
        <v>1.8838536967927852</v>
      </c>
      <c r="E349" s="44">
        <v>0</v>
      </c>
      <c r="F349" s="457"/>
      <c r="G349" s="44">
        <v>0</v>
      </c>
      <c r="H349" s="45">
        <v>0</v>
      </c>
      <c r="I349" s="40">
        <f t="shared" si="170"/>
        <v>3.9476347007834933</v>
      </c>
      <c r="K349" s="76" t="s">
        <v>16</v>
      </c>
      <c r="L349" s="44">
        <v>2.0637810039907083</v>
      </c>
      <c r="M349" s="44">
        <v>0</v>
      </c>
      <c r="N349" s="44">
        <v>1.8838536967927852</v>
      </c>
      <c r="O349" s="44">
        <v>0</v>
      </c>
      <c r="P349" s="44">
        <v>0</v>
      </c>
      <c r="Q349" s="44">
        <v>0</v>
      </c>
      <c r="R349" s="86">
        <v>0</v>
      </c>
      <c r="S349" s="87">
        <f t="shared" si="171"/>
        <v>3.9476347007834933</v>
      </c>
      <c r="U349" s="106" t="s">
        <v>16</v>
      </c>
      <c r="V349" s="117">
        <v>2.0637810039907083</v>
      </c>
      <c r="W349" s="117">
        <v>0</v>
      </c>
      <c r="X349" s="117">
        <v>0</v>
      </c>
      <c r="Y349" s="117">
        <v>0</v>
      </c>
      <c r="Z349" s="117">
        <v>1.6555077941512355</v>
      </c>
      <c r="AA349" s="117">
        <v>0</v>
      </c>
      <c r="AB349" s="117">
        <v>0</v>
      </c>
      <c r="AC349" s="118">
        <v>0.22834590264154972</v>
      </c>
      <c r="AD349" s="119">
        <v>0</v>
      </c>
      <c r="AE349" s="119">
        <v>0</v>
      </c>
      <c r="AF349" s="119">
        <v>0</v>
      </c>
      <c r="AG349" s="119">
        <v>0.22834590264154972</v>
      </c>
      <c r="AH349" s="119">
        <v>0</v>
      </c>
      <c r="AI349" s="120">
        <f t="shared" si="172"/>
        <v>3.9476347007834933</v>
      </c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</row>
    <row r="350" spans="1:56" ht="15">
      <c r="A350" s="28" t="s">
        <v>64</v>
      </c>
      <c r="B350" s="41">
        <v>29.583498557217762</v>
      </c>
      <c r="C350" s="41">
        <v>0</v>
      </c>
      <c r="D350" s="41">
        <v>5.7722020371348111E-2</v>
      </c>
      <c r="E350" s="41">
        <v>0</v>
      </c>
      <c r="F350" s="457"/>
      <c r="G350" s="41">
        <v>0</v>
      </c>
      <c r="H350" s="42">
        <v>0</v>
      </c>
      <c r="I350" s="43">
        <f t="shared" si="170"/>
        <v>29.64122057758911</v>
      </c>
      <c r="K350" s="75" t="s">
        <v>64</v>
      </c>
      <c r="L350" s="88">
        <v>29.583498557217762</v>
      </c>
      <c r="M350" s="88">
        <v>0</v>
      </c>
      <c r="N350" s="88">
        <v>5.7722020371348111E-2</v>
      </c>
      <c r="O350" s="88">
        <v>0</v>
      </c>
      <c r="P350" s="88">
        <v>0</v>
      </c>
      <c r="Q350" s="88">
        <v>0</v>
      </c>
      <c r="R350" s="89">
        <v>0</v>
      </c>
      <c r="S350" s="90">
        <f t="shared" si="171"/>
        <v>29.64122057758911</v>
      </c>
      <c r="U350" s="105" t="s">
        <v>53</v>
      </c>
      <c r="V350" s="121">
        <v>29.583498557217762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5.7722020371348111E-2</v>
      </c>
      <c r="AD350" s="121">
        <v>0</v>
      </c>
      <c r="AE350" s="121">
        <v>0</v>
      </c>
      <c r="AF350" s="121">
        <v>0</v>
      </c>
      <c r="AG350" s="121">
        <v>5.7722020371348111E-2</v>
      </c>
      <c r="AH350" s="121">
        <v>0</v>
      </c>
      <c r="AI350" s="123">
        <f t="shared" si="172"/>
        <v>29.64122057758911</v>
      </c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</row>
    <row r="351" spans="1:56" ht="15">
      <c r="A351" s="29" t="s">
        <v>54</v>
      </c>
      <c r="B351" s="44">
        <v>0</v>
      </c>
      <c r="C351" s="44">
        <v>0</v>
      </c>
      <c r="D351" s="44">
        <v>5.7761151541416096</v>
      </c>
      <c r="E351" s="44">
        <v>0</v>
      </c>
      <c r="F351" s="457"/>
      <c r="G351" s="44">
        <v>0</v>
      </c>
      <c r="H351" s="45">
        <v>0</v>
      </c>
      <c r="I351" s="40">
        <f t="shared" si="170"/>
        <v>5.7761151541416096</v>
      </c>
      <c r="K351" s="76" t="s">
        <v>54</v>
      </c>
      <c r="L351" s="44">
        <v>0</v>
      </c>
      <c r="M351" s="44">
        <v>0</v>
      </c>
      <c r="N351" s="44">
        <v>5.7761151541416096</v>
      </c>
      <c r="O351" s="44">
        <v>0</v>
      </c>
      <c r="P351" s="44">
        <v>335.20370762768528</v>
      </c>
      <c r="Q351" s="44">
        <v>0</v>
      </c>
      <c r="R351" s="86">
        <v>0</v>
      </c>
      <c r="S351" s="87">
        <f t="shared" si="171"/>
        <v>340.9798227818269</v>
      </c>
      <c r="U351" s="106" t="s">
        <v>54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335.20370762768528</v>
      </c>
      <c r="AC351" s="118">
        <v>5.7761151541416096</v>
      </c>
      <c r="AD351" s="117">
        <v>0</v>
      </c>
      <c r="AE351" s="117">
        <v>0</v>
      </c>
      <c r="AF351" s="117">
        <v>0</v>
      </c>
      <c r="AG351" s="117">
        <v>5.7761151541416096</v>
      </c>
      <c r="AH351" s="117">
        <v>0</v>
      </c>
      <c r="AI351" s="120">
        <f t="shared" si="172"/>
        <v>340.9798227818269</v>
      </c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</row>
    <row r="352" spans="1:56" ht="15">
      <c r="A352" s="28" t="s">
        <v>12</v>
      </c>
      <c r="B352" s="41">
        <v>0</v>
      </c>
      <c r="C352" s="41">
        <v>0</v>
      </c>
      <c r="D352" s="41">
        <v>0</v>
      </c>
      <c r="E352" s="41">
        <v>0</v>
      </c>
      <c r="F352" s="457"/>
      <c r="G352" s="41">
        <v>0</v>
      </c>
      <c r="H352" s="42">
        <v>0</v>
      </c>
      <c r="I352" s="43">
        <f t="shared" si="170"/>
        <v>0</v>
      </c>
      <c r="K352" s="75" t="s">
        <v>12</v>
      </c>
      <c r="L352" s="88">
        <v>0</v>
      </c>
      <c r="M352" s="88">
        <v>0</v>
      </c>
      <c r="N352" s="88">
        <v>0</v>
      </c>
      <c r="O352" s="88">
        <v>0</v>
      </c>
      <c r="P352" s="88">
        <v>9.6905075573302017</v>
      </c>
      <c r="Q352" s="88">
        <v>0</v>
      </c>
      <c r="R352" s="89">
        <v>0</v>
      </c>
      <c r="S352" s="90">
        <f t="shared" si="171"/>
        <v>9.6905075573302017</v>
      </c>
      <c r="U352" s="105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9.6905075573302017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72"/>
        <v>9.6905075573302017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</row>
    <row r="353" spans="1:56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170"/>
        <v>0</v>
      </c>
      <c r="K353" s="76" t="s">
        <v>55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6">
        <v>0</v>
      </c>
      <c r="S353" s="87">
        <f t="shared" si="171"/>
        <v>0</v>
      </c>
      <c r="U353" s="106" t="s">
        <v>55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72"/>
        <v>0</v>
      </c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</row>
    <row r="354" spans="1:56" ht="15">
      <c r="A354" s="28" t="s">
        <v>17</v>
      </c>
      <c r="B354" s="41">
        <v>0</v>
      </c>
      <c r="C354" s="41">
        <v>21.4007518977742</v>
      </c>
      <c r="D354" s="41">
        <v>0</v>
      </c>
      <c r="E354" s="41">
        <v>0</v>
      </c>
      <c r="F354" s="457"/>
      <c r="G354" s="41">
        <v>0</v>
      </c>
      <c r="H354" s="42">
        <v>0</v>
      </c>
      <c r="I354" s="43">
        <f t="shared" si="170"/>
        <v>21.4007518977742</v>
      </c>
      <c r="K354" s="75" t="s">
        <v>17</v>
      </c>
      <c r="L354" s="88">
        <v>0</v>
      </c>
      <c r="M354" s="88">
        <v>21.4007518977742</v>
      </c>
      <c r="N354" s="88">
        <v>0</v>
      </c>
      <c r="O354" s="88">
        <v>0</v>
      </c>
      <c r="P354" s="88">
        <v>3.4040489659688519E-2</v>
      </c>
      <c r="Q354" s="88">
        <v>0</v>
      </c>
      <c r="R354" s="89">
        <v>0</v>
      </c>
      <c r="S354" s="90">
        <f t="shared" si="171"/>
        <v>21.434792387433887</v>
      </c>
      <c r="U354" s="105" t="s">
        <v>17</v>
      </c>
      <c r="V354" s="121">
        <v>0</v>
      </c>
      <c r="W354" s="121">
        <v>0</v>
      </c>
      <c r="X354" s="121">
        <v>0</v>
      </c>
      <c r="Y354" s="121">
        <v>21.4007518977742</v>
      </c>
      <c r="Z354" s="121">
        <v>0</v>
      </c>
      <c r="AA354" s="121">
        <v>0</v>
      </c>
      <c r="AB354" s="121">
        <v>3.4040489659688519E-2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72"/>
        <v>21.434792387433887</v>
      </c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</row>
    <row r="355" spans="1:56" ht="15">
      <c r="A355" s="29" t="s">
        <v>139</v>
      </c>
      <c r="B355" s="44">
        <v>16.662194651956412</v>
      </c>
      <c r="C355" s="44">
        <v>578.16209153849491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 t="shared" si="170"/>
        <v>594.82428619045129</v>
      </c>
      <c r="K355" s="76" t="s">
        <v>139</v>
      </c>
      <c r="L355" s="44">
        <v>16.662194651956412</v>
      </c>
      <c r="M355" s="44">
        <v>578.16209153849491</v>
      </c>
      <c r="N355" s="44">
        <v>0</v>
      </c>
      <c r="O355" s="44">
        <v>0</v>
      </c>
      <c r="P355" s="44">
        <v>0</v>
      </c>
      <c r="Q355" s="44">
        <v>0</v>
      </c>
      <c r="R355" s="86">
        <v>0</v>
      </c>
      <c r="S355" s="87">
        <f t="shared" si="171"/>
        <v>594.82428619045129</v>
      </c>
      <c r="U355" s="106" t="s">
        <v>139</v>
      </c>
      <c r="V355" s="117">
        <v>16.662194651956412</v>
      </c>
      <c r="W355" s="117">
        <v>0</v>
      </c>
      <c r="X355" s="117">
        <v>0</v>
      </c>
      <c r="Y355" s="117">
        <v>578.16209153849491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72"/>
        <v>594.82428619045129</v>
      </c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</row>
    <row r="356" spans="1:56" ht="15">
      <c r="A356" s="28" t="s">
        <v>25</v>
      </c>
      <c r="B356" s="41">
        <v>9.3849525471615181</v>
      </c>
      <c r="C356" s="41">
        <v>0</v>
      </c>
      <c r="D356" s="41">
        <v>70.844096249494115</v>
      </c>
      <c r="E356" s="41">
        <v>1078.1616766164962</v>
      </c>
      <c r="F356" s="457"/>
      <c r="G356" s="41">
        <v>30.719733311418416</v>
      </c>
      <c r="H356" s="42">
        <v>0</v>
      </c>
      <c r="I356" s="43">
        <f t="shared" si="170"/>
        <v>1189.1104587245702</v>
      </c>
      <c r="K356" s="75" t="s">
        <v>25</v>
      </c>
      <c r="L356" s="88">
        <v>9.3849525471615181</v>
      </c>
      <c r="M356" s="88">
        <v>0</v>
      </c>
      <c r="N356" s="88">
        <v>70.844096249494115</v>
      </c>
      <c r="O356" s="88">
        <v>1078.1616766164962</v>
      </c>
      <c r="P356" s="88">
        <v>1.2426699145582631</v>
      </c>
      <c r="Q356" s="88">
        <v>30.719733311418416</v>
      </c>
      <c r="R356" s="89">
        <v>0</v>
      </c>
      <c r="S356" s="90">
        <f t="shared" si="171"/>
        <v>1190.3531286391285</v>
      </c>
      <c r="U356" s="105" t="s">
        <v>25</v>
      </c>
      <c r="V356" s="121">
        <v>0.66335869727194929</v>
      </c>
      <c r="W356" s="121">
        <v>1.4855711046141504</v>
      </c>
      <c r="X356" s="121">
        <v>30.719733311418416</v>
      </c>
      <c r="Y356" s="121">
        <v>0</v>
      </c>
      <c r="Z356" s="121">
        <v>69.573870514187433</v>
      </c>
      <c r="AA356" s="121">
        <v>1077.7801111785445</v>
      </c>
      <c r="AB356" s="121">
        <v>1.2426699145582631</v>
      </c>
      <c r="AC356" s="122">
        <v>8.8878139185337588</v>
      </c>
      <c r="AD356" s="121">
        <v>7.2360227452754176</v>
      </c>
      <c r="AE356" s="121">
        <v>0.38156543795165798</v>
      </c>
      <c r="AF356" s="121">
        <v>0</v>
      </c>
      <c r="AG356" s="121">
        <v>1.2702257353066835</v>
      </c>
      <c r="AH356" s="121">
        <v>0</v>
      </c>
      <c r="AI356" s="123">
        <f t="shared" si="172"/>
        <v>1190.3531286391285</v>
      </c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</row>
    <row r="357" spans="1:56" ht="15">
      <c r="A357" s="29" t="s">
        <v>24</v>
      </c>
      <c r="B357" s="44">
        <v>3.9083779649818946</v>
      </c>
      <c r="C357" s="44">
        <v>0</v>
      </c>
      <c r="D357" s="44">
        <v>14.716070898272292</v>
      </c>
      <c r="E357" s="44">
        <v>0</v>
      </c>
      <c r="F357" s="457"/>
      <c r="G357" s="44">
        <v>0</v>
      </c>
      <c r="H357" s="45">
        <v>0</v>
      </c>
      <c r="I357" s="40">
        <f t="shared" si="170"/>
        <v>18.624448863254187</v>
      </c>
      <c r="K357" s="76" t="s">
        <v>24</v>
      </c>
      <c r="L357" s="44">
        <v>3.9083779649818946</v>
      </c>
      <c r="M357" s="44">
        <v>0</v>
      </c>
      <c r="N357" s="44">
        <v>14.716070898272292</v>
      </c>
      <c r="O357" s="44">
        <v>0</v>
      </c>
      <c r="P357" s="44">
        <v>0</v>
      </c>
      <c r="Q357" s="44">
        <v>0</v>
      </c>
      <c r="R357" s="86">
        <v>0</v>
      </c>
      <c r="S357" s="87">
        <f t="shared" si="171"/>
        <v>18.624448863254187</v>
      </c>
      <c r="U357" s="106" t="s">
        <v>24</v>
      </c>
      <c r="V357" s="117">
        <v>3.9083779649818946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14.716070898272292</v>
      </c>
      <c r="AD357" s="117">
        <v>0</v>
      </c>
      <c r="AE357" s="117">
        <v>0</v>
      </c>
      <c r="AF357" s="117">
        <v>0</v>
      </c>
      <c r="AG357" s="117">
        <v>14.716070898272292</v>
      </c>
      <c r="AH357" s="117">
        <v>0</v>
      </c>
      <c r="AI357" s="120">
        <f t="shared" si="172"/>
        <v>18.624448863254187</v>
      </c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</row>
    <row r="358" spans="1:56" ht="15">
      <c r="A358" s="28" t="s">
        <v>56</v>
      </c>
      <c r="B358" s="41">
        <v>6.6772241293410568</v>
      </c>
      <c r="C358" s="41">
        <v>11.323746075016535</v>
      </c>
      <c r="D358" s="41">
        <v>20.651208647446566</v>
      </c>
      <c r="E358" s="41">
        <v>0</v>
      </c>
      <c r="F358" s="457"/>
      <c r="G358" s="41">
        <v>0</v>
      </c>
      <c r="H358" s="42">
        <v>0</v>
      </c>
      <c r="I358" s="43">
        <f t="shared" si="170"/>
        <v>38.652178851804159</v>
      </c>
      <c r="K358" s="75" t="s">
        <v>56</v>
      </c>
      <c r="L358" s="88">
        <v>6.6772241293410568</v>
      </c>
      <c r="M358" s="88">
        <v>11.323746075016535</v>
      </c>
      <c r="N358" s="88">
        <v>20.651208647446566</v>
      </c>
      <c r="O358" s="88">
        <v>0</v>
      </c>
      <c r="P358" s="88">
        <v>0</v>
      </c>
      <c r="Q358" s="88">
        <v>0</v>
      </c>
      <c r="R358" s="89">
        <v>0</v>
      </c>
      <c r="S358" s="90">
        <f t="shared" si="171"/>
        <v>38.652178851804159</v>
      </c>
      <c r="U358" s="105" t="s">
        <v>56</v>
      </c>
      <c r="V358" s="121">
        <v>6.6772241293410568</v>
      </c>
      <c r="W358" s="121">
        <v>0</v>
      </c>
      <c r="X358" s="121">
        <v>0</v>
      </c>
      <c r="Y358" s="121">
        <v>11.323746075016535</v>
      </c>
      <c r="Z358" s="121">
        <v>20.651208647446566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72"/>
        <v>38.652178851804159</v>
      </c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</row>
    <row r="359" spans="1:56" ht="15">
      <c r="A359" s="29" t="s">
        <v>22</v>
      </c>
      <c r="B359" s="44">
        <v>44.419191456355421</v>
      </c>
      <c r="C359" s="44">
        <v>2078.6060231631841</v>
      </c>
      <c r="D359" s="44">
        <v>918.76208071587803</v>
      </c>
      <c r="E359" s="44">
        <v>0</v>
      </c>
      <c r="F359" s="457"/>
      <c r="G359" s="44">
        <v>0</v>
      </c>
      <c r="H359" s="45">
        <v>0</v>
      </c>
      <c r="I359" s="40">
        <f t="shared" si="170"/>
        <v>3041.7872953354172</v>
      </c>
      <c r="K359" s="76" t="s">
        <v>22</v>
      </c>
      <c r="L359" s="44">
        <v>44.419191456355421</v>
      </c>
      <c r="M359" s="44">
        <v>2078.6060231631841</v>
      </c>
      <c r="N359" s="44">
        <v>918.76208071587803</v>
      </c>
      <c r="O359" s="44">
        <v>0</v>
      </c>
      <c r="P359" s="44">
        <v>12.224630108789773</v>
      </c>
      <c r="Q359" s="44">
        <v>0</v>
      </c>
      <c r="R359" s="86">
        <v>0</v>
      </c>
      <c r="S359" s="87">
        <f t="shared" si="171"/>
        <v>3054.011925444207</v>
      </c>
      <c r="U359" s="106" t="s">
        <v>22</v>
      </c>
      <c r="V359" s="117">
        <v>44.419191456355421</v>
      </c>
      <c r="W359" s="117">
        <v>0</v>
      </c>
      <c r="X359" s="117">
        <v>0</v>
      </c>
      <c r="Y359" s="117">
        <v>2078.6060231631841</v>
      </c>
      <c r="Z359" s="117">
        <v>280.23691596425545</v>
      </c>
      <c r="AA359" s="117">
        <v>0</v>
      </c>
      <c r="AB359" s="117">
        <v>12.224630108789773</v>
      </c>
      <c r="AC359" s="118">
        <v>638.52516475162258</v>
      </c>
      <c r="AD359" s="117">
        <v>0</v>
      </c>
      <c r="AE359" s="117">
        <v>0</v>
      </c>
      <c r="AF359" s="117">
        <v>0</v>
      </c>
      <c r="AG359" s="117">
        <v>638.52516475162258</v>
      </c>
      <c r="AH359" s="117">
        <v>0</v>
      </c>
      <c r="AI359" s="120">
        <f t="shared" si="172"/>
        <v>3054.011925444207</v>
      </c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</row>
    <row r="360" spans="1:56" ht="15">
      <c r="A360" s="28" t="s">
        <v>21</v>
      </c>
      <c r="B360" s="41">
        <v>0.38096449401808757</v>
      </c>
      <c r="C360" s="41">
        <v>20.509150489174331</v>
      </c>
      <c r="D360" s="41">
        <v>6.3853694838075903</v>
      </c>
      <c r="E360" s="41">
        <v>0</v>
      </c>
      <c r="F360" s="457"/>
      <c r="G360" s="41">
        <v>0</v>
      </c>
      <c r="H360" s="42">
        <v>0</v>
      </c>
      <c r="I360" s="43">
        <f t="shared" si="170"/>
        <v>27.275484467000009</v>
      </c>
      <c r="K360" s="75" t="s">
        <v>21</v>
      </c>
      <c r="L360" s="88">
        <v>0.38096449401808757</v>
      </c>
      <c r="M360" s="88">
        <v>20.509150489174331</v>
      </c>
      <c r="N360" s="88">
        <v>6.3853694838075903</v>
      </c>
      <c r="O360" s="88">
        <v>0</v>
      </c>
      <c r="P360" s="88">
        <v>0</v>
      </c>
      <c r="Q360" s="88">
        <v>0</v>
      </c>
      <c r="R360" s="89">
        <v>0</v>
      </c>
      <c r="S360" s="90">
        <f t="shared" si="171"/>
        <v>27.275484467000009</v>
      </c>
      <c r="U360" s="105" t="s">
        <v>57</v>
      </c>
      <c r="V360" s="121">
        <v>0.38096449401808757</v>
      </c>
      <c r="W360" s="121">
        <v>0</v>
      </c>
      <c r="X360" s="121">
        <v>0</v>
      </c>
      <c r="Y360" s="121">
        <v>20.509150489174331</v>
      </c>
      <c r="Z360" s="121">
        <v>6.3853694838075903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72"/>
        <v>27.275484467000009</v>
      </c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</row>
    <row r="361" spans="1:56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170"/>
        <v>0</v>
      </c>
      <c r="K361" s="77" t="s">
        <v>60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6">
        <v>0</v>
      </c>
      <c r="S361" s="87">
        <f t="shared" si="171"/>
        <v>0</v>
      </c>
      <c r="U361" s="107" t="s">
        <v>58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72"/>
        <v>0</v>
      </c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</row>
    <row r="362" spans="1:56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170"/>
        <v>0</v>
      </c>
      <c r="K362" s="78" t="s">
        <v>23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2">
        <v>0</v>
      </c>
      <c r="S362" s="93">
        <f t="shared" si="171"/>
        <v>0</v>
      </c>
      <c r="U362" s="108" t="s">
        <v>61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72"/>
        <v>0</v>
      </c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</row>
    <row r="363" spans="1:56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170"/>
        <v>0</v>
      </c>
      <c r="K363" s="79" t="s">
        <v>19</v>
      </c>
      <c r="L363" s="64">
        <v>0</v>
      </c>
      <c r="M363" s="64">
        <v>0</v>
      </c>
      <c r="N363" s="64">
        <v>0</v>
      </c>
      <c r="O363" s="64">
        <v>0</v>
      </c>
      <c r="P363" s="64">
        <v>0</v>
      </c>
      <c r="Q363" s="64">
        <v>0</v>
      </c>
      <c r="R363" s="94">
        <v>0</v>
      </c>
      <c r="S363" s="95">
        <f t="shared" si="171"/>
        <v>0</v>
      </c>
      <c r="U363" s="109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72"/>
        <v>0</v>
      </c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</row>
    <row r="364" spans="1:56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170"/>
        <v>0</v>
      </c>
      <c r="K364" s="78" t="s">
        <v>20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2">
        <v>0</v>
      </c>
      <c r="S364" s="93">
        <f t="shared" si="171"/>
        <v>0</v>
      </c>
      <c r="U364" s="108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72"/>
        <v>0</v>
      </c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</row>
    <row r="365" spans="1:56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170"/>
        <v>0</v>
      </c>
      <c r="K365" s="80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6">
        <v>0</v>
      </c>
      <c r="S365" s="97">
        <f t="shared" si="171"/>
        <v>0</v>
      </c>
      <c r="U365" s="109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72"/>
        <v>0</v>
      </c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</row>
    <row r="366" spans="1:56" ht="18" customHeight="1">
      <c r="A366" s="35" t="s">
        <v>26</v>
      </c>
      <c r="B366" s="69">
        <f>SUM(B345:B361)</f>
        <v>113.08018480502287</v>
      </c>
      <c r="C366" s="69">
        <f t="shared" ref="C366:I366" si="173">SUM(C345:C361)</f>
        <v>2710.0017631636438</v>
      </c>
      <c r="D366" s="69">
        <f t="shared" si="173"/>
        <v>1039.0765168662044</v>
      </c>
      <c r="E366" s="69">
        <f t="shared" si="173"/>
        <v>1078.1616766164962</v>
      </c>
      <c r="F366" s="69">
        <f t="shared" si="173"/>
        <v>0</v>
      </c>
      <c r="G366" s="69">
        <f t="shared" si="173"/>
        <v>30.719733311418416</v>
      </c>
      <c r="H366" s="70">
        <f t="shared" si="173"/>
        <v>0</v>
      </c>
      <c r="I366" s="40">
        <f t="shared" si="173"/>
        <v>4971.0398747627851</v>
      </c>
      <c r="K366" s="81" t="s">
        <v>26</v>
      </c>
      <c r="L366" s="69">
        <f>SUM(L345:L361)</f>
        <v>113.08018480502287</v>
      </c>
      <c r="M366" s="69">
        <f t="shared" ref="M366:S366" si="174">SUM(M345:M361)</f>
        <v>2710.0017631636438</v>
      </c>
      <c r="N366" s="69">
        <f t="shared" si="174"/>
        <v>1039.0765168662044</v>
      </c>
      <c r="O366" s="69">
        <f t="shared" si="174"/>
        <v>1078.1616766164962</v>
      </c>
      <c r="P366" s="69">
        <f t="shared" si="174"/>
        <v>358.3955556980232</v>
      </c>
      <c r="Q366" s="69">
        <f t="shared" si="174"/>
        <v>30.719733311418416</v>
      </c>
      <c r="R366" s="70">
        <f t="shared" si="174"/>
        <v>0</v>
      </c>
      <c r="S366" s="98">
        <f t="shared" si="174"/>
        <v>5329.4354304608087</v>
      </c>
      <c r="U366" s="110" t="s">
        <v>59</v>
      </c>
      <c r="V366" s="130">
        <f>SUM(V345:V361)</f>
        <v>104.35859095513329</v>
      </c>
      <c r="W366" s="130">
        <f t="shared" ref="W366:AH366" si="175">SUM(W345:W361)</f>
        <v>1.4855711046141504</v>
      </c>
      <c r="X366" s="130">
        <f t="shared" si="175"/>
        <v>30.719733311418416</v>
      </c>
      <c r="Y366" s="130">
        <f t="shared" si="175"/>
        <v>2710.0017631636438</v>
      </c>
      <c r="Z366" s="130">
        <f t="shared" si="175"/>
        <v>378.5028724038483</v>
      </c>
      <c r="AA366" s="130">
        <f t="shared" si="175"/>
        <v>1077.7801111785445</v>
      </c>
      <c r="AB366" s="130">
        <f t="shared" si="175"/>
        <v>358.3955556980232</v>
      </c>
      <c r="AC366" s="130">
        <f t="shared" si="175"/>
        <v>668.19123264558311</v>
      </c>
      <c r="AD366" s="131">
        <f t="shared" si="175"/>
        <v>7.2360227452754176</v>
      </c>
      <c r="AE366" s="131">
        <f t="shared" si="175"/>
        <v>0.38156543795165798</v>
      </c>
      <c r="AF366" s="131">
        <f t="shared" si="175"/>
        <v>0</v>
      </c>
      <c r="AG366" s="131">
        <f t="shared" si="175"/>
        <v>660.57364446235601</v>
      </c>
      <c r="AH366" s="131">
        <f t="shared" si="175"/>
        <v>0</v>
      </c>
      <c r="AI366" s="132">
        <f>SUM(V366:AC366)</f>
        <v>5329.4354304608096</v>
      </c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</row>
    <row r="367" spans="1:56" s="3" customFormat="1" ht="15" thickBot="1">
      <c r="A367" s="32" t="s">
        <v>83</v>
      </c>
      <c r="B367" s="49">
        <f>IF($I366=0,"-",B366/$I366)</f>
        <v>2.2747792746365566E-2</v>
      </c>
      <c r="C367" s="49">
        <f t="shared" ref="C367:H367" si="176">IF($I366=0,"-",C366/$I366)</f>
        <v>0.54515792096577442</v>
      </c>
      <c r="D367" s="49">
        <f t="shared" si="176"/>
        <v>0.20902598712624257</v>
      </c>
      <c r="E367" s="49">
        <f t="shared" si="176"/>
        <v>0.21688855929121778</v>
      </c>
      <c r="F367" s="49">
        <f t="shared" si="176"/>
        <v>0</v>
      </c>
      <c r="G367" s="49">
        <f t="shared" si="176"/>
        <v>6.1797398703997202E-3</v>
      </c>
      <c r="H367" s="71">
        <f t="shared" si="176"/>
        <v>0</v>
      </c>
      <c r="I367" s="50">
        <f>SUM(B367:H367)</f>
        <v>1</v>
      </c>
      <c r="J367" s="5"/>
      <c r="K367" s="82" t="s">
        <v>83</v>
      </c>
      <c r="L367" s="99">
        <f>IF($S366=0,"-",L366/$S366)</f>
        <v>2.121804200097897E-2</v>
      </c>
      <c r="M367" s="99">
        <f t="shared" ref="M367:R367" si="177">IF($S366=0,"-",M366/$S366)</f>
        <v>0.50849696905499875</v>
      </c>
      <c r="N367" s="99">
        <f t="shared" si="177"/>
        <v>0.19496934157927509</v>
      </c>
      <c r="O367" s="99">
        <f t="shared" si="177"/>
        <v>0.20230316901001896</v>
      </c>
      <c r="P367" s="99">
        <f t="shared" si="177"/>
        <v>6.7248315581343782E-2</v>
      </c>
      <c r="Q367" s="99">
        <f t="shared" si="177"/>
        <v>5.7641627733844673E-3</v>
      </c>
      <c r="R367" s="100">
        <f t="shared" si="177"/>
        <v>0</v>
      </c>
      <c r="S367" s="101">
        <f>SUM(L367:R367)</f>
        <v>1.0000000000000002</v>
      </c>
      <c r="T367" s="5"/>
      <c r="U367" s="111" t="s">
        <v>83</v>
      </c>
      <c r="V367" s="133">
        <f>+V366/$AI366</f>
        <v>1.9581547110724622E-2</v>
      </c>
      <c r="W367" s="133">
        <f t="shared" ref="W367:AH367" si="178">+W366/$AI366</f>
        <v>2.7874830720778628E-4</v>
      </c>
      <c r="X367" s="133">
        <f t="shared" si="178"/>
        <v>5.7641627733844665E-3</v>
      </c>
      <c r="Y367" s="133">
        <f t="shared" si="178"/>
        <v>0.50849696905499864</v>
      </c>
      <c r="Z367" s="133">
        <f t="shared" si="178"/>
        <v>7.1021194898147219E-2</v>
      </c>
      <c r="AA367" s="133">
        <f t="shared" si="178"/>
        <v>0.20223157316409296</v>
      </c>
      <c r="AB367" s="133">
        <f t="shared" si="178"/>
        <v>6.7248315581343768E-2</v>
      </c>
      <c r="AC367" s="133">
        <f t="shared" si="178"/>
        <v>0.12537748911010035</v>
      </c>
      <c r="AD367" s="133">
        <f t="shared" si="178"/>
        <v>1.3577465830465563E-3</v>
      </c>
      <c r="AE367" s="133">
        <f t="shared" si="178"/>
        <v>7.1595845925966301E-5</v>
      </c>
      <c r="AF367" s="133">
        <f t="shared" si="178"/>
        <v>0</v>
      </c>
      <c r="AG367" s="133">
        <f t="shared" si="178"/>
        <v>0.12394814668112782</v>
      </c>
      <c r="AH367" s="133">
        <f t="shared" si="178"/>
        <v>0</v>
      </c>
      <c r="AI367" s="134">
        <f>SUM(V367:AC367)</f>
        <v>0.99999999999999978</v>
      </c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</row>
    <row r="368" spans="1:56" ht="15" thickBot="1">
      <c r="A368" s="33"/>
      <c r="B368" s="33"/>
      <c r="C368" s="33"/>
      <c r="D368" s="33"/>
      <c r="E368" s="33"/>
      <c r="F368" s="33"/>
      <c r="G368" s="33"/>
      <c r="H368" s="33"/>
      <c r="I368" s="33"/>
      <c r="K368" s="33"/>
      <c r="L368" s="33"/>
      <c r="M368" s="33"/>
      <c r="N368" s="33"/>
      <c r="O368" s="33"/>
      <c r="P368" s="33"/>
      <c r="Q368" s="33"/>
      <c r="R368" s="33"/>
      <c r="S368" s="33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</row>
    <row r="369" spans="1:56" ht="42.7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7" t="s">
        <v>37</v>
      </c>
      <c r="L369" s="84" t="s">
        <v>0</v>
      </c>
      <c r="M369" s="84" t="s">
        <v>1</v>
      </c>
      <c r="N369" s="84" t="s">
        <v>2</v>
      </c>
      <c r="O369" s="84" t="s">
        <v>3</v>
      </c>
      <c r="P369" s="84" t="s">
        <v>27</v>
      </c>
      <c r="Q369" s="84" t="s">
        <v>4</v>
      </c>
      <c r="R369" s="84" t="s">
        <v>5</v>
      </c>
      <c r="S369" s="85" t="s">
        <v>6</v>
      </c>
      <c r="U369" s="415" t="s">
        <v>37</v>
      </c>
      <c r="V369" s="114" t="s">
        <v>68</v>
      </c>
      <c r="W369" s="114" t="s">
        <v>69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51</v>
      </c>
      <c r="AC369" s="114" t="s">
        <v>63</v>
      </c>
      <c r="AD369" s="115" t="s">
        <v>70</v>
      </c>
      <c r="AE369" s="115" t="s">
        <v>71</v>
      </c>
      <c r="AF369" s="115" t="s">
        <v>72</v>
      </c>
      <c r="AG369" s="115" t="s">
        <v>73</v>
      </c>
      <c r="AH369" s="115" t="s">
        <v>74</v>
      </c>
      <c r="AI369" s="116" t="s">
        <v>59</v>
      </c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</row>
    <row r="370" spans="1:56" ht="15" customHeight="1">
      <c r="A370" s="447" t="s">
        <v>37</v>
      </c>
      <c r="B370" s="387" t="s">
        <v>115</v>
      </c>
      <c r="C370" s="388"/>
      <c r="D370" s="388"/>
      <c r="E370" s="388"/>
      <c r="F370" s="388"/>
      <c r="G370" s="388"/>
      <c r="H370" s="388"/>
      <c r="I370" s="389"/>
      <c r="K370" s="408" t="s">
        <v>37</v>
      </c>
      <c r="L370" s="390" t="s">
        <v>115</v>
      </c>
      <c r="M370" s="391"/>
      <c r="N370" s="391"/>
      <c r="O370" s="391"/>
      <c r="P370" s="391"/>
      <c r="Q370" s="391"/>
      <c r="R370" s="391"/>
      <c r="S370" s="392"/>
      <c r="U370" s="416" t="s">
        <v>37</v>
      </c>
      <c r="V370" s="413" t="s">
        <v>115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</row>
    <row r="371" spans="1:56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  <c r="K371" s="83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2">
        <v>0</v>
      </c>
      <c r="S371" s="103">
        <f>SUM(L371:R371)</f>
        <v>0</v>
      </c>
      <c r="U371" s="104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</row>
    <row r="372" spans="1:56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179">SUM(B372:H372)</f>
        <v>0</v>
      </c>
      <c r="K372" s="75" t="s">
        <v>8</v>
      </c>
      <c r="L372" s="88">
        <v>0</v>
      </c>
      <c r="M372" s="88">
        <v>0</v>
      </c>
      <c r="N372" s="88">
        <v>0</v>
      </c>
      <c r="O372" s="88">
        <v>0</v>
      </c>
      <c r="P372" s="88">
        <v>0</v>
      </c>
      <c r="Q372" s="88">
        <v>0</v>
      </c>
      <c r="R372" s="89">
        <v>0</v>
      </c>
      <c r="S372" s="90">
        <f t="shared" ref="S372:S391" si="180">SUM(L372:R372)</f>
        <v>0</v>
      </c>
      <c r="U372" s="105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81">SUM(V372:AC372)</f>
        <v>0</v>
      </c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</row>
    <row r="373" spans="1:56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179"/>
        <v>0</v>
      </c>
      <c r="K373" s="76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6">
        <v>0</v>
      </c>
      <c r="S373" s="87">
        <f t="shared" si="180"/>
        <v>0</v>
      </c>
      <c r="U373" s="106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81"/>
        <v>0</v>
      </c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</row>
    <row r="374" spans="1:56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179"/>
        <v>0</v>
      </c>
      <c r="K374" s="75" t="s">
        <v>52</v>
      </c>
      <c r="L374" s="88">
        <v>0</v>
      </c>
      <c r="M374" s="88">
        <v>0</v>
      </c>
      <c r="N374" s="88">
        <v>0</v>
      </c>
      <c r="O374" s="88">
        <v>0</v>
      </c>
      <c r="P374" s="88">
        <v>0</v>
      </c>
      <c r="Q374" s="88">
        <v>0</v>
      </c>
      <c r="R374" s="89">
        <v>0</v>
      </c>
      <c r="S374" s="90">
        <f t="shared" si="180"/>
        <v>0</v>
      </c>
      <c r="U374" s="105" t="s">
        <v>52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81"/>
        <v>0</v>
      </c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</row>
    <row r="375" spans="1:56" ht="15">
      <c r="A375" s="29" t="s">
        <v>16</v>
      </c>
      <c r="B375" s="44">
        <v>69.950813201642106</v>
      </c>
      <c r="C375" s="44">
        <v>1.4392366252620408</v>
      </c>
      <c r="D375" s="44">
        <v>1.4392366252620408</v>
      </c>
      <c r="E375" s="44">
        <v>0</v>
      </c>
      <c r="F375" s="457"/>
      <c r="G375" s="44">
        <v>0</v>
      </c>
      <c r="H375" s="45">
        <v>0</v>
      </c>
      <c r="I375" s="40">
        <f t="shared" si="179"/>
        <v>72.829286452166187</v>
      </c>
      <c r="K375" s="76" t="s">
        <v>16</v>
      </c>
      <c r="L375" s="44">
        <v>69.950813201642106</v>
      </c>
      <c r="M375" s="44">
        <v>1.4392366252620408</v>
      </c>
      <c r="N375" s="44">
        <v>1.4392366252620408</v>
      </c>
      <c r="O375" s="44">
        <v>0</v>
      </c>
      <c r="P375" s="44">
        <v>0</v>
      </c>
      <c r="Q375" s="44">
        <v>0</v>
      </c>
      <c r="R375" s="86">
        <v>0</v>
      </c>
      <c r="S375" s="87">
        <f t="shared" si="180"/>
        <v>72.829286452166187</v>
      </c>
      <c r="U375" s="106" t="s">
        <v>16</v>
      </c>
      <c r="V375" s="117">
        <v>69.950813201642106</v>
      </c>
      <c r="W375" s="117">
        <v>0</v>
      </c>
      <c r="X375" s="117">
        <v>0</v>
      </c>
      <c r="Y375" s="117">
        <v>1.4392366252620408</v>
      </c>
      <c r="Z375" s="117">
        <v>1.4392366252620408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81"/>
        <v>72.829286452166187</v>
      </c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</row>
    <row r="376" spans="1:56" ht="15">
      <c r="A376" s="28" t="s">
        <v>64</v>
      </c>
      <c r="B376" s="41">
        <v>168.43065450942689</v>
      </c>
      <c r="C376" s="41">
        <v>0.83138148242437415</v>
      </c>
      <c r="D376" s="41">
        <v>0</v>
      </c>
      <c r="E376" s="41">
        <v>1.74916371193627</v>
      </c>
      <c r="F376" s="457"/>
      <c r="G376" s="41">
        <v>0</v>
      </c>
      <c r="H376" s="42">
        <v>0</v>
      </c>
      <c r="I376" s="43">
        <f t="shared" si="179"/>
        <v>171.01119970378753</v>
      </c>
      <c r="K376" s="75" t="s">
        <v>64</v>
      </c>
      <c r="L376" s="88">
        <v>168.43065450942689</v>
      </c>
      <c r="M376" s="88">
        <v>0.83138148242437415</v>
      </c>
      <c r="N376" s="88">
        <v>0</v>
      </c>
      <c r="O376" s="88">
        <v>1.74916371193627</v>
      </c>
      <c r="P376" s="88">
        <v>0</v>
      </c>
      <c r="Q376" s="88">
        <v>0</v>
      </c>
      <c r="R376" s="89">
        <v>0</v>
      </c>
      <c r="S376" s="90">
        <f t="shared" si="180"/>
        <v>171.01119970378753</v>
      </c>
      <c r="U376" s="105" t="s">
        <v>53</v>
      </c>
      <c r="V376" s="121">
        <v>166.26906265512352</v>
      </c>
      <c r="W376" s="121">
        <v>2.161591854303373</v>
      </c>
      <c r="X376" s="121">
        <v>0</v>
      </c>
      <c r="Y376" s="121">
        <v>0.83138148242437415</v>
      </c>
      <c r="Z376" s="121">
        <v>0</v>
      </c>
      <c r="AA376" s="121">
        <v>0</v>
      </c>
      <c r="AB376" s="121">
        <v>0</v>
      </c>
      <c r="AC376" s="122">
        <v>1.74916371193627</v>
      </c>
      <c r="AD376" s="121">
        <v>0</v>
      </c>
      <c r="AE376" s="121">
        <v>0</v>
      </c>
      <c r="AF376" s="121">
        <v>0</v>
      </c>
      <c r="AG376" s="121">
        <v>0</v>
      </c>
      <c r="AH376" s="121">
        <v>1.74916371193627</v>
      </c>
      <c r="AI376" s="123">
        <f t="shared" si="181"/>
        <v>171.01119970378753</v>
      </c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</row>
    <row r="377" spans="1:56" ht="15">
      <c r="A377" s="29" t="s">
        <v>54</v>
      </c>
      <c r="B377" s="44">
        <v>0</v>
      </c>
      <c r="C377" s="44">
        <v>0</v>
      </c>
      <c r="D377" s="44">
        <v>0</v>
      </c>
      <c r="E377" s="44">
        <v>1377.4150051827271</v>
      </c>
      <c r="F377" s="457"/>
      <c r="G377" s="44">
        <v>0</v>
      </c>
      <c r="H377" s="45">
        <v>0</v>
      </c>
      <c r="I377" s="40">
        <f t="shared" si="179"/>
        <v>1377.4150051827271</v>
      </c>
      <c r="K377" s="76" t="s">
        <v>54</v>
      </c>
      <c r="L377" s="44">
        <v>0</v>
      </c>
      <c r="M377" s="44">
        <v>0</v>
      </c>
      <c r="N377" s="44">
        <v>0</v>
      </c>
      <c r="O377" s="44">
        <v>1377.4150051827271</v>
      </c>
      <c r="P377" s="44">
        <v>864.68247660944462</v>
      </c>
      <c r="Q377" s="44">
        <v>0</v>
      </c>
      <c r="R377" s="86">
        <v>0</v>
      </c>
      <c r="S377" s="87">
        <f t="shared" si="180"/>
        <v>2242.0974817921715</v>
      </c>
      <c r="U377" s="106" t="s">
        <v>54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1377.4150051827271</v>
      </c>
      <c r="AB377" s="117">
        <v>864.68247660944462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81"/>
        <v>2242.0974817921715</v>
      </c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</row>
    <row r="378" spans="1:56" ht="15">
      <c r="A378" s="28" t="s">
        <v>12</v>
      </c>
      <c r="B378" s="41">
        <v>0</v>
      </c>
      <c r="C378" s="41">
        <v>0</v>
      </c>
      <c r="D378" s="41">
        <v>0</v>
      </c>
      <c r="E378" s="41">
        <v>12.090983685264478</v>
      </c>
      <c r="F378" s="457"/>
      <c r="G378" s="41">
        <v>0</v>
      </c>
      <c r="H378" s="42">
        <v>0</v>
      </c>
      <c r="I378" s="43">
        <f t="shared" si="179"/>
        <v>12.090983685264478</v>
      </c>
      <c r="K378" s="75" t="s">
        <v>12</v>
      </c>
      <c r="L378" s="88">
        <v>0</v>
      </c>
      <c r="M378" s="88">
        <v>0</v>
      </c>
      <c r="N378" s="88">
        <v>0</v>
      </c>
      <c r="O378" s="88">
        <v>12.090983685264478</v>
      </c>
      <c r="P378" s="88">
        <v>57.367835102917091</v>
      </c>
      <c r="Q378" s="88">
        <v>0</v>
      </c>
      <c r="R378" s="89">
        <v>0</v>
      </c>
      <c r="S378" s="90">
        <f t="shared" si="180"/>
        <v>69.458818788181574</v>
      </c>
      <c r="U378" s="105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12.090983685264478</v>
      </c>
      <c r="AB378" s="121">
        <v>57.367835102917091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81"/>
        <v>69.458818788181574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</row>
    <row r="379" spans="1:56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179"/>
        <v>0</v>
      </c>
      <c r="K379" s="76" t="s">
        <v>55</v>
      </c>
      <c r="L379" s="44">
        <v>0</v>
      </c>
      <c r="M379" s="44">
        <v>0</v>
      </c>
      <c r="N379" s="44">
        <v>0</v>
      </c>
      <c r="O379" s="44">
        <v>0</v>
      </c>
      <c r="P379" s="44">
        <v>0</v>
      </c>
      <c r="Q379" s="44">
        <v>0</v>
      </c>
      <c r="R379" s="86">
        <v>0</v>
      </c>
      <c r="S379" s="87">
        <f t="shared" si="180"/>
        <v>0</v>
      </c>
      <c r="U379" s="106" t="s">
        <v>55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20">
        <f t="shared" si="181"/>
        <v>0</v>
      </c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</row>
    <row r="380" spans="1:56" ht="15">
      <c r="A380" s="28" t="s">
        <v>17</v>
      </c>
      <c r="B380" s="41">
        <v>23.325992916206093</v>
      </c>
      <c r="C380" s="41">
        <v>0</v>
      </c>
      <c r="D380" s="41">
        <v>0</v>
      </c>
      <c r="E380" s="41">
        <v>12.167633992650554</v>
      </c>
      <c r="F380" s="457"/>
      <c r="G380" s="41">
        <v>0</v>
      </c>
      <c r="H380" s="42">
        <v>0</v>
      </c>
      <c r="I380" s="43">
        <f t="shared" si="179"/>
        <v>35.493626908856648</v>
      </c>
      <c r="K380" s="75" t="s">
        <v>17</v>
      </c>
      <c r="L380" s="88">
        <v>23.325992916206093</v>
      </c>
      <c r="M380" s="88">
        <v>0</v>
      </c>
      <c r="N380" s="88">
        <v>0</v>
      </c>
      <c r="O380" s="88">
        <v>12.167633992650554</v>
      </c>
      <c r="P380" s="88">
        <v>6.3753823499414983E-2</v>
      </c>
      <c r="Q380" s="88">
        <v>0</v>
      </c>
      <c r="R380" s="89">
        <v>0</v>
      </c>
      <c r="S380" s="90">
        <f t="shared" si="180"/>
        <v>35.557380732356066</v>
      </c>
      <c r="U380" s="105" t="s">
        <v>17</v>
      </c>
      <c r="V380" s="121">
        <v>21.420972108601038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6.3753823499414983E-2</v>
      </c>
      <c r="AC380" s="122">
        <v>14.072654800255609</v>
      </c>
      <c r="AD380" s="121">
        <v>1.905020807605055</v>
      </c>
      <c r="AE380" s="121">
        <v>0</v>
      </c>
      <c r="AF380" s="121">
        <v>0</v>
      </c>
      <c r="AG380" s="121">
        <v>0</v>
      </c>
      <c r="AH380" s="121">
        <v>12.167633992650554</v>
      </c>
      <c r="AI380" s="123">
        <f t="shared" si="181"/>
        <v>35.557380732356066</v>
      </c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</row>
    <row r="381" spans="1:56" ht="15">
      <c r="A381" s="29" t="s">
        <v>139</v>
      </c>
      <c r="B381" s="44">
        <v>57.806047009998181</v>
      </c>
      <c r="C381" s="44">
        <v>0</v>
      </c>
      <c r="D381" s="44">
        <v>44.046532108141363</v>
      </c>
      <c r="E381" s="44">
        <v>2.4768591106189078E-2</v>
      </c>
      <c r="F381" s="457"/>
      <c r="G381" s="44">
        <v>0</v>
      </c>
      <c r="H381" s="45">
        <v>0</v>
      </c>
      <c r="I381" s="40">
        <f t="shared" si="179"/>
        <v>101.87734770924574</v>
      </c>
      <c r="K381" s="76" t="s">
        <v>139</v>
      </c>
      <c r="L381" s="44">
        <v>57.806047009998181</v>
      </c>
      <c r="M381" s="44">
        <v>0</v>
      </c>
      <c r="N381" s="44">
        <v>44.046532108141363</v>
      </c>
      <c r="O381" s="44">
        <v>2.4768591106189078E-2</v>
      </c>
      <c r="P381" s="44">
        <v>0</v>
      </c>
      <c r="Q381" s="44">
        <v>0</v>
      </c>
      <c r="R381" s="86">
        <v>0</v>
      </c>
      <c r="S381" s="87">
        <f t="shared" si="180"/>
        <v>101.87734770924574</v>
      </c>
      <c r="U381" s="106" t="s">
        <v>139</v>
      </c>
      <c r="V381" s="117">
        <v>57.529968409807026</v>
      </c>
      <c r="W381" s="117">
        <v>0</v>
      </c>
      <c r="X381" s="117">
        <v>0</v>
      </c>
      <c r="Y381" s="117">
        <v>0</v>
      </c>
      <c r="Z381" s="117">
        <v>44.046532108141363</v>
      </c>
      <c r="AA381" s="117">
        <v>2.4768591106189078E-2</v>
      </c>
      <c r="AB381" s="117">
        <v>0</v>
      </c>
      <c r="AC381" s="118">
        <v>0.27607860019115255</v>
      </c>
      <c r="AD381" s="117">
        <v>0.27607860019115255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81"/>
        <v>101.87734770924574</v>
      </c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</row>
    <row r="382" spans="1:56" ht="15">
      <c r="A382" s="28" t="s">
        <v>25</v>
      </c>
      <c r="B382" s="41">
        <v>35.615474659795197</v>
      </c>
      <c r="C382" s="41">
        <v>6.0877856984260853E-3</v>
      </c>
      <c r="D382" s="41">
        <v>10.832553859769794</v>
      </c>
      <c r="E382" s="41">
        <v>128.21901035652195</v>
      </c>
      <c r="F382" s="457"/>
      <c r="G382" s="41">
        <v>140.57365629800557</v>
      </c>
      <c r="H382" s="42">
        <v>0</v>
      </c>
      <c r="I382" s="43">
        <f t="shared" si="179"/>
        <v>315.24678295979095</v>
      </c>
      <c r="K382" s="75" t="s">
        <v>25</v>
      </c>
      <c r="L382" s="88">
        <v>35.615474659795197</v>
      </c>
      <c r="M382" s="88">
        <v>6.0877856984260853E-3</v>
      </c>
      <c r="N382" s="88">
        <v>10.832553859769794</v>
      </c>
      <c r="O382" s="88">
        <v>128.21901035652195</v>
      </c>
      <c r="P382" s="88">
        <v>3.4015183800511366</v>
      </c>
      <c r="Q382" s="88">
        <v>140.57365629800557</v>
      </c>
      <c r="R382" s="89">
        <v>0</v>
      </c>
      <c r="S382" s="90">
        <f t="shared" si="180"/>
        <v>318.64830133984208</v>
      </c>
      <c r="U382" s="105" t="s">
        <v>25</v>
      </c>
      <c r="V382" s="121">
        <v>9.5729628411882732</v>
      </c>
      <c r="W382" s="121">
        <v>16.890244911553602</v>
      </c>
      <c r="X382" s="121">
        <v>140.57365629800557</v>
      </c>
      <c r="Y382" s="121">
        <v>6.0877856984260853E-3</v>
      </c>
      <c r="Z382" s="121">
        <v>10.832553859769794</v>
      </c>
      <c r="AA382" s="121">
        <v>120.61126746830642</v>
      </c>
      <c r="AB382" s="121">
        <v>3.4015183800511366</v>
      </c>
      <c r="AC382" s="122">
        <v>16.760009795268861</v>
      </c>
      <c r="AD382" s="121">
        <v>9.152266907053324</v>
      </c>
      <c r="AE382" s="121">
        <v>0</v>
      </c>
      <c r="AF382" s="121">
        <v>0</v>
      </c>
      <c r="AG382" s="121">
        <v>0</v>
      </c>
      <c r="AH382" s="121">
        <v>7.6077428882155367</v>
      </c>
      <c r="AI382" s="123">
        <f t="shared" si="181"/>
        <v>318.64830133984208</v>
      </c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</row>
    <row r="383" spans="1:56" ht="15">
      <c r="A383" s="29" t="s">
        <v>24</v>
      </c>
      <c r="B383" s="44">
        <v>40.291671066769695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179"/>
        <v>40.291671066769695</v>
      </c>
      <c r="K383" s="76" t="s">
        <v>24</v>
      </c>
      <c r="L383" s="44">
        <v>40.291671066769695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6">
        <v>0</v>
      </c>
      <c r="S383" s="87">
        <f t="shared" si="180"/>
        <v>40.291671066769695</v>
      </c>
      <c r="U383" s="106" t="s">
        <v>24</v>
      </c>
      <c r="V383" s="117">
        <v>40.291671066769695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81"/>
        <v>40.291671066769695</v>
      </c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</row>
    <row r="384" spans="1:56" ht="15">
      <c r="A384" s="28" t="s">
        <v>56</v>
      </c>
      <c r="B384" s="41">
        <v>27.917343580647238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179"/>
        <v>27.917343580647238</v>
      </c>
      <c r="K384" s="75" t="s">
        <v>56</v>
      </c>
      <c r="L384" s="88">
        <v>27.917343580647238</v>
      </c>
      <c r="M384" s="88">
        <v>0</v>
      </c>
      <c r="N384" s="88">
        <v>0</v>
      </c>
      <c r="O384" s="88">
        <v>0</v>
      </c>
      <c r="P384" s="88">
        <v>0</v>
      </c>
      <c r="Q384" s="88">
        <v>0</v>
      </c>
      <c r="R384" s="89">
        <v>0</v>
      </c>
      <c r="S384" s="90">
        <f t="shared" si="180"/>
        <v>27.917343580647238</v>
      </c>
      <c r="U384" s="105" t="s">
        <v>56</v>
      </c>
      <c r="V384" s="121">
        <v>27.917343580647238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81"/>
        <v>27.917343580647238</v>
      </c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</row>
    <row r="385" spans="1:56" ht="15">
      <c r="A385" s="29" t="s">
        <v>22</v>
      </c>
      <c r="B385" s="44">
        <v>123.90396335369661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179"/>
        <v>123.90396335369661</v>
      </c>
      <c r="K385" s="76" t="s">
        <v>22</v>
      </c>
      <c r="L385" s="44">
        <v>123.90396335369661</v>
      </c>
      <c r="M385" s="44">
        <v>0</v>
      </c>
      <c r="N385" s="44">
        <v>0</v>
      </c>
      <c r="O385" s="44">
        <v>0</v>
      </c>
      <c r="P385" s="44">
        <v>73.095599972408507</v>
      </c>
      <c r="Q385" s="44">
        <v>0</v>
      </c>
      <c r="R385" s="86">
        <v>0</v>
      </c>
      <c r="S385" s="87">
        <f t="shared" si="180"/>
        <v>196.99956332610512</v>
      </c>
      <c r="U385" s="106" t="s">
        <v>22</v>
      </c>
      <c r="V385" s="117">
        <v>122.74033722706668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73.095599972408507</v>
      </c>
      <c r="AC385" s="118">
        <v>1.1636261266299344</v>
      </c>
      <c r="AD385" s="117">
        <v>1.1636261266299344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81"/>
        <v>196.99956332610512</v>
      </c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</row>
    <row r="386" spans="1:56" ht="15">
      <c r="A386" s="28" t="s">
        <v>21</v>
      </c>
      <c r="B386" s="41">
        <v>1.092727149242515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179"/>
        <v>1.092727149242515</v>
      </c>
      <c r="K386" s="75" t="s">
        <v>21</v>
      </c>
      <c r="L386" s="88">
        <v>1.092727149242515</v>
      </c>
      <c r="M386" s="88">
        <v>0</v>
      </c>
      <c r="N386" s="88">
        <v>0</v>
      </c>
      <c r="O386" s="88">
        <v>0</v>
      </c>
      <c r="P386" s="88">
        <v>0</v>
      </c>
      <c r="Q386" s="88">
        <v>0</v>
      </c>
      <c r="R386" s="89">
        <v>0</v>
      </c>
      <c r="S386" s="90">
        <f t="shared" si="180"/>
        <v>1.092727149242515</v>
      </c>
      <c r="U386" s="105" t="s">
        <v>57</v>
      </c>
      <c r="V386" s="121">
        <v>1.092727149242515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81"/>
        <v>1.092727149242515</v>
      </c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</row>
    <row r="387" spans="1:56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179"/>
        <v>0</v>
      </c>
      <c r="K387" s="77" t="s">
        <v>60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6">
        <v>0</v>
      </c>
      <c r="S387" s="87">
        <f t="shared" si="180"/>
        <v>0</v>
      </c>
      <c r="U387" s="107" t="s">
        <v>58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81"/>
        <v>0</v>
      </c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</row>
    <row r="388" spans="1:56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179"/>
        <v>0</v>
      </c>
      <c r="K388" s="78" t="s">
        <v>23</v>
      </c>
      <c r="L388" s="91">
        <v>0</v>
      </c>
      <c r="M388" s="91">
        <v>0</v>
      </c>
      <c r="N388" s="91">
        <v>0</v>
      </c>
      <c r="O388" s="91">
        <v>0</v>
      </c>
      <c r="P388" s="91">
        <v>0</v>
      </c>
      <c r="Q388" s="91">
        <v>0</v>
      </c>
      <c r="R388" s="92">
        <v>0</v>
      </c>
      <c r="S388" s="93">
        <f t="shared" si="180"/>
        <v>0</v>
      </c>
      <c r="U388" s="108" t="s">
        <v>61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81"/>
        <v>0</v>
      </c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</row>
    <row r="389" spans="1:56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179"/>
        <v>0</v>
      </c>
      <c r="K389" s="79" t="s">
        <v>19</v>
      </c>
      <c r="L389" s="64">
        <v>0</v>
      </c>
      <c r="M389" s="64">
        <v>0</v>
      </c>
      <c r="N389" s="64">
        <v>0</v>
      </c>
      <c r="O389" s="64">
        <v>0</v>
      </c>
      <c r="P389" s="64">
        <v>0</v>
      </c>
      <c r="Q389" s="64">
        <v>0</v>
      </c>
      <c r="R389" s="94">
        <v>0</v>
      </c>
      <c r="S389" s="95">
        <f t="shared" si="180"/>
        <v>0</v>
      </c>
      <c r="U389" s="109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81"/>
        <v>0</v>
      </c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</row>
    <row r="390" spans="1:56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179"/>
        <v>0</v>
      </c>
      <c r="K390" s="78" t="s">
        <v>20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2">
        <v>0</v>
      </c>
      <c r="S390" s="93">
        <f t="shared" si="180"/>
        <v>0</v>
      </c>
      <c r="U390" s="108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81"/>
        <v>0</v>
      </c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</row>
    <row r="391" spans="1:56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179"/>
        <v>0</v>
      </c>
      <c r="K391" s="80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6">
        <v>0</v>
      </c>
      <c r="S391" s="97">
        <f t="shared" si="180"/>
        <v>0</v>
      </c>
      <c r="U391" s="109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81"/>
        <v>0</v>
      </c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</row>
    <row r="392" spans="1:56" ht="15">
      <c r="A392" s="35" t="s">
        <v>26</v>
      </c>
      <c r="B392" s="69">
        <f>SUM(B371:B387)</f>
        <v>548.33468744742447</v>
      </c>
      <c r="C392" s="69">
        <f t="shared" ref="C392:I392" si="182">SUM(C371:C387)</f>
        <v>2.2767058933848414</v>
      </c>
      <c r="D392" s="69">
        <f t="shared" si="182"/>
        <v>56.3183225931732</v>
      </c>
      <c r="E392" s="69">
        <f t="shared" si="182"/>
        <v>1531.6665655202066</v>
      </c>
      <c r="F392" s="69">
        <f t="shared" si="182"/>
        <v>0</v>
      </c>
      <c r="G392" s="69">
        <f t="shared" si="182"/>
        <v>140.57365629800557</v>
      </c>
      <c r="H392" s="70">
        <f t="shared" si="182"/>
        <v>0</v>
      </c>
      <c r="I392" s="40">
        <f t="shared" si="182"/>
        <v>2279.1699377521945</v>
      </c>
      <c r="K392" s="81" t="s">
        <v>26</v>
      </c>
      <c r="L392" s="69">
        <f>SUM(L371:L387)</f>
        <v>548.33468744742447</v>
      </c>
      <c r="M392" s="69">
        <f t="shared" ref="M392:S392" si="183">SUM(M371:M387)</f>
        <v>2.2767058933848414</v>
      </c>
      <c r="N392" s="69">
        <f t="shared" si="183"/>
        <v>56.3183225931732</v>
      </c>
      <c r="O392" s="69">
        <f t="shared" si="183"/>
        <v>1531.6665655202066</v>
      </c>
      <c r="P392" s="69">
        <f t="shared" si="183"/>
        <v>998.61118388832074</v>
      </c>
      <c r="Q392" s="69">
        <f t="shared" si="183"/>
        <v>140.57365629800557</v>
      </c>
      <c r="R392" s="70">
        <f t="shared" si="183"/>
        <v>0</v>
      </c>
      <c r="S392" s="98">
        <f t="shared" si="183"/>
        <v>3277.7811216405153</v>
      </c>
      <c r="U392" s="110" t="s">
        <v>59</v>
      </c>
      <c r="V392" s="130">
        <f>SUM(V371:V387)</f>
        <v>516.78585824008803</v>
      </c>
      <c r="W392" s="130">
        <f t="shared" ref="W392:AH392" si="184">SUM(W371:W387)</f>
        <v>19.051836765856976</v>
      </c>
      <c r="X392" s="130">
        <f t="shared" si="184"/>
        <v>140.57365629800557</v>
      </c>
      <c r="Y392" s="130">
        <f t="shared" si="184"/>
        <v>2.2767058933848414</v>
      </c>
      <c r="Z392" s="130">
        <f t="shared" si="184"/>
        <v>56.3183225931732</v>
      </c>
      <c r="AA392" s="130">
        <f t="shared" si="184"/>
        <v>1510.1420249274042</v>
      </c>
      <c r="AB392" s="130">
        <f t="shared" si="184"/>
        <v>998.61118388832074</v>
      </c>
      <c r="AC392" s="130">
        <f t="shared" si="184"/>
        <v>34.021533034281831</v>
      </c>
      <c r="AD392" s="131">
        <f t="shared" si="184"/>
        <v>12.496992441479465</v>
      </c>
      <c r="AE392" s="131">
        <f t="shared" si="184"/>
        <v>0</v>
      </c>
      <c r="AF392" s="131">
        <f t="shared" si="184"/>
        <v>0</v>
      </c>
      <c r="AG392" s="131">
        <f t="shared" si="184"/>
        <v>0</v>
      </c>
      <c r="AH392" s="131">
        <f t="shared" si="184"/>
        <v>21.52454059280236</v>
      </c>
      <c r="AI392" s="132">
        <f>SUM(V392:AC392)</f>
        <v>3277.7811216405153</v>
      </c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</row>
    <row r="393" spans="1:56" s="3" customFormat="1" ht="15" thickBot="1">
      <c r="A393" s="32" t="s">
        <v>83</v>
      </c>
      <c r="B393" s="49">
        <f>IF($I392=0,"-",B392/$I392)</f>
        <v>0.24058525797695163</v>
      </c>
      <c r="C393" s="49">
        <f t="shared" ref="C393:H393" si="185">IF($I392=0,"-",C392/$I392)</f>
        <v>9.9891888519300885E-4</v>
      </c>
      <c r="D393" s="49">
        <f t="shared" si="185"/>
        <v>2.4710014668198242E-2</v>
      </c>
      <c r="E393" s="49">
        <f t="shared" si="185"/>
        <v>0.67202824157587626</v>
      </c>
      <c r="F393" s="49">
        <f t="shared" si="185"/>
        <v>0</v>
      </c>
      <c r="G393" s="49">
        <f t="shared" si="185"/>
        <v>6.1677566893780962E-2</v>
      </c>
      <c r="H393" s="71">
        <f t="shared" si="185"/>
        <v>0</v>
      </c>
      <c r="I393" s="50">
        <f>SUM(B393:H393)</f>
        <v>1.0000000000000002</v>
      </c>
      <c r="J393" s="5"/>
      <c r="K393" s="82" t="s">
        <v>83</v>
      </c>
      <c r="L393" s="99">
        <f>IF($S392=0,"-",L392/$S392)</f>
        <v>0.16728837805160868</v>
      </c>
      <c r="M393" s="99">
        <f t="shared" ref="M393:R393" si="186">IF($S392=0,"-",M392/$S392)</f>
        <v>6.9458753006831648E-4</v>
      </c>
      <c r="N393" s="99">
        <f t="shared" si="186"/>
        <v>1.718184360186507E-2</v>
      </c>
      <c r="O393" s="99">
        <f t="shared" si="186"/>
        <v>0.46728762802612461</v>
      </c>
      <c r="P393" s="99">
        <f t="shared" si="186"/>
        <v>0.30466072834921942</v>
      </c>
      <c r="Q393" s="99">
        <f t="shared" si="186"/>
        <v>4.288683444111395E-2</v>
      </c>
      <c r="R393" s="100">
        <f t="shared" si="186"/>
        <v>0</v>
      </c>
      <c r="S393" s="101">
        <f>SUM(L393:R393)</f>
        <v>1</v>
      </c>
      <c r="T393" s="5"/>
      <c r="U393" s="111" t="s">
        <v>83</v>
      </c>
      <c r="V393" s="133">
        <f>+V392/$AI392</f>
        <v>0.15766332133288966</v>
      </c>
      <c r="W393" s="133">
        <f t="shared" ref="W393:AH393" si="187">+W392/$AI392</f>
        <v>5.8124188464181567E-3</v>
      </c>
      <c r="X393" s="133">
        <f t="shared" si="187"/>
        <v>4.288683444111395E-2</v>
      </c>
      <c r="Y393" s="133">
        <f t="shared" si="187"/>
        <v>6.9458753006831648E-4</v>
      </c>
      <c r="Z393" s="133">
        <f t="shared" si="187"/>
        <v>1.718184360186507E-2</v>
      </c>
      <c r="AA393" s="133">
        <f t="shared" si="187"/>
        <v>0.46072082573090928</v>
      </c>
      <c r="AB393" s="133">
        <f t="shared" si="187"/>
        <v>0.30466072834921942</v>
      </c>
      <c r="AC393" s="133">
        <f t="shared" si="187"/>
        <v>1.0379440167516189E-2</v>
      </c>
      <c r="AD393" s="133">
        <f t="shared" si="187"/>
        <v>3.8126378723008737E-3</v>
      </c>
      <c r="AE393" s="133">
        <f t="shared" si="187"/>
        <v>0</v>
      </c>
      <c r="AF393" s="133">
        <f t="shared" si="187"/>
        <v>0</v>
      </c>
      <c r="AG393" s="133">
        <f t="shared" si="187"/>
        <v>0</v>
      </c>
      <c r="AH393" s="133">
        <f t="shared" si="187"/>
        <v>6.5668022952153132E-3</v>
      </c>
      <c r="AI393" s="134">
        <f>SUM(V393:AC393)</f>
        <v>1</v>
      </c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</row>
    <row r="394" spans="1:56" ht="15" thickBot="1">
      <c r="A394" s="33"/>
      <c r="B394" s="33"/>
      <c r="C394" s="33"/>
      <c r="D394" s="33"/>
      <c r="E394" s="33"/>
      <c r="F394" s="33"/>
      <c r="G394" s="33"/>
      <c r="H394" s="33"/>
      <c r="I394" s="33"/>
      <c r="K394" s="33"/>
      <c r="L394" s="33"/>
      <c r="M394" s="33"/>
      <c r="N394" s="33"/>
      <c r="O394" s="33"/>
      <c r="P394" s="33"/>
      <c r="Q394" s="33"/>
      <c r="R394" s="33"/>
      <c r="S394" s="33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</row>
    <row r="395" spans="1:56" ht="48.75" customHeight="1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7" t="s">
        <v>38</v>
      </c>
      <c r="L395" s="84" t="s">
        <v>0</v>
      </c>
      <c r="M395" s="84" t="s">
        <v>1</v>
      </c>
      <c r="N395" s="84" t="s">
        <v>2</v>
      </c>
      <c r="O395" s="84" t="s">
        <v>3</v>
      </c>
      <c r="P395" s="84" t="s">
        <v>27</v>
      </c>
      <c r="Q395" s="84" t="s">
        <v>4</v>
      </c>
      <c r="R395" s="84" t="s">
        <v>5</v>
      </c>
      <c r="S395" s="85" t="s">
        <v>6</v>
      </c>
      <c r="U395" s="415" t="s">
        <v>38</v>
      </c>
      <c r="V395" s="114" t="s">
        <v>68</v>
      </c>
      <c r="W395" s="114" t="s">
        <v>69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51</v>
      </c>
      <c r="AC395" s="114" t="s">
        <v>63</v>
      </c>
      <c r="AD395" s="115" t="s">
        <v>70</v>
      </c>
      <c r="AE395" s="115" t="s">
        <v>71</v>
      </c>
      <c r="AF395" s="115" t="s">
        <v>72</v>
      </c>
      <c r="AG395" s="115" t="s">
        <v>73</v>
      </c>
      <c r="AH395" s="115" t="s">
        <v>74</v>
      </c>
      <c r="AI395" s="116" t="s">
        <v>59</v>
      </c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</row>
    <row r="396" spans="1:56" ht="15" customHeight="1">
      <c r="A396" s="447" t="s">
        <v>38</v>
      </c>
      <c r="B396" s="387" t="s">
        <v>115</v>
      </c>
      <c r="C396" s="388"/>
      <c r="D396" s="388"/>
      <c r="E396" s="388"/>
      <c r="F396" s="388"/>
      <c r="G396" s="388"/>
      <c r="H396" s="388"/>
      <c r="I396" s="389"/>
      <c r="K396" s="408" t="s">
        <v>38</v>
      </c>
      <c r="L396" s="390" t="s">
        <v>115</v>
      </c>
      <c r="M396" s="391"/>
      <c r="N396" s="391"/>
      <c r="O396" s="391"/>
      <c r="P396" s="391"/>
      <c r="Q396" s="391"/>
      <c r="R396" s="391"/>
      <c r="S396" s="392"/>
      <c r="U396" s="416" t="s">
        <v>38</v>
      </c>
      <c r="V396" s="413" t="s">
        <v>115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</row>
    <row r="397" spans="1:56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  <c r="K397" s="83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2">
        <v>0</v>
      </c>
      <c r="S397" s="103">
        <f>SUM(L397:R397)</f>
        <v>0</v>
      </c>
      <c r="U397" s="104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</row>
    <row r="398" spans="1:56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188">SUM(B398:H398)</f>
        <v>0</v>
      </c>
      <c r="K398" s="75" t="s">
        <v>8</v>
      </c>
      <c r="L398" s="88">
        <v>0</v>
      </c>
      <c r="M398" s="88">
        <v>0</v>
      </c>
      <c r="N398" s="88">
        <v>0</v>
      </c>
      <c r="O398" s="88">
        <v>0</v>
      </c>
      <c r="P398" s="88">
        <v>0</v>
      </c>
      <c r="Q398" s="88">
        <v>0</v>
      </c>
      <c r="R398" s="89">
        <v>0</v>
      </c>
      <c r="S398" s="90">
        <f t="shared" ref="S398:S417" si="189">SUM(L398:R398)</f>
        <v>0</v>
      </c>
      <c r="U398" s="105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190">SUM(V398:AC398)</f>
        <v>0</v>
      </c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</row>
    <row r="399" spans="1:56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188"/>
        <v>0</v>
      </c>
      <c r="K399" s="76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6">
        <v>0</v>
      </c>
      <c r="S399" s="87">
        <f t="shared" si="189"/>
        <v>0</v>
      </c>
      <c r="U399" s="106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190"/>
        <v>0</v>
      </c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</row>
    <row r="400" spans="1:56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188"/>
        <v>0</v>
      </c>
      <c r="K400" s="75" t="s">
        <v>52</v>
      </c>
      <c r="L400" s="88">
        <v>0</v>
      </c>
      <c r="M400" s="88">
        <v>0</v>
      </c>
      <c r="N400" s="88">
        <v>0</v>
      </c>
      <c r="O400" s="88">
        <v>0</v>
      </c>
      <c r="P400" s="88">
        <v>0</v>
      </c>
      <c r="Q400" s="88">
        <v>0</v>
      </c>
      <c r="R400" s="89">
        <v>0</v>
      </c>
      <c r="S400" s="90">
        <f t="shared" si="189"/>
        <v>0</v>
      </c>
      <c r="U400" s="105" t="s">
        <v>52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190"/>
        <v>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</row>
    <row r="401" spans="1:56" ht="15">
      <c r="A401" s="29" t="s">
        <v>16</v>
      </c>
      <c r="B401" s="44">
        <v>33.460682777259578</v>
      </c>
      <c r="C401" s="44">
        <v>14.589133869804218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188"/>
        <v>48.049816647063793</v>
      </c>
      <c r="K401" s="76" t="s">
        <v>16</v>
      </c>
      <c r="L401" s="44">
        <v>33.460682777259578</v>
      </c>
      <c r="M401" s="44">
        <v>14.589133869804218</v>
      </c>
      <c r="N401" s="44">
        <v>0</v>
      </c>
      <c r="O401" s="44">
        <v>0</v>
      </c>
      <c r="P401" s="44">
        <v>0</v>
      </c>
      <c r="Q401" s="44">
        <v>0</v>
      </c>
      <c r="R401" s="86">
        <v>0</v>
      </c>
      <c r="S401" s="87">
        <f t="shared" si="189"/>
        <v>48.049816647063793</v>
      </c>
      <c r="U401" s="106" t="s">
        <v>16</v>
      </c>
      <c r="V401" s="117">
        <v>33.460682777259578</v>
      </c>
      <c r="W401" s="117">
        <v>0</v>
      </c>
      <c r="X401" s="117">
        <v>0</v>
      </c>
      <c r="Y401" s="117">
        <v>14.589133869804218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190"/>
        <v>48.049816647063793</v>
      </c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</row>
    <row r="402" spans="1:56" ht="15">
      <c r="A402" s="28" t="s">
        <v>64</v>
      </c>
      <c r="B402" s="41">
        <v>6.0231597556409415</v>
      </c>
      <c r="C402" s="41">
        <v>3.8022305106565235</v>
      </c>
      <c r="D402" s="41">
        <v>0.91636410161269655</v>
      </c>
      <c r="E402" s="41">
        <v>0</v>
      </c>
      <c r="F402" s="457"/>
      <c r="G402" s="41">
        <v>0</v>
      </c>
      <c r="H402" s="42">
        <v>0</v>
      </c>
      <c r="I402" s="43">
        <f t="shared" si="188"/>
        <v>10.741754367910161</v>
      </c>
      <c r="K402" s="75" t="s">
        <v>64</v>
      </c>
      <c r="L402" s="88">
        <v>6.0231597556409415</v>
      </c>
      <c r="M402" s="88">
        <v>3.8022305106565235</v>
      </c>
      <c r="N402" s="88">
        <v>0.91636410161269655</v>
      </c>
      <c r="O402" s="88">
        <v>0</v>
      </c>
      <c r="P402" s="88">
        <v>0</v>
      </c>
      <c r="Q402" s="88">
        <v>0</v>
      </c>
      <c r="R402" s="89">
        <v>0</v>
      </c>
      <c r="S402" s="90">
        <f t="shared" si="189"/>
        <v>10.741754367910161</v>
      </c>
      <c r="U402" s="105" t="s">
        <v>53</v>
      </c>
      <c r="V402" s="121">
        <v>6.0231597556409415</v>
      </c>
      <c r="W402" s="121">
        <v>0</v>
      </c>
      <c r="X402" s="121">
        <v>0</v>
      </c>
      <c r="Y402" s="121">
        <v>3.8022305106565235</v>
      </c>
      <c r="Z402" s="121">
        <v>0.91636410161269655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190"/>
        <v>10.741754367910161</v>
      </c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</row>
    <row r="403" spans="1:56" ht="15">
      <c r="A403" s="29" t="s">
        <v>54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188"/>
        <v>0</v>
      </c>
      <c r="K403" s="76" t="s">
        <v>54</v>
      </c>
      <c r="L403" s="44">
        <v>0</v>
      </c>
      <c r="M403" s="44">
        <v>0</v>
      </c>
      <c r="N403" s="44">
        <v>0</v>
      </c>
      <c r="O403" s="44">
        <v>0</v>
      </c>
      <c r="P403" s="44">
        <v>11.614984819700478</v>
      </c>
      <c r="Q403" s="44">
        <v>0</v>
      </c>
      <c r="R403" s="86">
        <v>0</v>
      </c>
      <c r="S403" s="87">
        <f t="shared" si="189"/>
        <v>11.614984819700478</v>
      </c>
      <c r="U403" s="106" t="s">
        <v>54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11.614984819700478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190"/>
        <v>11.614984819700478</v>
      </c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</row>
    <row r="404" spans="1:56" ht="15">
      <c r="A404" s="28" t="s">
        <v>12</v>
      </c>
      <c r="B404" s="41">
        <v>0</v>
      </c>
      <c r="C404" s="41">
        <v>0.20322033056300057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188"/>
        <v>0.20322033056300057</v>
      </c>
      <c r="K404" s="75" t="s">
        <v>12</v>
      </c>
      <c r="L404" s="88">
        <v>0</v>
      </c>
      <c r="M404" s="88">
        <v>0.20322033056300057</v>
      </c>
      <c r="N404" s="88">
        <v>0</v>
      </c>
      <c r="O404" s="88">
        <v>0</v>
      </c>
      <c r="P404" s="88">
        <v>3.0113309636558183</v>
      </c>
      <c r="Q404" s="88">
        <v>0</v>
      </c>
      <c r="R404" s="89">
        <v>0</v>
      </c>
      <c r="S404" s="90">
        <f t="shared" si="189"/>
        <v>3.2145512942188188</v>
      </c>
      <c r="U404" s="105" t="s">
        <v>12</v>
      </c>
      <c r="V404" s="121">
        <v>0</v>
      </c>
      <c r="W404" s="121">
        <v>0</v>
      </c>
      <c r="X404" s="121">
        <v>0</v>
      </c>
      <c r="Y404" s="121">
        <v>0.20322033056300057</v>
      </c>
      <c r="Z404" s="121">
        <v>0</v>
      </c>
      <c r="AA404" s="121">
        <v>0</v>
      </c>
      <c r="AB404" s="121">
        <v>3.0113309636558183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190"/>
        <v>3.2145512942188188</v>
      </c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</row>
    <row r="405" spans="1:56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188"/>
        <v>0</v>
      </c>
      <c r="K405" s="76" t="s">
        <v>55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6">
        <v>0</v>
      </c>
      <c r="S405" s="87">
        <f t="shared" si="189"/>
        <v>0</v>
      </c>
      <c r="U405" s="106" t="s">
        <v>55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190"/>
        <v>0</v>
      </c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</row>
    <row r="406" spans="1:56" ht="15">
      <c r="A406" s="28" t="s">
        <v>17</v>
      </c>
      <c r="B406" s="41">
        <v>0</v>
      </c>
      <c r="C406" s="41">
        <v>0</v>
      </c>
      <c r="D406" s="41">
        <v>1.5076842366929291</v>
      </c>
      <c r="E406" s="41">
        <v>0</v>
      </c>
      <c r="F406" s="457"/>
      <c r="G406" s="41">
        <v>0</v>
      </c>
      <c r="H406" s="42">
        <v>0</v>
      </c>
      <c r="I406" s="43">
        <f t="shared" si="188"/>
        <v>1.5076842366929291</v>
      </c>
      <c r="K406" s="75" t="s">
        <v>17</v>
      </c>
      <c r="L406" s="88">
        <v>0</v>
      </c>
      <c r="M406" s="88">
        <v>0</v>
      </c>
      <c r="N406" s="88">
        <v>1.5076842366929291</v>
      </c>
      <c r="O406" s="88">
        <v>0</v>
      </c>
      <c r="P406" s="88">
        <v>0</v>
      </c>
      <c r="Q406" s="88">
        <v>0</v>
      </c>
      <c r="R406" s="89">
        <v>0</v>
      </c>
      <c r="S406" s="90">
        <f t="shared" si="189"/>
        <v>1.5076842366929291</v>
      </c>
      <c r="U406" s="105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1.5076842366929291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190"/>
        <v>1.5076842366929291</v>
      </c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</row>
    <row r="407" spans="1:56" ht="15">
      <c r="A407" s="29" t="s">
        <v>139</v>
      </c>
      <c r="B407" s="44">
        <v>7.0648004464609357</v>
      </c>
      <c r="C407" s="44">
        <v>52.182208220906176</v>
      </c>
      <c r="D407" s="44">
        <v>20.618940285743307</v>
      </c>
      <c r="E407" s="44">
        <v>0</v>
      </c>
      <c r="F407" s="457"/>
      <c r="G407" s="44">
        <v>0</v>
      </c>
      <c r="H407" s="45">
        <v>0</v>
      </c>
      <c r="I407" s="40">
        <f t="shared" si="188"/>
        <v>79.865948953110419</v>
      </c>
      <c r="K407" s="76" t="s">
        <v>139</v>
      </c>
      <c r="L407" s="44">
        <v>7.0648004464609357</v>
      </c>
      <c r="M407" s="44">
        <v>52.182208220906176</v>
      </c>
      <c r="N407" s="44">
        <v>20.618940285743307</v>
      </c>
      <c r="O407" s="44">
        <v>0</v>
      </c>
      <c r="P407" s="44">
        <v>0</v>
      </c>
      <c r="Q407" s="44">
        <v>0</v>
      </c>
      <c r="R407" s="86">
        <v>0</v>
      </c>
      <c r="S407" s="87">
        <f t="shared" si="189"/>
        <v>79.865948953110419</v>
      </c>
      <c r="U407" s="106" t="s">
        <v>139</v>
      </c>
      <c r="V407" s="117">
        <v>7.0648004464609357</v>
      </c>
      <c r="W407" s="117">
        <v>0</v>
      </c>
      <c r="X407" s="117">
        <v>0</v>
      </c>
      <c r="Y407" s="117">
        <v>52.182208220906176</v>
      </c>
      <c r="Z407" s="117">
        <v>8.9382466181048326</v>
      </c>
      <c r="AA407" s="117">
        <v>0</v>
      </c>
      <c r="AB407" s="117">
        <v>0</v>
      </c>
      <c r="AC407" s="118">
        <v>11.680693667638472</v>
      </c>
      <c r="AD407" s="117">
        <v>0</v>
      </c>
      <c r="AE407" s="117">
        <v>0</v>
      </c>
      <c r="AF407" s="117">
        <v>0</v>
      </c>
      <c r="AG407" s="117">
        <v>11.680693667638472</v>
      </c>
      <c r="AH407" s="117">
        <v>0</v>
      </c>
      <c r="AI407" s="120">
        <f t="shared" si="190"/>
        <v>79.865948953110404</v>
      </c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</row>
    <row r="408" spans="1:56" ht="15">
      <c r="A408" s="28" t="s">
        <v>25</v>
      </c>
      <c r="B408" s="41">
        <v>18.05374845191599</v>
      </c>
      <c r="C408" s="41">
        <v>0.44125435637451171</v>
      </c>
      <c r="D408" s="41">
        <v>3.5562999912564806</v>
      </c>
      <c r="E408" s="41">
        <v>132.04906997178651</v>
      </c>
      <c r="F408" s="457"/>
      <c r="G408" s="41">
        <v>18.381080581389451</v>
      </c>
      <c r="H408" s="42">
        <v>0</v>
      </c>
      <c r="I408" s="43">
        <f t="shared" si="188"/>
        <v>172.48145335272295</v>
      </c>
      <c r="K408" s="75" t="s">
        <v>25</v>
      </c>
      <c r="L408" s="88">
        <v>18.05374845191599</v>
      </c>
      <c r="M408" s="88">
        <v>0.44125435637451171</v>
      </c>
      <c r="N408" s="88">
        <v>3.5562999912564806</v>
      </c>
      <c r="O408" s="88">
        <v>132.04906997178651</v>
      </c>
      <c r="P408" s="88">
        <v>1.8312945931470852</v>
      </c>
      <c r="Q408" s="88">
        <v>18.381080581389451</v>
      </c>
      <c r="R408" s="89">
        <v>0</v>
      </c>
      <c r="S408" s="90">
        <f t="shared" si="189"/>
        <v>174.31274794587003</v>
      </c>
      <c r="U408" s="105" t="s">
        <v>25</v>
      </c>
      <c r="V408" s="121">
        <v>0</v>
      </c>
      <c r="W408" s="121">
        <v>13.93517775107869</v>
      </c>
      <c r="X408" s="121">
        <v>18.381080581389451</v>
      </c>
      <c r="Y408" s="121">
        <v>0.44125435637451171</v>
      </c>
      <c r="Z408" s="121">
        <v>3.5562999912564806</v>
      </c>
      <c r="AA408" s="121">
        <v>126.66551925602505</v>
      </c>
      <c r="AB408" s="121">
        <v>1.8312945931470852</v>
      </c>
      <c r="AC408" s="122">
        <v>9.5021214165987491</v>
      </c>
      <c r="AD408" s="121">
        <v>4.1185707008372985</v>
      </c>
      <c r="AE408" s="121">
        <v>5.3835507157614471</v>
      </c>
      <c r="AF408" s="121">
        <v>0</v>
      </c>
      <c r="AG408" s="121">
        <v>0</v>
      </c>
      <c r="AH408" s="121">
        <v>0</v>
      </c>
      <c r="AI408" s="123">
        <f t="shared" si="190"/>
        <v>174.31274794587003</v>
      </c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</row>
    <row r="409" spans="1:56" ht="15">
      <c r="A409" s="29" t="s">
        <v>24</v>
      </c>
      <c r="B409" s="44">
        <v>2.0996690662400699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188"/>
        <v>2.0996690662400699</v>
      </c>
      <c r="K409" s="76" t="s">
        <v>24</v>
      </c>
      <c r="L409" s="44">
        <v>2.0996690662400699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6">
        <v>0</v>
      </c>
      <c r="S409" s="87">
        <f t="shared" si="189"/>
        <v>2.0996690662400699</v>
      </c>
      <c r="U409" s="106" t="s">
        <v>24</v>
      </c>
      <c r="V409" s="117">
        <v>2.0996690662400699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190"/>
        <v>2.0996690662400699</v>
      </c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</row>
    <row r="410" spans="1:56" ht="15">
      <c r="A410" s="28" t="s">
        <v>56</v>
      </c>
      <c r="B410" s="41">
        <v>0.5343106454694353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188"/>
        <v>0.5343106454694353</v>
      </c>
      <c r="K410" s="75" t="s">
        <v>56</v>
      </c>
      <c r="L410" s="88">
        <v>0.5343106454694353</v>
      </c>
      <c r="M410" s="88">
        <v>0</v>
      </c>
      <c r="N410" s="88">
        <v>0</v>
      </c>
      <c r="O410" s="88">
        <v>0</v>
      </c>
      <c r="P410" s="88">
        <v>0</v>
      </c>
      <c r="Q410" s="88">
        <v>0</v>
      </c>
      <c r="R410" s="89">
        <v>0</v>
      </c>
      <c r="S410" s="90">
        <f t="shared" si="189"/>
        <v>0.5343106454694353</v>
      </c>
      <c r="U410" s="105" t="s">
        <v>56</v>
      </c>
      <c r="V410" s="121">
        <v>0.5343106454694353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190"/>
        <v>0.5343106454694353</v>
      </c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</row>
    <row r="411" spans="1:56" ht="15">
      <c r="A411" s="29" t="s">
        <v>22</v>
      </c>
      <c r="B411" s="44">
        <v>1.0170234713432134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188"/>
        <v>1.0170234713432134</v>
      </c>
      <c r="K411" s="76" t="s">
        <v>22</v>
      </c>
      <c r="L411" s="44">
        <v>1.0170234713432134</v>
      </c>
      <c r="M411" s="44">
        <v>0</v>
      </c>
      <c r="N411" s="44">
        <v>0</v>
      </c>
      <c r="O411" s="44">
        <v>0</v>
      </c>
      <c r="P411" s="44">
        <v>0.42389488189369695</v>
      </c>
      <c r="Q411" s="44">
        <v>0</v>
      </c>
      <c r="R411" s="86">
        <v>0</v>
      </c>
      <c r="S411" s="87">
        <f t="shared" si="189"/>
        <v>1.4409183532369103</v>
      </c>
      <c r="U411" s="106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0.42389488189369695</v>
      </c>
      <c r="AC411" s="118">
        <v>1.0170234713432134</v>
      </c>
      <c r="AD411" s="117">
        <v>1.0170234713432134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190"/>
        <v>1.4409183532369103</v>
      </c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</row>
    <row r="412" spans="1:56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188"/>
        <v>0</v>
      </c>
      <c r="K412" s="75" t="s">
        <v>21</v>
      </c>
      <c r="L412" s="88">
        <v>0</v>
      </c>
      <c r="M412" s="88">
        <v>0</v>
      </c>
      <c r="N412" s="88">
        <v>0</v>
      </c>
      <c r="O412" s="88">
        <v>0</v>
      </c>
      <c r="P412" s="88">
        <v>0</v>
      </c>
      <c r="Q412" s="88">
        <v>0</v>
      </c>
      <c r="R412" s="89">
        <v>0</v>
      </c>
      <c r="S412" s="90">
        <f t="shared" si="189"/>
        <v>0</v>
      </c>
      <c r="U412" s="105" t="s">
        <v>57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190"/>
        <v>0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</row>
    <row r="413" spans="1:56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188"/>
        <v>0</v>
      </c>
      <c r="K413" s="77" t="s">
        <v>60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6">
        <v>0</v>
      </c>
      <c r="S413" s="87">
        <f t="shared" si="189"/>
        <v>0</v>
      </c>
      <c r="U413" s="107" t="s">
        <v>58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190"/>
        <v>0</v>
      </c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</row>
    <row r="414" spans="1:56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188"/>
        <v>0</v>
      </c>
      <c r="K414" s="78" t="s">
        <v>23</v>
      </c>
      <c r="L414" s="91">
        <v>0</v>
      </c>
      <c r="M414" s="91">
        <v>0</v>
      </c>
      <c r="N414" s="91">
        <v>0</v>
      </c>
      <c r="O414" s="91">
        <v>0</v>
      </c>
      <c r="P414" s="91">
        <v>0</v>
      </c>
      <c r="Q414" s="91">
        <v>0</v>
      </c>
      <c r="R414" s="92">
        <v>0</v>
      </c>
      <c r="S414" s="93">
        <f t="shared" si="189"/>
        <v>0</v>
      </c>
      <c r="U414" s="108" t="s">
        <v>61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190"/>
        <v>0</v>
      </c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</row>
    <row r="415" spans="1:56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188"/>
        <v>0</v>
      </c>
      <c r="K415" s="79" t="s">
        <v>19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94">
        <v>0</v>
      </c>
      <c r="S415" s="95">
        <f t="shared" si="189"/>
        <v>0</v>
      </c>
      <c r="U415" s="109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190"/>
        <v>0</v>
      </c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</row>
    <row r="416" spans="1:56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188"/>
        <v>0</v>
      </c>
      <c r="K416" s="78" t="s">
        <v>20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2">
        <v>0</v>
      </c>
      <c r="S416" s="93">
        <f t="shared" si="189"/>
        <v>0</v>
      </c>
      <c r="U416" s="108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190"/>
        <v>0</v>
      </c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</row>
    <row r="417" spans="1:56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188"/>
        <v>0</v>
      </c>
      <c r="K417" s="80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6">
        <v>0</v>
      </c>
      <c r="S417" s="97">
        <f t="shared" si="189"/>
        <v>0</v>
      </c>
      <c r="U417" s="109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190"/>
        <v>0</v>
      </c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</row>
    <row r="418" spans="1:56" ht="15">
      <c r="A418" s="35" t="s">
        <v>26</v>
      </c>
      <c r="B418" s="69">
        <f>SUM(B397:B413)</f>
        <v>68.253394614330148</v>
      </c>
      <c r="C418" s="69">
        <f t="shared" ref="C418:I418" si="191">SUM(C397:C413)</f>
        <v>71.218047288304433</v>
      </c>
      <c r="D418" s="69">
        <f t="shared" si="191"/>
        <v>26.599288615305412</v>
      </c>
      <c r="E418" s="69">
        <f t="shared" si="191"/>
        <v>132.04906997178651</v>
      </c>
      <c r="F418" s="69">
        <f t="shared" si="191"/>
        <v>0</v>
      </c>
      <c r="G418" s="69">
        <f t="shared" si="191"/>
        <v>18.381080581389451</v>
      </c>
      <c r="H418" s="70">
        <f t="shared" si="191"/>
        <v>0</v>
      </c>
      <c r="I418" s="40">
        <f t="shared" si="191"/>
        <v>316.500881071116</v>
      </c>
      <c r="K418" s="81" t="s">
        <v>26</v>
      </c>
      <c r="L418" s="69">
        <f>SUM(L397:L413)</f>
        <v>68.253394614330148</v>
      </c>
      <c r="M418" s="69">
        <f t="shared" ref="M418:S418" si="192">SUM(M397:M413)</f>
        <v>71.218047288304433</v>
      </c>
      <c r="N418" s="69">
        <f t="shared" si="192"/>
        <v>26.599288615305412</v>
      </c>
      <c r="O418" s="69">
        <f t="shared" si="192"/>
        <v>132.04906997178651</v>
      </c>
      <c r="P418" s="69">
        <f t="shared" si="192"/>
        <v>16.88150525839708</v>
      </c>
      <c r="Q418" s="69">
        <f t="shared" si="192"/>
        <v>18.381080581389451</v>
      </c>
      <c r="R418" s="70">
        <f t="shared" si="192"/>
        <v>0</v>
      </c>
      <c r="S418" s="98">
        <f t="shared" si="192"/>
        <v>333.382386329513</v>
      </c>
      <c r="U418" s="110" t="s">
        <v>59</v>
      </c>
      <c r="V418" s="130">
        <f>SUM(V397:V413)</f>
        <v>49.182622691070954</v>
      </c>
      <c r="W418" s="130">
        <f t="shared" ref="W418:AH418" si="193">SUM(W397:W413)</f>
        <v>13.93517775107869</v>
      </c>
      <c r="X418" s="130">
        <f t="shared" si="193"/>
        <v>18.381080581389451</v>
      </c>
      <c r="Y418" s="130">
        <f t="shared" si="193"/>
        <v>71.218047288304433</v>
      </c>
      <c r="Z418" s="130">
        <f t="shared" si="193"/>
        <v>14.918594947666939</v>
      </c>
      <c r="AA418" s="130">
        <f t="shared" si="193"/>
        <v>126.66551925602505</v>
      </c>
      <c r="AB418" s="130">
        <f t="shared" si="193"/>
        <v>16.88150525839708</v>
      </c>
      <c r="AC418" s="130">
        <f t="shared" si="193"/>
        <v>22.199838555580435</v>
      </c>
      <c r="AD418" s="131">
        <f t="shared" si="193"/>
        <v>5.1355941721805118</v>
      </c>
      <c r="AE418" s="131">
        <f t="shared" si="193"/>
        <v>5.3835507157614471</v>
      </c>
      <c r="AF418" s="131">
        <f t="shared" si="193"/>
        <v>0</v>
      </c>
      <c r="AG418" s="131">
        <f t="shared" si="193"/>
        <v>11.680693667638472</v>
      </c>
      <c r="AH418" s="131">
        <f t="shared" si="193"/>
        <v>0</v>
      </c>
      <c r="AI418" s="132">
        <f>SUM(V418:AC418)</f>
        <v>333.382386329513</v>
      </c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</row>
    <row r="419" spans="1:56" s="3" customFormat="1" ht="15" thickBot="1">
      <c r="A419" s="32" t="s">
        <v>83</v>
      </c>
      <c r="B419" s="49">
        <f>IF($I418=0,"-",B418/$I418)</f>
        <v>0.215649935581045</v>
      </c>
      <c r="C419" s="49">
        <f t="shared" ref="C419:H419" si="194">IF($I418=0,"-",C418/$I418)</f>
        <v>0.22501690057634352</v>
      </c>
      <c r="D419" s="49">
        <f t="shared" si="194"/>
        <v>8.4041752191295477E-2</v>
      </c>
      <c r="E419" s="49">
        <f t="shared" si="194"/>
        <v>0.41721548933734504</v>
      </c>
      <c r="F419" s="49">
        <f t="shared" si="194"/>
        <v>0</v>
      </c>
      <c r="G419" s="49">
        <f t="shared" si="194"/>
        <v>5.8075922313970824E-2</v>
      </c>
      <c r="H419" s="71">
        <f t="shared" si="194"/>
        <v>0</v>
      </c>
      <c r="I419" s="50">
        <f>SUM(B419:H419)</f>
        <v>1</v>
      </c>
      <c r="J419" s="5"/>
      <c r="K419" s="82" t="s">
        <v>83</v>
      </c>
      <c r="L419" s="99">
        <f>IF($S418=0,"-",L418/$S418)</f>
        <v>0.20473005597502963</v>
      </c>
      <c r="M419" s="99">
        <f t="shared" ref="M419:R419" si="195">IF($S418=0,"-",M418/$S418)</f>
        <v>0.21362270536366301</v>
      </c>
      <c r="N419" s="99">
        <f t="shared" si="195"/>
        <v>7.9786124600520578E-2</v>
      </c>
      <c r="O419" s="99">
        <f t="shared" si="195"/>
        <v>0.39608892187024558</v>
      </c>
      <c r="P419" s="99">
        <f t="shared" si="195"/>
        <v>5.0637064076059224E-2</v>
      </c>
      <c r="Q419" s="99">
        <f t="shared" si="195"/>
        <v>5.5135128114482061E-2</v>
      </c>
      <c r="R419" s="100">
        <f t="shared" si="195"/>
        <v>0</v>
      </c>
      <c r="S419" s="101">
        <f>SUM(L419:R419)</f>
        <v>1</v>
      </c>
      <c r="T419" s="5"/>
      <c r="U419" s="111" t="s">
        <v>83</v>
      </c>
      <c r="V419" s="133">
        <f>+V418/$AI418</f>
        <v>0.14752615827297835</v>
      </c>
      <c r="W419" s="133">
        <f t="shared" ref="W419:AH419" si="196">+W418/$AI418</f>
        <v>4.1799382098444908E-2</v>
      </c>
      <c r="X419" s="133">
        <f t="shared" si="196"/>
        <v>5.5135128114482061E-2</v>
      </c>
      <c r="Y419" s="133">
        <f t="shared" si="196"/>
        <v>0.21362270536366301</v>
      </c>
      <c r="Z419" s="133">
        <f t="shared" si="196"/>
        <v>4.4749199596050331E-2</v>
      </c>
      <c r="AA419" s="133">
        <f t="shared" si="196"/>
        <v>0.37994064608689215</v>
      </c>
      <c r="AB419" s="133">
        <f t="shared" si="196"/>
        <v>5.0637064076059224E-2</v>
      </c>
      <c r="AC419" s="133">
        <f t="shared" si="196"/>
        <v>6.6589716391430048E-2</v>
      </c>
      <c r="AD419" s="133">
        <f t="shared" si="196"/>
        <v>1.5404515603606376E-2</v>
      </c>
      <c r="AE419" s="133">
        <f t="shared" si="196"/>
        <v>1.6148275783353414E-2</v>
      </c>
      <c r="AF419" s="133">
        <f t="shared" si="196"/>
        <v>0</v>
      </c>
      <c r="AG419" s="133">
        <f t="shared" si="196"/>
        <v>3.503692500447024E-2</v>
      </c>
      <c r="AH419" s="133">
        <f t="shared" si="196"/>
        <v>0</v>
      </c>
      <c r="AI419" s="134">
        <f>SUM(V419:AC419)</f>
        <v>1</v>
      </c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</row>
    <row r="420" spans="1:56" ht="15" thickBot="1">
      <c r="A420" s="33"/>
      <c r="B420" s="33"/>
      <c r="C420" s="33"/>
      <c r="D420" s="33"/>
      <c r="E420" s="33"/>
      <c r="F420" s="33"/>
      <c r="G420" s="33"/>
      <c r="H420" s="33"/>
      <c r="I420" s="33"/>
      <c r="K420" s="33"/>
      <c r="L420" s="33"/>
      <c r="M420" s="33"/>
      <c r="N420" s="33"/>
      <c r="O420" s="33"/>
      <c r="P420" s="33"/>
      <c r="Q420" s="33"/>
      <c r="R420" s="33"/>
      <c r="S420" s="33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</row>
    <row r="421" spans="1:56" ht="51" customHeight="1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7" t="s">
        <v>39</v>
      </c>
      <c r="L421" s="84" t="s">
        <v>0</v>
      </c>
      <c r="M421" s="84" t="s">
        <v>1</v>
      </c>
      <c r="N421" s="84" t="s">
        <v>2</v>
      </c>
      <c r="O421" s="84" t="s">
        <v>3</v>
      </c>
      <c r="P421" s="84" t="s">
        <v>27</v>
      </c>
      <c r="Q421" s="84" t="s">
        <v>4</v>
      </c>
      <c r="R421" s="84" t="s">
        <v>5</v>
      </c>
      <c r="S421" s="85" t="s">
        <v>6</v>
      </c>
      <c r="U421" s="415" t="s">
        <v>39</v>
      </c>
      <c r="V421" s="114" t="s">
        <v>68</v>
      </c>
      <c r="W421" s="114" t="s">
        <v>69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51</v>
      </c>
      <c r="AC421" s="114" t="s">
        <v>63</v>
      </c>
      <c r="AD421" s="115" t="s">
        <v>70</v>
      </c>
      <c r="AE421" s="115" t="s">
        <v>71</v>
      </c>
      <c r="AF421" s="115" t="s">
        <v>72</v>
      </c>
      <c r="AG421" s="115" t="s">
        <v>73</v>
      </c>
      <c r="AH421" s="115" t="s">
        <v>74</v>
      </c>
      <c r="AI421" s="116" t="s">
        <v>59</v>
      </c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</row>
    <row r="422" spans="1:56" ht="15" customHeight="1">
      <c r="A422" s="447" t="s">
        <v>39</v>
      </c>
      <c r="B422" s="387" t="s">
        <v>115</v>
      </c>
      <c r="C422" s="388"/>
      <c r="D422" s="388"/>
      <c r="E422" s="388"/>
      <c r="F422" s="388"/>
      <c r="G422" s="388"/>
      <c r="H422" s="388"/>
      <c r="I422" s="389"/>
      <c r="K422" s="408" t="s">
        <v>39</v>
      </c>
      <c r="L422" s="390" t="s">
        <v>115</v>
      </c>
      <c r="M422" s="391"/>
      <c r="N422" s="391"/>
      <c r="O422" s="391"/>
      <c r="P422" s="391"/>
      <c r="Q422" s="391"/>
      <c r="R422" s="391"/>
      <c r="S422" s="392"/>
      <c r="U422" s="416" t="s">
        <v>39</v>
      </c>
      <c r="V422" s="413" t="s">
        <v>115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</row>
    <row r="423" spans="1:56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  <c r="K423" s="83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2">
        <v>0</v>
      </c>
      <c r="S423" s="103">
        <f>SUM(L423:R423)</f>
        <v>0</v>
      </c>
      <c r="U423" s="104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</row>
    <row r="424" spans="1:56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197">SUM(B424:H424)</f>
        <v>0</v>
      </c>
      <c r="K424" s="75" t="s">
        <v>8</v>
      </c>
      <c r="L424" s="88">
        <v>0</v>
      </c>
      <c r="M424" s="88">
        <v>0</v>
      </c>
      <c r="N424" s="88">
        <v>0</v>
      </c>
      <c r="O424" s="88">
        <v>0</v>
      </c>
      <c r="P424" s="88">
        <v>0</v>
      </c>
      <c r="Q424" s="88">
        <v>0</v>
      </c>
      <c r="R424" s="89">
        <v>0</v>
      </c>
      <c r="S424" s="90">
        <f t="shared" ref="S424:S443" si="198">SUM(L424:R424)</f>
        <v>0</v>
      </c>
      <c r="U424" s="105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199">SUM(V424:AC424)</f>
        <v>0</v>
      </c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</row>
    <row r="425" spans="1:56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197"/>
        <v>0</v>
      </c>
      <c r="K425" s="76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6">
        <v>0</v>
      </c>
      <c r="S425" s="87">
        <f t="shared" si="198"/>
        <v>0</v>
      </c>
      <c r="U425" s="106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199"/>
        <v>0</v>
      </c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</row>
    <row r="426" spans="1:56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197"/>
        <v>0</v>
      </c>
      <c r="K426" s="75" t="s">
        <v>52</v>
      </c>
      <c r="L426" s="88">
        <v>0</v>
      </c>
      <c r="M426" s="88">
        <v>0</v>
      </c>
      <c r="N426" s="88">
        <v>0</v>
      </c>
      <c r="O426" s="88">
        <v>0</v>
      </c>
      <c r="P426" s="88">
        <v>0</v>
      </c>
      <c r="Q426" s="88">
        <v>0</v>
      </c>
      <c r="R426" s="89">
        <v>0</v>
      </c>
      <c r="S426" s="90">
        <f t="shared" si="198"/>
        <v>0</v>
      </c>
      <c r="U426" s="105" t="s">
        <v>52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199"/>
        <v>0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</row>
    <row r="427" spans="1:56" ht="15">
      <c r="A427" s="29" t="s">
        <v>16</v>
      </c>
      <c r="B427" s="44">
        <v>90.619637120460709</v>
      </c>
      <c r="C427" s="44">
        <v>0</v>
      </c>
      <c r="D427" s="44">
        <v>3.2396835978644072</v>
      </c>
      <c r="E427" s="44">
        <v>0</v>
      </c>
      <c r="F427" s="457"/>
      <c r="G427" s="44">
        <v>0</v>
      </c>
      <c r="H427" s="45">
        <v>0</v>
      </c>
      <c r="I427" s="40">
        <f t="shared" si="197"/>
        <v>93.859320718325122</v>
      </c>
      <c r="K427" s="76" t="s">
        <v>16</v>
      </c>
      <c r="L427" s="44">
        <v>90.619637120460709</v>
      </c>
      <c r="M427" s="44">
        <v>0</v>
      </c>
      <c r="N427" s="44">
        <v>3.2396835978644072</v>
      </c>
      <c r="O427" s="44">
        <v>0</v>
      </c>
      <c r="P427" s="44">
        <v>0</v>
      </c>
      <c r="Q427" s="44">
        <v>0</v>
      </c>
      <c r="R427" s="86">
        <v>0</v>
      </c>
      <c r="S427" s="87">
        <f t="shared" si="198"/>
        <v>93.859320718325122</v>
      </c>
      <c r="U427" s="106" t="s">
        <v>16</v>
      </c>
      <c r="V427" s="117">
        <v>61.20097781080824</v>
      </c>
      <c r="W427" s="117">
        <v>0</v>
      </c>
      <c r="X427" s="117">
        <v>0</v>
      </c>
      <c r="Y427" s="117">
        <v>0</v>
      </c>
      <c r="Z427" s="117">
        <v>3.036060604871492</v>
      </c>
      <c r="AA427" s="117">
        <v>0</v>
      </c>
      <c r="AB427" s="117">
        <v>0</v>
      </c>
      <c r="AC427" s="118">
        <v>29.622282302645381</v>
      </c>
      <c r="AD427" s="119">
        <v>29.418659309652465</v>
      </c>
      <c r="AE427" s="119">
        <v>0</v>
      </c>
      <c r="AF427" s="119">
        <v>0</v>
      </c>
      <c r="AG427" s="119">
        <v>0.20362299299291536</v>
      </c>
      <c r="AH427" s="119">
        <v>0</v>
      </c>
      <c r="AI427" s="120">
        <f t="shared" si="199"/>
        <v>93.859320718325108</v>
      </c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</row>
    <row r="428" spans="1:56" ht="15">
      <c r="A428" s="28" t="s">
        <v>64</v>
      </c>
      <c r="B428" s="41">
        <v>26.59631704835202</v>
      </c>
      <c r="C428" s="41">
        <v>12.479451467991813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197"/>
        <v>39.075768516343835</v>
      </c>
      <c r="K428" s="75" t="s">
        <v>64</v>
      </c>
      <c r="L428" s="88">
        <v>26.59631704835202</v>
      </c>
      <c r="M428" s="88">
        <v>12.479451467991813</v>
      </c>
      <c r="N428" s="88">
        <v>0</v>
      </c>
      <c r="O428" s="88">
        <v>0</v>
      </c>
      <c r="P428" s="88">
        <v>0</v>
      </c>
      <c r="Q428" s="88">
        <v>0</v>
      </c>
      <c r="R428" s="89">
        <v>0</v>
      </c>
      <c r="S428" s="90">
        <f t="shared" si="198"/>
        <v>39.075768516343835</v>
      </c>
      <c r="U428" s="105" t="s">
        <v>53</v>
      </c>
      <c r="V428" s="121">
        <v>26.413571080917617</v>
      </c>
      <c r="W428" s="121">
        <v>0</v>
      </c>
      <c r="X428" s="121">
        <v>0</v>
      </c>
      <c r="Y428" s="121">
        <v>12.479451467991813</v>
      </c>
      <c r="Z428" s="121">
        <v>0</v>
      </c>
      <c r="AA428" s="121">
        <v>0</v>
      </c>
      <c r="AB428" s="121">
        <v>0</v>
      </c>
      <c r="AC428" s="122">
        <v>0.18274596743440505</v>
      </c>
      <c r="AD428" s="121">
        <v>0.18274596743440505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199"/>
        <v>39.075768516343835</v>
      </c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</row>
    <row r="429" spans="1:56" ht="15">
      <c r="A429" s="29" t="s">
        <v>54</v>
      </c>
      <c r="B429" s="44">
        <v>0</v>
      </c>
      <c r="C429" s="44">
        <v>0</v>
      </c>
      <c r="D429" s="44">
        <v>0</v>
      </c>
      <c r="E429" s="44">
        <v>1.2352118934720045E-2</v>
      </c>
      <c r="F429" s="457"/>
      <c r="G429" s="44">
        <v>0</v>
      </c>
      <c r="H429" s="45">
        <v>0</v>
      </c>
      <c r="I429" s="40">
        <f t="shared" si="197"/>
        <v>1.2352118934720045E-2</v>
      </c>
      <c r="K429" s="76" t="s">
        <v>54</v>
      </c>
      <c r="L429" s="44">
        <v>0</v>
      </c>
      <c r="M429" s="44">
        <v>0</v>
      </c>
      <c r="N429" s="44">
        <v>0</v>
      </c>
      <c r="O429" s="44">
        <v>1.2352118934720045E-2</v>
      </c>
      <c r="P429" s="44">
        <v>142.70418636520623</v>
      </c>
      <c r="Q429" s="44">
        <v>0</v>
      </c>
      <c r="R429" s="86">
        <v>0</v>
      </c>
      <c r="S429" s="87">
        <f t="shared" si="198"/>
        <v>142.71653848414095</v>
      </c>
      <c r="U429" s="106" t="s">
        <v>54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1.2352118934720045E-2</v>
      </c>
      <c r="AB429" s="117">
        <v>142.70418636520623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199"/>
        <v>142.71653848414095</v>
      </c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</row>
    <row r="430" spans="1:56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197"/>
        <v>0</v>
      </c>
      <c r="K430" s="75" t="s">
        <v>12</v>
      </c>
      <c r="L430" s="88">
        <v>0</v>
      </c>
      <c r="M430" s="88">
        <v>0</v>
      </c>
      <c r="N430" s="88">
        <v>0</v>
      </c>
      <c r="O430" s="88">
        <v>0</v>
      </c>
      <c r="P430" s="88">
        <v>16.14298713423198</v>
      </c>
      <c r="Q430" s="88">
        <v>0</v>
      </c>
      <c r="R430" s="89">
        <v>0</v>
      </c>
      <c r="S430" s="90">
        <f t="shared" si="198"/>
        <v>16.14298713423198</v>
      </c>
      <c r="U430" s="105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16.14298713423198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199"/>
        <v>16.14298713423198</v>
      </c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</row>
    <row r="431" spans="1:56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197"/>
        <v>0</v>
      </c>
      <c r="K431" s="76" t="s">
        <v>55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6">
        <v>0</v>
      </c>
      <c r="S431" s="87">
        <f t="shared" si="198"/>
        <v>0</v>
      </c>
      <c r="U431" s="106" t="s">
        <v>55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199"/>
        <v>0</v>
      </c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</row>
    <row r="432" spans="1:56" ht="15">
      <c r="A432" s="28" t="s">
        <v>17</v>
      </c>
      <c r="B432" s="41">
        <v>0</v>
      </c>
      <c r="C432" s="41">
        <v>0</v>
      </c>
      <c r="D432" s="41">
        <v>0</v>
      </c>
      <c r="E432" s="41">
        <v>0</v>
      </c>
      <c r="F432" s="457"/>
      <c r="G432" s="41">
        <v>0</v>
      </c>
      <c r="H432" s="42">
        <v>0</v>
      </c>
      <c r="I432" s="43">
        <f t="shared" si="197"/>
        <v>0</v>
      </c>
      <c r="K432" s="75" t="s">
        <v>17</v>
      </c>
      <c r="L432" s="88">
        <v>0</v>
      </c>
      <c r="M432" s="88">
        <v>0</v>
      </c>
      <c r="N432" s="88">
        <v>0</v>
      </c>
      <c r="O432" s="88">
        <v>0</v>
      </c>
      <c r="P432" s="88">
        <v>6.9211111401261523</v>
      </c>
      <c r="Q432" s="88">
        <v>0</v>
      </c>
      <c r="R432" s="89">
        <v>0</v>
      </c>
      <c r="S432" s="90">
        <f t="shared" si="198"/>
        <v>6.9211111401261523</v>
      </c>
      <c r="U432" s="105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6.9211111401261523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199"/>
        <v>6.9211111401261523</v>
      </c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</row>
    <row r="433" spans="1:56" ht="15">
      <c r="A433" s="29" t="s">
        <v>139</v>
      </c>
      <c r="B433" s="44">
        <v>27.279821503218649</v>
      </c>
      <c r="C433" s="44">
        <v>54.178635218916291</v>
      </c>
      <c r="D433" s="44">
        <v>22.206553292733368</v>
      </c>
      <c r="E433" s="44">
        <v>0</v>
      </c>
      <c r="F433" s="457"/>
      <c r="G433" s="44">
        <v>0</v>
      </c>
      <c r="H433" s="45">
        <v>0</v>
      </c>
      <c r="I433" s="40">
        <f t="shared" si="197"/>
        <v>103.6650100148683</v>
      </c>
      <c r="K433" s="76" t="s">
        <v>139</v>
      </c>
      <c r="L433" s="44">
        <v>27.279821503218649</v>
      </c>
      <c r="M433" s="44">
        <v>54.178635218916291</v>
      </c>
      <c r="N433" s="44">
        <v>22.206553292733368</v>
      </c>
      <c r="O433" s="44">
        <v>0</v>
      </c>
      <c r="P433" s="44">
        <v>2.6866055911349086E-2</v>
      </c>
      <c r="Q433" s="44">
        <v>0</v>
      </c>
      <c r="R433" s="86">
        <v>0</v>
      </c>
      <c r="S433" s="87">
        <f t="shared" si="198"/>
        <v>103.69187607077966</v>
      </c>
      <c r="U433" s="106" t="s">
        <v>139</v>
      </c>
      <c r="V433" s="117">
        <v>26.16964283103977</v>
      </c>
      <c r="W433" s="117">
        <v>0</v>
      </c>
      <c r="X433" s="117">
        <v>0</v>
      </c>
      <c r="Y433" s="117">
        <v>54.178635218916291</v>
      </c>
      <c r="Z433" s="117">
        <v>22.206553292733368</v>
      </c>
      <c r="AA433" s="117">
        <v>0</v>
      </c>
      <c r="AB433" s="117">
        <v>2.6866055911349086E-2</v>
      </c>
      <c r="AC433" s="118">
        <v>1.1101786721788807</v>
      </c>
      <c r="AD433" s="117">
        <v>1.1101786721788807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199"/>
        <v>103.69187607077966</v>
      </c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</row>
    <row r="434" spans="1:56" ht="15">
      <c r="A434" s="28" t="s">
        <v>25</v>
      </c>
      <c r="B434" s="41">
        <v>159.00039063271205</v>
      </c>
      <c r="C434" s="41">
        <v>3.20414360960423E-4</v>
      </c>
      <c r="D434" s="41">
        <v>4.5431755309438442</v>
      </c>
      <c r="E434" s="41">
        <v>302.06192850801807</v>
      </c>
      <c r="F434" s="457"/>
      <c r="G434" s="41">
        <v>84.563593846410612</v>
      </c>
      <c r="H434" s="42">
        <v>0</v>
      </c>
      <c r="I434" s="43">
        <f t="shared" si="197"/>
        <v>550.16940893244555</v>
      </c>
      <c r="K434" s="75" t="s">
        <v>25</v>
      </c>
      <c r="L434" s="88">
        <v>159.00039063271205</v>
      </c>
      <c r="M434" s="88">
        <v>3.20414360960423E-4</v>
      </c>
      <c r="N434" s="88">
        <v>4.5431755309438442</v>
      </c>
      <c r="O434" s="88">
        <v>302.06192850801807</v>
      </c>
      <c r="P434" s="88">
        <v>0.62957800126750385</v>
      </c>
      <c r="Q434" s="88">
        <v>84.563593846410612</v>
      </c>
      <c r="R434" s="89">
        <v>0</v>
      </c>
      <c r="S434" s="90">
        <f t="shared" si="198"/>
        <v>550.79898693371308</v>
      </c>
      <c r="U434" s="105" t="s">
        <v>25</v>
      </c>
      <c r="V434" s="121">
        <v>0.21664090409188541</v>
      </c>
      <c r="W434" s="121">
        <v>151.02553076319961</v>
      </c>
      <c r="X434" s="121">
        <v>84.563593846410612</v>
      </c>
      <c r="Y434" s="121">
        <v>3.20414360960423E-4</v>
      </c>
      <c r="Z434" s="121">
        <v>2.4355120264922125</v>
      </c>
      <c r="AA434" s="121">
        <v>300.45323302390506</v>
      </c>
      <c r="AB434" s="121">
        <v>0.62957800126750385</v>
      </c>
      <c r="AC434" s="122">
        <v>11.474577953985175</v>
      </c>
      <c r="AD434" s="121">
        <v>7.7582189654205571</v>
      </c>
      <c r="AE434" s="121">
        <v>1.6086954841129879</v>
      </c>
      <c r="AF434" s="121">
        <v>0</v>
      </c>
      <c r="AG434" s="121">
        <v>2.1076635044516316</v>
      </c>
      <c r="AH434" s="121">
        <v>0</v>
      </c>
      <c r="AI434" s="123">
        <f t="shared" si="199"/>
        <v>550.79898693371308</v>
      </c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</row>
    <row r="435" spans="1:56" ht="15">
      <c r="A435" s="29" t="s">
        <v>24</v>
      </c>
      <c r="B435" s="44">
        <v>9.028118295913881</v>
      </c>
      <c r="C435" s="44">
        <v>0</v>
      </c>
      <c r="D435" s="44">
        <v>0</v>
      </c>
      <c r="E435" s="44">
        <v>0</v>
      </c>
      <c r="F435" s="457"/>
      <c r="G435" s="44">
        <v>0</v>
      </c>
      <c r="H435" s="45">
        <v>0</v>
      </c>
      <c r="I435" s="40">
        <f t="shared" si="197"/>
        <v>9.028118295913881</v>
      </c>
      <c r="K435" s="76" t="s">
        <v>24</v>
      </c>
      <c r="L435" s="44">
        <v>9.028118295913881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6">
        <v>0</v>
      </c>
      <c r="S435" s="87">
        <f t="shared" si="198"/>
        <v>9.028118295913881</v>
      </c>
      <c r="U435" s="106" t="s">
        <v>24</v>
      </c>
      <c r="V435" s="117">
        <v>7.6139886019638556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1.4141296939500245</v>
      </c>
      <c r="AD435" s="117">
        <v>1.4141296939500245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199"/>
        <v>9.028118295913881</v>
      </c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</row>
    <row r="436" spans="1:56" ht="15">
      <c r="A436" s="28" t="s">
        <v>56</v>
      </c>
      <c r="B436" s="41">
        <v>18.224238783549321</v>
      </c>
      <c r="C436" s="41">
        <v>1.2082042967306947</v>
      </c>
      <c r="D436" s="41">
        <v>13.826281648651197</v>
      </c>
      <c r="E436" s="41">
        <v>0</v>
      </c>
      <c r="F436" s="457"/>
      <c r="G436" s="41">
        <v>0</v>
      </c>
      <c r="H436" s="42">
        <v>0</v>
      </c>
      <c r="I436" s="43">
        <f t="shared" si="197"/>
        <v>33.258724728931213</v>
      </c>
      <c r="K436" s="75" t="s">
        <v>56</v>
      </c>
      <c r="L436" s="88">
        <v>18.224238783549321</v>
      </c>
      <c r="M436" s="88">
        <v>1.2082042967306947</v>
      </c>
      <c r="N436" s="88">
        <v>13.826281648651197</v>
      </c>
      <c r="O436" s="88">
        <v>0</v>
      </c>
      <c r="P436" s="88">
        <v>0</v>
      </c>
      <c r="Q436" s="88">
        <v>0</v>
      </c>
      <c r="R436" s="89">
        <v>0</v>
      </c>
      <c r="S436" s="90">
        <f t="shared" si="198"/>
        <v>33.258724728931213</v>
      </c>
      <c r="U436" s="105" t="s">
        <v>56</v>
      </c>
      <c r="V436" s="121">
        <v>18.224238783549321</v>
      </c>
      <c r="W436" s="121">
        <v>0</v>
      </c>
      <c r="X436" s="121">
        <v>0</v>
      </c>
      <c r="Y436" s="121">
        <v>1.2082042967306947</v>
      </c>
      <c r="Z436" s="121">
        <v>13.826281648651197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199"/>
        <v>33.258724728931213</v>
      </c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</row>
    <row r="437" spans="1:56" ht="15">
      <c r="A437" s="29" t="s">
        <v>22</v>
      </c>
      <c r="B437" s="44">
        <v>21.91335956295611</v>
      </c>
      <c r="C437" s="44">
        <v>0</v>
      </c>
      <c r="D437" s="44">
        <v>116.67588826623674</v>
      </c>
      <c r="E437" s="44">
        <v>0</v>
      </c>
      <c r="F437" s="457"/>
      <c r="G437" s="44">
        <v>0</v>
      </c>
      <c r="H437" s="45">
        <v>0</v>
      </c>
      <c r="I437" s="40">
        <f t="shared" si="197"/>
        <v>138.58924782919286</v>
      </c>
      <c r="K437" s="76" t="s">
        <v>22</v>
      </c>
      <c r="L437" s="44">
        <v>21.91335956295611</v>
      </c>
      <c r="M437" s="44">
        <v>0</v>
      </c>
      <c r="N437" s="44">
        <v>116.67588826623674</v>
      </c>
      <c r="O437" s="44">
        <v>0</v>
      </c>
      <c r="P437" s="44">
        <v>5.2080443082257979</v>
      </c>
      <c r="Q437" s="44">
        <v>0</v>
      </c>
      <c r="R437" s="86">
        <v>0</v>
      </c>
      <c r="S437" s="87">
        <f t="shared" si="198"/>
        <v>143.79729213741865</v>
      </c>
      <c r="U437" s="106" t="s">
        <v>22</v>
      </c>
      <c r="V437" s="117">
        <v>21.846683609982861</v>
      </c>
      <c r="W437" s="117">
        <v>0</v>
      </c>
      <c r="X437" s="117">
        <v>0</v>
      </c>
      <c r="Y437" s="117">
        <v>0</v>
      </c>
      <c r="Z437" s="117">
        <v>108.49198473065569</v>
      </c>
      <c r="AA437" s="117">
        <v>0</v>
      </c>
      <c r="AB437" s="117">
        <v>5.2080443082257979</v>
      </c>
      <c r="AC437" s="118">
        <v>8.25057948855431</v>
      </c>
      <c r="AD437" s="117">
        <v>6.6675952973249644E-2</v>
      </c>
      <c r="AE437" s="117">
        <v>0</v>
      </c>
      <c r="AF437" s="117">
        <v>0</v>
      </c>
      <c r="AG437" s="117">
        <v>8.1839035355810594</v>
      </c>
      <c r="AH437" s="117">
        <v>0</v>
      </c>
      <c r="AI437" s="120">
        <f t="shared" si="199"/>
        <v>143.79729213741865</v>
      </c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</row>
    <row r="438" spans="1:56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197"/>
        <v>0</v>
      </c>
      <c r="K438" s="75" t="s">
        <v>21</v>
      </c>
      <c r="L438" s="88">
        <v>0</v>
      </c>
      <c r="M438" s="88">
        <v>0</v>
      </c>
      <c r="N438" s="88">
        <v>0</v>
      </c>
      <c r="O438" s="88">
        <v>0</v>
      </c>
      <c r="P438" s="88">
        <v>0</v>
      </c>
      <c r="Q438" s="88">
        <v>0</v>
      </c>
      <c r="R438" s="89">
        <v>0</v>
      </c>
      <c r="S438" s="90">
        <f t="shared" si="198"/>
        <v>0</v>
      </c>
      <c r="U438" s="105" t="s">
        <v>57</v>
      </c>
      <c r="V438" s="121">
        <v>0</v>
      </c>
      <c r="W438" s="121">
        <v>0</v>
      </c>
      <c r="X438" s="121">
        <v>0</v>
      </c>
      <c r="Y438" s="121">
        <v>0</v>
      </c>
      <c r="Z438" s="121">
        <v>0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199"/>
        <v>0</v>
      </c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</row>
    <row r="439" spans="1:56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197"/>
        <v>0</v>
      </c>
      <c r="K439" s="77" t="s">
        <v>60</v>
      </c>
      <c r="L439" s="44">
        <v>0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6">
        <v>0</v>
      </c>
      <c r="S439" s="87">
        <f t="shared" si="198"/>
        <v>0</v>
      </c>
      <c r="U439" s="107" t="s">
        <v>58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199"/>
        <v>0</v>
      </c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</row>
    <row r="440" spans="1:56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197"/>
        <v>0</v>
      </c>
      <c r="K440" s="78" t="s">
        <v>23</v>
      </c>
      <c r="L440" s="91">
        <v>0</v>
      </c>
      <c r="M440" s="91">
        <v>0</v>
      </c>
      <c r="N440" s="91">
        <v>0</v>
      </c>
      <c r="O440" s="91">
        <v>0</v>
      </c>
      <c r="P440" s="91">
        <v>0</v>
      </c>
      <c r="Q440" s="91">
        <v>0</v>
      </c>
      <c r="R440" s="92">
        <v>0</v>
      </c>
      <c r="S440" s="93">
        <f t="shared" si="198"/>
        <v>0</v>
      </c>
      <c r="U440" s="108" t="s">
        <v>61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199"/>
        <v>0</v>
      </c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</row>
    <row r="441" spans="1:56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197"/>
        <v>0</v>
      </c>
      <c r="K441" s="79" t="s">
        <v>19</v>
      </c>
      <c r="L441" s="64">
        <v>0</v>
      </c>
      <c r="M441" s="64">
        <v>0</v>
      </c>
      <c r="N441" s="64">
        <v>0</v>
      </c>
      <c r="O441" s="64">
        <v>0</v>
      </c>
      <c r="P441" s="64">
        <v>0</v>
      </c>
      <c r="Q441" s="64">
        <v>0</v>
      </c>
      <c r="R441" s="94">
        <v>0</v>
      </c>
      <c r="S441" s="95">
        <f t="shared" si="198"/>
        <v>0</v>
      </c>
      <c r="U441" s="109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199"/>
        <v>0</v>
      </c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</row>
    <row r="442" spans="1:56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197"/>
        <v>0</v>
      </c>
      <c r="K442" s="78" t="s">
        <v>20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s="91">
        <v>0</v>
      </c>
      <c r="R442" s="92">
        <v>0</v>
      </c>
      <c r="S442" s="93">
        <f t="shared" si="198"/>
        <v>0</v>
      </c>
      <c r="U442" s="108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199"/>
        <v>0</v>
      </c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</row>
    <row r="443" spans="1:56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197"/>
        <v>0</v>
      </c>
      <c r="K443" s="80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6">
        <v>0</v>
      </c>
      <c r="S443" s="97">
        <f t="shared" si="198"/>
        <v>0</v>
      </c>
      <c r="U443" s="109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199"/>
        <v>0</v>
      </c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</row>
    <row r="444" spans="1:56" ht="15">
      <c r="A444" s="35" t="s">
        <v>26</v>
      </c>
      <c r="B444" s="69">
        <f>SUM(B423:B439)</f>
        <v>352.66188294716272</v>
      </c>
      <c r="C444" s="69">
        <f t="shared" ref="C444:I444" si="200">SUM(C423:C439)</f>
        <v>67.866611397999762</v>
      </c>
      <c r="D444" s="69">
        <f t="shared" si="200"/>
        <v>160.49158233642956</v>
      </c>
      <c r="E444" s="69">
        <f t="shared" si="200"/>
        <v>302.07428062695277</v>
      </c>
      <c r="F444" s="69">
        <f t="shared" si="200"/>
        <v>0</v>
      </c>
      <c r="G444" s="69">
        <f t="shared" si="200"/>
        <v>84.563593846410612</v>
      </c>
      <c r="H444" s="70">
        <f t="shared" si="200"/>
        <v>0</v>
      </c>
      <c r="I444" s="40">
        <f t="shared" si="200"/>
        <v>967.6579511549553</v>
      </c>
      <c r="K444" s="81" t="s">
        <v>26</v>
      </c>
      <c r="L444" s="69">
        <f>SUM(L423:L439)</f>
        <v>352.66188294716272</v>
      </c>
      <c r="M444" s="69">
        <f t="shared" ref="M444:S444" si="201">SUM(M423:M439)</f>
        <v>67.866611397999762</v>
      </c>
      <c r="N444" s="69">
        <f t="shared" si="201"/>
        <v>160.49158233642956</v>
      </c>
      <c r="O444" s="69">
        <f t="shared" si="201"/>
        <v>302.07428062695277</v>
      </c>
      <c r="P444" s="69">
        <f t="shared" si="201"/>
        <v>171.63277300496901</v>
      </c>
      <c r="Q444" s="69">
        <f t="shared" si="201"/>
        <v>84.563593846410612</v>
      </c>
      <c r="R444" s="70">
        <f t="shared" si="201"/>
        <v>0</v>
      </c>
      <c r="S444" s="98">
        <f t="shared" si="201"/>
        <v>1139.2907241599244</v>
      </c>
      <c r="U444" s="110" t="s">
        <v>59</v>
      </c>
      <c r="V444" s="130">
        <f>SUM(V423:V439)</f>
        <v>161.68574362235353</v>
      </c>
      <c r="W444" s="130">
        <f t="shared" ref="W444:AH444" si="202">SUM(W423:W439)</f>
        <v>151.02553076319961</v>
      </c>
      <c r="X444" s="130">
        <f t="shared" si="202"/>
        <v>84.563593846410612</v>
      </c>
      <c r="Y444" s="130">
        <f t="shared" si="202"/>
        <v>67.866611397999762</v>
      </c>
      <c r="Z444" s="130">
        <f t="shared" si="202"/>
        <v>149.99639230340395</v>
      </c>
      <c r="AA444" s="130">
        <f t="shared" si="202"/>
        <v>300.46558514283976</v>
      </c>
      <c r="AB444" s="130">
        <f t="shared" si="202"/>
        <v>171.63277300496901</v>
      </c>
      <c r="AC444" s="130">
        <f t="shared" si="202"/>
        <v>52.054494078748171</v>
      </c>
      <c r="AD444" s="131">
        <f t="shared" si="202"/>
        <v>39.950608561609577</v>
      </c>
      <c r="AE444" s="131">
        <f t="shared" si="202"/>
        <v>1.6086954841129879</v>
      </c>
      <c r="AF444" s="131">
        <f t="shared" si="202"/>
        <v>0</v>
      </c>
      <c r="AG444" s="131">
        <f t="shared" si="202"/>
        <v>10.495190033025606</v>
      </c>
      <c r="AH444" s="131">
        <f t="shared" si="202"/>
        <v>0</v>
      </c>
      <c r="AI444" s="132">
        <f>SUM(V444:AC444)</f>
        <v>1139.2907241599244</v>
      </c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</row>
    <row r="445" spans="1:56" s="3" customFormat="1" ht="15" thickBot="1">
      <c r="A445" s="32" t="s">
        <v>83</v>
      </c>
      <c r="B445" s="49">
        <f>IF($I444=0,"-",B444/$I444)</f>
        <v>0.36444890730886936</v>
      </c>
      <c r="C445" s="49">
        <f t="shared" ref="C445:H445" si="203">IF($I444=0,"-",C444/$I444)</f>
        <v>7.013491835311958E-2</v>
      </c>
      <c r="D445" s="49">
        <f t="shared" si="203"/>
        <v>0.16585569533622252</v>
      </c>
      <c r="E445" s="49">
        <f t="shared" si="203"/>
        <v>0.31217051466007156</v>
      </c>
      <c r="F445" s="49">
        <f t="shared" si="203"/>
        <v>0</v>
      </c>
      <c r="G445" s="49">
        <f t="shared" si="203"/>
        <v>8.7389964341717141E-2</v>
      </c>
      <c r="H445" s="71">
        <f t="shared" si="203"/>
        <v>0</v>
      </c>
      <c r="I445" s="50">
        <f>SUM(B445:H445)</f>
        <v>1</v>
      </c>
      <c r="J445" s="5"/>
      <c r="K445" s="82" t="s">
        <v>83</v>
      </c>
      <c r="L445" s="99">
        <f>IF($S444=0,"-",L444/$S444)</f>
        <v>0.30954511914173971</v>
      </c>
      <c r="M445" s="99">
        <f t="shared" ref="M445:R445" si="204">IF($S444=0,"-",M444/$S444)</f>
        <v>5.956917752318433E-2</v>
      </c>
      <c r="N445" s="99">
        <f t="shared" si="204"/>
        <v>0.14086973494387992</v>
      </c>
      <c r="O445" s="99">
        <f t="shared" si="204"/>
        <v>0.26514240326997524</v>
      </c>
      <c r="P445" s="99">
        <f t="shared" si="204"/>
        <v>0.15064879346887108</v>
      </c>
      <c r="Q445" s="99">
        <f t="shared" si="204"/>
        <v>7.422477165234978E-2</v>
      </c>
      <c r="R445" s="100">
        <f t="shared" si="204"/>
        <v>0</v>
      </c>
      <c r="S445" s="101">
        <f>SUM(L445:R445)</f>
        <v>1</v>
      </c>
      <c r="T445" s="5"/>
      <c r="U445" s="111" t="s">
        <v>83</v>
      </c>
      <c r="V445" s="133">
        <f>+V444/$AI444</f>
        <v>0.14191789698066337</v>
      </c>
      <c r="W445" s="133">
        <f t="shared" ref="W445:AH445" si="205">+W444/$AI444</f>
        <v>0.13256101147892771</v>
      </c>
      <c r="X445" s="133">
        <f t="shared" si="205"/>
        <v>7.422477165234978E-2</v>
      </c>
      <c r="Y445" s="133">
        <f t="shared" si="205"/>
        <v>5.956917752318433E-2</v>
      </c>
      <c r="Z445" s="133">
        <f t="shared" si="205"/>
        <v>0.1316576964268768</v>
      </c>
      <c r="AA445" s="133">
        <f t="shared" si="205"/>
        <v>0.26373038836456186</v>
      </c>
      <c r="AB445" s="133">
        <f t="shared" si="205"/>
        <v>0.15064879346887108</v>
      </c>
      <c r="AC445" s="133">
        <f t="shared" si="205"/>
        <v>4.5690264104565101E-2</v>
      </c>
      <c r="AD445" s="133">
        <f t="shared" si="205"/>
        <v>3.5066210682148623E-2</v>
      </c>
      <c r="AE445" s="133">
        <f t="shared" si="205"/>
        <v>1.4120149054133546E-3</v>
      </c>
      <c r="AF445" s="133">
        <f t="shared" si="205"/>
        <v>0</v>
      </c>
      <c r="AG445" s="133">
        <f t="shared" si="205"/>
        <v>9.2120385170031249E-3</v>
      </c>
      <c r="AH445" s="133">
        <f t="shared" si="205"/>
        <v>0</v>
      </c>
      <c r="AI445" s="134">
        <f>SUM(V445:AC445)</f>
        <v>1</v>
      </c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</row>
    <row r="446" spans="1:56" ht="15" thickBot="1">
      <c r="A446" s="33"/>
      <c r="B446" s="33"/>
      <c r="C446" s="33"/>
      <c r="D446" s="33"/>
      <c r="E446" s="33"/>
      <c r="F446" s="33"/>
      <c r="G446" s="33"/>
      <c r="H446" s="33"/>
      <c r="I446" s="33"/>
      <c r="K446" s="33"/>
      <c r="L446" s="33"/>
      <c r="M446" s="33"/>
      <c r="N446" s="33"/>
      <c r="O446" s="33"/>
      <c r="P446" s="33"/>
      <c r="Q446" s="33"/>
      <c r="R446" s="33"/>
      <c r="S446" s="33"/>
      <c r="AF446" s="1"/>
      <c r="AG446" s="1"/>
      <c r="AH446" s="1"/>
      <c r="AI446" s="1"/>
    </row>
    <row r="447" spans="1:56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409" t="s">
        <v>40</v>
      </c>
      <c r="L447" s="84" t="s">
        <v>0</v>
      </c>
      <c r="M447" s="84" t="s">
        <v>1</v>
      </c>
      <c r="N447" s="84" t="s">
        <v>2</v>
      </c>
      <c r="O447" s="84" t="s">
        <v>3</v>
      </c>
      <c r="P447" s="84" t="s">
        <v>27</v>
      </c>
      <c r="Q447" s="84" t="s">
        <v>4</v>
      </c>
      <c r="R447" s="84" t="s">
        <v>5</v>
      </c>
      <c r="S447" s="85" t="s">
        <v>6</v>
      </c>
      <c r="AF447" s="1"/>
      <c r="AG447" s="1"/>
      <c r="AH447" s="1"/>
      <c r="AI447" s="1"/>
    </row>
    <row r="448" spans="1:56" ht="15">
      <c r="A448" s="451" t="s">
        <v>40</v>
      </c>
      <c r="B448" s="387" t="s">
        <v>115</v>
      </c>
      <c r="C448" s="388"/>
      <c r="D448" s="388"/>
      <c r="E448" s="388"/>
      <c r="F448" s="388"/>
      <c r="G448" s="388"/>
      <c r="H448" s="388"/>
      <c r="I448" s="389"/>
      <c r="K448" s="410" t="s">
        <v>40</v>
      </c>
      <c r="L448" s="390" t="s">
        <v>115</v>
      </c>
      <c r="M448" s="391"/>
      <c r="N448" s="391"/>
      <c r="O448" s="391"/>
      <c r="P448" s="391"/>
      <c r="Q448" s="391"/>
      <c r="R448" s="391"/>
      <c r="S448" s="392"/>
      <c r="AF448" s="1"/>
      <c r="AG448" s="1"/>
      <c r="AH448" s="1"/>
      <c r="AI448" s="1"/>
    </row>
    <row r="449" spans="1:35" ht="15">
      <c r="A449" s="27" t="s">
        <v>7</v>
      </c>
      <c r="B449" s="393"/>
      <c r="C449" s="399"/>
      <c r="D449" s="399"/>
      <c r="E449" s="394"/>
      <c r="F449" s="38">
        <v>2.9627647104039658</v>
      </c>
      <c r="G449" s="393"/>
      <c r="H449" s="394"/>
      <c r="I449" s="40">
        <f>SUM(B449:H449)</f>
        <v>2.9627647104039658</v>
      </c>
      <c r="K449" s="83" t="s">
        <v>7</v>
      </c>
      <c r="L449" s="393"/>
      <c r="M449" s="399"/>
      <c r="N449" s="399"/>
      <c r="O449" s="394"/>
      <c r="P449" s="38">
        <v>0</v>
      </c>
      <c r="Q449" s="393"/>
      <c r="R449" s="402"/>
      <c r="S449" s="103">
        <f>SUM(L449:R449)</f>
        <v>0</v>
      </c>
      <c r="AF449" s="1"/>
      <c r="AG449" s="1"/>
      <c r="AH449" s="1"/>
      <c r="AI449" s="1"/>
    </row>
    <row r="450" spans="1:35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206">SUM(B450:H450)</f>
        <v>0</v>
      </c>
      <c r="K450" s="75" t="s">
        <v>8</v>
      </c>
      <c r="L450" s="395"/>
      <c r="M450" s="400"/>
      <c r="N450" s="400"/>
      <c r="O450" s="396"/>
      <c r="P450" s="88">
        <v>0</v>
      </c>
      <c r="Q450" s="395"/>
      <c r="R450" s="403"/>
      <c r="S450" s="90">
        <f t="shared" ref="S450:S469" si="207">SUM(L450:R450)</f>
        <v>0</v>
      </c>
      <c r="AF450" s="1"/>
      <c r="AG450" s="1"/>
      <c r="AH450" s="1"/>
      <c r="AI450" s="1"/>
    </row>
    <row r="451" spans="1:35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206"/>
        <v>0</v>
      </c>
      <c r="K451" s="76" t="s">
        <v>10</v>
      </c>
      <c r="L451" s="395"/>
      <c r="M451" s="400"/>
      <c r="N451" s="400"/>
      <c r="O451" s="396"/>
      <c r="P451" s="44">
        <v>0</v>
      </c>
      <c r="Q451" s="395"/>
      <c r="R451" s="403"/>
      <c r="S451" s="87">
        <f t="shared" si="207"/>
        <v>0</v>
      </c>
      <c r="AF451" s="1"/>
      <c r="AG451" s="1"/>
      <c r="AH451" s="1"/>
      <c r="AI451" s="1"/>
    </row>
    <row r="452" spans="1:35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206"/>
        <v>0</v>
      </c>
      <c r="K452" s="75" t="s">
        <v>52</v>
      </c>
      <c r="L452" s="395"/>
      <c r="M452" s="400"/>
      <c r="N452" s="400"/>
      <c r="O452" s="396"/>
      <c r="P452" s="88">
        <v>0</v>
      </c>
      <c r="Q452" s="395"/>
      <c r="R452" s="403"/>
      <c r="S452" s="90">
        <f t="shared" si="207"/>
        <v>0</v>
      </c>
      <c r="AF452" s="1"/>
      <c r="AG452" s="1"/>
      <c r="AH452" s="1"/>
      <c r="AI452" s="1"/>
    </row>
    <row r="453" spans="1:35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206"/>
        <v>0</v>
      </c>
      <c r="K453" s="76" t="s">
        <v>16</v>
      </c>
      <c r="L453" s="395"/>
      <c r="M453" s="400"/>
      <c r="N453" s="400"/>
      <c r="O453" s="396"/>
      <c r="P453" s="44">
        <v>0</v>
      </c>
      <c r="Q453" s="395"/>
      <c r="R453" s="403"/>
      <c r="S453" s="87">
        <f t="shared" si="207"/>
        <v>0</v>
      </c>
      <c r="AF453" s="1"/>
      <c r="AG453" s="1"/>
      <c r="AH453" s="1"/>
      <c r="AI453" s="1"/>
    </row>
    <row r="454" spans="1:35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206"/>
        <v>0</v>
      </c>
      <c r="K454" s="75" t="s">
        <v>64</v>
      </c>
      <c r="L454" s="395"/>
      <c r="M454" s="400"/>
      <c r="N454" s="400"/>
      <c r="O454" s="396"/>
      <c r="P454" s="88">
        <v>0</v>
      </c>
      <c r="Q454" s="395"/>
      <c r="R454" s="403"/>
      <c r="S454" s="90">
        <f t="shared" si="207"/>
        <v>0</v>
      </c>
      <c r="AF454" s="1"/>
      <c r="AG454" s="1"/>
      <c r="AH454" s="1"/>
      <c r="AI454" s="1"/>
    </row>
    <row r="455" spans="1:35" ht="15">
      <c r="A455" s="29" t="s">
        <v>54</v>
      </c>
      <c r="B455" s="395"/>
      <c r="C455" s="400"/>
      <c r="D455" s="400"/>
      <c r="E455" s="396"/>
      <c r="F455" s="44">
        <v>292.90745790935807</v>
      </c>
      <c r="G455" s="395"/>
      <c r="H455" s="396"/>
      <c r="I455" s="40">
        <f t="shared" si="206"/>
        <v>292.90745790935807</v>
      </c>
      <c r="K455" s="76" t="s">
        <v>54</v>
      </c>
      <c r="L455" s="395"/>
      <c r="M455" s="400"/>
      <c r="N455" s="400"/>
      <c r="O455" s="396"/>
      <c r="P455" s="44">
        <v>0</v>
      </c>
      <c r="Q455" s="395"/>
      <c r="R455" s="403"/>
      <c r="S455" s="87">
        <f t="shared" si="207"/>
        <v>0</v>
      </c>
      <c r="AF455" s="1"/>
      <c r="AG455" s="1"/>
      <c r="AH455" s="1"/>
      <c r="AI455" s="1"/>
    </row>
    <row r="456" spans="1:35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206"/>
        <v>0</v>
      </c>
      <c r="K456" s="75" t="s">
        <v>12</v>
      </c>
      <c r="L456" s="395"/>
      <c r="M456" s="400"/>
      <c r="N456" s="400"/>
      <c r="O456" s="396"/>
      <c r="P456" s="88">
        <v>0</v>
      </c>
      <c r="Q456" s="395"/>
      <c r="R456" s="403"/>
      <c r="S456" s="90">
        <f t="shared" si="207"/>
        <v>0</v>
      </c>
      <c r="AF456" s="1"/>
      <c r="AG456" s="1"/>
      <c r="AH456" s="1"/>
      <c r="AI456" s="1"/>
    </row>
    <row r="457" spans="1:35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206"/>
        <v>0</v>
      </c>
      <c r="K457" s="76" t="s">
        <v>55</v>
      </c>
      <c r="L457" s="395"/>
      <c r="M457" s="400"/>
      <c r="N457" s="400"/>
      <c r="O457" s="396"/>
      <c r="P457" s="44">
        <v>0</v>
      </c>
      <c r="Q457" s="395"/>
      <c r="R457" s="403"/>
      <c r="S457" s="87">
        <f t="shared" si="207"/>
        <v>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5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206"/>
        <v>0</v>
      </c>
      <c r="K458" s="75" t="s">
        <v>17</v>
      </c>
      <c r="L458" s="395"/>
      <c r="M458" s="400"/>
      <c r="N458" s="400"/>
      <c r="O458" s="396"/>
      <c r="P458" s="88">
        <v>0</v>
      </c>
      <c r="Q458" s="395"/>
      <c r="R458" s="403"/>
      <c r="S458" s="90">
        <f t="shared" si="207"/>
        <v>0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5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206"/>
        <v>0</v>
      </c>
      <c r="K459" s="76" t="s">
        <v>139</v>
      </c>
      <c r="L459" s="395"/>
      <c r="M459" s="400"/>
      <c r="N459" s="400"/>
      <c r="O459" s="396"/>
      <c r="P459" s="44">
        <v>0</v>
      </c>
      <c r="Q459" s="395"/>
      <c r="R459" s="403"/>
      <c r="S459" s="87">
        <f t="shared" si="207"/>
        <v>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5" ht="15">
      <c r="A460" s="28" t="s">
        <v>25</v>
      </c>
      <c r="B460" s="395"/>
      <c r="C460" s="400"/>
      <c r="D460" s="400"/>
      <c r="E460" s="396"/>
      <c r="F460" s="41">
        <v>907.40939379167776</v>
      </c>
      <c r="G460" s="395"/>
      <c r="H460" s="396"/>
      <c r="I460" s="43">
        <f t="shared" si="206"/>
        <v>907.40939379167776</v>
      </c>
      <c r="K460" s="75" t="s">
        <v>25</v>
      </c>
      <c r="L460" s="395"/>
      <c r="M460" s="400"/>
      <c r="N460" s="400"/>
      <c r="O460" s="396"/>
      <c r="P460" s="88">
        <v>0</v>
      </c>
      <c r="Q460" s="395"/>
      <c r="R460" s="403"/>
      <c r="S460" s="90">
        <f t="shared" si="207"/>
        <v>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5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206"/>
        <v>0</v>
      </c>
      <c r="K461" s="76" t="s">
        <v>24</v>
      </c>
      <c r="L461" s="395"/>
      <c r="M461" s="400"/>
      <c r="N461" s="400"/>
      <c r="O461" s="396"/>
      <c r="P461" s="44">
        <v>0</v>
      </c>
      <c r="Q461" s="395"/>
      <c r="R461" s="403"/>
      <c r="S461" s="87">
        <f t="shared" si="207"/>
        <v>0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5" ht="15">
      <c r="A462" s="28" t="s">
        <v>56</v>
      </c>
      <c r="B462" s="395"/>
      <c r="C462" s="400"/>
      <c r="D462" s="400"/>
      <c r="E462" s="396"/>
      <c r="F462" s="41">
        <v>0.23136256970588234</v>
      </c>
      <c r="G462" s="395"/>
      <c r="H462" s="396"/>
      <c r="I462" s="43">
        <f t="shared" si="206"/>
        <v>0.23136256970588234</v>
      </c>
      <c r="K462" s="75" t="s">
        <v>56</v>
      </c>
      <c r="L462" s="395"/>
      <c r="M462" s="400"/>
      <c r="N462" s="400"/>
      <c r="O462" s="396"/>
      <c r="P462" s="88">
        <v>0</v>
      </c>
      <c r="Q462" s="395"/>
      <c r="R462" s="403"/>
      <c r="S462" s="90">
        <f t="shared" si="207"/>
        <v>0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5" ht="15">
      <c r="A463" s="29" t="s">
        <v>22</v>
      </c>
      <c r="B463" s="395"/>
      <c r="C463" s="400"/>
      <c r="D463" s="400"/>
      <c r="E463" s="396"/>
      <c r="F463" s="44">
        <v>12.004352222696648</v>
      </c>
      <c r="G463" s="395"/>
      <c r="H463" s="396"/>
      <c r="I463" s="40">
        <f t="shared" si="206"/>
        <v>12.004352222696648</v>
      </c>
      <c r="K463" s="76" t="s">
        <v>22</v>
      </c>
      <c r="L463" s="395"/>
      <c r="M463" s="400"/>
      <c r="N463" s="400"/>
      <c r="O463" s="396"/>
      <c r="P463" s="44">
        <v>0</v>
      </c>
      <c r="Q463" s="395"/>
      <c r="R463" s="403"/>
      <c r="S463" s="87">
        <f t="shared" si="207"/>
        <v>0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5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206"/>
        <v>0</v>
      </c>
      <c r="K464" s="75" t="s">
        <v>21</v>
      </c>
      <c r="L464" s="395"/>
      <c r="M464" s="400"/>
      <c r="N464" s="400"/>
      <c r="O464" s="396"/>
      <c r="P464" s="88">
        <v>0</v>
      </c>
      <c r="Q464" s="395"/>
      <c r="R464" s="403"/>
      <c r="S464" s="90">
        <f t="shared" si="207"/>
        <v>0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55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206"/>
        <v>0</v>
      </c>
      <c r="K465" s="77" t="s">
        <v>60</v>
      </c>
      <c r="L465" s="395"/>
      <c r="M465" s="400"/>
      <c r="N465" s="400"/>
      <c r="O465" s="396"/>
      <c r="P465" s="44">
        <v>0</v>
      </c>
      <c r="Q465" s="395"/>
      <c r="R465" s="403"/>
      <c r="S465" s="87">
        <f t="shared" si="207"/>
        <v>0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55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206"/>
        <v>0</v>
      </c>
      <c r="K466" s="78" t="s">
        <v>23</v>
      </c>
      <c r="L466" s="395"/>
      <c r="M466" s="400"/>
      <c r="N466" s="400"/>
      <c r="O466" s="396"/>
      <c r="P466" s="91">
        <v>0</v>
      </c>
      <c r="Q466" s="395"/>
      <c r="R466" s="403"/>
      <c r="S466" s="93">
        <f t="shared" si="207"/>
        <v>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55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206"/>
        <v>0</v>
      </c>
      <c r="K467" s="79" t="s">
        <v>19</v>
      </c>
      <c r="L467" s="395"/>
      <c r="M467" s="400"/>
      <c r="N467" s="400"/>
      <c r="O467" s="396"/>
      <c r="P467" s="64">
        <v>0</v>
      </c>
      <c r="Q467" s="395"/>
      <c r="R467" s="403"/>
      <c r="S467" s="95">
        <f t="shared" si="207"/>
        <v>0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55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206"/>
        <v>0</v>
      </c>
      <c r="K468" s="78" t="s">
        <v>20</v>
      </c>
      <c r="L468" s="395"/>
      <c r="M468" s="400"/>
      <c r="N468" s="400"/>
      <c r="O468" s="396"/>
      <c r="P468" s="91">
        <v>0</v>
      </c>
      <c r="Q468" s="395"/>
      <c r="R468" s="403"/>
      <c r="S468" s="93">
        <f t="shared" si="207"/>
        <v>0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55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206"/>
        <v>0</v>
      </c>
      <c r="K469" s="80" t="s">
        <v>11</v>
      </c>
      <c r="L469" s="397"/>
      <c r="M469" s="401"/>
      <c r="N469" s="401"/>
      <c r="O469" s="398"/>
      <c r="P469" s="54">
        <v>0</v>
      </c>
      <c r="Q469" s="397"/>
      <c r="R469" s="404"/>
      <c r="S469" s="97">
        <f t="shared" si="207"/>
        <v>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55" ht="15">
      <c r="A470" s="35" t="s">
        <v>26</v>
      </c>
      <c r="B470" s="69">
        <f>SUM(B449:B465)</f>
        <v>0</v>
      </c>
      <c r="C470" s="69">
        <f t="shared" ref="C470:I470" si="208">SUM(C449:C465)</f>
        <v>0</v>
      </c>
      <c r="D470" s="69">
        <f t="shared" si="208"/>
        <v>0</v>
      </c>
      <c r="E470" s="69">
        <f t="shared" si="208"/>
        <v>0</v>
      </c>
      <c r="F470" s="69">
        <f t="shared" si="208"/>
        <v>1215.5153312038424</v>
      </c>
      <c r="G470" s="69">
        <f t="shared" si="208"/>
        <v>0</v>
      </c>
      <c r="H470" s="70">
        <f t="shared" si="208"/>
        <v>0</v>
      </c>
      <c r="I470" s="40">
        <f t="shared" si="208"/>
        <v>1215.5153312038424</v>
      </c>
      <c r="K470" s="81" t="s">
        <v>26</v>
      </c>
      <c r="L470" s="69">
        <f>SUM(L449:L465)</f>
        <v>0</v>
      </c>
      <c r="M470" s="69">
        <f t="shared" ref="M470:S470" si="209">SUM(M449:M465)</f>
        <v>0</v>
      </c>
      <c r="N470" s="69">
        <f t="shared" si="209"/>
        <v>0</v>
      </c>
      <c r="O470" s="69">
        <f t="shared" si="209"/>
        <v>0</v>
      </c>
      <c r="P470" s="69">
        <f t="shared" si="209"/>
        <v>0</v>
      </c>
      <c r="Q470" s="69">
        <f t="shared" si="209"/>
        <v>0</v>
      </c>
      <c r="R470" s="70">
        <f t="shared" si="209"/>
        <v>0</v>
      </c>
      <c r="S470" s="98">
        <f t="shared" si="209"/>
        <v>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55" s="3" customFormat="1" ht="15" thickBot="1">
      <c r="A471" s="32" t="s">
        <v>83</v>
      </c>
      <c r="B471" s="49">
        <f>IF($I470=0,"-",B470/$I470)</f>
        <v>0</v>
      </c>
      <c r="C471" s="49">
        <f t="shared" ref="C471:H471" si="210">IF($I470=0,"-",C470/$I470)</f>
        <v>0</v>
      </c>
      <c r="D471" s="49">
        <f t="shared" si="210"/>
        <v>0</v>
      </c>
      <c r="E471" s="49">
        <f t="shared" si="210"/>
        <v>0</v>
      </c>
      <c r="F471" s="49">
        <f t="shared" si="210"/>
        <v>1</v>
      </c>
      <c r="G471" s="49">
        <f t="shared" si="210"/>
        <v>0</v>
      </c>
      <c r="H471" s="71">
        <f t="shared" si="210"/>
        <v>0</v>
      </c>
      <c r="I471" s="50">
        <f>SUM(B471:H471)</f>
        <v>1</v>
      </c>
      <c r="J471" s="5"/>
      <c r="K471" s="82" t="s">
        <v>83</v>
      </c>
      <c r="L471" s="99" t="str">
        <f>IF($S470=0,"-",L470/$S470)</f>
        <v>-</v>
      </c>
      <c r="M471" s="99" t="str">
        <f t="shared" ref="M471:R471" si="211">IF($S470=0,"-",M470/$S470)</f>
        <v>-</v>
      </c>
      <c r="N471" s="99" t="str">
        <f t="shared" si="211"/>
        <v>-</v>
      </c>
      <c r="O471" s="99" t="str">
        <f t="shared" si="211"/>
        <v>-</v>
      </c>
      <c r="P471" s="99" t="str">
        <f t="shared" si="211"/>
        <v>-</v>
      </c>
      <c r="Q471" s="99" t="str">
        <f t="shared" si="211"/>
        <v>-</v>
      </c>
      <c r="R471" s="100" t="str">
        <f t="shared" si="211"/>
        <v>-</v>
      </c>
      <c r="S471" s="101">
        <f>SUM(L471:R471)</f>
        <v>0</v>
      </c>
      <c r="T471" s="5"/>
      <c r="U471" s="1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</row>
    <row r="472" spans="1:55" ht="15" thickBot="1">
      <c r="A472" s="33"/>
      <c r="B472" s="33"/>
      <c r="C472" s="33"/>
      <c r="D472" s="33"/>
      <c r="E472" s="33"/>
      <c r="F472" s="33"/>
      <c r="G472" s="33"/>
      <c r="H472" s="33"/>
      <c r="I472" s="33"/>
      <c r="K472" s="33"/>
      <c r="L472" s="33"/>
      <c r="M472" s="33"/>
      <c r="N472" s="33"/>
      <c r="O472" s="33"/>
      <c r="P472" s="33"/>
      <c r="Q472" s="33"/>
      <c r="R472" s="33"/>
      <c r="S472" s="33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55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409" t="s">
        <v>41</v>
      </c>
      <c r="L473" s="84" t="s">
        <v>0</v>
      </c>
      <c r="M473" s="84" t="s">
        <v>1</v>
      </c>
      <c r="N473" s="84" t="s">
        <v>2</v>
      </c>
      <c r="O473" s="84" t="s">
        <v>3</v>
      </c>
      <c r="P473" s="84" t="s">
        <v>27</v>
      </c>
      <c r="Q473" s="84" t="s">
        <v>4</v>
      </c>
      <c r="R473" s="84" t="s">
        <v>5</v>
      </c>
      <c r="S473" s="85" t="s">
        <v>6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55" ht="15">
      <c r="A474" s="451" t="s">
        <v>41</v>
      </c>
      <c r="B474" s="387" t="s">
        <v>115</v>
      </c>
      <c r="C474" s="388"/>
      <c r="D474" s="388"/>
      <c r="E474" s="388"/>
      <c r="F474" s="388"/>
      <c r="G474" s="388"/>
      <c r="H474" s="388"/>
      <c r="I474" s="389"/>
      <c r="K474" s="410" t="s">
        <v>41</v>
      </c>
      <c r="L474" s="390" t="s">
        <v>115</v>
      </c>
      <c r="M474" s="391"/>
      <c r="N474" s="391"/>
      <c r="O474" s="391"/>
      <c r="P474" s="391"/>
      <c r="Q474" s="391"/>
      <c r="R474" s="391"/>
      <c r="S474" s="39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55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  <c r="K475" s="83" t="s">
        <v>7</v>
      </c>
      <c r="L475" s="393"/>
      <c r="M475" s="399"/>
      <c r="N475" s="399"/>
      <c r="O475" s="394"/>
      <c r="P475" s="38">
        <v>0</v>
      </c>
      <c r="Q475" s="393"/>
      <c r="R475" s="402"/>
      <c r="S475" s="103">
        <f>SUM(L475:R475)</f>
        <v>0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55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212">SUM(B476:H476)</f>
        <v>0</v>
      </c>
      <c r="K476" s="75" t="s">
        <v>8</v>
      </c>
      <c r="L476" s="395"/>
      <c r="M476" s="400"/>
      <c r="N476" s="400"/>
      <c r="O476" s="396"/>
      <c r="P476" s="88">
        <v>0</v>
      </c>
      <c r="Q476" s="395"/>
      <c r="R476" s="403"/>
      <c r="S476" s="90">
        <f t="shared" ref="S476:S495" si="213">SUM(L476:R476)</f>
        <v>0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55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212"/>
        <v>0</v>
      </c>
      <c r="K477" s="76" t="s">
        <v>10</v>
      </c>
      <c r="L477" s="395"/>
      <c r="M477" s="400"/>
      <c r="N477" s="400"/>
      <c r="O477" s="396"/>
      <c r="P477" s="44">
        <v>0</v>
      </c>
      <c r="Q477" s="395"/>
      <c r="R477" s="403"/>
      <c r="S477" s="87">
        <f t="shared" si="213"/>
        <v>0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55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212"/>
        <v>0</v>
      </c>
      <c r="K478" s="75" t="s">
        <v>52</v>
      </c>
      <c r="L478" s="395"/>
      <c r="M478" s="400"/>
      <c r="N478" s="400"/>
      <c r="O478" s="396"/>
      <c r="P478" s="88">
        <v>0</v>
      </c>
      <c r="Q478" s="395"/>
      <c r="R478" s="403"/>
      <c r="S478" s="90">
        <f t="shared" si="213"/>
        <v>0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55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212"/>
        <v>0</v>
      </c>
      <c r="K479" s="76" t="s">
        <v>16</v>
      </c>
      <c r="L479" s="395"/>
      <c r="M479" s="400"/>
      <c r="N479" s="400"/>
      <c r="O479" s="396"/>
      <c r="P479" s="44">
        <v>0</v>
      </c>
      <c r="Q479" s="395"/>
      <c r="R479" s="403"/>
      <c r="S479" s="87">
        <f t="shared" si="213"/>
        <v>0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55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212"/>
        <v>0</v>
      </c>
      <c r="K480" s="75" t="s">
        <v>64</v>
      </c>
      <c r="L480" s="395"/>
      <c r="M480" s="400"/>
      <c r="N480" s="400"/>
      <c r="O480" s="396"/>
      <c r="P480" s="88">
        <v>0</v>
      </c>
      <c r="Q480" s="395"/>
      <c r="R480" s="403"/>
      <c r="S480" s="90">
        <f t="shared" si="213"/>
        <v>0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ht="15">
      <c r="A481" s="29" t="s">
        <v>54</v>
      </c>
      <c r="B481" s="395"/>
      <c r="C481" s="400"/>
      <c r="D481" s="400"/>
      <c r="E481" s="396"/>
      <c r="F481" s="44">
        <v>18395.82697223399</v>
      </c>
      <c r="G481" s="395"/>
      <c r="H481" s="396"/>
      <c r="I481" s="40">
        <f t="shared" si="212"/>
        <v>18395.82697223399</v>
      </c>
      <c r="K481" s="76" t="s">
        <v>54</v>
      </c>
      <c r="L481" s="395"/>
      <c r="M481" s="400"/>
      <c r="N481" s="400"/>
      <c r="O481" s="396"/>
      <c r="P481" s="44">
        <v>3165.9108646266677</v>
      </c>
      <c r="Q481" s="395"/>
      <c r="R481" s="403"/>
      <c r="S481" s="87">
        <f t="shared" si="213"/>
        <v>3165.9108646266677</v>
      </c>
      <c r="U481" s="11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spans="1:31" ht="15">
      <c r="A482" s="28" t="s">
        <v>12</v>
      </c>
      <c r="B482" s="395"/>
      <c r="C482" s="400"/>
      <c r="D482" s="400"/>
      <c r="E482" s="396"/>
      <c r="F482" s="41">
        <v>6254.1414503773785</v>
      </c>
      <c r="G482" s="395"/>
      <c r="H482" s="396"/>
      <c r="I482" s="43">
        <f t="shared" si="212"/>
        <v>6254.1414503773785</v>
      </c>
      <c r="K482" s="75" t="s">
        <v>12</v>
      </c>
      <c r="L482" s="395"/>
      <c r="M482" s="400"/>
      <c r="N482" s="400"/>
      <c r="O482" s="396"/>
      <c r="P482" s="88">
        <v>1840.2008378828841</v>
      </c>
      <c r="Q482" s="395"/>
      <c r="R482" s="403"/>
      <c r="S482" s="90">
        <f t="shared" si="213"/>
        <v>1840.2008378828841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212"/>
        <v>0</v>
      </c>
      <c r="K483" s="76" t="s">
        <v>55</v>
      </c>
      <c r="L483" s="395"/>
      <c r="M483" s="400"/>
      <c r="N483" s="400"/>
      <c r="O483" s="396"/>
      <c r="P483" s="44">
        <v>-5.595524044110789E-14</v>
      </c>
      <c r="Q483" s="395"/>
      <c r="R483" s="403"/>
      <c r="S483" s="87">
        <f t="shared" si="213"/>
        <v>-5.595524044110789E-14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ht="15">
      <c r="A484" s="28" t="s">
        <v>17</v>
      </c>
      <c r="B484" s="395"/>
      <c r="C484" s="400"/>
      <c r="D484" s="400"/>
      <c r="E484" s="396"/>
      <c r="F484" s="41">
        <v>12.537204618434103</v>
      </c>
      <c r="G484" s="395"/>
      <c r="H484" s="396"/>
      <c r="I484" s="43">
        <f t="shared" si="212"/>
        <v>12.537204618434103</v>
      </c>
      <c r="K484" s="75" t="s">
        <v>17</v>
      </c>
      <c r="L484" s="395"/>
      <c r="M484" s="400"/>
      <c r="N484" s="400"/>
      <c r="O484" s="396"/>
      <c r="P484" s="88">
        <v>0.12485682211733211</v>
      </c>
      <c r="Q484" s="395"/>
      <c r="R484" s="403"/>
      <c r="S484" s="90">
        <f t="shared" si="213"/>
        <v>0.12485682211733211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ht="15">
      <c r="A485" s="29" t="s">
        <v>139</v>
      </c>
      <c r="B485" s="395"/>
      <c r="C485" s="400"/>
      <c r="D485" s="400"/>
      <c r="E485" s="396"/>
      <c r="F485" s="44">
        <v>0.87121229333333905</v>
      </c>
      <c r="G485" s="395"/>
      <c r="H485" s="396"/>
      <c r="I485" s="40">
        <f t="shared" si="212"/>
        <v>0.87121229333333905</v>
      </c>
      <c r="K485" s="76" t="s">
        <v>139</v>
      </c>
      <c r="L485" s="395"/>
      <c r="M485" s="400"/>
      <c r="N485" s="400"/>
      <c r="O485" s="396"/>
      <c r="P485" s="44">
        <v>-9.6627977092111905E-4</v>
      </c>
      <c r="Q485" s="395"/>
      <c r="R485" s="403"/>
      <c r="S485" s="87">
        <f t="shared" si="213"/>
        <v>-9.6627977092111905E-4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ht="15">
      <c r="A486" s="28" t="s">
        <v>25</v>
      </c>
      <c r="B486" s="395"/>
      <c r="C486" s="400"/>
      <c r="D486" s="400"/>
      <c r="E486" s="396"/>
      <c r="F486" s="41">
        <v>471.0336636599302</v>
      </c>
      <c r="G486" s="395"/>
      <c r="H486" s="396"/>
      <c r="I486" s="43">
        <f t="shared" si="212"/>
        <v>471.0336636599302</v>
      </c>
      <c r="K486" s="75" t="s">
        <v>25</v>
      </c>
      <c r="L486" s="395"/>
      <c r="M486" s="400"/>
      <c r="N486" s="400"/>
      <c r="O486" s="396"/>
      <c r="P486" s="88">
        <v>-3.4106051316484809E-13</v>
      </c>
      <c r="Q486" s="395"/>
      <c r="R486" s="403"/>
      <c r="S486" s="90">
        <f t="shared" si="213"/>
        <v>-3.4106051316484809E-13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212"/>
        <v>0</v>
      </c>
      <c r="K487" s="76" t="s">
        <v>24</v>
      </c>
      <c r="L487" s="395"/>
      <c r="M487" s="400"/>
      <c r="N487" s="400"/>
      <c r="O487" s="396"/>
      <c r="P487" s="44">
        <v>-2.8421709430404007E-13</v>
      </c>
      <c r="Q487" s="395"/>
      <c r="R487" s="403"/>
      <c r="S487" s="87">
        <f t="shared" si="213"/>
        <v>-2.8421709430404007E-13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212"/>
        <v>0</v>
      </c>
      <c r="K488" s="75" t="s">
        <v>56</v>
      </c>
      <c r="L488" s="395"/>
      <c r="M488" s="400"/>
      <c r="N488" s="400"/>
      <c r="O488" s="396"/>
      <c r="P488" s="88">
        <v>-8.2732778960981079E-13</v>
      </c>
      <c r="Q488" s="395"/>
      <c r="R488" s="403"/>
      <c r="S488" s="90">
        <f t="shared" si="213"/>
        <v>-8.2732778960981079E-13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ht="15">
      <c r="A489" s="29" t="s">
        <v>22</v>
      </c>
      <c r="B489" s="395"/>
      <c r="C489" s="400"/>
      <c r="D489" s="400"/>
      <c r="E489" s="396"/>
      <c r="F489" s="44">
        <v>929.72245101633325</v>
      </c>
      <c r="G489" s="395"/>
      <c r="H489" s="396"/>
      <c r="I489" s="40">
        <f t="shared" si="212"/>
        <v>929.72245101633325</v>
      </c>
      <c r="K489" s="76" t="s">
        <v>22</v>
      </c>
      <c r="L489" s="395"/>
      <c r="M489" s="400"/>
      <c r="N489" s="400"/>
      <c r="O489" s="396"/>
      <c r="P489" s="44">
        <v>274.84895092235769</v>
      </c>
      <c r="Q489" s="395"/>
      <c r="R489" s="403"/>
      <c r="S489" s="87">
        <f t="shared" si="213"/>
        <v>274.84895092235769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212"/>
        <v>0</v>
      </c>
      <c r="K490" s="75" t="s">
        <v>21</v>
      </c>
      <c r="L490" s="395"/>
      <c r="M490" s="400"/>
      <c r="N490" s="400"/>
      <c r="O490" s="396"/>
      <c r="P490" s="88">
        <v>0</v>
      </c>
      <c r="Q490" s="395"/>
      <c r="R490" s="403"/>
      <c r="S490" s="90">
        <f t="shared" si="213"/>
        <v>0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212"/>
        <v>0</v>
      </c>
      <c r="K491" s="77" t="s">
        <v>60</v>
      </c>
      <c r="L491" s="395"/>
      <c r="M491" s="400"/>
      <c r="N491" s="400"/>
      <c r="O491" s="396"/>
      <c r="P491" s="44">
        <v>0</v>
      </c>
      <c r="Q491" s="395"/>
      <c r="R491" s="403"/>
      <c r="S491" s="87">
        <f t="shared" si="213"/>
        <v>0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212"/>
        <v>0</v>
      </c>
      <c r="K492" s="78" t="s">
        <v>23</v>
      </c>
      <c r="L492" s="395"/>
      <c r="M492" s="400"/>
      <c r="N492" s="400"/>
      <c r="O492" s="396"/>
      <c r="P492" s="91">
        <v>0</v>
      </c>
      <c r="Q492" s="395"/>
      <c r="R492" s="403"/>
      <c r="S492" s="93">
        <f t="shared" si="213"/>
        <v>0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212"/>
        <v>0</v>
      </c>
      <c r="K493" s="79" t="s">
        <v>19</v>
      </c>
      <c r="L493" s="395"/>
      <c r="M493" s="400"/>
      <c r="N493" s="400"/>
      <c r="O493" s="396"/>
      <c r="P493" s="64">
        <v>0</v>
      </c>
      <c r="Q493" s="395"/>
      <c r="R493" s="403"/>
      <c r="S493" s="95">
        <f t="shared" si="213"/>
        <v>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212"/>
        <v>0</v>
      </c>
      <c r="K494" s="78" t="s">
        <v>20</v>
      </c>
      <c r="L494" s="395"/>
      <c r="M494" s="400"/>
      <c r="N494" s="400"/>
      <c r="O494" s="396"/>
      <c r="P494" s="91">
        <v>0</v>
      </c>
      <c r="Q494" s="395"/>
      <c r="R494" s="403"/>
      <c r="S494" s="93">
        <f t="shared" si="213"/>
        <v>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212"/>
        <v>0</v>
      </c>
      <c r="K495" s="80" t="s">
        <v>11</v>
      </c>
      <c r="L495" s="397"/>
      <c r="M495" s="401"/>
      <c r="N495" s="401"/>
      <c r="O495" s="398"/>
      <c r="P495" s="54">
        <v>0</v>
      </c>
      <c r="Q495" s="397"/>
      <c r="R495" s="404"/>
      <c r="S495" s="97">
        <f t="shared" si="213"/>
        <v>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ht="15">
      <c r="A496" s="35" t="s">
        <v>26</v>
      </c>
      <c r="B496" s="69">
        <f>SUM(B475:B491)</f>
        <v>0</v>
      </c>
      <c r="C496" s="69">
        <f t="shared" ref="C496:I496" si="214">SUM(C475:C491)</f>
        <v>0</v>
      </c>
      <c r="D496" s="69">
        <f t="shared" si="214"/>
        <v>0</v>
      </c>
      <c r="E496" s="69">
        <f t="shared" si="214"/>
        <v>0</v>
      </c>
      <c r="F496" s="69">
        <f t="shared" si="214"/>
        <v>26064.132954199398</v>
      </c>
      <c r="G496" s="69">
        <f t="shared" si="214"/>
        <v>0</v>
      </c>
      <c r="H496" s="70">
        <f t="shared" si="214"/>
        <v>0</v>
      </c>
      <c r="I496" s="40">
        <f t="shared" si="214"/>
        <v>26064.132954199398</v>
      </c>
      <c r="K496" s="81" t="s">
        <v>26</v>
      </c>
      <c r="L496" s="69">
        <f>SUM(L475:L491)</f>
        <v>0</v>
      </c>
      <c r="M496" s="69">
        <f t="shared" ref="M496:S496" si="215">SUM(M475:M491)</f>
        <v>0</v>
      </c>
      <c r="N496" s="69">
        <f t="shared" si="215"/>
        <v>0</v>
      </c>
      <c r="O496" s="69">
        <f t="shared" si="215"/>
        <v>0</v>
      </c>
      <c r="P496" s="69">
        <f t="shared" si="215"/>
        <v>5281.0845439742543</v>
      </c>
      <c r="Q496" s="69">
        <f t="shared" si="215"/>
        <v>0</v>
      </c>
      <c r="R496" s="70">
        <f t="shared" si="215"/>
        <v>0</v>
      </c>
      <c r="S496" s="98">
        <f t="shared" si="215"/>
        <v>5281.0845439742543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55" s="3" customFormat="1" ht="15" thickBot="1">
      <c r="A497" s="32" t="s">
        <v>83</v>
      </c>
      <c r="B497" s="49">
        <f>IF($I496=0,"-",B496/$I496)</f>
        <v>0</v>
      </c>
      <c r="C497" s="49">
        <f t="shared" ref="C497:H497" si="216">IF($I496=0,"-",C496/$I496)</f>
        <v>0</v>
      </c>
      <c r="D497" s="49">
        <f t="shared" si="216"/>
        <v>0</v>
      </c>
      <c r="E497" s="49">
        <f t="shared" si="216"/>
        <v>0</v>
      </c>
      <c r="F497" s="49">
        <f t="shared" si="216"/>
        <v>1</v>
      </c>
      <c r="G497" s="49">
        <f t="shared" si="216"/>
        <v>0</v>
      </c>
      <c r="H497" s="71">
        <f t="shared" si="216"/>
        <v>0</v>
      </c>
      <c r="I497" s="50">
        <f>SUM(B497:H497)</f>
        <v>1</v>
      </c>
      <c r="J497" s="5"/>
      <c r="K497" s="82" t="s">
        <v>83</v>
      </c>
      <c r="L497" s="145">
        <f>IF($S496=0,"-",L496/$S496)</f>
        <v>0</v>
      </c>
      <c r="M497" s="145">
        <f t="shared" ref="M497:R497" si="217">IF($S496=0,"-",M496/$S496)</f>
        <v>0</v>
      </c>
      <c r="N497" s="145">
        <f t="shared" si="217"/>
        <v>0</v>
      </c>
      <c r="O497" s="145">
        <f t="shared" si="217"/>
        <v>0</v>
      </c>
      <c r="P497" s="99">
        <f t="shared" si="217"/>
        <v>1</v>
      </c>
      <c r="Q497" s="99">
        <f t="shared" si="217"/>
        <v>0</v>
      </c>
      <c r="R497" s="100">
        <f t="shared" si="217"/>
        <v>0</v>
      </c>
      <c r="S497" s="101">
        <f>SUM(L497:R497)</f>
        <v>1</v>
      </c>
      <c r="T497" s="5"/>
      <c r="U497" s="1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</row>
    <row r="498" spans="1:55" ht="15" thickBot="1">
      <c r="A498" s="33"/>
      <c r="B498" s="33"/>
      <c r="C498" s="33"/>
      <c r="D498" s="33"/>
      <c r="E498" s="33"/>
      <c r="F498" s="33"/>
      <c r="G498" s="33"/>
      <c r="H498" s="33"/>
      <c r="I498" s="33"/>
      <c r="K498" s="33"/>
      <c r="L498" s="33"/>
      <c r="M498" s="33"/>
      <c r="N498" s="33"/>
      <c r="O498" s="33"/>
      <c r="P498" s="33"/>
      <c r="Q498" s="33"/>
      <c r="R498" s="33"/>
      <c r="S498" s="33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55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409" t="s">
        <v>42</v>
      </c>
      <c r="L499" s="84" t="s">
        <v>0</v>
      </c>
      <c r="M499" s="84" t="s">
        <v>1</v>
      </c>
      <c r="N499" s="84" t="s">
        <v>2</v>
      </c>
      <c r="O499" s="84" t="s">
        <v>3</v>
      </c>
      <c r="P499" s="84" t="s">
        <v>27</v>
      </c>
      <c r="Q499" s="84" t="s">
        <v>4</v>
      </c>
      <c r="R499" s="84" t="s">
        <v>5</v>
      </c>
      <c r="S499" s="85" t="s">
        <v>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55" ht="15">
      <c r="A500" s="451" t="s">
        <v>42</v>
      </c>
      <c r="B500" s="387" t="s">
        <v>115</v>
      </c>
      <c r="C500" s="388"/>
      <c r="D500" s="388"/>
      <c r="E500" s="388"/>
      <c r="F500" s="388"/>
      <c r="G500" s="388"/>
      <c r="H500" s="388"/>
      <c r="I500" s="389"/>
      <c r="K500" s="410" t="s">
        <v>42</v>
      </c>
      <c r="L500" s="390" t="s">
        <v>115</v>
      </c>
      <c r="M500" s="391"/>
      <c r="N500" s="391"/>
      <c r="O500" s="391"/>
      <c r="P500" s="391"/>
      <c r="Q500" s="391"/>
      <c r="R500" s="391"/>
      <c r="S500" s="39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55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  <c r="K501" s="83" t="s">
        <v>7</v>
      </c>
      <c r="L501" s="393"/>
      <c r="M501" s="399"/>
      <c r="N501" s="399"/>
      <c r="O501" s="394"/>
      <c r="P501" s="38">
        <v>0</v>
      </c>
      <c r="Q501" s="393"/>
      <c r="R501" s="402"/>
      <c r="S501" s="103">
        <f>SUM(L501:R501)</f>
        <v>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55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218">SUM(B502:H502)</f>
        <v>0</v>
      </c>
      <c r="K502" s="75" t="s">
        <v>8</v>
      </c>
      <c r="L502" s="395"/>
      <c r="M502" s="400"/>
      <c r="N502" s="400"/>
      <c r="O502" s="396"/>
      <c r="P502" s="88">
        <v>0</v>
      </c>
      <c r="Q502" s="395"/>
      <c r="R502" s="403"/>
      <c r="S502" s="90">
        <f t="shared" ref="S502:S521" si="219">SUM(L502:R502)</f>
        <v>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55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218"/>
        <v>0</v>
      </c>
      <c r="K503" s="76" t="s">
        <v>10</v>
      </c>
      <c r="L503" s="395"/>
      <c r="M503" s="400"/>
      <c r="N503" s="400"/>
      <c r="O503" s="396"/>
      <c r="P503" s="44">
        <v>0</v>
      </c>
      <c r="Q503" s="395"/>
      <c r="R503" s="403"/>
      <c r="S503" s="87">
        <f t="shared" si="219"/>
        <v>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55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218"/>
        <v>0</v>
      </c>
      <c r="K504" s="75" t="s">
        <v>52</v>
      </c>
      <c r="L504" s="395"/>
      <c r="M504" s="400"/>
      <c r="N504" s="400"/>
      <c r="O504" s="396"/>
      <c r="P504" s="88">
        <v>0</v>
      </c>
      <c r="Q504" s="395"/>
      <c r="R504" s="403"/>
      <c r="S504" s="90">
        <f t="shared" si="219"/>
        <v>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55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218"/>
        <v>0</v>
      </c>
      <c r="K505" s="76" t="s">
        <v>16</v>
      </c>
      <c r="L505" s="395"/>
      <c r="M505" s="400"/>
      <c r="N505" s="400"/>
      <c r="O505" s="396"/>
      <c r="P505" s="44">
        <v>0</v>
      </c>
      <c r="Q505" s="395"/>
      <c r="R505" s="403"/>
      <c r="S505" s="87">
        <f t="shared" si="219"/>
        <v>0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55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218"/>
        <v>0</v>
      </c>
      <c r="K506" s="75" t="s">
        <v>64</v>
      </c>
      <c r="L506" s="395"/>
      <c r="M506" s="400"/>
      <c r="N506" s="400"/>
      <c r="O506" s="396"/>
      <c r="P506" s="88">
        <v>0</v>
      </c>
      <c r="Q506" s="395"/>
      <c r="R506" s="403"/>
      <c r="S506" s="90">
        <f t="shared" si="219"/>
        <v>0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55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218"/>
        <v>0</v>
      </c>
      <c r="K507" s="76" t="s">
        <v>54</v>
      </c>
      <c r="L507" s="395"/>
      <c r="M507" s="400"/>
      <c r="N507" s="400"/>
      <c r="O507" s="396"/>
      <c r="P507" s="44">
        <v>0</v>
      </c>
      <c r="Q507" s="395"/>
      <c r="R507" s="403"/>
      <c r="S507" s="87">
        <f t="shared" si="219"/>
        <v>0</v>
      </c>
      <c r="U507" s="11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spans="1:55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218"/>
        <v>0</v>
      </c>
      <c r="K508" s="75" t="s">
        <v>12</v>
      </c>
      <c r="L508" s="395"/>
      <c r="M508" s="400"/>
      <c r="N508" s="400"/>
      <c r="O508" s="396"/>
      <c r="P508" s="88">
        <v>0</v>
      </c>
      <c r="Q508" s="395"/>
      <c r="R508" s="403"/>
      <c r="S508" s="90">
        <f t="shared" si="219"/>
        <v>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55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218"/>
        <v>0</v>
      </c>
      <c r="K509" s="76" t="s">
        <v>55</v>
      </c>
      <c r="L509" s="395"/>
      <c r="M509" s="400"/>
      <c r="N509" s="400"/>
      <c r="O509" s="396"/>
      <c r="P509" s="44">
        <v>0</v>
      </c>
      <c r="Q509" s="395"/>
      <c r="R509" s="403"/>
      <c r="S509" s="87">
        <f t="shared" si="219"/>
        <v>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55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218"/>
        <v>0</v>
      </c>
      <c r="K510" s="75" t="s">
        <v>17</v>
      </c>
      <c r="L510" s="395"/>
      <c r="M510" s="400"/>
      <c r="N510" s="400"/>
      <c r="O510" s="396"/>
      <c r="P510" s="88">
        <v>0</v>
      </c>
      <c r="Q510" s="395"/>
      <c r="R510" s="403"/>
      <c r="S510" s="90">
        <f t="shared" si="219"/>
        <v>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55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218"/>
        <v>0</v>
      </c>
      <c r="K511" s="76" t="s">
        <v>139</v>
      </c>
      <c r="L511" s="395"/>
      <c r="M511" s="400"/>
      <c r="N511" s="400"/>
      <c r="O511" s="396"/>
      <c r="P511" s="44">
        <v>0</v>
      </c>
      <c r="Q511" s="395"/>
      <c r="R511" s="403"/>
      <c r="S511" s="87">
        <f t="shared" si="219"/>
        <v>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55" ht="15">
      <c r="A512" s="28" t="s">
        <v>25</v>
      </c>
      <c r="B512" s="395"/>
      <c r="C512" s="400"/>
      <c r="D512" s="400"/>
      <c r="E512" s="396"/>
      <c r="F512" s="41">
        <v>293.95439999999996</v>
      </c>
      <c r="G512" s="395"/>
      <c r="H512" s="396"/>
      <c r="I512" s="43">
        <f t="shared" si="218"/>
        <v>293.95439999999996</v>
      </c>
      <c r="K512" s="75" t="s">
        <v>25</v>
      </c>
      <c r="L512" s="395"/>
      <c r="M512" s="400"/>
      <c r="N512" s="400"/>
      <c r="O512" s="396"/>
      <c r="P512" s="88">
        <v>0</v>
      </c>
      <c r="Q512" s="395"/>
      <c r="R512" s="403"/>
      <c r="S512" s="90">
        <f t="shared" si="219"/>
        <v>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55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218"/>
        <v>0</v>
      </c>
      <c r="K513" s="76" t="s">
        <v>24</v>
      </c>
      <c r="L513" s="395"/>
      <c r="M513" s="400"/>
      <c r="N513" s="400"/>
      <c r="O513" s="396"/>
      <c r="P513" s="44">
        <v>0</v>
      </c>
      <c r="Q513" s="395"/>
      <c r="R513" s="403"/>
      <c r="S513" s="87">
        <f t="shared" si="219"/>
        <v>0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55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218"/>
        <v>0</v>
      </c>
      <c r="K514" s="75" t="s">
        <v>56</v>
      </c>
      <c r="L514" s="395"/>
      <c r="M514" s="400"/>
      <c r="N514" s="400"/>
      <c r="O514" s="396"/>
      <c r="P514" s="88">
        <v>0</v>
      </c>
      <c r="Q514" s="395"/>
      <c r="R514" s="403"/>
      <c r="S514" s="90">
        <f t="shared" si="219"/>
        <v>0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55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218"/>
        <v>0</v>
      </c>
      <c r="K515" s="76" t="s">
        <v>22</v>
      </c>
      <c r="L515" s="395"/>
      <c r="M515" s="400"/>
      <c r="N515" s="400"/>
      <c r="O515" s="396"/>
      <c r="P515" s="44">
        <v>0</v>
      </c>
      <c r="Q515" s="395"/>
      <c r="R515" s="403"/>
      <c r="S515" s="87">
        <f t="shared" si="219"/>
        <v>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55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218"/>
        <v>0</v>
      </c>
      <c r="K516" s="75" t="s">
        <v>21</v>
      </c>
      <c r="L516" s="395"/>
      <c r="M516" s="400"/>
      <c r="N516" s="400"/>
      <c r="O516" s="396"/>
      <c r="P516" s="88">
        <v>0</v>
      </c>
      <c r="Q516" s="395"/>
      <c r="R516" s="403"/>
      <c r="S516" s="90">
        <f t="shared" si="219"/>
        <v>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55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218"/>
        <v>0</v>
      </c>
      <c r="K517" s="77" t="s">
        <v>60</v>
      </c>
      <c r="L517" s="395"/>
      <c r="M517" s="400"/>
      <c r="N517" s="400"/>
      <c r="O517" s="396"/>
      <c r="P517" s="44">
        <v>0</v>
      </c>
      <c r="Q517" s="395"/>
      <c r="R517" s="403"/>
      <c r="S517" s="87">
        <f t="shared" si="219"/>
        <v>0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55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218"/>
        <v>0</v>
      </c>
      <c r="K518" s="78" t="s">
        <v>23</v>
      </c>
      <c r="L518" s="395"/>
      <c r="M518" s="400"/>
      <c r="N518" s="400"/>
      <c r="O518" s="396"/>
      <c r="P518" s="91">
        <v>0</v>
      </c>
      <c r="Q518" s="395"/>
      <c r="R518" s="403"/>
      <c r="S518" s="93">
        <f t="shared" si="219"/>
        <v>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55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218"/>
        <v>0</v>
      </c>
      <c r="K519" s="79" t="s">
        <v>19</v>
      </c>
      <c r="L519" s="395"/>
      <c r="M519" s="400"/>
      <c r="N519" s="400"/>
      <c r="O519" s="396"/>
      <c r="P519" s="64">
        <v>0</v>
      </c>
      <c r="Q519" s="395"/>
      <c r="R519" s="403"/>
      <c r="S519" s="95">
        <f t="shared" si="219"/>
        <v>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55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218"/>
        <v>0</v>
      </c>
      <c r="K520" s="78" t="s">
        <v>20</v>
      </c>
      <c r="L520" s="395"/>
      <c r="M520" s="400"/>
      <c r="N520" s="400"/>
      <c r="O520" s="396"/>
      <c r="P520" s="91">
        <v>0</v>
      </c>
      <c r="Q520" s="395"/>
      <c r="R520" s="403"/>
      <c r="S520" s="93">
        <f t="shared" si="219"/>
        <v>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55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218"/>
        <v>0</v>
      </c>
      <c r="K521" s="80" t="s">
        <v>11</v>
      </c>
      <c r="L521" s="397"/>
      <c r="M521" s="401"/>
      <c r="N521" s="401"/>
      <c r="O521" s="398"/>
      <c r="P521" s="54">
        <v>0</v>
      </c>
      <c r="Q521" s="397"/>
      <c r="R521" s="404"/>
      <c r="S521" s="97">
        <f t="shared" si="219"/>
        <v>0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55" ht="15">
      <c r="A522" s="35" t="s">
        <v>26</v>
      </c>
      <c r="B522" s="69">
        <f>SUM(B501:B517)</f>
        <v>0</v>
      </c>
      <c r="C522" s="69">
        <f t="shared" ref="C522:I522" si="220">SUM(C501:C517)</f>
        <v>0</v>
      </c>
      <c r="D522" s="69">
        <f t="shared" si="220"/>
        <v>0</v>
      </c>
      <c r="E522" s="69">
        <f t="shared" si="220"/>
        <v>0</v>
      </c>
      <c r="F522" s="69">
        <f t="shared" si="220"/>
        <v>293.95439999999996</v>
      </c>
      <c r="G522" s="69">
        <f t="shared" si="220"/>
        <v>0</v>
      </c>
      <c r="H522" s="70">
        <f t="shared" si="220"/>
        <v>0</v>
      </c>
      <c r="I522" s="40">
        <f t="shared" si="220"/>
        <v>293.95439999999996</v>
      </c>
      <c r="K522" s="81" t="s">
        <v>26</v>
      </c>
      <c r="L522" s="69">
        <f>SUM(L501:L517)</f>
        <v>0</v>
      </c>
      <c r="M522" s="69">
        <f t="shared" ref="M522:S522" si="221">SUM(M501:M517)</f>
        <v>0</v>
      </c>
      <c r="N522" s="69">
        <f t="shared" si="221"/>
        <v>0</v>
      </c>
      <c r="O522" s="69">
        <f t="shared" si="221"/>
        <v>0</v>
      </c>
      <c r="P522" s="69">
        <f t="shared" si="221"/>
        <v>0</v>
      </c>
      <c r="Q522" s="69">
        <f t="shared" si="221"/>
        <v>0</v>
      </c>
      <c r="R522" s="70">
        <f t="shared" si="221"/>
        <v>0</v>
      </c>
      <c r="S522" s="98">
        <f t="shared" si="221"/>
        <v>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55" s="3" customFormat="1" ht="15" thickBot="1">
      <c r="A523" s="32" t="s">
        <v>83</v>
      </c>
      <c r="B523" s="49">
        <f>IF($I522=0,"-",B522/$I522)</f>
        <v>0</v>
      </c>
      <c r="C523" s="49">
        <f t="shared" ref="C523:H523" si="222">IF($I522=0,"-",C522/$I522)</f>
        <v>0</v>
      </c>
      <c r="D523" s="49">
        <f t="shared" si="222"/>
        <v>0</v>
      </c>
      <c r="E523" s="49">
        <f t="shared" si="222"/>
        <v>0</v>
      </c>
      <c r="F523" s="49">
        <f t="shared" si="222"/>
        <v>1</v>
      </c>
      <c r="G523" s="49">
        <f t="shared" si="222"/>
        <v>0</v>
      </c>
      <c r="H523" s="71">
        <f t="shared" si="222"/>
        <v>0</v>
      </c>
      <c r="I523" s="50">
        <f>SUM(B523:H523)</f>
        <v>1</v>
      </c>
      <c r="J523" s="5"/>
      <c r="K523" s="82" t="s">
        <v>83</v>
      </c>
      <c r="L523" s="145" t="str">
        <f>IF($S522=0,"-",L522/$S522)</f>
        <v>-</v>
      </c>
      <c r="M523" s="145" t="str">
        <f t="shared" ref="M523:R523" si="223">IF($S522=0,"-",M522/$S522)</f>
        <v>-</v>
      </c>
      <c r="N523" s="145" t="str">
        <f t="shared" si="223"/>
        <v>-</v>
      </c>
      <c r="O523" s="145" t="str">
        <f t="shared" si="223"/>
        <v>-</v>
      </c>
      <c r="P523" s="99" t="str">
        <f t="shared" si="223"/>
        <v>-</v>
      </c>
      <c r="Q523" s="145" t="str">
        <f t="shared" si="223"/>
        <v>-</v>
      </c>
      <c r="R523" s="145" t="str">
        <f t="shared" si="223"/>
        <v>-</v>
      </c>
      <c r="S523" s="146">
        <f>SUM(L523:R523)</f>
        <v>0</v>
      </c>
      <c r="T523" s="5"/>
      <c r="U523" s="1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</row>
    <row r="524" spans="1:55" ht="15" thickBot="1">
      <c r="A524" s="33"/>
      <c r="B524" s="33"/>
      <c r="C524" s="33"/>
      <c r="D524" s="33"/>
      <c r="E524" s="33"/>
      <c r="F524" s="33"/>
      <c r="G524" s="33"/>
      <c r="H524" s="33"/>
      <c r="I524" s="33"/>
      <c r="K524" s="33"/>
      <c r="L524" s="33"/>
      <c r="M524" s="33"/>
      <c r="N524" s="33"/>
      <c r="O524" s="33"/>
      <c r="P524" s="33"/>
      <c r="Q524" s="33"/>
      <c r="R524" s="33"/>
      <c r="S524" s="33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55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409" t="s">
        <v>43</v>
      </c>
      <c r="L525" s="84" t="s">
        <v>0</v>
      </c>
      <c r="M525" s="84" t="s">
        <v>1</v>
      </c>
      <c r="N525" s="84" t="s">
        <v>2</v>
      </c>
      <c r="O525" s="84" t="s">
        <v>3</v>
      </c>
      <c r="P525" s="84" t="s">
        <v>27</v>
      </c>
      <c r="Q525" s="84" t="s">
        <v>4</v>
      </c>
      <c r="R525" s="84" t="s">
        <v>5</v>
      </c>
      <c r="S525" s="85" t="s">
        <v>6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55" ht="15">
      <c r="A526" s="451" t="s">
        <v>43</v>
      </c>
      <c r="B526" s="387" t="s">
        <v>115</v>
      </c>
      <c r="C526" s="388"/>
      <c r="D526" s="388"/>
      <c r="E526" s="388"/>
      <c r="F526" s="388"/>
      <c r="G526" s="388"/>
      <c r="H526" s="388"/>
      <c r="I526" s="389"/>
      <c r="K526" s="410" t="s">
        <v>43</v>
      </c>
      <c r="L526" s="390" t="s">
        <v>115</v>
      </c>
      <c r="M526" s="391"/>
      <c r="N526" s="391"/>
      <c r="O526" s="391"/>
      <c r="P526" s="391"/>
      <c r="Q526" s="391"/>
      <c r="R526" s="391"/>
      <c r="S526" s="39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55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  <c r="K527" s="83" t="s">
        <v>7</v>
      </c>
      <c r="L527" s="393"/>
      <c r="M527" s="399"/>
      <c r="N527" s="399"/>
      <c r="O527" s="394"/>
      <c r="P527" s="38">
        <v>0</v>
      </c>
      <c r="Q527" s="393"/>
      <c r="R527" s="402"/>
      <c r="S527" s="103">
        <f>SUM(L527:R527)</f>
        <v>0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55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224">SUM(B528:H528)</f>
        <v>0</v>
      </c>
      <c r="K528" s="75" t="s">
        <v>8</v>
      </c>
      <c r="L528" s="395"/>
      <c r="M528" s="400"/>
      <c r="N528" s="400"/>
      <c r="O528" s="396"/>
      <c r="P528" s="88">
        <v>0</v>
      </c>
      <c r="Q528" s="395"/>
      <c r="R528" s="403"/>
      <c r="S528" s="90">
        <f t="shared" ref="S528:S547" si="225">SUM(L528:R528)</f>
        <v>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224"/>
        <v>0</v>
      </c>
      <c r="K529" s="76" t="s">
        <v>10</v>
      </c>
      <c r="L529" s="395"/>
      <c r="M529" s="400"/>
      <c r="N529" s="400"/>
      <c r="O529" s="396"/>
      <c r="P529" s="44">
        <v>0</v>
      </c>
      <c r="Q529" s="395"/>
      <c r="R529" s="403"/>
      <c r="S529" s="87">
        <f t="shared" si="225"/>
        <v>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224"/>
        <v>0</v>
      </c>
      <c r="K530" s="75" t="s">
        <v>52</v>
      </c>
      <c r="L530" s="395"/>
      <c r="M530" s="400"/>
      <c r="N530" s="400"/>
      <c r="O530" s="396"/>
      <c r="P530" s="88">
        <v>0</v>
      </c>
      <c r="Q530" s="395"/>
      <c r="R530" s="403"/>
      <c r="S530" s="90">
        <f t="shared" si="225"/>
        <v>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224"/>
        <v>0</v>
      </c>
      <c r="K531" s="76" t="s">
        <v>16</v>
      </c>
      <c r="L531" s="395"/>
      <c r="M531" s="400"/>
      <c r="N531" s="400"/>
      <c r="O531" s="396"/>
      <c r="P531" s="44">
        <v>0</v>
      </c>
      <c r="Q531" s="395"/>
      <c r="R531" s="403"/>
      <c r="S531" s="87">
        <f t="shared" si="225"/>
        <v>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224"/>
        <v>0</v>
      </c>
      <c r="K532" s="75" t="s">
        <v>64</v>
      </c>
      <c r="L532" s="395"/>
      <c r="M532" s="400"/>
      <c r="N532" s="400"/>
      <c r="O532" s="396"/>
      <c r="P532" s="88">
        <v>0</v>
      </c>
      <c r="Q532" s="395"/>
      <c r="R532" s="403"/>
      <c r="S532" s="90">
        <f t="shared" si="225"/>
        <v>0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ht="15">
      <c r="A533" s="29" t="s">
        <v>54</v>
      </c>
      <c r="B533" s="395"/>
      <c r="C533" s="400"/>
      <c r="D533" s="400"/>
      <c r="E533" s="396"/>
      <c r="F533" s="44">
        <v>8.039083384753372</v>
      </c>
      <c r="G533" s="395"/>
      <c r="H533" s="396"/>
      <c r="I533" s="40">
        <f t="shared" si="224"/>
        <v>8.039083384753372</v>
      </c>
      <c r="K533" s="76" t="s">
        <v>54</v>
      </c>
      <c r="L533" s="395"/>
      <c r="M533" s="400"/>
      <c r="N533" s="400"/>
      <c r="O533" s="396"/>
      <c r="P533" s="44">
        <v>0</v>
      </c>
      <c r="Q533" s="395"/>
      <c r="R533" s="403"/>
      <c r="S533" s="87">
        <f t="shared" si="225"/>
        <v>0</v>
      </c>
      <c r="U533" s="11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ht="15">
      <c r="A534" s="28" t="s">
        <v>12</v>
      </c>
      <c r="B534" s="395"/>
      <c r="C534" s="400"/>
      <c r="D534" s="400"/>
      <c r="E534" s="396"/>
      <c r="F534" s="41">
        <v>0.88525243725046754</v>
      </c>
      <c r="G534" s="395"/>
      <c r="H534" s="396"/>
      <c r="I534" s="43">
        <f t="shared" si="224"/>
        <v>0.88525243725046754</v>
      </c>
      <c r="K534" s="75" t="s">
        <v>12</v>
      </c>
      <c r="L534" s="395"/>
      <c r="M534" s="400"/>
      <c r="N534" s="400"/>
      <c r="O534" s="396"/>
      <c r="P534" s="88">
        <v>0</v>
      </c>
      <c r="Q534" s="395"/>
      <c r="R534" s="403"/>
      <c r="S534" s="90">
        <f t="shared" si="225"/>
        <v>0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224"/>
        <v>0</v>
      </c>
      <c r="K535" s="76" t="s">
        <v>55</v>
      </c>
      <c r="L535" s="395"/>
      <c r="M535" s="400"/>
      <c r="N535" s="400"/>
      <c r="O535" s="396"/>
      <c r="P535" s="44">
        <v>0</v>
      </c>
      <c r="Q535" s="395"/>
      <c r="R535" s="403"/>
      <c r="S535" s="87">
        <f t="shared" si="225"/>
        <v>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224"/>
        <v>0</v>
      </c>
      <c r="K536" s="75" t="s">
        <v>17</v>
      </c>
      <c r="L536" s="395"/>
      <c r="M536" s="400"/>
      <c r="N536" s="400"/>
      <c r="O536" s="396"/>
      <c r="P536" s="88">
        <v>0</v>
      </c>
      <c r="Q536" s="395"/>
      <c r="R536" s="403"/>
      <c r="S536" s="90">
        <f t="shared" si="225"/>
        <v>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224"/>
        <v>0</v>
      </c>
      <c r="K537" s="76" t="s">
        <v>139</v>
      </c>
      <c r="L537" s="395"/>
      <c r="M537" s="400"/>
      <c r="N537" s="400"/>
      <c r="O537" s="396"/>
      <c r="P537" s="44">
        <v>0</v>
      </c>
      <c r="Q537" s="395"/>
      <c r="R537" s="403"/>
      <c r="S537" s="87">
        <f t="shared" si="225"/>
        <v>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224"/>
        <v>0</v>
      </c>
      <c r="K538" s="75" t="s">
        <v>25</v>
      </c>
      <c r="L538" s="395"/>
      <c r="M538" s="400"/>
      <c r="N538" s="400"/>
      <c r="O538" s="396"/>
      <c r="P538" s="88">
        <v>0</v>
      </c>
      <c r="Q538" s="395"/>
      <c r="R538" s="403"/>
      <c r="S538" s="90">
        <f t="shared" si="225"/>
        <v>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224"/>
        <v>0</v>
      </c>
      <c r="K539" s="76" t="s">
        <v>24</v>
      </c>
      <c r="L539" s="395"/>
      <c r="M539" s="400"/>
      <c r="N539" s="400"/>
      <c r="O539" s="396"/>
      <c r="P539" s="44">
        <v>0</v>
      </c>
      <c r="Q539" s="395"/>
      <c r="R539" s="403"/>
      <c r="S539" s="87">
        <f t="shared" si="225"/>
        <v>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224"/>
        <v>0</v>
      </c>
      <c r="K540" s="75" t="s">
        <v>56</v>
      </c>
      <c r="L540" s="395"/>
      <c r="M540" s="400"/>
      <c r="N540" s="400"/>
      <c r="O540" s="396"/>
      <c r="P540" s="88">
        <v>0</v>
      </c>
      <c r="Q540" s="395"/>
      <c r="R540" s="403"/>
      <c r="S540" s="90">
        <f t="shared" si="225"/>
        <v>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224"/>
        <v>0</v>
      </c>
      <c r="K541" s="76" t="s">
        <v>22</v>
      </c>
      <c r="L541" s="395"/>
      <c r="M541" s="400"/>
      <c r="N541" s="400"/>
      <c r="O541" s="396"/>
      <c r="P541" s="44">
        <v>0</v>
      </c>
      <c r="Q541" s="395"/>
      <c r="R541" s="403"/>
      <c r="S541" s="87">
        <f t="shared" si="225"/>
        <v>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224"/>
        <v>0</v>
      </c>
      <c r="K542" s="75" t="s">
        <v>21</v>
      </c>
      <c r="L542" s="395"/>
      <c r="M542" s="400"/>
      <c r="N542" s="400"/>
      <c r="O542" s="396"/>
      <c r="P542" s="88">
        <v>0</v>
      </c>
      <c r="Q542" s="395"/>
      <c r="R542" s="403"/>
      <c r="S542" s="90">
        <f t="shared" si="225"/>
        <v>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224"/>
        <v>0</v>
      </c>
      <c r="K543" s="77" t="s">
        <v>60</v>
      </c>
      <c r="L543" s="395"/>
      <c r="M543" s="400"/>
      <c r="N543" s="400"/>
      <c r="O543" s="396"/>
      <c r="P543" s="44">
        <v>0</v>
      </c>
      <c r="Q543" s="395"/>
      <c r="R543" s="403"/>
      <c r="S543" s="87">
        <f t="shared" si="225"/>
        <v>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224"/>
        <v>0</v>
      </c>
      <c r="K544" s="78" t="s">
        <v>23</v>
      </c>
      <c r="L544" s="395"/>
      <c r="M544" s="400"/>
      <c r="N544" s="400"/>
      <c r="O544" s="396"/>
      <c r="P544" s="91">
        <v>0</v>
      </c>
      <c r="Q544" s="395"/>
      <c r="R544" s="403"/>
      <c r="S544" s="93">
        <f t="shared" si="225"/>
        <v>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55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224"/>
        <v>0</v>
      </c>
      <c r="K545" s="79" t="s">
        <v>19</v>
      </c>
      <c r="L545" s="395"/>
      <c r="M545" s="400"/>
      <c r="N545" s="400"/>
      <c r="O545" s="396"/>
      <c r="P545" s="64">
        <v>0</v>
      </c>
      <c r="Q545" s="395"/>
      <c r="R545" s="403"/>
      <c r="S545" s="95">
        <f t="shared" si="225"/>
        <v>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55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224"/>
        <v>0</v>
      </c>
      <c r="K546" s="78" t="s">
        <v>20</v>
      </c>
      <c r="L546" s="395"/>
      <c r="M546" s="400"/>
      <c r="N546" s="400"/>
      <c r="O546" s="396"/>
      <c r="P546" s="91">
        <v>0</v>
      </c>
      <c r="Q546" s="395"/>
      <c r="R546" s="403"/>
      <c r="S546" s="93">
        <f t="shared" si="225"/>
        <v>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55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224"/>
        <v>0</v>
      </c>
      <c r="K547" s="80" t="s">
        <v>11</v>
      </c>
      <c r="L547" s="397"/>
      <c r="M547" s="401"/>
      <c r="N547" s="401"/>
      <c r="O547" s="398"/>
      <c r="P547" s="54">
        <v>0</v>
      </c>
      <c r="Q547" s="397"/>
      <c r="R547" s="404"/>
      <c r="S547" s="97">
        <f t="shared" si="225"/>
        <v>0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55" ht="15">
      <c r="A548" s="35" t="s">
        <v>26</v>
      </c>
      <c r="B548" s="69">
        <f>SUM(B527:B543)</f>
        <v>0</v>
      </c>
      <c r="C548" s="69">
        <f t="shared" ref="C548:I548" si="226">SUM(C527:C543)</f>
        <v>0</v>
      </c>
      <c r="D548" s="69">
        <f t="shared" si="226"/>
        <v>0</v>
      </c>
      <c r="E548" s="69">
        <f t="shared" si="226"/>
        <v>0</v>
      </c>
      <c r="F548" s="69">
        <f t="shared" si="226"/>
        <v>8.9243358220038402</v>
      </c>
      <c r="G548" s="69">
        <f t="shared" si="226"/>
        <v>0</v>
      </c>
      <c r="H548" s="70">
        <f t="shared" si="226"/>
        <v>0</v>
      </c>
      <c r="I548" s="40">
        <f t="shared" si="226"/>
        <v>8.9243358220038402</v>
      </c>
      <c r="K548" s="81" t="s">
        <v>26</v>
      </c>
      <c r="L548" s="69">
        <f>SUM(L527:L543)</f>
        <v>0</v>
      </c>
      <c r="M548" s="69">
        <f t="shared" ref="M548:S548" si="227">SUM(M527:M543)</f>
        <v>0</v>
      </c>
      <c r="N548" s="69">
        <f t="shared" si="227"/>
        <v>0</v>
      </c>
      <c r="O548" s="69">
        <f t="shared" si="227"/>
        <v>0</v>
      </c>
      <c r="P548" s="69">
        <f t="shared" si="227"/>
        <v>0</v>
      </c>
      <c r="Q548" s="69">
        <f t="shared" si="227"/>
        <v>0</v>
      </c>
      <c r="R548" s="70">
        <f t="shared" si="227"/>
        <v>0</v>
      </c>
      <c r="S548" s="98">
        <f t="shared" si="227"/>
        <v>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55" s="3" customFormat="1" ht="15" thickBot="1">
      <c r="A549" s="32" t="s">
        <v>83</v>
      </c>
      <c r="B549" s="49">
        <f>IF($I548=0,"-",B548/$I548)</f>
        <v>0</v>
      </c>
      <c r="C549" s="49">
        <f t="shared" ref="C549:H549" si="228">IF($I548=0,"-",C548/$I548)</f>
        <v>0</v>
      </c>
      <c r="D549" s="49">
        <f t="shared" si="228"/>
        <v>0</v>
      </c>
      <c r="E549" s="49">
        <f t="shared" si="228"/>
        <v>0</v>
      </c>
      <c r="F549" s="49">
        <f t="shared" si="228"/>
        <v>1</v>
      </c>
      <c r="G549" s="49">
        <f t="shared" si="228"/>
        <v>0</v>
      </c>
      <c r="H549" s="71">
        <f t="shared" si="228"/>
        <v>0</v>
      </c>
      <c r="I549" s="50">
        <f>SUM(B549:H549)</f>
        <v>1</v>
      </c>
      <c r="J549" s="5"/>
      <c r="K549" s="82" t="s">
        <v>83</v>
      </c>
      <c r="L549" s="145" t="str">
        <f>IF($S548=0,"-",L548/$S548)</f>
        <v>-</v>
      </c>
      <c r="M549" s="145" t="str">
        <f t="shared" ref="M549:R549" si="229">IF($S548=0,"-",M548/$S548)</f>
        <v>-</v>
      </c>
      <c r="N549" s="145" t="str">
        <f t="shared" si="229"/>
        <v>-</v>
      </c>
      <c r="O549" s="145" t="str">
        <f t="shared" si="229"/>
        <v>-</v>
      </c>
      <c r="P549" s="99" t="str">
        <f t="shared" si="229"/>
        <v>-</v>
      </c>
      <c r="Q549" s="145" t="str">
        <f t="shared" si="229"/>
        <v>-</v>
      </c>
      <c r="R549" s="145" t="str">
        <f t="shared" si="229"/>
        <v>-</v>
      </c>
      <c r="S549" s="146">
        <f>SUM(L549:R549)</f>
        <v>0</v>
      </c>
      <c r="T549" s="5"/>
      <c r="U549" s="1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</row>
    <row r="550" spans="1:55" ht="15" thickBot="1">
      <c r="A550" s="33"/>
      <c r="B550" s="33"/>
      <c r="C550" s="33"/>
      <c r="D550" s="33"/>
      <c r="E550" s="33"/>
      <c r="F550" s="33"/>
      <c r="G550" s="33"/>
      <c r="H550" s="33"/>
      <c r="I550" s="33"/>
      <c r="K550" s="33"/>
      <c r="L550" s="33"/>
      <c r="M550" s="33"/>
      <c r="N550" s="33"/>
      <c r="O550" s="33"/>
      <c r="P550" s="33"/>
      <c r="Q550" s="33"/>
      <c r="R550" s="33"/>
      <c r="S550" s="33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55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409" t="s">
        <v>44</v>
      </c>
      <c r="L551" s="84" t="s">
        <v>0</v>
      </c>
      <c r="M551" s="84" t="s">
        <v>1</v>
      </c>
      <c r="N551" s="84" t="s">
        <v>2</v>
      </c>
      <c r="O551" s="84" t="s">
        <v>3</v>
      </c>
      <c r="P551" s="84" t="s">
        <v>27</v>
      </c>
      <c r="Q551" s="84" t="s">
        <v>4</v>
      </c>
      <c r="R551" s="84" t="s">
        <v>5</v>
      </c>
      <c r="S551" s="85" t="s">
        <v>6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55" ht="15">
      <c r="A552" s="451" t="s">
        <v>44</v>
      </c>
      <c r="B552" s="387" t="s">
        <v>115</v>
      </c>
      <c r="C552" s="388"/>
      <c r="D552" s="388"/>
      <c r="E552" s="388"/>
      <c r="F552" s="388"/>
      <c r="G552" s="388"/>
      <c r="H552" s="388"/>
      <c r="I552" s="389"/>
      <c r="K552" s="410" t="s">
        <v>44</v>
      </c>
      <c r="L552" s="390" t="s">
        <v>115</v>
      </c>
      <c r="M552" s="391"/>
      <c r="N552" s="391"/>
      <c r="O552" s="391"/>
      <c r="P552" s="391"/>
      <c r="Q552" s="391"/>
      <c r="R552" s="391"/>
      <c r="S552" s="39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55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  <c r="K553" s="83" t="s">
        <v>7</v>
      </c>
      <c r="L553" s="393"/>
      <c r="M553" s="399"/>
      <c r="N553" s="399"/>
      <c r="O553" s="394"/>
      <c r="P553" s="38">
        <v>0</v>
      </c>
      <c r="Q553" s="393"/>
      <c r="R553" s="402"/>
      <c r="S553" s="103">
        <f>SUM(L553:R553)</f>
        <v>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55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230">SUM(B554:H554)</f>
        <v>0</v>
      </c>
      <c r="K554" s="75" t="s">
        <v>8</v>
      </c>
      <c r="L554" s="395"/>
      <c r="M554" s="400"/>
      <c r="N554" s="400"/>
      <c r="O554" s="396"/>
      <c r="P554" s="88">
        <v>0</v>
      </c>
      <c r="Q554" s="395"/>
      <c r="R554" s="403"/>
      <c r="S554" s="90">
        <f t="shared" ref="S554:S573" si="231">SUM(L554:R554)</f>
        <v>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55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230"/>
        <v>0</v>
      </c>
      <c r="K555" s="76" t="s">
        <v>10</v>
      </c>
      <c r="L555" s="395"/>
      <c r="M555" s="400"/>
      <c r="N555" s="400"/>
      <c r="O555" s="396"/>
      <c r="P555" s="44">
        <v>0</v>
      </c>
      <c r="Q555" s="395"/>
      <c r="R555" s="403"/>
      <c r="S555" s="87">
        <f t="shared" si="231"/>
        <v>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55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230"/>
        <v>0</v>
      </c>
      <c r="K556" s="75" t="s">
        <v>52</v>
      </c>
      <c r="L556" s="395"/>
      <c r="M556" s="400"/>
      <c r="N556" s="400"/>
      <c r="O556" s="396"/>
      <c r="P556" s="88">
        <v>0</v>
      </c>
      <c r="Q556" s="395"/>
      <c r="R556" s="403"/>
      <c r="S556" s="90">
        <f t="shared" si="231"/>
        <v>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55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230"/>
        <v>0</v>
      </c>
      <c r="K557" s="76" t="s">
        <v>16</v>
      </c>
      <c r="L557" s="395"/>
      <c r="M557" s="400"/>
      <c r="N557" s="400"/>
      <c r="O557" s="396"/>
      <c r="P557" s="44">
        <v>0</v>
      </c>
      <c r="Q557" s="395"/>
      <c r="R557" s="403"/>
      <c r="S557" s="87">
        <f t="shared" si="231"/>
        <v>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55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230"/>
        <v>0</v>
      </c>
      <c r="K558" s="75" t="s">
        <v>64</v>
      </c>
      <c r="L558" s="395"/>
      <c r="M558" s="400"/>
      <c r="N558" s="400"/>
      <c r="O558" s="396"/>
      <c r="P558" s="88">
        <v>0</v>
      </c>
      <c r="Q558" s="395"/>
      <c r="R558" s="403"/>
      <c r="S558" s="90">
        <f t="shared" si="231"/>
        <v>0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55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230"/>
        <v>0</v>
      </c>
      <c r="K559" s="76" t="s">
        <v>54</v>
      </c>
      <c r="L559" s="395"/>
      <c r="M559" s="400"/>
      <c r="N559" s="400"/>
      <c r="O559" s="396"/>
      <c r="P559" s="44">
        <v>0</v>
      </c>
      <c r="Q559" s="395"/>
      <c r="R559" s="403"/>
      <c r="S559" s="87">
        <f t="shared" si="231"/>
        <v>0</v>
      </c>
      <c r="U559" s="11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spans="1:55" ht="15">
      <c r="A560" s="28" t="s">
        <v>12</v>
      </c>
      <c r="B560" s="395"/>
      <c r="C560" s="400"/>
      <c r="D560" s="400"/>
      <c r="E560" s="396"/>
      <c r="F560" s="41">
        <v>9.8394886371271237</v>
      </c>
      <c r="G560" s="395"/>
      <c r="H560" s="396"/>
      <c r="I560" s="43">
        <f t="shared" si="230"/>
        <v>9.8394886371271237</v>
      </c>
      <c r="K560" s="75" t="s">
        <v>12</v>
      </c>
      <c r="L560" s="395"/>
      <c r="M560" s="400"/>
      <c r="N560" s="400"/>
      <c r="O560" s="396"/>
      <c r="P560" s="88">
        <v>0</v>
      </c>
      <c r="Q560" s="395"/>
      <c r="R560" s="403"/>
      <c r="S560" s="90">
        <f t="shared" si="231"/>
        <v>0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55" ht="15">
      <c r="A561" s="29" t="s">
        <v>55</v>
      </c>
      <c r="B561" s="395"/>
      <c r="C561" s="400"/>
      <c r="D561" s="400"/>
      <c r="E561" s="396"/>
      <c r="F561" s="44">
        <v>1191.5226039756567</v>
      </c>
      <c r="G561" s="395"/>
      <c r="H561" s="396"/>
      <c r="I561" s="40">
        <f t="shared" si="230"/>
        <v>1191.5226039756567</v>
      </c>
      <c r="K561" s="76" t="s">
        <v>55</v>
      </c>
      <c r="L561" s="395"/>
      <c r="M561" s="400"/>
      <c r="N561" s="400"/>
      <c r="O561" s="396"/>
      <c r="P561" s="44">
        <v>0</v>
      </c>
      <c r="Q561" s="395"/>
      <c r="R561" s="403"/>
      <c r="S561" s="87">
        <f t="shared" si="231"/>
        <v>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55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230"/>
        <v>0</v>
      </c>
      <c r="K562" s="75" t="s">
        <v>17</v>
      </c>
      <c r="L562" s="395"/>
      <c r="M562" s="400"/>
      <c r="N562" s="400"/>
      <c r="O562" s="396"/>
      <c r="P562" s="88">
        <v>0</v>
      </c>
      <c r="Q562" s="395"/>
      <c r="R562" s="403"/>
      <c r="S562" s="90">
        <f t="shared" si="231"/>
        <v>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55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230"/>
        <v>0</v>
      </c>
      <c r="K563" s="76" t="s">
        <v>139</v>
      </c>
      <c r="L563" s="395"/>
      <c r="M563" s="400"/>
      <c r="N563" s="400"/>
      <c r="O563" s="396"/>
      <c r="P563" s="44">
        <v>0</v>
      </c>
      <c r="Q563" s="395"/>
      <c r="R563" s="403"/>
      <c r="S563" s="87">
        <f t="shared" si="231"/>
        <v>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55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230"/>
        <v>0</v>
      </c>
      <c r="K564" s="75" t="s">
        <v>25</v>
      </c>
      <c r="L564" s="395"/>
      <c r="M564" s="400"/>
      <c r="N564" s="400"/>
      <c r="O564" s="396"/>
      <c r="P564" s="88">
        <v>0</v>
      </c>
      <c r="Q564" s="395"/>
      <c r="R564" s="403"/>
      <c r="S564" s="90">
        <f t="shared" si="231"/>
        <v>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55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230"/>
        <v>0</v>
      </c>
      <c r="K565" s="76" t="s">
        <v>24</v>
      </c>
      <c r="L565" s="395"/>
      <c r="M565" s="400"/>
      <c r="N565" s="400"/>
      <c r="O565" s="396"/>
      <c r="P565" s="44">
        <v>0</v>
      </c>
      <c r="Q565" s="395"/>
      <c r="R565" s="403"/>
      <c r="S565" s="87">
        <f t="shared" si="231"/>
        <v>0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55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230"/>
        <v>0</v>
      </c>
      <c r="K566" s="75" t="s">
        <v>56</v>
      </c>
      <c r="L566" s="395"/>
      <c r="M566" s="400"/>
      <c r="N566" s="400"/>
      <c r="O566" s="396"/>
      <c r="P566" s="88">
        <v>0</v>
      </c>
      <c r="Q566" s="395"/>
      <c r="R566" s="403"/>
      <c r="S566" s="90">
        <f t="shared" si="231"/>
        <v>0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55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230"/>
        <v>0</v>
      </c>
      <c r="K567" s="76" t="s">
        <v>22</v>
      </c>
      <c r="L567" s="395"/>
      <c r="M567" s="400"/>
      <c r="N567" s="400"/>
      <c r="O567" s="396"/>
      <c r="P567" s="44">
        <v>0</v>
      </c>
      <c r="Q567" s="395"/>
      <c r="R567" s="403"/>
      <c r="S567" s="87">
        <f t="shared" si="231"/>
        <v>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55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230"/>
        <v>0</v>
      </c>
      <c r="K568" s="75" t="s">
        <v>21</v>
      </c>
      <c r="L568" s="395"/>
      <c r="M568" s="400"/>
      <c r="N568" s="400"/>
      <c r="O568" s="396"/>
      <c r="P568" s="88">
        <v>0</v>
      </c>
      <c r="Q568" s="395"/>
      <c r="R568" s="403"/>
      <c r="S568" s="90">
        <f t="shared" si="231"/>
        <v>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55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230"/>
        <v>0</v>
      </c>
      <c r="K569" s="77" t="s">
        <v>60</v>
      </c>
      <c r="L569" s="395"/>
      <c r="M569" s="400"/>
      <c r="N569" s="400"/>
      <c r="O569" s="396"/>
      <c r="P569" s="44">
        <v>0</v>
      </c>
      <c r="Q569" s="395"/>
      <c r="R569" s="403"/>
      <c r="S569" s="87">
        <f t="shared" si="231"/>
        <v>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55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230"/>
        <v>0</v>
      </c>
      <c r="K570" s="78" t="s">
        <v>23</v>
      </c>
      <c r="L570" s="395"/>
      <c r="M570" s="400"/>
      <c r="N570" s="400"/>
      <c r="O570" s="396"/>
      <c r="P570" s="91">
        <v>0</v>
      </c>
      <c r="Q570" s="395"/>
      <c r="R570" s="403"/>
      <c r="S570" s="93">
        <f t="shared" si="231"/>
        <v>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55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230"/>
        <v>0</v>
      </c>
      <c r="K571" s="79" t="s">
        <v>19</v>
      </c>
      <c r="L571" s="395"/>
      <c r="M571" s="400"/>
      <c r="N571" s="400"/>
      <c r="O571" s="396"/>
      <c r="P571" s="64">
        <v>0</v>
      </c>
      <c r="Q571" s="395"/>
      <c r="R571" s="403"/>
      <c r="S571" s="95">
        <f t="shared" si="231"/>
        <v>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55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230"/>
        <v>0</v>
      </c>
      <c r="K572" s="78" t="s">
        <v>20</v>
      </c>
      <c r="L572" s="395"/>
      <c r="M572" s="400"/>
      <c r="N572" s="400"/>
      <c r="O572" s="396"/>
      <c r="P572" s="91">
        <v>0</v>
      </c>
      <c r="Q572" s="395"/>
      <c r="R572" s="403"/>
      <c r="S572" s="93">
        <f t="shared" si="231"/>
        <v>0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55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230"/>
        <v>0</v>
      </c>
      <c r="K573" s="80" t="s">
        <v>11</v>
      </c>
      <c r="L573" s="397"/>
      <c r="M573" s="401"/>
      <c r="N573" s="401"/>
      <c r="O573" s="398"/>
      <c r="P573" s="54">
        <v>0</v>
      </c>
      <c r="Q573" s="397"/>
      <c r="R573" s="404"/>
      <c r="S573" s="97">
        <f t="shared" si="231"/>
        <v>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55" ht="15">
      <c r="A574" s="35" t="s">
        <v>26</v>
      </c>
      <c r="B574" s="69">
        <f>SUM(B553:B569)</f>
        <v>0</v>
      </c>
      <c r="C574" s="69">
        <f t="shared" ref="C574:I574" si="232">SUM(C553:C569)</f>
        <v>0</v>
      </c>
      <c r="D574" s="69">
        <f t="shared" si="232"/>
        <v>0</v>
      </c>
      <c r="E574" s="69">
        <f t="shared" si="232"/>
        <v>0</v>
      </c>
      <c r="F574" s="69">
        <f t="shared" si="232"/>
        <v>1201.3620926127837</v>
      </c>
      <c r="G574" s="69">
        <f t="shared" si="232"/>
        <v>0</v>
      </c>
      <c r="H574" s="70">
        <f t="shared" si="232"/>
        <v>0</v>
      </c>
      <c r="I574" s="40">
        <f t="shared" si="232"/>
        <v>1201.3620926127837</v>
      </c>
      <c r="K574" s="81" t="s">
        <v>26</v>
      </c>
      <c r="L574" s="69">
        <f>SUM(L553:L569)</f>
        <v>0</v>
      </c>
      <c r="M574" s="69">
        <f t="shared" ref="M574:S574" si="233">SUM(M553:M569)</f>
        <v>0</v>
      </c>
      <c r="N574" s="69">
        <f t="shared" si="233"/>
        <v>0</v>
      </c>
      <c r="O574" s="69">
        <f t="shared" si="233"/>
        <v>0</v>
      </c>
      <c r="P574" s="69">
        <f t="shared" si="233"/>
        <v>0</v>
      </c>
      <c r="Q574" s="69">
        <f t="shared" si="233"/>
        <v>0</v>
      </c>
      <c r="R574" s="70">
        <f t="shared" si="233"/>
        <v>0</v>
      </c>
      <c r="S574" s="98">
        <f t="shared" si="233"/>
        <v>0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55" s="3" customFormat="1" ht="15" thickBot="1">
      <c r="A575" s="32" t="s">
        <v>83</v>
      </c>
      <c r="B575" s="49">
        <f>IF($I574=0,"-",B574/$I574)</f>
        <v>0</v>
      </c>
      <c r="C575" s="49">
        <f t="shared" ref="C575:H575" si="234">IF($I574=0,"-",C574/$I574)</f>
        <v>0</v>
      </c>
      <c r="D575" s="49">
        <f t="shared" si="234"/>
        <v>0</v>
      </c>
      <c r="E575" s="49">
        <f t="shared" si="234"/>
        <v>0</v>
      </c>
      <c r="F575" s="49">
        <f t="shared" si="234"/>
        <v>1</v>
      </c>
      <c r="G575" s="49">
        <f t="shared" si="234"/>
        <v>0</v>
      </c>
      <c r="H575" s="71">
        <f t="shared" si="234"/>
        <v>0</v>
      </c>
      <c r="I575" s="50">
        <f>SUM(B575:H575)</f>
        <v>1</v>
      </c>
      <c r="J575" s="5"/>
      <c r="K575" s="82" t="s">
        <v>83</v>
      </c>
      <c r="L575" s="145" t="str">
        <f>IF($S574=0,"-",L574/$S574)</f>
        <v>-</v>
      </c>
      <c r="M575" s="145" t="str">
        <f t="shared" ref="M575:R575" si="235">IF($S574=0,"-",M574/$S574)</f>
        <v>-</v>
      </c>
      <c r="N575" s="145" t="str">
        <f t="shared" si="235"/>
        <v>-</v>
      </c>
      <c r="O575" s="145" t="str">
        <f t="shared" si="235"/>
        <v>-</v>
      </c>
      <c r="P575" s="99" t="str">
        <f t="shared" si="235"/>
        <v>-</v>
      </c>
      <c r="Q575" s="145" t="str">
        <f t="shared" si="235"/>
        <v>-</v>
      </c>
      <c r="R575" s="145" t="str">
        <f t="shared" si="235"/>
        <v>-</v>
      </c>
      <c r="S575" s="146">
        <f>SUM(L575:R575)</f>
        <v>0</v>
      </c>
      <c r="T575" s="5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</row>
    <row r="576" spans="1:55" ht="15" thickBot="1">
      <c r="A576" s="33"/>
      <c r="B576" s="33"/>
      <c r="C576" s="33"/>
      <c r="D576" s="33"/>
      <c r="E576" s="33"/>
      <c r="F576" s="33"/>
      <c r="G576" s="33"/>
      <c r="H576" s="33"/>
      <c r="I576" s="33"/>
      <c r="K576" s="33"/>
      <c r="L576" s="33"/>
      <c r="M576" s="33"/>
      <c r="N576" s="33"/>
      <c r="O576" s="33"/>
      <c r="P576" s="33"/>
      <c r="Q576" s="33"/>
      <c r="R576" s="33"/>
      <c r="S576" s="33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5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411" t="s">
        <v>45</v>
      </c>
      <c r="L577" s="84" t="s">
        <v>0</v>
      </c>
      <c r="M577" s="84" t="s">
        <v>1</v>
      </c>
      <c r="N577" s="84" t="s">
        <v>2</v>
      </c>
      <c r="O577" s="84" t="s">
        <v>3</v>
      </c>
      <c r="P577" s="84" t="s">
        <v>27</v>
      </c>
      <c r="Q577" s="84" t="s">
        <v>4</v>
      </c>
      <c r="R577" s="84" t="s">
        <v>5</v>
      </c>
      <c r="S577" s="85" t="s">
        <v>6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5" ht="15">
      <c r="A578" s="453" t="s">
        <v>45</v>
      </c>
      <c r="B578" s="387" t="s">
        <v>115</v>
      </c>
      <c r="C578" s="388"/>
      <c r="D578" s="388"/>
      <c r="E578" s="388"/>
      <c r="F578" s="388"/>
      <c r="G578" s="388"/>
      <c r="H578" s="388"/>
      <c r="I578" s="389"/>
      <c r="K578" s="412" t="s">
        <v>45</v>
      </c>
      <c r="L578" s="390" t="s">
        <v>115</v>
      </c>
      <c r="M578" s="391"/>
      <c r="N578" s="391"/>
      <c r="O578" s="391"/>
      <c r="P578" s="391"/>
      <c r="Q578" s="391"/>
      <c r="R578" s="391"/>
      <c r="S578" s="39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5" ht="15">
      <c r="A579" s="27" t="s">
        <v>7</v>
      </c>
      <c r="B579" s="38">
        <v>18.994350233682358</v>
      </c>
      <c r="C579" s="38">
        <v>0</v>
      </c>
      <c r="D579" s="38">
        <v>3.6215725799657736</v>
      </c>
      <c r="E579" s="38">
        <v>0</v>
      </c>
      <c r="F579" s="456"/>
      <c r="G579" s="38">
        <v>0</v>
      </c>
      <c r="H579" s="39">
        <v>0</v>
      </c>
      <c r="I579" s="40">
        <f>SUM(B579:H579)</f>
        <v>22.615922813648133</v>
      </c>
      <c r="K579" s="83" t="s">
        <v>7</v>
      </c>
      <c r="L579" s="38">
        <v>18.994350233682358</v>
      </c>
      <c r="M579" s="38">
        <v>0</v>
      </c>
      <c r="N579" s="38">
        <v>3.6215725799657736</v>
      </c>
      <c r="O579" s="38">
        <v>0</v>
      </c>
      <c r="P579" s="38">
        <v>2.9627647104039658</v>
      </c>
      <c r="Q579" s="38">
        <v>0</v>
      </c>
      <c r="R579" s="102">
        <v>0</v>
      </c>
      <c r="S579" s="103">
        <f>SUM(L579:R579)</f>
        <v>25.5786875240521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5" ht="15">
      <c r="A580" s="28" t="s">
        <v>8</v>
      </c>
      <c r="B580" s="41">
        <v>24.146260833342996</v>
      </c>
      <c r="C580" s="41">
        <v>0</v>
      </c>
      <c r="D580" s="41">
        <v>5.9027911022456028</v>
      </c>
      <c r="E580" s="41">
        <v>0</v>
      </c>
      <c r="F580" s="457"/>
      <c r="G580" s="41">
        <v>0</v>
      </c>
      <c r="H580" s="42">
        <v>0</v>
      </c>
      <c r="I580" s="43">
        <f t="shared" ref="I580:I599" si="236">SUM(B580:H580)</f>
        <v>30.049051935588601</v>
      </c>
      <c r="K580" s="75" t="s">
        <v>8</v>
      </c>
      <c r="L580" s="88">
        <v>24.146260833342996</v>
      </c>
      <c r="M580" s="88">
        <v>0</v>
      </c>
      <c r="N580" s="88">
        <v>5.9027911022456028</v>
      </c>
      <c r="O580" s="88">
        <v>0</v>
      </c>
      <c r="P580" s="88">
        <v>0</v>
      </c>
      <c r="Q580" s="88">
        <v>0</v>
      </c>
      <c r="R580" s="89">
        <v>0</v>
      </c>
      <c r="S580" s="90">
        <f t="shared" ref="S580:S599" si="237">SUM(L580:R580)</f>
        <v>30.049051935588601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5" ht="15">
      <c r="A581" s="29" t="s">
        <v>10</v>
      </c>
      <c r="B581" s="44">
        <v>10.166927332770193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236"/>
        <v>10.166927332770193</v>
      </c>
      <c r="K581" s="76" t="s">
        <v>10</v>
      </c>
      <c r="L581" s="44">
        <v>10.166927332770193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6">
        <v>0</v>
      </c>
      <c r="S581" s="87">
        <f t="shared" si="237"/>
        <v>10.166927332770193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5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236"/>
        <v>0</v>
      </c>
      <c r="K582" s="75" t="s">
        <v>52</v>
      </c>
      <c r="L582" s="88">
        <v>0</v>
      </c>
      <c r="M582" s="88">
        <v>0</v>
      </c>
      <c r="N582" s="88">
        <v>0</v>
      </c>
      <c r="O582" s="88">
        <v>0</v>
      </c>
      <c r="P582" s="88">
        <v>0</v>
      </c>
      <c r="Q582" s="88">
        <v>0</v>
      </c>
      <c r="R582" s="89">
        <v>0</v>
      </c>
      <c r="S582" s="90">
        <f t="shared" si="237"/>
        <v>0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5" ht="15">
      <c r="A583" s="29" t="s">
        <v>16</v>
      </c>
      <c r="B583" s="44">
        <v>629.20335788482328</v>
      </c>
      <c r="C583" s="44">
        <v>76.212130258868058</v>
      </c>
      <c r="D583" s="44">
        <v>16.43300587652443</v>
      </c>
      <c r="E583" s="44">
        <v>36.650269196908759</v>
      </c>
      <c r="F583" s="457"/>
      <c r="G583" s="44">
        <v>0</v>
      </c>
      <c r="H583" s="45">
        <v>0</v>
      </c>
      <c r="I583" s="40">
        <f t="shared" si="236"/>
        <v>758.49876321712463</v>
      </c>
      <c r="K583" s="76" t="s">
        <v>16</v>
      </c>
      <c r="L583" s="44">
        <v>629.20335788482328</v>
      </c>
      <c r="M583" s="44">
        <v>76.212130258868058</v>
      </c>
      <c r="N583" s="44">
        <v>16.43300587652443</v>
      </c>
      <c r="O583" s="44">
        <v>36.650269196908759</v>
      </c>
      <c r="P583" s="44">
        <v>0</v>
      </c>
      <c r="Q583" s="44">
        <v>0</v>
      </c>
      <c r="R583" s="86">
        <v>0</v>
      </c>
      <c r="S583" s="87">
        <f t="shared" si="237"/>
        <v>758.49876321712463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5" ht="15">
      <c r="A584" s="28" t="s">
        <v>64</v>
      </c>
      <c r="B584" s="41">
        <v>3159.3538434423494</v>
      </c>
      <c r="C584" s="41">
        <v>47.945863951780382</v>
      </c>
      <c r="D584" s="41">
        <v>56.691071951517557</v>
      </c>
      <c r="E584" s="41">
        <v>0</v>
      </c>
      <c r="F584" s="457"/>
      <c r="G584" s="41">
        <v>0</v>
      </c>
      <c r="H584" s="42">
        <v>0</v>
      </c>
      <c r="I584" s="43">
        <f t="shared" si="236"/>
        <v>3263.9907793456473</v>
      </c>
      <c r="K584" s="75" t="s">
        <v>64</v>
      </c>
      <c r="L584" s="88">
        <v>3159.3538434423494</v>
      </c>
      <c r="M584" s="88">
        <v>47.945863951780382</v>
      </c>
      <c r="N584" s="88">
        <v>56.691071951517557</v>
      </c>
      <c r="O584" s="88">
        <v>0</v>
      </c>
      <c r="P584" s="88">
        <v>0</v>
      </c>
      <c r="Q584" s="88">
        <v>0</v>
      </c>
      <c r="R584" s="89">
        <v>0</v>
      </c>
      <c r="S584" s="90">
        <f t="shared" si="237"/>
        <v>3263.9907793456473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5" ht="15">
      <c r="A585" s="29" t="s">
        <v>54</v>
      </c>
      <c r="B585" s="44">
        <v>0</v>
      </c>
      <c r="C585" s="44">
        <v>0</v>
      </c>
      <c r="D585" s="44">
        <v>0.24115533879019938</v>
      </c>
      <c r="E585" s="44">
        <v>112.49526497246927</v>
      </c>
      <c r="F585" s="457"/>
      <c r="G585" s="44">
        <v>0</v>
      </c>
      <c r="H585" s="45">
        <v>0</v>
      </c>
      <c r="I585" s="40">
        <f t="shared" si="236"/>
        <v>112.73642031125947</v>
      </c>
      <c r="K585" s="76" t="s">
        <v>54</v>
      </c>
      <c r="L585" s="44">
        <v>0</v>
      </c>
      <c r="M585" s="44">
        <v>0</v>
      </c>
      <c r="N585" s="44">
        <v>0.24115533879019938</v>
      </c>
      <c r="O585" s="44">
        <v>112.49526497246927</v>
      </c>
      <c r="P585" s="44">
        <v>7469.0044597836904</v>
      </c>
      <c r="Q585" s="44">
        <v>0</v>
      </c>
      <c r="R585" s="86">
        <v>0</v>
      </c>
      <c r="S585" s="87">
        <f t="shared" si="237"/>
        <v>7581.7408800949497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5" ht="15">
      <c r="A586" s="28" t="s">
        <v>12</v>
      </c>
      <c r="B586" s="41">
        <v>0</v>
      </c>
      <c r="C586" s="41">
        <v>0</v>
      </c>
      <c r="D586" s="41">
        <v>4.5066365642786071E-2</v>
      </c>
      <c r="E586" s="41">
        <v>1.3176282727794515</v>
      </c>
      <c r="F586" s="457"/>
      <c r="G586" s="41">
        <v>0</v>
      </c>
      <c r="H586" s="42">
        <v>0</v>
      </c>
      <c r="I586" s="43">
        <f t="shared" si="236"/>
        <v>1.3626946384222376</v>
      </c>
      <c r="K586" s="75" t="s">
        <v>12</v>
      </c>
      <c r="L586" s="88">
        <v>0</v>
      </c>
      <c r="M586" s="88">
        <v>0</v>
      </c>
      <c r="N586" s="88">
        <v>4.5066365642786071E-2</v>
      </c>
      <c r="O586" s="88">
        <v>1.3176282727794515</v>
      </c>
      <c r="P586" s="88">
        <v>229.48303290861756</v>
      </c>
      <c r="Q586" s="88">
        <v>0</v>
      </c>
      <c r="R586" s="89">
        <v>0</v>
      </c>
      <c r="S586" s="90">
        <f t="shared" si="237"/>
        <v>230.84572754703979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5" ht="15">
      <c r="A587" s="29" t="s">
        <v>55</v>
      </c>
      <c r="B587" s="44">
        <v>0</v>
      </c>
      <c r="C587" s="44">
        <v>0</v>
      </c>
      <c r="D587" s="44">
        <v>0</v>
      </c>
      <c r="E587" s="44">
        <v>0</v>
      </c>
      <c r="F587" s="457"/>
      <c r="G587" s="44">
        <v>0</v>
      </c>
      <c r="H587" s="45">
        <v>0</v>
      </c>
      <c r="I587" s="40">
        <f t="shared" si="236"/>
        <v>0</v>
      </c>
      <c r="K587" s="76" t="s">
        <v>55</v>
      </c>
      <c r="L587" s="44">
        <v>0</v>
      </c>
      <c r="M587" s="44">
        <v>0</v>
      </c>
      <c r="N587" s="44">
        <v>0</v>
      </c>
      <c r="O587" s="44">
        <v>0</v>
      </c>
      <c r="P587" s="44">
        <v>1191.5226039756567</v>
      </c>
      <c r="Q587" s="44">
        <v>0</v>
      </c>
      <c r="R587" s="86">
        <v>0</v>
      </c>
      <c r="S587" s="87">
        <f t="shared" si="237"/>
        <v>1191.5226039756567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G587" s="21"/>
      <c r="AH587" s="21"/>
      <c r="AI587" s="21"/>
    </row>
    <row r="588" spans="1:35" ht="15">
      <c r="A588" s="28" t="s">
        <v>17</v>
      </c>
      <c r="B588" s="41">
        <v>211.63063946425413</v>
      </c>
      <c r="C588" s="41">
        <v>1.1466771730184049</v>
      </c>
      <c r="D588" s="41">
        <v>26.859401011423</v>
      </c>
      <c r="E588" s="41">
        <v>3.6614015986131672</v>
      </c>
      <c r="F588" s="457"/>
      <c r="G588" s="41">
        <v>0</v>
      </c>
      <c r="H588" s="42">
        <v>0</v>
      </c>
      <c r="I588" s="43">
        <f t="shared" si="236"/>
        <v>243.2981192473087</v>
      </c>
      <c r="K588" s="75" t="s">
        <v>17</v>
      </c>
      <c r="L588" s="88">
        <v>211.63063946425413</v>
      </c>
      <c r="M588" s="88">
        <v>1.1466771730184049</v>
      </c>
      <c r="N588" s="88">
        <v>26.859401011423</v>
      </c>
      <c r="O588" s="88">
        <v>3.6614015986131672</v>
      </c>
      <c r="P588" s="88">
        <v>0.8059650478</v>
      </c>
      <c r="Q588" s="88">
        <v>0</v>
      </c>
      <c r="R588" s="89">
        <v>0</v>
      </c>
      <c r="S588" s="90">
        <f t="shared" si="237"/>
        <v>244.10408429510869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5" ht="15">
      <c r="A589" s="29" t="s">
        <v>139</v>
      </c>
      <c r="B589" s="44">
        <v>346.14159338480636</v>
      </c>
      <c r="C589" s="44">
        <v>54.547340368208026</v>
      </c>
      <c r="D589" s="44">
        <v>10.638433099402846</v>
      </c>
      <c r="E589" s="44">
        <v>8.3769088992119336</v>
      </c>
      <c r="F589" s="457"/>
      <c r="G589" s="44">
        <v>0</v>
      </c>
      <c r="H589" s="45">
        <v>0</v>
      </c>
      <c r="I589" s="40">
        <f t="shared" si="236"/>
        <v>419.70427575162915</v>
      </c>
      <c r="K589" s="76" t="s">
        <v>139</v>
      </c>
      <c r="L589" s="44">
        <v>346.14159338480636</v>
      </c>
      <c r="M589" s="44">
        <v>54.547340368208026</v>
      </c>
      <c r="N589" s="44">
        <v>10.638433099402846</v>
      </c>
      <c r="O589" s="44">
        <v>8.3769088992119336</v>
      </c>
      <c r="P589" s="44">
        <v>0</v>
      </c>
      <c r="Q589" s="44">
        <v>0</v>
      </c>
      <c r="R589" s="86">
        <v>0</v>
      </c>
      <c r="S589" s="87">
        <f t="shared" si="237"/>
        <v>419.70427575162915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5" ht="15">
      <c r="A590" s="28" t="s">
        <v>25</v>
      </c>
      <c r="B590" s="41">
        <v>833.34144962182336</v>
      </c>
      <c r="C590" s="41">
        <v>0</v>
      </c>
      <c r="D590" s="41">
        <v>1837.9592126466246</v>
      </c>
      <c r="E590" s="41">
        <v>405.01896629887301</v>
      </c>
      <c r="F590" s="457"/>
      <c r="G590" s="41">
        <v>1259.210329621126</v>
      </c>
      <c r="H590" s="42">
        <v>0.3278140632111603</v>
      </c>
      <c r="I590" s="43">
        <f t="shared" si="236"/>
        <v>4335.8577722516584</v>
      </c>
      <c r="K590" s="75" t="s">
        <v>25</v>
      </c>
      <c r="L590" s="88">
        <v>833.34144962182336</v>
      </c>
      <c r="M590" s="88">
        <v>0</v>
      </c>
      <c r="N590" s="88">
        <v>1837.9592126466246</v>
      </c>
      <c r="O590" s="88">
        <v>405.01896629887301</v>
      </c>
      <c r="P590" s="88">
        <v>1603.354805535613</v>
      </c>
      <c r="Q590" s="88">
        <v>1259.210329621126</v>
      </c>
      <c r="R590" s="89">
        <v>0.3278140632111603</v>
      </c>
      <c r="S590" s="90">
        <f t="shared" si="237"/>
        <v>5939.2125777872716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5" ht="15">
      <c r="A591" s="29" t="s">
        <v>24</v>
      </c>
      <c r="B591" s="44">
        <v>386.09863952602285</v>
      </c>
      <c r="C591" s="44">
        <v>2.4477964736706865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236"/>
        <v>388.54643599969353</v>
      </c>
      <c r="K591" s="76" t="s">
        <v>24</v>
      </c>
      <c r="L591" s="44">
        <v>386.09863952602285</v>
      </c>
      <c r="M591" s="44">
        <v>2.4477964736706865</v>
      </c>
      <c r="N591" s="44">
        <v>0</v>
      </c>
      <c r="O591" s="44">
        <v>0</v>
      </c>
      <c r="P591" s="44">
        <v>0</v>
      </c>
      <c r="Q591" s="44">
        <v>0</v>
      </c>
      <c r="R591" s="86">
        <v>0</v>
      </c>
      <c r="S591" s="87">
        <f t="shared" si="237"/>
        <v>388.54643599969353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5" ht="15">
      <c r="A592" s="28" t="s">
        <v>56</v>
      </c>
      <c r="B592" s="41">
        <v>68.352608648340137</v>
      </c>
      <c r="C592" s="41">
        <v>0</v>
      </c>
      <c r="D592" s="41">
        <v>12.151080980118044</v>
      </c>
      <c r="E592" s="41">
        <v>0</v>
      </c>
      <c r="F592" s="457"/>
      <c r="G592" s="41">
        <v>0</v>
      </c>
      <c r="H592" s="42">
        <v>0</v>
      </c>
      <c r="I592" s="43">
        <f t="shared" si="236"/>
        <v>80.503689628458176</v>
      </c>
      <c r="K592" s="75" t="s">
        <v>56</v>
      </c>
      <c r="L592" s="88">
        <v>68.352608648340137</v>
      </c>
      <c r="M592" s="88">
        <v>0</v>
      </c>
      <c r="N592" s="88">
        <v>12.151080980118044</v>
      </c>
      <c r="O592" s="88">
        <v>0</v>
      </c>
      <c r="P592" s="88">
        <v>0.23136256970588234</v>
      </c>
      <c r="Q592" s="88">
        <v>0</v>
      </c>
      <c r="R592" s="89">
        <v>0</v>
      </c>
      <c r="S592" s="90">
        <f t="shared" si="237"/>
        <v>80.735052198164055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56" ht="15">
      <c r="A593" s="29" t="s">
        <v>22</v>
      </c>
      <c r="B593" s="44">
        <v>231.38333174164666</v>
      </c>
      <c r="C593" s="44">
        <v>0</v>
      </c>
      <c r="D593" s="44">
        <v>14.271543000800186</v>
      </c>
      <c r="E593" s="44">
        <v>0</v>
      </c>
      <c r="F593" s="457"/>
      <c r="G593" s="44">
        <v>0</v>
      </c>
      <c r="H593" s="45">
        <v>0</v>
      </c>
      <c r="I593" s="40">
        <f t="shared" si="236"/>
        <v>245.65487474244685</v>
      </c>
      <c r="K593" s="76" t="s">
        <v>22</v>
      </c>
      <c r="L593" s="44">
        <v>231.38333174164666</v>
      </c>
      <c r="M593" s="44">
        <v>0</v>
      </c>
      <c r="N593" s="44">
        <v>14.271543000800186</v>
      </c>
      <c r="O593" s="44">
        <v>0</v>
      </c>
      <c r="P593" s="44">
        <v>305.74292737256548</v>
      </c>
      <c r="Q593" s="44">
        <v>0</v>
      </c>
      <c r="R593" s="86">
        <v>0</v>
      </c>
      <c r="S593" s="87">
        <f t="shared" si="237"/>
        <v>551.39780211501238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56" ht="15">
      <c r="A594" s="28" t="s">
        <v>21</v>
      </c>
      <c r="B594" s="41">
        <v>84.521558171097325</v>
      </c>
      <c r="C594" s="41">
        <v>0</v>
      </c>
      <c r="D594" s="41">
        <v>1.5616420766288881</v>
      </c>
      <c r="E594" s="41">
        <v>0</v>
      </c>
      <c r="F594" s="457"/>
      <c r="G594" s="41">
        <v>0</v>
      </c>
      <c r="H594" s="42">
        <v>0</v>
      </c>
      <c r="I594" s="43">
        <f t="shared" si="236"/>
        <v>86.083200247726211</v>
      </c>
      <c r="K594" s="75" t="s">
        <v>21</v>
      </c>
      <c r="L594" s="88">
        <v>84.521558171097325</v>
      </c>
      <c r="M594" s="88">
        <v>0</v>
      </c>
      <c r="N594" s="88">
        <v>1.5616420766288881</v>
      </c>
      <c r="O594" s="88">
        <v>0</v>
      </c>
      <c r="P594" s="88">
        <v>0</v>
      </c>
      <c r="Q594" s="88">
        <v>0</v>
      </c>
      <c r="R594" s="89">
        <v>0</v>
      </c>
      <c r="S594" s="90">
        <f t="shared" si="237"/>
        <v>86.083200247726211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56" ht="15">
      <c r="A595" s="30" t="s">
        <v>60</v>
      </c>
      <c r="B595" s="44">
        <v>253.51107835035845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236"/>
        <v>253.51107835035845</v>
      </c>
      <c r="K595" s="77" t="s">
        <v>60</v>
      </c>
      <c r="L595" s="44">
        <v>253.51107835035845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6">
        <v>0</v>
      </c>
      <c r="S595" s="87">
        <f t="shared" si="237"/>
        <v>253.51107835035845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56">
      <c r="A596" s="57" t="s">
        <v>23</v>
      </c>
      <c r="B596" s="61">
        <v>253.51107835035845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236"/>
        <v>253.51107835035845</v>
      </c>
      <c r="K596" s="78" t="s">
        <v>23</v>
      </c>
      <c r="L596" s="91">
        <v>253.51107835035845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2">
        <v>0</v>
      </c>
      <c r="S596" s="93">
        <f t="shared" si="237"/>
        <v>253.51107835035845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56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236"/>
        <v>0</v>
      </c>
      <c r="K597" s="79" t="s">
        <v>19</v>
      </c>
      <c r="L597" s="64">
        <v>0</v>
      </c>
      <c r="M597" s="64">
        <v>0</v>
      </c>
      <c r="N597" s="64">
        <v>0</v>
      </c>
      <c r="O597" s="64">
        <v>0</v>
      </c>
      <c r="P597" s="64">
        <v>0</v>
      </c>
      <c r="Q597" s="64">
        <v>0</v>
      </c>
      <c r="R597" s="94">
        <v>0</v>
      </c>
      <c r="S597" s="95">
        <f t="shared" si="237"/>
        <v>0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56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236"/>
        <v>0</v>
      </c>
      <c r="K598" s="78" t="s">
        <v>20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2">
        <v>0</v>
      </c>
      <c r="S598" s="93">
        <f t="shared" si="237"/>
        <v>0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56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236"/>
        <v>0</v>
      </c>
      <c r="K599" s="80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6">
        <v>0</v>
      </c>
      <c r="S599" s="97">
        <f t="shared" si="237"/>
        <v>0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56" ht="15">
      <c r="A600" s="35" t="s">
        <v>26</v>
      </c>
      <c r="B600" s="69">
        <f>SUM(B579:B595)</f>
        <v>6256.8456386353164</v>
      </c>
      <c r="C600" s="69">
        <f t="shared" ref="C600:I600" si="238">SUM(C579:C595)</f>
        <v>182.29980822554555</v>
      </c>
      <c r="D600" s="69">
        <f t="shared" si="238"/>
        <v>1986.3759760296839</v>
      </c>
      <c r="E600" s="69">
        <f t="shared" si="238"/>
        <v>567.5204392388556</v>
      </c>
      <c r="F600" s="69">
        <f t="shared" si="238"/>
        <v>0</v>
      </c>
      <c r="G600" s="69">
        <f t="shared" si="238"/>
        <v>1259.210329621126</v>
      </c>
      <c r="H600" s="70">
        <f t="shared" si="238"/>
        <v>0.3278140632111603</v>
      </c>
      <c r="I600" s="40">
        <f t="shared" si="238"/>
        <v>10252.580005813739</v>
      </c>
      <c r="K600" s="81" t="s">
        <v>26</v>
      </c>
      <c r="L600" s="69">
        <f>SUM(L579:L595)</f>
        <v>6256.8456386353164</v>
      </c>
      <c r="M600" s="69">
        <f t="shared" ref="M600:S600" si="239">SUM(M579:M595)</f>
        <v>182.29980822554555</v>
      </c>
      <c r="N600" s="69">
        <f t="shared" si="239"/>
        <v>1986.3759760296839</v>
      </c>
      <c r="O600" s="69">
        <f t="shared" si="239"/>
        <v>567.5204392388556</v>
      </c>
      <c r="P600" s="69">
        <f t="shared" si="239"/>
        <v>10803.107921904053</v>
      </c>
      <c r="Q600" s="69">
        <f t="shared" si="239"/>
        <v>1259.210329621126</v>
      </c>
      <c r="R600" s="70">
        <f t="shared" si="239"/>
        <v>0.3278140632111603</v>
      </c>
      <c r="S600" s="98">
        <f t="shared" si="239"/>
        <v>21055.68792771779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56" s="3" customFormat="1" ht="15" thickBot="1">
      <c r="A601" s="60" t="s">
        <v>83</v>
      </c>
      <c r="B601" s="49">
        <f>IF($I600=0,"-",B600/$I600)</f>
        <v>0.61027035488504977</v>
      </c>
      <c r="C601" s="49">
        <f t="shared" ref="C601:H601" si="240">IF($I600=0,"-",C600/$I600)</f>
        <v>1.7780871558395271E-2</v>
      </c>
      <c r="D601" s="49">
        <f t="shared" si="240"/>
        <v>0.19374401125407525</v>
      </c>
      <c r="E601" s="49">
        <f t="shared" si="240"/>
        <v>5.5353914713861523E-2</v>
      </c>
      <c r="F601" s="49">
        <f t="shared" si="240"/>
        <v>0</v>
      </c>
      <c r="G601" s="49">
        <f t="shared" si="240"/>
        <v>0.12281887377685315</v>
      </c>
      <c r="H601" s="71">
        <f t="shared" si="240"/>
        <v>3.1973811764967732E-5</v>
      </c>
      <c r="I601" s="50">
        <f>SUM(B601:H601)</f>
        <v>1</v>
      </c>
      <c r="J601" s="5"/>
      <c r="K601" s="82" t="s">
        <v>83</v>
      </c>
      <c r="L601" s="99">
        <f>IF($S600=0,"-",L600/$S600)</f>
        <v>0.29715702759817125</v>
      </c>
      <c r="M601" s="99">
        <f t="shared" ref="M601:R601" si="241">IF($S600=0,"-",M600/$S600)</f>
        <v>8.6579839543292885E-3</v>
      </c>
      <c r="N601" s="99">
        <f t="shared" si="241"/>
        <v>9.4339163025626477E-2</v>
      </c>
      <c r="O601" s="99">
        <f t="shared" si="241"/>
        <v>2.6953307875149948E-2</v>
      </c>
      <c r="P601" s="99">
        <f t="shared" si="241"/>
        <v>0.51307314009355165</v>
      </c>
      <c r="Q601" s="99">
        <f t="shared" si="241"/>
        <v>5.9803808545409558E-2</v>
      </c>
      <c r="R601" s="100">
        <f t="shared" si="241"/>
        <v>1.5568907761955598E-5</v>
      </c>
      <c r="S601" s="101">
        <f>SUM(L601:R601)</f>
        <v>1</v>
      </c>
      <c r="T601" s="5"/>
      <c r="U601" s="11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</row>
    <row r="602" spans="1:56" ht="15" thickBot="1">
      <c r="A602" s="33"/>
      <c r="B602" s="33"/>
      <c r="C602" s="33"/>
      <c r="D602" s="33"/>
      <c r="E602" s="33"/>
      <c r="F602" s="33"/>
      <c r="G602" s="33"/>
      <c r="H602" s="33"/>
      <c r="I602" s="33"/>
      <c r="K602" s="33"/>
      <c r="L602" s="33"/>
      <c r="M602" s="33"/>
      <c r="N602" s="33"/>
      <c r="O602" s="33"/>
      <c r="P602" s="33"/>
      <c r="Q602" s="33"/>
      <c r="R602" s="33"/>
      <c r="S602" s="33"/>
      <c r="T602" s="19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56" s="20" customFormat="1" ht="28.5">
      <c r="A603" s="454" t="s">
        <v>46</v>
      </c>
      <c r="B603" s="36" t="s">
        <v>0</v>
      </c>
      <c r="C603" s="36" t="s">
        <v>116</v>
      </c>
      <c r="D603" s="36" t="s">
        <v>117</v>
      </c>
      <c r="E603" s="36" t="s">
        <v>118</v>
      </c>
      <c r="F603" s="36" t="s">
        <v>27</v>
      </c>
      <c r="G603" s="36" t="s">
        <v>4</v>
      </c>
      <c r="H603" s="36" t="s">
        <v>5</v>
      </c>
      <c r="I603" s="37" t="s">
        <v>6</v>
      </c>
      <c r="J603" s="19"/>
      <c r="K603" s="448" t="s">
        <v>46</v>
      </c>
      <c r="L603" s="84" t="s">
        <v>0</v>
      </c>
      <c r="M603" s="84" t="s">
        <v>116</v>
      </c>
      <c r="N603" s="84" t="s">
        <v>117</v>
      </c>
      <c r="O603" s="84" t="s">
        <v>118</v>
      </c>
      <c r="P603" s="84" t="s">
        <v>27</v>
      </c>
      <c r="Q603" s="84" t="s">
        <v>4</v>
      </c>
      <c r="R603" s="84" t="s">
        <v>5</v>
      </c>
      <c r="S603" s="85" t="s">
        <v>6</v>
      </c>
      <c r="T603" s="5"/>
      <c r="U603" s="462" t="s">
        <v>46</v>
      </c>
      <c r="V603" s="115" t="s">
        <v>75</v>
      </c>
      <c r="W603" s="115" t="s">
        <v>76</v>
      </c>
      <c r="X603" s="115" t="s">
        <v>66</v>
      </c>
      <c r="Y603" s="115" t="s">
        <v>77</v>
      </c>
      <c r="Z603" s="115" t="s">
        <v>78</v>
      </c>
      <c r="AA603" s="115" t="s">
        <v>67</v>
      </c>
      <c r="AB603" s="115" t="s">
        <v>79</v>
      </c>
      <c r="AC603" s="115" t="s">
        <v>80</v>
      </c>
      <c r="AD603" s="115" t="s">
        <v>63</v>
      </c>
      <c r="AE603" s="141" t="s">
        <v>27</v>
      </c>
      <c r="AF603" s="142" t="s">
        <v>59</v>
      </c>
      <c r="AG603" s="13"/>
      <c r="AH603" s="13"/>
      <c r="AI603" s="13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</row>
    <row r="604" spans="1:56" ht="15">
      <c r="A604" s="455" t="s">
        <v>46</v>
      </c>
      <c r="B604" s="387" t="s">
        <v>115</v>
      </c>
      <c r="C604" s="388"/>
      <c r="D604" s="388"/>
      <c r="E604" s="388"/>
      <c r="F604" s="388"/>
      <c r="G604" s="388"/>
      <c r="H604" s="388"/>
      <c r="I604" s="389"/>
      <c r="K604" s="449" t="s">
        <v>46</v>
      </c>
      <c r="L604" s="390" t="s">
        <v>115</v>
      </c>
      <c r="M604" s="391"/>
      <c r="N604" s="391"/>
      <c r="O604" s="391"/>
      <c r="P604" s="391"/>
      <c r="Q604" s="391"/>
      <c r="R604" s="391"/>
      <c r="S604" s="392"/>
      <c r="U604" s="463" t="s">
        <v>46</v>
      </c>
      <c r="V604" s="459" t="s">
        <v>115</v>
      </c>
      <c r="W604" s="460"/>
      <c r="X604" s="460"/>
      <c r="Y604" s="460"/>
      <c r="Z604" s="460"/>
      <c r="AA604" s="460"/>
      <c r="AB604" s="460"/>
      <c r="AC604" s="460"/>
      <c r="AD604" s="460"/>
      <c r="AE604" s="460"/>
      <c r="AF604" s="461"/>
      <c r="BD604" s="13"/>
    </row>
    <row r="605" spans="1:56" ht="15">
      <c r="A605" s="27" t="s">
        <v>7</v>
      </c>
      <c r="B605" s="38">
        <v>45.477059297338265</v>
      </c>
      <c r="C605" s="38">
        <v>0</v>
      </c>
      <c r="D605" s="38">
        <v>3.1684083981595808</v>
      </c>
      <c r="E605" s="38">
        <v>0</v>
      </c>
      <c r="F605" s="456"/>
      <c r="G605" s="38">
        <v>0</v>
      </c>
      <c r="H605" s="39">
        <v>0</v>
      </c>
      <c r="I605" s="40">
        <f>SUM(B605:H605)</f>
        <v>48.645467695497842</v>
      </c>
      <c r="K605" s="83" t="s">
        <v>7</v>
      </c>
      <c r="L605" s="38">
        <v>45.477059297338265</v>
      </c>
      <c r="M605" s="38">
        <v>0</v>
      </c>
      <c r="N605" s="38">
        <v>3.1684083981595808</v>
      </c>
      <c r="O605" s="38">
        <v>0</v>
      </c>
      <c r="P605" s="38">
        <v>0</v>
      </c>
      <c r="Q605" s="38">
        <v>0</v>
      </c>
      <c r="R605" s="102">
        <v>0</v>
      </c>
      <c r="S605" s="103">
        <f>SUM(L605:R605)</f>
        <v>48.645467695497842</v>
      </c>
      <c r="U605" s="104" t="s">
        <v>7</v>
      </c>
      <c r="V605" s="117">
        <v>45.477059297338265</v>
      </c>
      <c r="W605" s="117">
        <v>2.971710798112122</v>
      </c>
      <c r="X605" s="117">
        <v>0.1966976000474587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42">+P605</f>
        <v>0</v>
      </c>
      <c r="AF605" s="120">
        <f t="shared" ref="AF605:AF625" si="243">SUM(V605:AE605)</f>
        <v>48.645467695497842</v>
      </c>
      <c r="AG605" s="13" t="str">
        <f>+IF(ABS(S605-AF605)&gt;0.01,S605-AF605,"")</f>
        <v/>
      </c>
      <c r="BD605" s="13"/>
    </row>
    <row r="606" spans="1:56" ht="15">
      <c r="A606" s="28" t="s">
        <v>8</v>
      </c>
      <c r="B606" s="41">
        <v>55.464032907150113</v>
      </c>
      <c r="C606" s="41">
        <v>0</v>
      </c>
      <c r="D606" s="41">
        <v>1.3556290085364591</v>
      </c>
      <c r="E606" s="41">
        <v>0</v>
      </c>
      <c r="F606" s="457"/>
      <c r="G606" s="41">
        <v>0</v>
      </c>
      <c r="H606" s="42">
        <v>0</v>
      </c>
      <c r="I606" s="43">
        <f t="shared" ref="I606:I625" si="244">SUM(B606:H606)</f>
        <v>56.819661915686574</v>
      </c>
      <c r="K606" s="75" t="s">
        <v>8</v>
      </c>
      <c r="L606" s="88">
        <v>55.464032907150113</v>
      </c>
      <c r="M606" s="88">
        <v>0</v>
      </c>
      <c r="N606" s="88">
        <v>1.3556290085364591</v>
      </c>
      <c r="O606" s="88">
        <v>0</v>
      </c>
      <c r="P606" s="88">
        <v>0</v>
      </c>
      <c r="Q606" s="88">
        <v>0</v>
      </c>
      <c r="R606" s="89">
        <v>0</v>
      </c>
      <c r="S606" s="90">
        <f t="shared" ref="S606:S625" si="245">SUM(L606:R606)</f>
        <v>56.819661915686574</v>
      </c>
      <c r="U606" s="105" t="s">
        <v>8</v>
      </c>
      <c r="V606" s="121">
        <v>55.464032907150113</v>
      </c>
      <c r="W606" s="121">
        <v>0.8311172852946368</v>
      </c>
      <c r="X606" s="121">
        <v>0.52451172324182216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42"/>
        <v>0</v>
      </c>
      <c r="AF606" s="123">
        <f t="shared" si="243"/>
        <v>56.819661915686574</v>
      </c>
      <c r="AG606" s="13" t="str">
        <f t="shared" ref="AG606:AG626" si="246">+IF(ABS(S606-AF606)&gt;0.01,S606-AF606,"")</f>
        <v/>
      </c>
      <c r="BD606" s="13"/>
    </row>
    <row r="607" spans="1:56" ht="15">
      <c r="A607" s="29" t="s">
        <v>10</v>
      </c>
      <c r="B607" s="44">
        <v>41.163819623312527</v>
      </c>
      <c r="C607" s="44">
        <v>0</v>
      </c>
      <c r="D607" s="44">
        <v>4.7148791425662546</v>
      </c>
      <c r="E607" s="44">
        <v>0</v>
      </c>
      <c r="F607" s="457"/>
      <c r="G607" s="44">
        <v>0</v>
      </c>
      <c r="H607" s="45">
        <v>0</v>
      </c>
      <c r="I607" s="40">
        <f t="shared" si="244"/>
        <v>45.878698765878781</v>
      </c>
      <c r="K607" s="76" t="s">
        <v>10</v>
      </c>
      <c r="L607" s="44">
        <v>41.163819623312527</v>
      </c>
      <c r="M607" s="44">
        <v>0</v>
      </c>
      <c r="N607" s="44">
        <v>4.7148791425662546</v>
      </c>
      <c r="O607" s="44">
        <v>0</v>
      </c>
      <c r="P607" s="44">
        <v>0</v>
      </c>
      <c r="Q607" s="44">
        <v>0</v>
      </c>
      <c r="R607" s="86">
        <v>0</v>
      </c>
      <c r="S607" s="87">
        <f t="shared" si="245"/>
        <v>45.878698765878781</v>
      </c>
      <c r="U607" s="281" t="s">
        <v>10</v>
      </c>
      <c r="V607" s="117">
        <v>41.163819623312527</v>
      </c>
      <c r="W607" s="117">
        <v>4.7148791425662546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42"/>
        <v>0</v>
      </c>
      <c r="AF607" s="120">
        <f t="shared" si="243"/>
        <v>45.878698765878781</v>
      </c>
      <c r="AG607" s="13" t="str">
        <f t="shared" si="246"/>
        <v/>
      </c>
      <c r="BD607" s="13"/>
    </row>
    <row r="608" spans="1:56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244"/>
        <v>0</v>
      </c>
      <c r="K608" s="75" t="s">
        <v>52</v>
      </c>
      <c r="L608" s="88">
        <v>0</v>
      </c>
      <c r="M608" s="88">
        <v>0</v>
      </c>
      <c r="N608" s="88">
        <v>0</v>
      </c>
      <c r="O608" s="88">
        <v>0</v>
      </c>
      <c r="P608" s="88">
        <v>0</v>
      </c>
      <c r="Q608" s="88">
        <v>0</v>
      </c>
      <c r="R608" s="89">
        <v>0</v>
      </c>
      <c r="S608" s="90">
        <f t="shared" si="245"/>
        <v>0</v>
      </c>
      <c r="U608" s="105" t="s">
        <v>52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42"/>
        <v>0</v>
      </c>
      <c r="AF608" s="123">
        <f t="shared" si="243"/>
        <v>0</v>
      </c>
      <c r="AG608" s="13" t="str">
        <f t="shared" si="246"/>
        <v/>
      </c>
      <c r="BD608" s="13"/>
    </row>
    <row r="609" spans="1:56" ht="15">
      <c r="A609" s="29" t="s">
        <v>16</v>
      </c>
      <c r="B609" s="44">
        <v>473.80111791700347</v>
      </c>
      <c r="C609" s="44">
        <v>0</v>
      </c>
      <c r="D609" s="44">
        <v>75.393950825517081</v>
      </c>
      <c r="E609" s="44">
        <v>0</v>
      </c>
      <c r="F609" s="457"/>
      <c r="G609" s="44">
        <v>0</v>
      </c>
      <c r="H609" s="45">
        <v>0</v>
      </c>
      <c r="I609" s="40">
        <f t="shared" si="244"/>
        <v>549.19506874252056</v>
      </c>
      <c r="K609" s="76" t="s">
        <v>16</v>
      </c>
      <c r="L609" s="44">
        <v>473.80111791700347</v>
      </c>
      <c r="M609" s="44">
        <v>0</v>
      </c>
      <c r="N609" s="44">
        <v>75.393950825517081</v>
      </c>
      <c r="O609" s="44">
        <v>0</v>
      </c>
      <c r="P609" s="44">
        <v>0</v>
      </c>
      <c r="Q609" s="44">
        <v>0</v>
      </c>
      <c r="R609" s="86">
        <v>0</v>
      </c>
      <c r="S609" s="87">
        <f t="shared" si="245"/>
        <v>549.19506874252056</v>
      </c>
      <c r="U609" s="281" t="s">
        <v>16</v>
      </c>
      <c r="V609" s="117">
        <v>473.80111791700347</v>
      </c>
      <c r="W609" s="117">
        <v>75.393950825517081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42"/>
        <v>0</v>
      </c>
      <c r="AF609" s="120">
        <f t="shared" si="243"/>
        <v>549.19506874252056</v>
      </c>
      <c r="AG609" s="13" t="str">
        <f t="shared" si="246"/>
        <v/>
      </c>
      <c r="BD609" s="13"/>
    </row>
    <row r="610" spans="1:56" ht="15">
      <c r="A610" s="28" t="s">
        <v>64</v>
      </c>
      <c r="B610" s="41">
        <v>6379.2869115997673</v>
      </c>
      <c r="C610" s="41">
        <v>0</v>
      </c>
      <c r="D610" s="41">
        <v>1015.1087144527762</v>
      </c>
      <c r="E610" s="41">
        <v>0</v>
      </c>
      <c r="F610" s="457"/>
      <c r="G610" s="41">
        <v>0</v>
      </c>
      <c r="H610" s="42">
        <v>0</v>
      </c>
      <c r="I610" s="43">
        <f t="shared" si="244"/>
        <v>7394.3956260525438</v>
      </c>
      <c r="K610" s="75" t="s">
        <v>64</v>
      </c>
      <c r="L610" s="88">
        <v>6379.2869115997673</v>
      </c>
      <c r="M610" s="88">
        <v>0</v>
      </c>
      <c r="N610" s="88">
        <v>1015.1087144527762</v>
      </c>
      <c r="O610" s="88">
        <v>0</v>
      </c>
      <c r="P610" s="88">
        <v>0</v>
      </c>
      <c r="Q610" s="88">
        <v>0</v>
      </c>
      <c r="R610" s="89">
        <v>0</v>
      </c>
      <c r="S610" s="90">
        <f t="shared" si="245"/>
        <v>7394.3956260525438</v>
      </c>
      <c r="U610" s="105" t="s">
        <v>15</v>
      </c>
      <c r="V610" s="121">
        <v>6379.2869115997673</v>
      </c>
      <c r="W610" s="121">
        <v>1015.1087144527762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42"/>
        <v>0</v>
      </c>
      <c r="AF610" s="123">
        <f t="shared" si="243"/>
        <v>7394.3956260525438</v>
      </c>
      <c r="AG610" s="13" t="str">
        <f t="shared" si="246"/>
        <v/>
      </c>
      <c r="BD610" s="13"/>
    </row>
    <row r="611" spans="1:56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244"/>
        <v>0</v>
      </c>
      <c r="K611" s="76" t="s">
        <v>54</v>
      </c>
      <c r="L611" s="44">
        <v>0</v>
      </c>
      <c r="M611" s="44">
        <v>0</v>
      </c>
      <c r="N611" s="44">
        <v>0</v>
      </c>
      <c r="O611" s="44">
        <v>0</v>
      </c>
      <c r="P611" s="44">
        <v>5725.3092520140872</v>
      </c>
      <c r="Q611" s="44">
        <v>0</v>
      </c>
      <c r="R611" s="86">
        <v>0</v>
      </c>
      <c r="S611" s="87">
        <f t="shared" si="245"/>
        <v>5725.3092520140872</v>
      </c>
      <c r="U611" s="282" t="s">
        <v>54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5725.3092520140872</v>
      </c>
      <c r="AF611" s="143">
        <f t="shared" si="243"/>
        <v>5725.3092520140872</v>
      </c>
      <c r="AG611" s="13" t="str">
        <f t="shared" si="246"/>
        <v/>
      </c>
      <c r="BD611" s="13"/>
    </row>
    <row r="612" spans="1:56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244"/>
        <v>0</v>
      </c>
      <c r="K612" s="75" t="s">
        <v>12</v>
      </c>
      <c r="L612" s="88">
        <v>0</v>
      </c>
      <c r="M612" s="88">
        <v>0</v>
      </c>
      <c r="N612" s="88">
        <v>0</v>
      </c>
      <c r="O612" s="88">
        <v>0</v>
      </c>
      <c r="P612" s="88">
        <v>4067.1584260454465</v>
      </c>
      <c r="Q612" s="88">
        <v>0</v>
      </c>
      <c r="R612" s="89">
        <v>0</v>
      </c>
      <c r="S612" s="90">
        <f t="shared" si="245"/>
        <v>4067.1584260454465</v>
      </c>
      <c r="U612" s="105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4" si="247">+P612</f>
        <v>4067.1584260454465</v>
      </c>
      <c r="AF612" s="123">
        <f t="shared" si="243"/>
        <v>4067.1584260454465</v>
      </c>
      <c r="AG612" s="13" t="str">
        <f t="shared" si="246"/>
        <v/>
      </c>
      <c r="BD612" s="13"/>
    </row>
    <row r="613" spans="1:56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244"/>
        <v>0</v>
      </c>
      <c r="K613" s="76" t="s">
        <v>55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6">
        <v>0</v>
      </c>
      <c r="S613" s="87">
        <f t="shared" si="245"/>
        <v>0</v>
      </c>
      <c r="U613" s="283" t="s">
        <v>55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47"/>
        <v>0</v>
      </c>
      <c r="AF613" s="143">
        <f t="shared" si="243"/>
        <v>0</v>
      </c>
      <c r="AG613" s="13" t="str">
        <f t="shared" si="246"/>
        <v/>
      </c>
      <c r="BD613" s="13"/>
    </row>
    <row r="614" spans="1:56" ht="15">
      <c r="A614" s="28" t="s">
        <v>17</v>
      </c>
      <c r="B614" s="41">
        <v>120.88661432570483</v>
      </c>
      <c r="C614" s="41">
        <v>0</v>
      </c>
      <c r="D614" s="41">
        <v>20.256951556992956</v>
      </c>
      <c r="E614" s="41">
        <v>0</v>
      </c>
      <c r="F614" s="457"/>
      <c r="G614" s="41">
        <v>0</v>
      </c>
      <c r="H614" s="42">
        <v>0</v>
      </c>
      <c r="I614" s="43">
        <f t="shared" si="244"/>
        <v>141.14356588269777</v>
      </c>
      <c r="K614" s="75" t="s">
        <v>17</v>
      </c>
      <c r="L614" s="88">
        <v>120.88661432570483</v>
      </c>
      <c r="M614" s="88">
        <v>0</v>
      </c>
      <c r="N614" s="88">
        <v>20.256951556992956</v>
      </c>
      <c r="O614" s="88">
        <v>0</v>
      </c>
      <c r="P614" s="88">
        <v>0</v>
      </c>
      <c r="Q614" s="88">
        <v>0</v>
      </c>
      <c r="R614" s="89">
        <v>0</v>
      </c>
      <c r="S614" s="90">
        <f t="shared" si="245"/>
        <v>141.14356588269777</v>
      </c>
      <c r="U614" s="105" t="s">
        <v>17</v>
      </c>
      <c r="V614" s="121">
        <v>120.88661432570483</v>
      </c>
      <c r="W614" s="121">
        <v>19.292885377895661</v>
      </c>
      <c r="X614" s="121">
        <v>0.96406617909729564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47"/>
        <v>0</v>
      </c>
      <c r="AF614" s="123">
        <f t="shared" si="243"/>
        <v>141.1435658826978</v>
      </c>
      <c r="AG614" s="13" t="str">
        <f t="shared" si="246"/>
        <v/>
      </c>
      <c r="BD614" s="13"/>
    </row>
    <row r="615" spans="1:56" ht="15">
      <c r="A615" s="29" t="s">
        <v>139</v>
      </c>
      <c r="B615" s="44">
        <v>1958.3409058217217</v>
      </c>
      <c r="C615" s="44">
        <v>0</v>
      </c>
      <c r="D615" s="44">
        <v>295.20660385016669</v>
      </c>
      <c r="E615" s="44">
        <v>0</v>
      </c>
      <c r="F615" s="457"/>
      <c r="G615" s="44">
        <v>0</v>
      </c>
      <c r="H615" s="45">
        <v>0</v>
      </c>
      <c r="I615" s="40">
        <f t="shared" si="244"/>
        <v>2253.5475096718883</v>
      </c>
      <c r="K615" s="76" t="s">
        <v>139</v>
      </c>
      <c r="L615" s="44">
        <v>1958.3409058217217</v>
      </c>
      <c r="M615" s="44">
        <v>0</v>
      </c>
      <c r="N615" s="44">
        <v>295.20660385016669</v>
      </c>
      <c r="O615" s="44">
        <v>0</v>
      </c>
      <c r="P615" s="44">
        <v>0</v>
      </c>
      <c r="Q615" s="44">
        <v>0</v>
      </c>
      <c r="R615" s="86">
        <v>0</v>
      </c>
      <c r="S615" s="87">
        <f t="shared" si="245"/>
        <v>2253.5475096718883</v>
      </c>
      <c r="U615" s="106" t="s">
        <v>139</v>
      </c>
      <c r="V615" s="117">
        <v>1958.3409058217217</v>
      </c>
      <c r="W615" s="117">
        <v>290.30109248753337</v>
      </c>
      <c r="X615" s="117">
        <v>4.9055113626333302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47"/>
        <v>0</v>
      </c>
      <c r="AF615" s="143">
        <f t="shared" si="243"/>
        <v>2253.5475096718883</v>
      </c>
      <c r="AG615" s="13" t="str">
        <f t="shared" si="246"/>
        <v/>
      </c>
      <c r="BD615" s="13"/>
    </row>
    <row r="616" spans="1:56" ht="15">
      <c r="A616" s="28" t="s">
        <v>25</v>
      </c>
      <c r="B616" s="41">
        <v>847.97684465156556</v>
      </c>
      <c r="C616" s="41">
        <v>0</v>
      </c>
      <c r="D616" s="41">
        <v>1827.1042210566238</v>
      </c>
      <c r="E616" s="41">
        <v>1877.7937932622667</v>
      </c>
      <c r="F616" s="457"/>
      <c r="G616" s="41">
        <v>937.29895688262036</v>
      </c>
      <c r="H616" s="42">
        <v>0</v>
      </c>
      <c r="I616" s="43">
        <f t="shared" si="244"/>
        <v>5490.1738158530761</v>
      </c>
      <c r="K616" s="75" t="s">
        <v>25</v>
      </c>
      <c r="L616" s="88">
        <v>847.97684465156556</v>
      </c>
      <c r="M616" s="88">
        <v>0</v>
      </c>
      <c r="N616" s="88">
        <v>1827.1042210566238</v>
      </c>
      <c r="O616" s="88">
        <v>1877.7937932622667</v>
      </c>
      <c r="P616" s="88">
        <v>0</v>
      </c>
      <c r="Q616" s="88">
        <v>937.29895688262036</v>
      </c>
      <c r="R616" s="89">
        <v>0</v>
      </c>
      <c r="S616" s="90">
        <f t="shared" si="245"/>
        <v>5490.1738158530761</v>
      </c>
      <c r="U616" s="105" t="s">
        <v>25</v>
      </c>
      <c r="V616" s="121">
        <v>847.97684465156556</v>
      </c>
      <c r="W616" s="121">
        <v>1310.1535034527215</v>
      </c>
      <c r="X616" s="121">
        <v>516.95071760390249</v>
      </c>
      <c r="Y616" s="121">
        <v>618.84512012790663</v>
      </c>
      <c r="Z616" s="121">
        <v>627.27149288888779</v>
      </c>
      <c r="AA616" s="121">
        <v>252.58892846338128</v>
      </c>
      <c r="AB616" s="121">
        <v>496.7516032653042</v>
      </c>
      <c r="AC616" s="121">
        <v>440.54735361731616</v>
      </c>
      <c r="AD616" s="121">
        <v>379.08825178209111</v>
      </c>
      <c r="AE616" s="121">
        <f t="shared" si="247"/>
        <v>0</v>
      </c>
      <c r="AF616" s="123">
        <f t="shared" si="243"/>
        <v>5490.1738158530752</v>
      </c>
      <c r="AG616" s="13" t="str">
        <f t="shared" si="246"/>
        <v/>
      </c>
      <c r="BD616" s="13"/>
    </row>
    <row r="617" spans="1:56" ht="15">
      <c r="A617" s="29" t="s">
        <v>24</v>
      </c>
      <c r="B617" s="44">
        <v>690.61899770086461</v>
      </c>
      <c r="C617" s="44">
        <v>0</v>
      </c>
      <c r="D617" s="44">
        <v>88.601784442547782</v>
      </c>
      <c r="E617" s="44">
        <v>0</v>
      </c>
      <c r="F617" s="457"/>
      <c r="G617" s="44">
        <v>0</v>
      </c>
      <c r="H617" s="45">
        <v>0</v>
      </c>
      <c r="I617" s="40">
        <f t="shared" si="244"/>
        <v>779.22078214341241</v>
      </c>
      <c r="K617" s="76" t="s">
        <v>24</v>
      </c>
      <c r="L617" s="44">
        <v>690.61899770086461</v>
      </c>
      <c r="M617" s="44">
        <v>0</v>
      </c>
      <c r="N617" s="44">
        <v>88.601784442547782</v>
      </c>
      <c r="O617" s="44">
        <v>0</v>
      </c>
      <c r="P617" s="44">
        <v>0</v>
      </c>
      <c r="Q617" s="44">
        <v>0</v>
      </c>
      <c r="R617" s="86">
        <v>0</v>
      </c>
      <c r="S617" s="87">
        <f t="shared" si="245"/>
        <v>779.22078214341241</v>
      </c>
      <c r="U617" s="283" t="s">
        <v>24</v>
      </c>
      <c r="V617" s="117">
        <v>690.61899770086461</v>
      </c>
      <c r="W617" s="117">
        <v>88.601784442547782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47"/>
        <v>0</v>
      </c>
      <c r="AF617" s="143">
        <f t="shared" si="243"/>
        <v>779.22078214341241</v>
      </c>
      <c r="AG617" s="13" t="str">
        <f t="shared" si="246"/>
        <v/>
      </c>
      <c r="BD617" s="13"/>
    </row>
    <row r="618" spans="1:56" ht="15">
      <c r="A618" s="28" t="s">
        <v>56</v>
      </c>
      <c r="B618" s="41">
        <v>4187.1732290498912</v>
      </c>
      <c r="C618" s="41">
        <v>0</v>
      </c>
      <c r="D618" s="41">
        <v>395.51034923071489</v>
      </c>
      <c r="E618" s="41">
        <v>0</v>
      </c>
      <c r="F618" s="457"/>
      <c r="G618" s="41">
        <v>0</v>
      </c>
      <c r="H618" s="42">
        <v>0</v>
      </c>
      <c r="I618" s="43">
        <f t="shared" si="244"/>
        <v>4582.6835782806065</v>
      </c>
      <c r="K618" s="75" t="s">
        <v>56</v>
      </c>
      <c r="L618" s="88">
        <v>4187.1732290498912</v>
      </c>
      <c r="M618" s="88">
        <v>0</v>
      </c>
      <c r="N618" s="88">
        <v>395.51034923071489</v>
      </c>
      <c r="O618" s="88">
        <v>0</v>
      </c>
      <c r="P618" s="88">
        <v>0</v>
      </c>
      <c r="Q618" s="88">
        <v>0</v>
      </c>
      <c r="R618" s="89">
        <v>0</v>
      </c>
      <c r="S618" s="90">
        <f t="shared" si="245"/>
        <v>4582.6835782806065</v>
      </c>
      <c r="U618" s="105" t="s">
        <v>56</v>
      </c>
      <c r="V618" s="121">
        <v>4187.1732290498912</v>
      </c>
      <c r="W618" s="121">
        <v>351.18029928759159</v>
      </c>
      <c r="X618" s="121">
        <v>44.330049943123321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47"/>
        <v>0</v>
      </c>
      <c r="AF618" s="123">
        <f t="shared" si="243"/>
        <v>4582.6835782806065</v>
      </c>
      <c r="AG618" s="13" t="str">
        <f t="shared" si="246"/>
        <v/>
      </c>
      <c r="BD618" s="13"/>
    </row>
    <row r="619" spans="1:56" ht="15">
      <c r="A619" s="29" t="s">
        <v>22</v>
      </c>
      <c r="B619" s="44">
        <v>343.49429582972471</v>
      </c>
      <c r="C619" s="44">
        <v>0</v>
      </c>
      <c r="D619" s="44">
        <v>64.308354790415777</v>
      </c>
      <c r="E619" s="44">
        <v>0</v>
      </c>
      <c r="F619" s="457"/>
      <c r="G619" s="44">
        <v>0</v>
      </c>
      <c r="H619" s="45">
        <v>0</v>
      </c>
      <c r="I619" s="40">
        <f t="shared" si="244"/>
        <v>407.80265062014047</v>
      </c>
      <c r="K619" s="76" t="s">
        <v>22</v>
      </c>
      <c r="L619" s="44">
        <v>343.49429582972471</v>
      </c>
      <c r="M619" s="44">
        <v>0</v>
      </c>
      <c r="N619" s="44">
        <v>64.308354790415777</v>
      </c>
      <c r="O619" s="44">
        <v>0</v>
      </c>
      <c r="P619" s="44">
        <v>234.36494384885071</v>
      </c>
      <c r="Q619" s="44">
        <v>0</v>
      </c>
      <c r="R619" s="86">
        <v>0</v>
      </c>
      <c r="S619" s="87">
        <f t="shared" si="245"/>
        <v>642.16759446899118</v>
      </c>
      <c r="U619" s="283" t="s">
        <v>22</v>
      </c>
      <c r="V619" s="117">
        <v>343.49429582972471</v>
      </c>
      <c r="W619" s="117">
        <v>63.720519791479717</v>
      </c>
      <c r="X619" s="117">
        <v>0.5878349989360564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47"/>
        <v>234.36494384885071</v>
      </c>
      <c r="AF619" s="143">
        <f t="shared" si="243"/>
        <v>642.16759446899118</v>
      </c>
      <c r="AG619" s="13" t="str">
        <f t="shared" si="246"/>
        <v/>
      </c>
      <c r="BD619" s="13"/>
    </row>
    <row r="620" spans="1:56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244"/>
        <v>0</v>
      </c>
      <c r="K620" s="75" t="s">
        <v>21</v>
      </c>
      <c r="L620" s="88">
        <v>0</v>
      </c>
      <c r="M620" s="88">
        <v>0</v>
      </c>
      <c r="N620" s="88">
        <v>0</v>
      </c>
      <c r="O620" s="88">
        <v>0</v>
      </c>
      <c r="P620" s="88">
        <v>0</v>
      </c>
      <c r="Q620" s="88">
        <v>0</v>
      </c>
      <c r="R620" s="89">
        <v>0</v>
      </c>
      <c r="S620" s="90">
        <f t="shared" si="245"/>
        <v>0</v>
      </c>
      <c r="U620" s="105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47"/>
        <v>0</v>
      </c>
      <c r="AF620" s="123">
        <f t="shared" si="243"/>
        <v>0</v>
      </c>
      <c r="AG620" s="13" t="str">
        <f t="shared" si="246"/>
        <v/>
      </c>
      <c r="BD620" s="13"/>
    </row>
    <row r="621" spans="1:56" ht="15">
      <c r="A621" s="30" t="s">
        <v>60</v>
      </c>
      <c r="B621" s="44">
        <v>138.87110808425183</v>
      </c>
      <c r="C621" s="44">
        <v>0</v>
      </c>
      <c r="D621" s="44">
        <v>279.8839725919056</v>
      </c>
      <c r="E621" s="44">
        <v>0</v>
      </c>
      <c r="F621" s="457"/>
      <c r="G621" s="44">
        <v>0</v>
      </c>
      <c r="H621" s="45">
        <v>0</v>
      </c>
      <c r="I621" s="40">
        <f t="shared" si="244"/>
        <v>418.75508067615743</v>
      </c>
      <c r="K621" s="77" t="s">
        <v>60</v>
      </c>
      <c r="L621" s="44">
        <v>138.87110808425183</v>
      </c>
      <c r="M621" s="44">
        <v>0</v>
      </c>
      <c r="N621" s="44">
        <v>279.8839725919056</v>
      </c>
      <c r="O621" s="44">
        <v>0</v>
      </c>
      <c r="P621" s="44">
        <v>0</v>
      </c>
      <c r="Q621" s="44">
        <v>0</v>
      </c>
      <c r="R621" s="86">
        <v>0</v>
      </c>
      <c r="S621" s="87">
        <f t="shared" si="245"/>
        <v>418.75508067615743</v>
      </c>
      <c r="U621" s="284" t="s">
        <v>60</v>
      </c>
      <c r="V621" s="117">
        <v>138.87110808425183</v>
      </c>
      <c r="W621" s="117">
        <v>279.8839725919056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47"/>
        <v>0</v>
      </c>
      <c r="AF621" s="120">
        <f t="shared" si="243"/>
        <v>418.75508067615743</v>
      </c>
      <c r="AG621" s="13" t="str">
        <f t="shared" si="246"/>
        <v/>
      </c>
      <c r="BD621" s="13"/>
    </row>
    <row r="622" spans="1:56" ht="15">
      <c r="A622" s="57" t="s">
        <v>23</v>
      </c>
      <c r="B622" s="61">
        <v>138.87110808425183</v>
      </c>
      <c r="C622" s="61">
        <v>0</v>
      </c>
      <c r="D622" s="61">
        <v>279.8839725919056</v>
      </c>
      <c r="E622" s="61">
        <v>0</v>
      </c>
      <c r="F622" s="457"/>
      <c r="G622" s="61">
        <v>0</v>
      </c>
      <c r="H622" s="62">
        <v>0</v>
      </c>
      <c r="I622" s="63">
        <f t="shared" si="244"/>
        <v>418.75508067615743</v>
      </c>
      <c r="K622" s="78" t="s">
        <v>23</v>
      </c>
      <c r="L622" s="91">
        <v>138.87110808425183</v>
      </c>
      <c r="M622" s="91">
        <v>0</v>
      </c>
      <c r="N622" s="91">
        <v>279.8839725919056</v>
      </c>
      <c r="O622" s="91">
        <v>0</v>
      </c>
      <c r="P622" s="91">
        <v>0</v>
      </c>
      <c r="Q622" s="91">
        <v>0</v>
      </c>
      <c r="R622" s="92">
        <v>0</v>
      </c>
      <c r="S622" s="93">
        <f t="shared" si="245"/>
        <v>418.75508067615743</v>
      </c>
      <c r="U622" s="285" t="s">
        <v>134</v>
      </c>
      <c r="V622" s="121">
        <v>138.87110808425183</v>
      </c>
      <c r="W622" s="121">
        <v>279.8839725919056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47"/>
        <v>0</v>
      </c>
      <c r="AF622" s="123">
        <f t="shared" si="243"/>
        <v>418.75508067615743</v>
      </c>
      <c r="AG622" s="13" t="str">
        <f t="shared" si="246"/>
        <v/>
      </c>
      <c r="BD622" s="13"/>
    </row>
    <row r="623" spans="1:56" ht="15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244"/>
        <v>0</v>
      </c>
      <c r="K623" s="79" t="s">
        <v>19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94">
        <v>0</v>
      </c>
      <c r="S623" s="95">
        <f t="shared" si="245"/>
        <v>0</v>
      </c>
      <c r="U623" s="286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47"/>
        <v>0</v>
      </c>
      <c r="AF623" s="143">
        <f t="shared" si="243"/>
        <v>0</v>
      </c>
      <c r="AG623" s="13" t="str">
        <f t="shared" si="246"/>
        <v/>
      </c>
      <c r="BD623" s="13"/>
    </row>
    <row r="624" spans="1:56" ht="15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244"/>
        <v>0</v>
      </c>
      <c r="K624" s="78" t="s">
        <v>20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s="91">
        <v>0</v>
      </c>
      <c r="R624" s="92">
        <v>0</v>
      </c>
      <c r="S624" s="93">
        <f t="shared" si="245"/>
        <v>0</v>
      </c>
      <c r="U624" s="285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47"/>
        <v>0</v>
      </c>
      <c r="AF624" s="123">
        <f t="shared" si="243"/>
        <v>0</v>
      </c>
      <c r="AG624" s="13" t="str">
        <f t="shared" si="246"/>
        <v/>
      </c>
      <c r="BD624" s="13"/>
    </row>
    <row r="625" spans="1:56" ht="15.7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244"/>
        <v>0</v>
      </c>
      <c r="K625" s="80" t="s">
        <v>11</v>
      </c>
      <c r="L625" s="54">
        <v>0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6">
        <v>0</v>
      </c>
      <c r="S625" s="97">
        <f t="shared" si="245"/>
        <v>0</v>
      </c>
      <c r="U625" s="287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17">
        <v>0</v>
      </c>
      <c r="AF625" s="143">
        <f t="shared" si="243"/>
        <v>0</v>
      </c>
      <c r="AG625" s="13" t="str">
        <f t="shared" si="246"/>
        <v/>
      </c>
      <c r="BD625" s="13"/>
    </row>
    <row r="626" spans="1:56" ht="15">
      <c r="A626" s="35" t="s">
        <v>26</v>
      </c>
      <c r="B626" s="69">
        <f>SUM(B605:B621)</f>
        <v>15282.554936808297</v>
      </c>
      <c r="C626" s="69">
        <f t="shared" ref="C626:I626" si="248">SUM(C605:C621)</f>
        <v>0</v>
      </c>
      <c r="D626" s="69">
        <f t="shared" si="248"/>
        <v>4070.6138193469228</v>
      </c>
      <c r="E626" s="69">
        <f t="shared" si="248"/>
        <v>1877.7937932622667</v>
      </c>
      <c r="F626" s="69">
        <f t="shared" si="248"/>
        <v>0</v>
      </c>
      <c r="G626" s="69">
        <f t="shared" si="248"/>
        <v>937.29895688262036</v>
      </c>
      <c r="H626" s="70">
        <f t="shared" si="248"/>
        <v>0</v>
      </c>
      <c r="I626" s="40">
        <f t="shared" si="248"/>
        <v>22168.261506300107</v>
      </c>
      <c r="K626" s="81" t="s">
        <v>26</v>
      </c>
      <c r="L626" s="69">
        <f>SUM(L605:L621)</f>
        <v>15282.554936808297</v>
      </c>
      <c r="M626" s="69">
        <f t="shared" ref="M626:S626" si="249">SUM(M605:M621)</f>
        <v>0</v>
      </c>
      <c r="N626" s="69">
        <f t="shared" si="249"/>
        <v>4070.6138193469228</v>
      </c>
      <c r="O626" s="69">
        <f t="shared" si="249"/>
        <v>1877.7937932622667</v>
      </c>
      <c r="P626" s="69">
        <f t="shared" si="249"/>
        <v>10026.832621908383</v>
      </c>
      <c r="Q626" s="69">
        <f t="shared" si="249"/>
        <v>937.29895688262036</v>
      </c>
      <c r="R626" s="70">
        <f t="shared" si="249"/>
        <v>0</v>
      </c>
      <c r="S626" s="98">
        <f t="shared" si="249"/>
        <v>32195.09412820849</v>
      </c>
      <c r="U626" s="110" t="s">
        <v>59</v>
      </c>
      <c r="V626" s="130">
        <f>SUM(V605:V621)</f>
        <v>15282.554936808297</v>
      </c>
      <c r="W626" s="130">
        <f t="shared" ref="W626:AE626" si="250">SUM(W605:W621)</f>
        <v>3502.1544299359412</v>
      </c>
      <c r="X626" s="130">
        <f t="shared" si="250"/>
        <v>568.45938941098177</v>
      </c>
      <c r="Y626" s="130">
        <f t="shared" si="250"/>
        <v>618.84512012790663</v>
      </c>
      <c r="Z626" s="130">
        <f t="shared" si="250"/>
        <v>627.27149288888779</v>
      </c>
      <c r="AA626" s="130">
        <f t="shared" si="250"/>
        <v>252.58892846338128</v>
      </c>
      <c r="AB626" s="130">
        <f t="shared" si="250"/>
        <v>496.7516032653042</v>
      </c>
      <c r="AC626" s="130">
        <f t="shared" si="250"/>
        <v>440.54735361731616</v>
      </c>
      <c r="AD626" s="131">
        <f t="shared" si="250"/>
        <v>379.08825178209111</v>
      </c>
      <c r="AE626" s="144">
        <f t="shared" si="250"/>
        <v>10026.832621908383</v>
      </c>
      <c r="AF626" s="132">
        <f>SUM(AF605:AF621)</f>
        <v>32195.09412820849</v>
      </c>
      <c r="AG626" s="13" t="str">
        <f t="shared" si="246"/>
        <v/>
      </c>
      <c r="BD626" s="13"/>
    </row>
    <row r="627" spans="1:56" ht="15" thickBot="1">
      <c r="A627" s="60" t="s">
        <v>83</v>
      </c>
      <c r="B627" s="49">
        <f>IF($I626=0,"-",B626/$I626)</f>
        <v>0.6893889686597694</v>
      </c>
      <c r="C627" s="49">
        <f t="shared" ref="C627:H627" si="251">IF($I626=0,"-",C626/$I626)</f>
        <v>0</v>
      </c>
      <c r="D627" s="49">
        <f t="shared" si="251"/>
        <v>0.18362350237478367</v>
      </c>
      <c r="E627" s="49">
        <f t="shared" si="251"/>
        <v>8.4706407524496555E-2</v>
      </c>
      <c r="F627" s="49">
        <f t="shared" si="251"/>
        <v>0</v>
      </c>
      <c r="G627" s="49">
        <f t="shared" si="251"/>
        <v>4.2281121440950378E-2</v>
      </c>
      <c r="H627" s="71">
        <f t="shared" si="251"/>
        <v>0</v>
      </c>
      <c r="I627" s="50">
        <f>SUM(B627:H627)</f>
        <v>1</v>
      </c>
      <c r="K627" s="82" t="s">
        <v>83</v>
      </c>
      <c r="L627" s="99">
        <f>IF($S626=0,"-",L626/$S626)</f>
        <v>0.47468582871506898</v>
      </c>
      <c r="M627" s="99">
        <f t="shared" ref="M627:R627" si="252">IF($S626=0,"-",M626/$S626)</f>
        <v>0</v>
      </c>
      <c r="N627" s="99">
        <f t="shared" si="252"/>
        <v>0.12643584153339557</v>
      </c>
      <c r="O627" s="99">
        <f t="shared" si="252"/>
        <v>5.8325463680411901E-2</v>
      </c>
      <c r="P627" s="99">
        <f t="shared" si="252"/>
        <v>0.3114397672508476</v>
      </c>
      <c r="Q627" s="99">
        <f t="shared" si="252"/>
        <v>2.9113098820275969E-2</v>
      </c>
      <c r="R627" s="100">
        <f t="shared" si="252"/>
        <v>0</v>
      </c>
      <c r="S627" s="101">
        <f>SUM(L627:R627)</f>
        <v>1</v>
      </c>
      <c r="U627" s="111" t="s">
        <v>83</v>
      </c>
      <c r="V627" s="133">
        <f>V626/$AF626</f>
        <v>0.47468582871506898</v>
      </c>
      <c r="W627" s="133">
        <f t="shared" ref="W627:AF627" si="253">W626/$AF626</f>
        <v>0.10877913311852833</v>
      </c>
      <c r="X627" s="133">
        <f t="shared" si="253"/>
        <v>1.7656708414867241E-2</v>
      </c>
      <c r="Y627" s="133">
        <f t="shared" si="253"/>
        <v>1.9221721100224735E-2</v>
      </c>
      <c r="Z627" s="133">
        <f t="shared" si="253"/>
        <v>1.948344957125903E-2</v>
      </c>
      <c r="AA627" s="133">
        <f t="shared" si="253"/>
        <v>7.8455719824117413E-3</v>
      </c>
      <c r="AB627" s="133">
        <f t="shared" si="253"/>
        <v>1.5429419193095746E-2</v>
      </c>
      <c r="AC627" s="133">
        <f t="shared" si="253"/>
        <v>1.3683679627180223E-2</v>
      </c>
      <c r="AD627" s="133">
        <f t="shared" si="253"/>
        <v>1.1774721026516397E-2</v>
      </c>
      <c r="AE627" s="133">
        <f t="shared" si="253"/>
        <v>0.3114397672508476</v>
      </c>
      <c r="AF627" s="134">
        <f t="shared" si="253"/>
        <v>1</v>
      </c>
    </row>
    <row r="628" spans="1:56" s="3" customFormat="1" ht="15" thickBot="1">
      <c r="A628" s="33"/>
      <c r="B628" s="33"/>
      <c r="C628" s="33"/>
      <c r="D628" s="33"/>
      <c r="E628" s="33"/>
      <c r="F628" s="33"/>
      <c r="G628" s="33"/>
      <c r="H628" s="33"/>
      <c r="I628" s="33"/>
      <c r="J628" s="5"/>
      <c r="K628" s="33"/>
      <c r="L628" s="33"/>
      <c r="M628" s="33"/>
      <c r="N628" s="33"/>
      <c r="O628" s="33"/>
      <c r="P628" s="33"/>
      <c r="Q628" s="33"/>
      <c r="R628" s="33"/>
      <c r="S628" s="33"/>
      <c r="T628" s="5"/>
      <c r="U628" s="1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</row>
    <row r="629" spans="1:56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448" t="s">
        <v>47</v>
      </c>
      <c r="L629" s="84" t="s">
        <v>0</v>
      </c>
      <c r="M629" s="84" t="s">
        <v>1</v>
      </c>
      <c r="N629" s="84" t="s">
        <v>2</v>
      </c>
      <c r="O629" s="84" t="s">
        <v>3</v>
      </c>
      <c r="P629" s="84" t="s">
        <v>27</v>
      </c>
      <c r="Q629" s="84" t="s">
        <v>4</v>
      </c>
      <c r="R629" s="84" t="s">
        <v>5</v>
      </c>
      <c r="S629" s="85" t="s">
        <v>6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56" ht="15">
      <c r="A630" s="455" t="s">
        <v>47</v>
      </c>
      <c r="B630" s="387" t="s">
        <v>115</v>
      </c>
      <c r="C630" s="388"/>
      <c r="D630" s="388"/>
      <c r="E630" s="388"/>
      <c r="F630" s="388"/>
      <c r="G630" s="388"/>
      <c r="H630" s="388"/>
      <c r="I630" s="389"/>
      <c r="K630" s="449" t="s">
        <v>47</v>
      </c>
      <c r="L630" s="390" t="s">
        <v>115</v>
      </c>
      <c r="M630" s="391"/>
      <c r="N630" s="391"/>
      <c r="O630" s="391"/>
      <c r="P630" s="391"/>
      <c r="Q630" s="391"/>
      <c r="R630" s="391"/>
      <c r="S630" s="392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56" ht="15">
      <c r="A631" s="27" t="s">
        <v>7</v>
      </c>
      <c r="B631" s="38">
        <v>0.36259550200273816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0.36259550200273816</v>
      </c>
      <c r="K631" s="83" t="s">
        <v>7</v>
      </c>
      <c r="L631" s="38">
        <v>0.36259550200273816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2">
        <v>0</v>
      </c>
      <c r="S631" s="103">
        <f>SUM(L631:R631)</f>
        <v>0.36259550200273816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56" ht="15">
      <c r="A632" s="28" t="s">
        <v>8</v>
      </c>
      <c r="B632" s="41">
        <v>3.7929116208736464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54">SUM(B632:H632)</f>
        <v>3.7929116208736464</v>
      </c>
      <c r="K632" s="75" t="s">
        <v>8</v>
      </c>
      <c r="L632" s="88">
        <v>3.7929116208736464</v>
      </c>
      <c r="M632" s="88">
        <v>0</v>
      </c>
      <c r="N632" s="88">
        <v>0</v>
      </c>
      <c r="O632" s="88">
        <v>0</v>
      </c>
      <c r="P632" s="88">
        <v>0</v>
      </c>
      <c r="Q632" s="88">
        <v>0</v>
      </c>
      <c r="R632" s="89">
        <v>0</v>
      </c>
      <c r="S632" s="90">
        <f t="shared" ref="S632:S651" si="255">SUM(L632:R632)</f>
        <v>3.7929116208736464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56" ht="15">
      <c r="A633" s="29" t="s">
        <v>10</v>
      </c>
      <c r="B633" s="44">
        <v>1.056457483567542</v>
      </c>
      <c r="C633" s="44">
        <v>0</v>
      </c>
      <c r="D633" s="44">
        <v>3.3843039074911126E-3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54"/>
        <v>1.059841787475033</v>
      </c>
      <c r="K633" s="76" t="s">
        <v>10</v>
      </c>
      <c r="L633" s="44">
        <v>1.056457483567542</v>
      </c>
      <c r="M633" s="44">
        <v>0</v>
      </c>
      <c r="N633" s="44">
        <v>3.3843039074911126E-3</v>
      </c>
      <c r="O633" s="44">
        <v>0</v>
      </c>
      <c r="P633" s="44">
        <v>0</v>
      </c>
      <c r="Q633" s="44">
        <v>0</v>
      </c>
      <c r="R633" s="86">
        <v>0</v>
      </c>
      <c r="S633" s="87">
        <f t="shared" si="255"/>
        <v>1.059841787475033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56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54"/>
        <v>0</v>
      </c>
      <c r="K634" s="75" t="s">
        <v>52</v>
      </c>
      <c r="L634" s="88">
        <v>0</v>
      </c>
      <c r="M634" s="88">
        <v>0</v>
      </c>
      <c r="N634" s="88">
        <v>0</v>
      </c>
      <c r="O634" s="88">
        <v>0</v>
      </c>
      <c r="P634" s="88">
        <v>0</v>
      </c>
      <c r="Q634" s="88">
        <v>0</v>
      </c>
      <c r="R634" s="89">
        <v>0</v>
      </c>
      <c r="S634" s="90">
        <f t="shared" si="255"/>
        <v>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56" ht="15">
      <c r="A635" s="29" t="s">
        <v>16</v>
      </c>
      <c r="B635" s="44">
        <v>134.08950957621985</v>
      </c>
      <c r="C635" s="44">
        <v>0.57954326482045315</v>
      </c>
      <c r="D635" s="44">
        <v>10.804896453631223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54"/>
        <v>145.47394929467151</v>
      </c>
      <c r="K635" s="76" t="s">
        <v>16</v>
      </c>
      <c r="L635" s="44">
        <v>134.08950957621985</v>
      </c>
      <c r="M635" s="44">
        <v>0.57954326482045315</v>
      </c>
      <c r="N635" s="44">
        <v>10.804896453631223</v>
      </c>
      <c r="O635" s="44">
        <v>0</v>
      </c>
      <c r="P635" s="44">
        <v>0</v>
      </c>
      <c r="Q635" s="44">
        <v>0</v>
      </c>
      <c r="R635" s="86">
        <v>0</v>
      </c>
      <c r="S635" s="87">
        <f t="shared" si="255"/>
        <v>145.47394929467151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56" ht="15">
      <c r="A636" s="28" t="s">
        <v>64</v>
      </c>
      <c r="B636" s="41">
        <v>7.384230300501101</v>
      </c>
      <c r="C636" s="41">
        <v>0.16664587969825664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54"/>
        <v>7.5508761801993574</v>
      </c>
      <c r="K636" s="75" t="s">
        <v>64</v>
      </c>
      <c r="L636" s="88">
        <v>7.384230300501101</v>
      </c>
      <c r="M636" s="88">
        <v>0.16664587969825664</v>
      </c>
      <c r="N636" s="88">
        <v>0</v>
      </c>
      <c r="O636" s="88">
        <v>0</v>
      </c>
      <c r="P636" s="88">
        <v>0</v>
      </c>
      <c r="Q636" s="88">
        <v>0</v>
      </c>
      <c r="R636" s="89">
        <v>0</v>
      </c>
      <c r="S636" s="90">
        <f t="shared" si="255"/>
        <v>7.5508761801993574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56" ht="15">
      <c r="A637" s="29" t="s">
        <v>54</v>
      </c>
      <c r="B637" s="44">
        <v>0</v>
      </c>
      <c r="C637" s="44">
        <v>0.32418879113387483</v>
      </c>
      <c r="D637" s="44">
        <v>0</v>
      </c>
      <c r="E637" s="44">
        <v>15.734717176531072</v>
      </c>
      <c r="F637" s="44">
        <v>621.40771830709275</v>
      </c>
      <c r="G637" s="44">
        <v>0</v>
      </c>
      <c r="H637" s="45">
        <v>0</v>
      </c>
      <c r="I637" s="40">
        <f t="shared" si="254"/>
        <v>637.46662427475769</v>
      </c>
      <c r="K637" s="76" t="s">
        <v>54</v>
      </c>
      <c r="L637" s="44">
        <v>0</v>
      </c>
      <c r="M637" s="44">
        <v>0.32418879113387483</v>
      </c>
      <c r="N637" s="44">
        <v>0</v>
      </c>
      <c r="O637" s="44">
        <v>15.734717176531072</v>
      </c>
      <c r="P637" s="44">
        <v>621.40771830709275</v>
      </c>
      <c r="Q637" s="44">
        <v>0</v>
      </c>
      <c r="R637" s="86">
        <v>0</v>
      </c>
      <c r="S637" s="87">
        <f t="shared" si="255"/>
        <v>637.46662427475769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56" ht="15">
      <c r="A638" s="28" t="s">
        <v>12</v>
      </c>
      <c r="B638" s="41">
        <v>0</v>
      </c>
      <c r="C638" s="41">
        <v>0</v>
      </c>
      <c r="D638" s="41">
        <v>0</v>
      </c>
      <c r="E638" s="41">
        <v>24.704924961007627</v>
      </c>
      <c r="F638" s="41">
        <v>0</v>
      </c>
      <c r="G638" s="41">
        <v>0</v>
      </c>
      <c r="H638" s="42">
        <v>0</v>
      </c>
      <c r="I638" s="43">
        <f t="shared" si="254"/>
        <v>24.704924961007627</v>
      </c>
      <c r="K638" s="75" t="s">
        <v>12</v>
      </c>
      <c r="L638" s="88">
        <v>0</v>
      </c>
      <c r="M638" s="88">
        <v>0</v>
      </c>
      <c r="N638" s="88">
        <v>0</v>
      </c>
      <c r="O638" s="88">
        <v>24.704924961007627</v>
      </c>
      <c r="P638" s="88">
        <v>0</v>
      </c>
      <c r="Q638" s="88">
        <v>0</v>
      </c>
      <c r="R638" s="89">
        <v>0</v>
      </c>
      <c r="S638" s="90">
        <f t="shared" si="255"/>
        <v>24.704924961007627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56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54"/>
        <v>0</v>
      </c>
      <c r="K639" s="76" t="s">
        <v>55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6">
        <v>0</v>
      </c>
      <c r="S639" s="87">
        <f t="shared" si="255"/>
        <v>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56" ht="15">
      <c r="A640" s="28" t="s">
        <v>17</v>
      </c>
      <c r="B640" s="41">
        <v>13.962690945092632</v>
      </c>
      <c r="C640" s="41">
        <v>0</v>
      </c>
      <c r="D640" s="41">
        <v>6.7596623429424532E-2</v>
      </c>
      <c r="E640" s="41">
        <v>0.41130606890116256</v>
      </c>
      <c r="F640" s="41">
        <v>0</v>
      </c>
      <c r="G640" s="41">
        <v>0</v>
      </c>
      <c r="H640" s="42">
        <v>0</v>
      </c>
      <c r="I640" s="43">
        <f t="shared" si="254"/>
        <v>14.441593637423219</v>
      </c>
      <c r="K640" s="75" t="s">
        <v>17</v>
      </c>
      <c r="L640" s="88">
        <v>13.962690945092632</v>
      </c>
      <c r="M640" s="88">
        <v>0</v>
      </c>
      <c r="N640" s="88">
        <v>6.7596623429424532E-2</v>
      </c>
      <c r="O640" s="88">
        <v>0.41130606890116256</v>
      </c>
      <c r="P640" s="88">
        <v>0</v>
      </c>
      <c r="Q640" s="88">
        <v>0</v>
      </c>
      <c r="R640" s="89">
        <v>0</v>
      </c>
      <c r="S640" s="90">
        <f t="shared" si="255"/>
        <v>14.441593637423219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55" ht="15">
      <c r="A641" s="29" t="s">
        <v>139</v>
      </c>
      <c r="B641" s="44">
        <v>16.225741164553146</v>
      </c>
      <c r="C641" s="44">
        <v>0</v>
      </c>
      <c r="D641" s="44">
        <v>4.193645625561639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54"/>
        <v>20.419386790114785</v>
      </c>
      <c r="K641" s="76" t="s">
        <v>139</v>
      </c>
      <c r="L641" s="44">
        <v>16.225741164553146</v>
      </c>
      <c r="M641" s="44">
        <v>0</v>
      </c>
      <c r="N641" s="44">
        <v>4.193645625561639</v>
      </c>
      <c r="O641" s="44">
        <v>0</v>
      </c>
      <c r="P641" s="44">
        <v>0</v>
      </c>
      <c r="Q641" s="44">
        <v>0</v>
      </c>
      <c r="R641" s="86">
        <v>0</v>
      </c>
      <c r="S641" s="87">
        <f t="shared" si="255"/>
        <v>20.419386790114785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55" ht="15">
      <c r="A642" s="28" t="s">
        <v>25</v>
      </c>
      <c r="B642" s="41">
        <v>67.796905399670663</v>
      </c>
      <c r="C642" s="41">
        <v>8.8090110224132309E-2</v>
      </c>
      <c r="D642" s="41">
        <v>1.4023316128693759</v>
      </c>
      <c r="E642" s="41">
        <v>112.6572277717011</v>
      </c>
      <c r="F642" s="41">
        <v>0</v>
      </c>
      <c r="G642" s="41">
        <v>37.990298900436756</v>
      </c>
      <c r="H642" s="42">
        <v>0.53300355836064706</v>
      </c>
      <c r="I642" s="43">
        <f t="shared" si="254"/>
        <v>220.46785735326267</v>
      </c>
      <c r="K642" s="75" t="s">
        <v>25</v>
      </c>
      <c r="L642" s="88">
        <v>67.796905399670663</v>
      </c>
      <c r="M642" s="88">
        <v>8.8090110224132309E-2</v>
      </c>
      <c r="N642" s="88">
        <v>1.4023316128693759</v>
      </c>
      <c r="O642" s="88">
        <v>112.6572277717011</v>
      </c>
      <c r="P642" s="88">
        <v>0</v>
      </c>
      <c r="Q642" s="88">
        <v>37.990298900436756</v>
      </c>
      <c r="R642" s="89">
        <v>0.53300355836064706</v>
      </c>
      <c r="S642" s="90">
        <f t="shared" si="255"/>
        <v>220.46785735326267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55" ht="15">
      <c r="A643" s="29" t="s">
        <v>24</v>
      </c>
      <c r="B643" s="44">
        <v>11.015177123595429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54"/>
        <v>11.015177123595429</v>
      </c>
      <c r="K643" s="76" t="s">
        <v>24</v>
      </c>
      <c r="L643" s="44">
        <v>11.015177123595429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6">
        <v>0</v>
      </c>
      <c r="S643" s="87">
        <f t="shared" si="255"/>
        <v>11.015177123595429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55" ht="15">
      <c r="A644" s="28" t="s">
        <v>56</v>
      </c>
      <c r="B644" s="41">
        <v>209.76954430352274</v>
      </c>
      <c r="C644" s="41">
        <v>9.5018484051334582</v>
      </c>
      <c r="D644" s="41">
        <v>119.44437212702931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54"/>
        <v>338.71576483568549</v>
      </c>
      <c r="K644" s="75" t="s">
        <v>56</v>
      </c>
      <c r="L644" s="88">
        <v>209.76954430352274</v>
      </c>
      <c r="M644" s="88">
        <v>9.5018484051334582</v>
      </c>
      <c r="N644" s="88">
        <v>119.44437212702931</v>
      </c>
      <c r="O644" s="88">
        <v>0</v>
      </c>
      <c r="P644" s="88">
        <v>0</v>
      </c>
      <c r="Q644" s="88">
        <v>0</v>
      </c>
      <c r="R644" s="89">
        <v>0</v>
      </c>
      <c r="S644" s="90">
        <f t="shared" si="255"/>
        <v>338.71576483568549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55" ht="15">
      <c r="A645" s="29" t="s">
        <v>22</v>
      </c>
      <c r="B645" s="44">
        <v>33.64550950551763</v>
      </c>
      <c r="C645" s="44">
        <v>0</v>
      </c>
      <c r="D645" s="44">
        <v>0</v>
      </c>
      <c r="E645" s="44">
        <v>0.6062631584770658</v>
      </c>
      <c r="F645" s="44">
        <v>32.736641302704804</v>
      </c>
      <c r="G645" s="44">
        <v>0</v>
      </c>
      <c r="H645" s="45">
        <v>0</v>
      </c>
      <c r="I645" s="40">
        <f t="shared" si="254"/>
        <v>66.988413966699497</v>
      </c>
      <c r="K645" s="76" t="s">
        <v>22</v>
      </c>
      <c r="L645" s="44">
        <v>33.64550950551763</v>
      </c>
      <c r="M645" s="44">
        <v>0</v>
      </c>
      <c r="N645" s="44">
        <v>0</v>
      </c>
      <c r="O645" s="44">
        <v>0.6062631584770658</v>
      </c>
      <c r="P645" s="44">
        <v>32.736641302704804</v>
      </c>
      <c r="Q645" s="44">
        <v>0</v>
      </c>
      <c r="R645" s="86">
        <v>0</v>
      </c>
      <c r="S645" s="87">
        <f t="shared" si="255"/>
        <v>66.988413966699497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55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54"/>
        <v>0</v>
      </c>
      <c r="K646" s="75" t="s">
        <v>21</v>
      </c>
      <c r="L646" s="88">
        <v>0</v>
      </c>
      <c r="M646" s="88">
        <v>0</v>
      </c>
      <c r="N646" s="88">
        <v>0</v>
      </c>
      <c r="O646" s="88">
        <v>0</v>
      </c>
      <c r="P646" s="88">
        <v>0</v>
      </c>
      <c r="Q646" s="88">
        <v>0</v>
      </c>
      <c r="R646" s="89">
        <v>0</v>
      </c>
      <c r="S646" s="90">
        <f t="shared" si="255"/>
        <v>0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55" ht="15">
      <c r="A647" s="30" t="s">
        <v>60</v>
      </c>
      <c r="B647" s="44">
        <v>5.6543610801354465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54"/>
        <v>5.6543610801354465</v>
      </c>
      <c r="K647" s="77" t="s">
        <v>60</v>
      </c>
      <c r="L647" s="44">
        <v>5.6543610801354465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6">
        <v>0</v>
      </c>
      <c r="S647" s="87">
        <f t="shared" si="255"/>
        <v>5.6543610801354465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55">
      <c r="A648" s="57" t="s">
        <v>23</v>
      </c>
      <c r="B648" s="61">
        <v>5.6543610801354465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254"/>
        <v>5.6543610801354465</v>
      </c>
      <c r="K648" s="78" t="s">
        <v>23</v>
      </c>
      <c r="L648" s="91">
        <v>5.6543610801354465</v>
      </c>
      <c r="M648" s="91">
        <v>0</v>
      </c>
      <c r="N648" s="91">
        <v>0</v>
      </c>
      <c r="O648" s="91">
        <v>0</v>
      </c>
      <c r="P648" s="91">
        <v>0</v>
      </c>
      <c r="Q648" s="91">
        <v>0</v>
      </c>
      <c r="R648" s="92">
        <v>0</v>
      </c>
      <c r="S648" s="93">
        <f t="shared" si="255"/>
        <v>5.6543610801354465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55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254"/>
        <v>0</v>
      </c>
      <c r="K649" s="79" t="s">
        <v>19</v>
      </c>
      <c r="L649" s="64">
        <v>0</v>
      </c>
      <c r="M649" s="64">
        <v>0</v>
      </c>
      <c r="N649" s="64">
        <v>0</v>
      </c>
      <c r="O649" s="64">
        <v>0</v>
      </c>
      <c r="P649" s="64">
        <v>0</v>
      </c>
      <c r="Q649" s="64">
        <v>0</v>
      </c>
      <c r="R649" s="94">
        <v>0</v>
      </c>
      <c r="S649" s="95">
        <f t="shared" si="255"/>
        <v>0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55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254"/>
        <v>0</v>
      </c>
      <c r="K650" s="78" t="s">
        <v>20</v>
      </c>
      <c r="L650" s="91">
        <v>0</v>
      </c>
      <c r="M650" s="91">
        <v>0</v>
      </c>
      <c r="N650" s="91">
        <v>0</v>
      </c>
      <c r="O650" s="91">
        <v>0</v>
      </c>
      <c r="P650" s="91">
        <v>0</v>
      </c>
      <c r="Q650" s="91">
        <v>0</v>
      </c>
      <c r="R650" s="92">
        <v>0</v>
      </c>
      <c r="S650" s="93">
        <f t="shared" si="255"/>
        <v>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55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254"/>
        <v>0</v>
      </c>
      <c r="K651" s="80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6">
        <v>0</v>
      </c>
      <c r="S651" s="97">
        <f t="shared" si="255"/>
        <v>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55" ht="15">
      <c r="A652" s="35" t="s">
        <v>26</v>
      </c>
      <c r="B652" s="69">
        <f>SUM(B631:B647)</f>
        <v>504.7556340052526</v>
      </c>
      <c r="C652" s="69">
        <f t="shared" ref="C652:I652" si="256">SUM(C631:C647)</f>
        <v>10.660316451010175</v>
      </c>
      <c r="D652" s="69">
        <f t="shared" si="256"/>
        <v>135.91622674642846</v>
      </c>
      <c r="E652" s="69">
        <f t="shared" si="256"/>
        <v>154.11443913661805</v>
      </c>
      <c r="F652" s="69">
        <f t="shared" si="256"/>
        <v>654.14435960979756</v>
      </c>
      <c r="G652" s="69">
        <f t="shared" si="256"/>
        <v>37.990298900436756</v>
      </c>
      <c r="H652" s="70">
        <f t="shared" si="256"/>
        <v>0.53300355836064706</v>
      </c>
      <c r="I652" s="40">
        <f t="shared" si="256"/>
        <v>1498.1142784079041</v>
      </c>
      <c r="K652" s="81" t="s">
        <v>26</v>
      </c>
      <c r="L652" s="69">
        <f>SUM(L631:L647)</f>
        <v>504.7556340052526</v>
      </c>
      <c r="M652" s="69">
        <f t="shared" ref="M652:S652" si="257">SUM(M631:M647)</f>
        <v>10.660316451010175</v>
      </c>
      <c r="N652" s="69">
        <f t="shared" si="257"/>
        <v>135.91622674642846</v>
      </c>
      <c r="O652" s="69">
        <f t="shared" si="257"/>
        <v>154.11443913661805</v>
      </c>
      <c r="P652" s="69">
        <f t="shared" si="257"/>
        <v>654.14435960979756</v>
      </c>
      <c r="Q652" s="69">
        <f t="shared" si="257"/>
        <v>37.990298900436756</v>
      </c>
      <c r="R652" s="70">
        <f t="shared" si="257"/>
        <v>0.53300355836064706</v>
      </c>
      <c r="S652" s="98">
        <f t="shared" si="257"/>
        <v>1498.1142784079041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55" ht="15" thickBot="1">
      <c r="A653" s="60" t="s">
        <v>83</v>
      </c>
      <c r="B653" s="49">
        <f>IF($I652=0,"-",B652/$I652)</f>
        <v>0.33692732342266518</v>
      </c>
      <c r="C653" s="49">
        <f t="shared" ref="C653:H653" si="258">IF($I652=0,"-",C652/$I652)</f>
        <v>7.1158232750703427E-3</v>
      </c>
      <c r="D653" s="49">
        <f t="shared" si="258"/>
        <v>9.0724872398166553E-2</v>
      </c>
      <c r="E653" s="49">
        <f t="shared" si="258"/>
        <v>0.10287228508388599</v>
      </c>
      <c r="F653" s="49">
        <f t="shared" si="258"/>
        <v>0.43664516721980551</v>
      </c>
      <c r="G653" s="49">
        <f t="shared" si="258"/>
        <v>2.53587456230711E-2</v>
      </c>
      <c r="H653" s="71">
        <f t="shared" si="258"/>
        <v>3.5578297733540576E-4</v>
      </c>
      <c r="I653" s="50">
        <f>SUM(B653:H653)</f>
        <v>1</v>
      </c>
      <c r="K653" s="82" t="s">
        <v>83</v>
      </c>
      <c r="L653" s="99">
        <f>IF($S652=0,"-",L652/$S652)</f>
        <v>0.33692732342266518</v>
      </c>
      <c r="M653" s="99">
        <f t="shared" ref="M653:R653" si="259">IF($S652=0,"-",M652/$S652)</f>
        <v>7.1158232750703427E-3</v>
      </c>
      <c r="N653" s="99">
        <f t="shared" si="259"/>
        <v>9.0724872398166553E-2</v>
      </c>
      <c r="O653" s="99">
        <f t="shared" si="259"/>
        <v>0.10287228508388599</v>
      </c>
      <c r="P653" s="99">
        <f t="shared" si="259"/>
        <v>0.43664516721980551</v>
      </c>
      <c r="Q653" s="99">
        <f t="shared" si="259"/>
        <v>2.53587456230711E-2</v>
      </c>
      <c r="R653" s="100">
        <f t="shared" si="259"/>
        <v>3.5578297733540576E-4</v>
      </c>
      <c r="S653" s="101">
        <f>SUM(L653:R653)</f>
        <v>1</v>
      </c>
      <c r="U653" s="11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55" s="3" customFormat="1">
      <c r="A654" s="1"/>
      <c r="B654" s="1"/>
      <c r="C654" s="1"/>
      <c r="D654" s="1"/>
      <c r="E654" s="1"/>
      <c r="F654" s="1"/>
      <c r="G654" s="1"/>
      <c r="H654" s="1"/>
      <c r="I654" s="1"/>
      <c r="J654" s="5"/>
      <c r="K654" s="1"/>
      <c r="L654" s="1"/>
      <c r="M654" s="1"/>
      <c r="N654" s="1"/>
      <c r="O654" s="1"/>
      <c r="P654" s="1"/>
      <c r="Q654" s="1"/>
      <c r="R654" s="1"/>
      <c r="S654" s="1"/>
      <c r="T654" s="5"/>
      <c r="U654" s="1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</row>
    <row r="655" spans="1:55">
      <c r="I655" s="2"/>
      <c r="R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55">
      <c r="I656" s="2"/>
    </row>
  </sheetData>
  <mergeCells count="173">
    <mergeCell ref="U603:U604"/>
    <mergeCell ref="V604:AF604"/>
    <mergeCell ref="V344:AI344"/>
    <mergeCell ref="V370:AI370"/>
    <mergeCell ref="V396:AI396"/>
    <mergeCell ref="V422:AI422"/>
    <mergeCell ref="U31:U32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U369:U370"/>
    <mergeCell ref="V188:AI188"/>
    <mergeCell ref="V214:AI214"/>
    <mergeCell ref="V240:AI240"/>
    <mergeCell ref="V266:AI266"/>
    <mergeCell ref="V292:AI292"/>
    <mergeCell ref="V318:AI318"/>
    <mergeCell ref="L475:O495"/>
    <mergeCell ref="Q475:R495"/>
    <mergeCell ref="L501:O521"/>
    <mergeCell ref="Q501:R521"/>
    <mergeCell ref="L527:O547"/>
    <mergeCell ref="Q527:R547"/>
    <mergeCell ref="B553:E573"/>
    <mergeCell ref="G553:H573"/>
    <mergeCell ref="L552:S552"/>
    <mergeCell ref="L526:S526"/>
    <mergeCell ref="L500:S500"/>
    <mergeCell ref="K499:K500"/>
    <mergeCell ref="K525:K526"/>
    <mergeCell ref="K551:K552"/>
    <mergeCell ref="B552:I552"/>
    <mergeCell ref="B526:I526"/>
    <mergeCell ref="B500:I500"/>
    <mergeCell ref="B501:E521"/>
    <mergeCell ref="G501:H521"/>
    <mergeCell ref="B527:E547"/>
    <mergeCell ref="G527:H547"/>
    <mergeCell ref="L553:O573"/>
    <mergeCell ref="Q553:R573"/>
    <mergeCell ref="B475:E495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G475:H495"/>
    <mergeCell ref="A577:A578"/>
    <mergeCell ref="A603:A604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A525:A526"/>
    <mergeCell ref="F579:F599"/>
    <mergeCell ref="F605:F625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V32:AI32"/>
    <mergeCell ref="B6:I6"/>
    <mergeCell ref="L6:S6"/>
    <mergeCell ref="B58:I58"/>
    <mergeCell ref="L58:S58"/>
    <mergeCell ref="B84:I84"/>
    <mergeCell ref="L84:S84"/>
    <mergeCell ref="B162:I162"/>
    <mergeCell ref="L162:S162"/>
    <mergeCell ref="B32:I32"/>
    <mergeCell ref="L32:S32"/>
    <mergeCell ref="B110:I110"/>
    <mergeCell ref="L110:S110"/>
    <mergeCell ref="G59:H79"/>
    <mergeCell ref="L59:O79"/>
    <mergeCell ref="Q59:R79"/>
    <mergeCell ref="B188:I188"/>
    <mergeCell ref="L188:S188"/>
    <mergeCell ref="B136:I136"/>
    <mergeCell ref="L136:S136"/>
    <mergeCell ref="V110:AI110"/>
    <mergeCell ref="V136:AI136"/>
    <mergeCell ref="V162:AI162"/>
    <mergeCell ref="L240:S240"/>
    <mergeCell ref="B214:I214"/>
    <mergeCell ref="L214:S214"/>
    <mergeCell ref="B292:I292"/>
    <mergeCell ref="L292:S292"/>
    <mergeCell ref="B266:I266"/>
    <mergeCell ref="L266:S266"/>
    <mergeCell ref="B344:I344"/>
    <mergeCell ref="L344:S344"/>
    <mergeCell ref="B318:I318"/>
    <mergeCell ref="L318:S318"/>
    <mergeCell ref="K317:K318"/>
    <mergeCell ref="K343:K344"/>
    <mergeCell ref="K239:K240"/>
    <mergeCell ref="K265:K266"/>
    <mergeCell ref="K291:K292"/>
    <mergeCell ref="B240:I240"/>
    <mergeCell ref="B396:I396"/>
    <mergeCell ref="L396:S396"/>
    <mergeCell ref="B370:I370"/>
    <mergeCell ref="L370:S370"/>
    <mergeCell ref="K369:K370"/>
    <mergeCell ref="K395:K396"/>
    <mergeCell ref="U395:U396"/>
    <mergeCell ref="B474:I474"/>
    <mergeCell ref="L474:S474"/>
    <mergeCell ref="B448:I448"/>
    <mergeCell ref="L448:S448"/>
    <mergeCell ref="B422:I422"/>
    <mergeCell ref="L422:S422"/>
    <mergeCell ref="K421:K422"/>
    <mergeCell ref="K447:K448"/>
    <mergeCell ref="K473:K474"/>
    <mergeCell ref="L449:O469"/>
    <mergeCell ref="Q449:R469"/>
    <mergeCell ref="B449:E469"/>
    <mergeCell ref="G449:H469"/>
    <mergeCell ref="F397:F417"/>
    <mergeCell ref="F423:F443"/>
    <mergeCell ref="U421:U422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75" style="1" customWidth="1"/>
    <col min="2" max="2" width="18.625" style="1" customWidth="1"/>
    <col min="3" max="7" width="15.625" style="1" customWidth="1"/>
    <col min="8" max="8" width="17.25" style="1" customWidth="1"/>
    <col min="9" max="9" width="15.625" style="1" customWidth="1"/>
    <col min="10" max="10" width="15.625" style="5" customWidth="1"/>
    <col min="11" max="11" width="39.125" style="1" customWidth="1"/>
    <col min="12" max="19" width="15.625" style="1" customWidth="1"/>
    <col min="20" max="20" width="15.625" style="5" customWidth="1"/>
    <col min="21" max="21" width="36.625" style="1" customWidth="1"/>
    <col min="22" max="31" width="16.625" style="1" customWidth="1"/>
    <col min="32" max="32" width="15.625" style="1" customWidth="1"/>
    <col min="33" max="34" width="11.125" style="1" bestFit="1" customWidth="1"/>
    <col min="35" max="35" width="15.125" style="1" customWidth="1"/>
    <col min="36" max="39" width="11.125" style="1" bestFit="1" customWidth="1"/>
    <col min="40" max="40" width="11" style="1"/>
    <col min="41" max="56" width="11.125" style="1" bestFit="1" customWidth="1"/>
    <col min="57" max="58" width="11" style="1"/>
    <col min="59" max="59" width="11.125" style="1" bestFit="1" customWidth="1"/>
    <col min="60" max="16384" width="11" style="1"/>
  </cols>
  <sheetData>
    <row r="1" spans="1:85" customFormat="1" ht="15" customHeight="1" thickTop="1">
      <c r="A1" s="417" t="s">
        <v>123</v>
      </c>
      <c r="B1" s="418"/>
      <c r="C1" s="418"/>
      <c r="D1" s="418"/>
      <c r="E1" s="418"/>
      <c r="F1" s="418"/>
      <c r="G1" s="418"/>
      <c r="H1" s="418"/>
      <c r="I1" s="419"/>
      <c r="K1" s="426" t="s">
        <v>103</v>
      </c>
      <c r="L1" s="427"/>
      <c r="M1" s="427"/>
      <c r="N1" s="427"/>
      <c r="O1" s="427"/>
      <c r="P1" s="427"/>
      <c r="Q1" s="427"/>
      <c r="R1" s="427"/>
      <c r="S1" s="428"/>
      <c r="U1" s="435" t="s">
        <v>104</v>
      </c>
      <c r="V1" s="436"/>
      <c r="W1" s="436"/>
      <c r="X1" s="436"/>
      <c r="Y1" s="436"/>
      <c r="Z1" s="436"/>
      <c r="AA1" s="436"/>
      <c r="AB1" s="436"/>
      <c r="AC1" s="436"/>
      <c r="AD1" s="436"/>
      <c r="AE1" s="436"/>
      <c r="AF1" s="436"/>
      <c r="AG1" s="436"/>
      <c r="AH1" s="436"/>
      <c r="AI1" s="437"/>
      <c r="BA1" s="72"/>
      <c r="BR1" s="72"/>
      <c r="CG1" s="25"/>
    </row>
    <row r="2" spans="1:8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K2" s="429"/>
      <c r="L2" s="430"/>
      <c r="M2" s="430"/>
      <c r="N2" s="430"/>
      <c r="O2" s="430"/>
      <c r="P2" s="430"/>
      <c r="Q2" s="430"/>
      <c r="R2" s="430"/>
      <c r="S2" s="431"/>
      <c r="U2" s="438"/>
      <c r="V2" s="439"/>
      <c r="W2" s="439"/>
      <c r="X2" s="439"/>
      <c r="Y2" s="439"/>
      <c r="Z2" s="439"/>
      <c r="AA2" s="439"/>
      <c r="AB2" s="439"/>
      <c r="AC2" s="439"/>
      <c r="AD2" s="439"/>
      <c r="AE2" s="439"/>
      <c r="AF2" s="439"/>
      <c r="AG2" s="439"/>
      <c r="AH2" s="439"/>
      <c r="AI2" s="440"/>
      <c r="BA2" s="72"/>
      <c r="BR2" s="72"/>
      <c r="CG2" s="25"/>
    </row>
    <row r="3" spans="1:8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  <c r="K3" s="432"/>
      <c r="L3" s="433"/>
      <c r="M3" s="433"/>
      <c r="N3" s="433"/>
      <c r="O3" s="433"/>
      <c r="P3" s="433"/>
      <c r="Q3" s="433"/>
      <c r="R3" s="433"/>
      <c r="S3" s="434"/>
      <c r="U3" s="441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3"/>
      <c r="BA3" s="72"/>
      <c r="BR3" s="72"/>
      <c r="CG3" s="25"/>
    </row>
    <row r="4" spans="1:8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 s="26"/>
      <c r="L4" s="26"/>
      <c r="M4" s="26"/>
      <c r="N4" s="26"/>
      <c r="O4" s="26"/>
      <c r="P4" s="26"/>
      <c r="Q4" s="26"/>
      <c r="R4" s="26"/>
      <c r="S4" s="26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BA4" s="72"/>
      <c r="BR4" s="72"/>
      <c r="CG4" s="25"/>
    </row>
    <row r="5" spans="1:85" ht="80.099999999999994" customHeight="1">
      <c r="A5" s="444" t="s">
        <v>124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405" t="s">
        <v>124</v>
      </c>
      <c r="L5" s="84" t="s">
        <v>0</v>
      </c>
      <c r="M5" s="84" t="s">
        <v>1</v>
      </c>
      <c r="N5" s="84" t="s">
        <v>2</v>
      </c>
      <c r="O5" s="84" t="s">
        <v>3</v>
      </c>
      <c r="P5" s="84" t="s">
        <v>27</v>
      </c>
      <c r="Q5" s="84" t="s">
        <v>4</v>
      </c>
      <c r="R5" s="84" t="s">
        <v>5</v>
      </c>
      <c r="S5" s="85" t="s">
        <v>6</v>
      </c>
      <c r="V5" s="6"/>
      <c r="W5" s="7"/>
      <c r="X5" s="7"/>
      <c r="Y5" s="7"/>
      <c r="Z5" s="7"/>
      <c r="AA5" s="7"/>
      <c r="AB5" s="7"/>
      <c r="AC5" s="7"/>
      <c r="AD5" s="7"/>
      <c r="AE5" s="6"/>
    </row>
    <row r="6" spans="1:85" ht="15">
      <c r="A6" s="445" t="s">
        <v>82</v>
      </c>
      <c r="B6" s="387" t="s">
        <v>115</v>
      </c>
      <c r="C6" s="388"/>
      <c r="D6" s="388"/>
      <c r="E6" s="388"/>
      <c r="F6" s="388"/>
      <c r="G6" s="388"/>
      <c r="H6" s="388"/>
      <c r="I6" s="389"/>
      <c r="K6" s="406" t="s">
        <v>82</v>
      </c>
      <c r="L6" s="390" t="s">
        <v>115</v>
      </c>
      <c r="M6" s="391"/>
      <c r="N6" s="391"/>
      <c r="O6" s="391"/>
      <c r="P6" s="391"/>
      <c r="Q6" s="391"/>
      <c r="R6" s="391"/>
      <c r="S6" s="392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85" ht="15">
      <c r="A7" s="27" t="s">
        <v>7</v>
      </c>
      <c r="B7" s="38">
        <f>B33+B85</f>
        <v>76.255653413808091</v>
      </c>
      <c r="C7" s="38">
        <f t="shared" ref="C7:E7" si="0">C33+C85</f>
        <v>0</v>
      </c>
      <c r="D7" s="38">
        <f t="shared" si="0"/>
        <v>8.6919490101512409</v>
      </c>
      <c r="E7" s="38">
        <f t="shared" si="0"/>
        <v>0</v>
      </c>
      <c r="F7" s="38">
        <f>F59+F85</f>
        <v>3.3763043980198502</v>
      </c>
      <c r="G7" s="38">
        <f t="shared" ref="G7:H7" si="1">G33+G85</f>
        <v>0</v>
      </c>
      <c r="H7" s="38">
        <f t="shared" si="1"/>
        <v>0</v>
      </c>
      <c r="I7" s="40">
        <f>SUM(B7:H7)</f>
        <v>88.323906821979179</v>
      </c>
      <c r="K7" s="74" t="s">
        <v>7</v>
      </c>
      <c r="L7" s="38">
        <f>L33+L85</f>
        <v>76.255653413808091</v>
      </c>
      <c r="M7" s="38">
        <f t="shared" ref="M7:O7" si="2">M33+M85</f>
        <v>0</v>
      </c>
      <c r="N7" s="38">
        <f t="shared" si="2"/>
        <v>8.6919490101512409</v>
      </c>
      <c r="O7" s="38">
        <f t="shared" si="2"/>
        <v>0</v>
      </c>
      <c r="P7" s="44">
        <f>P59+P85+P33</f>
        <v>3.3763043980198502</v>
      </c>
      <c r="Q7" s="38">
        <f t="shared" ref="Q7:R7" si="3">Q33+Q85</f>
        <v>0</v>
      </c>
      <c r="R7" s="38">
        <f t="shared" si="3"/>
        <v>0</v>
      </c>
      <c r="S7" s="87">
        <f>SUM(L7:R7)</f>
        <v>88.323906821979179</v>
      </c>
      <c r="T7" s="5" t="str">
        <f>IF(ABS(S7-I7)&gt;0.01,S7-I7,"")</f>
        <v/>
      </c>
      <c r="V7" s="6"/>
      <c r="W7" s="9"/>
      <c r="X7" s="9"/>
      <c r="Y7" s="9"/>
      <c r="Z7" s="9"/>
      <c r="AA7" s="9"/>
      <c r="AB7" s="9"/>
      <c r="AC7" s="9"/>
      <c r="AD7" s="9"/>
      <c r="AE7" s="6"/>
    </row>
    <row r="8" spans="1:85" ht="15">
      <c r="A8" s="28" t="s">
        <v>8</v>
      </c>
      <c r="B8" s="41">
        <f t="shared" ref="B8:E27" si="4">B34+B86</f>
        <v>96.445884854462037</v>
      </c>
      <c r="C8" s="41">
        <f t="shared" si="4"/>
        <v>0</v>
      </c>
      <c r="D8" s="41">
        <f t="shared" si="4"/>
        <v>555.58646802216242</v>
      </c>
      <c r="E8" s="41">
        <f t="shared" si="4"/>
        <v>0</v>
      </c>
      <c r="F8" s="41">
        <f t="shared" ref="F8:F27" si="5">F60+F86</f>
        <v>0</v>
      </c>
      <c r="G8" s="41">
        <f t="shared" ref="G8:H8" si="6">G34+G86</f>
        <v>0</v>
      </c>
      <c r="H8" s="41">
        <f t="shared" si="6"/>
        <v>0</v>
      </c>
      <c r="I8" s="43">
        <f t="shared" ref="I8:I27" si="7">SUM(B8:H8)</f>
        <v>652.03235287662449</v>
      </c>
      <c r="K8" s="75" t="s">
        <v>8</v>
      </c>
      <c r="L8" s="88">
        <f t="shared" ref="L8:O27" si="8">L34+L86</f>
        <v>96.445884854462037</v>
      </c>
      <c r="M8" s="88">
        <f t="shared" si="8"/>
        <v>0</v>
      </c>
      <c r="N8" s="88">
        <f t="shared" si="8"/>
        <v>555.58646802216242</v>
      </c>
      <c r="O8" s="88">
        <f t="shared" si="8"/>
        <v>0</v>
      </c>
      <c r="P8" s="88">
        <f t="shared" ref="P8:P27" si="9">P60+P86+P34</f>
        <v>0</v>
      </c>
      <c r="Q8" s="88">
        <f t="shared" ref="Q8:R8" si="10">Q34+Q86</f>
        <v>0</v>
      </c>
      <c r="R8" s="88">
        <f t="shared" si="10"/>
        <v>0</v>
      </c>
      <c r="S8" s="90">
        <f t="shared" ref="S8:S27" si="11">SUM(L8:R8)</f>
        <v>652.03235287662449</v>
      </c>
      <c r="T8" s="5" t="str">
        <f t="shared" ref="T8:T24" si="12">IF(ABS(S8-I8)&gt;0.01,S8-I8,"")</f>
        <v/>
      </c>
      <c r="V8" s="6"/>
      <c r="W8" s="9"/>
      <c r="X8" s="9"/>
      <c r="Y8" s="9"/>
      <c r="Z8" s="9"/>
      <c r="AA8" s="9"/>
      <c r="AB8" s="9"/>
      <c r="AC8" s="9"/>
      <c r="AD8" s="9"/>
      <c r="AE8" s="6"/>
    </row>
    <row r="9" spans="1:85" ht="15">
      <c r="A9" s="29" t="s">
        <v>10</v>
      </c>
      <c r="B9" s="44">
        <f t="shared" si="4"/>
        <v>56.953051022925251</v>
      </c>
      <c r="C9" s="44">
        <f t="shared" si="4"/>
        <v>0</v>
      </c>
      <c r="D9" s="44">
        <f t="shared" si="4"/>
        <v>431.67400129378802</v>
      </c>
      <c r="E9" s="44">
        <f t="shared" si="4"/>
        <v>0</v>
      </c>
      <c r="F9" s="44">
        <f t="shared" si="5"/>
        <v>0</v>
      </c>
      <c r="G9" s="44">
        <f t="shared" ref="G9:H9" si="13">G35+G87</f>
        <v>0</v>
      </c>
      <c r="H9" s="44">
        <f t="shared" si="13"/>
        <v>0</v>
      </c>
      <c r="I9" s="40">
        <f t="shared" si="7"/>
        <v>488.62705231671328</v>
      </c>
      <c r="K9" s="74" t="s">
        <v>10</v>
      </c>
      <c r="L9" s="44">
        <f t="shared" si="8"/>
        <v>56.953051022925251</v>
      </c>
      <c r="M9" s="44">
        <f t="shared" si="8"/>
        <v>0</v>
      </c>
      <c r="N9" s="44">
        <f t="shared" si="8"/>
        <v>431.67400129378802</v>
      </c>
      <c r="O9" s="44">
        <f t="shared" si="8"/>
        <v>0</v>
      </c>
      <c r="P9" s="44">
        <f t="shared" si="9"/>
        <v>0</v>
      </c>
      <c r="Q9" s="44">
        <f t="shared" ref="Q9:R9" si="14">Q35+Q87</f>
        <v>0</v>
      </c>
      <c r="R9" s="44">
        <f t="shared" si="14"/>
        <v>0</v>
      </c>
      <c r="S9" s="87">
        <f t="shared" si="11"/>
        <v>488.62705231671328</v>
      </c>
      <c r="T9" s="5" t="str">
        <f t="shared" si="12"/>
        <v/>
      </c>
      <c r="V9" s="6"/>
      <c r="W9" s="9"/>
      <c r="X9" s="9"/>
      <c r="Y9" s="9"/>
      <c r="Z9" s="9"/>
      <c r="AA9" s="9"/>
      <c r="AB9" s="9"/>
      <c r="AC9" s="9"/>
      <c r="AD9" s="9"/>
      <c r="AE9" s="6"/>
    </row>
    <row r="10" spans="1:85" ht="15">
      <c r="A10" s="28" t="s">
        <v>52</v>
      </c>
      <c r="B10" s="41">
        <f t="shared" si="4"/>
        <v>0</v>
      </c>
      <c r="C10" s="41">
        <f t="shared" si="4"/>
        <v>0</v>
      </c>
      <c r="D10" s="41">
        <f t="shared" si="4"/>
        <v>560.54860200000007</v>
      </c>
      <c r="E10" s="41">
        <f t="shared" si="4"/>
        <v>0</v>
      </c>
      <c r="F10" s="41">
        <f t="shared" si="5"/>
        <v>0</v>
      </c>
      <c r="G10" s="41">
        <f t="shared" ref="G10:H10" si="15">G36+G88</f>
        <v>0</v>
      </c>
      <c r="H10" s="41">
        <f t="shared" si="15"/>
        <v>0</v>
      </c>
      <c r="I10" s="43">
        <f t="shared" si="7"/>
        <v>560.54860200000007</v>
      </c>
      <c r="K10" s="75" t="s">
        <v>52</v>
      </c>
      <c r="L10" s="88">
        <f t="shared" si="8"/>
        <v>0</v>
      </c>
      <c r="M10" s="88">
        <f t="shared" si="8"/>
        <v>0</v>
      </c>
      <c r="N10" s="88">
        <f t="shared" si="8"/>
        <v>560.54860200000007</v>
      </c>
      <c r="O10" s="88">
        <f t="shared" si="8"/>
        <v>0</v>
      </c>
      <c r="P10" s="88">
        <f t="shared" si="9"/>
        <v>0</v>
      </c>
      <c r="Q10" s="88">
        <f t="shared" ref="Q10:R10" si="16">Q36+Q88</f>
        <v>0</v>
      </c>
      <c r="R10" s="88">
        <f t="shared" si="16"/>
        <v>0</v>
      </c>
      <c r="S10" s="90">
        <f t="shared" si="11"/>
        <v>560.54860200000007</v>
      </c>
      <c r="T10" s="5" t="str">
        <f t="shared" si="12"/>
        <v/>
      </c>
      <c r="V10" s="6"/>
      <c r="W10" s="9"/>
      <c r="X10" s="9"/>
      <c r="Y10" s="9"/>
      <c r="Z10" s="9"/>
      <c r="AA10" s="9"/>
      <c r="AB10" s="9"/>
      <c r="AC10" s="9"/>
      <c r="AD10" s="9"/>
      <c r="AE10" s="6"/>
    </row>
    <row r="11" spans="1:85" ht="15">
      <c r="A11" s="29" t="s">
        <v>16</v>
      </c>
      <c r="B11" s="44">
        <f t="shared" si="4"/>
        <v>1670.2179212306776</v>
      </c>
      <c r="C11" s="44">
        <f t="shared" si="4"/>
        <v>227.59607220726855</v>
      </c>
      <c r="D11" s="44">
        <f t="shared" si="4"/>
        <v>416.56572028731443</v>
      </c>
      <c r="E11" s="44">
        <f t="shared" si="4"/>
        <v>25.16760969954694</v>
      </c>
      <c r="F11" s="44">
        <f t="shared" si="5"/>
        <v>0</v>
      </c>
      <c r="G11" s="44">
        <f t="shared" ref="G11:H11" si="17">G37+G89</f>
        <v>0</v>
      </c>
      <c r="H11" s="44">
        <f t="shared" si="17"/>
        <v>0</v>
      </c>
      <c r="I11" s="40">
        <f t="shared" si="7"/>
        <v>2339.5473234248075</v>
      </c>
      <c r="K11" s="74" t="s">
        <v>16</v>
      </c>
      <c r="L11" s="44">
        <f t="shared" si="8"/>
        <v>1670.2179212306776</v>
      </c>
      <c r="M11" s="44">
        <f t="shared" si="8"/>
        <v>227.59607220726855</v>
      </c>
      <c r="N11" s="44">
        <f t="shared" si="8"/>
        <v>416.56572028731443</v>
      </c>
      <c r="O11" s="44">
        <f t="shared" si="8"/>
        <v>25.16760969954694</v>
      </c>
      <c r="P11" s="44">
        <f t="shared" si="9"/>
        <v>0</v>
      </c>
      <c r="Q11" s="44">
        <f t="shared" ref="Q11:R11" si="18">Q37+Q89</f>
        <v>0</v>
      </c>
      <c r="R11" s="44">
        <f t="shared" si="18"/>
        <v>0</v>
      </c>
      <c r="S11" s="87">
        <f t="shared" si="11"/>
        <v>2339.5473234248075</v>
      </c>
      <c r="T11" s="5" t="str">
        <f t="shared" si="12"/>
        <v/>
      </c>
      <c r="V11" s="6"/>
      <c r="W11" s="9"/>
      <c r="X11" s="9"/>
      <c r="Y11" s="9"/>
      <c r="Z11" s="9"/>
      <c r="AA11" s="9"/>
      <c r="AB11" s="9"/>
      <c r="AC11" s="9"/>
      <c r="AD11" s="9"/>
      <c r="AE11" s="6"/>
    </row>
    <row r="12" spans="1:85" ht="15">
      <c r="A12" s="28" t="s">
        <v>64</v>
      </c>
      <c r="B12" s="41">
        <f t="shared" si="4"/>
        <v>10593.218431844794</v>
      </c>
      <c r="C12" s="41">
        <f t="shared" si="4"/>
        <v>140.37569742597441</v>
      </c>
      <c r="D12" s="41">
        <f t="shared" si="4"/>
        <v>1186.9504388633961</v>
      </c>
      <c r="E12" s="41">
        <f t="shared" si="4"/>
        <v>2.8788646563533282</v>
      </c>
      <c r="F12" s="41">
        <f t="shared" si="5"/>
        <v>0</v>
      </c>
      <c r="G12" s="41">
        <f t="shared" ref="G12:H12" si="19">G38+G90</f>
        <v>0</v>
      </c>
      <c r="H12" s="41">
        <f t="shared" si="19"/>
        <v>0</v>
      </c>
      <c r="I12" s="43">
        <f t="shared" si="7"/>
        <v>11923.423432790518</v>
      </c>
      <c r="K12" s="75" t="s">
        <v>64</v>
      </c>
      <c r="L12" s="88">
        <f t="shared" si="8"/>
        <v>10593.218431844794</v>
      </c>
      <c r="M12" s="88">
        <f t="shared" si="8"/>
        <v>140.37569742597441</v>
      </c>
      <c r="N12" s="88">
        <f t="shared" si="8"/>
        <v>1186.9504388633961</v>
      </c>
      <c r="O12" s="88">
        <f t="shared" si="8"/>
        <v>2.8788646563533282</v>
      </c>
      <c r="P12" s="88">
        <f t="shared" si="9"/>
        <v>0</v>
      </c>
      <c r="Q12" s="88">
        <f t="shared" ref="Q12:R12" si="20">Q38+Q90</f>
        <v>0</v>
      </c>
      <c r="R12" s="88">
        <f t="shared" si="20"/>
        <v>0</v>
      </c>
      <c r="S12" s="90">
        <f t="shared" si="11"/>
        <v>11923.423432790518</v>
      </c>
      <c r="T12" s="5" t="str">
        <f t="shared" si="12"/>
        <v/>
      </c>
      <c r="V12" s="6"/>
      <c r="W12" s="9"/>
      <c r="X12" s="9"/>
      <c r="Y12" s="9"/>
      <c r="Z12" s="9"/>
      <c r="AA12" s="9"/>
      <c r="AB12" s="9"/>
      <c r="AC12" s="9"/>
      <c r="AD12" s="9"/>
      <c r="AE12" s="6"/>
    </row>
    <row r="13" spans="1:85" ht="15">
      <c r="A13" s="29" t="s">
        <v>54</v>
      </c>
      <c r="B13" s="44">
        <f t="shared" si="4"/>
        <v>0</v>
      </c>
      <c r="C13" s="44">
        <f t="shared" si="4"/>
        <v>0.33435006101529213</v>
      </c>
      <c r="D13" s="44">
        <f t="shared" si="4"/>
        <v>6.7829450846028783</v>
      </c>
      <c r="E13" s="44">
        <f t="shared" si="4"/>
        <v>1527.2169959145438</v>
      </c>
      <c r="F13" s="44">
        <f t="shared" si="5"/>
        <v>20349.842396734737</v>
      </c>
      <c r="G13" s="44">
        <f t="shared" ref="G13:H13" si="21">G39+G91</f>
        <v>0</v>
      </c>
      <c r="H13" s="44">
        <f t="shared" si="21"/>
        <v>0</v>
      </c>
      <c r="I13" s="40">
        <f t="shared" si="7"/>
        <v>21884.176687794898</v>
      </c>
      <c r="K13" s="76" t="s">
        <v>54</v>
      </c>
      <c r="L13" s="44">
        <f t="shared" si="8"/>
        <v>0</v>
      </c>
      <c r="M13" s="44">
        <f t="shared" si="8"/>
        <v>0.33435006101529213</v>
      </c>
      <c r="N13" s="44">
        <f t="shared" si="8"/>
        <v>6.7829450846028783</v>
      </c>
      <c r="O13" s="44">
        <f t="shared" si="8"/>
        <v>1527.2169959145438</v>
      </c>
      <c r="P13" s="44">
        <f t="shared" si="9"/>
        <v>20349.842396734737</v>
      </c>
      <c r="Q13" s="44">
        <f t="shared" ref="Q13:R13" si="22">Q39+Q91</f>
        <v>0</v>
      </c>
      <c r="R13" s="44">
        <f t="shared" si="22"/>
        <v>0</v>
      </c>
      <c r="S13" s="87">
        <f t="shared" si="11"/>
        <v>21884.176687794898</v>
      </c>
      <c r="T13" s="5" t="str">
        <f t="shared" si="12"/>
        <v/>
      </c>
      <c r="V13" s="6"/>
      <c r="W13" s="9"/>
      <c r="X13" s="9"/>
      <c r="Y13" s="9"/>
      <c r="Z13" s="9"/>
      <c r="AA13" s="9"/>
      <c r="AB13" s="9"/>
      <c r="AC13" s="9"/>
      <c r="AD13" s="9"/>
      <c r="AE13" s="6"/>
    </row>
    <row r="14" spans="1:85" ht="15">
      <c r="A14" s="28" t="s">
        <v>12</v>
      </c>
      <c r="B14" s="41">
        <f t="shared" si="4"/>
        <v>0</v>
      </c>
      <c r="C14" s="41">
        <f t="shared" si="4"/>
        <v>0.21241834124582384</v>
      </c>
      <c r="D14" s="41">
        <f t="shared" si="4"/>
        <v>4.6578920088316225E-2</v>
      </c>
      <c r="E14" s="41">
        <f t="shared" si="4"/>
        <v>36.347059273204181</v>
      </c>
      <c r="F14" s="41">
        <f t="shared" si="5"/>
        <v>6520.0045094993566</v>
      </c>
      <c r="G14" s="41">
        <f t="shared" ref="G14:H14" si="23">G40+G92</f>
        <v>0</v>
      </c>
      <c r="H14" s="41">
        <f t="shared" si="23"/>
        <v>0</v>
      </c>
      <c r="I14" s="43">
        <f t="shared" si="7"/>
        <v>6556.6105660338953</v>
      </c>
      <c r="K14" s="75" t="s">
        <v>12</v>
      </c>
      <c r="L14" s="88">
        <f t="shared" si="8"/>
        <v>0</v>
      </c>
      <c r="M14" s="88">
        <f t="shared" si="8"/>
        <v>0.21241834124582384</v>
      </c>
      <c r="N14" s="88">
        <f t="shared" si="8"/>
        <v>4.6578920088316225E-2</v>
      </c>
      <c r="O14" s="88">
        <f t="shared" si="8"/>
        <v>36.347059273204181</v>
      </c>
      <c r="P14" s="88">
        <f t="shared" si="9"/>
        <v>6520.0045094993557</v>
      </c>
      <c r="Q14" s="88">
        <f t="shared" ref="Q14:R14" si="24">Q40+Q92</f>
        <v>0</v>
      </c>
      <c r="R14" s="88">
        <f t="shared" si="24"/>
        <v>0</v>
      </c>
      <c r="S14" s="90">
        <f t="shared" si="11"/>
        <v>6556.6105660338944</v>
      </c>
      <c r="T14" s="5" t="str">
        <f t="shared" si="12"/>
        <v/>
      </c>
      <c r="V14" s="6"/>
      <c r="W14" s="9"/>
      <c r="X14" s="9"/>
      <c r="Y14" s="9"/>
      <c r="Z14" s="9"/>
      <c r="AA14" s="9"/>
      <c r="AB14" s="9"/>
      <c r="AC14" s="9"/>
      <c r="AD14" s="9"/>
      <c r="AE14" s="6"/>
    </row>
    <row r="15" spans="1:85" ht="15">
      <c r="A15" s="29" t="s">
        <v>55</v>
      </c>
      <c r="B15" s="44">
        <f t="shared" si="4"/>
        <v>0.59628163530175216</v>
      </c>
      <c r="C15" s="44">
        <f t="shared" si="4"/>
        <v>0</v>
      </c>
      <c r="D15" s="44">
        <f t="shared" si="4"/>
        <v>2.6203016288621237</v>
      </c>
      <c r="E15" s="44">
        <f t="shared" si="4"/>
        <v>0</v>
      </c>
      <c r="F15" s="44">
        <f t="shared" si="5"/>
        <v>902.87730574472039</v>
      </c>
      <c r="G15" s="44">
        <f t="shared" ref="G15:H15" si="25">G41+G93</f>
        <v>0</v>
      </c>
      <c r="H15" s="44">
        <f t="shared" si="25"/>
        <v>0</v>
      </c>
      <c r="I15" s="40">
        <f t="shared" si="7"/>
        <v>906.09388900888428</v>
      </c>
      <c r="K15" s="76" t="s">
        <v>55</v>
      </c>
      <c r="L15" s="44">
        <f t="shared" si="8"/>
        <v>0.59628163530175216</v>
      </c>
      <c r="M15" s="44">
        <f t="shared" si="8"/>
        <v>0</v>
      </c>
      <c r="N15" s="44">
        <f t="shared" si="8"/>
        <v>2.6203016288621237</v>
      </c>
      <c r="O15" s="44">
        <f t="shared" si="8"/>
        <v>0</v>
      </c>
      <c r="P15" s="44">
        <f t="shared" si="9"/>
        <v>902.87730574472039</v>
      </c>
      <c r="Q15" s="44">
        <f t="shared" ref="Q15:R15" si="26">Q41+Q93</f>
        <v>0</v>
      </c>
      <c r="R15" s="44">
        <f t="shared" si="26"/>
        <v>0</v>
      </c>
      <c r="S15" s="87">
        <f t="shared" si="11"/>
        <v>906.09388900888428</v>
      </c>
      <c r="T15" s="5" t="str">
        <f t="shared" si="12"/>
        <v/>
      </c>
      <c r="V15" s="6"/>
      <c r="W15" s="9"/>
      <c r="X15" s="9"/>
      <c r="Y15" s="9"/>
      <c r="Z15" s="9"/>
      <c r="AA15" s="9"/>
      <c r="AB15" s="9"/>
      <c r="AC15" s="9"/>
      <c r="AD15" s="9"/>
      <c r="AE15" s="6"/>
    </row>
    <row r="16" spans="1:85" ht="15">
      <c r="A16" s="28" t="s">
        <v>17</v>
      </c>
      <c r="B16" s="41">
        <f t="shared" si="4"/>
        <v>430.32060026371869</v>
      </c>
      <c r="C16" s="41">
        <f t="shared" si="4"/>
        <v>36.71286874699004</v>
      </c>
      <c r="D16" s="41">
        <f t="shared" si="4"/>
        <v>120.08528572465164</v>
      </c>
      <c r="E16" s="41">
        <f t="shared" si="4"/>
        <v>35.015592881245034</v>
      </c>
      <c r="F16" s="41">
        <f t="shared" si="5"/>
        <v>12.209519454221626</v>
      </c>
      <c r="G16" s="41">
        <f t="shared" ref="G16:H16" si="27">G42+G94</f>
        <v>0</v>
      </c>
      <c r="H16" s="41">
        <f t="shared" si="27"/>
        <v>0</v>
      </c>
      <c r="I16" s="43">
        <f t="shared" si="7"/>
        <v>634.34386707082706</v>
      </c>
      <c r="K16" s="75" t="s">
        <v>17</v>
      </c>
      <c r="L16" s="88">
        <f t="shared" si="8"/>
        <v>430.32060026371869</v>
      </c>
      <c r="M16" s="88">
        <f t="shared" si="8"/>
        <v>36.71286874699004</v>
      </c>
      <c r="N16" s="88">
        <f t="shared" si="8"/>
        <v>120.08528572465164</v>
      </c>
      <c r="O16" s="88">
        <f t="shared" si="8"/>
        <v>35.015592881245034</v>
      </c>
      <c r="P16" s="88">
        <f t="shared" si="9"/>
        <v>12.209519454221606</v>
      </c>
      <c r="Q16" s="88">
        <f t="shared" ref="Q16:R16" si="28">Q42+Q94</f>
        <v>0</v>
      </c>
      <c r="R16" s="88">
        <f t="shared" si="28"/>
        <v>0</v>
      </c>
      <c r="S16" s="90">
        <f t="shared" si="11"/>
        <v>634.34386707082695</v>
      </c>
      <c r="T16" s="5" t="str">
        <f t="shared" si="12"/>
        <v/>
      </c>
      <c r="V16" s="6"/>
      <c r="W16" s="9"/>
      <c r="X16" s="9"/>
      <c r="Y16" s="9"/>
      <c r="Z16" s="9"/>
      <c r="AA16" s="9"/>
      <c r="AB16" s="9"/>
      <c r="AC16" s="9"/>
      <c r="AD16" s="9"/>
      <c r="AE16" s="6"/>
    </row>
    <row r="17" spans="1:35" ht="15">
      <c r="A17" s="29" t="s">
        <v>139</v>
      </c>
      <c r="B17" s="44">
        <f t="shared" si="4"/>
        <v>2813.3891553133058</v>
      </c>
      <c r="C17" s="44">
        <f t="shared" si="4"/>
        <v>2949.1825707729345</v>
      </c>
      <c r="D17" s="44">
        <f t="shared" si="4"/>
        <v>2454.7280646466406</v>
      </c>
      <c r="E17" s="44">
        <f t="shared" si="4"/>
        <v>8.0483816756718838</v>
      </c>
      <c r="F17" s="44">
        <f t="shared" si="5"/>
        <v>0.76851581469500607</v>
      </c>
      <c r="G17" s="44">
        <f t="shared" ref="G17:H17" si="29">G43+G95</f>
        <v>0</v>
      </c>
      <c r="H17" s="44">
        <f t="shared" si="29"/>
        <v>0</v>
      </c>
      <c r="I17" s="40">
        <f t="shared" si="7"/>
        <v>8226.1166882232465</v>
      </c>
      <c r="K17" s="76" t="s">
        <v>139</v>
      </c>
      <c r="L17" s="44">
        <f t="shared" si="8"/>
        <v>2813.3891553133058</v>
      </c>
      <c r="M17" s="44">
        <f t="shared" si="8"/>
        <v>2949.1825707729345</v>
      </c>
      <c r="N17" s="44">
        <f t="shared" si="8"/>
        <v>2454.7280646466406</v>
      </c>
      <c r="O17" s="44">
        <f t="shared" si="8"/>
        <v>8.0483816756718838</v>
      </c>
      <c r="P17" s="44">
        <f t="shared" si="9"/>
        <v>0.76851581469333041</v>
      </c>
      <c r="Q17" s="44">
        <f t="shared" ref="Q17:R17" si="30">Q43+Q95</f>
        <v>0</v>
      </c>
      <c r="R17" s="44">
        <f t="shared" si="30"/>
        <v>0</v>
      </c>
      <c r="S17" s="87">
        <f t="shared" si="11"/>
        <v>8226.1166882232465</v>
      </c>
      <c r="T17" s="5" t="str">
        <f t="shared" si="12"/>
        <v/>
      </c>
      <c r="V17" s="6"/>
      <c r="W17" s="9"/>
      <c r="X17" s="9"/>
      <c r="Y17" s="9"/>
      <c r="Z17" s="9"/>
      <c r="AA17" s="9"/>
      <c r="AB17" s="9"/>
      <c r="AC17" s="9"/>
      <c r="AD17" s="9"/>
      <c r="AE17" s="6"/>
    </row>
    <row r="18" spans="1:35" ht="15">
      <c r="A18" s="28" t="s">
        <v>25</v>
      </c>
      <c r="B18" s="41">
        <f t="shared" si="4"/>
        <v>2779.2755676219103</v>
      </c>
      <c r="C18" s="41">
        <f t="shared" si="4"/>
        <v>34.003485343153194</v>
      </c>
      <c r="D18" s="41">
        <f t="shared" si="4"/>
        <v>5047.3948554394419</v>
      </c>
      <c r="E18" s="41">
        <f t="shared" si="4"/>
        <v>7187.3751681807626</v>
      </c>
      <c r="F18" s="41">
        <f t="shared" si="5"/>
        <v>1643.5269187086813</v>
      </c>
      <c r="G18" s="41">
        <f t="shared" ref="G18:H18" si="31">G44+G96</f>
        <v>2875.9031807914325</v>
      </c>
      <c r="H18" s="41">
        <f t="shared" si="31"/>
        <v>17.732256221681425</v>
      </c>
      <c r="I18" s="43">
        <f t="shared" si="7"/>
        <v>19585.211432307064</v>
      </c>
      <c r="K18" s="75" t="s">
        <v>25</v>
      </c>
      <c r="L18" s="88">
        <f t="shared" si="8"/>
        <v>2779.2755676219103</v>
      </c>
      <c r="M18" s="88">
        <f t="shared" si="8"/>
        <v>34.003485343153194</v>
      </c>
      <c r="N18" s="88">
        <f t="shared" si="8"/>
        <v>5047.3948554394419</v>
      </c>
      <c r="O18" s="88">
        <f t="shared" si="8"/>
        <v>7187.3751681807626</v>
      </c>
      <c r="P18" s="88">
        <f t="shared" si="9"/>
        <v>1643.5269187086831</v>
      </c>
      <c r="Q18" s="88">
        <f t="shared" ref="Q18:R18" si="32">Q44+Q96</f>
        <v>2875.9031807914325</v>
      </c>
      <c r="R18" s="88">
        <f t="shared" si="32"/>
        <v>17.732256221681425</v>
      </c>
      <c r="S18" s="90">
        <f t="shared" si="11"/>
        <v>19585.211432307067</v>
      </c>
      <c r="T18" s="5" t="str">
        <f t="shared" si="12"/>
        <v/>
      </c>
      <c r="V18" s="6"/>
      <c r="W18" s="9"/>
      <c r="X18" s="9"/>
      <c r="Y18" s="9"/>
      <c r="Z18" s="9"/>
      <c r="AA18" s="9"/>
      <c r="AB18" s="9"/>
      <c r="AC18" s="9"/>
      <c r="AD18" s="9"/>
      <c r="AE18" s="6"/>
    </row>
    <row r="19" spans="1:35" ht="15">
      <c r="A19" s="29" t="s">
        <v>24</v>
      </c>
      <c r="B19" s="44">
        <f t="shared" si="4"/>
        <v>1343.1932197334629</v>
      </c>
      <c r="C19" s="44">
        <f t="shared" si="4"/>
        <v>2.6038036349140019</v>
      </c>
      <c r="D19" s="44">
        <f t="shared" si="4"/>
        <v>312.08111800606861</v>
      </c>
      <c r="E19" s="44">
        <f t="shared" si="4"/>
        <v>0</v>
      </c>
      <c r="F19" s="44">
        <f t="shared" si="5"/>
        <v>0</v>
      </c>
      <c r="G19" s="44">
        <f t="shared" ref="G19:H19" si="33">G45+G97</f>
        <v>0</v>
      </c>
      <c r="H19" s="44">
        <f t="shared" si="33"/>
        <v>0</v>
      </c>
      <c r="I19" s="40">
        <f t="shared" si="7"/>
        <v>1657.8781413744455</v>
      </c>
      <c r="K19" s="76" t="s">
        <v>24</v>
      </c>
      <c r="L19" s="44">
        <f t="shared" si="8"/>
        <v>1343.1932197334629</v>
      </c>
      <c r="M19" s="44">
        <f t="shared" si="8"/>
        <v>2.6038036349140019</v>
      </c>
      <c r="N19" s="44">
        <f t="shared" si="8"/>
        <v>312.08111800606861</v>
      </c>
      <c r="O19" s="44">
        <f t="shared" si="8"/>
        <v>0</v>
      </c>
      <c r="P19" s="44">
        <f t="shared" si="9"/>
        <v>-3.6415315207705135E-14</v>
      </c>
      <c r="Q19" s="44">
        <f t="shared" ref="Q19:R19" si="34">Q45+Q97</f>
        <v>0</v>
      </c>
      <c r="R19" s="44">
        <f t="shared" si="34"/>
        <v>0</v>
      </c>
      <c r="S19" s="87">
        <f t="shared" si="11"/>
        <v>1657.8781413744455</v>
      </c>
      <c r="T19" s="5" t="str">
        <f t="shared" si="12"/>
        <v/>
      </c>
      <c r="V19" s="6"/>
      <c r="W19" s="9"/>
      <c r="X19" s="9"/>
      <c r="Y19" s="9"/>
      <c r="Z19" s="9"/>
      <c r="AA19" s="9"/>
      <c r="AB19" s="9"/>
      <c r="AC19" s="9"/>
      <c r="AD19" s="9"/>
      <c r="AE19" s="6"/>
    </row>
    <row r="20" spans="1:35" ht="15">
      <c r="A20" s="28" t="s">
        <v>56</v>
      </c>
      <c r="B20" s="41">
        <f t="shared" si="4"/>
        <v>4232.5998491457376</v>
      </c>
      <c r="C20" s="41">
        <f t="shared" si="4"/>
        <v>26.28331984959684</v>
      </c>
      <c r="D20" s="41">
        <f t="shared" si="4"/>
        <v>548.81550220450697</v>
      </c>
      <c r="E20" s="41">
        <f t="shared" si="4"/>
        <v>0</v>
      </c>
      <c r="F20" s="41">
        <f t="shared" si="5"/>
        <v>0.23136256970588234</v>
      </c>
      <c r="G20" s="41">
        <f t="shared" ref="G20:H20" si="35">G46+G98</f>
        <v>0</v>
      </c>
      <c r="H20" s="41">
        <f t="shared" si="35"/>
        <v>0</v>
      </c>
      <c r="I20" s="43">
        <f t="shared" si="7"/>
        <v>4807.9300337695468</v>
      </c>
      <c r="K20" s="75" t="s">
        <v>56</v>
      </c>
      <c r="L20" s="88">
        <f t="shared" si="8"/>
        <v>4232.5998491457376</v>
      </c>
      <c r="M20" s="88">
        <f t="shared" si="8"/>
        <v>26.28331984959684</v>
      </c>
      <c r="N20" s="88">
        <f t="shared" si="8"/>
        <v>548.81550220450697</v>
      </c>
      <c r="O20" s="88">
        <f t="shared" si="8"/>
        <v>0</v>
      </c>
      <c r="P20" s="88">
        <f t="shared" si="9"/>
        <v>0.23136256970525376</v>
      </c>
      <c r="Q20" s="88">
        <f t="shared" ref="Q20:R20" si="36">Q46+Q98</f>
        <v>0</v>
      </c>
      <c r="R20" s="88">
        <f t="shared" si="36"/>
        <v>0</v>
      </c>
      <c r="S20" s="90">
        <f t="shared" si="11"/>
        <v>4807.9300337695458</v>
      </c>
      <c r="T20" s="5" t="str">
        <f t="shared" si="12"/>
        <v/>
      </c>
      <c r="V20" s="6"/>
      <c r="W20" s="9"/>
      <c r="X20" s="9"/>
      <c r="Y20" s="9"/>
      <c r="Z20" s="9"/>
      <c r="AA20" s="9"/>
      <c r="AB20" s="9"/>
      <c r="AC20" s="9"/>
      <c r="AD20" s="9"/>
      <c r="AE20" s="6"/>
    </row>
    <row r="21" spans="1:35" ht="15">
      <c r="A21" s="29" t="s">
        <v>22</v>
      </c>
      <c r="B21" s="44">
        <f t="shared" si="4"/>
        <v>487.75438094929621</v>
      </c>
      <c r="C21" s="44">
        <f t="shared" si="4"/>
        <v>2394.1883335553957</v>
      </c>
      <c r="D21" s="44">
        <f t="shared" si="4"/>
        <v>1229.8877034249126</v>
      </c>
      <c r="E21" s="44">
        <f t="shared" si="4"/>
        <v>8.4296719258605005E-2</v>
      </c>
      <c r="F21" s="44">
        <f t="shared" si="5"/>
        <v>296.47903480301994</v>
      </c>
      <c r="G21" s="44">
        <f t="shared" ref="G21:H21" si="37">G47+G99</f>
        <v>0</v>
      </c>
      <c r="H21" s="44">
        <f t="shared" si="37"/>
        <v>0</v>
      </c>
      <c r="I21" s="40">
        <f t="shared" si="7"/>
        <v>4408.3937494518832</v>
      </c>
      <c r="K21" s="76" t="s">
        <v>22</v>
      </c>
      <c r="L21" s="44">
        <f t="shared" si="8"/>
        <v>487.75438094929621</v>
      </c>
      <c r="M21" s="44">
        <f t="shared" si="8"/>
        <v>2394.1883335553957</v>
      </c>
      <c r="N21" s="44">
        <f t="shared" si="8"/>
        <v>1229.8877034249126</v>
      </c>
      <c r="O21" s="44">
        <f t="shared" si="8"/>
        <v>8.4296719258605005E-2</v>
      </c>
      <c r="P21" s="44">
        <f t="shared" si="9"/>
        <v>296.47903480302023</v>
      </c>
      <c r="Q21" s="44">
        <f t="shared" ref="Q21:R21" si="38">Q47+Q99</f>
        <v>0</v>
      </c>
      <c r="R21" s="44">
        <f t="shared" si="38"/>
        <v>0</v>
      </c>
      <c r="S21" s="87">
        <f t="shared" si="11"/>
        <v>4408.3937494518832</v>
      </c>
      <c r="T21" s="5" t="str">
        <f t="shared" si="12"/>
        <v/>
      </c>
      <c r="V21" s="6"/>
      <c r="W21" s="9"/>
      <c r="X21" s="9"/>
      <c r="Y21" s="9"/>
      <c r="Z21" s="9"/>
      <c r="AA21" s="9"/>
      <c r="AB21" s="9"/>
      <c r="AC21" s="9"/>
      <c r="AD21" s="9"/>
      <c r="AE21" s="6"/>
    </row>
    <row r="22" spans="1:35" ht="15">
      <c r="A22" s="28" t="s">
        <v>21</v>
      </c>
      <c r="B22" s="41">
        <f t="shared" si="4"/>
        <v>131.50362779518258</v>
      </c>
      <c r="C22" s="41">
        <f t="shared" si="4"/>
        <v>203.55234464703014</v>
      </c>
      <c r="D22" s="41">
        <f t="shared" si="4"/>
        <v>134.91705714032921</v>
      </c>
      <c r="E22" s="41">
        <f t="shared" si="4"/>
        <v>0</v>
      </c>
      <c r="F22" s="41">
        <f t="shared" si="5"/>
        <v>0</v>
      </c>
      <c r="G22" s="41">
        <f t="shared" ref="G22:H22" si="39">G48+G100</f>
        <v>0</v>
      </c>
      <c r="H22" s="41">
        <f t="shared" si="39"/>
        <v>0</v>
      </c>
      <c r="I22" s="43">
        <f t="shared" si="7"/>
        <v>469.97302958254193</v>
      </c>
      <c r="K22" s="75" t="s">
        <v>21</v>
      </c>
      <c r="L22" s="88">
        <f t="shared" si="8"/>
        <v>131.50362779518258</v>
      </c>
      <c r="M22" s="88">
        <f t="shared" si="8"/>
        <v>203.55234464703014</v>
      </c>
      <c r="N22" s="88">
        <f t="shared" si="8"/>
        <v>134.91705714032921</v>
      </c>
      <c r="O22" s="88">
        <f t="shared" si="8"/>
        <v>0</v>
      </c>
      <c r="P22" s="88">
        <f t="shared" si="9"/>
        <v>0</v>
      </c>
      <c r="Q22" s="88">
        <f t="shared" ref="Q22:R22" si="40">Q48+Q100</f>
        <v>0</v>
      </c>
      <c r="R22" s="88">
        <f t="shared" si="40"/>
        <v>0</v>
      </c>
      <c r="S22" s="90">
        <f t="shared" si="11"/>
        <v>469.97302958254193</v>
      </c>
      <c r="T22" s="5" t="str">
        <f t="shared" si="12"/>
        <v/>
      </c>
      <c r="V22" s="6"/>
      <c r="W22" s="9"/>
      <c r="X22" s="9"/>
      <c r="Y22" s="9"/>
      <c r="Z22" s="9"/>
      <c r="AA22" s="9"/>
      <c r="AB22" s="9"/>
      <c r="AC22" s="9"/>
      <c r="AD22" s="9"/>
      <c r="AE22" s="6"/>
    </row>
    <row r="23" spans="1:35" ht="15">
      <c r="A23" s="30" t="s">
        <v>60</v>
      </c>
      <c r="B23" s="44">
        <f t="shared" si="4"/>
        <v>360.34342069267615</v>
      </c>
      <c r="C23" s="44">
        <f t="shared" si="4"/>
        <v>0</v>
      </c>
      <c r="D23" s="44">
        <f t="shared" si="4"/>
        <v>228.48608341066407</v>
      </c>
      <c r="E23" s="44">
        <f t="shared" si="4"/>
        <v>0</v>
      </c>
      <c r="F23" s="44">
        <f t="shared" si="5"/>
        <v>0</v>
      </c>
      <c r="G23" s="44">
        <f t="shared" ref="G23:H23" si="41">G49+G101</f>
        <v>0</v>
      </c>
      <c r="H23" s="44">
        <f t="shared" si="41"/>
        <v>0</v>
      </c>
      <c r="I23" s="40">
        <f t="shared" si="7"/>
        <v>588.82950410334024</v>
      </c>
      <c r="K23" s="77" t="s">
        <v>60</v>
      </c>
      <c r="L23" s="44">
        <f t="shared" si="8"/>
        <v>360.34342069267615</v>
      </c>
      <c r="M23" s="44">
        <f t="shared" si="8"/>
        <v>0</v>
      </c>
      <c r="N23" s="44">
        <f t="shared" si="8"/>
        <v>228.48608341066407</v>
      </c>
      <c r="O23" s="44">
        <f t="shared" si="8"/>
        <v>0</v>
      </c>
      <c r="P23" s="44">
        <f t="shared" si="9"/>
        <v>0</v>
      </c>
      <c r="Q23" s="44">
        <f t="shared" ref="Q23:R23" si="42">Q49+Q101</f>
        <v>0</v>
      </c>
      <c r="R23" s="44">
        <f t="shared" si="42"/>
        <v>0</v>
      </c>
      <c r="S23" s="87">
        <f t="shared" si="11"/>
        <v>588.82950410334024</v>
      </c>
      <c r="T23" s="5" t="str">
        <f t="shared" si="12"/>
        <v/>
      </c>
      <c r="V23" s="6"/>
      <c r="W23" s="9"/>
      <c r="X23" s="9"/>
      <c r="Y23" s="9"/>
      <c r="Z23" s="9"/>
      <c r="AA23" s="9"/>
      <c r="AB23" s="9"/>
      <c r="AC23" s="9"/>
      <c r="AD23" s="9"/>
      <c r="AE23" s="6"/>
    </row>
    <row r="24" spans="1:35">
      <c r="A24" s="57" t="s">
        <v>23</v>
      </c>
      <c r="B24" s="61">
        <f t="shared" si="4"/>
        <v>360.34342069267615</v>
      </c>
      <c r="C24" s="61">
        <f t="shared" si="4"/>
        <v>0</v>
      </c>
      <c r="D24" s="61">
        <f t="shared" si="4"/>
        <v>228.48608341066407</v>
      </c>
      <c r="E24" s="61">
        <f t="shared" si="4"/>
        <v>0</v>
      </c>
      <c r="F24" s="61">
        <f t="shared" si="5"/>
        <v>0</v>
      </c>
      <c r="G24" s="61">
        <f t="shared" ref="G24:H24" si="43">G50+G102</f>
        <v>0</v>
      </c>
      <c r="H24" s="61">
        <f t="shared" si="43"/>
        <v>0</v>
      </c>
      <c r="I24" s="63">
        <f t="shared" si="7"/>
        <v>588.82950410334024</v>
      </c>
      <c r="K24" s="78" t="s">
        <v>23</v>
      </c>
      <c r="L24" s="91">
        <f t="shared" si="8"/>
        <v>360.34342069267615</v>
      </c>
      <c r="M24" s="91">
        <f t="shared" si="8"/>
        <v>0</v>
      </c>
      <c r="N24" s="91">
        <f t="shared" si="8"/>
        <v>228.48608341066407</v>
      </c>
      <c r="O24" s="91">
        <f t="shared" si="8"/>
        <v>0</v>
      </c>
      <c r="P24" s="91">
        <f t="shared" si="9"/>
        <v>0</v>
      </c>
      <c r="Q24" s="91">
        <f t="shared" ref="Q24:R24" si="44">Q50+Q102</f>
        <v>0</v>
      </c>
      <c r="R24" s="91">
        <f t="shared" si="44"/>
        <v>0</v>
      </c>
      <c r="S24" s="93">
        <f t="shared" si="11"/>
        <v>588.82950410334024</v>
      </c>
      <c r="T24" s="5" t="str">
        <f t="shared" si="12"/>
        <v/>
      </c>
      <c r="V24" s="6"/>
      <c r="W24" s="9"/>
      <c r="X24" s="9"/>
      <c r="Y24" s="9"/>
      <c r="Z24" s="9"/>
      <c r="AA24" s="9"/>
      <c r="AB24" s="9"/>
      <c r="AC24" s="9"/>
      <c r="AD24" s="9"/>
      <c r="AE24" s="6"/>
    </row>
    <row r="25" spans="1:35">
      <c r="A25" s="58" t="s">
        <v>19</v>
      </c>
      <c r="B25" s="64">
        <f t="shared" si="4"/>
        <v>0</v>
      </c>
      <c r="C25" s="64">
        <f t="shared" si="4"/>
        <v>0</v>
      </c>
      <c r="D25" s="64">
        <f t="shared" si="4"/>
        <v>0</v>
      </c>
      <c r="E25" s="64">
        <f t="shared" si="4"/>
        <v>0</v>
      </c>
      <c r="F25" s="64">
        <f t="shared" si="5"/>
        <v>0</v>
      </c>
      <c r="G25" s="64">
        <f t="shared" ref="G25:H25" si="45">G51+G103</f>
        <v>0</v>
      </c>
      <c r="H25" s="64">
        <f t="shared" si="45"/>
        <v>0</v>
      </c>
      <c r="I25" s="66">
        <f t="shared" si="7"/>
        <v>0</v>
      </c>
      <c r="K25" s="79" t="s">
        <v>19</v>
      </c>
      <c r="L25" s="64">
        <f t="shared" si="8"/>
        <v>0</v>
      </c>
      <c r="M25" s="64">
        <f t="shared" si="8"/>
        <v>0</v>
      </c>
      <c r="N25" s="64">
        <f t="shared" si="8"/>
        <v>0</v>
      </c>
      <c r="O25" s="64">
        <f t="shared" si="8"/>
        <v>0</v>
      </c>
      <c r="P25" s="64">
        <f t="shared" si="9"/>
        <v>0</v>
      </c>
      <c r="Q25" s="64">
        <f t="shared" ref="Q25:R25" si="46">Q51+Q103</f>
        <v>0</v>
      </c>
      <c r="R25" s="64">
        <f t="shared" si="46"/>
        <v>0</v>
      </c>
      <c r="S25" s="95">
        <f t="shared" si="11"/>
        <v>0</v>
      </c>
      <c r="V25" s="6"/>
      <c r="W25" s="9"/>
      <c r="X25" s="9"/>
      <c r="Y25" s="9"/>
      <c r="Z25" s="9"/>
      <c r="AA25" s="9"/>
      <c r="AB25" s="9"/>
      <c r="AC25" s="9"/>
      <c r="AD25" s="9"/>
      <c r="AE25" s="6"/>
    </row>
    <row r="26" spans="1:35">
      <c r="A26" s="57" t="s">
        <v>20</v>
      </c>
      <c r="B26" s="61">
        <f t="shared" si="4"/>
        <v>0</v>
      </c>
      <c r="C26" s="61">
        <f t="shared" si="4"/>
        <v>0</v>
      </c>
      <c r="D26" s="61">
        <f t="shared" si="4"/>
        <v>0</v>
      </c>
      <c r="E26" s="61">
        <f t="shared" si="4"/>
        <v>0</v>
      </c>
      <c r="F26" s="61">
        <f t="shared" si="5"/>
        <v>0</v>
      </c>
      <c r="G26" s="61">
        <f t="shared" ref="G26:H26" si="47">G52+G104</f>
        <v>0</v>
      </c>
      <c r="H26" s="61">
        <f t="shared" si="47"/>
        <v>0</v>
      </c>
      <c r="I26" s="63">
        <f t="shared" si="7"/>
        <v>0</v>
      </c>
      <c r="K26" s="78" t="s">
        <v>20</v>
      </c>
      <c r="L26" s="91">
        <f t="shared" si="8"/>
        <v>0</v>
      </c>
      <c r="M26" s="91">
        <f t="shared" si="8"/>
        <v>0</v>
      </c>
      <c r="N26" s="91">
        <f t="shared" si="8"/>
        <v>0</v>
      </c>
      <c r="O26" s="91">
        <f t="shared" si="8"/>
        <v>0</v>
      </c>
      <c r="P26" s="91">
        <f t="shared" si="9"/>
        <v>0</v>
      </c>
      <c r="Q26" s="91">
        <f t="shared" ref="Q26:R26" si="48">Q52+Q104</f>
        <v>0</v>
      </c>
      <c r="R26" s="91">
        <f t="shared" si="48"/>
        <v>0</v>
      </c>
      <c r="S26" s="93">
        <f t="shared" si="11"/>
        <v>0</v>
      </c>
      <c r="V26" s="6"/>
      <c r="W26" s="9"/>
      <c r="X26" s="9"/>
      <c r="Y26" s="9"/>
      <c r="Z26" s="9"/>
      <c r="AA26" s="9"/>
      <c r="AB26" s="9"/>
      <c r="AC26" s="9"/>
      <c r="AD26" s="9"/>
      <c r="AE26" s="6"/>
    </row>
    <row r="27" spans="1:35" ht="15" thickBot="1">
      <c r="A27" s="59" t="s">
        <v>11</v>
      </c>
      <c r="B27" s="54">
        <f t="shared" si="4"/>
        <v>0</v>
      </c>
      <c r="C27" s="54">
        <f t="shared" si="4"/>
        <v>0</v>
      </c>
      <c r="D27" s="54">
        <f t="shared" si="4"/>
        <v>0</v>
      </c>
      <c r="E27" s="54">
        <f t="shared" si="4"/>
        <v>0</v>
      </c>
      <c r="F27" s="54">
        <f t="shared" si="5"/>
        <v>0</v>
      </c>
      <c r="G27" s="54">
        <f t="shared" ref="G27:H27" si="49">G53+G105</f>
        <v>0</v>
      </c>
      <c r="H27" s="54">
        <f t="shared" si="49"/>
        <v>0</v>
      </c>
      <c r="I27" s="68">
        <f t="shared" si="7"/>
        <v>0</v>
      </c>
      <c r="K27" s="80" t="s">
        <v>62</v>
      </c>
      <c r="L27" s="54">
        <f t="shared" si="8"/>
        <v>0</v>
      </c>
      <c r="M27" s="54">
        <f t="shared" si="8"/>
        <v>0</v>
      </c>
      <c r="N27" s="54">
        <f t="shared" si="8"/>
        <v>0</v>
      </c>
      <c r="O27" s="54">
        <f t="shared" si="8"/>
        <v>0</v>
      </c>
      <c r="P27" s="54">
        <f t="shared" si="9"/>
        <v>0</v>
      </c>
      <c r="Q27" s="54">
        <f t="shared" ref="Q27:R27" si="50">Q53+Q105</f>
        <v>0</v>
      </c>
      <c r="R27" s="54">
        <f t="shared" si="50"/>
        <v>0</v>
      </c>
      <c r="S27" s="97">
        <f t="shared" si="11"/>
        <v>0</v>
      </c>
      <c r="V27" s="6"/>
      <c r="W27" s="9"/>
      <c r="X27" s="9"/>
      <c r="Y27" s="9"/>
      <c r="Z27" s="9"/>
      <c r="AA27" s="9"/>
      <c r="AB27" s="9"/>
      <c r="AC27" s="9"/>
      <c r="AD27" s="9"/>
      <c r="AE27" s="6"/>
    </row>
    <row r="28" spans="1:35" ht="15">
      <c r="A28" s="35" t="s">
        <v>26</v>
      </c>
      <c r="B28" s="69">
        <f>SUM(B7:B23)</f>
        <v>25072.067045517259</v>
      </c>
      <c r="C28" s="69">
        <f t="shared" ref="C28:I28" si="51">SUM(C7:C23)</f>
        <v>6015.0452645855175</v>
      </c>
      <c r="D28" s="69">
        <f t="shared" si="51"/>
        <v>13245.862675107581</v>
      </c>
      <c r="E28" s="69">
        <f t="shared" si="51"/>
        <v>8822.1339690005861</v>
      </c>
      <c r="F28" s="69">
        <f t="shared" si="51"/>
        <v>29729.31586772716</v>
      </c>
      <c r="G28" s="69">
        <f t="shared" si="51"/>
        <v>2875.9031807914325</v>
      </c>
      <c r="H28" s="70">
        <f t="shared" si="51"/>
        <v>17.732256221681425</v>
      </c>
      <c r="I28" s="40">
        <f t="shared" si="51"/>
        <v>85778.060258951198</v>
      </c>
      <c r="J28" s="465"/>
      <c r="K28" s="81" t="s">
        <v>26</v>
      </c>
      <c r="L28" s="69">
        <f>SUM(L7:L23)</f>
        <v>25072.067045517259</v>
      </c>
      <c r="M28" s="69">
        <f t="shared" ref="M28:S28" si="52">SUM(M7:M23)</f>
        <v>6015.0452645855175</v>
      </c>
      <c r="N28" s="69">
        <f t="shared" si="52"/>
        <v>13245.862675107581</v>
      </c>
      <c r="O28" s="69">
        <f t="shared" si="52"/>
        <v>8822.1339690005861</v>
      </c>
      <c r="P28" s="69">
        <f t="shared" si="52"/>
        <v>29729.315867727157</v>
      </c>
      <c r="Q28" s="69">
        <f t="shared" si="52"/>
        <v>2875.9031807914325</v>
      </c>
      <c r="R28" s="70">
        <f t="shared" si="52"/>
        <v>17.732256221681425</v>
      </c>
      <c r="S28" s="98">
        <f t="shared" si="52"/>
        <v>85778.060258951227</v>
      </c>
      <c r="T28" s="5" t="str">
        <f>IF(ABS(S28-S54-S80-S106)&gt;0.01,S28-S54-S80-S106,"")</f>
        <v/>
      </c>
      <c r="V28" s="6"/>
      <c r="W28" s="9"/>
      <c r="X28" s="9"/>
      <c r="Y28" s="9"/>
      <c r="Z28" s="9"/>
      <c r="AA28" s="9"/>
      <c r="AB28" s="9"/>
      <c r="AC28" s="9"/>
      <c r="AD28" s="9"/>
      <c r="AE28" s="6"/>
    </row>
    <row r="29" spans="1:35" s="8" customFormat="1" ht="15" thickBot="1">
      <c r="A29" s="32" t="s">
        <v>83</v>
      </c>
      <c r="B29" s="55">
        <f>IF($I28=0,"-",B28/$I28)</f>
        <v>0.29228997449730643</v>
      </c>
      <c r="C29" s="55">
        <f t="shared" ref="C29:H29" si="53">IF($I28=0,"-",C28/$I28)</f>
        <v>7.0123353762337262E-2</v>
      </c>
      <c r="D29" s="55">
        <f t="shared" si="53"/>
        <v>0.15442017032234459</v>
      </c>
      <c r="E29" s="55">
        <f t="shared" si="53"/>
        <v>0.10284837337622087</v>
      </c>
      <c r="F29" s="55">
        <f t="shared" si="53"/>
        <v>0.34658414725139247</v>
      </c>
      <c r="G29" s="55">
        <f t="shared" si="53"/>
        <v>3.3527258276877664E-2</v>
      </c>
      <c r="H29" s="55">
        <f t="shared" si="53"/>
        <v>2.0672251352094441E-4</v>
      </c>
      <c r="I29" s="56">
        <f>SUM(B29:H29)</f>
        <v>1.0000000000000002</v>
      </c>
      <c r="K29" s="82" t="s">
        <v>83</v>
      </c>
      <c r="L29" s="99">
        <f>IF($S28=0,"-",L28/$S28)</f>
        <v>0.29228997449730632</v>
      </c>
      <c r="M29" s="99">
        <f t="shared" ref="M29:R29" si="54">IF($S28=0,"-",M28/$S28)</f>
        <v>7.0123353762337234E-2</v>
      </c>
      <c r="N29" s="99">
        <f t="shared" si="54"/>
        <v>0.15442017032234454</v>
      </c>
      <c r="O29" s="99">
        <f t="shared" si="54"/>
        <v>0.10284837337622084</v>
      </c>
      <c r="P29" s="99">
        <f t="shared" si="54"/>
        <v>0.3465841472513923</v>
      </c>
      <c r="Q29" s="99">
        <f t="shared" si="54"/>
        <v>3.352725827687765E-2</v>
      </c>
      <c r="R29" s="100">
        <f t="shared" si="54"/>
        <v>2.0672251352094436E-4</v>
      </c>
      <c r="S29" s="101">
        <f>SUM(L29:R29)</f>
        <v>0.99999999999999989</v>
      </c>
      <c r="U29" s="1"/>
      <c r="V29" s="6"/>
      <c r="W29" s="9"/>
      <c r="X29" s="9"/>
      <c r="Y29" s="9"/>
      <c r="Z29" s="9"/>
      <c r="AA29" s="9"/>
      <c r="AB29" s="9"/>
      <c r="AC29" s="9"/>
      <c r="AD29" s="9"/>
      <c r="AE29" s="6"/>
    </row>
    <row r="30" spans="1:35" ht="15" thickBot="1">
      <c r="A30"/>
      <c r="B30" s="51"/>
      <c r="C30" s="51"/>
      <c r="D30" s="51"/>
      <c r="E30" s="51"/>
      <c r="F30" s="51"/>
      <c r="G30" s="51"/>
      <c r="H30" s="51"/>
      <c r="I30" s="51"/>
      <c r="K30"/>
      <c r="L30" s="51"/>
      <c r="M30" s="51"/>
      <c r="N30" s="51"/>
      <c r="O30" s="51"/>
      <c r="P30" s="51"/>
      <c r="Q30" s="51"/>
      <c r="R30" s="51"/>
      <c r="S30" s="51"/>
    </row>
    <row r="31" spans="1:35" ht="42.75" customHeight="1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K31" s="407" t="s">
        <v>49</v>
      </c>
      <c r="L31" s="84" t="s">
        <v>0</v>
      </c>
      <c r="M31" s="84" t="s">
        <v>1</v>
      </c>
      <c r="N31" s="84" t="s">
        <v>2</v>
      </c>
      <c r="O31" s="84" t="s">
        <v>3</v>
      </c>
      <c r="P31" s="84" t="s">
        <v>27</v>
      </c>
      <c r="Q31" s="84" t="s">
        <v>4</v>
      </c>
      <c r="R31" s="84" t="s">
        <v>5</v>
      </c>
      <c r="S31" s="85" t="s">
        <v>6</v>
      </c>
      <c r="U31" s="415" t="s">
        <v>49</v>
      </c>
      <c r="V31" s="114" t="s">
        <v>68</v>
      </c>
      <c r="W31" s="114" t="s">
        <v>69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51</v>
      </c>
      <c r="AC31" s="114" t="s">
        <v>63</v>
      </c>
      <c r="AD31" s="115" t="s">
        <v>70</v>
      </c>
      <c r="AE31" s="115" t="s">
        <v>71</v>
      </c>
      <c r="AF31" s="115" t="s">
        <v>72</v>
      </c>
      <c r="AG31" s="115" t="s">
        <v>73</v>
      </c>
      <c r="AH31" s="115" t="s">
        <v>74</v>
      </c>
      <c r="AI31" s="116" t="s">
        <v>59</v>
      </c>
    </row>
    <row r="32" spans="1:35" ht="15" customHeight="1">
      <c r="A32" s="447" t="s">
        <v>49</v>
      </c>
      <c r="B32" s="387" t="s">
        <v>115</v>
      </c>
      <c r="C32" s="388"/>
      <c r="D32" s="388"/>
      <c r="E32" s="388"/>
      <c r="F32" s="388"/>
      <c r="G32" s="388"/>
      <c r="H32" s="388"/>
      <c r="I32" s="389"/>
      <c r="K32" s="408" t="s">
        <v>49</v>
      </c>
      <c r="L32" s="390" t="s">
        <v>115</v>
      </c>
      <c r="M32" s="391"/>
      <c r="N32" s="391"/>
      <c r="O32" s="391"/>
      <c r="P32" s="391"/>
      <c r="Q32" s="391"/>
      <c r="R32" s="391"/>
      <c r="S32" s="392"/>
      <c r="U32" s="416" t="s">
        <v>49</v>
      </c>
      <c r="V32" s="413" t="s">
        <v>115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</row>
    <row r="33" spans="1:36" ht="15">
      <c r="A33" s="27" t="s">
        <v>7</v>
      </c>
      <c r="B33" s="38">
        <f>B111+B137+B163+B189+B215+B241+B267+B293+B319+B345+B371+B397+B423</f>
        <v>0</v>
      </c>
      <c r="C33" s="38">
        <f t="shared" ref="C33:E33" si="55">C111+C137+C163+C189+C215+C241+C267+C293+C319+C345+C371+C397+C423</f>
        <v>0</v>
      </c>
      <c r="D33" s="38">
        <f t="shared" si="55"/>
        <v>0</v>
      </c>
      <c r="E33" s="38">
        <f t="shared" si="55"/>
        <v>0</v>
      </c>
      <c r="F33" s="456">
        <v>0</v>
      </c>
      <c r="G33" s="38">
        <f t="shared" ref="G33:H48" si="56">G111+G137+G163+G189+G215+G241+G267+G293+G319+G345+G371+G397+G423</f>
        <v>0</v>
      </c>
      <c r="H33" s="38">
        <f t="shared" si="56"/>
        <v>0</v>
      </c>
      <c r="I33" s="40">
        <f>SUM(B33:H33)</f>
        <v>0</v>
      </c>
      <c r="K33" s="83" t="s">
        <v>7</v>
      </c>
      <c r="L33" s="38">
        <f t="shared" ref="L33:R48" si="57">L111+L137+L163+L189+L215+L241+L267+L293+L319+L345+L371+L397+L423</f>
        <v>0</v>
      </c>
      <c r="M33" s="38">
        <f t="shared" si="57"/>
        <v>0</v>
      </c>
      <c r="N33" s="38">
        <f t="shared" si="57"/>
        <v>0</v>
      </c>
      <c r="O33" s="38">
        <f t="shared" si="57"/>
        <v>0</v>
      </c>
      <c r="P33" s="38">
        <f t="shared" si="57"/>
        <v>0</v>
      </c>
      <c r="Q33" s="38">
        <f t="shared" si="57"/>
        <v>0</v>
      </c>
      <c r="R33" s="38">
        <f t="shared" si="57"/>
        <v>0</v>
      </c>
      <c r="S33" s="103">
        <f>SUM(L33:R33)</f>
        <v>0</v>
      </c>
      <c r="U33" s="104" t="s">
        <v>7</v>
      </c>
      <c r="V33" s="117">
        <f t="shared" ref="V33:AH48" si="58">V111+V137+V163+V189+V215+V241+V267+V293+V319+V345+V371+V397+V423</f>
        <v>0</v>
      </c>
      <c r="W33" s="117">
        <f t="shared" si="58"/>
        <v>0</v>
      </c>
      <c r="X33" s="117">
        <f t="shared" si="58"/>
        <v>0</v>
      </c>
      <c r="Y33" s="117">
        <f t="shared" si="58"/>
        <v>0</v>
      </c>
      <c r="Z33" s="117">
        <f t="shared" si="58"/>
        <v>0</v>
      </c>
      <c r="AA33" s="117">
        <f t="shared" si="58"/>
        <v>0</v>
      </c>
      <c r="AB33" s="117">
        <f t="shared" si="58"/>
        <v>0</v>
      </c>
      <c r="AC33" s="118">
        <f t="shared" si="58"/>
        <v>0</v>
      </c>
      <c r="AD33" s="117">
        <f t="shared" si="58"/>
        <v>0</v>
      </c>
      <c r="AE33" s="117">
        <f t="shared" si="58"/>
        <v>0</v>
      </c>
      <c r="AF33" s="117">
        <f t="shared" si="58"/>
        <v>0</v>
      </c>
      <c r="AG33" s="117">
        <f t="shared" si="58"/>
        <v>0</v>
      </c>
      <c r="AH33" s="117">
        <f t="shared" si="58"/>
        <v>0</v>
      </c>
      <c r="AI33" s="120">
        <f>SUM(V33:AC33)</f>
        <v>0</v>
      </c>
      <c r="AJ33" s="1" t="str">
        <f>IF(ABS(S33-AI33)&gt;0.001,S33-AI33,"")</f>
        <v/>
      </c>
    </row>
    <row r="34" spans="1:36" ht="15">
      <c r="A34" s="28" t="s">
        <v>8</v>
      </c>
      <c r="B34" s="41">
        <f t="shared" ref="B34:E49" si="59">B112+B138+B164+B190+B216+B242+B268+B294+B320+B346+B372+B398+B424</f>
        <v>0</v>
      </c>
      <c r="C34" s="41">
        <f t="shared" si="59"/>
        <v>0</v>
      </c>
      <c r="D34" s="41">
        <f t="shared" si="59"/>
        <v>546.29038644145169</v>
      </c>
      <c r="E34" s="41">
        <f t="shared" si="59"/>
        <v>0</v>
      </c>
      <c r="F34" s="457">
        <v>0</v>
      </c>
      <c r="G34" s="41">
        <f t="shared" si="56"/>
        <v>0</v>
      </c>
      <c r="H34" s="41">
        <f t="shared" si="56"/>
        <v>0</v>
      </c>
      <c r="I34" s="43">
        <f t="shared" ref="I34:I53" si="60">SUM(B34:H34)</f>
        <v>546.29038644145169</v>
      </c>
      <c r="K34" s="75" t="s">
        <v>8</v>
      </c>
      <c r="L34" s="88">
        <f t="shared" si="57"/>
        <v>0</v>
      </c>
      <c r="M34" s="88">
        <f t="shared" si="57"/>
        <v>0</v>
      </c>
      <c r="N34" s="88">
        <f t="shared" si="57"/>
        <v>546.29038644145169</v>
      </c>
      <c r="O34" s="88">
        <f t="shared" si="57"/>
        <v>0</v>
      </c>
      <c r="P34" s="88">
        <f t="shared" si="57"/>
        <v>0</v>
      </c>
      <c r="Q34" s="88">
        <f t="shared" si="57"/>
        <v>0</v>
      </c>
      <c r="R34" s="88">
        <f t="shared" si="57"/>
        <v>0</v>
      </c>
      <c r="S34" s="90">
        <f t="shared" ref="S34:S53" si="61">SUM(L34:R34)</f>
        <v>546.29038644145169</v>
      </c>
      <c r="U34" s="105" t="s">
        <v>8</v>
      </c>
      <c r="V34" s="121">
        <f t="shared" si="58"/>
        <v>0</v>
      </c>
      <c r="W34" s="121">
        <f t="shared" si="58"/>
        <v>0</v>
      </c>
      <c r="X34" s="121">
        <f t="shared" si="58"/>
        <v>0</v>
      </c>
      <c r="Y34" s="121">
        <f t="shared" si="58"/>
        <v>0</v>
      </c>
      <c r="Z34" s="121">
        <f t="shared" si="58"/>
        <v>546.29038644145169</v>
      </c>
      <c r="AA34" s="121">
        <f t="shared" si="58"/>
        <v>0</v>
      </c>
      <c r="AB34" s="121">
        <f t="shared" si="58"/>
        <v>0</v>
      </c>
      <c r="AC34" s="122">
        <f t="shared" si="58"/>
        <v>0</v>
      </c>
      <c r="AD34" s="121">
        <f t="shared" si="58"/>
        <v>0</v>
      </c>
      <c r="AE34" s="121">
        <f t="shared" si="58"/>
        <v>0</v>
      </c>
      <c r="AF34" s="121">
        <f t="shared" si="58"/>
        <v>0</v>
      </c>
      <c r="AG34" s="121">
        <f t="shared" si="58"/>
        <v>0</v>
      </c>
      <c r="AH34" s="121">
        <f t="shared" si="58"/>
        <v>0</v>
      </c>
      <c r="AI34" s="123">
        <f t="shared" ref="AI34:AI53" si="62">SUM(V34:AC34)</f>
        <v>546.29038644145169</v>
      </c>
      <c r="AJ34" s="1" t="str">
        <f t="shared" ref="AJ34:AJ55" si="63">IF(ABS(S34-AI34)&gt;0.001,S34-AI34,"")</f>
        <v/>
      </c>
    </row>
    <row r="35" spans="1:36" ht="15">
      <c r="A35" s="29" t="s">
        <v>10</v>
      </c>
      <c r="B35" s="44">
        <f t="shared" si="59"/>
        <v>0</v>
      </c>
      <c r="C35" s="44">
        <f t="shared" si="59"/>
        <v>0</v>
      </c>
      <c r="D35" s="44">
        <f t="shared" si="59"/>
        <v>426.76145231577095</v>
      </c>
      <c r="E35" s="44">
        <f t="shared" si="59"/>
        <v>0</v>
      </c>
      <c r="F35" s="457">
        <v>0</v>
      </c>
      <c r="G35" s="44">
        <f t="shared" si="56"/>
        <v>0</v>
      </c>
      <c r="H35" s="44">
        <f t="shared" si="56"/>
        <v>0</v>
      </c>
      <c r="I35" s="40">
        <f t="shared" si="60"/>
        <v>426.76145231577095</v>
      </c>
      <c r="K35" s="76" t="s">
        <v>10</v>
      </c>
      <c r="L35" s="44">
        <f t="shared" si="57"/>
        <v>0</v>
      </c>
      <c r="M35" s="44">
        <f t="shared" si="57"/>
        <v>0</v>
      </c>
      <c r="N35" s="44">
        <f t="shared" si="57"/>
        <v>426.76145231577095</v>
      </c>
      <c r="O35" s="44">
        <f t="shared" si="57"/>
        <v>0</v>
      </c>
      <c r="P35" s="44">
        <f t="shared" si="57"/>
        <v>0</v>
      </c>
      <c r="Q35" s="44">
        <f t="shared" si="57"/>
        <v>0</v>
      </c>
      <c r="R35" s="44">
        <f t="shared" si="57"/>
        <v>0</v>
      </c>
      <c r="S35" s="87">
        <f t="shared" si="61"/>
        <v>426.76145231577095</v>
      </c>
      <c r="U35" s="106" t="s">
        <v>10</v>
      </c>
      <c r="V35" s="117">
        <f t="shared" si="58"/>
        <v>0</v>
      </c>
      <c r="W35" s="117">
        <f t="shared" si="58"/>
        <v>0</v>
      </c>
      <c r="X35" s="117">
        <f t="shared" si="58"/>
        <v>0</v>
      </c>
      <c r="Y35" s="117">
        <f t="shared" si="58"/>
        <v>0</v>
      </c>
      <c r="Z35" s="117">
        <f t="shared" si="58"/>
        <v>426.76145231577095</v>
      </c>
      <c r="AA35" s="117">
        <f t="shared" si="58"/>
        <v>0</v>
      </c>
      <c r="AB35" s="117">
        <f t="shared" si="58"/>
        <v>0</v>
      </c>
      <c r="AC35" s="118">
        <f t="shared" si="58"/>
        <v>0</v>
      </c>
      <c r="AD35" s="117">
        <f t="shared" si="58"/>
        <v>0</v>
      </c>
      <c r="AE35" s="117">
        <f t="shared" si="58"/>
        <v>0</v>
      </c>
      <c r="AF35" s="117">
        <f t="shared" si="58"/>
        <v>0</v>
      </c>
      <c r="AG35" s="117">
        <f t="shared" si="58"/>
        <v>0</v>
      </c>
      <c r="AH35" s="117">
        <f t="shared" si="58"/>
        <v>0</v>
      </c>
      <c r="AI35" s="120">
        <f t="shared" si="62"/>
        <v>426.76145231577095</v>
      </c>
      <c r="AJ35" s="1" t="str">
        <f t="shared" si="63"/>
        <v/>
      </c>
    </row>
    <row r="36" spans="1:36" ht="15">
      <c r="A36" s="28" t="s">
        <v>52</v>
      </c>
      <c r="B36" s="41">
        <f t="shared" si="59"/>
        <v>0</v>
      </c>
      <c r="C36" s="41">
        <f t="shared" si="59"/>
        <v>0</v>
      </c>
      <c r="D36" s="41">
        <f t="shared" si="59"/>
        <v>560.54860200000007</v>
      </c>
      <c r="E36" s="41">
        <f t="shared" si="59"/>
        <v>0</v>
      </c>
      <c r="F36" s="457">
        <v>0</v>
      </c>
      <c r="G36" s="41">
        <f t="shared" si="56"/>
        <v>0</v>
      </c>
      <c r="H36" s="41">
        <f t="shared" si="56"/>
        <v>0</v>
      </c>
      <c r="I36" s="43">
        <f t="shared" si="60"/>
        <v>560.54860200000007</v>
      </c>
      <c r="K36" s="75" t="s">
        <v>52</v>
      </c>
      <c r="L36" s="88">
        <f t="shared" si="57"/>
        <v>0</v>
      </c>
      <c r="M36" s="88">
        <f t="shared" si="57"/>
        <v>0</v>
      </c>
      <c r="N36" s="88">
        <f t="shared" si="57"/>
        <v>560.54860200000007</v>
      </c>
      <c r="O36" s="88">
        <f t="shared" si="57"/>
        <v>0</v>
      </c>
      <c r="P36" s="88">
        <f t="shared" si="57"/>
        <v>0</v>
      </c>
      <c r="Q36" s="88">
        <f t="shared" si="57"/>
        <v>0</v>
      </c>
      <c r="R36" s="88">
        <f t="shared" si="57"/>
        <v>0</v>
      </c>
      <c r="S36" s="90">
        <f t="shared" si="61"/>
        <v>560.54860200000007</v>
      </c>
      <c r="U36" s="105" t="s">
        <v>52</v>
      </c>
      <c r="V36" s="121">
        <f t="shared" si="58"/>
        <v>0</v>
      </c>
      <c r="W36" s="121">
        <f t="shared" si="58"/>
        <v>0</v>
      </c>
      <c r="X36" s="121">
        <f t="shared" si="58"/>
        <v>0</v>
      </c>
      <c r="Y36" s="121">
        <f t="shared" si="58"/>
        <v>0</v>
      </c>
      <c r="Z36" s="121">
        <f t="shared" si="58"/>
        <v>560.24262568886468</v>
      </c>
      <c r="AA36" s="121">
        <f t="shared" si="58"/>
        <v>0</v>
      </c>
      <c r="AB36" s="121">
        <f t="shared" si="58"/>
        <v>0</v>
      </c>
      <c r="AC36" s="122">
        <f t="shared" si="58"/>
        <v>0.30597631113537127</v>
      </c>
      <c r="AD36" s="121">
        <f t="shared" si="58"/>
        <v>0</v>
      </c>
      <c r="AE36" s="121">
        <f t="shared" si="58"/>
        <v>0</v>
      </c>
      <c r="AF36" s="121">
        <f t="shared" si="58"/>
        <v>0</v>
      </c>
      <c r="AG36" s="121">
        <f t="shared" si="58"/>
        <v>0.30597631113537127</v>
      </c>
      <c r="AH36" s="121">
        <f t="shared" si="58"/>
        <v>0</v>
      </c>
      <c r="AI36" s="123">
        <f t="shared" si="62"/>
        <v>560.54860200000007</v>
      </c>
      <c r="AJ36" s="1" t="str">
        <f t="shared" si="63"/>
        <v/>
      </c>
    </row>
    <row r="37" spans="1:36" ht="15">
      <c r="A37" s="29" t="s">
        <v>16</v>
      </c>
      <c r="B37" s="44">
        <f t="shared" si="59"/>
        <v>552.8984063399505</v>
      </c>
      <c r="C37" s="44">
        <f t="shared" si="59"/>
        <v>174.60524319856665</v>
      </c>
      <c r="D37" s="44">
        <f t="shared" si="59"/>
        <v>308.16651405089488</v>
      </c>
      <c r="E37" s="44">
        <f t="shared" si="59"/>
        <v>0</v>
      </c>
      <c r="F37" s="457">
        <v>0</v>
      </c>
      <c r="G37" s="44">
        <f t="shared" si="56"/>
        <v>0</v>
      </c>
      <c r="H37" s="44">
        <f t="shared" si="56"/>
        <v>0</v>
      </c>
      <c r="I37" s="40">
        <f t="shared" si="60"/>
        <v>1035.6701635894119</v>
      </c>
      <c r="K37" s="76" t="s">
        <v>16</v>
      </c>
      <c r="L37" s="44">
        <f t="shared" si="57"/>
        <v>552.8984063399505</v>
      </c>
      <c r="M37" s="44">
        <f t="shared" si="57"/>
        <v>174.60524319856665</v>
      </c>
      <c r="N37" s="44">
        <f t="shared" si="57"/>
        <v>308.16651405089488</v>
      </c>
      <c r="O37" s="44">
        <f t="shared" si="57"/>
        <v>0</v>
      </c>
      <c r="P37" s="44">
        <f t="shared" si="57"/>
        <v>0</v>
      </c>
      <c r="Q37" s="44">
        <f t="shared" si="57"/>
        <v>0</v>
      </c>
      <c r="R37" s="44">
        <f t="shared" si="57"/>
        <v>0</v>
      </c>
      <c r="S37" s="87">
        <f t="shared" si="61"/>
        <v>1035.6701635894119</v>
      </c>
      <c r="U37" s="106" t="s">
        <v>16</v>
      </c>
      <c r="V37" s="117">
        <f t="shared" si="58"/>
        <v>518.42767780913186</v>
      </c>
      <c r="W37" s="117">
        <f t="shared" si="58"/>
        <v>0</v>
      </c>
      <c r="X37" s="117">
        <f t="shared" si="58"/>
        <v>0</v>
      </c>
      <c r="Y37" s="117">
        <f t="shared" si="58"/>
        <v>174.60524319856665</v>
      </c>
      <c r="Z37" s="117">
        <f t="shared" si="58"/>
        <v>300.68014676375071</v>
      </c>
      <c r="AA37" s="117">
        <f t="shared" si="58"/>
        <v>0</v>
      </c>
      <c r="AB37" s="117">
        <f t="shared" si="58"/>
        <v>0</v>
      </c>
      <c r="AC37" s="118">
        <f t="shared" si="58"/>
        <v>41.95709581796293</v>
      </c>
      <c r="AD37" s="117">
        <f t="shared" si="58"/>
        <v>34.470728530818754</v>
      </c>
      <c r="AE37" s="117">
        <f t="shared" si="58"/>
        <v>0</v>
      </c>
      <c r="AF37" s="117">
        <f t="shared" si="58"/>
        <v>0</v>
      </c>
      <c r="AG37" s="117">
        <f t="shared" si="58"/>
        <v>7.4863672871441782</v>
      </c>
      <c r="AH37" s="117">
        <f t="shared" si="58"/>
        <v>0</v>
      </c>
      <c r="AI37" s="120">
        <f t="shared" si="62"/>
        <v>1035.6701635894121</v>
      </c>
      <c r="AJ37" s="1" t="str">
        <f t="shared" si="63"/>
        <v/>
      </c>
    </row>
    <row r="38" spans="1:36" ht="15">
      <c r="A38" s="28" t="s">
        <v>64</v>
      </c>
      <c r="B38" s="41">
        <f t="shared" si="59"/>
        <v>374.91755166143548</v>
      </c>
      <c r="C38" s="41">
        <f t="shared" si="59"/>
        <v>88.009929694077698</v>
      </c>
      <c r="D38" s="41">
        <f t="shared" si="59"/>
        <v>47.717910094436959</v>
      </c>
      <c r="E38" s="41">
        <f t="shared" si="59"/>
        <v>2.8788646563533282</v>
      </c>
      <c r="F38" s="457">
        <v>0</v>
      </c>
      <c r="G38" s="41">
        <f t="shared" si="56"/>
        <v>0</v>
      </c>
      <c r="H38" s="41">
        <f t="shared" si="56"/>
        <v>0</v>
      </c>
      <c r="I38" s="43">
        <f t="shared" si="60"/>
        <v>513.52425610630348</v>
      </c>
      <c r="K38" s="75" t="s">
        <v>64</v>
      </c>
      <c r="L38" s="88">
        <f t="shared" si="57"/>
        <v>374.91755166143548</v>
      </c>
      <c r="M38" s="88">
        <f t="shared" si="57"/>
        <v>88.009929694077698</v>
      </c>
      <c r="N38" s="88">
        <f t="shared" si="57"/>
        <v>47.717910094436959</v>
      </c>
      <c r="O38" s="88">
        <f t="shared" si="57"/>
        <v>2.8788646563533282</v>
      </c>
      <c r="P38" s="88">
        <f t="shared" si="57"/>
        <v>0</v>
      </c>
      <c r="Q38" s="88">
        <f t="shared" si="57"/>
        <v>0</v>
      </c>
      <c r="R38" s="88">
        <f t="shared" si="57"/>
        <v>0</v>
      </c>
      <c r="S38" s="90">
        <f t="shared" si="61"/>
        <v>513.52425610630348</v>
      </c>
      <c r="U38" s="105" t="s">
        <v>53</v>
      </c>
      <c r="V38" s="121">
        <f t="shared" si="58"/>
        <v>370.1523803139105</v>
      </c>
      <c r="W38" s="121">
        <f t="shared" si="58"/>
        <v>2.6147498573946661</v>
      </c>
      <c r="X38" s="121">
        <f t="shared" si="58"/>
        <v>0</v>
      </c>
      <c r="Y38" s="121">
        <f t="shared" si="58"/>
        <v>88.009929694077698</v>
      </c>
      <c r="Z38" s="121">
        <f t="shared" si="58"/>
        <v>41.517624696972256</v>
      </c>
      <c r="AA38" s="121">
        <f t="shared" si="58"/>
        <v>0.76300473708135619</v>
      </c>
      <c r="AB38" s="121">
        <f t="shared" si="58"/>
        <v>0</v>
      </c>
      <c r="AC38" s="122">
        <f t="shared" si="58"/>
        <v>10.466566806867002</v>
      </c>
      <c r="AD38" s="121">
        <f t="shared" si="58"/>
        <v>2.1504214901303231</v>
      </c>
      <c r="AE38" s="121">
        <f t="shared" si="58"/>
        <v>0</v>
      </c>
      <c r="AF38" s="121">
        <f t="shared" si="58"/>
        <v>0</v>
      </c>
      <c r="AG38" s="121">
        <f t="shared" si="58"/>
        <v>6.2002853974647039</v>
      </c>
      <c r="AH38" s="121">
        <f t="shared" si="58"/>
        <v>2.1158599192719723</v>
      </c>
      <c r="AI38" s="123">
        <f t="shared" si="62"/>
        <v>513.52425610630348</v>
      </c>
      <c r="AJ38" s="1" t="str">
        <f t="shared" si="63"/>
        <v/>
      </c>
    </row>
    <row r="39" spans="1:36" ht="15">
      <c r="A39" s="29" t="s">
        <v>54</v>
      </c>
      <c r="B39" s="44">
        <f t="shared" si="59"/>
        <v>0</v>
      </c>
      <c r="C39" s="44">
        <f t="shared" si="59"/>
        <v>0</v>
      </c>
      <c r="D39" s="44">
        <f t="shared" si="59"/>
        <v>6.5266694551181299</v>
      </c>
      <c r="E39" s="44">
        <f t="shared" si="59"/>
        <v>1391.4404462327111</v>
      </c>
      <c r="F39" s="457">
        <v>0</v>
      </c>
      <c r="G39" s="44">
        <f t="shared" si="56"/>
        <v>0</v>
      </c>
      <c r="H39" s="44">
        <f t="shared" si="56"/>
        <v>0</v>
      </c>
      <c r="I39" s="40">
        <f t="shared" si="60"/>
        <v>1397.9671156878292</v>
      </c>
      <c r="K39" s="76" t="s">
        <v>54</v>
      </c>
      <c r="L39" s="44">
        <f t="shared" si="57"/>
        <v>0</v>
      </c>
      <c r="M39" s="44">
        <f t="shared" si="57"/>
        <v>0</v>
      </c>
      <c r="N39" s="44">
        <f t="shared" si="57"/>
        <v>6.5266694551181299</v>
      </c>
      <c r="O39" s="44">
        <f t="shared" si="57"/>
        <v>1391.4404462327111</v>
      </c>
      <c r="P39" s="44">
        <f t="shared" si="57"/>
        <v>2440.1466114665045</v>
      </c>
      <c r="Q39" s="44">
        <f t="shared" si="57"/>
        <v>0</v>
      </c>
      <c r="R39" s="44">
        <f t="shared" si="57"/>
        <v>0</v>
      </c>
      <c r="S39" s="87">
        <f t="shared" si="61"/>
        <v>3838.1137271543339</v>
      </c>
      <c r="U39" s="106" t="s">
        <v>54</v>
      </c>
      <c r="V39" s="117">
        <f t="shared" si="58"/>
        <v>0</v>
      </c>
      <c r="W39" s="117">
        <f t="shared" si="58"/>
        <v>0</v>
      </c>
      <c r="X39" s="117">
        <f t="shared" si="58"/>
        <v>0</v>
      </c>
      <c r="Y39" s="117">
        <f t="shared" si="58"/>
        <v>0</v>
      </c>
      <c r="Z39" s="117">
        <f t="shared" si="58"/>
        <v>0</v>
      </c>
      <c r="AA39" s="117">
        <f t="shared" si="58"/>
        <v>1389.7513776360761</v>
      </c>
      <c r="AB39" s="117">
        <f t="shared" si="58"/>
        <v>2440.1466114665045</v>
      </c>
      <c r="AC39" s="118">
        <f t="shared" si="58"/>
        <v>8.2157380517530374</v>
      </c>
      <c r="AD39" s="117">
        <f t="shared" si="58"/>
        <v>0</v>
      </c>
      <c r="AE39" s="117">
        <f t="shared" si="58"/>
        <v>1.6890685966349075</v>
      </c>
      <c r="AF39" s="117">
        <f t="shared" si="58"/>
        <v>0</v>
      </c>
      <c r="AG39" s="117">
        <f t="shared" si="58"/>
        <v>6.5266694551181299</v>
      </c>
      <c r="AH39" s="117">
        <f t="shared" si="58"/>
        <v>0</v>
      </c>
      <c r="AI39" s="120">
        <f t="shared" si="62"/>
        <v>3838.1137271543334</v>
      </c>
      <c r="AJ39" s="1" t="str">
        <f t="shared" si="63"/>
        <v/>
      </c>
    </row>
    <row r="40" spans="1:36" ht="15">
      <c r="A40" s="28" t="s">
        <v>12</v>
      </c>
      <c r="B40" s="41">
        <f t="shared" si="59"/>
        <v>0</v>
      </c>
      <c r="C40" s="41">
        <f t="shared" si="59"/>
        <v>0.21241834124582384</v>
      </c>
      <c r="D40" s="41">
        <f t="shared" si="59"/>
        <v>0</v>
      </c>
      <c r="E40" s="41">
        <f t="shared" si="59"/>
        <v>10.718619079193731</v>
      </c>
      <c r="F40" s="457">
        <v>0</v>
      </c>
      <c r="G40" s="41">
        <f t="shared" si="56"/>
        <v>0</v>
      </c>
      <c r="H40" s="41">
        <f t="shared" si="56"/>
        <v>0</v>
      </c>
      <c r="I40" s="43">
        <f t="shared" si="60"/>
        <v>10.931037420439555</v>
      </c>
      <c r="K40" s="75" t="s">
        <v>12</v>
      </c>
      <c r="L40" s="88">
        <f t="shared" si="57"/>
        <v>0</v>
      </c>
      <c r="M40" s="88">
        <f t="shared" si="57"/>
        <v>0.21241834124582384</v>
      </c>
      <c r="N40" s="88">
        <f t="shared" si="57"/>
        <v>0</v>
      </c>
      <c r="O40" s="88">
        <f t="shared" si="57"/>
        <v>10.718619079193731</v>
      </c>
      <c r="P40" s="88">
        <f t="shared" si="57"/>
        <v>131.4323403636248</v>
      </c>
      <c r="Q40" s="88">
        <f t="shared" si="57"/>
        <v>0</v>
      </c>
      <c r="R40" s="88">
        <f t="shared" si="57"/>
        <v>0</v>
      </c>
      <c r="S40" s="90">
        <f t="shared" si="61"/>
        <v>142.36337778406437</v>
      </c>
      <c r="U40" s="105" t="s">
        <v>12</v>
      </c>
      <c r="V40" s="121">
        <f t="shared" si="58"/>
        <v>0</v>
      </c>
      <c r="W40" s="121">
        <f t="shared" si="58"/>
        <v>0</v>
      </c>
      <c r="X40" s="121">
        <f t="shared" si="58"/>
        <v>0</v>
      </c>
      <c r="Y40" s="121">
        <f t="shared" si="58"/>
        <v>0.21241834124582384</v>
      </c>
      <c r="Z40" s="121">
        <f t="shared" si="58"/>
        <v>0</v>
      </c>
      <c r="AA40" s="121">
        <f t="shared" si="58"/>
        <v>10.718619079193731</v>
      </c>
      <c r="AB40" s="121">
        <f t="shared" si="58"/>
        <v>131.4323403636248</v>
      </c>
      <c r="AC40" s="122">
        <f t="shared" si="58"/>
        <v>0</v>
      </c>
      <c r="AD40" s="121">
        <f t="shared" si="58"/>
        <v>0</v>
      </c>
      <c r="AE40" s="121">
        <f t="shared" si="58"/>
        <v>0</v>
      </c>
      <c r="AF40" s="121">
        <f t="shared" si="58"/>
        <v>0</v>
      </c>
      <c r="AG40" s="121">
        <f t="shared" si="58"/>
        <v>0</v>
      </c>
      <c r="AH40" s="121">
        <f t="shared" si="58"/>
        <v>0</v>
      </c>
      <c r="AI40" s="123">
        <f t="shared" si="62"/>
        <v>142.36337778406437</v>
      </c>
      <c r="AJ40" s="1" t="str">
        <f t="shared" si="63"/>
        <v/>
      </c>
    </row>
    <row r="41" spans="1:36" ht="15">
      <c r="A41" s="29" t="s">
        <v>55</v>
      </c>
      <c r="B41" s="44">
        <f t="shared" si="59"/>
        <v>0.59628163530175216</v>
      </c>
      <c r="C41" s="44">
        <f t="shared" si="59"/>
        <v>0</v>
      </c>
      <c r="D41" s="44">
        <f t="shared" si="59"/>
        <v>2.6203016288621237</v>
      </c>
      <c r="E41" s="44">
        <f t="shared" si="59"/>
        <v>0</v>
      </c>
      <c r="F41" s="457">
        <v>0</v>
      </c>
      <c r="G41" s="44">
        <f t="shared" si="56"/>
        <v>0</v>
      </c>
      <c r="H41" s="44">
        <f t="shared" si="56"/>
        <v>0</v>
      </c>
      <c r="I41" s="40">
        <f t="shared" si="60"/>
        <v>3.2165832641638756</v>
      </c>
      <c r="K41" s="76" t="s">
        <v>55</v>
      </c>
      <c r="L41" s="44">
        <f t="shared" si="57"/>
        <v>0.59628163530175216</v>
      </c>
      <c r="M41" s="44">
        <f t="shared" si="57"/>
        <v>0</v>
      </c>
      <c r="N41" s="44">
        <f t="shared" si="57"/>
        <v>2.6203016288621237</v>
      </c>
      <c r="O41" s="44">
        <f t="shared" si="57"/>
        <v>0</v>
      </c>
      <c r="P41" s="44">
        <f t="shared" si="57"/>
        <v>0</v>
      </c>
      <c r="Q41" s="44">
        <f t="shared" si="57"/>
        <v>0</v>
      </c>
      <c r="R41" s="44">
        <f t="shared" si="57"/>
        <v>0</v>
      </c>
      <c r="S41" s="87">
        <f t="shared" si="61"/>
        <v>3.2165832641638756</v>
      </c>
      <c r="U41" s="106" t="s">
        <v>55</v>
      </c>
      <c r="V41" s="117">
        <f t="shared" si="58"/>
        <v>0.59628163530175216</v>
      </c>
      <c r="W41" s="117">
        <f t="shared" si="58"/>
        <v>0</v>
      </c>
      <c r="X41" s="117">
        <f t="shared" si="58"/>
        <v>0</v>
      </c>
      <c r="Y41" s="117">
        <f t="shared" si="58"/>
        <v>0</v>
      </c>
      <c r="Z41" s="117">
        <f t="shared" si="58"/>
        <v>2.6203016288621237</v>
      </c>
      <c r="AA41" s="117">
        <f t="shared" si="58"/>
        <v>0</v>
      </c>
      <c r="AB41" s="117">
        <f t="shared" si="58"/>
        <v>0</v>
      </c>
      <c r="AC41" s="118">
        <f t="shared" si="58"/>
        <v>0</v>
      </c>
      <c r="AD41" s="117">
        <f t="shared" si="58"/>
        <v>0</v>
      </c>
      <c r="AE41" s="117">
        <f t="shared" si="58"/>
        <v>0</v>
      </c>
      <c r="AF41" s="117">
        <f t="shared" si="58"/>
        <v>0</v>
      </c>
      <c r="AG41" s="117">
        <f t="shared" si="58"/>
        <v>0</v>
      </c>
      <c r="AH41" s="117">
        <f t="shared" si="58"/>
        <v>0</v>
      </c>
      <c r="AI41" s="120">
        <f t="shared" si="62"/>
        <v>3.2165832641638756</v>
      </c>
      <c r="AJ41" s="1" t="str">
        <f t="shared" si="63"/>
        <v/>
      </c>
    </row>
    <row r="42" spans="1:36" ht="15">
      <c r="A42" s="28" t="s">
        <v>17</v>
      </c>
      <c r="B42" s="41">
        <f t="shared" si="59"/>
        <v>75.678116637136128</v>
      </c>
      <c r="C42" s="41">
        <f t="shared" si="59"/>
        <v>35.562287215628814</v>
      </c>
      <c r="D42" s="41">
        <f t="shared" si="59"/>
        <v>71.688227892895654</v>
      </c>
      <c r="E42" s="41">
        <f t="shared" si="59"/>
        <v>30.907719572655783</v>
      </c>
      <c r="F42" s="457">
        <v>0</v>
      </c>
      <c r="G42" s="41">
        <f t="shared" si="56"/>
        <v>0</v>
      </c>
      <c r="H42" s="41">
        <f t="shared" si="56"/>
        <v>0</v>
      </c>
      <c r="I42" s="43">
        <f t="shared" si="60"/>
        <v>213.83635131831639</v>
      </c>
      <c r="K42" s="75" t="s">
        <v>17</v>
      </c>
      <c r="L42" s="88">
        <f t="shared" si="57"/>
        <v>75.678116637136128</v>
      </c>
      <c r="M42" s="88">
        <f t="shared" si="57"/>
        <v>35.562287215628814</v>
      </c>
      <c r="N42" s="88">
        <f t="shared" si="57"/>
        <v>71.688227892895654</v>
      </c>
      <c r="O42" s="88">
        <f t="shared" si="57"/>
        <v>30.907719572655783</v>
      </c>
      <c r="P42" s="88">
        <f t="shared" si="57"/>
        <v>0</v>
      </c>
      <c r="Q42" s="88">
        <f t="shared" si="57"/>
        <v>0</v>
      </c>
      <c r="R42" s="88">
        <f t="shared" si="57"/>
        <v>0</v>
      </c>
      <c r="S42" s="90">
        <f t="shared" si="61"/>
        <v>213.83635131831639</v>
      </c>
      <c r="U42" s="105" t="s">
        <v>17</v>
      </c>
      <c r="V42" s="121">
        <f t="shared" si="58"/>
        <v>73.858579290266562</v>
      </c>
      <c r="W42" s="121">
        <f t="shared" si="58"/>
        <v>9.5670270810554084E-2</v>
      </c>
      <c r="X42" s="121">
        <f t="shared" si="58"/>
        <v>0</v>
      </c>
      <c r="Y42" s="121">
        <f t="shared" si="58"/>
        <v>35.562287215628814</v>
      </c>
      <c r="Z42" s="121">
        <f t="shared" si="58"/>
        <v>67.71115617633356</v>
      </c>
      <c r="AA42" s="121">
        <f t="shared" si="58"/>
        <v>23.594132617827679</v>
      </c>
      <c r="AB42" s="121">
        <f t="shared" si="58"/>
        <v>0</v>
      </c>
      <c r="AC42" s="122">
        <f t="shared" si="58"/>
        <v>13.014525747449202</v>
      </c>
      <c r="AD42" s="121">
        <f t="shared" si="58"/>
        <v>1.7238670760590136</v>
      </c>
      <c r="AE42" s="121">
        <f t="shared" si="58"/>
        <v>0</v>
      </c>
      <c r="AF42" s="121">
        <f t="shared" si="58"/>
        <v>0</v>
      </c>
      <c r="AG42" s="121">
        <f t="shared" si="58"/>
        <v>3.9770717165620861</v>
      </c>
      <c r="AH42" s="121">
        <f t="shared" si="58"/>
        <v>7.3135869548281027</v>
      </c>
      <c r="AI42" s="123">
        <f t="shared" si="62"/>
        <v>213.83635131831636</v>
      </c>
      <c r="AJ42" s="1" t="str">
        <f t="shared" si="63"/>
        <v/>
      </c>
    </row>
    <row r="43" spans="1:36" ht="15">
      <c r="A43" s="29" t="s">
        <v>139</v>
      </c>
      <c r="B43" s="44">
        <f t="shared" si="59"/>
        <v>829.35745440116102</v>
      </c>
      <c r="C43" s="44">
        <f t="shared" si="59"/>
        <v>2905.2321676455449</v>
      </c>
      <c r="D43" s="44">
        <f t="shared" si="59"/>
        <v>2187.2347874131128</v>
      </c>
      <c r="E43" s="44">
        <f t="shared" si="59"/>
        <v>1.298858773243373</v>
      </c>
      <c r="F43" s="457">
        <v>0</v>
      </c>
      <c r="G43" s="44">
        <f t="shared" si="56"/>
        <v>0</v>
      </c>
      <c r="H43" s="44">
        <f t="shared" si="56"/>
        <v>0</v>
      </c>
      <c r="I43" s="40">
        <f t="shared" si="60"/>
        <v>5923.1232682330619</v>
      </c>
      <c r="K43" s="76" t="s">
        <v>139</v>
      </c>
      <c r="L43" s="44">
        <f t="shared" si="57"/>
        <v>829.35745440116102</v>
      </c>
      <c r="M43" s="44">
        <f t="shared" si="57"/>
        <v>2905.2321676455449</v>
      </c>
      <c r="N43" s="44">
        <f t="shared" si="57"/>
        <v>2187.2347874131128</v>
      </c>
      <c r="O43" s="44">
        <f t="shared" si="57"/>
        <v>1.298858773243373</v>
      </c>
      <c r="P43" s="44">
        <f t="shared" si="57"/>
        <v>0</v>
      </c>
      <c r="Q43" s="44">
        <f t="shared" si="57"/>
        <v>0</v>
      </c>
      <c r="R43" s="44">
        <f t="shared" si="57"/>
        <v>0</v>
      </c>
      <c r="S43" s="87">
        <f t="shared" si="61"/>
        <v>5923.1232682330619</v>
      </c>
      <c r="U43" s="106" t="s">
        <v>139</v>
      </c>
      <c r="V43" s="117">
        <f t="shared" si="58"/>
        <v>793.11923628697934</v>
      </c>
      <c r="W43" s="117">
        <f t="shared" si="58"/>
        <v>0</v>
      </c>
      <c r="X43" s="117">
        <f t="shared" si="58"/>
        <v>0</v>
      </c>
      <c r="Y43" s="117">
        <f t="shared" si="58"/>
        <v>2905.2321676455449</v>
      </c>
      <c r="Z43" s="117">
        <f t="shared" si="58"/>
        <v>2078.8575941070358</v>
      </c>
      <c r="AA43" s="117">
        <f t="shared" si="58"/>
        <v>1.298858773243373</v>
      </c>
      <c r="AB43" s="117">
        <f t="shared" si="58"/>
        <v>0</v>
      </c>
      <c r="AC43" s="118">
        <f t="shared" si="58"/>
        <v>144.61541142025933</v>
      </c>
      <c r="AD43" s="117">
        <f t="shared" si="58"/>
        <v>36.23821811418162</v>
      </c>
      <c r="AE43" s="117">
        <f t="shared" si="58"/>
        <v>0</v>
      </c>
      <c r="AF43" s="117">
        <f t="shared" si="58"/>
        <v>0</v>
      </c>
      <c r="AG43" s="117">
        <f t="shared" si="58"/>
        <v>108.3771933060777</v>
      </c>
      <c r="AH43" s="117">
        <f t="shared" si="58"/>
        <v>0</v>
      </c>
      <c r="AI43" s="120">
        <f t="shared" si="62"/>
        <v>5923.1232682330619</v>
      </c>
      <c r="AJ43" s="1" t="str">
        <f t="shared" si="63"/>
        <v/>
      </c>
    </row>
    <row r="44" spans="1:36" ht="15">
      <c r="A44" s="28" t="s">
        <v>25</v>
      </c>
      <c r="B44" s="41">
        <f t="shared" si="59"/>
        <v>980.95736943201382</v>
      </c>
      <c r="C44" s="41">
        <f t="shared" si="59"/>
        <v>33.919919617335559</v>
      </c>
      <c r="D44" s="41">
        <f t="shared" si="59"/>
        <v>1537.4293664824402</v>
      </c>
      <c r="E44" s="41">
        <f t="shared" si="59"/>
        <v>4691.7287474199438</v>
      </c>
      <c r="F44" s="457">
        <v>0</v>
      </c>
      <c r="G44" s="41">
        <f t="shared" si="56"/>
        <v>634.19873864213696</v>
      </c>
      <c r="H44" s="41">
        <f t="shared" si="56"/>
        <v>16.902707939694512</v>
      </c>
      <c r="I44" s="43">
        <f t="shared" si="60"/>
        <v>7895.1368495335646</v>
      </c>
      <c r="K44" s="75" t="s">
        <v>25</v>
      </c>
      <c r="L44" s="88">
        <f t="shared" si="57"/>
        <v>980.95736943201382</v>
      </c>
      <c r="M44" s="88">
        <f t="shared" si="57"/>
        <v>33.919919617335559</v>
      </c>
      <c r="N44" s="88">
        <f t="shared" si="57"/>
        <v>1537.4293664824402</v>
      </c>
      <c r="O44" s="88">
        <f t="shared" si="57"/>
        <v>4691.7287474199438</v>
      </c>
      <c r="P44" s="88">
        <f t="shared" si="57"/>
        <v>7.80939916614137</v>
      </c>
      <c r="Q44" s="88">
        <f t="shared" si="57"/>
        <v>634.19873864213696</v>
      </c>
      <c r="R44" s="88">
        <f t="shared" si="57"/>
        <v>16.902707939694512</v>
      </c>
      <c r="S44" s="90">
        <f t="shared" si="61"/>
        <v>7902.9462486997063</v>
      </c>
      <c r="U44" s="105" t="s">
        <v>25</v>
      </c>
      <c r="V44" s="121">
        <f t="shared" si="58"/>
        <v>36.26171364919113</v>
      </c>
      <c r="W44" s="121">
        <f t="shared" si="58"/>
        <v>634.7817693202619</v>
      </c>
      <c r="X44" s="121">
        <f t="shared" si="58"/>
        <v>634.19873864213696</v>
      </c>
      <c r="Y44" s="121">
        <f t="shared" si="58"/>
        <v>33.919919617335559</v>
      </c>
      <c r="Z44" s="121">
        <f t="shared" si="58"/>
        <v>1513.0128433006325</v>
      </c>
      <c r="AA44" s="121">
        <f t="shared" si="58"/>
        <v>4155.0169972586837</v>
      </c>
      <c r="AB44" s="121">
        <f t="shared" si="58"/>
        <v>7.80939916614137</v>
      </c>
      <c r="AC44" s="122">
        <f t="shared" si="58"/>
        <v>887.94486774532311</v>
      </c>
      <c r="AD44" s="121">
        <f t="shared" si="58"/>
        <v>309.9138864625607</v>
      </c>
      <c r="AE44" s="121">
        <f t="shared" si="58"/>
        <v>528.96163321652955</v>
      </c>
      <c r="AF44" s="121">
        <f t="shared" si="58"/>
        <v>16.902707939694512</v>
      </c>
      <c r="AG44" s="121">
        <f t="shared" si="58"/>
        <v>24.416523181807598</v>
      </c>
      <c r="AH44" s="121">
        <f t="shared" si="58"/>
        <v>7.7501169447305056</v>
      </c>
      <c r="AI44" s="123">
        <f t="shared" si="62"/>
        <v>7902.9462486997063</v>
      </c>
      <c r="AJ44" s="1" t="str">
        <f t="shared" si="63"/>
        <v/>
      </c>
    </row>
    <row r="45" spans="1:36" ht="15">
      <c r="A45" s="29" t="s">
        <v>24</v>
      </c>
      <c r="B45" s="44">
        <f t="shared" si="59"/>
        <v>131.78294334812793</v>
      </c>
      <c r="C45" s="44">
        <f t="shared" si="59"/>
        <v>6.2910473346567061E-2</v>
      </c>
      <c r="D45" s="44">
        <f t="shared" si="59"/>
        <v>209.71578388704842</v>
      </c>
      <c r="E45" s="44">
        <f t="shared" si="59"/>
        <v>0</v>
      </c>
      <c r="F45" s="457">
        <v>0</v>
      </c>
      <c r="G45" s="44">
        <f t="shared" si="56"/>
        <v>0</v>
      </c>
      <c r="H45" s="44">
        <f t="shared" si="56"/>
        <v>0</v>
      </c>
      <c r="I45" s="40">
        <f t="shared" si="60"/>
        <v>341.56163770852288</v>
      </c>
      <c r="K45" s="76" t="s">
        <v>24</v>
      </c>
      <c r="L45" s="44">
        <f t="shared" si="57"/>
        <v>131.78294334812793</v>
      </c>
      <c r="M45" s="44">
        <f t="shared" si="57"/>
        <v>6.2910473346567061E-2</v>
      </c>
      <c r="N45" s="44">
        <f t="shared" si="57"/>
        <v>209.71578388704842</v>
      </c>
      <c r="O45" s="44">
        <f t="shared" si="57"/>
        <v>0</v>
      </c>
      <c r="P45" s="44">
        <f t="shared" si="57"/>
        <v>0</v>
      </c>
      <c r="Q45" s="44">
        <f t="shared" si="57"/>
        <v>0</v>
      </c>
      <c r="R45" s="44">
        <f t="shared" si="57"/>
        <v>0</v>
      </c>
      <c r="S45" s="87">
        <f t="shared" si="61"/>
        <v>341.56163770852288</v>
      </c>
      <c r="U45" s="106" t="s">
        <v>24</v>
      </c>
      <c r="V45" s="117">
        <f t="shared" si="58"/>
        <v>128.21845429866815</v>
      </c>
      <c r="W45" s="117">
        <f t="shared" si="58"/>
        <v>0</v>
      </c>
      <c r="X45" s="117">
        <f t="shared" si="58"/>
        <v>0</v>
      </c>
      <c r="Y45" s="117">
        <f t="shared" si="58"/>
        <v>6.2910473346567061E-2</v>
      </c>
      <c r="Z45" s="117">
        <f t="shared" si="58"/>
        <v>0.96452639188279443</v>
      </c>
      <c r="AA45" s="117">
        <f t="shared" si="58"/>
        <v>0</v>
      </c>
      <c r="AB45" s="117">
        <f t="shared" si="58"/>
        <v>0</v>
      </c>
      <c r="AC45" s="118">
        <f t="shared" si="58"/>
        <v>212.3157465446254</v>
      </c>
      <c r="AD45" s="117">
        <f t="shared" si="58"/>
        <v>3.564489049459767</v>
      </c>
      <c r="AE45" s="117">
        <f t="shared" si="58"/>
        <v>0</v>
      </c>
      <c r="AF45" s="117">
        <f t="shared" si="58"/>
        <v>0</v>
      </c>
      <c r="AG45" s="117">
        <f t="shared" si="58"/>
        <v>208.75125749516562</v>
      </c>
      <c r="AH45" s="117">
        <f t="shared" si="58"/>
        <v>0</v>
      </c>
      <c r="AI45" s="120">
        <f t="shared" si="62"/>
        <v>341.56163770852288</v>
      </c>
      <c r="AJ45" s="1" t="str">
        <f t="shared" si="63"/>
        <v/>
      </c>
    </row>
    <row r="46" spans="1:36" ht="15">
      <c r="A46" s="28" t="s">
        <v>56</v>
      </c>
      <c r="B46" s="41">
        <f t="shared" si="59"/>
        <v>59.884515347700571</v>
      </c>
      <c r="C46" s="41">
        <f t="shared" si="59"/>
        <v>16.328500744961097</v>
      </c>
      <c r="D46" s="41">
        <f t="shared" si="59"/>
        <v>44.913268435125254</v>
      </c>
      <c r="E46" s="41">
        <f t="shared" si="59"/>
        <v>0</v>
      </c>
      <c r="F46" s="457">
        <v>0</v>
      </c>
      <c r="G46" s="41">
        <f t="shared" si="56"/>
        <v>0</v>
      </c>
      <c r="H46" s="41">
        <f t="shared" si="56"/>
        <v>0</v>
      </c>
      <c r="I46" s="43">
        <f t="shared" si="60"/>
        <v>121.12628452778691</v>
      </c>
      <c r="K46" s="75" t="s">
        <v>56</v>
      </c>
      <c r="L46" s="88">
        <f t="shared" si="57"/>
        <v>59.884515347700571</v>
      </c>
      <c r="M46" s="88">
        <f t="shared" si="57"/>
        <v>16.328500744961097</v>
      </c>
      <c r="N46" s="88">
        <f t="shared" si="57"/>
        <v>44.913268435125254</v>
      </c>
      <c r="O46" s="88">
        <f t="shared" si="57"/>
        <v>0</v>
      </c>
      <c r="P46" s="88">
        <f t="shared" si="57"/>
        <v>0</v>
      </c>
      <c r="Q46" s="88">
        <f t="shared" si="57"/>
        <v>0</v>
      </c>
      <c r="R46" s="88">
        <f t="shared" si="57"/>
        <v>0</v>
      </c>
      <c r="S46" s="90">
        <f t="shared" si="61"/>
        <v>121.12628452778691</v>
      </c>
      <c r="U46" s="105" t="s">
        <v>56</v>
      </c>
      <c r="V46" s="121">
        <f t="shared" si="58"/>
        <v>58.216003214928108</v>
      </c>
      <c r="W46" s="121">
        <f t="shared" si="58"/>
        <v>0</v>
      </c>
      <c r="X46" s="121">
        <f t="shared" si="58"/>
        <v>0</v>
      </c>
      <c r="Y46" s="121">
        <f t="shared" si="58"/>
        <v>16.328500744961097</v>
      </c>
      <c r="Z46" s="121">
        <f t="shared" si="58"/>
        <v>44.913268435125254</v>
      </c>
      <c r="AA46" s="121">
        <f t="shared" si="58"/>
        <v>0</v>
      </c>
      <c r="AB46" s="121">
        <f t="shared" si="58"/>
        <v>0</v>
      </c>
      <c r="AC46" s="122">
        <f t="shared" si="58"/>
        <v>1.6685121327724632</v>
      </c>
      <c r="AD46" s="121">
        <f t="shared" si="58"/>
        <v>1.6685121327724632</v>
      </c>
      <c r="AE46" s="121">
        <f t="shared" si="58"/>
        <v>0</v>
      </c>
      <c r="AF46" s="121">
        <f t="shared" si="58"/>
        <v>0</v>
      </c>
      <c r="AG46" s="121">
        <f t="shared" si="58"/>
        <v>0</v>
      </c>
      <c r="AH46" s="121">
        <f t="shared" si="58"/>
        <v>0</v>
      </c>
      <c r="AI46" s="123">
        <f t="shared" si="62"/>
        <v>121.12628452778691</v>
      </c>
      <c r="AJ46" s="1" t="str">
        <f t="shared" si="63"/>
        <v/>
      </c>
    </row>
    <row r="47" spans="1:36" ht="15">
      <c r="A47" s="29" t="s">
        <v>22</v>
      </c>
      <c r="B47" s="44">
        <f t="shared" si="59"/>
        <v>85.710382673866647</v>
      </c>
      <c r="C47" s="44">
        <f t="shared" si="59"/>
        <v>2394.1883335553957</v>
      </c>
      <c r="D47" s="44">
        <f t="shared" si="59"/>
        <v>1183.6533498819574</v>
      </c>
      <c r="E47" s="44">
        <f t="shared" si="59"/>
        <v>0</v>
      </c>
      <c r="F47" s="457">
        <v>0</v>
      </c>
      <c r="G47" s="44">
        <f t="shared" si="56"/>
        <v>0</v>
      </c>
      <c r="H47" s="44">
        <f t="shared" si="56"/>
        <v>0</v>
      </c>
      <c r="I47" s="40">
        <f t="shared" si="60"/>
        <v>3663.5520661112196</v>
      </c>
      <c r="K47" s="76" t="s">
        <v>22</v>
      </c>
      <c r="L47" s="44">
        <f t="shared" si="57"/>
        <v>85.710382673866647</v>
      </c>
      <c r="M47" s="44">
        <f t="shared" si="57"/>
        <v>2394.1883335553957</v>
      </c>
      <c r="N47" s="44">
        <f t="shared" si="57"/>
        <v>1183.6533498819574</v>
      </c>
      <c r="O47" s="44">
        <f t="shared" si="57"/>
        <v>0</v>
      </c>
      <c r="P47" s="44">
        <f t="shared" si="57"/>
        <v>18.491423503758682</v>
      </c>
      <c r="Q47" s="44">
        <f t="shared" si="57"/>
        <v>0</v>
      </c>
      <c r="R47" s="44">
        <f t="shared" si="57"/>
        <v>0</v>
      </c>
      <c r="S47" s="87">
        <f t="shared" si="61"/>
        <v>3682.0434896149782</v>
      </c>
      <c r="U47" s="106" t="s">
        <v>22</v>
      </c>
      <c r="V47" s="117">
        <f t="shared" si="58"/>
        <v>84.966319192619437</v>
      </c>
      <c r="W47" s="117">
        <f t="shared" si="58"/>
        <v>0</v>
      </c>
      <c r="X47" s="117">
        <f t="shared" si="58"/>
        <v>0</v>
      </c>
      <c r="Y47" s="117">
        <f t="shared" si="58"/>
        <v>2394.1883335553957</v>
      </c>
      <c r="Z47" s="117">
        <f t="shared" si="58"/>
        <v>448.16075550155324</v>
      </c>
      <c r="AA47" s="117">
        <f t="shared" si="58"/>
        <v>0</v>
      </c>
      <c r="AB47" s="117">
        <f t="shared" si="58"/>
        <v>18.491423503758682</v>
      </c>
      <c r="AC47" s="118">
        <f t="shared" si="58"/>
        <v>736.23665786165157</v>
      </c>
      <c r="AD47" s="117">
        <f t="shared" si="58"/>
        <v>0.74406348124718413</v>
      </c>
      <c r="AE47" s="117">
        <f t="shared" si="58"/>
        <v>0</v>
      </c>
      <c r="AF47" s="117">
        <f t="shared" si="58"/>
        <v>0</v>
      </c>
      <c r="AG47" s="117">
        <f t="shared" si="58"/>
        <v>735.4925943804044</v>
      </c>
      <c r="AH47" s="117">
        <f t="shared" si="58"/>
        <v>0</v>
      </c>
      <c r="AI47" s="120">
        <f t="shared" si="62"/>
        <v>3682.0434896149786</v>
      </c>
      <c r="AJ47" s="1" t="str">
        <f t="shared" si="63"/>
        <v/>
      </c>
    </row>
    <row r="48" spans="1:36" ht="15">
      <c r="A48" s="28" t="s">
        <v>21</v>
      </c>
      <c r="B48" s="41">
        <f t="shared" si="59"/>
        <v>4.0898967623059059</v>
      </c>
      <c r="C48" s="41">
        <f t="shared" si="59"/>
        <v>203.55234464703014</v>
      </c>
      <c r="D48" s="41">
        <f t="shared" si="59"/>
        <v>132.56292823136576</v>
      </c>
      <c r="E48" s="41">
        <f t="shared" si="59"/>
        <v>0</v>
      </c>
      <c r="F48" s="457">
        <v>0</v>
      </c>
      <c r="G48" s="41">
        <f t="shared" si="56"/>
        <v>0</v>
      </c>
      <c r="H48" s="41">
        <f t="shared" si="56"/>
        <v>0</v>
      </c>
      <c r="I48" s="43">
        <f t="shared" si="60"/>
        <v>340.2051696407018</v>
      </c>
      <c r="K48" s="75" t="s">
        <v>21</v>
      </c>
      <c r="L48" s="88">
        <f t="shared" si="57"/>
        <v>4.0898967623059059</v>
      </c>
      <c r="M48" s="88">
        <f t="shared" si="57"/>
        <v>203.55234464703014</v>
      </c>
      <c r="N48" s="88">
        <f t="shared" si="57"/>
        <v>132.56292823136576</v>
      </c>
      <c r="O48" s="88">
        <f t="shared" si="57"/>
        <v>0</v>
      </c>
      <c r="P48" s="88">
        <f t="shared" si="57"/>
        <v>0</v>
      </c>
      <c r="Q48" s="88">
        <f t="shared" si="57"/>
        <v>0</v>
      </c>
      <c r="R48" s="88">
        <f t="shared" si="57"/>
        <v>0</v>
      </c>
      <c r="S48" s="90">
        <f t="shared" si="61"/>
        <v>340.2051696407018</v>
      </c>
      <c r="U48" s="105" t="s">
        <v>57</v>
      </c>
      <c r="V48" s="121">
        <f t="shared" si="58"/>
        <v>4.0898967623059059</v>
      </c>
      <c r="W48" s="121">
        <f t="shared" si="58"/>
        <v>0</v>
      </c>
      <c r="X48" s="121">
        <f t="shared" si="58"/>
        <v>0</v>
      </c>
      <c r="Y48" s="121">
        <f t="shared" si="58"/>
        <v>203.55234464703014</v>
      </c>
      <c r="Z48" s="121">
        <f t="shared" si="58"/>
        <v>132.56292823136576</v>
      </c>
      <c r="AA48" s="121">
        <f t="shared" si="58"/>
        <v>0</v>
      </c>
      <c r="AB48" s="121">
        <f t="shared" si="58"/>
        <v>0</v>
      </c>
      <c r="AC48" s="122">
        <f t="shared" si="58"/>
        <v>0</v>
      </c>
      <c r="AD48" s="121">
        <f t="shared" si="58"/>
        <v>0</v>
      </c>
      <c r="AE48" s="121">
        <f t="shared" si="58"/>
        <v>0</v>
      </c>
      <c r="AF48" s="121">
        <f t="shared" si="58"/>
        <v>0</v>
      </c>
      <c r="AG48" s="121">
        <f t="shared" si="58"/>
        <v>0</v>
      </c>
      <c r="AH48" s="121">
        <f t="shared" si="58"/>
        <v>0</v>
      </c>
      <c r="AI48" s="123">
        <f t="shared" si="62"/>
        <v>340.2051696407018</v>
      </c>
      <c r="AJ48" s="1" t="str">
        <f t="shared" si="63"/>
        <v/>
      </c>
    </row>
    <row r="49" spans="1:36" ht="15">
      <c r="A49" s="30" t="s">
        <v>60</v>
      </c>
      <c r="B49" s="44">
        <f t="shared" si="59"/>
        <v>0</v>
      </c>
      <c r="C49" s="44">
        <f t="shared" si="59"/>
        <v>0</v>
      </c>
      <c r="D49" s="44">
        <f t="shared" si="59"/>
        <v>0</v>
      </c>
      <c r="E49" s="44">
        <f t="shared" si="59"/>
        <v>0</v>
      </c>
      <c r="F49" s="457">
        <v>0</v>
      </c>
      <c r="G49" s="44">
        <f t="shared" ref="G49:H53" si="64">G127+G153+G179+G205+G231+G257+G283+G309+G335+G361+G387+G413+G439</f>
        <v>0</v>
      </c>
      <c r="H49" s="44">
        <f t="shared" si="64"/>
        <v>0</v>
      </c>
      <c r="I49" s="40">
        <f t="shared" si="60"/>
        <v>0</v>
      </c>
      <c r="K49" s="77" t="s">
        <v>60</v>
      </c>
      <c r="L49" s="44">
        <f t="shared" ref="L49:R53" si="65">L127+L153+L179+L205+L231+L257+L283+L309+L335+L361+L387+L413+L439</f>
        <v>0</v>
      </c>
      <c r="M49" s="44">
        <f t="shared" si="65"/>
        <v>0</v>
      </c>
      <c r="N49" s="44">
        <f t="shared" si="65"/>
        <v>0</v>
      </c>
      <c r="O49" s="44">
        <f t="shared" si="65"/>
        <v>0</v>
      </c>
      <c r="P49" s="44">
        <f t="shared" si="65"/>
        <v>0</v>
      </c>
      <c r="Q49" s="44">
        <f t="shared" si="65"/>
        <v>0</v>
      </c>
      <c r="R49" s="44">
        <f t="shared" si="65"/>
        <v>0</v>
      </c>
      <c r="S49" s="87">
        <f t="shared" si="61"/>
        <v>0</v>
      </c>
      <c r="U49" s="107" t="s">
        <v>58</v>
      </c>
      <c r="V49" s="117">
        <f t="shared" ref="V49:AH53" si="66">V127+V153+V179+V205+V231+V257+V283+V309+V335+V361+V387+V413+V439</f>
        <v>0</v>
      </c>
      <c r="W49" s="117">
        <f t="shared" si="66"/>
        <v>0</v>
      </c>
      <c r="X49" s="117">
        <f t="shared" si="66"/>
        <v>0</v>
      </c>
      <c r="Y49" s="117">
        <f t="shared" si="66"/>
        <v>0</v>
      </c>
      <c r="Z49" s="117">
        <f t="shared" si="66"/>
        <v>0</v>
      </c>
      <c r="AA49" s="117">
        <f t="shared" si="66"/>
        <v>0</v>
      </c>
      <c r="AB49" s="117">
        <f t="shared" si="66"/>
        <v>0</v>
      </c>
      <c r="AC49" s="118">
        <f t="shared" si="66"/>
        <v>0</v>
      </c>
      <c r="AD49" s="117">
        <f t="shared" si="66"/>
        <v>0</v>
      </c>
      <c r="AE49" s="117">
        <f t="shared" si="66"/>
        <v>0</v>
      </c>
      <c r="AF49" s="117">
        <f t="shared" si="66"/>
        <v>0</v>
      </c>
      <c r="AG49" s="117">
        <f t="shared" si="66"/>
        <v>0</v>
      </c>
      <c r="AH49" s="117">
        <f t="shared" si="66"/>
        <v>0</v>
      </c>
      <c r="AI49" s="120">
        <f t="shared" si="62"/>
        <v>0</v>
      </c>
      <c r="AJ49" s="1" t="str">
        <f t="shared" si="63"/>
        <v/>
      </c>
    </row>
    <row r="50" spans="1:36">
      <c r="A50" s="57" t="s">
        <v>23</v>
      </c>
      <c r="B50" s="61">
        <f t="shared" ref="B50:E53" si="67">B128+B154+B180+B206+B232+B258+B284+B310+B336+B362+B388+B414+B440</f>
        <v>0</v>
      </c>
      <c r="C50" s="61">
        <f t="shared" si="67"/>
        <v>0</v>
      </c>
      <c r="D50" s="61">
        <f t="shared" si="67"/>
        <v>0</v>
      </c>
      <c r="E50" s="61">
        <f t="shared" si="67"/>
        <v>0</v>
      </c>
      <c r="F50" s="457">
        <v>0</v>
      </c>
      <c r="G50" s="61">
        <f t="shared" si="64"/>
        <v>0</v>
      </c>
      <c r="H50" s="61">
        <f t="shared" si="64"/>
        <v>0</v>
      </c>
      <c r="I50" s="63">
        <f t="shared" si="60"/>
        <v>0</v>
      </c>
      <c r="K50" s="78" t="s">
        <v>23</v>
      </c>
      <c r="L50" s="91">
        <f t="shared" si="65"/>
        <v>0</v>
      </c>
      <c r="M50" s="91">
        <f t="shared" si="65"/>
        <v>0</v>
      </c>
      <c r="N50" s="91">
        <f t="shared" si="65"/>
        <v>0</v>
      </c>
      <c r="O50" s="91">
        <f t="shared" si="65"/>
        <v>0</v>
      </c>
      <c r="P50" s="91">
        <f t="shared" si="65"/>
        <v>0</v>
      </c>
      <c r="Q50" s="91">
        <f t="shared" si="65"/>
        <v>0</v>
      </c>
      <c r="R50" s="91">
        <f t="shared" si="65"/>
        <v>0</v>
      </c>
      <c r="S50" s="93">
        <f t="shared" si="61"/>
        <v>0</v>
      </c>
      <c r="U50" s="108" t="s">
        <v>61</v>
      </c>
      <c r="V50" s="124">
        <f t="shared" si="66"/>
        <v>0</v>
      </c>
      <c r="W50" s="124">
        <f t="shared" si="66"/>
        <v>0</v>
      </c>
      <c r="X50" s="124">
        <f t="shared" si="66"/>
        <v>0</v>
      </c>
      <c r="Y50" s="124">
        <f t="shared" si="66"/>
        <v>0</v>
      </c>
      <c r="Z50" s="124">
        <f t="shared" si="66"/>
        <v>0</v>
      </c>
      <c r="AA50" s="124">
        <f t="shared" si="66"/>
        <v>0</v>
      </c>
      <c r="AB50" s="124">
        <f t="shared" si="66"/>
        <v>0</v>
      </c>
      <c r="AC50" s="291">
        <f t="shared" si="66"/>
        <v>0</v>
      </c>
      <c r="AD50" s="124">
        <f t="shared" si="66"/>
        <v>0</v>
      </c>
      <c r="AE50" s="124">
        <f t="shared" si="66"/>
        <v>0</v>
      </c>
      <c r="AF50" s="124">
        <f t="shared" si="66"/>
        <v>0</v>
      </c>
      <c r="AG50" s="124">
        <f t="shared" si="66"/>
        <v>0</v>
      </c>
      <c r="AH50" s="124">
        <f t="shared" si="66"/>
        <v>0</v>
      </c>
      <c r="AI50" s="126">
        <f t="shared" si="62"/>
        <v>0</v>
      </c>
      <c r="AJ50" s="1" t="str">
        <f t="shared" si="63"/>
        <v/>
      </c>
    </row>
    <row r="51" spans="1:36">
      <c r="A51" s="58" t="s">
        <v>19</v>
      </c>
      <c r="B51" s="64">
        <f t="shared" si="67"/>
        <v>0</v>
      </c>
      <c r="C51" s="64">
        <f t="shared" si="67"/>
        <v>0</v>
      </c>
      <c r="D51" s="64">
        <f t="shared" si="67"/>
        <v>0</v>
      </c>
      <c r="E51" s="64">
        <f t="shared" si="67"/>
        <v>0</v>
      </c>
      <c r="F51" s="457">
        <v>0</v>
      </c>
      <c r="G51" s="64">
        <f t="shared" si="64"/>
        <v>0</v>
      </c>
      <c r="H51" s="64">
        <f t="shared" si="64"/>
        <v>0</v>
      </c>
      <c r="I51" s="66">
        <f t="shared" si="60"/>
        <v>0</v>
      </c>
      <c r="K51" s="79" t="s">
        <v>19</v>
      </c>
      <c r="L51" s="64">
        <f t="shared" si="65"/>
        <v>0</v>
      </c>
      <c r="M51" s="64">
        <f t="shared" si="65"/>
        <v>0</v>
      </c>
      <c r="N51" s="64">
        <f t="shared" si="65"/>
        <v>0</v>
      </c>
      <c r="O51" s="64">
        <f t="shared" si="65"/>
        <v>0</v>
      </c>
      <c r="P51" s="64">
        <f t="shared" si="65"/>
        <v>0</v>
      </c>
      <c r="Q51" s="64">
        <f t="shared" si="65"/>
        <v>0</v>
      </c>
      <c r="R51" s="64">
        <f t="shared" si="65"/>
        <v>0</v>
      </c>
      <c r="S51" s="95">
        <f t="shared" si="61"/>
        <v>0</v>
      </c>
      <c r="U51" s="109" t="s">
        <v>19</v>
      </c>
      <c r="V51" s="127">
        <f t="shared" si="66"/>
        <v>0</v>
      </c>
      <c r="W51" s="127">
        <f t="shared" si="66"/>
        <v>0</v>
      </c>
      <c r="X51" s="127">
        <f t="shared" si="66"/>
        <v>0</v>
      </c>
      <c r="Y51" s="127">
        <f t="shared" si="66"/>
        <v>0</v>
      </c>
      <c r="Z51" s="127">
        <f t="shared" si="66"/>
        <v>0</v>
      </c>
      <c r="AA51" s="127">
        <f t="shared" si="66"/>
        <v>0</v>
      </c>
      <c r="AB51" s="127">
        <f t="shared" si="66"/>
        <v>0</v>
      </c>
      <c r="AC51" s="292">
        <f t="shared" si="66"/>
        <v>0</v>
      </c>
      <c r="AD51" s="127">
        <f t="shared" si="66"/>
        <v>0</v>
      </c>
      <c r="AE51" s="127">
        <f t="shared" si="66"/>
        <v>0</v>
      </c>
      <c r="AF51" s="127">
        <f t="shared" si="66"/>
        <v>0</v>
      </c>
      <c r="AG51" s="127">
        <f t="shared" si="66"/>
        <v>0</v>
      </c>
      <c r="AH51" s="127">
        <f t="shared" si="66"/>
        <v>0</v>
      </c>
      <c r="AI51" s="129">
        <f t="shared" si="62"/>
        <v>0</v>
      </c>
      <c r="AJ51" s="1" t="str">
        <f t="shared" si="63"/>
        <v/>
      </c>
    </row>
    <row r="52" spans="1:36">
      <c r="A52" s="57" t="s">
        <v>20</v>
      </c>
      <c r="B52" s="61">
        <f t="shared" si="67"/>
        <v>0</v>
      </c>
      <c r="C52" s="61">
        <f t="shared" si="67"/>
        <v>0</v>
      </c>
      <c r="D52" s="61">
        <f t="shared" si="67"/>
        <v>0</v>
      </c>
      <c r="E52" s="61">
        <f t="shared" si="67"/>
        <v>0</v>
      </c>
      <c r="F52" s="457">
        <v>0</v>
      </c>
      <c r="G52" s="61">
        <f t="shared" si="64"/>
        <v>0</v>
      </c>
      <c r="H52" s="61">
        <f t="shared" si="64"/>
        <v>0</v>
      </c>
      <c r="I52" s="63">
        <f t="shared" si="60"/>
        <v>0</v>
      </c>
      <c r="K52" s="78" t="s">
        <v>20</v>
      </c>
      <c r="L52" s="91">
        <f t="shared" si="65"/>
        <v>0</v>
      </c>
      <c r="M52" s="91">
        <f t="shared" si="65"/>
        <v>0</v>
      </c>
      <c r="N52" s="91">
        <f t="shared" si="65"/>
        <v>0</v>
      </c>
      <c r="O52" s="91">
        <f t="shared" si="65"/>
        <v>0</v>
      </c>
      <c r="P52" s="91">
        <f t="shared" si="65"/>
        <v>0</v>
      </c>
      <c r="Q52" s="91">
        <f t="shared" si="65"/>
        <v>0</v>
      </c>
      <c r="R52" s="91">
        <f t="shared" si="65"/>
        <v>0</v>
      </c>
      <c r="S52" s="93">
        <f t="shared" si="61"/>
        <v>0</v>
      </c>
      <c r="U52" s="108" t="s">
        <v>20</v>
      </c>
      <c r="V52" s="124">
        <f t="shared" si="66"/>
        <v>0</v>
      </c>
      <c r="W52" s="124">
        <f t="shared" si="66"/>
        <v>0</v>
      </c>
      <c r="X52" s="124">
        <f t="shared" si="66"/>
        <v>0</v>
      </c>
      <c r="Y52" s="124">
        <f t="shared" si="66"/>
        <v>0</v>
      </c>
      <c r="Z52" s="124">
        <f t="shared" si="66"/>
        <v>0</v>
      </c>
      <c r="AA52" s="124">
        <f t="shared" si="66"/>
        <v>0</v>
      </c>
      <c r="AB52" s="124">
        <f t="shared" si="66"/>
        <v>0</v>
      </c>
      <c r="AC52" s="291">
        <f t="shared" si="66"/>
        <v>0</v>
      </c>
      <c r="AD52" s="124">
        <f t="shared" si="66"/>
        <v>0</v>
      </c>
      <c r="AE52" s="124">
        <f t="shared" si="66"/>
        <v>0</v>
      </c>
      <c r="AF52" s="124">
        <f t="shared" si="66"/>
        <v>0</v>
      </c>
      <c r="AG52" s="124">
        <f t="shared" si="66"/>
        <v>0</v>
      </c>
      <c r="AH52" s="124">
        <f t="shared" si="66"/>
        <v>0</v>
      </c>
      <c r="AI52" s="126">
        <f t="shared" si="62"/>
        <v>0</v>
      </c>
      <c r="AJ52" s="1" t="str">
        <f t="shared" si="63"/>
        <v/>
      </c>
    </row>
    <row r="53" spans="1:36" ht="15" thickBot="1">
      <c r="A53" s="59" t="s">
        <v>11</v>
      </c>
      <c r="B53" s="54">
        <f t="shared" si="67"/>
        <v>0</v>
      </c>
      <c r="C53" s="54">
        <f t="shared" si="67"/>
        <v>0</v>
      </c>
      <c r="D53" s="54">
        <f t="shared" si="67"/>
        <v>0</v>
      </c>
      <c r="E53" s="54">
        <f t="shared" si="67"/>
        <v>0</v>
      </c>
      <c r="F53" s="458">
        <v>0</v>
      </c>
      <c r="G53" s="54">
        <f t="shared" si="64"/>
        <v>0</v>
      </c>
      <c r="H53" s="54">
        <f t="shared" si="64"/>
        <v>0</v>
      </c>
      <c r="I53" s="68">
        <f t="shared" si="60"/>
        <v>0</v>
      </c>
      <c r="K53" s="80" t="s">
        <v>11</v>
      </c>
      <c r="L53" s="54">
        <f t="shared" si="65"/>
        <v>0</v>
      </c>
      <c r="M53" s="54">
        <f t="shared" si="65"/>
        <v>0</v>
      </c>
      <c r="N53" s="54">
        <f t="shared" si="65"/>
        <v>0</v>
      </c>
      <c r="O53" s="54">
        <f t="shared" si="65"/>
        <v>0</v>
      </c>
      <c r="P53" s="54">
        <f t="shared" si="65"/>
        <v>0</v>
      </c>
      <c r="Q53" s="54">
        <f t="shared" si="65"/>
        <v>0</v>
      </c>
      <c r="R53" s="54">
        <f t="shared" si="65"/>
        <v>0</v>
      </c>
      <c r="S53" s="97">
        <f t="shared" si="61"/>
        <v>0</v>
      </c>
      <c r="U53" s="109" t="s">
        <v>11</v>
      </c>
      <c r="V53" s="127">
        <f t="shared" si="66"/>
        <v>0</v>
      </c>
      <c r="W53" s="127">
        <f t="shared" si="66"/>
        <v>0</v>
      </c>
      <c r="X53" s="127">
        <f t="shared" si="66"/>
        <v>0</v>
      </c>
      <c r="Y53" s="127">
        <f t="shared" si="66"/>
        <v>0</v>
      </c>
      <c r="Z53" s="127">
        <f t="shared" si="66"/>
        <v>0</v>
      </c>
      <c r="AA53" s="127">
        <f t="shared" si="66"/>
        <v>0</v>
      </c>
      <c r="AB53" s="127">
        <f t="shared" si="66"/>
        <v>0</v>
      </c>
      <c r="AC53" s="292">
        <f t="shared" si="66"/>
        <v>0</v>
      </c>
      <c r="AD53" s="127">
        <f t="shared" si="66"/>
        <v>0</v>
      </c>
      <c r="AE53" s="127">
        <f t="shared" si="66"/>
        <v>0</v>
      </c>
      <c r="AF53" s="127">
        <f t="shared" si="66"/>
        <v>0</v>
      </c>
      <c r="AG53" s="127">
        <f t="shared" si="66"/>
        <v>0</v>
      </c>
      <c r="AH53" s="127">
        <f t="shared" si="66"/>
        <v>0</v>
      </c>
      <c r="AI53" s="129">
        <f t="shared" si="62"/>
        <v>0</v>
      </c>
      <c r="AJ53" s="1" t="str">
        <f t="shared" si="63"/>
        <v/>
      </c>
    </row>
    <row r="54" spans="1:36" ht="15">
      <c r="A54" s="35" t="s">
        <v>26</v>
      </c>
      <c r="B54" s="69">
        <f>SUM(B33:B49)</f>
        <v>3095.8729182389998</v>
      </c>
      <c r="C54" s="69">
        <f t="shared" ref="C54:I54" si="68">SUM(C33:C49)</f>
        <v>5851.6740551331322</v>
      </c>
      <c r="D54" s="69">
        <f t="shared" si="68"/>
        <v>7265.8295482104795</v>
      </c>
      <c r="E54" s="69">
        <f t="shared" si="68"/>
        <v>6128.9732557341013</v>
      </c>
      <c r="F54" s="69">
        <f t="shared" si="68"/>
        <v>0</v>
      </c>
      <c r="G54" s="69">
        <f t="shared" si="68"/>
        <v>634.19873864213696</v>
      </c>
      <c r="H54" s="70">
        <f t="shared" si="68"/>
        <v>16.902707939694512</v>
      </c>
      <c r="I54" s="40">
        <f t="shared" si="68"/>
        <v>22993.451223898548</v>
      </c>
      <c r="K54" s="81" t="s">
        <v>26</v>
      </c>
      <c r="L54" s="69">
        <f>SUM(L33:L49)</f>
        <v>3095.8729182389998</v>
      </c>
      <c r="M54" s="69">
        <f t="shared" ref="M54:S54" si="69">SUM(M33:M49)</f>
        <v>5851.6740551331322</v>
      </c>
      <c r="N54" s="69">
        <f t="shared" si="69"/>
        <v>7265.8295482104795</v>
      </c>
      <c r="O54" s="69">
        <f t="shared" si="69"/>
        <v>6128.9732557341013</v>
      </c>
      <c r="P54" s="69">
        <f t="shared" si="69"/>
        <v>2597.8797745000293</v>
      </c>
      <c r="Q54" s="69">
        <f t="shared" si="69"/>
        <v>634.19873864213696</v>
      </c>
      <c r="R54" s="70">
        <f t="shared" si="69"/>
        <v>16.902707939694512</v>
      </c>
      <c r="S54" s="98">
        <f t="shared" si="69"/>
        <v>25591.330998398578</v>
      </c>
      <c r="U54" s="110" t="s">
        <v>59</v>
      </c>
      <c r="V54" s="130">
        <f>SUM(V33:V49)</f>
        <v>2067.9065424533028</v>
      </c>
      <c r="W54" s="130">
        <f t="shared" ref="W54:AH54" si="70">SUM(W33:W49)</f>
        <v>637.49218944846712</v>
      </c>
      <c r="X54" s="130">
        <f t="shared" si="70"/>
        <v>634.19873864213696</v>
      </c>
      <c r="Y54" s="130">
        <f t="shared" si="70"/>
        <v>5851.6740551331322</v>
      </c>
      <c r="Z54" s="130">
        <f t="shared" si="70"/>
        <v>6164.2956096796006</v>
      </c>
      <c r="AA54" s="130">
        <f t="shared" si="70"/>
        <v>5581.1429901021056</v>
      </c>
      <c r="AB54" s="130">
        <f t="shared" si="70"/>
        <v>2597.8797745000293</v>
      </c>
      <c r="AC54" s="130">
        <f t="shared" si="70"/>
        <v>2056.7410984397993</v>
      </c>
      <c r="AD54" s="131">
        <f t="shared" si="70"/>
        <v>390.47418633722981</v>
      </c>
      <c r="AE54" s="131">
        <f t="shared" si="70"/>
        <v>530.65070181316446</v>
      </c>
      <c r="AF54" s="131">
        <f t="shared" si="70"/>
        <v>16.902707939694512</v>
      </c>
      <c r="AG54" s="131">
        <f t="shared" si="70"/>
        <v>1101.5339385308798</v>
      </c>
      <c r="AH54" s="131">
        <f t="shared" si="70"/>
        <v>17.17956381883058</v>
      </c>
      <c r="AI54" s="132">
        <f>SUM(V54:AC54)</f>
        <v>25591.330998398575</v>
      </c>
      <c r="AJ54" s="1" t="str">
        <f t="shared" si="63"/>
        <v/>
      </c>
    </row>
    <row r="55" spans="1:36" s="3" customFormat="1" ht="15" thickBot="1">
      <c r="A55" s="32" t="s">
        <v>83</v>
      </c>
      <c r="B55" s="49">
        <f>IF($I54=0,"-",B54/$I54)</f>
        <v>0.13464150675307338</v>
      </c>
      <c r="C55" s="49">
        <f t="shared" ref="C55:H55" si="71">IF($I54=0,"-",C54/$I54)</f>
        <v>0.25449307275156319</v>
      </c>
      <c r="D55" s="49">
        <f t="shared" si="71"/>
        <v>0.31599560576876967</v>
      </c>
      <c r="E55" s="49">
        <f t="shared" si="71"/>
        <v>0.2665529935481748</v>
      </c>
      <c r="F55" s="49">
        <f t="shared" si="71"/>
        <v>0</v>
      </c>
      <c r="G55" s="49">
        <f t="shared" si="71"/>
        <v>2.7581711525887603E-2</v>
      </c>
      <c r="H55" s="71">
        <f t="shared" si="71"/>
        <v>7.3510965253125891E-4</v>
      </c>
      <c r="I55" s="50">
        <f>SUM(B55:H55)</f>
        <v>0.99999999999999978</v>
      </c>
      <c r="J55" s="5"/>
      <c r="K55" s="82" t="s">
        <v>83</v>
      </c>
      <c r="L55" s="99">
        <f>IF($S54=0,"-",L54/$S54)</f>
        <v>0.12097350147332038</v>
      </c>
      <c r="M55" s="99">
        <f t="shared" ref="M55:R55" si="72">IF($S54=0,"-",M54/$S54)</f>
        <v>0.2286584490466444</v>
      </c>
      <c r="N55" s="99">
        <f t="shared" si="72"/>
        <v>0.28391761056371595</v>
      </c>
      <c r="O55" s="99">
        <f t="shared" si="72"/>
        <v>0.23949411838398058</v>
      </c>
      <c r="P55" s="99">
        <f t="shared" si="72"/>
        <v>0.1015140546876048</v>
      </c>
      <c r="Q55" s="99">
        <f t="shared" si="72"/>
        <v>2.4781780153670906E-2</v>
      </c>
      <c r="R55" s="100">
        <f t="shared" si="72"/>
        <v>6.6048569106281455E-4</v>
      </c>
      <c r="S55" s="101">
        <f>SUM(L55:R55)</f>
        <v>0.99999999999999989</v>
      </c>
      <c r="T55" s="5"/>
      <c r="U55" s="111" t="s">
        <v>83</v>
      </c>
      <c r="V55" s="133">
        <f>+V54/$AI54</f>
        <v>8.0804962531362906E-2</v>
      </c>
      <c r="W55" s="133">
        <f t="shared" ref="W55:AH55" si="73">+W54/$AI54</f>
        <v>2.4910474155813128E-2</v>
      </c>
      <c r="X55" s="133">
        <f t="shared" si="73"/>
        <v>2.4781780153670909E-2</v>
      </c>
      <c r="Y55" s="133">
        <f t="shared" si="73"/>
        <v>0.22865844904664442</v>
      </c>
      <c r="Z55" s="133">
        <f t="shared" si="73"/>
        <v>0.24087436523193509</v>
      </c>
      <c r="AA55" s="133">
        <f t="shared" si="73"/>
        <v>0.21808724956319608</v>
      </c>
      <c r="AB55" s="133">
        <f t="shared" si="73"/>
        <v>0.10151405468760481</v>
      </c>
      <c r="AC55" s="133">
        <f t="shared" si="73"/>
        <v>8.0368664629772629E-2</v>
      </c>
      <c r="AD55" s="133">
        <f t="shared" si="73"/>
        <v>1.5258064786144358E-2</v>
      </c>
      <c r="AE55" s="133">
        <f t="shared" si="73"/>
        <v>2.0735564783495274E-2</v>
      </c>
      <c r="AF55" s="133">
        <f t="shared" si="73"/>
        <v>6.6048569106281466E-4</v>
      </c>
      <c r="AG55" s="133">
        <f t="shared" si="73"/>
        <v>4.3043245331780923E-2</v>
      </c>
      <c r="AH55" s="133">
        <f t="shared" si="73"/>
        <v>6.7130403728925324E-4</v>
      </c>
      <c r="AI55" s="134">
        <f>SUM(V55:AC55)</f>
        <v>0.99999999999999989</v>
      </c>
      <c r="AJ55" s="3" t="str">
        <f t="shared" si="63"/>
        <v/>
      </c>
    </row>
    <row r="56" spans="1:36" ht="15" thickBot="1">
      <c r="A56"/>
      <c r="B56" s="51"/>
      <c r="C56" s="51"/>
      <c r="D56" s="51"/>
      <c r="E56" s="51"/>
      <c r="F56" s="51"/>
      <c r="G56" s="51"/>
      <c r="H56" s="51"/>
      <c r="I56" s="51"/>
      <c r="K56"/>
      <c r="L56" s="51"/>
      <c r="M56" s="51"/>
      <c r="N56" s="51"/>
      <c r="O56" s="51"/>
      <c r="P56" s="51"/>
      <c r="Q56" s="51"/>
      <c r="R56" s="51"/>
      <c r="S56" s="51"/>
      <c r="U56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135"/>
    </row>
    <row r="57" spans="1:36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  <c r="K57" s="409" t="s">
        <v>48</v>
      </c>
      <c r="L57" s="84" t="s">
        <v>0</v>
      </c>
      <c r="M57" s="84" t="s">
        <v>1</v>
      </c>
      <c r="N57" s="84" t="s">
        <v>2</v>
      </c>
      <c r="O57" s="84" t="s">
        <v>3</v>
      </c>
      <c r="P57" s="84" t="s">
        <v>27</v>
      </c>
      <c r="Q57" s="84" t="s">
        <v>4</v>
      </c>
      <c r="R57" s="84" t="s">
        <v>5</v>
      </c>
      <c r="S57" s="85" t="s">
        <v>6</v>
      </c>
      <c r="U57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135"/>
    </row>
    <row r="58" spans="1:36" ht="15">
      <c r="A58" s="451" t="s">
        <v>48</v>
      </c>
      <c r="B58" s="387" t="s">
        <v>115</v>
      </c>
      <c r="C58" s="388"/>
      <c r="D58" s="388"/>
      <c r="E58" s="388"/>
      <c r="F58" s="388"/>
      <c r="G58" s="388"/>
      <c r="H58" s="388"/>
      <c r="I58" s="389"/>
      <c r="K58" s="410" t="s">
        <v>48</v>
      </c>
      <c r="L58" s="390" t="s">
        <v>115</v>
      </c>
      <c r="M58" s="391"/>
      <c r="N58" s="391"/>
      <c r="O58" s="391"/>
      <c r="P58" s="391"/>
      <c r="Q58" s="391"/>
      <c r="R58" s="391"/>
      <c r="S58" s="392"/>
      <c r="U58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135"/>
    </row>
    <row r="59" spans="1:36" ht="15">
      <c r="A59" s="27" t="s">
        <v>7</v>
      </c>
      <c r="B59" s="393"/>
      <c r="C59" s="399"/>
      <c r="D59" s="399"/>
      <c r="E59" s="394"/>
      <c r="F59" s="38">
        <f>F449+F475+F501+F527+F553</f>
        <v>3.3763043980198502</v>
      </c>
      <c r="G59" s="393"/>
      <c r="H59" s="394"/>
      <c r="I59" s="40">
        <f>SUM(B59:H59)</f>
        <v>3.3763043980198502</v>
      </c>
      <c r="K59" s="83" t="s">
        <v>7</v>
      </c>
      <c r="L59" s="393"/>
      <c r="M59" s="399"/>
      <c r="N59" s="399"/>
      <c r="O59" s="394"/>
      <c r="P59" s="38">
        <f>P449+P475+P501+P527+P553</f>
        <v>0</v>
      </c>
      <c r="Q59" s="393"/>
      <c r="R59" s="402"/>
      <c r="S59" s="103">
        <f>SUM(L59:R59)</f>
        <v>0</v>
      </c>
      <c r="U59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135"/>
    </row>
    <row r="60" spans="1:36" ht="15">
      <c r="A60" s="28" t="s">
        <v>8</v>
      </c>
      <c r="B60" s="395"/>
      <c r="C60" s="400"/>
      <c r="D60" s="400"/>
      <c r="E60" s="396"/>
      <c r="F60" s="41">
        <f t="shared" ref="F60:F79" si="74">F450+F476+F502+F528+F554</f>
        <v>0</v>
      </c>
      <c r="G60" s="395"/>
      <c r="H60" s="396"/>
      <c r="I60" s="43">
        <f t="shared" ref="I60:I79" si="75">SUM(B60:H60)</f>
        <v>0</v>
      </c>
      <c r="K60" s="75" t="s">
        <v>8</v>
      </c>
      <c r="L60" s="395"/>
      <c r="M60" s="400"/>
      <c r="N60" s="400"/>
      <c r="O60" s="396"/>
      <c r="P60" s="88">
        <f t="shared" ref="P60:P79" si="76">P450+P476+P502+P528+P554</f>
        <v>0</v>
      </c>
      <c r="Q60" s="395"/>
      <c r="R60" s="403"/>
      <c r="S60" s="90">
        <f t="shared" ref="S60:S79" si="77">SUM(L60:R60)</f>
        <v>0</v>
      </c>
      <c r="U60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135"/>
    </row>
    <row r="61" spans="1:36" ht="15">
      <c r="A61" s="29" t="s">
        <v>10</v>
      </c>
      <c r="B61" s="395"/>
      <c r="C61" s="400"/>
      <c r="D61" s="400"/>
      <c r="E61" s="396"/>
      <c r="F61" s="44">
        <f t="shared" si="74"/>
        <v>0</v>
      </c>
      <c r="G61" s="395"/>
      <c r="H61" s="396"/>
      <c r="I61" s="40">
        <f t="shared" si="75"/>
        <v>0</v>
      </c>
      <c r="K61" s="76" t="s">
        <v>10</v>
      </c>
      <c r="L61" s="395"/>
      <c r="M61" s="400"/>
      <c r="N61" s="400"/>
      <c r="O61" s="396"/>
      <c r="P61" s="44">
        <f t="shared" si="76"/>
        <v>0</v>
      </c>
      <c r="Q61" s="395"/>
      <c r="R61" s="403"/>
      <c r="S61" s="87">
        <f t="shared" si="77"/>
        <v>0</v>
      </c>
      <c r="U6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135"/>
    </row>
    <row r="62" spans="1:36" ht="15">
      <c r="A62" s="28" t="s">
        <v>52</v>
      </c>
      <c r="B62" s="395"/>
      <c r="C62" s="400"/>
      <c r="D62" s="400"/>
      <c r="E62" s="396"/>
      <c r="F62" s="41">
        <f t="shared" si="74"/>
        <v>0</v>
      </c>
      <c r="G62" s="395"/>
      <c r="H62" s="396"/>
      <c r="I62" s="43">
        <f t="shared" si="75"/>
        <v>0</v>
      </c>
      <c r="K62" s="75" t="s">
        <v>52</v>
      </c>
      <c r="L62" s="395"/>
      <c r="M62" s="400"/>
      <c r="N62" s="400"/>
      <c r="O62" s="396"/>
      <c r="P62" s="88">
        <f t="shared" si="76"/>
        <v>0</v>
      </c>
      <c r="Q62" s="395"/>
      <c r="R62" s="403"/>
      <c r="S62" s="90">
        <f t="shared" si="77"/>
        <v>0</v>
      </c>
      <c r="U62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135"/>
    </row>
    <row r="63" spans="1:36" ht="15">
      <c r="A63" s="29" t="s">
        <v>16</v>
      </c>
      <c r="B63" s="395"/>
      <c r="C63" s="400"/>
      <c r="D63" s="400"/>
      <c r="E63" s="396"/>
      <c r="F63" s="44">
        <f t="shared" si="74"/>
        <v>0</v>
      </c>
      <c r="G63" s="395"/>
      <c r="H63" s="396"/>
      <c r="I63" s="40">
        <f t="shared" si="75"/>
        <v>0</v>
      </c>
      <c r="K63" s="76" t="s">
        <v>16</v>
      </c>
      <c r="L63" s="395"/>
      <c r="M63" s="400"/>
      <c r="N63" s="400"/>
      <c r="O63" s="396"/>
      <c r="P63" s="44">
        <f t="shared" si="76"/>
        <v>0</v>
      </c>
      <c r="Q63" s="395"/>
      <c r="R63" s="403"/>
      <c r="S63" s="87">
        <f t="shared" si="77"/>
        <v>0</v>
      </c>
      <c r="U63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135"/>
    </row>
    <row r="64" spans="1:36" ht="15">
      <c r="A64" s="28" t="s">
        <v>64</v>
      </c>
      <c r="B64" s="395"/>
      <c r="C64" s="400"/>
      <c r="D64" s="400"/>
      <c r="E64" s="396"/>
      <c r="F64" s="41">
        <f t="shared" si="74"/>
        <v>0</v>
      </c>
      <c r="G64" s="395"/>
      <c r="H64" s="396"/>
      <c r="I64" s="43">
        <f t="shared" si="75"/>
        <v>0</v>
      </c>
      <c r="K64" s="75" t="s">
        <v>64</v>
      </c>
      <c r="L64" s="395"/>
      <c r="M64" s="400"/>
      <c r="N64" s="400"/>
      <c r="O64" s="396"/>
      <c r="P64" s="88">
        <f t="shared" si="76"/>
        <v>0</v>
      </c>
      <c r="Q64" s="395"/>
      <c r="R64" s="403"/>
      <c r="S64" s="90">
        <f t="shared" si="77"/>
        <v>0</v>
      </c>
      <c r="U64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135"/>
    </row>
    <row r="65" spans="1:35" ht="15">
      <c r="A65" s="29" t="s">
        <v>54</v>
      </c>
      <c r="B65" s="395"/>
      <c r="C65" s="400"/>
      <c r="D65" s="400"/>
      <c r="E65" s="396"/>
      <c r="F65" s="44">
        <f t="shared" si="74"/>
        <v>19708.957473463124</v>
      </c>
      <c r="G65" s="395"/>
      <c r="H65" s="396"/>
      <c r="I65" s="40">
        <f t="shared" si="75"/>
        <v>19708.957473463124</v>
      </c>
      <c r="K65" s="76" t="s">
        <v>54</v>
      </c>
      <c r="L65" s="395"/>
      <c r="M65" s="400"/>
      <c r="N65" s="400"/>
      <c r="O65" s="396"/>
      <c r="P65" s="44">
        <f t="shared" si="76"/>
        <v>3572.7465211594345</v>
      </c>
      <c r="Q65" s="395"/>
      <c r="R65" s="403"/>
      <c r="S65" s="87">
        <f t="shared" si="77"/>
        <v>3572.7465211594345</v>
      </c>
      <c r="U65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135"/>
    </row>
    <row r="66" spans="1:35" ht="15">
      <c r="A66" s="28" t="s">
        <v>12</v>
      </c>
      <c r="B66" s="395"/>
      <c r="C66" s="400"/>
      <c r="D66" s="400"/>
      <c r="E66" s="396"/>
      <c r="F66" s="41">
        <f t="shared" si="74"/>
        <v>6520.0045094993566</v>
      </c>
      <c r="G66" s="395"/>
      <c r="H66" s="396"/>
      <c r="I66" s="43">
        <f t="shared" si="75"/>
        <v>6520.0045094993566</v>
      </c>
      <c r="K66" s="75" t="s">
        <v>12</v>
      </c>
      <c r="L66" s="395"/>
      <c r="M66" s="400"/>
      <c r="N66" s="400"/>
      <c r="O66" s="396"/>
      <c r="P66" s="88">
        <f t="shared" si="76"/>
        <v>2221.5531539138692</v>
      </c>
      <c r="Q66" s="395"/>
      <c r="R66" s="403"/>
      <c r="S66" s="90">
        <f t="shared" si="77"/>
        <v>2221.5531539138692</v>
      </c>
      <c r="U66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135"/>
    </row>
    <row r="67" spans="1:35" ht="15">
      <c r="A67" s="29" t="s">
        <v>55</v>
      </c>
      <c r="B67" s="395"/>
      <c r="C67" s="400"/>
      <c r="D67" s="400"/>
      <c r="E67" s="396"/>
      <c r="F67" s="44">
        <f t="shared" si="74"/>
        <v>902.87730574472039</v>
      </c>
      <c r="G67" s="395"/>
      <c r="H67" s="396"/>
      <c r="I67" s="40">
        <f t="shared" si="75"/>
        <v>902.87730574472039</v>
      </c>
      <c r="K67" s="76" t="s">
        <v>55</v>
      </c>
      <c r="L67" s="395"/>
      <c r="M67" s="400"/>
      <c r="N67" s="400"/>
      <c r="O67" s="396"/>
      <c r="P67" s="44">
        <f t="shared" si="76"/>
        <v>1.1546319456101628E-14</v>
      </c>
      <c r="Q67" s="395"/>
      <c r="R67" s="403"/>
      <c r="S67" s="87">
        <f t="shared" si="77"/>
        <v>1.1546319456101628E-14</v>
      </c>
      <c r="U67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135"/>
    </row>
    <row r="68" spans="1:35" ht="15">
      <c r="A68" s="28" t="s">
        <v>17</v>
      </c>
      <c r="B68" s="395"/>
      <c r="C68" s="400"/>
      <c r="D68" s="400"/>
      <c r="E68" s="396"/>
      <c r="F68" s="41">
        <f t="shared" si="74"/>
        <v>12.209519454221626</v>
      </c>
      <c r="G68" s="395"/>
      <c r="H68" s="396"/>
      <c r="I68" s="43">
        <f t="shared" si="75"/>
        <v>12.209519454221626</v>
      </c>
      <c r="K68" s="75" t="s">
        <v>17</v>
      </c>
      <c r="L68" s="395"/>
      <c r="M68" s="400"/>
      <c r="N68" s="400"/>
      <c r="O68" s="396"/>
      <c r="P68" s="88">
        <f t="shared" si="76"/>
        <v>12.209519454221606</v>
      </c>
      <c r="Q68" s="395"/>
      <c r="R68" s="403"/>
      <c r="S68" s="90">
        <f t="shared" si="77"/>
        <v>12.209519454221606</v>
      </c>
      <c r="U68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135"/>
    </row>
    <row r="69" spans="1:35" ht="15">
      <c r="A69" s="29" t="s">
        <v>139</v>
      </c>
      <c r="B69" s="395"/>
      <c r="C69" s="400"/>
      <c r="D69" s="400"/>
      <c r="E69" s="396"/>
      <c r="F69" s="44">
        <f t="shared" si="74"/>
        <v>0.76851581469500607</v>
      </c>
      <c r="G69" s="395"/>
      <c r="H69" s="396"/>
      <c r="I69" s="40">
        <f t="shared" si="75"/>
        <v>0.76851581469500607</v>
      </c>
      <c r="K69" s="76" t="s">
        <v>139</v>
      </c>
      <c r="L69" s="395"/>
      <c r="M69" s="400"/>
      <c r="N69" s="400"/>
      <c r="O69" s="396"/>
      <c r="P69" s="44">
        <f t="shared" si="76"/>
        <v>0.76851581469333041</v>
      </c>
      <c r="Q69" s="395"/>
      <c r="R69" s="403"/>
      <c r="S69" s="87">
        <f t="shared" si="77"/>
        <v>0.76851581469333041</v>
      </c>
      <c r="U69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135"/>
    </row>
    <row r="70" spans="1:35" ht="15">
      <c r="A70" s="28" t="s">
        <v>25</v>
      </c>
      <c r="B70" s="395"/>
      <c r="C70" s="400"/>
      <c r="D70" s="400"/>
      <c r="E70" s="396"/>
      <c r="F70" s="41">
        <f t="shared" si="74"/>
        <v>1643.5269187086813</v>
      </c>
      <c r="G70" s="395"/>
      <c r="H70" s="396"/>
      <c r="I70" s="43">
        <f t="shared" si="75"/>
        <v>1643.5269187086813</v>
      </c>
      <c r="K70" s="75" t="s">
        <v>25</v>
      </c>
      <c r="L70" s="395"/>
      <c r="M70" s="400"/>
      <c r="N70" s="400"/>
      <c r="O70" s="396"/>
      <c r="P70" s="88">
        <f t="shared" si="76"/>
        <v>2.0179413695586845E-12</v>
      </c>
      <c r="Q70" s="395"/>
      <c r="R70" s="403"/>
      <c r="S70" s="90">
        <f t="shared" si="77"/>
        <v>2.0179413695586845E-12</v>
      </c>
      <c r="U70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135"/>
    </row>
    <row r="71" spans="1:35" ht="15">
      <c r="A71" s="29" t="s">
        <v>24</v>
      </c>
      <c r="B71" s="395"/>
      <c r="C71" s="400"/>
      <c r="D71" s="400"/>
      <c r="E71" s="396"/>
      <c r="F71" s="44">
        <f t="shared" si="74"/>
        <v>0</v>
      </c>
      <c r="G71" s="395"/>
      <c r="H71" s="396"/>
      <c r="I71" s="40">
        <f t="shared" si="75"/>
        <v>0</v>
      </c>
      <c r="K71" s="76" t="s">
        <v>24</v>
      </c>
      <c r="L71" s="395"/>
      <c r="M71" s="400"/>
      <c r="N71" s="400"/>
      <c r="O71" s="396"/>
      <c r="P71" s="44">
        <f t="shared" si="76"/>
        <v>-3.6415315207705135E-14</v>
      </c>
      <c r="Q71" s="395"/>
      <c r="R71" s="403"/>
      <c r="S71" s="87">
        <f t="shared" si="77"/>
        <v>-3.6415315207705135E-14</v>
      </c>
      <c r="U7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135"/>
    </row>
    <row r="72" spans="1:35" ht="15">
      <c r="A72" s="28" t="s">
        <v>56</v>
      </c>
      <c r="B72" s="395"/>
      <c r="C72" s="400"/>
      <c r="D72" s="400"/>
      <c r="E72" s="396"/>
      <c r="F72" s="41">
        <f t="shared" si="74"/>
        <v>0.23136256970588234</v>
      </c>
      <c r="G72" s="395"/>
      <c r="H72" s="396"/>
      <c r="I72" s="43">
        <f t="shared" si="75"/>
        <v>0.23136256970588234</v>
      </c>
      <c r="K72" s="75" t="s">
        <v>56</v>
      </c>
      <c r="L72" s="395"/>
      <c r="M72" s="400"/>
      <c r="N72" s="400"/>
      <c r="O72" s="396"/>
      <c r="P72" s="88">
        <f t="shared" si="76"/>
        <v>-6.2858659249931392E-13</v>
      </c>
      <c r="Q72" s="395"/>
      <c r="R72" s="403"/>
      <c r="S72" s="90">
        <f t="shared" si="77"/>
        <v>-6.2858659249931392E-13</v>
      </c>
      <c r="U72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135"/>
    </row>
    <row r="73" spans="1:35" ht="15">
      <c r="A73" s="29" t="s">
        <v>22</v>
      </c>
      <c r="B73" s="395"/>
      <c r="C73" s="400"/>
      <c r="D73" s="400"/>
      <c r="E73" s="396"/>
      <c r="F73" s="52">
        <f t="shared" si="74"/>
        <v>284.67336054869082</v>
      </c>
      <c r="G73" s="395"/>
      <c r="H73" s="396"/>
      <c r="I73" s="40">
        <f t="shared" si="75"/>
        <v>284.67336054869082</v>
      </c>
      <c r="K73" s="76" t="s">
        <v>22</v>
      </c>
      <c r="L73" s="395"/>
      <c r="M73" s="400"/>
      <c r="N73" s="400"/>
      <c r="O73" s="396"/>
      <c r="P73" s="44">
        <f t="shared" si="76"/>
        <v>191.68151820727405</v>
      </c>
      <c r="Q73" s="395"/>
      <c r="R73" s="403"/>
      <c r="S73" s="87">
        <f t="shared" si="77"/>
        <v>191.68151820727405</v>
      </c>
      <c r="U73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135"/>
    </row>
    <row r="74" spans="1:35" ht="15">
      <c r="A74" s="28" t="s">
        <v>21</v>
      </c>
      <c r="B74" s="395"/>
      <c r="C74" s="400"/>
      <c r="D74" s="400"/>
      <c r="E74" s="396"/>
      <c r="F74" s="41">
        <f t="shared" si="74"/>
        <v>0</v>
      </c>
      <c r="G74" s="395"/>
      <c r="H74" s="396"/>
      <c r="I74" s="43">
        <f t="shared" si="75"/>
        <v>0</v>
      </c>
      <c r="K74" s="75" t="s">
        <v>21</v>
      </c>
      <c r="L74" s="395"/>
      <c r="M74" s="400"/>
      <c r="N74" s="400"/>
      <c r="O74" s="396"/>
      <c r="P74" s="88">
        <f t="shared" si="76"/>
        <v>0</v>
      </c>
      <c r="Q74" s="395"/>
      <c r="R74" s="403"/>
      <c r="S74" s="90">
        <f t="shared" si="77"/>
        <v>0</v>
      </c>
      <c r="U74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135"/>
    </row>
    <row r="75" spans="1:35" ht="15">
      <c r="A75" s="30" t="s">
        <v>60</v>
      </c>
      <c r="B75" s="395"/>
      <c r="C75" s="400"/>
      <c r="D75" s="400"/>
      <c r="E75" s="396"/>
      <c r="F75" s="44">
        <f t="shared" si="74"/>
        <v>0</v>
      </c>
      <c r="G75" s="395"/>
      <c r="H75" s="396"/>
      <c r="I75" s="40">
        <f t="shared" si="75"/>
        <v>0</v>
      </c>
      <c r="K75" s="77" t="s">
        <v>60</v>
      </c>
      <c r="L75" s="395"/>
      <c r="M75" s="400"/>
      <c r="N75" s="400"/>
      <c r="O75" s="396"/>
      <c r="P75" s="44">
        <f t="shared" si="76"/>
        <v>0</v>
      </c>
      <c r="Q75" s="395"/>
      <c r="R75" s="403"/>
      <c r="S75" s="87">
        <f t="shared" si="77"/>
        <v>0</v>
      </c>
      <c r="U75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135"/>
    </row>
    <row r="76" spans="1:35">
      <c r="A76" s="57" t="s">
        <v>23</v>
      </c>
      <c r="B76" s="395"/>
      <c r="C76" s="400"/>
      <c r="D76" s="400"/>
      <c r="E76" s="396"/>
      <c r="F76" s="61">
        <f t="shared" si="74"/>
        <v>0</v>
      </c>
      <c r="G76" s="395"/>
      <c r="H76" s="396"/>
      <c r="I76" s="63">
        <f t="shared" si="75"/>
        <v>0</v>
      </c>
      <c r="K76" s="78" t="s">
        <v>23</v>
      </c>
      <c r="L76" s="395"/>
      <c r="M76" s="400"/>
      <c r="N76" s="400"/>
      <c r="O76" s="396"/>
      <c r="P76" s="91">
        <f t="shared" si="76"/>
        <v>0</v>
      </c>
      <c r="Q76" s="395"/>
      <c r="R76" s="403"/>
      <c r="S76" s="93">
        <f t="shared" si="77"/>
        <v>0</v>
      </c>
      <c r="U76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135"/>
    </row>
    <row r="77" spans="1:35">
      <c r="A77" s="58" t="s">
        <v>19</v>
      </c>
      <c r="B77" s="395"/>
      <c r="C77" s="400"/>
      <c r="D77" s="400"/>
      <c r="E77" s="396"/>
      <c r="F77" s="64">
        <f t="shared" si="74"/>
        <v>0</v>
      </c>
      <c r="G77" s="395"/>
      <c r="H77" s="396"/>
      <c r="I77" s="66">
        <f t="shared" si="75"/>
        <v>0</v>
      </c>
      <c r="K77" s="79" t="s">
        <v>19</v>
      </c>
      <c r="L77" s="395"/>
      <c r="M77" s="400"/>
      <c r="N77" s="400"/>
      <c r="O77" s="396"/>
      <c r="P77" s="64">
        <f t="shared" si="76"/>
        <v>0</v>
      </c>
      <c r="Q77" s="395"/>
      <c r="R77" s="403"/>
      <c r="S77" s="95">
        <f t="shared" si="77"/>
        <v>0</v>
      </c>
      <c r="U77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135"/>
    </row>
    <row r="78" spans="1:35">
      <c r="A78" s="57" t="s">
        <v>20</v>
      </c>
      <c r="B78" s="395"/>
      <c r="C78" s="400"/>
      <c r="D78" s="400"/>
      <c r="E78" s="396"/>
      <c r="F78" s="61">
        <f t="shared" si="74"/>
        <v>0</v>
      </c>
      <c r="G78" s="395"/>
      <c r="H78" s="396"/>
      <c r="I78" s="63">
        <f t="shared" si="75"/>
        <v>0</v>
      </c>
      <c r="K78" s="78" t="s">
        <v>20</v>
      </c>
      <c r="L78" s="395"/>
      <c r="M78" s="400"/>
      <c r="N78" s="400"/>
      <c r="O78" s="396"/>
      <c r="P78" s="91">
        <f t="shared" si="76"/>
        <v>0</v>
      </c>
      <c r="Q78" s="395"/>
      <c r="R78" s="403"/>
      <c r="S78" s="93">
        <f t="shared" si="77"/>
        <v>0</v>
      </c>
      <c r="U78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135"/>
    </row>
    <row r="79" spans="1:35" ht="15" thickBot="1">
      <c r="A79" s="59" t="s">
        <v>11</v>
      </c>
      <c r="B79" s="397"/>
      <c r="C79" s="401"/>
      <c r="D79" s="401"/>
      <c r="E79" s="398"/>
      <c r="F79" s="54">
        <f t="shared" si="74"/>
        <v>0</v>
      </c>
      <c r="G79" s="397"/>
      <c r="H79" s="398"/>
      <c r="I79" s="68">
        <f t="shared" si="75"/>
        <v>0</v>
      </c>
      <c r="K79" s="80" t="s">
        <v>11</v>
      </c>
      <c r="L79" s="397"/>
      <c r="M79" s="401"/>
      <c r="N79" s="401"/>
      <c r="O79" s="398"/>
      <c r="P79" s="54">
        <f t="shared" si="76"/>
        <v>0</v>
      </c>
      <c r="Q79" s="397"/>
      <c r="R79" s="404"/>
      <c r="S79" s="97">
        <f t="shared" si="77"/>
        <v>0</v>
      </c>
      <c r="U79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135"/>
    </row>
    <row r="80" spans="1:35" ht="15">
      <c r="A80" s="35" t="s">
        <v>26</v>
      </c>
      <c r="B80" s="69">
        <f>SUM(B59:B75)</f>
        <v>0</v>
      </c>
      <c r="C80" s="69">
        <f t="shared" ref="C80:I80" si="78">SUM(C59:C75)</f>
        <v>0</v>
      </c>
      <c r="D80" s="69">
        <f t="shared" si="78"/>
        <v>0</v>
      </c>
      <c r="E80" s="69">
        <f t="shared" si="78"/>
        <v>0</v>
      </c>
      <c r="F80" s="69">
        <f t="shared" si="78"/>
        <v>29076.625270201217</v>
      </c>
      <c r="G80" s="69">
        <f t="shared" si="78"/>
        <v>0</v>
      </c>
      <c r="H80" s="70">
        <f t="shared" si="78"/>
        <v>0</v>
      </c>
      <c r="I80" s="40">
        <f t="shared" si="78"/>
        <v>29076.625270201217</v>
      </c>
      <c r="K80" s="81" t="s">
        <v>26</v>
      </c>
      <c r="L80" s="69">
        <f>SUM(L59:L75)</f>
        <v>0</v>
      </c>
      <c r="M80" s="69">
        <f t="shared" ref="M80:S80" si="79">SUM(M59:M75)</f>
        <v>0</v>
      </c>
      <c r="N80" s="69">
        <f t="shared" si="79"/>
        <v>0</v>
      </c>
      <c r="O80" s="69">
        <f t="shared" si="79"/>
        <v>0</v>
      </c>
      <c r="P80" s="69">
        <f t="shared" si="79"/>
        <v>5998.9592285494937</v>
      </c>
      <c r="Q80" s="69">
        <f t="shared" si="79"/>
        <v>0</v>
      </c>
      <c r="R80" s="70">
        <f t="shared" si="79"/>
        <v>0</v>
      </c>
      <c r="S80" s="98">
        <f t="shared" si="79"/>
        <v>5998.9592285494937</v>
      </c>
      <c r="U80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135"/>
    </row>
    <row r="81" spans="1:35" s="3" customFormat="1" ht="15" thickBot="1">
      <c r="A81" s="32" t="s">
        <v>83</v>
      </c>
      <c r="B81" s="49">
        <f>IF($I80=0,"-",B80/$I80)</f>
        <v>0</v>
      </c>
      <c r="C81" s="49">
        <f t="shared" ref="C81:H81" si="80">IF($I80=0,"-",C80/$I80)</f>
        <v>0</v>
      </c>
      <c r="D81" s="49">
        <f t="shared" si="80"/>
        <v>0</v>
      </c>
      <c r="E81" s="49">
        <f t="shared" si="80"/>
        <v>0</v>
      </c>
      <c r="F81" s="49">
        <f t="shared" si="80"/>
        <v>1</v>
      </c>
      <c r="G81" s="49">
        <f t="shared" si="80"/>
        <v>0</v>
      </c>
      <c r="H81" s="49">
        <f t="shared" si="80"/>
        <v>0</v>
      </c>
      <c r="I81" s="50">
        <f>SUM(B81:H81)</f>
        <v>1</v>
      </c>
      <c r="J81" s="5"/>
      <c r="K81" s="82" t="s">
        <v>83</v>
      </c>
      <c r="L81" s="145">
        <f>IF($S80=0,"-",L80/$S80)</f>
        <v>0</v>
      </c>
      <c r="M81" s="145">
        <f t="shared" ref="M81:R81" si="81">IF($S80=0,"-",M80/$S80)</f>
        <v>0</v>
      </c>
      <c r="N81" s="145">
        <f t="shared" si="81"/>
        <v>0</v>
      </c>
      <c r="O81" s="145">
        <f t="shared" si="81"/>
        <v>0</v>
      </c>
      <c r="P81" s="145">
        <f t="shared" si="81"/>
        <v>1</v>
      </c>
      <c r="Q81" s="145">
        <f t="shared" si="81"/>
        <v>0</v>
      </c>
      <c r="R81" s="145">
        <f t="shared" si="81"/>
        <v>0</v>
      </c>
      <c r="S81" s="146">
        <f>SUM(L81:R81)</f>
        <v>1</v>
      </c>
      <c r="T81" s="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5" thickBot="1">
      <c r="A82" s="33"/>
      <c r="B82" s="33"/>
      <c r="C82" s="33"/>
      <c r="D82" s="33"/>
      <c r="E82" s="33"/>
      <c r="F82" s="33"/>
      <c r="G82" s="33"/>
      <c r="H82" s="33"/>
      <c r="I82" s="33"/>
      <c r="K82" s="33"/>
      <c r="L82" s="51"/>
      <c r="M82" s="51"/>
      <c r="N82" s="51"/>
      <c r="O82" s="51"/>
      <c r="P82" s="51"/>
      <c r="Q82" s="51"/>
      <c r="R82" s="51"/>
      <c r="S82" s="51"/>
      <c r="U82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135"/>
    </row>
    <row r="83" spans="1:35" ht="43.5" customHeight="1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  <c r="K83" s="411" t="s">
        <v>50</v>
      </c>
      <c r="L83" s="84" t="s">
        <v>0</v>
      </c>
      <c r="M83" s="84" t="s">
        <v>1</v>
      </c>
      <c r="N83" s="84" t="s">
        <v>2</v>
      </c>
      <c r="O83" s="84" t="s">
        <v>3</v>
      </c>
      <c r="P83" s="84" t="s">
        <v>27</v>
      </c>
      <c r="Q83" s="84" t="s">
        <v>4</v>
      </c>
      <c r="R83" s="84" t="s">
        <v>5</v>
      </c>
      <c r="S83" s="85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35" ht="15">
      <c r="A84" s="453" t="s">
        <v>50</v>
      </c>
      <c r="B84" s="387" t="s">
        <v>115</v>
      </c>
      <c r="C84" s="388"/>
      <c r="D84" s="388"/>
      <c r="E84" s="388"/>
      <c r="F84" s="388"/>
      <c r="G84" s="388"/>
      <c r="H84" s="388"/>
      <c r="I84" s="389"/>
      <c r="K84" s="412" t="s">
        <v>50</v>
      </c>
      <c r="L84" s="390" t="s">
        <v>115</v>
      </c>
      <c r="M84" s="391"/>
      <c r="N84" s="391"/>
      <c r="O84" s="391"/>
      <c r="P84" s="391"/>
      <c r="Q84" s="391"/>
      <c r="R84" s="391"/>
      <c r="S84" s="392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35" ht="15">
      <c r="A85" s="27" t="s">
        <v>7</v>
      </c>
      <c r="B85" s="38">
        <f t="shared" ref="B85:H105" si="82">B579+B605+B631</f>
        <v>76.255653413808091</v>
      </c>
      <c r="C85" s="38">
        <f t="shared" si="82"/>
        <v>0</v>
      </c>
      <c r="D85" s="38">
        <f t="shared" si="82"/>
        <v>8.6919490101512409</v>
      </c>
      <c r="E85" s="38">
        <f t="shared" si="82"/>
        <v>0</v>
      </c>
      <c r="F85" s="38">
        <f t="shared" si="82"/>
        <v>0</v>
      </c>
      <c r="G85" s="38">
        <f t="shared" si="82"/>
        <v>0</v>
      </c>
      <c r="H85" s="38">
        <f t="shared" si="82"/>
        <v>0</v>
      </c>
      <c r="I85" s="40">
        <f>SUM(B85:H85)</f>
        <v>84.947602423959324</v>
      </c>
      <c r="K85" s="83" t="s">
        <v>7</v>
      </c>
      <c r="L85" s="38">
        <f t="shared" ref="L85:R105" si="83">L579+L605+L631</f>
        <v>76.255653413808091</v>
      </c>
      <c r="M85" s="38">
        <f t="shared" si="83"/>
        <v>0</v>
      </c>
      <c r="N85" s="38">
        <f t="shared" si="83"/>
        <v>8.6919490101512409</v>
      </c>
      <c r="O85" s="38">
        <f t="shared" si="83"/>
        <v>0</v>
      </c>
      <c r="P85" s="38">
        <f t="shared" si="83"/>
        <v>3.3763043980198502</v>
      </c>
      <c r="Q85" s="38">
        <f t="shared" si="83"/>
        <v>0</v>
      </c>
      <c r="R85" s="38">
        <f t="shared" si="83"/>
        <v>0</v>
      </c>
      <c r="S85" s="103">
        <f>SUM(L85:R85)</f>
        <v>88.323906821979179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35" ht="15">
      <c r="A86" s="28" t="s">
        <v>8</v>
      </c>
      <c r="B86" s="41">
        <f t="shared" si="82"/>
        <v>96.445884854462037</v>
      </c>
      <c r="C86" s="41">
        <f t="shared" si="82"/>
        <v>0</v>
      </c>
      <c r="D86" s="41">
        <f t="shared" si="82"/>
        <v>9.2960815807107497</v>
      </c>
      <c r="E86" s="41">
        <f t="shared" si="82"/>
        <v>0</v>
      </c>
      <c r="F86" s="41">
        <f t="shared" si="82"/>
        <v>0</v>
      </c>
      <c r="G86" s="41">
        <f t="shared" si="82"/>
        <v>0</v>
      </c>
      <c r="H86" s="41">
        <f t="shared" si="82"/>
        <v>0</v>
      </c>
      <c r="I86" s="43">
        <f t="shared" ref="I86:I105" si="84">SUM(B86:H86)</f>
        <v>105.74196643517278</v>
      </c>
      <c r="K86" s="75" t="s">
        <v>8</v>
      </c>
      <c r="L86" s="88">
        <f t="shared" si="83"/>
        <v>96.445884854462037</v>
      </c>
      <c r="M86" s="88">
        <f t="shared" si="83"/>
        <v>0</v>
      </c>
      <c r="N86" s="88">
        <f t="shared" si="83"/>
        <v>9.2960815807107497</v>
      </c>
      <c r="O86" s="88">
        <f t="shared" si="83"/>
        <v>0</v>
      </c>
      <c r="P86" s="88">
        <f t="shared" si="83"/>
        <v>0</v>
      </c>
      <c r="Q86" s="88">
        <f t="shared" si="83"/>
        <v>0</v>
      </c>
      <c r="R86" s="88">
        <f t="shared" si="83"/>
        <v>0</v>
      </c>
      <c r="S86" s="90">
        <f t="shared" ref="S86:S105" si="85">SUM(L86:R86)</f>
        <v>105.74196643517278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35" ht="15">
      <c r="A87" s="29" t="s">
        <v>10</v>
      </c>
      <c r="B87" s="44">
        <f t="shared" si="82"/>
        <v>56.953051022925251</v>
      </c>
      <c r="C87" s="44">
        <f t="shared" si="82"/>
        <v>0</v>
      </c>
      <c r="D87" s="44">
        <f t="shared" si="82"/>
        <v>4.9125489780170746</v>
      </c>
      <c r="E87" s="44">
        <f t="shared" si="82"/>
        <v>0</v>
      </c>
      <c r="F87" s="44">
        <f t="shared" si="82"/>
        <v>0</v>
      </c>
      <c r="G87" s="44">
        <f t="shared" si="82"/>
        <v>0</v>
      </c>
      <c r="H87" s="44">
        <f t="shared" si="82"/>
        <v>0</v>
      </c>
      <c r="I87" s="40">
        <f t="shared" si="84"/>
        <v>61.865600000942322</v>
      </c>
      <c r="K87" s="76" t="s">
        <v>10</v>
      </c>
      <c r="L87" s="44">
        <f t="shared" si="83"/>
        <v>56.953051022925251</v>
      </c>
      <c r="M87" s="44">
        <f t="shared" si="83"/>
        <v>0</v>
      </c>
      <c r="N87" s="44">
        <f t="shared" si="83"/>
        <v>4.9125489780170746</v>
      </c>
      <c r="O87" s="44">
        <f t="shared" si="83"/>
        <v>0</v>
      </c>
      <c r="P87" s="44">
        <f t="shared" si="83"/>
        <v>0</v>
      </c>
      <c r="Q87" s="44">
        <f t="shared" si="83"/>
        <v>0</v>
      </c>
      <c r="R87" s="44">
        <f t="shared" si="83"/>
        <v>0</v>
      </c>
      <c r="S87" s="87">
        <f t="shared" si="85"/>
        <v>61.865600000942322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35" ht="15">
      <c r="A88" s="28" t="s">
        <v>52</v>
      </c>
      <c r="B88" s="41">
        <f t="shared" si="82"/>
        <v>0</v>
      </c>
      <c r="C88" s="41">
        <f t="shared" si="82"/>
        <v>0</v>
      </c>
      <c r="D88" s="41">
        <f t="shared" si="82"/>
        <v>0</v>
      </c>
      <c r="E88" s="41">
        <f t="shared" si="82"/>
        <v>0</v>
      </c>
      <c r="F88" s="41">
        <f t="shared" si="82"/>
        <v>0</v>
      </c>
      <c r="G88" s="41">
        <f t="shared" si="82"/>
        <v>0</v>
      </c>
      <c r="H88" s="41">
        <f t="shared" si="82"/>
        <v>0</v>
      </c>
      <c r="I88" s="43">
        <f t="shared" si="84"/>
        <v>0</v>
      </c>
      <c r="K88" s="75" t="s">
        <v>52</v>
      </c>
      <c r="L88" s="88">
        <f t="shared" si="83"/>
        <v>0</v>
      </c>
      <c r="M88" s="88">
        <f t="shared" si="83"/>
        <v>0</v>
      </c>
      <c r="N88" s="88">
        <f t="shared" si="83"/>
        <v>0</v>
      </c>
      <c r="O88" s="88">
        <f t="shared" si="83"/>
        <v>0</v>
      </c>
      <c r="P88" s="88">
        <f t="shared" si="83"/>
        <v>0</v>
      </c>
      <c r="Q88" s="88">
        <f t="shared" si="83"/>
        <v>0</v>
      </c>
      <c r="R88" s="88">
        <f t="shared" si="83"/>
        <v>0</v>
      </c>
      <c r="S88" s="90">
        <f t="shared" si="85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35" ht="15">
      <c r="A89" s="29" t="s">
        <v>16</v>
      </c>
      <c r="B89" s="44">
        <f t="shared" si="82"/>
        <v>1117.3195148907271</v>
      </c>
      <c r="C89" s="44">
        <f t="shared" si="82"/>
        <v>52.99082900870188</v>
      </c>
      <c r="D89" s="44">
        <f t="shared" si="82"/>
        <v>108.39920623641953</v>
      </c>
      <c r="E89" s="44">
        <f t="shared" si="82"/>
        <v>25.16760969954694</v>
      </c>
      <c r="F89" s="44">
        <f t="shared" si="82"/>
        <v>0</v>
      </c>
      <c r="G89" s="44">
        <f t="shared" si="82"/>
        <v>0</v>
      </c>
      <c r="H89" s="44">
        <f t="shared" si="82"/>
        <v>0</v>
      </c>
      <c r="I89" s="40">
        <f t="shared" si="84"/>
        <v>1303.8771598353956</v>
      </c>
      <c r="K89" s="76" t="s">
        <v>16</v>
      </c>
      <c r="L89" s="44">
        <f t="shared" si="83"/>
        <v>1117.3195148907271</v>
      </c>
      <c r="M89" s="44">
        <f t="shared" si="83"/>
        <v>52.99082900870188</v>
      </c>
      <c r="N89" s="44">
        <f t="shared" si="83"/>
        <v>108.39920623641953</v>
      </c>
      <c r="O89" s="44">
        <f t="shared" si="83"/>
        <v>25.16760969954694</v>
      </c>
      <c r="P89" s="44">
        <f t="shared" si="83"/>
        <v>0</v>
      </c>
      <c r="Q89" s="44">
        <f t="shared" si="83"/>
        <v>0</v>
      </c>
      <c r="R89" s="44">
        <f t="shared" si="83"/>
        <v>0</v>
      </c>
      <c r="S89" s="87">
        <f t="shared" si="85"/>
        <v>1303.8771598353956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35" ht="15">
      <c r="A90" s="28" t="s">
        <v>64</v>
      </c>
      <c r="B90" s="41">
        <f t="shared" si="82"/>
        <v>10218.300880183358</v>
      </c>
      <c r="C90" s="41">
        <f t="shared" si="82"/>
        <v>52.365767731896725</v>
      </c>
      <c r="D90" s="41">
        <f t="shared" si="82"/>
        <v>1139.2325287689591</v>
      </c>
      <c r="E90" s="41">
        <f t="shared" si="82"/>
        <v>0</v>
      </c>
      <c r="F90" s="41">
        <f t="shared" si="82"/>
        <v>0</v>
      </c>
      <c r="G90" s="41">
        <f t="shared" si="82"/>
        <v>0</v>
      </c>
      <c r="H90" s="41">
        <f t="shared" si="82"/>
        <v>0</v>
      </c>
      <c r="I90" s="43">
        <f t="shared" si="84"/>
        <v>11409.899176684215</v>
      </c>
      <c r="K90" s="75" t="s">
        <v>64</v>
      </c>
      <c r="L90" s="88">
        <f t="shared" si="83"/>
        <v>10218.300880183358</v>
      </c>
      <c r="M90" s="88">
        <f t="shared" si="83"/>
        <v>52.365767731896725</v>
      </c>
      <c r="N90" s="88">
        <f t="shared" si="83"/>
        <v>1139.2325287689591</v>
      </c>
      <c r="O90" s="88">
        <f t="shared" si="83"/>
        <v>0</v>
      </c>
      <c r="P90" s="88">
        <f t="shared" si="83"/>
        <v>0</v>
      </c>
      <c r="Q90" s="88">
        <f t="shared" si="83"/>
        <v>0</v>
      </c>
      <c r="R90" s="88">
        <f t="shared" si="83"/>
        <v>0</v>
      </c>
      <c r="S90" s="90">
        <f t="shared" si="85"/>
        <v>11409.899176684215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35" ht="15">
      <c r="A91" s="29" t="s">
        <v>54</v>
      </c>
      <c r="B91" s="44">
        <f t="shared" si="82"/>
        <v>0</v>
      </c>
      <c r="C91" s="44">
        <f t="shared" si="82"/>
        <v>0.33435006101529213</v>
      </c>
      <c r="D91" s="44">
        <f t="shared" si="82"/>
        <v>0.25627562948474869</v>
      </c>
      <c r="E91" s="44">
        <f t="shared" si="82"/>
        <v>135.77654968183256</v>
      </c>
      <c r="F91" s="44">
        <f t="shared" si="82"/>
        <v>640.88492327161168</v>
      </c>
      <c r="G91" s="44">
        <f t="shared" si="82"/>
        <v>0</v>
      </c>
      <c r="H91" s="44">
        <f t="shared" si="82"/>
        <v>0</v>
      </c>
      <c r="I91" s="40">
        <f t="shared" si="84"/>
        <v>777.25209864394424</v>
      </c>
      <c r="K91" s="76" t="s">
        <v>54</v>
      </c>
      <c r="L91" s="44">
        <f t="shared" si="83"/>
        <v>0</v>
      </c>
      <c r="M91" s="44">
        <f t="shared" si="83"/>
        <v>0.33435006101529213</v>
      </c>
      <c r="N91" s="44">
        <f t="shared" si="83"/>
        <v>0.25627562948474869</v>
      </c>
      <c r="O91" s="44">
        <f t="shared" si="83"/>
        <v>135.77654968183256</v>
      </c>
      <c r="P91" s="44">
        <f t="shared" si="83"/>
        <v>14336.949264108796</v>
      </c>
      <c r="Q91" s="44">
        <f t="shared" si="83"/>
        <v>0</v>
      </c>
      <c r="R91" s="44">
        <f t="shared" si="83"/>
        <v>0</v>
      </c>
      <c r="S91" s="87">
        <f t="shared" si="85"/>
        <v>14473.316439481128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35" ht="15">
      <c r="A92" s="28" t="s">
        <v>12</v>
      </c>
      <c r="B92" s="41">
        <f t="shared" si="82"/>
        <v>0</v>
      </c>
      <c r="C92" s="41">
        <f t="shared" si="82"/>
        <v>0</v>
      </c>
      <c r="D92" s="41">
        <f t="shared" si="82"/>
        <v>4.6578920088316225E-2</v>
      </c>
      <c r="E92" s="41">
        <f t="shared" si="82"/>
        <v>25.628440194010452</v>
      </c>
      <c r="F92" s="41">
        <f t="shared" si="82"/>
        <v>0</v>
      </c>
      <c r="G92" s="41">
        <f t="shared" si="82"/>
        <v>0</v>
      </c>
      <c r="H92" s="41">
        <f t="shared" si="82"/>
        <v>0</v>
      </c>
      <c r="I92" s="43">
        <f t="shared" si="84"/>
        <v>25.675019114098767</v>
      </c>
      <c r="K92" s="75" t="s">
        <v>12</v>
      </c>
      <c r="L92" s="88">
        <f t="shared" si="83"/>
        <v>0</v>
      </c>
      <c r="M92" s="88">
        <f t="shared" si="83"/>
        <v>0</v>
      </c>
      <c r="N92" s="88">
        <f t="shared" si="83"/>
        <v>4.6578920088316225E-2</v>
      </c>
      <c r="O92" s="88">
        <f t="shared" si="83"/>
        <v>25.628440194010452</v>
      </c>
      <c r="P92" s="88">
        <f t="shared" si="83"/>
        <v>4167.019015221862</v>
      </c>
      <c r="Q92" s="88">
        <f t="shared" si="83"/>
        <v>0</v>
      </c>
      <c r="R92" s="88">
        <f t="shared" si="83"/>
        <v>0</v>
      </c>
      <c r="S92" s="90">
        <f t="shared" si="85"/>
        <v>4192.6940343359611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35" ht="15">
      <c r="A93" s="29" t="s">
        <v>55</v>
      </c>
      <c r="B93" s="44">
        <f t="shared" si="82"/>
        <v>0</v>
      </c>
      <c r="C93" s="44">
        <f t="shared" si="82"/>
        <v>0</v>
      </c>
      <c r="D93" s="44">
        <f t="shared" si="82"/>
        <v>0</v>
      </c>
      <c r="E93" s="44">
        <f t="shared" si="82"/>
        <v>0</v>
      </c>
      <c r="F93" s="44">
        <f t="shared" si="82"/>
        <v>0</v>
      </c>
      <c r="G93" s="44">
        <f t="shared" si="82"/>
        <v>0</v>
      </c>
      <c r="H93" s="44">
        <f t="shared" si="82"/>
        <v>0</v>
      </c>
      <c r="I93" s="40">
        <f t="shared" si="84"/>
        <v>0</v>
      </c>
      <c r="K93" s="76" t="s">
        <v>55</v>
      </c>
      <c r="L93" s="44">
        <f t="shared" si="83"/>
        <v>0</v>
      </c>
      <c r="M93" s="44">
        <f t="shared" si="83"/>
        <v>0</v>
      </c>
      <c r="N93" s="44">
        <f t="shared" si="83"/>
        <v>0</v>
      </c>
      <c r="O93" s="44">
        <f t="shared" si="83"/>
        <v>0</v>
      </c>
      <c r="P93" s="44">
        <f t="shared" si="83"/>
        <v>902.87730574472039</v>
      </c>
      <c r="Q93" s="44">
        <f t="shared" si="83"/>
        <v>0</v>
      </c>
      <c r="R93" s="44">
        <f t="shared" si="83"/>
        <v>0</v>
      </c>
      <c r="S93" s="87">
        <f t="shared" si="85"/>
        <v>902.87730574472039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35" ht="15">
      <c r="A94" s="28" t="s">
        <v>17</v>
      </c>
      <c r="B94" s="41">
        <f t="shared" si="82"/>
        <v>354.64248362658259</v>
      </c>
      <c r="C94" s="41">
        <f t="shared" si="82"/>
        <v>1.1505815313612253</v>
      </c>
      <c r="D94" s="41">
        <f t="shared" si="82"/>
        <v>48.397057831755987</v>
      </c>
      <c r="E94" s="41">
        <f t="shared" si="82"/>
        <v>4.1078733085892525</v>
      </c>
      <c r="F94" s="41">
        <f t="shared" si="82"/>
        <v>0</v>
      </c>
      <c r="G94" s="41">
        <f t="shared" si="82"/>
        <v>0</v>
      </c>
      <c r="H94" s="41">
        <f t="shared" si="82"/>
        <v>0</v>
      </c>
      <c r="I94" s="43">
        <f t="shared" si="84"/>
        <v>408.29799629828909</v>
      </c>
      <c r="K94" s="75" t="s">
        <v>17</v>
      </c>
      <c r="L94" s="88">
        <f t="shared" si="83"/>
        <v>354.64248362658259</v>
      </c>
      <c r="M94" s="88">
        <f t="shared" si="83"/>
        <v>1.1505815313612253</v>
      </c>
      <c r="N94" s="88">
        <f t="shared" si="83"/>
        <v>48.397057831755987</v>
      </c>
      <c r="O94" s="88">
        <f t="shared" si="83"/>
        <v>4.1078733085892525</v>
      </c>
      <c r="P94" s="88">
        <f t="shared" si="83"/>
        <v>0</v>
      </c>
      <c r="Q94" s="88">
        <f t="shared" si="83"/>
        <v>0</v>
      </c>
      <c r="R94" s="88">
        <f t="shared" si="83"/>
        <v>0</v>
      </c>
      <c r="S94" s="90">
        <f t="shared" si="85"/>
        <v>408.29799629828909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35" ht="15">
      <c r="A95" s="29" t="s">
        <v>139</v>
      </c>
      <c r="B95" s="44">
        <f t="shared" si="82"/>
        <v>1984.0317009121447</v>
      </c>
      <c r="C95" s="44">
        <f t="shared" si="82"/>
        <v>43.95040312738977</v>
      </c>
      <c r="D95" s="44">
        <f t="shared" si="82"/>
        <v>267.49327723352781</v>
      </c>
      <c r="E95" s="44">
        <f t="shared" si="82"/>
        <v>6.7495229024285104</v>
      </c>
      <c r="F95" s="44">
        <f t="shared" si="82"/>
        <v>0</v>
      </c>
      <c r="G95" s="44">
        <f t="shared" si="82"/>
        <v>0</v>
      </c>
      <c r="H95" s="44">
        <f t="shared" si="82"/>
        <v>0</v>
      </c>
      <c r="I95" s="40">
        <f t="shared" si="84"/>
        <v>2302.2249041754908</v>
      </c>
      <c r="K95" s="76" t="s">
        <v>139</v>
      </c>
      <c r="L95" s="44">
        <f t="shared" si="83"/>
        <v>1984.0317009121447</v>
      </c>
      <c r="M95" s="44">
        <f t="shared" si="83"/>
        <v>43.95040312738977</v>
      </c>
      <c r="N95" s="44">
        <f t="shared" si="83"/>
        <v>267.49327723352781</v>
      </c>
      <c r="O95" s="44">
        <f t="shared" si="83"/>
        <v>6.7495229024285104</v>
      </c>
      <c r="P95" s="44">
        <f t="shared" si="83"/>
        <v>0</v>
      </c>
      <c r="Q95" s="44">
        <f t="shared" si="83"/>
        <v>0</v>
      </c>
      <c r="R95" s="44">
        <f t="shared" si="83"/>
        <v>0</v>
      </c>
      <c r="S95" s="87">
        <f t="shared" si="85"/>
        <v>2302.2249041754908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35" ht="15">
      <c r="A96" s="28" t="s">
        <v>25</v>
      </c>
      <c r="B96" s="41">
        <f t="shared" si="82"/>
        <v>1798.3181981898967</v>
      </c>
      <c r="C96" s="41">
        <f t="shared" si="82"/>
        <v>8.3565725817632566E-2</v>
      </c>
      <c r="D96" s="41">
        <f t="shared" si="82"/>
        <v>3509.965488957002</v>
      </c>
      <c r="E96" s="41">
        <f t="shared" si="82"/>
        <v>2495.6464207608183</v>
      </c>
      <c r="F96" s="41">
        <f t="shared" si="82"/>
        <v>0</v>
      </c>
      <c r="G96" s="41">
        <f t="shared" si="82"/>
        <v>2241.7044421492956</v>
      </c>
      <c r="H96" s="41">
        <f t="shared" si="82"/>
        <v>0.82954828198691399</v>
      </c>
      <c r="I96" s="43">
        <f t="shared" si="84"/>
        <v>10046.547664064818</v>
      </c>
      <c r="K96" s="75" t="s">
        <v>25</v>
      </c>
      <c r="L96" s="88">
        <f t="shared" si="83"/>
        <v>1798.3181981898967</v>
      </c>
      <c r="M96" s="88">
        <f t="shared" si="83"/>
        <v>8.3565725817632566E-2</v>
      </c>
      <c r="N96" s="88">
        <f t="shared" si="83"/>
        <v>3509.965488957002</v>
      </c>
      <c r="O96" s="88">
        <f t="shared" si="83"/>
        <v>2495.6464207608183</v>
      </c>
      <c r="P96" s="88">
        <f t="shared" si="83"/>
        <v>1635.7175195425395</v>
      </c>
      <c r="Q96" s="88">
        <f t="shared" si="83"/>
        <v>2241.7044421492956</v>
      </c>
      <c r="R96" s="88">
        <f t="shared" si="83"/>
        <v>0.82954828198691399</v>
      </c>
      <c r="S96" s="90">
        <f t="shared" si="85"/>
        <v>11682.265183607356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56" ht="15">
      <c r="A97" s="29" t="s">
        <v>24</v>
      </c>
      <c r="B97" s="44">
        <f t="shared" si="82"/>
        <v>1211.410276385335</v>
      </c>
      <c r="C97" s="44">
        <f t="shared" si="82"/>
        <v>2.5408931615674351</v>
      </c>
      <c r="D97" s="44">
        <f t="shared" si="82"/>
        <v>102.36533411902019</v>
      </c>
      <c r="E97" s="44">
        <f t="shared" si="82"/>
        <v>0</v>
      </c>
      <c r="F97" s="44">
        <f t="shared" si="82"/>
        <v>0</v>
      </c>
      <c r="G97" s="44">
        <f t="shared" si="82"/>
        <v>0</v>
      </c>
      <c r="H97" s="44">
        <f t="shared" si="82"/>
        <v>0</v>
      </c>
      <c r="I97" s="40">
        <f t="shared" si="84"/>
        <v>1316.3165036659227</v>
      </c>
      <c r="K97" s="76" t="s">
        <v>24</v>
      </c>
      <c r="L97" s="44">
        <f t="shared" si="83"/>
        <v>1211.410276385335</v>
      </c>
      <c r="M97" s="44">
        <f t="shared" si="83"/>
        <v>2.5408931615674351</v>
      </c>
      <c r="N97" s="44">
        <f t="shared" si="83"/>
        <v>102.36533411902019</v>
      </c>
      <c r="O97" s="44">
        <f t="shared" si="83"/>
        <v>0</v>
      </c>
      <c r="P97" s="44">
        <f t="shared" si="83"/>
        <v>0</v>
      </c>
      <c r="Q97" s="44">
        <f t="shared" si="83"/>
        <v>0</v>
      </c>
      <c r="R97" s="44">
        <f t="shared" si="83"/>
        <v>0</v>
      </c>
      <c r="S97" s="87">
        <f t="shared" si="85"/>
        <v>1316.3165036659227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56" ht="15">
      <c r="A98" s="28" t="s">
        <v>56</v>
      </c>
      <c r="B98" s="41">
        <f t="shared" si="82"/>
        <v>4172.7153337980371</v>
      </c>
      <c r="C98" s="41">
        <f t="shared" si="82"/>
        <v>9.9548191046357424</v>
      </c>
      <c r="D98" s="41">
        <f t="shared" si="82"/>
        <v>503.90223376938172</v>
      </c>
      <c r="E98" s="41">
        <f t="shared" si="82"/>
        <v>0</v>
      </c>
      <c r="F98" s="41">
        <f t="shared" si="82"/>
        <v>0</v>
      </c>
      <c r="G98" s="41">
        <f t="shared" si="82"/>
        <v>0</v>
      </c>
      <c r="H98" s="41">
        <f t="shared" si="82"/>
        <v>0</v>
      </c>
      <c r="I98" s="43">
        <f t="shared" si="84"/>
        <v>4686.5723866720546</v>
      </c>
      <c r="K98" s="75" t="s">
        <v>56</v>
      </c>
      <c r="L98" s="88">
        <f t="shared" si="83"/>
        <v>4172.7153337980371</v>
      </c>
      <c r="M98" s="88">
        <f t="shared" si="83"/>
        <v>9.9548191046357424</v>
      </c>
      <c r="N98" s="88">
        <f t="shared" si="83"/>
        <v>503.90223376938172</v>
      </c>
      <c r="O98" s="88">
        <f t="shared" si="83"/>
        <v>0</v>
      </c>
      <c r="P98" s="88">
        <f t="shared" si="83"/>
        <v>0.23136256970588234</v>
      </c>
      <c r="Q98" s="88">
        <f t="shared" si="83"/>
        <v>0</v>
      </c>
      <c r="R98" s="88">
        <f t="shared" si="83"/>
        <v>0</v>
      </c>
      <c r="S98" s="90">
        <f t="shared" si="85"/>
        <v>4686.8037492417607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56" ht="15">
      <c r="A99" s="29" t="s">
        <v>22</v>
      </c>
      <c r="B99" s="44">
        <f t="shared" si="82"/>
        <v>402.04399827542954</v>
      </c>
      <c r="C99" s="44">
        <f t="shared" si="82"/>
        <v>0</v>
      </c>
      <c r="D99" s="44">
        <f t="shared" si="82"/>
        <v>46.234353542955162</v>
      </c>
      <c r="E99" s="44">
        <f t="shared" si="82"/>
        <v>8.4296719258605005E-2</v>
      </c>
      <c r="F99" s="44">
        <f t="shared" si="82"/>
        <v>11.805674254329103</v>
      </c>
      <c r="G99" s="44">
        <f t="shared" si="82"/>
        <v>0</v>
      </c>
      <c r="H99" s="44">
        <f t="shared" si="82"/>
        <v>0</v>
      </c>
      <c r="I99" s="40">
        <f t="shared" si="84"/>
        <v>460.1683227919724</v>
      </c>
      <c r="K99" s="76" t="s">
        <v>22</v>
      </c>
      <c r="L99" s="44">
        <f t="shared" si="83"/>
        <v>402.04399827542954</v>
      </c>
      <c r="M99" s="44">
        <f t="shared" si="83"/>
        <v>0</v>
      </c>
      <c r="N99" s="44">
        <f t="shared" si="83"/>
        <v>46.234353542955162</v>
      </c>
      <c r="O99" s="44">
        <f t="shared" si="83"/>
        <v>8.4296719258605005E-2</v>
      </c>
      <c r="P99" s="44">
        <f t="shared" si="83"/>
        <v>86.306093091987506</v>
      </c>
      <c r="Q99" s="44">
        <f t="shared" si="83"/>
        <v>0</v>
      </c>
      <c r="R99" s="44">
        <f t="shared" si="83"/>
        <v>0</v>
      </c>
      <c r="S99" s="87">
        <f t="shared" si="85"/>
        <v>534.66874162963074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56" ht="15">
      <c r="A100" s="28" t="s">
        <v>21</v>
      </c>
      <c r="B100" s="41">
        <f t="shared" si="82"/>
        <v>127.41373103287667</v>
      </c>
      <c r="C100" s="41">
        <f t="shared" si="82"/>
        <v>0</v>
      </c>
      <c r="D100" s="41">
        <f t="shared" si="82"/>
        <v>2.3541289089634501</v>
      </c>
      <c r="E100" s="41">
        <f t="shared" si="82"/>
        <v>0</v>
      </c>
      <c r="F100" s="41">
        <f t="shared" si="82"/>
        <v>0</v>
      </c>
      <c r="G100" s="41">
        <f t="shared" si="82"/>
        <v>0</v>
      </c>
      <c r="H100" s="41">
        <f t="shared" si="82"/>
        <v>0</v>
      </c>
      <c r="I100" s="43">
        <f t="shared" si="84"/>
        <v>129.76785994184013</v>
      </c>
      <c r="K100" s="75" t="s">
        <v>21</v>
      </c>
      <c r="L100" s="88">
        <f t="shared" si="83"/>
        <v>127.41373103287667</v>
      </c>
      <c r="M100" s="88">
        <f t="shared" si="83"/>
        <v>0</v>
      </c>
      <c r="N100" s="88">
        <f t="shared" si="83"/>
        <v>2.3541289089634501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90">
        <f t="shared" si="85"/>
        <v>129.76785994184013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56" ht="15">
      <c r="A101" s="30" t="s">
        <v>60</v>
      </c>
      <c r="B101" s="44">
        <f t="shared" si="82"/>
        <v>360.34342069267615</v>
      </c>
      <c r="C101" s="44">
        <f t="shared" si="82"/>
        <v>0</v>
      </c>
      <c r="D101" s="44">
        <f t="shared" si="82"/>
        <v>228.48608341066407</v>
      </c>
      <c r="E101" s="44">
        <f t="shared" si="82"/>
        <v>0</v>
      </c>
      <c r="F101" s="44">
        <f t="shared" si="82"/>
        <v>0</v>
      </c>
      <c r="G101" s="44">
        <f t="shared" si="82"/>
        <v>0</v>
      </c>
      <c r="H101" s="44">
        <f t="shared" si="82"/>
        <v>0</v>
      </c>
      <c r="I101" s="40">
        <f t="shared" si="84"/>
        <v>588.82950410334024</v>
      </c>
      <c r="K101" s="77" t="s">
        <v>60</v>
      </c>
      <c r="L101" s="44">
        <f t="shared" si="83"/>
        <v>360.34342069267615</v>
      </c>
      <c r="M101" s="44">
        <f t="shared" si="83"/>
        <v>0</v>
      </c>
      <c r="N101" s="44">
        <f t="shared" si="83"/>
        <v>228.48608341066407</v>
      </c>
      <c r="O101" s="44">
        <f t="shared" si="83"/>
        <v>0</v>
      </c>
      <c r="P101" s="44">
        <f t="shared" si="83"/>
        <v>0</v>
      </c>
      <c r="Q101" s="44">
        <f t="shared" si="83"/>
        <v>0</v>
      </c>
      <c r="R101" s="44">
        <f t="shared" si="83"/>
        <v>0</v>
      </c>
      <c r="S101" s="87">
        <f t="shared" si="85"/>
        <v>588.82950410334024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56">
      <c r="A102" s="57" t="s">
        <v>23</v>
      </c>
      <c r="B102" s="61">
        <f t="shared" si="82"/>
        <v>360.34342069267615</v>
      </c>
      <c r="C102" s="61">
        <f t="shared" si="82"/>
        <v>0</v>
      </c>
      <c r="D102" s="61">
        <f t="shared" si="82"/>
        <v>228.48608341066407</v>
      </c>
      <c r="E102" s="61">
        <f t="shared" si="82"/>
        <v>0</v>
      </c>
      <c r="F102" s="61">
        <f t="shared" si="82"/>
        <v>0</v>
      </c>
      <c r="G102" s="61">
        <f t="shared" si="82"/>
        <v>0</v>
      </c>
      <c r="H102" s="61">
        <f t="shared" si="82"/>
        <v>0</v>
      </c>
      <c r="I102" s="63">
        <f t="shared" si="84"/>
        <v>588.82950410334024</v>
      </c>
      <c r="K102" s="78" t="s">
        <v>23</v>
      </c>
      <c r="L102" s="91">
        <f t="shared" si="83"/>
        <v>360.34342069267615</v>
      </c>
      <c r="M102" s="91">
        <f t="shared" si="83"/>
        <v>0</v>
      </c>
      <c r="N102" s="91">
        <f t="shared" si="83"/>
        <v>228.48608341066407</v>
      </c>
      <c r="O102" s="91">
        <f t="shared" si="83"/>
        <v>0</v>
      </c>
      <c r="P102" s="91">
        <f t="shared" si="83"/>
        <v>0</v>
      </c>
      <c r="Q102" s="91">
        <f t="shared" si="83"/>
        <v>0</v>
      </c>
      <c r="R102" s="91">
        <f t="shared" si="83"/>
        <v>0</v>
      </c>
      <c r="S102" s="93">
        <f t="shared" si="85"/>
        <v>588.82950410334024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56">
      <c r="A103" s="58" t="s">
        <v>19</v>
      </c>
      <c r="B103" s="64">
        <f t="shared" si="82"/>
        <v>0</v>
      </c>
      <c r="C103" s="64">
        <f t="shared" si="82"/>
        <v>0</v>
      </c>
      <c r="D103" s="64">
        <f t="shared" si="82"/>
        <v>0</v>
      </c>
      <c r="E103" s="64">
        <f t="shared" si="82"/>
        <v>0</v>
      </c>
      <c r="F103" s="64">
        <f t="shared" si="82"/>
        <v>0</v>
      </c>
      <c r="G103" s="64">
        <f t="shared" si="82"/>
        <v>0</v>
      </c>
      <c r="H103" s="64">
        <f t="shared" si="82"/>
        <v>0</v>
      </c>
      <c r="I103" s="66">
        <f t="shared" si="84"/>
        <v>0</v>
      </c>
      <c r="K103" s="79" t="s">
        <v>19</v>
      </c>
      <c r="L103" s="64">
        <f t="shared" si="83"/>
        <v>0</v>
      </c>
      <c r="M103" s="64">
        <f t="shared" si="83"/>
        <v>0</v>
      </c>
      <c r="N103" s="64">
        <f t="shared" si="83"/>
        <v>0</v>
      </c>
      <c r="O103" s="64">
        <f t="shared" si="83"/>
        <v>0</v>
      </c>
      <c r="P103" s="64">
        <f t="shared" si="83"/>
        <v>0</v>
      </c>
      <c r="Q103" s="64">
        <f t="shared" si="83"/>
        <v>0</v>
      </c>
      <c r="R103" s="64">
        <f t="shared" si="83"/>
        <v>0</v>
      </c>
      <c r="S103" s="95">
        <f t="shared" si="85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56">
      <c r="A104" s="57" t="s">
        <v>20</v>
      </c>
      <c r="B104" s="61">
        <f t="shared" si="82"/>
        <v>0</v>
      </c>
      <c r="C104" s="61">
        <f t="shared" si="82"/>
        <v>0</v>
      </c>
      <c r="D104" s="61">
        <f t="shared" si="82"/>
        <v>0</v>
      </c>
      <c r="E104" s="61">
        <f t="shared" si="82"/>
        <v>0</v>
      </c>
      <c r="F104" s="61">
        <f t="shared" si="82"/>
        <v>0</v>
      </c>
      <c r="G104" s="61">
        <f t="shared" si="82"/>
        <v>0</v>
      </c>
      <c r="H104" s="61">
        <f t="shared" si="82"/>
        <v>0</v>
      </c>
      <c r="I104" s="63">
        <f t="shared" si="84"/>
        <v>0</v>
      </c>
      <c r="K104" s="78" t="s">
        <v>20</v>
      </c>
      <c r="L104" s="91">
        <f t="shared" si="83"/>
        <v>0</v>
      </c>
      <c r="M104" s="91">
        <f t="shared" si="83"/>
        <v>0</v>
      </c>
      <c r="N104" s="91">
        <f t="shared" si="83"/>
        <v>0</v>
      </c>
      <c r="O104" s="91">
        <f t="shared" si="83"/>
        <v>0</v>
      </c>
      <c r="P104" s="91">
        <f t="shared" si="83"/>
        <v>0</v>
      </c>
      <c r="Q104" s="91">
        <f t="shared" si="83"/>
        <v>0</v>
      </c>
      <c r="R104" s="91">
        <f t="shared" si="83"/>
        <v>0</v>
      </c>
      <c r="S104" s="93">
        <f t="shared" si="85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56" ht="15" thickBot="1">
      <c r="A105" s="59" t="s">
        <v>11</v>
      </c>
      <c r="B105" s="54">
        <f t="shared" si="82"/>
        <v>0</v>
      </c>
      <c r="C105" s="54">
        <f t="shared" si="82"/>
        <v>0</v>
      </c>
      <c r="D105" s="54">
        <f t="shared" si="82"/>
        <v>0</v>
      </c>
      <c r="E105" s="54">
        <f t="shared" si="82"/>
        <v>0</v>
      </c>
      <c r="F105" s="54">
        <f t="shared" si="82"/>
        <v>0</v>
      </c>
      <c r="G105" s="54">
        <f t="shared" si="82"/>
        <v>0</v>
      </c>
      <c r="H105" s="54">
        <f t="shared" si="82"/>
        <v>0</v>
      </c>
      <c r="I105" s="68">
        <f t="shared" si="84"/>
        <v>0</v>
      </c>
      <c r="K105" s="80" t="s">
        <v>11</v>
      </c>
      <c r="L105" s="54">
        <f t="shared" si="83"/>
        <v>0</v>
      </c>
      <c r="M105" s="54">
        <f t="shared" si="83"/>
        <v>0</v>
      </c>
      <c r="N105" s="54">
        <f t="shared" si="83"/>
        <v>0</v>
      </c>
      <c r="O105" s="54">
        <f t="shared" si="83"/>
        <v>0</v>
      </c>
      <c r="P105" s="54">
        <f t="shared" si="83"/>
        <v>0</v>
      </c>
      <c r="Q105" s="54">
        <f t="shared" si="83"/>
        <v>0</v>
      </c>
      <c r="R105" s="54">
        <f t="shared" si="83"/>
        <v>0</v>
      </c>
      <c r="S105" s="97">
        <f t="shared" si="85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56" ht="15">
      <c r="A106" s="35" t="s">
        <v>26</v>
      </c>
      <c r="B106" s="69">
        <f>SUM(B85:B101)</f>
        <v>21976.194127278261</v>
      </c>
      <c r="C106" s="69">
        <f t="shared" ref="C106:I106" si="86">SUM(C85:C101)</f>
        <v>163.37120945238567</v>
      </c>
      <c r="D106" s="69">
        <f t="shared" si="86"/>
        <v>5980.0331268971004</v>
      </c>
      <c r="E106" s="69">
        <f t="shared" si="86"/>
        <v>2693.1607132664844</v>
      </c>
      <c r="F106" s="69">
        <f t="shared" si="86"/>
        <v>652.6905975259408</v>
      </c>
      <c r="G106" s="69">
        <f t="shared" si="86"/>
        <v>2241.7044421492956</v>
      </c>
      <c r="H106" s="70">
        <f t="shared" si="86"/>
        <v>0.82954828198691399</v>
      </c>
      <c r="I106" s="40">
        <f t="shared" si="86"/>
        <v>33707.983764851459</v>
      </c>
      <c r="K106" s="81" t="s">
        <v>26</v>
      </c>
      <c r="L106" s="69">
        <f>SUM(L85:L101)</f>
        <v>21976.194127278261</v>
      </c>
      <c r="M106" s="69">
        <f t="shared" ref="M106:S106" si="87">SUM(M85:M101)</f>
        <v>163.37120945238567</v>
      </c>
      <c r="N106" s="69">
        <f t="shared" si="87"/>
        <v>5980.0331268971004</v>
      </c>
      <c r="O106" s="69">
        <f t="shared" si="87"/>
        <v>2693.1607132664844</v>
      </c>
      <c r="P106" s="69">
        <f t="shared" si="87"/>
        <v>21132.476864677636</v>
      </c>
      <c r="Q106" s="69">
        <f t="shared" si="87"/>
        <v>2241.7044421492956</v>
      </c>
      <c r="R106" s="70">
        <f t="shared" si="87"/>
        <v>0.82954828198691399</v>
      </c>
      <c r="S106" s="98">
        <f t="shared" si="87"/>
        <v>54187.770032003144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</row>
    <row r="107" spans="1:56" s="3" customFormat="1" ht="15" thickBot="1">
      <c r="A107" s="60" t="s">
        <v>83</v>
      </c>
      <c r="B107" s="49">
        <f>IF($I106=0,"-",B106/$I106)</f>
        <v>0.65195813195429497</v>
      </c>
      <c r="C107" s="49">
        <f t="shared" ref="C107:H107" si="88">IF($I106=0,"-",C106/$I106)</f>
        <v>4.8466621614651059E-3</v>
      </c>
      <c r="D107" s="49">
        <f t="shared" si="88"/>
        <v>0.17740702524998539</v>
      </c>
      <c r="E107" s="49">
        <f t="shared" si="88"/>
        <v>7.9896820054682155E-2</v>
      </c>
      <c r="F107" s="49">
        <f t="shared" si="88"/>
        <v>1.9363086267014436E-2</v>
      </c>
      <c r="G107" s="49">
        <f t="shared" si="88"/>
        <v>6.6503664466778412E-2</v>
      </c>
      <c r="H107" s="71">
        <f t="shared" si="88"/>
        <v>2.4609845779382217E-5</v>
      </c>
      <c r="I107" s="50">
        <f>SUM(B107:H107)</f>
        <v>0.99999999999999989</v>
      </c>
      <c r="J107" s="5"/>
      <c r="K107" s="82" t="s">
        <v>83</v>
      </c>
      <c r="L107" s="99">
        <f>IF($S106=0,"-",L106/$S106)</f>
        <v>0.40555634812613955</v>
      </c>
      <c r="M107" s="99">
        <f t="shared" ref="M107:R107" si="89">IF($S106=0,"-",M106/$S106)</f>
        <v>3.0149092563856953E-3</v>
      </c>
      <c r="N107" s="99">
        <f t="shared" si="89"/>
        <v>0.11035761618101851</v>
      </c>
      <c r="O107" s="99">
        <f t="shared" si="89"/>
        <v>4.9700526736492598E-2</v>
      </c>
      <c r="P107" s="99">
        <f t="shared" si="89"/>
        <v>0.38998609561155323</v>
      </c>
      <c r="Q107" s="99">
        <f t="shared" si="89"/>
        <v>4.1369195315203992E-2</v>
      </c>
      <c r="R107" s="100">
        <f t="shared" si="89"/>
        <v>1.5308773206518465E-5</v>
      </c>
      <c r="S107" s="101">
        <f>SUM(L107:R107)</f>
        <v>1</v>
      </c>
      <c r="T107" s="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140"/>
      <c r="AJ107" s="1"/>
    </row>
    <row r="108" spans="1:56" ht="15" thickBot="1">
      <c r="A108" s="34"/>
      <c r="B108" s="53"/>
      <c r="C108" s="53"/>
      <c r="D108" s="53"/>
      <c r="E108" s="53"/>
      <c r="F108" s="53"/>
      <c r="G108" s="53"/>
      <c r="H108" s="53"/>
      <c r="I108" s="53"/>
      <c r="K108" s="34"/>
      <c r="L108" s="51"/>
      <c r="M108" s="51"/>
      <c r="N108" s="51"/>
      <c r="O108" s="51"/>
      <c r="P108" s="51"/>
      <c r="Q108" s="51"/>
      <c r="R108" s="51"/>
      <c r="S108" s="51"/>
      <c r="U108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3"/>
    </row>
    <row r="109" spans="1:56" ht="42.7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  <c r="K109" s="407" t="s">
        <v>28</v>
      </c>
      <c r="L109" s="84" t="s">
        <v>0</v>
      </c>
      <c r="M109" s="84" t="s">
        <v>1</v>
      </c>
      <c r="N109" s="84" t="s">
        <v>2</v>
      </c>
      <c r="O109" s="84" t="s">
        <v>3</v>
      </c>
      <c r="P109" s="84" t="s">
        <v>27</v>
      </c>
      <c r="Q109" s="84" t="s">
        <v>4</v>
      </c>
      <c r="R109" s="84" t="s">
        <v>5</v>
      </c>
      <c r="S109" s="85" t="s">
        <v>6</v>
      </c>
      <c r="U109" s="415" t="s">
        <v>28</v>
      </c>
      <c r="V109" s="114" t="s">
        <v>68</v>
      </c>
      <c r="W109" s="114" t="s">
        <v>69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51</v>
      </c>
      <c r="AC109" s="114" t="s">
        <v>63</v>
      </c>
      <c r="AD109" s="115" t="s">
        <v>70</v>
      </c>
      <c r="AE109" s="115" t="s">
        <v>71</v>
      </c>
      <c r="AF109" s="115" t="s">
        <v>72</v>
      </c>
      <c r="AG109" s="115" t="s">
        <v>73</v>
      </c>
      <c r="AH109" s="115" t="s">
        <v>74</v>
      </c>
      <c r="AI109" s="116" t="s">
        <v>59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</row>
    <row r="110" spans="1:56" ht="15" customHeight="1">
      <c r="A110" s="447" t="s">
        <v>28</v>
      </c>
      <c r="B110" s="387" t="s">
        <v>115</v>
      </c>
      <c r="C110" s="388"/>
      <c r="D110" s="388"/>
      <c r="E110" s="388"/>
      <c r="F110" s="388"/>
      <c r="G110" s="388"/>
      <c r="H110" s="388"/>
      <c r="I110" s="389"/>
      <c r="K110" s="408" t="s">
        <v>28</v>
      </c>
      <c r="L110" s="390" t="s">
        <v>115</v>
      </c>
      <c r="M110" s="391"/>
      <c r="N110" s="391"/>
      <c r="O110" s="391"/>
      <c r="P110" s="391"/>
      <c r="Q110" s="391"/>
      <c r="R110" s="391"/>
      <c r="S110" s="392"/>
      <c r="U110" s="416" t="s">
        <v>28</v>
      </c>
      <c r="V110" s="413" t="s">
        <v>115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</row>
    <row r="111" spans="1:56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  <c r="K111" s="83" t="s">
        <v>7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102">
        <v>0</v>
      </c>
      <c r="S111" s="103">
        <f>SUM(L111:R111)</f>
        <v>0</v>
      </c>
      <c r="U111" s="104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</row>
    <row r="112" spans="1:56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90">SUM(B112:H112)</f>
        <v>0</v>
      </c>
      <c r="K112" s="75" t="s">
        <v>8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9">
        <v>0</v>
      </c>
      <c r="S112" s="90">
        <f t="shared" ref="S112:S131" si="91">SUM(L112:R112)</f>
        <v>0</v>
      </c>
      <c r="U112" s="105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92">SUM(V112:AC112)</f>
        <v>0</v>
      </c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</row>
    <row r="113" spans="1:56" ht="15">
      <c r="A113" s="29" t="s">
        <v>10</v>
      </c>
      <c r="B113" s="44">
        <v>0</v>
      </c>
      <c r="C113" s="44">
        <v>0</v>
      </c>
      <c r="D113" s="44">
        <v>297.48267688998391</v>
      </c>
      <c r="E113" s="44">
        <v>0</v>
      </c>
      <c r="F113" s="457"/>
      <c r="G113" s="44">
        <v>0</v>
      </c>
      <c r="H113" s="45">
        <v>0</v>
      </c>
      <c r="I113" s="40">
        <f t="shared" si="90"/>
        <v>297.48267688998391</v>
      </c>
      <c r="K113" s="76" t="s">
        <v>10</v>
      </c>
      <c r="L113" s="44">
        <v>0</v>
      </c>
      <c r="M113" s="44">
        <v>0</v>
      </c>
      <c r="N113" s="44">
        <v>297.48267688998391</v>
      </c>
      <c r="O113" s="44">
        <v>0</v>
      </c>
      <c r="P113" s="44">
        <v>0</v>
      </c>
      <c r="Q113" s="44">
        <v>0</v>
      </c>
      <c r="R113" s="86">
        <v>0</v>
      </c>
      <c r="S113" s="87">
        <f t="shared" si="91"/>
        <v>297.48267688998391</v>
      </c>
      <c r="U113" s="106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297.48267688998391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92"/>
        <v>297.48267688998391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</row>
    <row r="114" spans="1:56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90"/>
        <v>0</v>
      </c>
      <c r="K114" s="75" t="s">
        <v>52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9">
        <v>0</v>
      </c>
      <c r="S114" s="90">
        <f t="shared" si="91"/>
        <v>0</v>
      </c>
      <c r="U114" s="105" t="s">
        <v>52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92"/>
        <v>0</v>
      </c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</row>
    <row r="115" spans="1:56" ht="15">
      <c r="A115" s="29" t="s">
        <v>16</v>
      </c>
      <c r="B115" s="44">
        <v>1.5789151777325816E-2</v>
      </c>
      <c r="C115" s="44">
        <v>0</v>
      </c>
      <c r="D115" s="44">
        <v>2.3683727665988727</v>
      </c>
      <c r="E115" s="44">
        <v>0</v>
      </c>
      <c r="F115" s="457"/>
      <c r="G115" s="44">
        <v>0</v>
      </c>
      <c r="H115" s="45">
        <v>0</v>
      </c>
      <c r="I115" s="40">
        <f t="shared" si="90"/>
        <v>2.3841619183761984</v>
      </c>
      <c r="K115" s="76" t="s">
        <v>16</v>
      </c>
      <c r="L115" s="44">
        <v>1.5789151777325816E-2</v>
      </c>
      <c r="M115" s="44">
        <v>0</v>
      </c>
      <c r="N115" s="44">
        <v>2.3683727665988727</v>
      </c>
      <c r="O115" s="44">
        <v>0</v>
      </c>
      <c r="P115" s="44">
        <v>0</v>
      </c>
      <c r="Q115" s="44">
        <v>0</v>
      </c>
      <c r="R115" s="86">
        <v>0</v>
      </c>
      <c r="S115" s="87">
        <f t="shared" si="91"/>
        <v>2.3841619183761984</v>
      </c>
      <c r="U115" s="106" t="s">
        <v>16</v>
      </c>
      <c r="V115" s="117">
        <v>1.5789151777325816E-2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2.3683727665988727</v>
      </c>
      <c r="AD115" s="119">
        <v>0</v>
      </c>
      <c r="AE115" s="119">
        <v>0</v>
      </c>
      <c r="AF115" s="119">
        <v>0</v>
      </c>
      <c r="AG115" s="119">
        <v>2.3683727665988727</v>
      </c>
      <c r="AH115" s="119">
        <v>0</v>
      </c>
      <c r="AI115" s="120">
        <f t="shared" si="92"/>
        <v>2.3841619183761984</v>
      </c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</row>
    <row r="116" spans="1:56" ht="15">
      <c r="A116" s="28" t="s">
        <v>64</v>
      </c>
      <c r="B116" s="41">
        <v>0</v>
      </c>
      <c r="C116" s="41">
        <v>0</v>
      </c>
      <c r="D116" s="41">
        <v>3.3912102468586536</v>
      </c>
      <c r="E116" s="41">
        <v>0</v>
      </c>
      <c r="F116" s="457"/>
      <c r="G116" s="41">
        <v>0</v>
      </c>
      <c r="H116" s="42">
        <v>0</v>
      </c>
      <c r="I116" s="43">
        <f t="shared" si="90"/>
        <v>3.3912102468586536</v>
      </c>
      <c r="K116" s="75" t="s">
        <v>64</v>
      </c>
      <c r="L116" s="88">
        <v>0</v>
      </c>
      <c r="M116" s="88">
        <v>0</v>
      </c>
      <c r="N116" s="88">
        <v>3.3912102468586536</v>
      </c>
      <c r="O116" s="88">
        <v>0</v>
      </c>
      <c r="P116" s="88">
        <v>0</v>
      </c>
      <c r="Q116" s="88">
        <v>0</v>
      </c>
      <c r="R116" s="89">
        <v>0</v>
      </c>
      <c r="S116" s="90">
        <f t="shared" si="91"/>
        <v>3.3912102468586536</v>
      </c>
      <c r="U116" s="105" t="s">
        <v>53</v>
      </c>
      <c r="V116" s="121">
        <v>0</v>
      </c>
      <c r="W116" s="121">
        <v>0</v>
      </c>
      <c r="X116" s="121">
        <v>0</v>
      </c>
      <c r="Y116" s="121">
        <v>0</v>
      </c>
      <c r="Z116" s="121">
        <v>3.3912102468586536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92"/>
        <v>3.3912102468586536</v>
      </c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</row>
    <row r="117" spans="1:56" ht="15">
      <c r="A117" s="29" t="s">
        <v>54</v>
      </c>
      <c r="B117" s="44">
        <v>0</v>
      </c>
      <c r="C117" s="44">
        <v>0</v>
      </c>
      <c r="D117" s="44">
        <v>0</v>
      </c>
      <c r="E117" s="44">
        <v>4.9861999145100068E-2</v>
      </c>
      <c r="F117" s="457"/>
      <c r="G117" s="44">
        <v>0</v>
      </c>
      <c r="H117" s="45">
        <v>0</v>
      </c>
      <c r="I117" s="40">
        <f t="shared" si="90"/>
        <v>4.9861999145100068E-2</v>
      </c>
      <c r="K117" s="76" t="s">
        <v>54</v>
      </c>
      <c r="L117" s="44">
        <v>0</v>
      </c>
      <c r="M117" s="44">
        <v>0</v>
      </c>
      <c r="N117" s="44">
        <v>0</v>
      </c>
      <c r="O117" s="44">
        <v>4.9861999145100068E-2</v>
      </c>
      <c r="P117" s="44">
        <v>4.0410682631375181</v>
      </c>
      <c r="Q117" s="44">
        <v>0</v>
      </c>
      <c r="R117" s="86">
        <v>0</v>
      </c>
      <c r="S117" s="87">
        <f t="shared" si="91"/>
        <v>4.090930262282618</v>
      </c>
      <c r="U117" s="106" t="s">
        <v>54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4.9861999145100068E-2</v>
      </c>
      <c r="AB117" s="117">
        <v>4.0410682631375181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92"/>
        <v>4.090930262282618</v>
      </c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</row>
    <row r="118" spans="1:56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90"/>
        <v>0</v>
      </c>
      <c r="K118" s="75" t="s">
        <v>12</v>
      </c>
      <c r="L118" s="88">
        <v>0</v>
      </c>
      <c r="M118" s="88">
        <v>0</v>
      </c>
      <c r="N118" s="88">
        <v>0</v>
      </c>
      <c r="O118" s="88">
        <v>0</v>
      </c>
      <c r="P118" s="88">
        <v>3.0153397189002635E-2</v>
      </c>
      <c r="Q118" s="88">
        <v>0</v>
      </c>
      <c r="R118" s="89">
        <v>0</v>
      </c>
      <c r="S118" s="90">
        <f t="shared" si="91"/>
        <v>3.0153397189002635E-2</v>
      </c>
      <c r="U118" s="105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3.0153397189002635E-2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92"/>
        <v>3.0153397189002635E-2</v>
      </c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</row>
    <row r="119" spans="1:56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90"/>
        <v>0</v>
      </c>
      <c r="K119" s="76" t="s">
        <v>55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86">
        <v>0</v>
      </c>
      <c r="S119" s="87">
        <f t="shared" si="91"/>
        <v>0</v>
      </c>
      <c r="U119" s="106" t="s">
        <v>55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</v>
      </c>
      <c r="AD119" s="117">
        <v>0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92"/>
        <v>0</v>
      </c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</row>
    <row r="120" spans="1:56" ht="15">
      <c r="A120" s="28" t="s">
        <v>17</v>
      </c>
      <c r="B120" s="41">
        <v>1.6648628599500405E-3</v>
      </c>
      <c r="C120" s="41">
        <v>0</v>
      </c>
      <c r="D120" s="41">
        <v>5.3281284384442615E-2</v>
      </c>
      <c r="E120" s="41">
        <v>0</v>
      </c>
      <c r="F120" s="457"/>
      <c r="G120" s="41">
        <v>0</v>
      </c>
      <c r="H120" s="42">
        <v>0</v>
      </c>
      <c r="I120" s="43">
        <f t="shared" si="90"/>
        <v>5.4946147244392653E-2</v>
      </c>
      <c r="K120" s="75" t="s">
        <v>17</v>
      </c>
      <c r="L120" s="88">
        <v>1.6648628599500405E-3</v>
      </c>
      <c r="M120" s="88">
        <v>0</v>
      </c>
      <c r="N120" s="88">
        <v>5.3281284384442615E-2</v>
      </c>
      <c r="O120" s="88">
        <v>0</v>
      </c>
      <c r="P120" s="88">
        <v>0</v>
      </c>
      <c r="Q120" s="88">
        <v>0</v>
      </c>
      <c r="R120" s="89">
        <v>0</v>
      </c>
      <c r="S120" s="90">
        <f t="shared" si="91"/>
        <v>5.4946147244392653E-2</v>
      </c>
      <c r="U120" s="105" t="s">
        <v>17</v>
      </c>
      <c r="V120" s="121">
        <v>1.6648628599500405E-3</v>
      </c>
      <c r="W120" s="121">
        <v>0</v>
      </c>
      <c r="X120" s="121">
        <v>0</v>
      </c>
      <c r="Y120" s="121">
        <v>0</v>
      </c>
      <c r="Z120" s="121">
        <v>5.3281284384442615E-2</v>
      </c>
      <c r="AA120" s="121">
        <v>0</v>
      </c>
      <c r="AB120" s="121">
        <v>0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92"/>
        <v>5.4946147244392653E-2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</row>
    <row r="121" spans="1:56" ht="15">
      <c r="A121" s="29" t="s">
        <v>139</v>
      </c>
      <c r="B121" s="44">
        <v>7.443019139846955</v>
      </c>
      <c r="C121" s="44">
        <v>5.7588334525586786</v>
      </c>
      <c r="D121" s="44">
        <v>147.45904103393624</v>
      </c>
      <c r="E121" s="44">
        <v>0</v>
      </c>
      <c r="F121" s="457"/>
      <c r="G121" s="44">
        <v>0</v>
      </c>
      <c r="H121" s="45">
        <v>0</v>
      </c>
      <c r="I121" s="40">
        <f t="shared" si="90"/>
        <v>160.66089362634187</v>
      </c>
      <c r="K121" s="76" t="s">
        <v>139</v>
      </c>
      <c r="L121" s="44">
        <v>7.443019139846955</v>
      </c>
      <c r="M121" s="44">
        <v>5.7588334525586786</v>
      </c>
      <c r="N121" s="44">
        <v>147.45904103393624</v>
      </c>
      <c r="O121" s="44">
        <v>0</v>
      </c>
      <c r="P121" s="44">
        <v>0</v>
      </c>
      <c r="Q121" s="44">
        <v>0</v>
      </c>
      <c r="R121" s="86">
        <v>0</v>
      </c>
      <c r="S121" s="87">
        <f t="shared" si="91"/>
        <v>160.66089362634187</v>
      </c>
      <c r="U121" s="106" t="s">
        <v>139</v>
      </c>
      <c r="V121" s="117">
        <v>6.9822231415730593</v>
      </c>
      <c r="W121" s="117">
        <v>0</v>
      </c>
      <c r="X121" s="117">
        <v>0</v>
      </c>
      <c r="Y121" s="117">
        <v>5.7588334525586786</v>
      </c>
      <c r="Z121" s="117">
        <v>143.94338893946428</v>
      </c>
      <c r="AA121" s="117">
        <v>0</v>
      </c>
      <c r="AB121" s="117">
        <v>0</v>
      </c>
      <c r="AC121" s="118">
        <v>3.9764480927458496</v>
      </c>
      <c r="AD121" s="117">
        <v>0.46079599827389578</v>
      </c>
      <c r="AE121" s="117">
        <v>0</v>
      </c>
      <c r="AF121" s="117">
        <v>0</v>
      </c>
      <c r="AG121" s="117">
        <v>3.515652094471954</v>
      </c>
      <c r="AH121" s="117">
        <v>0</v>
      </c>
      <c r="AI121" s="120">
        <f t="shared" si="92"/>
        <v>160.66089362634187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</row>
    <row r="122" spans="1:56" ht="15">
      <c r="A122" s="28" t="s">
        <v>25</v>
      </c>
      <c r="B122" s="41">
        <v>3.9351177097520527</v>
      </c>
      <c r="C122" s="41">
        <v>6.6604847473759485E-2</v>
      </c>
      <c r="D122" s="41">
        <v>48.587825063388514</v>
      </c>
      <c r="E122" s="41">
        <v>69.755498758444389</v>
      </c>
      <c r="F122" s="457"/>
      <c r="G122" s="41">
        <v>5.6302257311506141</v>
      </c>
      <c r="H122" s="42">
        <v>0.16735230145071234</v>
      </c>
      <c r="I122" s="43">
        <f t="shared" si="90"/>
        <v>128.14262441166005</v>
      </c>
      <c r="K122" s="75" t="s">
        <v>25</v>
      </c>
      <c r="L122" s="88">
        <v>3.9351177097520527</v>
      </c>
      <c r="M122" s="88">
        <v>6.6604847473759485E-2</v>
      </c>
      <c r="N122" s="88">
        <v>48.587825063388514</v>
      </c>
      <c r="O122" s="88">
        <v>69.755498758444389</v>
      </c>
      <c r="P122" s="88">
        <v>0.60072301278010554</v>
      </c>
      <c r="Q122" s="88">
        <v>5.6302257311506141</v>
      </c>
      <c r="R122" s="89">
        <v>0.16735230145071234</v>
      </c>
      <c r="S122" s="90">
        <f t="shared" si="91"/>
        <v>128.74334742444015</v>
      </c>
      <c r="U122" s="105" t="s">
        <v>25</v>
      </c>
      <c r="V122" s="121">
        <v>8.2108621062328344E-2</v>
      </c>
      <c r="W122" s="121">
        <v>1.9250725210104782</v>
      </c>
      <c r="X122" s="121">
        <v>5.6302257311506141</v>
      </c>
      <c r="Y122" s="121">
        <v>6.6604847473759485E-2</v>
      </c>
      <c r="Z122" s="121">
        <v>48.587825063388514</v>
      </c>
      <c r="AA122" s="121">
        <v>69.648492887445983</v>
      </c>
      <c r="AB122" s="121">
        <v>0.60072301278010554</v>
      </c>
      <c r="AC122" s="122">
        <v>2.2022947401283717</v>
      </c>
      <c r="AD122" s="121">
        <v>1.9279365676792464</v>
      </c>
      <c r="AE122" s="121">
        <v>0.10700587099841299</v>
      </c>
      <c r="AF122" s="121">
        <v>0.16735230145071234</v>
      </c>
      <c r="AG122" s="121">
        <v>0</v>
      </c>
      <c r="AH122" s="121">
        <v>0</v>
      </c>
      <c r="AI122" s="123">
        <f t="shared" si="92"/>
        <v>128.74334742444017</v>
      </c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</row>
    <row r="123" spans="1:56" ht="15">
      <c r="A123" s="29" t="s">
        <v>24</v>
      </c>
      <c r="B123" s="44">
        <v>0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90"/>
        <v>0</v>
      </c>
      <c r="K123" s="76" t="s">
        <v>24</v>
      </c>
      <c r="L123" s="44">
        <v>0</v>
      </c>
      <c r="M123" s="44">
        <v>0</v>
      </c>
      <c r="N123" s="44">
        <v>0</v>
      </c>
      <c r="O123" s="44">
        <v>0</v>
      </c>
      <c r="P123" s="44">
        <v>0</v>
      </c>
      <c r="Q123" s="44">
        <v>0</v>
      </c>
      <c r="R123" s="86">
        <v>0</v>
      </c>
      <c r="S123" s="87">
        <f t="shared" si="91"/>
        <v>0</v>
      </c>
      <c r="U123" s="106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92"/>
        <v>0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</row>
    <row r="124" spans="1:56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90"/>
        <v>0</v>
      </c>
      <c r="K124" s="75" t="s">
        <v>56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9">
        <v>0</v>
      </c>
      <c r="S124" s="90">
        <f t="shared" si="91"/>
        <v>0</v>
      </c>
      <c r="U124" s="105" t="s">
        <v>56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92"/>
        <v>0</v>
      </c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</row>
    <row r="125" spans="1:56" ht="15">
      <c r="A125" s="29" t="s">
        <v>22</v>
      </c>
      <c r="B125" s="44">
        <v>0</v>
      </c>
      <c r="C125" s="44">
        <v>4.8390133038357555E-4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90"/>
        <v>4.8390133038357555E-4</v>
      </c>
      <c r="K125" s="76" t="s">
        <v>22</v>
      </c>
      <c r="L125" s="44">
        <v>0</v>
      </c>
      <c r="M125" s="44">
        <v>4.8390133038357555E-4</v>
      </c>
      <c r="N125" s="44">
        <v>0</v>
      </c>
      <c r="O125" s="44">
        <v>0</v>
      </c>
      <c r="P125" s="44">
        <v>1.8901040161531654E-2</v>
      </c>
      <c r="Q125" s="44">
        <v>0</v>
      </c>
      <c r="R125" s="86">
        <v>0</v>
      </c>
      <c r="S125" s="87">
        <f t="shared" si="91"/>
        <v>1.938494149191523E-2</v>
      </c>
      <c r="U125" s="106" t="s">
        <v>22</v>
      </c>
      <c r="V125" s="117">
        <v>0</v>
      </c>
      <c r="W125" s="117">
        <v>0</v>
      </c>
      <c r="X125" s="117">
        <v>0</v>
      </c>
      <c r="Y125" s="117">
        <v>4.8390133038357555E-4</v>
      </c>
      <c r="Z125" s="117">
        <v>0</v>
      </c>
      <c r="AA125" s="117">
        <v>0</v>
      </c>
      <c r="AB125" s="117">
        <v>1.8901040161531654E-2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92"/>
        <v>1.938494149191523E-2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</row>
    <row r="126" spans="1:56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90"/>
        <v>0</v>
      </c>
      <c r="K126" s="75" t="s">
        <v>21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9">
        <v>0</v>
      </c>
      <c r="S126" s="90">
        <f t="shared" si="91"/>
        <v>0</v>
      </c>
      <c r="U126" s="105" t="s">
        <v>57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92"/>
        <v>0</v>
      </c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</row>
    <row r="127" spans="1:56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90"/>
        <v>0</v>
      </c>
      <c r="K127" s="77" t="s">
        <v>60</v>
      </c>
      <c r="L127" s="44">
        <v>0</v>
      </c>
      <c r="M127" s="44">
        <v>0</v>
      </c>
      <c r="N127" s="44">
        <v>0</v>
      </c>
      <c r="O127" s="44">
        <v>0</v>
      </c>
      <c r="P127" s="44">
        <v>0</v>
      </c>
      <c r="Q127" s="44">
        <v>0</v>
      </c>
      <c r="R127" s="86">
        <v>0</v>
      </c>
      <c r="S127" s="87">
        <f t="shared" si="91"/>
        <v>0</v>
      </c>
      <c r="U127" s="107" t="s">
        <v>58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92"/>
        <v>0</v>
      </c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</row>
    <row r="128" spans="1:56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90"/>
        <v>0</v>
      </c>
      <c r="K128" s="78" t="s">
        <v>23</v>
      </c>
      <c r="L128" s="91">
        <v>0</v>
      </c>
      <c r="M128" s="91">
        <v>0</v>
      </c>
      <c r="N128" s="91">
        <v>0</v>
      </c>
      <c r="O128" s="91">
        <v>0</v>
      </c>
      <c r="P128" s="91">
        <v>0</v>
      </c>
      <c r="Q128" s="91">
        <v>0</v>
      </c>
      <c r="R128" s="92">
        <v>0</v>
      </c>
      <c r="S128" s="93">
        <f t="shared" si="91"/>
        <v>0</v>
      </c>
      <c r="U128" s="108" t="s">
        <v>61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92"/>
        <v>0</v>
      </c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</row>
    <row r="129" spans="1:56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90"/>
        <v>0</v>
      </c>
      <c r="K129" s="79" t="s">
        <v>19</v>
      </c>
      <c r="L129" s="64">
        <v>0</v>
      </c>
      <c r="M129" s="64">
        <v>0</v>
      </c>
      <c r="N129" s="64">
        <v>0</v>
      </c>
      <c r="O129" s="64">
        <v>0</v>
      </c>
      <c r="P129" s="64">
        <v>0</v>
      </c>
      <c r="Q129" s="64">
        <v>0</v>
      </c>
      <c r="R129" s="94">
        <v>0</v>
      </c>
      <c r="S129" s="95">
        <f t="shared" si="91"/>
        <v>0</v>
      </c>
      <c r="U129" s="109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92"/>
        <v>0</v>
      </c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</row>
    <row r="130" spans="1:56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90"/>
        <v>0</v>
      </c>
      <c r="K130" s="78" t="s">
        <v>20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2">
        <v>0</v>
      </c>
      <c r="S130" s="93">
        <f t="shared" si="91"/>
        <v>0</v>
      </c>
      <c r="U130" s="108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92"/>
        <v>0</v>
      </c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</row>
    <row r="131" spans="1:56" ht="15" thickBot="1">
      <c r="A131" s="59" t="s">
        <v>11</v>
      </c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90"/>
        <v>0</v>
      </c>
      <c r="K131" s="80" t="s">
        <v>11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96">
        <v>0</v>
      </c>
      <c r="S131" s="97">
        <f t="shared" si="91"/>
        <v>0</v>
      </c>
      <c r="U131" s="109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92"/>
        <v>0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</row>
    <row r="132" spans="1:56" ht="15">
      <c r="A132" s="35" t="s">
        <v>26</v>
      </c>
      <c r="B132" s="69">
        <f>SUM(B111:B127)</f>
        <v>11.395590864236283</v>
      </c>
      <c r="C132" s="69">
        <f t="shared" ref="C132:I132" si="93">SUM(C111:C127)</f>
        <v>5.8259222013628218</v>
      </c>
      <c r="D132" s="69">
        <f t="shared" si="93"/>
        <v>499.34240728515061</v>
      </c>
      <c r="E132" s="69">
        <f t="shared" si="93"/>
        <v>69.805360757589483</v>
      </c>
      <c r="F132" s="69">
        <f t="shared" si="93"/>
        <v>0</v>
      </c>
      <c r="G132" s="69">
        <f t="shared" si="93"/>
        <v>5.6302257311506141</v>
      </c>
      <c r="H132" s="70">
        <f t="shared" si="93"/>
        <v>0.16735230145071234</v>
      </c>
      <c r="I132" s="40">
        <f t="shared" si="93"/>
        <v>592.16685914094057</v>
      </c>
      <c r="K132" s="81" t="s">
        <v>26</v>
      </c>
      <c r="L132" s="69">
        <f>SUM(L111:L127)</f>
        <v>11.395590864236283</v>
      </c>
      <c r="M132" s="69">
        <f t="shared" ref="M132:S132" si="94">SUM(M111:M127)</f>
        <v>5.8259222013628218</v>
      </c>
      <c r="N132" s="69">
        <f t="shared" si="94"/>
        <v>499.34240728515061</v>
      </c>
      <c r="O132" s="69">
        <f t="shared" si="94"/>
        <v>69.805360757589483</v>
      </c>
      <c r="P132" s="69">
        <f t="shared" si="94"/>
        <v>4.6908457132681578</v>
      </c>
      <c r="Q132" s="69">
        <f t="shared" si="94"/>
        <v>5.6302257311506141</v>
      </c>
      <c r="R132" s="70">
        <f t="shared" si="94"/>
        <v>0.16735230145071234</v>
      </c>
      <c r="S132" s="98">
        <f t="shared" si="94"/>
        <v>596.85770485420869</v>
      </c>
      <c r="U132" s="110" t="s">
        <v>59</v>
      </c>
      <c r="V132" s="130">
        <f>SUM(V111:V127)</f>
        <v>7.081785777272664</v>
      </c>
      <c r="W132" s="130">
        <f t="shared" ref="W132:AH132" si="95">SUM(W111:W127)</f>
        <v>1.9250725210104782</v>
      </c>
      <c r="X132" s="130">
        <f t="shared" si="95"/>
        <v>5.6302257311506141</v>
      </c>
      <c r="Y132" s="130">
        <f t="shared" si="95"/>
        <v>5.8259222013628218</v>
      </c>
      <c r="Z132" s="130">
        <f t="shared" si="95"/>
        <v>493.45838242407979</v>
      </c>
      <c r="AA132" s="130">
        <f t="shared" si="95"/>
        <v>69.698354886591076</v>
      </c>
      <c r="AB132" s="130">
        <f t="shared" si="95"/>
        <v>4.6908457132681578</v>
      </c>
      <c r="AC132" s="130">
        <f t="shared" si="95"/>
        <v>8.5471155994730932</v>
      </c>
      <c r="AD132" s="131">
        <f t="shared" si="95"/>
        <v>2.3887325659531422</v>
      </c>
      <c r="AE132" s="131">
        <f t="shared" si="95"/>
        <v>0.10700587099841299</v>
      </c>
      <c r="AF132" s="131">
        <f t="shared" si="95"/>
        <v>0.16735230145071234</v>
      </c>
      <c r="AG132" s="131">
        <f t="shared" si="95"/>
        <v>5.8840248610708272</v>
      </c>
      <c r="AH132" s="131">
        <f t="shared" si="95"/>
        <v>0</v>
      </c>
      <c r="AI132" s="132">
        <f>SUM(V132:AC132)</f>
        <v>596.85770485420869</v>
      </c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</row>
    <row r="133" spans="1:56" s="3" customFormat="1" ht="15" thickBot="1">
      <c r="A133" s="32" t="s">
        <v>83</v>
      </c>
      <c r="B133" s="49">
        <f>IF($I132=0,"-",B132/$I132)</f>
        <v>1.9243884875232504E-2</v>
      </c>
      <c r="C133" s="49">
        <f t="shared" ref="C133:H133" si="96">IF($I132=0,"-",C132/$I132)</f>
        <v>9.8383118059232767E-3</v>
      </c>
      <c r="D133" s="49">
        <f t="shared" si="96"/>
        <v>0.84324612155693612</v>
      </c>
      <c r="E133" s="49">
        <f t="shared" si="96"/>
        <v>0.1178812351283158</v>
      </c>
      <c r="F133" s="49">
        <f t="shared" si="96"/>
        <v>0</v>
      </c>
      <c r="G133" s="49">
        <f t="shared" si="96"/>
        <v>9.5078365907177095E-3</v>
      </c>
      <c r="H133" s="71">
        <f t="shared" si="96"/>
        <v>2.8261004287455594E-4</v>
      </c>
      <c r="I133" s="50">
        <f>SUM(B133:H133)</f>
        <v>1</v>
      </c>
      <c r="J133" s="5"/>
      <c r="K133" s="82" t="s">
        <v>83</v>
      </c>
      <c r="L133" s="99">
        <f>IF($S132=0,"-",L132/$S132)</f>
        <v>1.9092642637527524E-2</v>
      </c>
      <c r="M133" s="99">
        <f t="shared" ref="M133:R133" si="97">IF($S132=0,"-",M132/$S132)</f>
        <v>9.760990189086844E-3</v>
      </c>
      <c r="N133" s="99">
        <f t="shared" si="97"/>
        <v>0.83661885106622247</v>
      </c>
      <c r="O133" s="99">
        <f t="shared" si="97"/>
        <v>0.11695477865137131</v>
      </c>
      <c r="P133" s="99">
        <f t="shared" si="97"/>
        <v>7.8592362553382231E-3</v>
      </c>
      <c r="Q133" s="99">
        <f t="shared" si="97"/>
        <v>9.4331122566741095E-3</v>
      </c>
      <c r="R133" s="100">
        <f t="shared" si="97"/>
        <v>2.8038894377947353E-4</v>
      </c>
      <c r="S133" s="101">
        <f>SUM(L133:R133)</f>
        <v>0.99999999999999989</v>
      </c>
      <c r="T133" s="5"/>
      <c r="U133" s="111" t="s">
        <v>83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</row>
    <row r="134" spans="1:56" ht="15" thickBot="1">
      <c r="A134" s="34"/>
      <c r="B134" s="33"/>
      <c r="C134" s="33"/>
      <c r="D134" s="33"/>
      <c r="E134" s="33"/>
      <c r="F134" s="33"/>
      <c r="G134" s="33"/>
      <c r="H134" s="33"/>
      <c r="I134" s="33"/>
      <c r="K134" s="34"/>
      <c r="L134" s="33"/>
      <c r="M134" s="33"/>
      <c r="N134" s="33"/>
      <c r="O134" s="33"/>
      <c r="P134" s="33"/>
      <c r="Q134" s="33"/>
      <c r="R134" s="33"/>
      <c r="S134" s="33"/>
      <c r="U134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</row>
    <row r="135" spans="1:56" ht="42.7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  <c r="K135" s="407" t="s">
        <v>29</v>
      </c>
      <c r="L135" s="84" t="s">
        <v>0</v>
      </c>
      <c r="M135" s="84" t="s">
        <v>1</v>
      </c>
      <c r="N135" s="84" t="s">
        <v>2</v>
      </c>
      <c r="O135" s="84" t="s">
        <v>3</v>
      </c>
      <c r="P135" s="84" t="s">
        <v>27</v>
      </c>
      <c r="Q135" s="84" t="s">
        <v>4</v>
      </c>
      <c r="R135" s="84" t="s">
        <v>5</v>
      </c>
      <c r="S135" s="85" t="s">
        <v>6</v>
      </c>
      <c r="U135" s="415" t="s">
        <v>29</v>
      </c>
      <c r="V135" s="114" t="s">
        <v>68</v>
      </c>
      <c r="W135" s="114" t="s">
        <v>69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51</v>
      </c>
      <c r="AC135" s="114" t="s">
        <v>63</v>
      </c>
      <c r="AD135" s="115" t="s">
        <v>70</v>
      </c>
      <c r="AE135" s="115" t="s">
        <v>71</v>
      </c>
      <c r="AF135" s="115" t="s">
        <v>72</v>
      </c>
      <c r="AG135" s="115" t="s">
        <v>73</v>
      </c>
      <c r="AH135" s="115" t="s">
        <v>74</v>
      </c>
      <c r="AI135" s="116" t="s">
        <v>59</v>
      </c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</row>
    <row r="136" spans="1:56" ht="15" customHeight="1">
      <c r="A136" s="447" t="s">
        <v>29</v>
      </c>
      <c r="B136" s="387" t="s">
        <v>115</v>
      </c>
      <c r="C136" s="388"/>
      <c r="D136" s="388"/>
      <c r="E136" s="388"/>
      <c r="F136" s="388"/>
      <c r="G136" s="388"/>
      <c r="H136" s="388"/>
      <c r="I136" s="389"/>
      <c r="K136" s="408" t="s">
        <v>29</v>
      </c>
      <c r="L136" s="390" t="s">
        <v>115</v>
      </c>
      <c r="M136" s="391"/>
      <c r="N136" s="391"/>
      <c r="O136" s="391"/>
      <c r="P136" s="391"/>
      <c r="Q136" s="391"/>
      <c r="R136" s="391"/>
      <c r="S136" s="392"/>
      <c r="U136" s="416" t="s">
        <v>29</v>
      </c>
      <c r="V136" s="413" t="s">
        <v>115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</row>
    <row r="137" spans="1:56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  <c r="K137" s="83" t="s">
        <v>7</v>
      </c>
      <c r="L137" s="38">
        <v>0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102">
        <v>0</v>
      </c>
      <c r="S137" s="103">
        <f>SUM(L137:R137)</f>
        <v>0</v>
      </c>
      <c r="U137" s="104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</row>
    <row r="138" spans="1:56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98">SUM(B138:H138)</f>
        <v>0</v>
      </c>
      <c r="K138" s="75" t="s">
        <v>8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9">
        <v>0</v>
      </c>
      <c r="S138" s="90">
        <f t="shared" ref="S138:S157" si="99">SUM(L138:R138)</f>
        <v>0</v>
      </c>
      <c r="U138" s="105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00">SUM(V138:AC138)</f>
        <v>0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</row>
    <row r="139" spans="1:56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98"/>
        <v>0</v>
      </c>
      <c r="K139" s="76" t="s">
        <v>10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0</v>
      </c>
      <c r="R139" s="86">
        <v>0</v>
      </c>
      <c r="S139" s="87">
        <f t="shared" si="99"/>
        <v>0</v>
      </c>
      <c r="U139" s="106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00"/>
        <v>0</v>
      </c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</row>
    <row r="140" spans="1:56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98"/>
        <v>0</v>
      </c>
      <c r="K140" s="75" t="s">
        <v>52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9">
        <v>0</v>
      </c>
      <c r="S140" s="90">
        <f t="shared" si="99"/>
        <v>0</v>
      </c>
      <c r="U140" s="105" t="s">
        <v>52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00"/>
        <v>0</v>
      </c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</row>
    <row r="141" spans="1:56" ht="15">
      <c r="A141" s="29" t="s">
        <v>16</v>
      </c>
      <c r="B141" s="44">
        <v>2.0255087241631946</v>
      </c>
      <c r="C141" s="44">
        <v>25.194798556983603</v>
      </c>
      <c r="D141" s="44">
        <v>2.5689729143097213</v>
      </c>
      <c r="E141" s="44">
        <v>0</v>
      </c>
      <c r="F141" s="457"/>
      <c r="G141" s="44">
        <v>0</v>
      </c>
      <c r="H141" s="45">
        <v>0</v>
      </c>
      <c r="I141" s="40">
        <f t="shared" si="98"/>
        <v>29.78928019545652</v>
      </c>
      <c r="K141" s="76" t="s">
        <v>16</v>
      </c>
      <c r="L141" s="44">
        <v>2.0255087241631946</v>
      </c>
      <c r="M141" s="44">
        <v>25.194798556983603</v>
      </c>
      <c r="N141" s="44">
        <v>2.5689729143097213</v>
      </c>
      <c r="O141" s="44">
        <v>0</v>
      </c>
      <c r="P141" s="44">
        <v>0</v>
      </c>
      <c r="Q141" s="44">
        <v>0</v>
      </c>
      <c r="R141" s="86">
        <v>0</v>
      </c>
      <c r="S141" s="87">
        <f t="shared" si="99"/>
        <v>29.78928019545652</v>
      </c>
      <c r="U141" s="106" t="s">
        <v>16</v>
      </c>
      <c r="V141" s="117">
        <v>2.0255087241631946</v>
      </c>
      <c r="W141" s="117">
        <v>0</v>
      </c>
      <c r="X141" s="117">
        <v>0</v>
      </c>
      <c r="Y141" s="117">
        <v>25.194798556983603</v>
      </c>
      <c r="Z141" s="117">
        <v>0.15735470502938387</v>
      </c>
      <c r="AA141" s="117">
        <v>0</v>
      </c>
      <c r="AB141" s="117">
        <v>0</v>
      </c>
      <c r="AC141" s="118">
        <v>2.4116182092803373</v>
      </c>
      <c r="AD141" s="119">
        <v>0</v>
      </c>
      <c r="AE141" s="119">
        <v>0</v>
      </c>
      <c r="AF141" s="119">
        <v>0</v>
      </c>
      <c r="AG141" s="119">
        <v>2.4116182092803373</v>
      </c>
      <c r="AH141" s="119">
        <v>0</v>
      </c>
      <c r="AI141" s="120">
        <f t="shared" si="100"/>
        <v>29.78928019545652</v>
      </c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</row>
    <row r="142" spans="1:56" ht="15">
      <c r="A142" s="28" t="s">
        <v>64</v>
      </c>
      <c r="B142" s="41">
        <v>7.0074576193653906</v>
      </c>
      <c r="C142" s="41">
        <v>1.0131264027998155</v>
      </c>
      <c r="D142" s="41">
        <v>3.6641404901259995</v>
      </c>
      <c r="E142" s="41">
        <v>0</v>
      </c>
      <c r="F142" s="457"/>
      <c r="G142" s="41">
        <v>0</v>
      </c>
      <c r="H142" s="42">
        <v>0</v>
      </c>
      <c r="I142" s="43">
        <f t="shared" si="98"/>
        <v>11.684724512291206</v>
      </c>
      <c r="K142" s="75" t="s">
        <v>64</v>
      </c>
      <c r="L142" s="88">
        <v>7.0074576193653906</v>
      </c>
      <c r="M142" s="88">
        <v>1.0131264027998155</v>
      </c>
      <c r="N142" s="88">
        <v>3.6641404901259995</v>
      </c>
      <c r="O142" s="88">
        <v>0</v>
      </c>
      <c r="P142" s="88">
        <v>0</v>
      </c>
      <c r="Q142" s="88">
        <v>0</v>
      </c>
      <c r="R142" s="89">
        <v>0</v>
      </c>
      <c r="S142" s="90">
        <f t="shared" si="99"/>
        <v>11.684724512291206</v>
      </c>
      <c r="U142" s="105" t="s">
        <v>53</v>
      </c>
      <c r="V142" s="121">
        <v>7.0074576193653906</v>
      </c>
      <c r="W142" s="121">
        <v>0</v>
      </c>
      <c r="X142" s="121">
        <v>0</v>
      </c>
      <c r="Y142" s="121">
        <v>1.0131264027998155</v>
      </c>
      <c r="Z142" s="121">
        <v>1.4071200038886325</v>
      </c>
      <c r="AA142" s="121">
        <v>0</v>
      </c>
      <c r="AB142" s="121">
        <v>0</v>
      </c>
      <c r="AC142" s="122">
        <v>2.2570204862373671</v>
      </c>
      <c r="AD142" s="121">
        <v>0</v>
      </c>
      <c r="AE142" s="121">
        <v>0</v>
      </c>
      <c r="AF142" s="121">
        <v>0</v>
      </c>
      <c r="AG142" s="121">
        <v>2.2570204862373671</v>
      </c>
      <c r="AH142" s="121">
        <v>0</v>
      </c>
      <c r="AI142" s="123">
        <f t="shared" si="100"/>
        <v>11.684724512291206</v>
      </c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</row>
    <row r="143" spans="1:56" ht="15">
      <c r="A143" s="29" t="s">
        <v>54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98"/>
        <v>0</v>
      </c>
      <c r="K143" s="76" t="s">
        <v>54</v>
      </c>
      <c r="L143" s="44">
        <v>0</v>
      </c>
      <c r="M143" s="44">
        <v>0</v>
      </c>
      <c r="N143" s="44">
        <v>0</v>
      </c>
      <c r="O143" s="44">
        <v>0</v>
      </c>
      <c r="P143" s="44">
        <v>22.511563024130758</v>
      </c>
      <c r="Q143" s="44">
        <v>0</v>
      </c>
      <c r="R143" s="86">
        <v>0</v>
      </c>
      <c r="S143" s="87">
        <f t="shared" si="99"/>
        <v>22.511563024130758</v>
      </c>
      <c r="U143" s="106" t="s">
        <v>54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22.511563024130758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00"/>
        <v>22.511563024130758</v>
      </c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</row>
    <row r="144" spans="1:56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98"/>
        <v>0</v>
      </c>
      <c r="K144" s="75" t="s">
        <v>12</v>
      </c>
      <c r="L144" s="88">
        <v>0</v>
      </c>
      <c r="M144" s="88">
        <v>0</v>
      </c>
      <c r="N144" s="88">
        <v>0</v>
      </c>
      <c r="O144" s="88">
        <v>0</v>
      </c>
      <c r="P144" s="88">
        <v>0.92741079376395918</v>
      </c>
      <c r="Q144" s="88">
        <v>0</v>
      </c>
      <c r="R144" s="89">
        <v>0</v>
      </c>
      <c r="S144" s="90">
        <f t="shared" si="99"/>
        <v>0.92741079376395918</v>
      </c>
      <c r="U144" s="105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0.92741079376395918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00"/>
        <v>0.92741079376395918</v>
      </c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</row>
    <row r="145" spans="1:56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98"/>
        <v>0</v>
      </c>
      <c r="K145" s="76" t="s">
        <v>55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86">
        <v>0</v>
      </c>
      <c r="S145" s="87">
        <f t="shared" si="99"/>
        <v>0</v>
      </c>
      <c r="U145" s="106" t="s">
        <v>55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00"/>
        <v>0</v>
      </c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</row>
    <row r="146" spans="1:56" ht="15">
      <c r="A146" s="28" t="s">
        <v>17</v>
      </c>
      <c r="B146" s="41">
        <v>0</v>
      </c>
      <c r="C146" s="41">
        <v>0</v>
      </c>
      <c r="D146" s="41">
        <v>1.4294055294838781</v>
      </c>
      <c r="E146" s="41">
        <v>0</v>
      </c>
      <c r="F146" s="457"/>
      <c r="G146" s="41">
        <v>0</v>
      </c>
      <c r="H146" s="42">
        <v>0</v>
      </c>
      <c r="I146" s="43">
        <f t="shared" si="98"/>
        <v>1.4294055294838781</v>
      </c>
      <c r="K146" s="75" t="s">
        <v>17</v>
      </c>
      <c r="L146" s="88">
        <v>0</v>
      </c>
      <c r="M146" s="88">
        <v>0</v>
      </c>
      <c r="N146" s="88">
        <v>1.4294055294838781</v>
      </c>
      <c r="O146" s="88">
        <v>0</v>
      </c>
      <c r="P146" s="88">
        <v>0</v>
      </c>
      <c r="Q146" s="88">
        <v>0</v>
      </c>
      <c r="R146" s="89">
        <v>0</v>
      </c>
      <c r="S146" s="90">
        <f t="shared" si="99"/>
        <v>1.4294055294838781</v>
      </c>
      <c r="U146" s="105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1.4294055294838781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00"/>
        <v>1.4294055294838781</v>
      </c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</row>
    <row r="147" spans="1:56" ht="15">
      <c r="A147" s="29" t="s">
        <v>139</v>
      </c>
      <c r="B147" s="44">
        <v>256.20382002291649</v>
      </c>
      <c r="C147" s="44">
        <v>1039.0439139801824</v>
      </c>
      <c r="D147" s="44">
        <v>233.19865963988011</v>
      </c>
      <c r="E147" s="44">
        <v>0</v>
      </c>
      <c r="F147" s="457"/>
      <c r="G147" s="44">
        <v>0</v>
      </c>
      <c r="H147" s="45">
        <v>0</v>
      </c>
      <c r="I147" s="40">
        <f t="shared" si="98"/>
        <v>1528.446393642979</v>
      </c>
      <c r="K147" s="76" t="s">
        <v>139</v>
      </c>
      <c r="L147" s="44">
        <v>256.20382002291649</v>
      </c>
      <c r="M147" s="44">
        <v>1039.0439139801824</v>
      </c>
      <c r="N147" s="44">
        <v>233.19865963988011</v>
      </c>
      <c r="O147" s="44">
        <v>0</v>
      </c>
      <c r="P147" s="44">
        <v>0</v>
      </c>
      <c r="Q147" s="44">
        <v>0</v>
      </c>
      <c r="R147" s="86">
        <v>0</v>
      </c>
      <c r="S147" s="87">
        <f t="shared" si="99"/>
        <v>1528.446393642979</v>
      </c>
      <c r="U147" s="106" t="s">
        <v>139</v>
      </c>
      <c r="V147" s="117">
        <v>251.70365291292265</v>
      </c>
      <c r="W147" s="117">
        <v>0</v>
      </c>
      <c r="X147" s="117">
        <v>0</v>
      </c>
      <c r="Y147" s="117">
        <v>1039.0439139801824</v>
      </c>
      <c r="Z147" s="117">
        <v>233.19865963988011</v>
      </c>
      <c r="AA147" s="117">
        <v>0</v>
      </c>
      <c r="AB147" s="117">
        <v>0</v>
      </c>
      <c r="AC147" s="118">
        <v>4.5001671099938276</v>
      </c>
      <c r="AD147" s="117">
        <v>4.5001671099938276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00"/>
        <v>1528.446393642979</v>
      </c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</row>
    <row r="148" spans="1:56" ht="15">
      <c r="A148" s="28" t="s">
        <v>25</v>
      </c>
      <c r="B148" s="41">
        <v>524.39941576781155</v>
      </c>
      <c r="C148" s="41">
        <v>22.16815307294771</v>
      </c>
      <c r="D148" s="41">
        <v>7.1076851210684051</v>
      </c>
      <c r="E148" s="41">
        <v>1046.8412380716184</v>
      </c>
      <c r="F148" s="457"/>
      <c r="G148" s="41">
        <v>196.75122039505064</v>
      </c>
      <c r="H148" s="42">
        <v>0</v>
      </c>
      <c r="I148" s="43">
        <f t="shared" si="98"/>
        <v>1797.2677124284967</v>
      </c>
      <c r="K148" s="75" t="s">
        <v>25</v>
      </c>
      <c r="L148" s="88">
        <v>524.39941576781155</v>
      </c>
      <c r="M148" s="88">
        <v>22.16815307294771</v>
      </c>
      <c r="N148" s="88">
        <v>7.1076851210684051</v>
      </c>
      <c r="O148" s="88">
        <v>1046.8412380716184</v>
      </c>
      <c r="P148" s="88">
        <v>0.60072301278010554</v>
      </c>
      <c r="Q148" s="88">
        <v>196.75122039505064</v>
      </c>
      <c r="R148" s="89">
        <v>0</v>
      </c>
      <c r="S148" s="90">
        <f t="shared" si="99"/>
        <v>1797.8684354412767</v>
      </c>
      <c r="U148" s="105" t="s">
        <v>25</v>
      </c>
      <c r="V148" s="121">
        <v>14.666314841692591</v>
      </c>
      <c r="W148" s="121">
        <v>362.97399495699096</v>
      </c>
      <c r="X148" s="121">
        <v>196.75122039505064</v>
      </c>
      <c r="Y148" s="121">
        <v>22.16815307294771</v>
      </c>
      <c r="Z148" s="121">
        <v>7.031060383826329</v>
      </c>
      <c r="AA148" s="121">
        <v>597.6142768653142</v>
      </c>
      <c r="AB148" s="121">
        <v>0.60072301278010554</v>
      </c>
      <c r="AC148" s="122">
        <v>596.06269191267438</v>
      </c>
      <c r="AD148" s="121">
        <v>146.75910596912797</v>
      </c>
      <c r="AE148" s="121">
        <v>449.22696120630422</v>
      </c>
      <c r="AF148" s="121">
        <v>0</v>
      </c>
      <c r="AG148" s="121">
        <v>7.6624737242075747E-2</v>
      </c>
      <c r="AH148" s="121">
        <v>0</v>
      </c>
      <c r="AI148" s="123">
        <f t="shared" si="100"/>
        <v>1797.8684354412769</v>
      </c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</row>
    <row r="149" spans="1:56" ht="15">
      <c r="A149" s="29" t="s">
        <v>24</v>
      </c>
      <c r="B149" s="44">
        <v>1.8148988487312054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98"/>
        <v>1.8148988487312054</v>
      </c>
      <c r="K149" s="76" t="s">
        <v>24</v>
      </c>
      <c r="L149" s="44">
        <v>1.8148988487312054</v>
      </c>
      <c r="M149" s="44">
        <v>0</v>
      </c>
      <c r="N149" s="44">
        <v>0</v>
      </c>
      <c r="O149" s="44">
        <v>0</v>
      </c>
      <c r="P149" s="44">
        <v>0</v>
      </c>
      <c r="Q149" s="44">
        <v>0</v>
      </c>
      <c r="R149" s="86">
        <v>0</v>
      </c>
      <c r="S149" s="87">
        <f t="shared" si="99"/>
        <v>1.8148988487312054</v>
      </c>
      <c r="U149" s="106" t="s">
        <v>24</v>
      </c>
      <c r="V149" s="117">
        <v>0.36297976974624108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1.4519190789849643</v>
      </c>
      <c r="AD149" s="117">
        <v>1.4519190789849643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00"/>
        <v>1.8148988487312054</v>
      </c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</row>
    <row r="150" spans="1:56" ht="15">
      <c r="A150" s="28" t="s">
        <v>56</v>
      </c>
      <c r="B150" s="41">
        <v>4.5957329810601749E-3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98"/>
        <v>4.5957329810601749E-3</v>
      </c>
      <c r="K150" s="75" t="s">
        <v>56</v>
      </c>
      <c r="L150" s="88">
        <v>4.5957329810601749E-3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9">
        <v>0</v>
      </c>
      <c r="S150" s="90">
        <f t="shared" si="99"/>
        <v>4.5957329810601749E-3</v>
      </c>
      <c r="U150" s="105" t="s">
        <v>56</v>
      </c>
      <c r="V150" s="121">
        <v>4.5957329810601749E-3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00"/>
        <v>4.5957329810601749E-3</v>
      </c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</row>
    <row r="151" spans="1:56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98"/>
        <v>0</v>
      </c>
      <c r="K151" s="76" t="s">
        <v>22</v>
      </c>
      <c r="L151" s="44">
        <v>0</v>
      </c>
      <c r="M151" s="44">
        <v>0</v>
      </c>
      <c r="N151" s="44">
        <v>0</v>
      </c>
      <c r="O151" s="44">
        <v>0</v>
      </c>
      <c r="P151" s="44">
        <v>0.10529928987263154</v>
      </c>
      <c r="Q151" s="44">
        <v>0</v>
      </c>
      <c r="R151" s="86">
        <v>0</v>
      </c>
      <c r="S151" s="87">
        <f t="shared" si="99"/>
        <v>0.10529928987263154</v>
      </c>
      <c r="U151" s="106" t="s">
        <v>22</v>
      </c>
      <c r="V151" s="117">
        <v>0</v>
      </c>
      <c r="W151" s="117">
        <v>0</v>
      </c>
      <c r="X151" s="117">
        <v>0</v>
      </c>
      <c r="Y151" s="117">
        <v>0</v>
      </c>
      <c r="Z151" s="117">
        <v>0</v>
      </c>
      <c r="AA151" s="117">
        <v>0</v>
      </c>
      <c r="AB151" s="117">
        <v>0.10529928987263154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00"/>
        <v>0.10529928987263154</v>
      </c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</row>
    <row r="152" spans="1:56" ht="15">
      <c r="A152" s="28" t="s">
        <v>21</v>
      </c>
      <c r="B152" s="41">
        <v>0</v>
      </c>
      <c r="C152" s="41">
        <v>194.43312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98"/>
        <v>194.43312</v>
      </c>
      <c r="K152" s="75" t="s">
        <v>21</v>
      </c>
      <c r="L152" s="88">
        <v>0</v>
      </c>
      <c r="M152" s="88">
        <v>194.43312</v>
      </c>
      <c r="N152" s="88">
        <v>0</v>
      </c>
      <c r="O152" s="88">
        <v>0</v>
      </c>
      <c r="P152" s="88">
        <v>0</v>
      </c>
      <c r="Q152" s="88">
        <v>0</v>
      </c>
      <c r="R152" s="89">
        <v>0</v>
      </c>
      <c r="S152" s="90">
        <f t="shared" si="99"/>
        <v>194.43312</v>
      </c>
      <c r="U152" s="105" t="s">
        <v>57</v>
      </c>
      <c r="V152" s="121">
        <v>0</v>
      </c>
      <c r="W152" s="121">
        <v>0</v>
      </c>
      <c r="X152" s="121">
        <v>0</v>
      </c>
      <c r="Y152" s="121">
        <v>194.43312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00"/>
        <v>194.43312</v>
      </c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</row>
    <row r="153" spans="1:56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98"/>
        <v>0</v>
      </c>
      <c r="K153" s="77" t="s">
        <v>60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86">
        <v>0</v>
      </c>
      <c r="S153" s="87">
        <f t="shared" si="99"/>
        <v>0</v>
      </c>
      <c r="U153" s="107" t="s">
        <v>58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00"/>
        <v>0</v>
      </c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</row>
    <row r="154" spans="1:56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98"/>
        <v>0</v>
      </c>
      <c r="K154" s="78" t="s">
        <v>23</v>
      </c>
      <c r="L154" s="91">
        <v>0</v>
      </c>
      <c r="M154" s="91">
        <v>0</v>
      </c>
      <c r="N154" s="91">
        <v>0</v>
      </c>
      <c r="O154" s="91">
        <v>0</v>
      </c>
      <c r="P154" s="91">
        <v>0</v>
      </c>
      <c r="Q154" s="91">
        <v>0</v>
      </c>
      <c r="R154" s="92">
        <v>0</v>
      </c>
      <c r="S154" s="93">
        <f t="shared" si="99"/>
        <v>0</v>
      </c>
      <c r="U154" s="108" t="s">
        <v>61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00"/>
        <v>0</v>
      </c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</row>
    <row r="155" spans="1:56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98"/>
        <v>0</v>
      </c>
      <c r="K155" s="79" t="s">
        <v>19</v>
      </c>
      <c r="L155" s="64">
        <v>0</v>
      </c>
      <c r="M155" s="64">
        <v>0</v>
      </c>
      <c r="N155" s="64">
        <v>0</v>
      </c>
      <c r="O155" s="64">
        <v>0</v>
      </c>
      <c r="P155" s="64">
        <v>0</v>
      </c>
      <c r="Q155" s="64">
        <v>0</v>
      </c>
      <c r="R155" s="94">
        <v>0</v>
      </c>
      <c r="S155" s="95">
        <f t="shared" si="99"/>
        <v>0</v>
      </c>
      <c r="U155" s="109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00"/>
        <v>0</v>
      </c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</row>
    <row r="156" spans="1:56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98"/>
        <v>0</v>
      </c>
      <c r="K156" s="78" t="s">
        <v>20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s="91">
        <v>0</v>
      </c>
      <c r="R156" s="92">
        <v>0</v>
      </c>
      <c r="S156" s="93">
        <f t="shared" si="99"/>
        <v>0</v>
      </c>
      <c r="U156" s="108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00"/>
        <v>0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</row>
    <row r="157" spans="1:56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98"/>
        <v>0</v>
      </c>
      <c r="K157" s="80" t="s">
        <v>11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96">
        <v>0</v>
      </c>
      <c r="S157" s="97">
        <f t="shared" si="99"/>
        <v>0</v>
      </c>
      <c r="U157" s="109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00"/>
        <v>0</v>
      </c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</row>
    <row r="158" spans="1:56" ht="15">
      <c r="A158" s="35" t="s">
        <v>26</v>
      </c>
      <c r="B158" s="69">
        <f>SUM(B137:B153)</f>
        <v>791.45569671596888</v>
      </c>
      <c r="C158" s="69">
        <f t="shared" ref="C158:I158" si="101">SUM(C137:C153)</f>
        <v>1281.8531120129135</v>
      </c>
      <c r="D158" s="69">
        <f t="shared" si="101"/>
        <v>247.96886369486811</v>
      </c>
      <c r="E158" s="69">
        <f t="shared" si="101"/>
        <v>1046.8412380716184</v>
      </c>
      <c r="F158" s="69">
        <f t="shared" si="101"/>
        <v>0</v>
      </c>
      <c r="G158" s="69">
        <f t="shared" si="101"/>
        <v>196.75122039505064</v>
      </c>
      <c r="H158" s="70">
        <f t="shared" si="101"/>
        <v>0</v>
      </c>
      <c r="I158" s="40">
        <f t="shared" si="101"/>
        <v>3564.8701308904197</v>
      </c>
      <c r="K158" s="81" t="s">
        <v>26</v>
      </c>
      <c r="L158" s="69">
        <f>SUM(L137:L153)</f>
        <v>791.45569671596888</v>
      </c>
      <c r="M158" s="69">
        <f t="shared" ref="M158:S158" si="102">SUM(M137:M153)</f>
        <v>1281.8531120129135</v>
      </c>
      <c r="N158" s="69">
        <f t="shared" si="102"/>
        <v>247.96886369486811</v>
      </c>
      <c r="O158" s="69">
        <f t="shared" si="102"/>
        <v>1046.8412380716184</v>
      </c>
      <c r="P158" s="69">
        <f t="shared" si="102"/>
        <v>24.144996120547454</v>
      </c>
      <c r="Q158" s="69">
        <f t="shared" si="102"/>
        <v>196.75122039505064</v>
      </c>
      <c r="R158" s="70">
        <f t="shared" si="102"/>
        <v>0</v>
      </c>
      <c r="S158" s="98">
        <f t="shared" si="102"/>
        <v>3589.0151270109673</v>
      </c>
      <c r="U158" s="110" t="s">
        <v>59</v>
      </c>
      <c r="V158" s="130">
        <f>SUM(V137:V153)</f>
        <v>275.77050960087115</v>
      </c>
      <c r="W158" s="130">
        <f t="shared" ref="W158:AH158" si="103">SUM(W137:W153)</f>
        <v>362.97399495699096</v>
      </c>
      <c r="X158" s="130">
        <f t="shared" si="103"/>
        <v>196.75122039505064</v>
      </c>
      <c r="Y158" s="130">
        <f t="shared" si="103"/>
        <v>1281.8531120129135</v>
      </c>
      <c r="Z158" s="130">
        <f t="shared" si="103"/>
        <v>243.22360026210833</v>
      </c>
      <c r="AA158" s="130">
        <f t="shared" si="103"/>
        <v>597.6142768653142</v>
      </c>
      <c r="AB158" s="130">
        <f t="shared" si="103"/>
        <v>24.144996120547454</v>
      </c>
      <c r="AC158" s="130">
        <f t="shared" si="103"/>
        <v>606.68341679717082</v>
      </c>
      <c r="AD158" s="131">
        <f t="shared" si="103"/>
        <v>152.71119215810677</v>
      </c>
      <c r="AE158" s="131">
        <f t="shared" si="103"/>
        <v>449.22696120630422</v>
      </c>
      <c r="AF158" s="131">
        <f t="shared" si="103"/>
        <v>0</v>
      </c>
      <c r="AG158" s="131">
        <f t="shared" si="103"/>
        <v>4.7452634327597805</v>
      </c>
      <c r="AH158" s="131">
        <f t="shared" si="103"/>
        <v>0</v>
      </c>
      <c r="AI158" s="132">
        <f>SUM(V158:AC158)</f>
        <v>3589.0151270109673</v>
      </c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</row>
    <row r="159" spans="1:56" s="3" customFormat="1" ht="15" thickBot="1">
      <c r="A159" s="32" t="s">
        <v>83</v>
      </c>
      <c r="B159" s="49">
        <f>IF($I158=0,"-",B158/$I158)</f>
        <v>0.22201529583303001</v>
      </c>
      <c r="C159" s="49">
        <f t="shared" ref="C159:H159" si="104">IF($I158=0,"-",C158/$I158)</f>
        <v>0.35957918940871403</v>
      </c>
      <c r="D159" s="49">
        <f t="shared" si="104"/>
        <v>6.955901746494518E-2</v>
      </c>
      <c r="E159" s="49">
        <f t="shared" si="104"/>
        <v>0.29365480357909768</v>
      </c>
      <c r="F159" s="49">
        <f t="shared" si="104"/>
        <v>0</v>
      </c>
      <c r="G159" s="49">
        <f t="shared" si="104"/>
        <v>5.519169371421305E-2</v>
      </c>
      <c r="H159" s="71">
        <f t="shared" si="104"/>
        <v>0</v>
      </c>
      <c r="I159" s="50">
        <f>SUM(B159:H159)</f>
        <v>1</v>
      </c>
      <c r="J159" s="5"/>
      <c r="K159" s="82" t="s">
        <v>83</v>
      </c>
      <c r="L159" s="99">
        <f>IF($S158=0,"-",L158/$S158)</f>
        <v>0.22052169431091684</v>
      </c>
      <c r="M159" s="99">
        <f t="shared" ref="M159:R159" si="105">IF($S158=0,"-",M158/$S158)</f>
        <v>0.35716013074608488</v>
      </c>
      <c r="N159" s="99">
        <f t="shared" si="105"/>
        <v>6.9091061174039556E-2</v>
      </c>
      <c r="O159" s="99">
        <f t="shared" si="105"/>
        <v>0.29167924932750483</v>
      </c>
      <c r="P159" s="99">
        <f t="shared" si="105"/>
        <v>6.7274712605226846E-3</v>
      </c>
      <c r="Q159" s="99">
        <f t="shared" si="105"/>
        <v>5.4820393180931112E-2</v>
      </c>
      <c r="R159" s="100">
        <f t="shared" si="105"/>
        <v>0</v>
      </c>
      <c r="S159" s="101">
        <f>SUM(L159:R159)</f>
        <v>0.99999999999999978</v>
      </c>
      <c r="T159" s="5"/>
      <c r="U159" s="111" t="s">
        <v>83</v>
      </c>
      <c r="V159" s="133">
        <f>+V158/$AI158</f>
        <v>7.6837377342162547E-2</v>
      </c>
      <c r="W159" s="133">
        <f t="shared" ref="W159:AH159" si="106">+W158/$AI158</f>
        <v>0.10113470746479854</v>
      </c>
      <c r="X159" s="133">
        <f t="shared" si="106"/>
        <v>5.4820393180931112E-2</v>
      </c>
      <c r="Y159" s="133">
        <f t="shared" si="106"/>
        <v>0.35716013074608488</v>
      </c>
      <c r="Z159" s="133">
        <f t="shared" si="106"/>
        <v>6.7768898055515239E-2</v>
      </c>
      <c r="AA159" s="133">
        <f t="shared" si="106"/>
        <v>0.16651205294947424</v>
      </c>
      <c r="AB159" s="133">
        <f t="shared" si="106"/>
        <v>6.7274712605226846E-3</v>
      </c>
      <c r="AC159" s="133">
        <f t="shared" si="106"/>
        <v>0.16903896900051069</v>
      </c>
      <c r="AD159" s="133">
        <f t="shared" si="106"/>
        <v>4.254960950395574E-2</v>
      </c>
      <c r="AE159" s="133">
        <f t="shared" si="106"/>
        <v>0.12516719637803062</v>
      </c>
      <c r="AF159" s="133">
        <f t="shared" si="106"/>
        <v>0</v>
      </c>
      <c r="AG159" s="133">
        <f t="shared" si="106"/>
        <v>1.3221631185243205E-3</v>
      </c>
      <c r="AH159" s="133">
        <f t="shared" si="106"/>
        <v>0</v>
      </c>
      <c r="AI159" s="134">
        <f>SUM(V159:AC159)</f>
        <v>0.99999999999999978</v>
      </c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</row>
    <row r="160" spans="1:56" ht="15" thickBot="1">
      <c r="A160" s="33"/>
      <c r="B160" s="33"/>
      <c r="C160" s="33"/>
      <c r="D160" s="33"/>
      <c r="E160" s="33"/>
      <c r="F160" s="33"/>
      <c r="G160" s="33"/>
      <c r="H160" s="33"/>
      <c r="I160" s="33"/>
      <c r="K160" s="33"/>
      <c r="L160" s="51"/>
      <c r="M160" s="51"/>
      <c r="N160" s="51"/>
      <c r="O160" s="51"/>
      <c r="P160" s="51"/>
      <c r="Q160" s="51"/>
      <c r="R160" s="51"/>
      <c r="S160" s="51"/>
      <c r="U160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</row>
    <row r="161" spans="1:56" ht="42.7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  <c r="K161" s="407" t="s">
        <v>30</v>
      </c>
      <c r="L161" s="84" t="s">
        <v>0</v>
      </c>
      <c r="M161" s="84" t="s">
        <v>1</v>
      </c>
      <c r="N161" s="84" t="s">
        <v>2</v>
      </c>
      <c r="O161" s="84" t="s">
        <v>3</v>
      </c>
      <c r="P161" s="84" t="s">
        <v>27</v>
      </c>
      <c r="Q161" s="84" t="s">
        <v>4</v>
      </c>
      <c r="R161" s="84" t="s">
        <v>5</v>
      </c>
      <c r="S161" s="85" t="s">
        <v>6</v>
      </c>
      <c r="U161" s="415" t="s">
        <v>30</v>
      </c>
      <c r="V161" s="114" t="s">
        <v>68</v>
      </c>
      <c r="W161" s="114" t="s">
        <v>69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51</v>
      </c>
      <c r="AC161" s="114" t="s">
        <v>63</v>
      </c>
      <c r="AD161" s="115" t="s">
        <v>70</v>
      </c>
      <c r="AE161" s="115" t="s">
        <v>71</v>
      </c>
      <c r="AF161" s="115" t="s">
        <v>72</v>
      </c>
      <c r="AG161" s="115" t="s">
        <v>73</v>
      </c>
      <c r="AH161" s="115" t="s">
        <v>74</v>
      </c>
      <c r="AI161" s="116" t="s">
        <v>59</v>
      </c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</row>
    <row r="162" spans="1:56" ht="15" customHeight="1">
      <c r="A162" s="447" t="s">
        <v>30</v>
      </c>
      <c r="B162" s="387" t="s">
        <v>115</v>
      </c>
      <c r="C162" s="388"/>
      <c r="D162" s="388"/>
      <c r="E162" s="388"/>
      <c r="F162" s="388"/>
      <c r="G162" s="388"/>
      <c r="H162" s="388"/>
      <c r="I162" s="389"/>
      <c r="K162" s="408" t="s">
        <v>30</v>
      </c>
      <c r="L162" s="390" t="s">
        <v>115</v>
      </c>
      <c r="M162" s="391"/>
      <c r="N162" s="391"/>
      <c r="O162" s="391"/>
      <c r="P162" s="391"/>
      <c r="Q162" s="391"/>
      <c r="R162" s="391"/>
      <c r="S162" s="392"/>
      <c r="U162" s="416" t="s">
        <v>30</v>
      </c>
      <c r="V162" s="413" t="s">
        <v>115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</row>
    <row r="163" spans="1:56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  <c r="K163" s="83" t="s">
        <v>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102">
        <v>0</v>
      </c>
      <c r="S163" s="103">
        <f>SUM(L163:R163)</f>
        <v>0</v>
      </c>
      <c r="U163" s="104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</row>
    <row r="164" spans="1:56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107">SUM(B164:H164)</f>
        <v>0</v>
      </c>
      <c r="K164" s="75" t="s">
        <v>8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9">
        <v>0</v>
      </c>
      <c r="S164" s="90">
        <f t="shared" ref="S164:S183" si="108">SUM(L164:R164)</f>
        <v>0</v>
      </c>
      <c r="U164" s="105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09">SUM(V164:AC164)</f>
        <v>0</v>
      </c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</row>
    <row r="165" spans="1:56" ht="15">
      <c r="A165" s="29" t="s">
        <v>10</v>
      </c>
      <c r="B165" s="44">
        <v>0</v>
      </c>
      <c r="C165" s="44">
        <v>0</v>
      </c>
      <c r="D165" s="44">
        <v>129.27877542578705</v>
      </c>
      <c r="E165" s="44">
        <v>0</v>
      </c>
      <c r="F165" s="457"/>
      <c r="G165" s="44">
        <v>0</v>
      </c>
      <c r="H165" s="45">
        <v>0</v>
      </c>
      <c r="I165" s="40">
        <f t="shared" si="107"/>
        <v>129.27877542578705</v>
      </c>
      <c r="K165" s="76" t="s">
        <v>10</v>
      </c>
      <c r="L165" s="44">
        <v>0</v>
      </c>
      <c r="M165" s="44">
        <v>0</v>
      </c>
      <c r="N165" s="44">
        <v>129.27877542578705</v>
      </c>
      <c r="O165" s="44">
        <v>0</v>
      </c>
      <c r="P165" s="44">
        <v>0</v>
      </c>
      <c r="Q165" s="44">
        <v>0</v>
      </c>
      <c r="R165" s="86">
        <v>0</v>
      </c>
      <c r="S165" s="87">
        <f t="shared" si="108"/>
        <v>129.27877542578705</v>
      </c>
      <c r="U165" s="106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129.27877542578705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09"/>
        <v>129.27877542578705</v>
      </c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</row>
    <row r="166" spans="1:56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107"/>
        <v>0</v>
      </c>
      <c r="K166" s="75" t="s">
        <v>52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9">
        <v>0</v>
      </c>
      <c r="S166" s="90">
        <f t="shared" si="108"/>
        <v>0</v>
      </c>
      <c r="U166" s="105" t="s">
        <v>52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09"/>
        <v>0</v>
      </c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</row>
    <row r="167" spans="1:56" ht="15">
      <c r="A167" s="29" t="s">
        <v>16</v>
      </c>
      <c r="B167" s="44">
        <v>6.0905947924595596</v>
      </c>
      <c r="C167" s="44">
        <v>0</v>
      </c>
      <c r="D167" s="44">
        <v>37.619489101942854</v>
      </c>
      <c r="E167" s="44">
        <v>0</v>
      </c>
      <c r="F167" s="457"/>
      <c r="G167" s="44">
        <v>0</v>
      </c>
      <c r="H167" s="45">
        <v>0</v>
      </c>
      <c r="I167" s="40">
        <f t="shared" si="107"/>
        <v>43.710083894402416</v>
      </c>
      <c r="K167" s="76" t="s">
        <v>16</v>
      </c>
      <c r="L167" s="44">
        <v>6.0905947924595596</v>
      </c>
      <c r="M167" s="44">
        <v>0</v>
      </c>
      <c r="N167" s="44">
        <v>37.619489101942854</v>
      </c>
      <c r="O167" s="44">
        <v>0</v>
      </c>
      <c r="P167" s="44">
        <v>0</v>
      </c>
      <c r="Q167" s="44">
        <v>0</v>
      </c>
      <c r="R167" s="86">
        <v>0</v>
      </c>
      <c r="S167" s="87">
        <f t="shared" si="108"/>
        <v>43.710083894402416</v>
      </c>
      <c r="U167" s="106" t="s">
        <v>16</v>
      </c>
      <c r="V167" s="117">
        <v>6.0905947924595596</v>
      </c>
      <c r="W167" s="117">
        <v>0</v>
      </c>
      <c r="X167" s="117">
        <v>0</v>
      </c>
      <c r="Y167" s="117">
        <v>0</v>
      </c>
      <c r="Z167" s="117">
        <v>37.619489101942854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09"/>
        <v>43.710083894402416</v>
      </c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</row>
    <row r="168" spans="1:56" ht="15">
      <c r="A168" s="28" t="s">
        <v>64</v>
      </c>
      <c r="B168" s="41">
        <v>1.5344005302107526</v>
      </c>
      <c r="C168" s="41">
        <v>0</v>
      </c>
      <c r="D168" s="41">
        <v>6.5083291279151426E-2</v>
      </c>
      <c r="E168" s="41">
        <v>0</v>
      </c>
      <c r="F168" s="457"/>
      <c r="G168" s="41">
        <v>0</v>
      </c>
      <c r="H168" s="42">
        <v>0</v>
      </c>
      <c r="I168" s="43">
        <f t="shared" si="107"/>
        <v>1.5994838214899041</v>
      </c>
      <c r="K168" s="75" t="s">
        <v>64</v>
      </c>
      <c r="L168" s="88">
        <v>1.5344005302107526</v>
      </c>
      <c r="M168" s="88">
        <v>0</v>
      </c>
      <c r="N168" s="88">
        <v>6.5083291279151426E-2</v>
      </c>
      <c r="O168" s="88">
        <v>0</v>
      </c>
      <c r="P168" s="88">
        <v>0</v>
      </c>
      <c r="Q168" s="88">
        <v>0</v>
      </c>
      <c r="R168" s="89">
        <v>0</v>
      </c>
      <c r="S168" s="90">
        <f t="shared" si="108"/>
        <v>1.5994838214899041</v>
      </c>
      <c r="U168" s="105" t="s">
        <v>53</v>
      </c>
      <c r="V168" s="121">
        <v>1.5344005302107526</v>
      </c>
      <c r="W168" s="121">
        <v>0</v>
      </c>
      <c r="X168" s="121">
        <v>0</v>
      </c>
      <c r="Y168" s="121">
        <v>0</v>
      </c>
      <c r="Z168" s="121">
        <v>6.5083291279151426E-2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09"/>
        <v>1.5994838214899041</v>
      </c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</row>
    <row r="169" spans="1:56" ht="15">
      <c r="A169" s="29" t="s">
        <v>54</v>
      </c>
      <c r="B169" s="44">
        <v>0</v>
      </c>
      <c r="C169" s="44">
        <v>0</v>
      </c>
      <c r="D169" s="44">
        <v>0</v>
      </c>
      <c r="E169" s="44">
        <v>0.91786266966072949</v>
      </c>
      <c r="F169" s="457"/>
      <c r="G169" s="44">
        <v>0</v>
      </c>
      <c r="H169" s="45">
        <v>0</v>
      </c>
      <c r="I169" s="40">
        <f t="shared" si="107"/>
        <v>0.91786266966072949</v>
      </c>
      <c r="K169" s="76" t="s">
        <v>54</v>
      </c>
      <c r="L169" s="44">
        <v>0</v>
      </c>
      <c r="M169" s="44">
        <v>0</v>
      </c>
      <c r="N169" s="44">
        <v>0</v>
      </c>
      <c r="O169" s="44">
        <v>0.91786266966072949</v>
      </c>
      <c r="P169" s="44">
        <v>13.445689672433256</v>
      </c>
      <c r="Q169" s="44">
        <v>0</v>
      </c>
      <c r="R169" s="86">
        <v>0</v>
      </c>
      <c r="S169" s="87">
        <f t="shared" si="108"/>
        <v>14.363552342093985</v>
      </c>
      <c r="U169" s="106" t="s">
        <v>54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0.91786266966072949</v>
      </c>
      <c r="AB169" s="117">
        <v>13.445689672433256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09"/>
        <v>14.363552342093985</v>
      </c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</row>
    <row r="170" spans="1:56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107"/>
        <v>0</v>
      </c>
      <c r="K170" s="75" t="s">
        <v>12</v>
      </c>
      <c r="L170" s="88">
        <v>0</v>
      </c>
      <c r="M170" s="88">
        <v>0</v>
      </c>
      <c r="N170" s="88">
        <v>0</v>
      </c>
      <c r="O170" s="88">
        <v>0</v>
      </c>
      <c r="P170" s="88">
        <v>1.8275139669619089</v>
      </c>
      <c r="Q170" s="88">
        <v>0</v>
      </c>
      <c r="R170" s="89">
        <v>0</v>
      </c>
      <c r="S170" s="90">
        <f t="shared" si="108"/>
        <v>1.8275139669619089</v>
      </c>
      <c r="U170" s="105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1.8275139669619089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09"/>
        <v>1.8275139669619089</v>
      </c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</row>
    <row r="171" spans="1:56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107"/>
        <v>0</v>
      </c>
      <c r="K171" s="76" t="s">
        <v>55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86">
        <v>0</v>
      </c>
      <c r="S171" s="87">
        <f t="shared" si="108"/>
        <v>0</v>
      </c>
      <c r="U171" s="106" t="s">
        <v>55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09"/>
        <v>0</v>
      </c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</row>
    <row r="172" spans="1:56" ht="15">
      <c r="A172" s="28" t="s">
        <v>17</v>
      </c>
      <c r="B172" s="41">
        <v>0.34916856076003855</v>
      </c>
      <c r="C172" s="41">
        <v>0</v>
      </c>
      <c r="D172" s="41">
        <v>19.581372887422958</v>
      </c>
      <c r="E172" s="41">
        <v>0.13366172505894275</v>
      </c>
      <c r="F172" s="457"/>
      <c r="G172" s="41">
        <v>0</v>
      </c>
      <c r="H172" s="42">
        <v>0</v>
      </c>
      <c r="I172" s="43">
        <f t="shared" si="107"/>
        <v>20.064203173241939</v>
      </c>
      <c r="K172" s="75" t="s">
        <v>17</v>
      </c>
      <c r="L172" s="88">
        <v>0.34916856076003855</v>
      </c>
      <c r="M172" s="88">
        <v>0</v>
      </c>
      <c r="N172" s="88">
        <v>19.581372887422958</v>
      </c>
      <c r="O172" s="88">
        <v>0.13366172505894275</v>
      </c>
      <c r="P172" s="88">
        <v>0</v>
      </c>
      <c r="Q172" s="88">
        <v>0</v>
      </c>
      <c r="R172" s="89">
        <v>0</v>
      </c>
      <c r="S172" s="90">
        <f t="shared" si="108"/>
        <v>20.064203173241939</v>
      </c>
      <c r="U172" s="105" t="s">
        <v>17</v>
      </c>
      <c r="V172" s="121">
        <v>0.34916856076003855</v>
      </c>
      <c r="W172" s="121">
        <v>0</v>
      </c>
      <c r="X172" s="121">
        <v>0</v>
      </c>
      <c r="Y172" s="121">
        <v>0</v>
      </c>
      <c r="Z172" s="121">
        <v>19.581372887422958</v>
      </c>
      <c r="AA172" s="121">
        <v>0</v>
      </c>
      <c r="AB172" s="121">
        <v>0</v>
      </c>
      <c r="AC172" s="122">
        <v>0.13366172505894275</v>
      </c>
      <c r="AD172" s="121">
        <v>0</v>
      </c>
      <c r="AE172" s="121">
        <v>0</v>
      </c>
      <c r="AF172" s="121">
        <v>0</v>
      </c>
      <c r="AG172" s="121">
        <v>0</v>
      </c>
      <c r="AH172" s="121">
        <v>0.13366172505894275</v>
      </c>
      <c r="AI172" s="123">
        <f t="shared" si="109"/>
        <v>20.064203173241939</v>
      </c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</row>
    <row r="173" spans="1:56" ht="15">
      <c r="A173" s="29" t="s">
        <v>139</v>
      </c>
      <c r="B173" s="44">
        <v>18.237055991003082</v>
      </c>
      <c r="C173" s="44">
        <v>46.47660426951775</v>
      </c>
      <c r="D173" s="44">
        <v>576.33320500868274</v>
      </c>
      <c r="E173" s="44">
        <v>0</v>
      </c>
      <c r="F173" s="457"/>
      <c r="G173" s="44">
        <v>0</v>
      </c>
      <c r="H173" s="45">
        <v>0</v>
      </c>
      <c r="I173" s="40">
        <f t="shared" si="107"/>
        <v>641.04686526920364</v>
      </c>
      <c r="K173" s="76" t="s">
        <v>139</v>
      </c>
      <c r="L173" s="44">
        <v>18.237055991003082</v>
      </c>
      <c r="M173" s="44">
        <v>46.47660426951775</v>
      </c>
      <c r="N173" s="44">
        <v>576.33320500868274</v>
      </c>
      <c r="O173" s="44">
        <v>0</v>
      </c>
      <c r="P173" s="44">
        <v>0</v>
      </c>
      <c r="Q173" s="44">
        <v>0</v>
      </c>
      <c r="R173" s="86">
        <v>0</v>
      </c>
      <c r="S173" s="87">
        <f t="shared" si="108"/>
        <v>641.04686526920364</v>
      </c>
      <c r="U173" s="106" t="s">
        <v>139</v>
      </c>
      <c r="V173" s="117">
        <v>18.237055991003082</v>
      </c>
      <c r="W173" s="117">
        <v>0</v>
      </c>
      <c r="X173" s="117">
        <v>0</v>
      </c>
      <c r="Y173" s="117">
        <v>46.47660426951775</v>
      </c>
      <c r="Z173" s="117">
        <v>576.33320500868274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09"/>
        <v>641.04686526920364</v>
      </c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</row>
    <row r="174" spans="1:56" ht="15">
      <c r="A174" s="28" t="s">
        <v>25</v>
      </c>
      <c r="B174" s="41">
        <v>7.7962570798704496</v>
      </c>
      <c r="C174" s="41">
        <v>3.598979698207895</v>
      </c>
      <c r="D174" s="41">
        <v>680.01198203265949</v>
      </c>
      <c r="E174" s="41">
        <v>66.977235184692873</v>
      </c>
      <c r="F174" s="457"/>
      <c r="G174" s="41">
        <v>11.139801810255261</v>
      </c>
      <c r="H174" s="42">
        <v>7.301746804471553</v>
      </c>
      <c r="I174" s="43">
        <f t="shared" si="107"/>
        <v>776.8260026101575</v>
      </c>
      <c r="K174" s="75" t="s">
        <v>25</v>
      </c>
      <c r="L174" s="88">
        <v>7.7962570798704496</v>
      </c>
      <c r="M174" s="88">
        <v>3.598979698207895</v>
      </c>
      <c r="N174" s="88">
        <v>680.01198203265949</v>
      </c>
      <c r="O174" s="88">
        <v>66.977235184692873</v>
      </c>
      <c r="P174" s="88">
        <v>0.60072301278010554</v>
      </c>
      <c r="Q174" s="88">
        <v>11.139801810255261</v>
      </c>
      <c r="R174" s="89">
        <v>7.301746804471553</v>
      </c>
      <c r="S174" s="90">
        <f t="shared" si="108"/>
        <v>777.42672562293762</v>
      </c>
      <c r="U174" s="105" t="s">
        <v>25</v>
      </c>
      <c r="V174" s="121">
        <v>1.9351613163652241</v>
      </c>
      <c r="W174" s="121">
        <v>2.9152471873662384</v>
      </c>
      <c r="X174" s="121">
        <v>11.139801810255261</v>
      </c>
      <c r="Y174" s="121">
        <v>3.598979698207895</v>
      </c>
      <c r="Z174" s="121">
        <v>676.87445492813129</v>
      </c>
      <c r="AA174" s="121">
        <v>66.963717997521499</v>
      </c>
      <c r="AB174" s="121">
        <v>0.60072301278010554</v>
      </c>
      <c r="AC174" s="122">
        <v>13.398639672310173</v>
      </c>
      <c r="AD174" s="121">
        <v>2.945848576138987</v>
      </c>
      <c r="AE174" s="121">
        <v>1.3517187171373127E-2</v>
      </c>
      <c r="AF174" s="121">
        <v>7.301746804471553</v>
      </c>
      <c r="AG174" s="121">
        <v>3.1375271045282598</v>
      </c>
      <c r="AH174" s="121">
        <v>0</v>
      </c>
      <c r="AI174" s="123">
        <f t="shared" si="109"/>
        <v>777.42672562293774</v>
      </c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</row>
    <row r="175" spans="1:56" ht="15">
      <c r="A175" s="29" t="s">
        <v>24</v>
      </c>
      <c r="B175" s="44">
        <v>1.8516683918940744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107"/>
        <v>1.8516683918940744</v>
      </c>
      <c r="K175" s="76" t="s">
        <v>24</v>
      </c>
      <c r="L175" s="44">
        <v>1.8516683918940744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86">
        <v>0</v>
      </c>
      <c r="S175" s="87">
        <f t="shared" si="108"/>
        <v>1.8516683918940744</v>
      </c>
      <c r="U175" s="106" t="s">
        <v>24</v>
      </c>
      <c r="V175" s="117">
        <v>1.8516683918940744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09"/>
        <v>1.8516683918940744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</row>
    <row r="176" spans="1:56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107"/>
        <v>0</v>
      </c>
      <c r="K176" s="75" t="s">
        <v>56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9">
        <v>0</v>
      </c>
      <c r="S176" s="90">
        <f t="shared" si="108"/>
        <v>0</v>
      </c>
      <c r="U176" s="105" t="s">
        <v>56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09"/>
        <v>0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</row>
    <row r="177" spans="1:56" ht="15">
      <c r="A177" s="29" t="s">
        <v>22</v>
      </c>
      <c r="B177" s="44">
        <v>8.9076847012439613E-3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107"/>
        <v>8.9076847012439613E-3</v>
      </c>
      <c r="K177" s="76" t="s">
        <v>22</v>
      </c>
      <c r="L177" s="44">
        <v>8.9076847012439613E-3</v>
      </c>
      <c r="M177" s="44">
        <v>0</v>
      </c>
      <c r="N177" s="44">
        <v>0</v>
      </c>
      <c r="O177" s="44">
        <v>0</v>
      </c>
      <c r="P177" s="44">
        <v>6.2868827011657788E-2</v>
      </c>
      <c r="Q177" s="44">
        <v>0</v>
      </c>
      <c r="R177" s="86">
        <v>0</v>
      </c>
      <c r="S177" s="87">
        <f t="shared" si="108"/>
        <v>7.1776511712901753E-2</v>
      </c>
      <c r="U177" s="106" t="s">
        <v>22</v>
      </c>
      <c r="V177" s="117">
        <v>8.9076847012439613E-3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6.2868827011657788E-2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09"/>
        <v>7.1776511712901753E-2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</row>
    <row r="178" spans="1:56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107"/>
        <v>0</v>
      </c>
      <c r="K178" s="75" t="s">
        <v>21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9">
        <v>0</v>
      </c>
      <c r="S178" s="90">
        <f t="shared" si="108"/>
        <v>0</v>
      </c>
      <c r="U178" s="105" t="s">
        <v>57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09"/>
        <v>0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</row>
    <row r="179" spans="1:56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107"/>
        <v>0</v>
      </c>
      <c r="K179" s="77" t="s">
        <v>60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86">
        <v>0</v>
      </c>
      <c r="S179" s="87">
        <f t="shared" si="108"/>
        <v>0</v>
      </c>
      <c r="U179" s="107" t="s">
        <v>58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09"/>
        <v>0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</row>
    <row r="180" spans="1:56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107"/>
        <v>0</v>
      </c>
      <c r="K180" s="78" t="s">
        <v>23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s="91">
        <v>0</v>
      </c>
      <c r="R180" s="92">
        <v>0</v>
      </c>
      <c r="S180" s="93">
        <f t="shared" si="108"/>
        <v>0</v>
      </c>
      <c r="U180" s="108" t="s">
        <v>61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09"/>
        <v>0</v>
      </c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</row>
    <row r="181" spans="1:56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107"/>
        <v>0</v>
      </c>
      <c r="K181" s="79" t="s">
        <v>19</v>
      </c>
      <c r="L181" s="64">
        <v>0</v>
      </c>
      <c r="M181" s="64">
        <v>0</v>
      </c>
      <c r="N181" s="64">
        <v>0</v>
      </c>
      <c r="O181" s="64">
        <v>0</v>
      </c>
      <c r="P181" s="64">
        <v>0</v>
      </c>
      <c r="Q181" s="64">
        <v>0</v>
      </c>
      <c r="R181" s="94">
        <v>0</v>
      </c>
      <c r="S181" s="95">
        <f t="shared" si="108"/>
        <v>0</v>
      </c>
      <c r="U181" s="109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09"/>
        <v>0</v>
      </c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</row>
    <row r="182" spans="1:56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107"/>
        <v>0</v>
      </c>
      <c r="K182" s="78" t="s">
        <v>20</v>
      </c>
      <c r="L182" s="91">
        <v>0</v>
      </c>
      <c r="M182" s="91">
        <v>0</v>
      </c>
      <c r="N182" s="91">
        <v>0</v>
      </c>
      <c r="O182" s="91">
        <v>0</v>
      </c>
      <c r="P182" s="91">
        <v>0</v>
      </c>
      <c r="Q182" s="91">
        <v>0</v>
      </c>
      <c r="R182" s="92">
        <v>0</v>
      </c>
      <c r="S182" s="93">
        <f t="shared" si="108"/>
        <v>0</v>
      </c>
      <c r="U182" s="108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09"/>
        <v>0</v>
      </c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</row>
    <row r="183" spans="1:56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107"/>
        <v>0</v>
      </c>
      <c r="K183" s="80" t="s">
        <v>11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96">
        <v>0</v>
      </c>
      <c r="S183" s="97">
        <f t="shared" si="108"/>
        <v>0</v>
      </c>
      <c r="U183" s="109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09"/>
        <v>0</v>
      </c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</row>
    <row r="184" spans="1:56" ht="15">
      <c r="A184" s="35" t="s">
        <v>26</v>
      </c>
      <c r="B184" s="69">
        <f>SUM(B163:B179)</f>
        <v>35.868053030899198</v>
      </c>
      <c r="C184" s="69">
        <f t="shared" ref="C184:I184" si="110">SUM(C163:C179)</f>
        <v>50.075583967725649</v>
      </c>
      <c r="D184" s="69">
        <f t="shared" si="110"/>
        <v>1442.8899077477743</v>
      </c>
      <c r="E184" s="69">
        <f t="shared" si="110"/>
        <v>68.028759579412551</v>
      </c>
      <c r="F184" s="69">
        <f t="shared" si="110"/>
        <v>0</v>
      </c>
      <c r="G184" s="69">
        <f t="shared" si="110"/>
        <v>11.139801810255261</v>
      </c>
      <c r="H184" s="70">
        <f t="shared" si="110"/>
        <v>7.301746804471553</v>
      </c>
      <c r="I184" s="40">
        <f t="shared" si="110"/>
        <v>1615.3038529405383</v>
      </c>
      <c r="K184" s="81" t="s">
        <v>26</v>
      </c>
      <c r="L184" s="69">
        <f>SUM(L163:L179)</f>
        <v>35.868053030899198</v>
      </c>
      <c r="M184" s="69">
        <f t="shared" ref="M184:S184" si="111">SUM(M163:M179)</f>
        <v>50.075583967725649</v>
      </c>
      <c r="N184" s="69">
        <f t="shared" si="111"/>
        <v>1442.8899077477743</v>
      </c>
      <c r="O184" s="69">
        <f t="shared" si="111"/>
        <v>68.028759579412551</v>
      </c>
      <c r="P184" s="69">
        <f t="shared" si="111"/>
        <v>15.936795479186928</v>
      </c>
      <c r="Q184" s="69">
        <f t="shared" si="111"/>
        <v>11.139801810255261</v>
      </c>
      <c r="R184" s="70">
        <f t="shared" si="111"/>
        <v>7.301746804471553</v>
      </c>
      <c r="S184" s="98">
        <f t="shared" si="111"/>
        <v>1631.2406484197252</v>
      </c>
      <c r="U184" s="110" t="s">
        <v>59</v>
      </c>
      <c r="V184" s="130">
        <f>SUM(V163:V179)</f>
        <v>30.006957267393975</v>
      </c>
      <c r="W184" s="130">
        <f t="shared" ref="W184:AH184" si="112">SUM(W163:W179)</f>
        <v>2.9152471873662384</v>
      </c>
      <c r="X184" s="130">
        <f t="shared" si="112"/>
        <v>11.139801810255261</v>
      </c>
      <c r="Y184" s="130">
        <f t="shared" si="112"/>
        <v>50.075583967725649</v>
      </c>
      <c r="Z184" s="130">
        <f t="shared" si="112"/>
        <v>1439.7523806432459</v>
      </c>
      <c r="AA184" s="130">
        <f t="shared" si="112"/>
        <v>67.881580667182234</v>
      </c>
      <c r="AB184" s="130">
        <f t="shared" si="112"/>
        <v>15.936795479186928</v>
      </c>
      <c r="AC184" s="130">
        <f t="shared" si="112"/>
        <v>13.532301397369116</v>
      </c>
      <c r="AD184" s="131">
        <f t="shared" si="112"/>
        <v>2.945848576138987</v>
      </c>
      <c r="AE184" s="131">
        <f t="shared" si="112"/>
        <v>1.3517187171373127E-2</v>
      </c>
      <c r="AF184" s="131">
        <f t="shared" si="112"/>
        <v>7.301746804471553</v>
      </c>
      <c r="AG184" s="131">
        <f t="shared" si="112"/>
        <v>3.1375271045282598</v>
      </c>
      <c r="AH184" s="131">
        <f t="shared" si="112"/>
        <v>0.13366172505894275</v>
      </c>
      <c r="AI184" s="132">
        <f>SUM(V184:AC184)</f>
        <v>1631.2406484197254</v>
      </c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</row>
    <row r="185" spans="1:56" s="3" customFormat="1" ht="15" thickBot="1">
      <c r="A185" s="32" t="s">
        <v>83</v>
      </c>
      <c r="B185" s="49">
        <f>IF($I184=0,"-",B184/$I184)</f>
        <v>2.2205142992511362E-2</v>
      </c>
      <c r="C185" s="49">
        <f t="shared" ref="C185:H185" si="113">IF($I184=0,"-",C184/$I184)</f>
        <v>3.1000720933443478E-2</v>
      </c>
      <c r="D185" s="49">
        <f t="shared" si="113"/>
        <v>0.89326222129731347</v>
      </c>
      <c r="E185" s="49">
        <f t="shared" si="113"/>
        <v>4.2115147224821722E-2</v>
      </c>
      <c r="F185" s="49">
        <f t="shared" si="113"/>
        <v>0</v>
      </c>
      <c r="G185" s="49">
        <f t="shared" si="113"/>
        <v>6.8964125789560248E-3</v>
      </c>
      <c r="H185" s="71">
        <f t="shared" si="113"/>
        <v>4.520354972954021E-3</v>
      </c>
      <c r="I185" s="50">
        <f>SUM(B185:H185)</f>
        <v>1</v>
      </c>
      <c r="J185" s="5"/>
      <c r="K185" s="82" t="s">
        <v>83</v>
      </c>
      <c r="L185" s="99">
        <f>IF($S184=0,"-",L184/$S184)</f>
        <v>2.1988204539683708E-2</v>
      </c>
      <c r="M185" s="99">
        <f t="shared" ref="M185:R185" si="114">IF($S184=0,"-",M184/$S184)</f>
        <v>3.0697851979250696E-2</v>
      </c>
      <c r="N185" s="99">
        <f t="shared" si="114"/>
        <v>0.88453528248304936</v>
      </c>
      <c r="O185" s="99">
        <f t="shared" si="114"/>
        <v>4.170369322596016E-2</v>
      </c>
      <c r="P185" s="99">
        <f t="shared" si="114"/>
        <v>9.7697390600374016E-3</v>
      </c>
      <c r="Q185" s="99">
        <f t="shared" si="114"/>
        <v>6.829036427609265E-3</v>
      </c>
      <c r="R185" s="100">
        <f t="shared" si="114"/>
        <v>4.476192284409518E-3</v>
      </c>
      <c r="S185" s="101">
        <f>SUM(L185:R185)</f>
        <v>1</v>
      </c>
      <c r="T185" s="5"/>
      <c r="U185" s="111" t="s">
        <v>83</v>
      </c>
      <c r="V185" s="133">
        <f>+V184/$AI184</f>
        <v>1.8395175044505791E-2</v>
      </c>
      <c r="W185" s="133">
        <f t="shared" ref="W185:AH185" si="115">+W184/$AI184</f>
        <v>1.7871349577944875E-3</v>
      </c>
      <c r="X185" s="133">
        <f t="shared" si="115"/>
        <v>6.8290364276092641E-3</v>
      </c>
      <c r="Y185" s="133">
        <f t="shared" si="115"/>
        <v>3.0697851979250693E-2</v>
      </c>
      <c r="Z185" s="133">
        <f t="shared" si="115"/>
        <v>0.88261188319333206</v>
      </c>
      <c r="AA185" s="133">
        <f t="shared" si="115"/>
        <v>4.1613468088195903E-2</v>
      </c>
      <c r="AB185" s="133">
        <f t="shared" si="115"/>
        <v>9.7697390600374016E-3</v>
      </c>
      <c r="AC185" s="133">
        <f t="shared" si="115"/>
        <v>8.2957112492743589E-3</v>
      </c>
      <c r="AD185" s="133">
        <f t="shared" si="115"/>
        <v>1.8058945373834305E-3</v>
      </c>
      <c r="AE185" s="133">
        <f t="shared" si="115"/>
        <v>8.286445770259579E-6</v>
      </c>
      <c r="AF185" s="133">
        <f t="shared" si="115"/>
        <v>4.4761922844095171E-3</v>
      </c>
      <c r="AG185" s="133">
        <f t="shared" si="115"/>
        <v>1.9233992897171603E-3</v>
      </c>
      <c r="AH185" s="133">
        <f t="shared" si="115"/>
        <v>8.1938691993991433E-5</v>
      </c>
      <c r="AI185" s="134">
        <f>SUM(V185:AC185)</f>
        <v>0.99999999999999989</v>
      </c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</row>
    <row r="186" spans="1:56" ht="15" thickBot="1">
      <c r="A186" s="33"/>
      <c r="B186" s="33"/>
      <c r="C186" s="33"/>
      <c r="D186" s="33"/>
      <c r="E186" s="33"/>
      <c r="F186" s="33"/>
      <c r="G186" s="33"/>
      <c r="H186" s="33"/>
      <c r="I186" s="33"/>
      <c r="K186" s="33"/>
      <c r="L186" s="33"/>
      <c r="M186" s="33"/>
      <c r="N186" s="33"/>
      <c r="O186" s="33"/>
      <c r="P186" s="33"/>
      <c r="Q186" s="33"/>
      <c r="R186" s="33"/>
      <c r="S186" s="33"/>
      <c r="U186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</row>
    <row r="187" spans="1:56" ht="42.7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  <c r="K187" s="407" t="s">
        <v>31</v>
      </c>
      <c r="L187" s="84" t="s">
        <v>0</v>
      </c>
      <c r="M187" s="84" t="s">
        <v>1</v>
      </c>
      <c r="N187" s="84" t="s">
        <v>2</v>
      </c>
      <c r="O187" s="84" t="s">
        <v>3</v>
      </c>
      <c r="P187" s="84" t="s">
        <v>27</v>
      </c>
      <c r="Q187" s="84" t="s">
        <v>4</v>
      </c>
      <c r="R187" s="84" t="s">
        <v>5</v>
      </c>
      <c r="S187" s="85" t="s">
        <v>6</v>
      </c>
      <c r="U187" s="415" t="s">
        <v>31</v>
      </c>
      <c r="V187" s="114" t="s">
        <v>68</v>
      </c>
      <c r="W187" s="114" t="s">
        <v>69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51</v>
      </c>
      <c r="AC187" s="114" t="s">
        <v>63</v>
      </c>
      <c r="AD187" s="115" t="s">
        <v>70</v>
      </c>
      <c r="AE187" s="115" t="s">
        <v>71</v>
      </c>
      <c r="AF187" s="115" t="s">
        <v>72</v>
      </c>
      <c r="AG187" s="115" t="s">
        <v>73</v>
      </c>
      <c r="AH187" s="115" t="s">
        <v>74</v>
      </c>
      <c r="AI187" s="116" t="s">
        <v>59</v>
      </c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</row>
    <row r="188" spans="1:56" ht="15" customHeight="1">
      <c r="A188" s="447" t="s">
        <v>31</v>
      </c>
      <c r="B188" s="387" t="s">
        <v>115</v>
      </c>
      <c r="C188" s="388"/>
      <c r="D188" s="388"/>
      <c r="E188" s="388"/>
      <c r="F188" s="388"/>
      <c r="G188" s="388"/>
      <c r="H188" s="388"/>
      <c r="I188" s="389"/>
      <c r="K188" s="408" t="s">
        <v>31</v>
      </c>
      <c r="L188" s="390" t="s">
        <v>115</v>
      </c>
      <c r="M188" s="391"/>
      <c r="N188" s="391"/>
      <c r="O188" s="391"/>
      <c r="P188" s="391"/>
      <c r="Q188" s="391"/>
      <c r="R188" s="391"/>
      <c r="S188" s="392"/>
      <c r="U188" s="416" t="s">
        <v>31</v>
      </c>
      <c r="V188" s="413" t="s">
        <v>115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</row>
    <row r="189" spans="1:56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  <c r="K189" s="83" t="s">
        <v>7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102">
        <v>0</v>
      </c>
      <c r="S189" s="103">
        <f>SUM(L189:R189)</f>
        <v>0</v>
      </c>
      <c r="U189" s="104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</row>
    <row r="190" spans="1:56" ht="15">
      <c r="A190" s="28" t="s">
        <v>8</v>
      </c>
      <c r="B190" s="41">
        <v>0</v>
      </c>
      <c r="C190" s="41">
        <v>0</v>
      </c>
      <c r="D190" s="41">
        <v>546.29038644145169</v>
      </c>
      <c r="E190" s="41">
        <v>0</v>
      </c>
      <c r="F190" s="457"/>
      <c r="G190" s="41">
        <v>0</v>
      </c>
      <c r="H190" s="42">
        <v>0</v>
      </c>
      <c r="I190" s="43">
        <f t="shared" ref="I190:I209" si="116">SUM(B190:H190)</f>
        <v>546.29038644145169</v>
      </c>
      <c r="K190" s="75" t="s">
        <v>8</v>
      </c>
      <c r="L190" s="88">
        <v>0</v>
      </c>
      <c r="M190" s="88">
        <v>0</v>
      </c>
      <c r="N190" s="88">
        <v>546.29038644145169</v>
      </c>
      <c r="O190" s="88">
        <v>0</v>
      </c>
      <c r="P190" s="88">
        <v>0</v>
      </c>
      <c r="Q190" s="88">
        <v>0</v>
      </c>
      <c r="R190" s="89">
        <v>0</v>
      </c>
      <c r="S190" s="90">
        <f t="shared" ref="S190:S209" si="117">SUM(L190:R190)</f>
        <v>546.29038644145169</v>
      </c>
      <c r="U190" s="105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546.29038644145169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18">SUM(V190:AC190)</f>
        <v>546.29038644145169</v>
      </c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</row>
    <row r="191" spans="1:56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116"/>
        <v>0</v>
      </c>
      <c r="K191" s="76" t="s">
        <v>10</v>
      </c>
      <c r="L191" s="44">
        <v>0</v>
      </c>
      <c r="M191" s="44">
        <v>0</v>
      </c>
      <c r="N191" s="44">
        <v>0</v>
      </c>
      <c r="O191" s="44">
        <v>0</v>
      </c>
      <c r="P191" s="44">
        <v>0</v>
      </c>
      <c r="Q191" s="44">
        <v>0</v>
      </c>
      <c r="R191" s="86">
        <v>0</v>
      </c>
      <c r="S191" s="87">
        <f t="shared" si="117"/>
        <v>0</v>
      </c>
      <c r="U191" s="106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18"/>
        <v>0</v>
      </c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</row>
    <row r="192" spans="1:56" ht="15">
      <c r="A192" s="28" t="s">
        <v>52</v>
      </c>
      <c r="B192" s="41">
        <v>0</v>
      </c>
      <c r="C192" s="41">
        <v>0</v>
      </c>
      <c r="D192" s="41">
        <v>560.54860200000007</v>
      </c>
      <c r="E192" s="41">
        <v>0</v>
      </c>
      <c r="F192" s="457"/>
      <c r="G192" s="41">
        <v>0</v>
      </c>
      <c r="H192" s="42">
        <v>0</v>
      </c>
      <c r="I192" s="43">
        <f t="shared" si="116"/>
        <v>560.54860200000007</v>
      </c>
      <c r="K192" s="75" t="s">
        <v>52</v>
      </c>
      <c r="L192" s="88">
        <v>0</v>
      </c>
      <c r="M192" s="88">
        <v>0</v>
      </c>
      <c r="N192" s="88">
        <v>560.54860200000007</v>
      </c>
      <c r="O192" s="88">
        <v>0</v>
      </c>
      <c r="P192" s="88">
        <v>0</v>
      </c>
      <c r="Q192" s="88">
        <v>0</v>
      </c>
      <c r="R192" s="89">
        <v>0</v>
      </c>
      <c r="S192" s="90">
        <f t="shared" si="117"/>
        <v>560.54860200000007</v>
      </c>
      <c r="U192" s="105" t="s">
        <v>52</v>
      </c>
      <c r="V192" s="121">
        <v>0</v>
      </c>
      <c r="W192" s="121">
        <v>0</v>
      </c>
      <c r="X192" s="121">
        <v>0</v>
      </c>
      <c r="Y192" s="121">
        <v>0</v>
      </c>
      <c r="Z192" s="121">
        <v>560.24262568886468</v>
      </c>
      <c r="AA192" s="121">
        <v>0</v>
      </c>
      <c r="AB192" s="121">
        <v>0</v>
      </c>
      <c r="AC192" s="122">
        <v>0.30597631113537127</v>
      </c>
      <c r="AD192" s="121">
        <v>0</v>
      </c>
      <c r="AE192" s="121">
        <v>0</v>
      </c>
      <c r="AF192" s="121">
        <v>0</v>
      </c>
      <c r="AG192" s="121">
        <v>0.30597631113537127</v>
      </c>
      <c r="AH192" s="121">
        <v>0</v>
      </c>
      <c r="AI192" s="123">
        <f t="shared" si="118"/>
        <v>560.54860200000007</v>
      </c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</row>
    <row r="193" spans="1:56" ht="15">
      <c r="A193" s="29" t="s">
        <v>16</v>
      </c>
      <c r="B193" s="44">
        <v>184.57448960941849</v>
      </c>
      <c r="C193" s="44">
        <v>0</v>
      </c>
      <c r="D193" s="44">
        <v>228.5681077804978</v>
      </c>
      <c r="E193" s="44">
        <v>0</v>
      </c>
      <c r="F193" s="457"/>
      <c r="G193" s="44">
        <v>0</v>
      </c>
      <c r="H193" s="45">
        <v>0</v>
      </c>
      <c r="I193" s="40">
        <f t="shared" si="116"/>
        <v>413.14259738991632</v>
      </c>
      <c r="K193" s="76" t="s">
        <v>16</v>
      </c>
      <c r="L193" s="44">
        <v>184.57448960941849</v>
      </c>
      <c r="M193" s="44">
        <v>0</v>
      </c>
      <c r="N193" s="44">
        <v>228.5681077804978</v>
      </c>
      <c r="O193" s="44">
        <v>0</v>
      </c>
      <c r="P193" s="44">
        <v>0</v>
      </c>
      <c r="Q193" s="44">
        <v>0</v>
      </c>
      <c r="R193" s="86">
        <v>0</v>
      </c>
      <c r="S193" s="87">
        <f t="shared" si="117"/>
        <v>413.14259738991632</v>
      </c>
      <c r="U193" s="106" t="s">
        <v>16</v>
      </c>
      <c r="V193" s="117">
        <v>184.57448960941849</v>
      </c>
      <c r="W193" s="117">
        <v>0</v>
      </c>
      <c r="X193" s="117">
        <v>0</v>
      </c>
      <c r="Y193" s="117">
        <v>0</v>
      </c>
      <c r="Z193" s="117">
        <v>228.5681077804978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18"/>
        <v>413.14259738991632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</row>
    <row r="194" spans="1:56" ht="15">
      <c r="A194" s="28" t="s">
        <v>64</v>
      </c>
      <c r="B194" s="41">
        <v>2.7945424135809325</v>
      </c>
      <c r="C194" s="41">
        <v>1.7653060480665159</v>
      </c>
      <c r="D194" s="41">
        <v>8.06168115430612</v>
      </c>
      <c r="E194" s="41">
        <v>0</v>
      </c>
      <c r="F194" s="457"/>
      <c r="G194" s="41">
        <v>0</v>
      </c>
      <c r="H194" s="42">
        <v>0</v>
      </c>
      <c r="I194" s="43">
        <f t="shared" si="116"/>
        <v>12.621529615953568</v>
      </c>
      <c r="K194" s="75" t="s">
        <v>64</v>
      </c>
      <c r="L194" s="88">
        <v>2.7945424135809325</v>
      </c>
      <c r="M194" s="88">
        <v>1.7653060480665159</v>
      </c>
      <c r="N194" s="88">
        <v>8.06168115430612</v>
      </c>
      <c r="O194" s="88">
        <v>0</v>
      </c>
      <c r="P194" s="88">
        <v>0</v>
      </c>
      <c r="Q194" s="88">
        <v>0</v>
      </c>
      <c r="R194" s="89">
        <v>0</v>
      </c>
      <c r="S194" s="90">
        <f t="shared" si="117"/>
        <v>12.621529615953568</v>
      </c>
      <c r="U194" s="105" t="s">
        <v>53</v>
      </c>
      <c r="V194" s="121">
        <v>2.7237436826881907</v>
      </c>
      <c r="W194" s="121">
        <v>0</v>
      </c>
      <c r="X194" s="121">
        <v>0</v>
      </c>
      <c r="Y194" s="121">
        <v>1.7653060480665159</v>
      </c>
      <c r="Z194" s="121">
        <v>5.5167989206682533</v>
      </c>
      <c r="AA194" s="121">
        <v>0</v>
      </c>
      <c r="AB194" s="121">
        <v>0</v>
      </c>
      <c r="AC194" s="122">
        <v>2.6156809645306089</v>
      </c>
      <c r="AD194" s="121">
        <v>7.0798730892741635E-2</v>
      </c>
      <c r="AE194" s="121">
        <v>0</v>
      </c>
      <c r="AF194" s="121">
        <v>0</v>
      </c>
      <c r="AG194" s="121">
        <v>2.5448822336378671</v>
      </c>
      <c r="AH194" s="121">
        <v>0</v>
      </c>
      <c r="AI194" s="123">
        <f t="shared" si="118"/>
        <v>12.621529615953568</v>
      </c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</row>
    <row r="195" spans="1:56" ht="15">
      <c r="A195" s="29" t="s">
        <v>54</v>
      </c>
      <c r="B195" s="44">
        <v>0</v>
      </c>
      <c r="C195" s="44">
        <v>0</v>
      </c>
      <c r="D195" s="44">
        <v>0.13822463536837681</v>
      </c>
      <c r="E195" s="44">
        <v>1.9375747329344262</v>
      </c>
      <c r="F195" s="457"/>
      <c r="G195" s="44">
        <v>0</v>
      </c>
      <c r="H195" s="45">
        <v>0</v>
      </c>
      <c r="I195" s="40">
        <f t="shared" si="116"/>
        <v>2.0757993683028029</v>
      </c>
      <c r="K195" s="76" t="s">
        <v>54</v>
      </c>
      <c r="L195" s="44">
        <v>0</v>
      </c>
      <c r="M195" s="44">
        <v>0</v>
      </c>
      <c r="N195" s="44">
        <v>0.13822463536837681</v>
      </c>
      <c r="O195" s="44">
        <v>1.9375747329344262</v>
      </c>
      <c r="P195" s="44">
        <v>315.84734637244043</v>
      </c>
      <c r="Q195" s="44">
        <v>0</v>
      </c>
      <c r="R195" s="86">
        <v>0</v>
      </c>
      <c r="S195" s="87">
        <f t="shared" si="117"/>
        <v>317.92314574074322</v>
      </c>
      <c r="U195" s="106" t="s">
        <v>54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0.24850613629951879</v>
      </c>
      <c r="AB195" s="117">
        <v>315.84734637244043</v>
      </c>
      <c r="AC195" s="118">
        <v>1.8272932320032842</v>
      </c>
      <c r="AD195" s="117">
        <v>0</v>
      </c>
      <c r="AE195" s="117">
        <v>1.6890685966349075</v>
      </c>
      <c r="AF195" s="117">
        <v>0</v>
      </c>
      <c r="AG195" s="117">
        <v>0.13822463536837681</v>
      </c>
      <c r="AH195" s="117">
        <v>0</v>
      </c>
      <c r="AI195" s="120">
        <f t="shared" si="118"/>
        <v>317.92314574074322</v>
      </c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</row>
    <row r="196" spans="1:56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116"/>
        <v>0</v>
      </c>
      <c r="K196" s="75" t="s">
        <v>12</v>
      </c>
      <c r="L196" s="88">
        <v>0</v>
      </c>
      <c r="M196" s="88">
        <v>0</v>
      </c>
      <c r="N196" s="88">
        <v>0</v>
      </c>
      <c r="O196" s="88">
        <v>0</v>
      </c>
      <c r="P196" s="88">
        <v>2.5683161926283908</v>
      </c>
      <c r="Q196" s="88">
        <v>0</v>
      </c>
      <c r="R196" s="89">
        <v>0</v>
      </c>
      <c r="S196" s="90">
        <f t="shared" si="117"/>
        <v>2.5683161926283908</v>
      </c>
      <c r="U196" s="105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2.5683161926283908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18"/>
        <v>2.5683161926283908</v>
      </c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</row>
    <row r="197" spans="1:56" ht="15">
      <c r="A197" s="29" t="s">
        <v>55</v>
      </c>
      <c r="B197" s="44">
        <v>0</v>
      </c>
      <c r="C197" s="44">
        <v>0</v>
      </c>
      <c r="D197" s="44">
        <v>2.604227136389361</v>
      </c>
      <c r="E197" s="44">
        <v>0</v>
      </c>
      <c r="F197" s="457"/>
      <c r="G197" s="44">
        <v>0</v>
      </c>
      <c r="H197" s="45">
        <v>0</v>
      </c>
      <c r="I197" s="40">
        <f t="shared" si="116"/>
        <v>2.604227136389361</v>
      </c>
      <c r="K197" s="76" t="s">
        <v>55</v>
      </c>
      <c r="L197" s="44">
        <v>0</v>
      </c>
      <c r="M197" s="44">
        <v>0</v>
      </c>
      <c r="N197" s="44">
        <v>2.604227136389361</v>
      </c>
      <c r="O197" s="44">
        <v>0</v>
      </c>
      <c r="P197" s="44">
        <v>0</v>
      </c>
      <c r="Q197" s="44">
        <v>0</v>
      </c>
      <c r="R197" s="86">
        <v>0</v>
      </c>
      <c r="S197" s="87">
        <f t="shared" si="117"/>
        <v>2.604227136389361</v>
      </c>
      <c r="U197" s="106" t="s">
        <v>55</v>
      </c>
      <c r="V197" s="117">
        <v>0</v>
      </c>
      <c r="W197" s="117">
        <v>0</v>
      </c>
      <c r="X197" s="117">
        <v>0</v>
      </c>
      <c r="Y197" s="117">
        <v>0</v>
      </c>
      <c r="Z197" s="117">
        <v>2.604227136389361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18"/>
        <v>2.604227136389361</v>
      </c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</row>
    <row r="198" spans="1:56" ht="15">
      <c r="A198" s="28" t="s">
        <v>17</v>
      </c>
      <c r="B198" s="41">
        <v>6.8384008785081827</v>
      </c>
      <c r="C198" s="41">
        <v>0</v>
      </c>
      <c r="D198" s="41">
        <v>4.0717617428175625</v>
      </c>
      <c r="E198" s="41">
        <v>0</v>
      </c>
      <c r="F198" s="457"/>
      <c r="G198" s="41">
        <v>0</v>
      </c>
      <c r="H198" s="42">
        <v>0</v>
      </c>
      <c r="I198" s="43">
        <f t="shared" si="116"/>
        <v>10.910162621325746</v>
      </c>
      <c r="K198" s="75" t="s">
        <v>17</v>
      </c>
      <c r="L198" s="88">
        <v>6.8384008785081827</v>
      </c>
      <c r="M198" s="88">
        <v>0</v>
      </c>
      <c r="N198" s="88">
        <v>4.0717617428175625</v>
      </c>
      <c r="O198" s="88">
        <v>0</v>
      </c>
      <c r="P198" s="88">
        <v>0</v>
      </c>
      <c r="Q198" s="88">
        <v>0</v>
      </c>
      <c r="R198" s="89">
        <v>0</v>
      </c>
      <c r="S198" s="90">
        <f t="shared" si="117"/>
        <v>10.910162621325746</v>
      </c>
      <c r="U198" s="105" t="s">
        <v>17</v>
      </c>
      <c r="V198" s="121">
        <v>6.8384008785081827</v>
      </c>
      <c r="W198" s="121">
        <v>0</v>
      </c>
      <c r="X198" s="121">
        <v>0</v>
      </c>
      <c r="Y198" s="121">
        <v>0</v>
      </c>
      <c r="Z198" s="121">
        <v>1.5207008949113041</v>
      </c>
      <c r="AA198" s="121">
        <v>0</v>
      </c>
      <c r="AB198" s="121">
        <v>0</v>
      </c>
      <c r="AC198" s="122">
        <v>2.5510608479062586</v>
      </c>
      <c r="AD198" s="121">
        <v>0</v>
      </c>
      <c r="AE198" s="121">
        <v>0</v>
      </c>
      <c r="AF198" s="121">
        <v>0</v>
      </c>
      <c r="AG198" s="121">
        <v>2.5510608479062586</v>
      </c>
      <c r="AH198" s="121">
        <v>0</v>
      </c>
      <c r="AI198" s="123">
        <f t="shared" si="118"/>
        <v>10.910162621325746</v>
      </c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</row>
    <row r="199" spans="1:56" ht="15">
      <c r="A199" s="29" t="s">
        <v>139</v>
      </c>
      <c r="B199" s="44">
        <v>71.167013804085542</v>
      </c>
      <c r="C199" s="44">
        <v>100.73611409340474</v>
      </c>
      <c r="D199" s="44">
        <v>788.24246559409346</v>
      </c>
      <c r="E199" s="44">
        <v>0</v>
      </c>
      <c r="F199" s="457"/>
      <c r="G199" s="44">
        <v>0</v>
      </c>
      <c r="H199" s="45">
        <v>0</v>
      </c>
      <c r="I199" s="40">
        <f t="shared" si="116"/>
        <v>960.14559349158367</v>
      </c>
      <c r="K199" s="76" t="s">
        <v>139</v>
      </c>
      <c r="L199" s="44">
        <v>71.167013804085542</v>
      </c>
      <c r="M199" s="44">
        <v>100.73611409340474</v>
      </c>
      <c r="N199" s="44">
        <v>788.24246559409346</v>
      </c>
      <c r="O199" s="44">
        <v>0</v>
      </c>
      <c r="P199" s="44">
        <v>0</v>
      </c>
      <c r="Q199" s="44">
        <v>0</v>
      </c>
      <c r="R199" s="86">
        <v>0</v>
      </c>
      <c r="S199" s="87">
        <f t="shared" si="117"/>
        <v>960.14559349158367</v>
      </c>
      <c r="U199" s="106" t="s">
        <v>139</v>
      </c>
      <c r="V199" s="117">
        <v>53.07044126525718</v>
      </c>
      <c r="W199" s="117">
        <v>0</v>
      </c>
      <c r="X199" s="117">
        <v>0</v>
      </c>
      <c r="Y199" s="117">
        <v>100.73611409340474</v>
      </c>
      <c r="Z199" s="117">
        <v>767.39987541370579</v>
      </c>
      <c r="AA199" s="117">
        <v>0</v>
      </c>
      <c r="AB199" s="117">
        <v>0</v>
      </c>
      <c r="AC199" s="118">
        <v>38.939162719216043</v>
      </c>
      <c r="AD199" s="117">
        <v>18.096572538828354</v>
      </c>
      <c r="AE199" s="117">
        <v>0</v>
      </c>
      <c r="AF199" s="117">
        <v>0</v>
      </c>
      <c r="AG199" s="117">
        <v>20.842590180387692</v>
      </c>
      <c r="AH199" s="117">
        <v>0</v>
      </c>
      <c r="AI199" s="120">
        <f t="shared" si="118"/>
        <v>960.14559349158367</v>
      </c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</row>
    <row r="200" spans="1:56" ht="15">
      <c r="A200" s="28" t="s">
        <v>25</v>
      </c>
      <c r="B200" s="41">
        <v>60.605253281045584</v>
      </c>
      <c r="C200" s="41">
        <v>0.6026151679241647</v>
      </c>
      <c r="D200" s="41">
        <v>629.0737279281384</v>
      </c>
      <c r="E200" s="41">
        <v>464.98347199182302</v>
      </c>
      <c r="F200" s="457"/>
      <c r="G200" s="41">
        <v>52.463441772491223</v>
      </c>
      <c r="H200" s="42">
        <v>0</v>
      </c>
      <c r="I200" s="43">
        <f t="shared" si="116"/>
        <v>1207.7285101414225</v>
      </c>
      <c r="K200" s="75" t="s">
        <v>25</v>
      </c>
      <c r="L200" s="88">
        <v>60.605253281045584</v>
      </c>
      <c r="M200" s="88">
        <v>0.6026151679241647</v>
      </c>
      <c r="N200" s="88">
        <v>629.0737279281384</v>
      </c>
      <c r="O200" s="88">
        <v>464.98347199182302</v>
      </c>
      <c r="P200" s="88">
        <v>0.60072301278010554</v>
      </c>
      <c r="Q200" s="88">
        <v>52.463441772491223</v>
      </c>
      <c r="R200" s="89">
        <v>0</v>
      </c>
      <c r="S200" s="90">
        <f t="shared" si="117"/>
        <v>1208.3292331542025</v>
      </c>
      <c r="U200" s="105" t="s">
        <v>25</v>
      </c>
      <c r="V200" s="121">
        <v>5.7336753156796014</v>
      </c>
      <c r="W200" s="121">
        <v>10.626414509592312</v>
      </c>
      <c r="X200" s="121">
        <v>52.463441772491223</v>
      </c>
      <c r="Y200" s="121">
        <v>0.6026151679241647</v>
      </c>
      <c r="Z200" s="121">
        <v>619.04152123944357</v>
      </c>
      <c r="AA200" s="121">
        <v>464.35904064975369</v>
      </c>
      <c r="AB200" s="121">
        <v>0.60072301278010554</v>
      </c>
      <c r="AC200" s="122">
        <v>54.901801486537778</v>
      </c>
      <c r="AD200" s="121">
        <v>44.245163455773671</v>
      </c>
      <c r="AE200" s="121">
        <v>0.48439315109758657</v>
      </c>
      <c r="AF200" s="121">
        <v>0</v>
      </c>
      <c r="AG200" s="121">
        <v>10.032206688694805</v>
      </c>
      <c r="AH200" s="121">
        <v>0.14003819097172082</v>
      </c>
      <c r="AI200" s="123">
        <f t="shared" si="118"/>
        <v>1208.3292331542025</v>
      </c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</row>
    <row r="201" spans="1:56" ht="15">
      <c r="A201" s="29" t="s">
        <v>24</v>
      </c>
      <c r="B201" s="44">
        <v>0.38382669932736957</v>
      </c>
      <c r="C201" s="44">
        <v>6.2910473346567061E-2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116"/>
        <v>0.44673717267393664</v>
      </c>
      <c r="K201" s="76" t="s">
        <v>24</v>
      </c>
      <c r="L201" s="44">
        <v>0.38382669932736957</v>
      </c>
      <c r="M201" s="44">
        <v>6.2910473346567061E-2</v>
      </c>
      <c r="N201" s="44">
        <v>0</v>
      </c>
      <c r="O201" s="44">
        <v>0</v>
      </c>
      <c r="P201" s="44">
        <v>0</v>
      </c>
      <c r="Q201" s="44">
        <v>0</v>
      </c>
      <c r="R201" s="86">
        <v>0</v>
      </c>
      <c r="S201" s="87">
        <f t="shared" si="117"/>
        <v>0.44673717267393664</v>
      </c>
      <c r="U201" s="106" t="s">
        <v>24</v>
      </c>
      <c r="V201" s="117">
        <v>0.38379066094911374</v>
      </c>
      <c r="W201" s="117">
        <v>0</v>
      </c>
      <c r="X201" s="117">
        <v>0</v>
      </c>
      <c r="Y201" s="117">
        <v>6.2910473346567061E-2</v>
      </c>
      <c r="Z201" s="117">
        <v>0</v>
      </c>
      <c r="AA201" s="117">
        <v>0</v>
      </c>
      <c r="AB201" s="117">
        <v>0</v>
      </c>
      <c r="AC201" s="118">
        <v>3.6038378255816747E-5</v>
      </c>
      <c r="AD201" s="117">
        <v>3.6038378255816747E-5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18"/>
        <v>0.44673717267393664</v>
      </c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</row>
    <row r="202" spans="1:56" ht="15">
      <c r="A202" s="28" t="s">
        <v>56</v>
      </c>
      <c r="B202" s="41">
        <v>0.22009747407686245</v>
      </c>
      <c r="C202" s="41">
        <v>0.3732580874808647</v>
      </c>
      <c r="D202" s="41">
        <v>0.68071383735112101</v>
      </c>
      <c r="E202" s="41">
        <v>0</v>
      </c>
      <c r="F202" s="457"/>
      <c r="G202" s="41">
        <v>0</v>
      </c>
      <c r="H202" s="42">
        <v>0</v>
      </c>
      <c r="I202" s="43">
        <f t="shared" si="116"/>
        <v>1.2740693989088481</v>
      </c>
      <c r="K202" s="75" t="s">
        <v>56</v>
      </c>
      <c r="L202" s="88">
        <v>0.22009747407686245</v>
      </c>
      <c r="M202" s="88">
        <v>0.3732580874808647</v>
      </c>
      <c r="N202" s="88">
        <v>0.68071383735112101</v>
      </c>
      <c r="O202" s="88">
        <v>0</v>
      </c>
      <c r="P202" s="88">
        <v>0</v>
      </c>
      <c r="Q202" s="88">
        <v>0</v>
      </c>
      <c r="R202" s="89">
        <v>0</v>
      </c>
      <c r="S202" s="90">
        <f t="shared" si="117"/>
        <v>1.2740693989088481</v>
      </c>
      <c r="U202" s="105" t="s">
        <v>56</v>
      </c>
      <c r="V202" s="121">
        <v>0.22009747407686245</v>
      </c>
      <c r="W202" s="121">
        <v>0</v>
      </c>
      <c r="X202" s="121">
        <v>0</v>
      </c>
      <c r="Y202" s="121">
        <v>0.3732580874808647</v>
      </c>
      <c r="Z202" s="121">
        <v>0.68071383735112101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18"/>
        <v>1.2740693989088481</v>
      </c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</row>
    <row r="203" spans="1:56" ht="15">
      <c r="A203" s="29" t="s">
        <v>22</v>
      </c>
      <c r="B203" s="44">
        <v>0</v>
      </c>
      <c r="C203" s="44">
        <v>0</v>
      </c>
      <c r="D203" s="44">
        <v>121.59506981597735</v>
      </c>
      <c r="E203" s="44">
        <v>0</v>
      </c>
      <c r="F203" s="457"/>
      <c r="G203" s="44">
        <v>0</v>
      </c>
      <c r="H203" s="45">
        <v>0</v>
      </c>
      <c r="I203" s="40">
        <f t="shared" si="116"/>
        <v>121.59506981597735</v>
      </c>
      <c r="K203" s="76" t="s">
        <v>22</v>
      </c>
      <c r="L203" s="44">
        <v>0</v>
      </c>
      <c r="M203" s="44">
        <v>0</v>
      </c>
      <c r="N203" s="44">
        <v>121.59506981597735</v>
      </c>
      <c r="O203" s="44">
        <v>0</v>
      </c>
      <c r="P203" s="44">
        <v>1.4773415069410332</v>
      </c>
      <c r="Q203" s="44">
        <v>0</v>
      </c>
      <c r="R203" s="86">
        <v>0</v>
      </c>
      <c r="S203" s="87">
        <f t="shared" si="117"/>
        <v>123.07241132291838</v>
      </c>
      <c r="U203" s="106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121.59506981597735</v>
      </c>
      <c r="AA203" s="117">
        <v>0</v>
      </c>
      <c r="AB203" s="117">
        <v>1.4773415069410332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18"/>
        <v>123.07241132291838</v>
      </c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</row>
    <row r="204" spans="1:56" ht="15">
      <c r="A204" s="28" t="s">
        <v>21</v>
      </c>
      <c r="B204" s="41">
        <v>0</v>
      </c>
      <c r="C204" s="41">
        <v>0</v>
      </c>
      <c r="D204" s="41">
        <v>129.723726344</v>
      </c>
      <c r="E204" s="41">
        <v>0</v>
      </c>
      <c r="F204" s="457"/>
      <c r="G204" s="41">
        <v>0</v>
      </c>
      <c r="H204" s="42">
        <v>0</v>
      </c>
      <c r="I204" s="43">
        <f t="shared" si="116"/>
        <v>129.723726344</v>
      </c>
      <c r="K204" s="75" t="s">
        <v>21</v>
      </c>
      <c r="L204" s="88">
        <v>0</v>
      </c>
      <c r="M204" s="88">
        <v>0</v>
      </c>
      <c r="N204" s="88">
        <v>129.723726344</v>
      </c>
      <c r="O204" s="88">
        <v>0</v>
      </c>
      <c r="P204" s="88">
        <v>0</v>
      </c>
      <c r="Q204" s="88">
        <v>0</v>
      </c>
      <c r="R204" s="89">
        <v>0</v>
      </c>
      <c r="S204" s="90">
        <f t="shared" si="117"/>
        <v>129.723726344</v>
      </c>
      <c r="U204" s="105" t="s">
        <v>57</v>
      </c>
      <c r="V204" s="121">
        <v>0</v>
      </c>
      <c r="W204" s="121">
        <v>0</v>
      </c>
      <c r="X204" s="121">
        <v>0</v>
      </c>
      <c r="Y204" s="121">
        <v>0</v>
      </c>
      <c r="Z204" s="121">
        <v>129.723726344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18"/>
        <v>129.723726344</v>
      </c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</row>
    <row r="205" spans="1:56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116"/>
        <v>0</v>
      </c>
      <c r="K205" s="77" t="s">
        <v>60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86">
        <v>0</v>
      </c>
      <c r="S205" s="87">
        <f t="shared" si="117"/>
        <v>0</v>
      </c>
      <c r="U205" s="107" t="s">
        <v>58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18"/>
        <v>0</v>
      </c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</row>
    <row r="206" spans="1:56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116"/>
        <v>0</v>
      </c>
      <c r="K206" s="78" t="s">
        <v>23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>
        <v>0</v>
      </c>
      <c r="S206" s="93">
        <f t="shared" si="117"/>
        <v>0</v>
      </c>
      <c r="U206" s="108" t="s">
        <v>61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18"/>
        <v>0</v>
      </c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</row>
    <row r="207" spans="1:56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116"/>
        <v>0</v>
      </c>
      <c r="K207" s="79" t="s">
        <v>19</v>
      </c>
      <c r="L207" s="64">
        <v>0</v>
      </c>
      <c r="M207" s="64">
        <v>0</v>
      </c>
      <c r="N207" s="64">
        <v>0</v>
      </c>
      <c r="O207" s="64">
        <v>0</v>
      </c>
      <c r="P207" s="64">
        <v>0</v>
      </c>
      <c r="Q207" s="64">
        <v>0</v>
      </c>
      <c r="R207" s="94">
        <v>0</v>
      </c>
      <c r="S207" s="95">
        <f t="shared" si="117"/>
        <v>0</v>
      </c>
      <c r="U207" s="109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18"/>
        <v>0</v>
      </c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</row>
    <row r="208" spans="1:56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116"/>
        <v>0</v>
      </c>
      <c r="K208" s="78" t="s">
        <v>20</v>
      </c>
      <c r="L208" s="91">
        <v>0</v>
      </c>
      <c r="M208" s="91">
        <v>0</v>
      </c>
      <c r="N208" s="91">
        <v>0</v>
      </c>
      <c r="O208" s="91">
        <v>0</v>
      </c>
      <c r="P208" s="91">
        <v>0</v>
      </c>
      <c r="Q208" s="91">
        <v>0</v>
      </c>
      <c r="R208" s="92">
        <v>0</v>
      </c>
      <c r="S208" s="93">
        <f t="shared" si="117"/>
        <v>0</v>
      </c>
      <c r="U208" s="108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18"/>
        <v>0</v>
      </c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</row>
    <row r="209" spans="1:56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116"/>
        <v>0</v>
      </c>
      <c r="K209" s="80" t="s">
        <v>11</v>
      </c>
      <c r="L209" s="54">
        <v>0</v>
      </c>
      <c r="M209" s="54">
        <v>0</v>
      </c>
      <c r="N209" s="54">
        <v>0</v>
      </c>
      <c r="O209" s="54">
        <v>0</v>
      </c>
      <c r="P209" s="54">
        <v>0</v>
      </c>
      <c r="Q209" s="54">
        <v>0</v>
      </c>
      <c r="R209" s="96">
        <v>0</v>
      </c>
      <c r="S209" s="97">
        <f t="shared" si="117"/>
        <v>0</v>
      </c>
      <c r="U209" s="109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18"/>
        <v>0</v>
      </c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</row>
    <row r="210" spans="1:56" ht="15">
      <c r="A210" s="35" t="s">
        <v>26</v>
      </c>
      <c r="B210" s="69">
        <f>SUM(B189:B205)</f>
        <v>326.58362416004297</v>
      </c>
      <c r="C210" s="69">
        <f t="shared" ref="C210:I210" si="119">SUM(C189:C205)</f>
        <v>103.54020387022285</v>
      </c>
      <c r="D210" s="69">
        <f t="shared" si="119"/>
        <v>3019.5986944103915</v>
      </c>
      <c r="E210" s="69">
        <f t="shared" si="119"/>
        <v>466.92104672475745</v>
      </c>
      <c r="F210" s="69">
        <f t="shared" si="119"/>
        <v>0</v>
      </c>
      <c r="G210" s="69">
        <f t="shared" si="119"/>
        <v>52.463441772491223</v>
      </c>
      <c r="H210" s="70">
        <f t="shared" si="119"/>
        <v>0</v>
      </c>
      <c r="I210" s="40">
        <f t="shared" si="119"/>
        <v>3969.1070109379066</v>
      </c>
      <c r="K210" s="81" t="s">
        <v>26</v>
      </c>
      <c r="L210" s="69">
        <f>SUM(L189:L205)</f>
        <v>326.58362416004297</v>
      </c>
      <c r="M210" s="69">
        <f t="shared" ref="M210:S210" si="120">SUM(M189:M205)</f>
        <v>103.54020387022285</v>
      </c>
      <c r="N210" s="69">
        <f t="shared" si="120"/>
        <v>3019.5986944103915</v>
      </c>
      <c r="O210" s="69">
        <f t="shared" si="120"/>
        <v>466.92104672475745</v>
      </c>
      <c r="P210" s="69">
        <f t="shared" si="120"/>
        <v>320.49372708479001</v>
      </c>
      <c r="Q210" s="69">
        <f t="shared" si="120"/>
        <v>52.463441772491223</v>
      </c>
      <c r="R210" s="70">
        <f t="shared" si="120"/>
        <v>0</v>
      </c>
      <c r="S210" s="98">
        <f t="shared" si="120"/>
        <v>4289.6007380226956</v>
      </c>
      <c r="U210" s="110" t="s">
        <v>59</v>
      </c>
      <c r="V210" s="130">
        <f>SUM(V189:V205)</f>
        <v>253.54463888657762</v>
      </c>
      <c r="W210" s="130">
        <f t="shared" ref="W210:AH210" si="121">SUM(W189:W205)</f>
        <v>10.626414509592312</v>
      </c>
      <c r="X210" s="130">
        <f t="shared" si="121"/>
        <v>52.463441772491223</v>
      </c>
      <c r="Y210" s="130">
        <f t="shared" si="121"/>
        <v>103.54020387022285</v>
      </c>
      <c r="Z210" s="130">
        <f t="shared" si="121"/>
        <v>2983.1837535132609</v>
      </c>
      <c r="AA210" s="130">
        <f t="shared" si="121"/>
        <v>464.60754678605321</v>
      </c>
      <c r="AB210" s="130">
        <f t="shared" si="121"/>
        <v>320.49372708479001</v>
      </c>
      <c r="AC210" s="130">
        <f t="shared" si="121"/>
        <v>101.1410115997076</v>
      </c>
      <c r="AD210" s="131">
        <f t="shared" si="121"/>
        <v>62.41257076387302</v>
      </c>
      <c r="AE210" s="131">
        <f t="shared" si="121"/>
        <v>2.1734617477324942</v>
      </c>
      <c r="AF210" s="131">
        <f t="shared" si="121"/>
        <v>0</v>
      </c>
      <c r="AG210" s="131">
        <f t="shared" si="121"/>
        <v>36.414940897130371</v>
      </c>
      <c r="AH210" s="131">
        <f t="shared" si="121"/>
        <v>0.14003819097172082</v>
      </c>
      <c r="AI210" s="132">
        <f>SUM(V210:AC210)</f>
        <v>4289.6007380226956</v>
      </c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</row>
    <row r="211" spans="1:56" s="3" customFormat="1" ht="15" thickBot="1">
      <c r="A211" s="32" t="s">
        <v>83</v>
      </c>
      <c r="B211" s="49">
        <f>IF($I210=0,"-",B210/$I210)</f>
        <v>8.2281385525776171E-2</v>
      </c>
      <c r="C211" s="49">
        <f t="shared" ref="C211:H211" si="122">IF($I210=0,"-",C210/$I210)</f>
        <v>2.6086523639924773E-2</v>
      </c>
      <c r="D211" s="49">
        <f t="shared" si="122"/>
        <v>0.76077532958650451</v>
      </c>
      <c r="E211" s="49">
        <f t="shared" si="122"/>
        <v>0.11763881534008407</v>
      </c>
      <c r="F211" s="49">
        <f t="shared" si="122"/>
        <v>0</v>
      </c>
      <c r="G211" s="49">
        <f t="shared" si="122"/>
        <v>1.3217945907710365E-2</v>
      </c>
      <c r="H211" s="71">
        <f t="shared" si="122"/>
        <v>0</v>
      </c>
      <c r="I211" s="50">
        <f>SUM(B211:H211)</f>
        <v>0.99999999999999989</v>
      </c>
      <c r="J211" s="5"/>
      <c r="K211" s="82" t="s">
        <v>83</v>
      </c>
      <c r="L211" s="99">
        <f>IF($S210=0,"-",L210/$S210)</f>
        <v>7.6133804543912553E-2</v>
      </c>
      <c r="M211" s="99">
        <f t="shared" ref="M211:R211" si="123">IF($S210=0,"-",M210/$S210)</f>
        <v>2.4137492086955866E-2</v>
      </c>
      <c r="N211" s="99">
        <f t="shared" si="123"/>
        <v>0.70393467337062343</v>
      </c>
      <c r="O211" s="99">
        <f t="shared" si="123"/>
        <v>0.10884953524602062</v>
      </c>
      <c r="P211" s="99">
        <f t="shared" si="123"/>
        <v>7.4714115988455038E-2</v>
      </c>
      <c r="Q211" s="99">
        <f t="shared" si="123"/>
        <v>1.2230378764032572E-2</v>
      </c>
      <c r="R211" s="100">
        <f t="shared" si="123"/>
        <v>0</v>
      </c>
      <c r="S211" s="101">
        <f>SUM(L211:R211)</f>
        <v>1</v>
      </c>
      <c r="T211" s="5"/>
      <c r="U211" s="111" t="s">
        <v>83</v>
      </c>
      <c r="V211" s="133">
        <f>+V210/$AI210</f>
        <v>5.9106815382414767E-2</v>
      </c>
      <c r="W211" s="133">
        <f t="shared" ref="W211:AH211" si="124">+W210/$AI210</f>
        <v>2.4772502520807077E-3</v>
      </c>
      <c r="X211" s="133">
        <f t="shared" si="124"/>
        <v>1.2230378764032572E-2</v>
      </c>
      <c r="Y211" s="133">
        <f t="shared" si="124"/>
        <v>2.4137492086955866E-2</v>
      </c>
      <c r="Z211" s="133">
        <f t="shared" si="124"/>
        <v>0.69544555209312287</v>
      </c>
      <c r="AA211" s="133">
        <f t="shared" si="124"/>
        <v>0.10831020767686073</v>
      </c>
      <c r="AB211" s="133">
        <f t="shared" si="124"/>
        <v>7.4714115988455038E-2</v>
      </c>
      <c r="AC211" s="133">
        <f t="shared" si="124"/>
        <v>2.3578187756077468E-2</v>
      </c>
      <c r="AD211" s="133">
        <f t="shared" si="124"/>
        <v>1.4549738909417076E-2</v>
      </c>
      <c r="AE211" s="133">
        <f t="shared" si="124"/>
        <v>5.0668159590404164E-4</v>
      </c>
      <c r="AF211" s="133">
        <f t="shared" si="124"/>
        <v>0</v>
      </c>
      <c r="AG211" s="133">
        <f t="shared" si="124"/>
        <v>8.4891212775005127E-3</v>
      </c>
      <c r="AH211" s="133">
        <f t="shared" si="124"/>
        <v>3.2645973255840086E-5</v>
      </c>
      <c r="AI211" s="134">
        <f>SUM(V211:AC211)</f>
        <v>1</v>
      </c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</row>
    <row r="212" spans="1:56" ht="15" thickBot="1">
      <c r="A212" s="33"/>
      <c r="B212" s="33"/>
      <c r="C212" s="33"/>
      <c r="D212" s="33"/>
      <c r="E212" s="33"/>
      <c r="F212" s="33"/>
      <c r="G212" s="33"/>
      <c r="H212" s="33"/>
      <c r="I212" s="33"/>
      <c r="K212" s="33"/>
      <c r="L212" s="33"/>
      <c r="M212" s="33"/>
      <c r="N212" s="33"/>
      <c r="O212" s="33"/>
      <c r="P212" s="33"/>
      <c r="Q212" s="33"/>
      <c r="R212" s="33"/>
      <c r="S212" s="33"/>
      <c r="U212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</row>
    <row r="213" spans="1:56" ht="42.7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  <c r="K213" s="407" t="s">
        <v>32</v>
      </c>
      <c r="L213" s="84" t="s">
        <v>0</v>
      </c>
      <c r="M213" s="84" t="s">
        <v>1</v>
      </c>
      <c r="N213" s="84" t="s">
        <v>2</v>
      </c>
      <c r="O213" s="84" t="s">
        <v>3</v>
      </c>
      <c r="P213" s="84" t="s">
        <v>27</v>
      </c>
      <c r="Q213" s="84" t="s">
        <v>4</v>
      </c>
      <c r="R213" s="84" t="s">
        <v>5</v>
      </c>
      <c r="S213" s="85" t="s">
        <v>6</v>
      </c>
      <c r="U213" s="415" t="s">
        <v>32</v>
      </c>
      <c r="V213" s="114" t="s">
        <v>68</v>
      </c>
      <c r="W213" s="114" t="s">
        <v>69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51</v>
      </c>
      <c r="AC213" s="114" t="s">
        <v>63</v>
      </c>
      <c r="AD213" s="115" t="s">
        <v>70</v>
      </c>
      <c r="AE213" s="115" t="s">
        <v>71</v>
      </c>
      <c r="AF213" s="115" t="s">
        <v>72</v>
      </c>
      <c r="AG213" s="115" t="s">
        <v>73</v>
      </c>
      <c r="AH213" s="115" t="s">
        <v>74</v>
      </c>
      <c r="AI213" s="116" t="s">
        <v>59</v>
      </c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</row>
    <row r="214" spans="1:56" ht="15" customHeight="1">
      <c r="A214" s="447" t="s">
        <v>32</v>
      </c>
      <c r="B214" s="387" t="s">
        <v>115</v>
      </c>
      <c r="C214" s="388"/>
      <c r="D214" s="388"/>
      <c r="E214" s="388"/>
      <c r="F214" s="388"/>
      <c r="G214" s="388"/>
      <c r="H214" s="388"/>
      <c r="I214" s="389"/>
      <c r="K214" s="408" t="s">
        <v>32</v>
      </c>
      <c r="L214" s="390" t="s">
        <v>115</v>
      </c>
      <c r="M214" s="391"/>
      <c r="N214" s="391"/>
      <c r="O214" s="391"/>
      <c r="P214" s="391"/>
      <c r="Q214" s="391"/>
      <c r="R214" s="391"/>
      <c r="S214" s="392"/>
      <c r="U214" s="416" t="s">
        <v>32</v>
      </c>
      <c r="V214" s="413" t="s">
        <v>115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</row>
    <row r="215" spans="1:56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  <c r="K215" s="83" t="s">
        <v>7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102">
        <v>0</v>
      </c>
      <c r="S215" s="103">
        <f>SUM(L215:R215)</f>
        <v>0</v>
      </c>
      <c r="U215" s="104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</row>
    <row r="216" spans="1:56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125">SUM(B216:H216)</f>
        <v>0</v>
      </c>
      <c r="K216" s="75" t="s">
        <v>8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9">
        <v>0</v>
      </c>
      <c r="S216" s="90">
        <f t="shared" ref="S216:S235" si="126">SUM(L216:R216)</f>
        <v>0</v>
      </c>
      <c r="U216" s="105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27">SUM(V216:AC216)</f>
        <v>0</v>
      </c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</row>
    <row r="217" spans="1:56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125"/>
        <v>0</v>
      </c>
      <c r="K217" s="76" t="s">
        <v>10</v>
      </c>
      <c r="L217" s="44">
        <v>0</v>
      </c>
      <c r="M217" s="44">
        <v>0</v>
      </c>
      <c r="N217" s="44">
        <v>0</v>
      </c>
      <c r="O217" s="44">
        <v>0</v>
      </c>
      <c r="P217" s="44">
        <v>0</v>
      </c>
      <c r="Q217" s="44">
        <v>0</v>
      </c>
      <c r="R217" s="86">
        <v>0</v>
      </c>
      <c r="S217" s="87">
        <f t="shared" si="126"/>
        <v>0</v>
      </c>
      <c r="U217" s="106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27"/>
        <v>0</v>
      </c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</row>
    <row r="218" spans="1:56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125"/>
        <v>0</v>
      </c>
      <c r="K218" s="75" t="s">
        <v>52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9">
        <v>0</v>
      </c>
      <c r="S218" s="90">
        <f t="shared" si="126"/>
        <v>0</v>
      </c>
      <c r="U218" s="105" t="s">
        <v>52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27"/>
        <v>0</v>
      </c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</row>
    <row r="219" spans="1:56" ht="15">
      <c r="A219" s="29" t="s">
        <v>16</v>
      </c>
      <c r="B219" s="44">
        <v>12.124555655785693</v>
      </c>
      <c r="C219" s="44">
        <v>6.2129490448599354</v>
      </c>
      <c r="D219" s="44">
        <v>1.6414208029282797</v>
      </c>
      <c r="E219" s="44">
        <v>0</v>
      </c>
      <c r="F219" s="457"/>
      <c r="G219" s="44">
        <v>0</v>
      </c>
      <c r="H219" s="45">
        <v>0</v>
      </c>
      <c r="I219" s="40">
        <f t="shared" si="125"/>
        <v>19.978925503573908</v>
      </c>
      <c r="K219" s="76" t="s">
        <v>16</v>
      </c>
      <c r="L219" s="44">
        <v>12.124555655785693</v>
      </c>
      <c r="M219" s="44">
        <v>6.2129490448599354</v>
      </c>
      <c r="N219" s="44">
        <v>1.6414208029282797</v>
      </c>
      <c r="O219" s="44">
        <v>0</v>
      </c>
      <c r="P219" s="44">
        <v>0</v>
      </c>
      <c r="Q219" s="44">
        <v>0</v>
      </c>
      <c r="R219" s="86">
        <v>0</v>
      </c>
      <c r="S219" s="87">
        <f t="shared" si="126"/>
        <v>19.978925503573908</v>
      </c>
      <c r="U219" s="106" t="s">
        <v>16</v>
      </c>
      <c r="V219" s="117">
        <v>12.124555655785693</v>
      </c>
      <c r="W219" s="117">
        <v>0</v>
      </c>
      <c r="X219" s="117">
        <v>0</v>
      </c>
      <c r="Y219" s="117">
        <v>6.2129490448599354</v>
      </c>
      <c r="Z219" s="117">
        <v>1.1586499785376092</v>
      </c>
      <c r="AA219" s="117">
        <v>0</v>
      </c>
      <c r="AB219" s="117">
        <v>0</v>
      </c>
      <c r="AC219" s="118">
        <v>0.48277082439067054</v>
      </c>
      <c r="AD219" s="119">
        <v>0</v>
      </c>
      <c r="AE219" s="119">
        <v>0</v>
      </c>
      <c r="AF219" s="119">
        <v>0</v>
      </c>
      <c r="AG219" s="119">
        <v>0.48277082439067054</v>
      </c>
      <c r="AH219" s="119">
        <v>0</v>
      </c>
      <c r="AI219" s="120">
        <f t="shared" si="127"/>
        <v>19.978925503573908</v>
      </c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</row>
    <row r="220" spans="1:56" ht="15">
      <c r="A220" s="28" t="s">
        <v>64</v>
      </c>
      <c r="B220" s="41">
        <v>2.0071845826082182</v>
      </c>
      <c r="C220" s="41">
        <v>0</v>
      </c>
      <c r="D220" s="41">
        <v>1.9760864980836721</v>
      </c>
      <c r="E220" s="41">
        <v>0</v>
      </c>
      <c r="F220" s="457"/>
      <c r="G220" s="41">
        <v>0</v>
      </c>
      <c r="H220" s="42">
        <v>0</v>
      </c>
      <c r="I220" s="43">
        <f t="shared" si="125"/>
        <v>3.9832710806918903</v>
      </c>
      <c r="K220" s="75" t="s">
        <v>64</v>
      </c>
      <c r="L220" s="88">
        <v>2.0071845826082182</v>
      </c>
      <c r="M220" s="88">
        <v>0</v>
      </c>
      <c r="N220" s="88">
        <v>1.9760864980836721</v>
      </c>
      <c r="O220" s="88">
        <v>0</v>
      </c>
      <c r="P220" s="88">
        <v>0</v>
      </c>
      <c r="Q220" s="88">
        <v>0</v>
      </c>
      <c r="R220" s="89">
        <v>0</v>
      </c>
      <c r="S220" s="90">
        <f t="shared" si="126"/>
        <v>3.9832710806918903</v>
      </c>
      <c r="U220" s="105" t="s">
        <v>53</v>
      </c>
      <c r="V220" s="121">
        <v>2.0071845826082182</v>
      </c>
      <c r="W220" s="121">
        <v>0</v>
      </c>
      <c r="X220" s="121">
        <v>0</v>
      </c>
      <c r="Y220" s="121">
        <v>0</v>
      </c>
      <c r="Z220" s="121">
        <v>1.9760864980836721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27"/>
        <v>3.9832710806918903</v>
      </c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</row>
    <row r="221" spans="1:56" ht="15">
      <c r="A221" s="29" t="s">
        <v>54</v>
      </c>
      <c r="B221" s="44">
        <v>0</v>
      </c>
      <c r="C221" s="44">
        <v>0</v>
      </c>
      <c r="D221" s="44">
        <v>0</v>
      </c>
      <c r="E221" s="44">
        <v>7.8632186676453036E-3</v>
      </c>
      <c r="F221" s="457"/>
      <c r="G221" s="44">
        <v>0</v>
      </c>
      <c r="H221" s="45">
        <v>0</v>
      </c>
      <c r="I221" s="40">
        <f t="shared" si="125"/>
        <v>7.8632186676453036E-3</v>
      </c>
      <c r="K221" s="76" t="s">
        <v>54</v>
      </c>
      <c r="L221" s="44">
        <v>0</v>
      </c>
      <c r="M221" s="44">
        <v>0</v>
      </c>
      <c r="N221" s="44">
        <v>0</v>
      </c>
      <c r="O221" s="44">
        <v>7.8632186676453036E-3</v>
      </c>
      <c r="P221" s="44">
        <v>11.747795005442569</v>
      </c>
      <c r="Q221" s="44">
        <v>0</v>
      </c>
      <c r="R221" s="86">
        <v>0</v>
      </c>
      <c r="S221" s="87">
        <f t="shared" si="126"/>
        <v>11.755658224110215</v>
      </c>
      <c r="U221" s="106" t="s">
        <v>54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7.8632186676453036E-3</v>
      </c>
      <c r="AB221" s="117">
        <v>11.747795005442569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27"/>
        <v>11.755658224110215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</row>
    <row r="222" spans="1:56" ht="15">
      <c r="A222" s="28" t="s">
        <v>12</v>
      </c>
      <c r="B222" s="41">
        <v>0</v>
      </c>
      <c r="C222" s="41">
        <v>0</v>
      </c>
      <c r="D222" s="41">
        <v>0</v>
      </c>
      <c r="E222" s="41">
        <v>1.0760811663406854E-15</v>
      </c>
      <c r="F222" s="457"/>
      <c r="G222" s="41">
        <v>0</v>
      </c>
      <c r="H222" s="42">
        <v>0</v>
      </c>
      <c r="I222" s="43">
        <f t="shared" si="125"/>
        <v>1.0760811663406854E-15</v>
      </c>
      <c r="K222" s="75" t="s">
        <v>12</v>
      </c>
      <c r="L222" s="88">
        <v>0</v>
      </c>
      <c r="M222" s="88">
        <v>0</v>
      </c>
      <c r="N222" s="88">
        <v>0</v>
      </c>
      <c r="O222" s="88">
        <v>1.0760811663406854E-15</v>
      </c>
      <c r="P222" s="88">
        <v>1.7217578500819346</v>
      </c>
      <c r="Q222" s="88">
        <v>0</v>
      </c>
      <c r="R222" s="89">
        <v>0</v>
      </c>
      <c r="S222" s="90">
        <f t="shared" si="126"/>
        <v>1.7217578500819357</v>
      </c>
      <c r="U222" s="105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1.0760811663406854E-15</v>
      </c>
      <c r="AB222" s="121">
        <v>1.7217578500819346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27"/>
        <v>1.7217578500819357</v>
      </c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</row>
    <row r="223" spans="1:56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125"/>
        <v>0</v>
      </c>
      <c r="K223" s="76" t="s">
        <v>55</v>
      </c>
      <c r="L223" s="44">
        <v>0</v>
      </c>
      <c r="M223" s="44">
        <v>0</v>
      </c>
      <c r="N223" s="44">
        <v>0</v>
      </c>
      <c r="O223" s="44">
        <v>0</v>
      </c>
      <c r="P223" s="44">
        <v>0</v>
      </c>
      <c r="Q223" s="44">
        <v>0</v>
      </c>
      <c r="R223" s="86">
        <v>0</v>
      </c>
      <c r="S223" s="87">
        <f t="shared" si="126"/>
        <v>0</v>
      </c>
      <c r="U223" s="106" t="s">
        <v>55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27"/>
        <v>0</v>
      </c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</row>
    <row r="224" spans="1:56" ht="15">
      <c r="A224" s="28" t="s">
        <v>17</v>
      </c>
      <c r="B224" s="41">
        <v>2.0283305763788828</v>
      </c>
      <c r="C224" s="41">
        <v>0</v>
      </c>
      <c r="D224" s="41">
        <v>8.0341461837434416</v>
      </c>
      <c r="E224" s="41">
        <v>0.42460995193888479</v>
      </c>
      <c r="F224" s="457"/>
      <c r="G224" s="41">
        <v>0</v>
      </c>
      <c r="H224" s="42">
        <v>0</v>
      </c>
      <c r="I224" s="43">
        <f t="shared" si="125"/>
        <v>10.48708671206121</v>
      </c>
      <c r="K224" s="75" t="s">
        <v>17</v>
      </c>
      <c r="L224" s="88">
        <v>2.0283305763788828</v>
      </c>
      <c r="M224" s="88">
        <v>0</v>
      </c>
      <c r="N224" s="88">
        <v>8.0341461837434416</v>
      </c>
      <c r="O224" s="88">
        <v>0.42460995193888479</v>
      </c>
      <c r="P224" s="88">
        <v>0</v>
      </c>
      <c r="Q224" s="88">
        <v>0</v>
      </c>
      <c r="R224" s="89">
        <v>0</v>
      </c>
      <c r="S224" s="90">
        <f t="shared" si="126"/>
        <v>10.48708671206121</v>
      </c>
      <c r="U224" s="105" t="s">
        <v>17</v>
      </c>
      <c r="V224" s="121">
        <v>2.0283305763788828</v>
      </c>
      <c r="W224" s="121">
        <v>0</v>
      </c>
      <c r="X224" s="121">
        <v>0</v>
      </c>
      <c r="Y224" s="121">
        <v>0</v>
      </c>
      <c r="Z224" s="121">
        <v>8.0341461837434416</v>
      </c>
      <c r="AA224" s="121">
        <v>0.42460995193888479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27"/>
        <v>10.48708671206121</v>
      </c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</row>
    <row r="225" spans="1:56" ht="15">
      <c r="A225" s="29" t="s">
        <v>139</v>
      </c>
      <c r="B225" s="44">
        <v>1.1899631144105147</v>
      </c>
      <c r="C225" s="44">
        <v>4.6957586487757885E-2</v>
      </c>
      <c r="D225" s="44">
        <v>10.216136873162512</v>
      </c>
      <c r="E225" s="44">
        <v>1.3003639335071414E-2</v>
      </c>
      <c r="F225" s="457"/>
      <c r="G225" s="44">
        <v>0</v>
      </c>
      <c r="H225" s="45">
        <v>0</v>
      </c>
      <c r="I225" s="40">
        <f t="shared" si="125"/>
        <v>11.466061213395855</v>
      </c>
      <c r="K225" s="76" t="s">
        <v>139</v>
      </c>
      <c r="L225" s="44">
        <v>1.1899631144105147</v>
      </c>
      <c r="M225" s="44">
        <v>4.6957586487757885E-2</v>
      </c>
      <c r="N225" s="44">
        <v>10.216136873162512</v>
      </c>
      <c r="O225" s="44">
        <v>1.3003639335071414E-2</v>
      </c>
      <c r="P225" s="44">
        <v>0</v>
      </c>
      <c r="Q225" s="44">
        <v>0</v>
      </c>
      <c r="R225" s="86">
        <v>0</v>
      </c>
      <c r="S225" s="87">
        <f t="shared" si="126"/>
        <v>11.466061213395855</v>
      </c>
      <c r="U225" s="106" t="s">
        <v>139</v>
      </c>
      <c r="V225" s="117">
        <v>1.0931347835308609</v>
      </c>
      <c r="W225" s="117">
        <v>0</v>
      </c>
      <c r="X225" s="117">
        <v>0</v>
      </c>
      <c r="Y225" s="117">
        <v>4.6957586487757885E-2</v>
      </c>
      <c r="Z225" s="117">
        <v>3.4171758111548916</v>
      </c>
      <c r="AA225" s="117">
        <v>1.3003639335071414E-2</v>
      </c>
      <c r="AB225" s="117">
        <v>0</v>
      </c>
      <c r="AC225" s="118">
        <v>6.8957893928872753</v>
      </c>
      <c r="AD225" s="117">
        <v>9.6828330879653826E-2</v>
      </c>
      <c r="AE225" s="117">
        <v>0</v>
      </c>
      <c r="AF225" s="117">
        <v>0</v>
      </c>
      <c r="AG225" s="117">
        <v>6.7989610620076206</v>
      </c>
      <c r="AH225" s="117">
        <v>0</v>
      </c>
      <c r="AI225" s="120">
        <f t="shared" si="127"/>
        <v>11.466061213395857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</row>
    <row r="226" spans="1:56" ht="15">
      <c r="A226" s="28" t="s">
        <v>25</v>
      </c>
      <c r="B226" s="41">
        <v>3.059466721514942</v>
      </c>
      <c r="C226" s="41">
        <v>0.12870868376015604</v>
      </c>
      <c r="D226" s="41">
        <v>3.9007555503373812</v>
      </c>
      <c r="E226" s="41">
        <v>37.685622901391177</v>
      </c>
      <c r="F226" s="457"/>
      <c r="G226" s="41">
        <v>7.2134807453840564</v>
      </c>
      <c r="H226" s="42">
        <v>0.79449804790219747</v>
      </c>
      <c r="I226" s="43">
        <f t="shared" si="125"/>
        <v>52.782532650289902</v>
      </c>
      <c r="K226" s="75" t="s">
        <v>25</v>
      </c>
      <c r="L226" s="88">
        <v>3.059466721514942</v>
      </c>
      <c r="M226" s="88">
        <v>0.12870868376015604</v>
      </c>
      <c r="N226" s="88">
        <v>3.9007555503373812</v>
      </c>
      <c r="O226" s="88">
        <v>37.685622901391177</v>
      </c>
      <c r="P226" s="88">
        <v>0.60072301278010554</v>
      </c>
      <c r="Q226" s="88">
        <v>7.2134807453840564</v>
      </c>
      <c r="R226" s="89">
        <v>0.79449804790219747</v>
      </c>
      <c r="S226" s="90">
        <f t="shared" si="126"/>
        <v>53.38325566307001</v>
      </c>
      <c r="U226" s="105" t="s">
        <v>25</v>
      </c>
      <c r="V226" s="121">
        <v>0</v>
      </c>
      <c r="W226" s="121">
        <v>2.7444327709222529</v>
      </c>
      <c r="X226" s="121">
        <v>7.2134807453840564</v>
      </c>
      <c r="Y226" s="121">
        <v>0.12870868376015604</v>
      </c>
      <c r="Z226" s="121">
        <v>3.8518712599415408</v>
      </c>
      <c r="AA226" s="121">
        <v>37.316538173489349</v>
      </c>
      <c r="AB226" s="121">
        <v>0.60072301278010554</v>
      </c>
      <c r="AC226" s="122">
        <v>1.5275010167925582</v>
      </c>
      <c r="AD226" s="121">
        <v>0.31503395059268896</v>
      </c>
      <c r="AE226" s="121">
        <v>0.20478253159565732</v>
      </c>
      <c r="AF226" s="121">
        <v>0.79449804790219747</v>
      </c>
      <c r="AG226" s="121">
        <v>4.8884290395840295E-2</v>
      </c>
      <c r="AH226" s="121">
        <v>0.16430219630617446</v>
      </c>
      <c r="AI226" s="123">
        <f t="shared" si="127"/>
        <v>53.383255663070017</v>
      </c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</row>
    <row r="227" spans="1:56" ht="15">
      <c r="A227" s="29" t="s">
        <v>24</v>
      </c>
      <c r="B227" s="44">
        <v>1.412144851714626</v>
      </c>
      <c r="C227" s="44">
        <v>0</v>
      </c>
      <c r="D227" s="44">
        <v>0.38878512737450616</v>
      </c>
      <c r="E227" s="44">
        <v>0</v>
      </c>
      <c r="F227" s="457"/>
      <c r="G227" s="44">
        <v>0</v>
      </c>
      <c r="H227" s="45">
        <v>0</v>
      </c>
      <c r="I227" s="40">
        <f t="shared" si="125"/>
        <v>1.8009299790891322</v>
      </c>
      <c r="K227" s="76" t="s">
        <v>24</v>
      </c>
      <c r="L227" s="44">
        <v>1.412144851714626</v>
      </c>
      <c r="M227" s="44">
        <v>0</v>
      </c>
      <c r="N227" s="44">
        <v>0.38878512737450616</v>
      </c>
      <c r="O227" s="44">
        <v>0</v>
      </c>
      <c r="P227" s="44">
        <v>0</v>
      </c>
      <c r="Q227" s="44">
        <v>0</v>
      </c>
      <c r="R227" s="86">
        <v>0</v>
      </c>
      <c r="S227" s="87">
        <f t="shared" si="126"/>
        <v>1.8009299790891322</v>
      </c>
      <c r="U227" s="106" t="s">
        <v>24</v>
      </c>
      <c r="V227" s="117">
        <v>1.412144851714626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0.38878512737450616</v>
      </c>
      <c r="AD227" s="117">
        <v>0</v>
      </c>
      <c r="AE227" s="117">
        <v>0</v>
      </c>
      <c r="AF227" s="117">
        <v>0</v>
      </c>
      <c r="AG227" s="117">
        <v>0.38878512737450616</v>
      </c>
      <c r="AH227" s="117">
        <v>0</v>
      </c>
      <c r="AI227" s="120">
        <f t="shared" si="127"/>
        <v>1.8009299790891322</v>
      </c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</row>
    <row r="228" spans="1:56" ht="15">
      <c r="A228" s="28" t="s">
        <v>56</v>
      </c>
      <c r="B228" s="41">
        <v>0.10075093503139818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125"/>
        <v>0.10075093503139818</v>
      </c>
      <c r="K228" s="75" t="s">
        <v>56</v>
      </c>
      <c r="L228" s="88">
        <v>0.10075093503139818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9">
        <v>0</v>
      </c>
      <c r="S228" s="90">
        <f t="shared" si="126"/>
        <v>0.10075093503139818</v>
      </c>
      <c r="U228" s="105" t="s">
        <v>56</v>
      </c>
      <c r="V228" s="121">
        <v>0.10075093503139818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27"/>
        <v>0.10075093503139818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</row>
    <row r="229" spans="1:56" ht="15">
      <c r="A229" s="29" t="s">
        <v>22</v>
      </c>
      <c r="B229" s="44">
        <v>4.1789126323700417E-2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125"/>
        <v>4.1789126323700417E-2</v>
      </c>
      <c r="K229" s="76" t="s">
        <v>22</v>
      </c>
      <c r="L229" s="44">
        <v>4.1789126323700417E-2</v>
      </c>
      <c r="M229" s="44">
        <v>0</v>
      </c>
      <c r="N229" s="44">
        <v>0</v>
      </c>
      <c r="O229" s="44">
        <v>0</v>
      </c>
      <c r="P229" s="44">
        <v>5.4950862038782682E-2</v>
      </c>
      <c r="Q229" s="44">
        <v>0</v>
      </c>
      <c r="R229" s="86">
        <v>0</v>
      </c>
      <c r="S229" s="87">
        <f t="shared" si="126"/>
        <v>9.6739988362483098E-2</v>
      </c>
      <c r="U229" s="106" t="s">
        <v>22</v>
      </c>
      <c r="V229" s="117">
        <v>4.1789126323700417E-2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5.4950862038782682E-2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27"/>
        <v>9.6739988362483098E-2</v>
      </c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</row>
    <row r="230" spans="1:56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125"/>
        <v>0</v>
      </c>
      <c r="K230" s="75" t="s">
        <v>21</v>
      </c>
      <c r="L230" s="88">
        <v>0</v>
      </c>
      <c r="M230" s="88">
        <v>0</v>
      </c>
      <c r="N230" s="88">
        <v>0</v>
      </c>
      <c r="O230" s="88">
        <v>0</v>
      </c>
      <c r="P230" s="88">
        <v>0</v>
      </c>
      <c r="Q230" s="88">
        <v>0</v>
      </c>
      <c r="R230" s="89">
        <v>0</v>
      </c>
      <c r="S230" s="90">
        <f t="shared" si="126"/>
        <v>0</v>
      </c>
      <c r="U230" s="105" t="s">
        <v>57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27"/>
        <v>0</v>
      </c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</row>
    <row r="231" spans="1:56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125"/>
        <v>0</v>
      </c>
      <c r="K231" s="77" t="s">
        <v>60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86">
        <v>0</v>
      </c>
      <c r="S231" s="87">
        <f t="shared" si="126"/>
        <v>0</v>
      </c>
      <c r="U231" s="107" t="s">
        <v>58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27"/>
        <v>0</v>
      </c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</row>
    <row r="232" spans="1:56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125"/>
        <v>0</v>
      </c>
      <c r="K232" s="78" t="s">
        <v>23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s="91">
        <v>0</v>
      </c>
      <c r="R232" s="92">
        <v>0</v>
      </c>
      <c r="S232" s="93">
        <f t="shared" si="126"/>
        <v>0</v>
      </c>
      <c r="U232" s="108" t="s">
        <v>61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27"/>
        <v>0</v>
      </c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</row>
    <row r="233" spans="1:56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125"/>
        <v>0</v>
      </c>
      <c r="K233" s="79" t="s">
        <v>19</v>
      </c>
      <c r="L233" s="64">
        <v>0</v>
      </c>
      <c r="M233" s="64">
        <v>0</v>
      </c>
      <c r="N233" s="64">
        <v>0</v>
      </c>
      <c r="O233" s="64">
        <v>0</v>
      </c>
      <c r="P233" s="64">
        <v>0</v>
      </c>
      <c r="Q233" s="64">
        <v>0</v>
      </c>
      <c r="R233" s="94">
        <v>0</v>
      </c>
      <c r="S233" s="95">
        <f t="shared" si="126"/>
        <v>0</v>
      </c>
      <c r="U233" s="109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27"/>
        <v>0</v>
      </c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</row>
    <row r="234" spans="1:56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125"/>
        <v>0</v>
      </c>
      <c r="K234" s="78" t="s">
        <v>20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s="91">
        <v>0</v>
      </c>
      <c r="R234" s="92">
        <v>0</v>
      </c>
      <c r="S234" s="93">
        <f t="shared" si="126"/>
        <v>0</v>
      </c>
      <c r="U234" s="108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27"/>
        <v>0</v>
      </c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</row>
    <row r="235" spans="1:56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125"/>
        <v>0</v>
      </c>
      <c r="K235" s="80" t="s">
        <v>11</v>
      </c>
      <c r="L235" s="54">
        <v>0</v>
      </c>
      <c r="M235" s="54">
        <v>0</v>
      </c>
      <c r="N235" s="54">
        <v>0</v>
      </c>
      <c r="O235" s="54">
        <v>0</v>
      </c>
      <c r="P235" s="54">
        <v>0</v>
      </c>
      <c r="Q235" s="54">
        <v>0</v>
      </c>
      <c r="R235" s="96">
        <v>0</v>
      </c>
      <c r="S235" s="97">
        <f t="shared" si="126"/>
        <v>0</v>
      </c>
      <c r="U235" s="109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27"/>
        <v>0</v>
      </c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</row>
    <row r="236" spans="1:56" ht="15">
      <c r="A236" s="35" t="s">
        <v>26</v>
      </c>
      <c r="B236" s="69">
        <f>SUM(B215:B231)</f>
        <v>21.964185563767973</v>
      </c>
      <c r="C236" s="69">
        <f t="shared" ref="C236:I236" si="128">SUM(C215:C231)</f>
        <v>6.3886153151078489</v>
      </c>
      <c r="D236" s="69">
        <f t="shared" si="128"/>
        <v>26.157331035629792</v>
      </c>
      <c r="E236" s="69">
        <f t="shared" si="128"/>
        <v>38.13109971133278</v>
      </c>
      <c r="F236" s="69">
        <f t="shared" si="128"/>
        <v>0</v>
      </c>
      <c r="G236" s="69">
        <f t="shared" si="128"/>
        <v>7.2134807453840564</v>
      </c>
      <c r="H236" s="70">
        <f t="shared" si="128"/>
        <v>0.79449804790219747</v>
      </c>
      <c r="I236" s="40">
        <f t="shared" si="128"/>
        <v>100.64921041912464</v>
      </c>
      <c r="K236" s="81" t="s">
        <v>26</v>
      </c>
      <c r="L236" s="69">
        <f>SUM(L215:L231)</f>
        <v>21.964185563767973</v>
      </c>
      <c r="M236" s="69">
        <f t="shared" ref="M236:S236" si="129">SUM(M215:M231)</f>
        <v>6.3886153151078489</v>
      </c>
      <c r="N236" s="69">
        <f t="shared" si="129"/>
        <v>26.157331035629792</v>
      </c>
      <c r="O236" s="69">
        <f t="shared" si="129"/>
        <v>38.13109971133278</v>
      </c>
      <c r="P236" s="69">
        <f t="shared" si="129"/>
        <v>14.125226730343392</v>
      </c>
      <c r="Q236" s="69">
        <f t="shared" si="129"/>
        <v>7.2134807453840564</v>
      </c>
      <c r="R236" s="70">
        <f t="shared" si="129"/>
        <v>0.79449804790219747</v>
      </c>
      <c r="S236" s="98">
        <f t="shared" si="129"/>
        <v>114.77443714946804</v>
      </c>
      <c r="U236" s="110" t="s">
        <v>59</v>
      </c>
      <c r="V236" s="130">
        <f>SUM(V215:V231)</f>
        <v>18.80789051137338</v>
      </c>
      <c r="W236" s="130">
        <f t="shared" ref="W236:AH236" si="130">SUM(W215:W231)</f>
        <v>2.7444327709222529</v>
      </c>
      <c r="X236" s="130">
        <f t="shared" si="130"/>
        <v>7.2134807453840564</v>
      </c>
      <c r="Y236" s="130">
        <f t="shared" si="130"/>
        <v>6.3886153151078489</v>
      </c>
      <c r="Z236" s="130">
        <f t="shared" si="130"/>
        <v>18.437929731461153</v>
      </c>
      <c r="AA236" s="130">
        <f t="shared" si="130"/>
        <v>37.762014983430952</v>
      </c>
      <c r="AB236" s="130">
        <f t="shared" si="130"/>
        <v>14.125226730343392</v>
      </c>
      <c r="AC236" s="130">
        <f t="shared" si="130"/>
        <v>9.2948463614450105</v>
      </c>
      <c r="AD236" s="131">
        <f t="shared" si="130"/>
        <v>0.41186228147234277</v>
      </c>
      <c r="AE236" s="131">
        <f t="shared" si="130"/>
        <v>0.20478253159565732</v>
      </c>
      <c r="AF236" s="131">
        <f t="shared" si="130"/>
        <v>0.79449804790219747</v>
      </c>
      <c r="AG236" s="131">
        <f t="shared" si="130"/>
        <v>7.7194013041686373</v>
      </c>
      <c r="AH236" s="131">
        <f t="shared" si="130"/>
        <v>0.16430219630617446</v>
      </c>
      <c r="AI236" s="132">
        <f>SUM(V236:AC236)</f>
        <v>114.77443714946806</v>
      </c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</row>
    <row r="237" spans="1:56" s="3" customFormat="1" ht="15" thickBot="1">
      <c r="A237" s="32" t="s">
        <v>83</v>
      </c>
      <c r="B237" s="49">
        <f>IF($I236=0,"-",B236/$I236)</f>
        <v>0.21822511545102491</v>
      </c>
      <c r="C237" s="49">
        <f t="shared" ref="C237:H237" si="131">IF($I236=0,"-",C236/$I236)</f>
        <v>6.3474072856650354E-2</v>
      </c>
      <c r="D237" s="49">
        <f t="shared" si="131"/>
        <v>0.25988610269971441</v>
      </c>
      <c r="E237" s="49">
        <f t="shared" si="131"/>
        <v>0.37885145400094844</v>
      </c>
      <c r="F237" s="49">
        <f t="shared" si="131"/>
        <v>0</v>
      </c>
      <c r="G237" s="49">
        <f t="shared" si="131"/>
        <v>7.1669521453229426E-2</v>
      </c>
      <c r="H237" s="71">
        <f t="shared" si="131"/>
        <v>7.8937335384325347E-3</v>
      </c>
      <c r="I237" s="50">
        <f>SUM(B237:H237)</f>
        <v>1.0000000000000002</v>
      </c>
      <c r="J237" s="5"/>
      <c r="K237" s="82" t="s">
        <v>83</v>
      </c>
      <c r="L237" s="99">
        <f>IF($S236=0,"-",L236/$S236)</f>
        <v>0.19136827075147869</v>
      </c>
      <c r="M237" s="99">
        <f t="shared" ref="M237:R237" si="132">IF($S236=0,"-",M236/$S236)</f>
        <v>5.5662353689333331E-2</v>
      </c>
      <c r="N237" s="99">
        <f t="shared" si="132"/>
        <v>0.22790206325791618</v>
      </c>
      <c r="O237" s="99">
        <f t="shared" si="132"/>
        <v>0.33222641433366862</v>
      </c>
      <c r="P237" s="99">
        <f t="shared" si="132"/>
        <v>0.12306944892222337</v>
      </c>
      <c r="Q237" s="99">
        <f t="shared" si="132"/>
        <v>6.2849192943461016E-2</v>
      </c>
      <c r="R237" s="100">
        <f t="shared" si="132"/>
        <v>6.9222561019187693E-3</v>
      </c>
      <c r="S237" s="101">
        <f>SUM(L237:R237)</f>
        <v>1</v>
      </c>
      <c r="T237" s="5"/>
      <c r="U237" s="111" t="s">
        <v>83</v>
      </c>
      <c r="V237" s="133">
        <f>+V236/$AI236</f>
        <v>0.16386828790874666</v>
      </c>
      <c r="W237" s="133">
        <f t="shared" ref="W237:AH237" si="133">+W236/$AI236</f>
        <v>2.3911533256732443E-2</v>
      </c>
      <c r="X237" s="133">
        <f t="shared" si="133"/>
        <v>6.2849192943461002E-2</v>
      </c>
      <c r="Y237" s="133">
        <f t="shared" si="133"/>
        <v>5.5662353689333324E-2</v>
      </c>
      <c r="Z237" s="133">
        <f t="shared" si="133"/>
        <v>0.16064491527368477</v>
      </c>
      <c r="AA237" s="133">
        <f t="shared" si="133"/>
        <v>0.32901067451330096</v>
      </c>
      <c r="AB237" s="133">
        <f t="shared" si="133"/>
        <v>0.12306944892222335</v>
      </c>
      <c r="AC237" s="133">
        <f t="shared" si="133"/>
        <v>8.0983593492517422E-2</v>
      </c>
      <c r="AD237" s="133">
        <f t="shared" si="133"/>
        <v>3.588449585999574E-3</v>
      </c>
      <c r="AE237" s="133">
        <f t="shared" si="133"/>
        <v>1.7842172584908765E-3</v>
      </c>
      <c r="AF237" s="133">
        <f t="shared" si="133"/>
        <v>6.9222561019187685E-3</v>
      </c>
      <c r="AG237" s="133">
        <f t="shared" si="133"/>
        <v>6.725714798423138E-2</v>
      </c>
      <c r="AH237" s="133">
        <f t="shared" si="133"/>
        <v>1.4315225618768016E-3</v>
      </c>
      <c r="AI237" s="134">
        <f>SUM(V237:AC237)</f>
        <v>0.99999999999999989</v>
      </c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</row>
    <row r="238" spans="1:56" ht="15" thickBot="1">
      <c r="A238" s="33"/>
      <c r="B238" s="33"/>
      <c r="C238" s="33"/>
      <c r="D238" s="33"/>
      <c r="E238" s="33"/>
      <c r="F238" s="33"/>
      <c r="G238" s="33"/>
      <c r="H238" s="33"/>
      <c r="I238" s="33"/>
      <c r="K238" s="33"/>
      <c r="L238" s="33"/>
      <c r="M238" s="33"/>
      <c r="N238" s="33"/>
      <c r="O238" s="33"/>
      <c r="P238" s="33"/>
      <c r="Q238" s="33"/>
      <c r="R238" s="33"/>
      <c r="S238" s="33"/>
      <c r="U238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</row>
    <row r="239" spans="1:56" ht="42.7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  <c r="K239" s="407" t="s">
        <v>65</v>
      </c>
      <c r="L239" s="84" t="s">
        <v>0</v>
      </c>
      <c r="M239" s="84" t="s">
        <v>1</v>
      </c>
      <c r="N239" s="84" t="s">
        <v>2</v>
      </c>
      <c r="O239" s="84" t="s">
        <v>3</v>
      </c>
      <c r="P239" s="84" t="s">
        <v>27</v>
      </c>
      <c r="Q239" s="84" t="s">
        <v>4</v>
      </c>
      <c r="R239" s="84" t="s">
        <v>5</v>
      </c>
      <c r="S239" s="85" t="s">
        <v>6</v>
      </c>
      <c r="U239" s="415" t="s">
        <v>65</v>
      </c>
      <c r="V239" s="114" t="s">
        <v>68</v>
      </c>
      <c r="W239" s="114" t="s">
        <v>69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51</v>
      </c>
      <c r="AC239" s="114" t="s">
        <v>63</v>
      </c>
      <c r="AD239" s="115" t="s">
        <v>70</v>
      </c>
      <c r="AE239" s="115" t="s">
        <v>71</v>
      </c>
      <c r="AF239" s="115" t="s">
        <v>72</v>
      </c>
      <c r="AG239" s="115" t="s">
        <v>73</v>
      </c>
      <c r="AH239" s="115" t="s">
        <v>74</v>
      </c>
      <c r="AI239" s="116" t="s">
        <v>59</v>
      </c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</row>
    <row r="240" spans="1:56" ht="15" customHeight="1">
      <c r="A240" s="447" t="s">
        <v>65</v>
      </c>
      <c r="B240" s="387" t="s">
        <v>115</v>
      </c>
      <c r="C240" s="388"/>
      <c r="D240" s="388"/>
      <c r="E240" s="388"/>
      <c r="F240" s="388"/>
      <c r="G240" s="388"/>
      <c r="H240" s="388"/>
      <c r="I240" s="389"/>
      <c r="K240" s="408" t="s">
        <v>65</v>
      </c>
      <c r="L240" s="390" t="s">
        <v>115</v>
      </c>
      <c r="M240" s="391"/>
      <c r="N240" s="391"/>
      <c r="O240" s="391"/>
      <c r="P240" s="391"/>
      <c r="Q240" s="391"/>
      <c r="R240" s="391"/>
      <c r="S240" s="392"/>
      <c r="U240" s="416" t="s">
        <v>65</v>
      </c>
      <c r="V240" s="413" t="s">
        <v>115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</row>
    <row r="241" spans="1:56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  <c r="K241" s="83" t="s">
        <v>7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  <c r="R241" s="102">
        <v>0</v>
      </c>
      <c r="S241" s="103">
        <f>SUM(L241:R241)</f>
        <v>0</v>
      </c>
      <c r="U241" s="104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</row>
    <row r="242" spans="1:56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134">SUM(B242:H242)</f>
        <v>0</v>
      </c>
      <c r="K242" s="75" t="s">
        <v>8</v>
      </c>
      <c r="L242" s="88">
        <v>0</v>
      </c>
      <c r="M242" s="88">
        <v>0</v>
      </c>
      <c r="N242" s="88">
        <v>0</v>
      </c>
      <c r="O242" s="88">
        <v>0</v>
      </c>
      <c r="P242" s="88">
        <v>0</v>
      </c>
      <c r="Q242" s="88">
        <v>0</v>
      </c>
      <c r="R242" s="89">
        <v>0</v>
      </c>
      <c r="S242" s="90">
        <f t="shared" ref="S242:S261" si="135">SUM(L242:R242)</f>
        <v>0</v>
      </c>
      <c r="U242" s="105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36">SUM(V242:AC242)</f>
        <v>0</v>
      </c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</row>
    <row r="243" spans="1:56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134"/>
        <v>0</v>
      </c>
      <c r="K243" s="76" t="s">
        <v>10</v>
      </c>
      <c r="L243" s="44">
        <v>0</v>
      </c>
      <c r="M243" s="44">
        <v>0</v>
      </c>
      <c r="N243" s="44">
        <v>0</v>
      </c>
      <c r="O243" s="44">
        <v>0</v>
      </c>
      <c r="P243" s="44">
        <v>0</v>
      </c>
      <c r="Q243" s="44">
        <v>0</v>
      </c>
      <c r="R243" s="86">
        <v>0</v>
      </c>
      <c r="S243" s="87">
        <f t="shared" si="135"/>
        <v>0</v>
      </c>
      <c r="U243" s="106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36"/>
        <v>0</v>
      </c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</row>
    <row r="244" spans="1:56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134"/>
        <v>0</v>
      </c>
      <c r="K244" s="75" t="s">
        <v>52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9">
        <v>0</v>
      </c>
      <c r="S244" s="90">
        <f t="shared" si="135"/>
        <v>0</v>
      </c>
      <c r="U244" s="105" t="s">
        <v>52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36"/>
        <v>0</v>
      </c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</row>
    <row r="245" spans="1:56" ht="15">
      <c r="A245" s="29" t="s">
        <v>16</v>
      </c>
      <c r="B245" s="44">
        <v>114.22706137386913</v>
      </c>
      <c r="C245" s="44">
        <v>0.67402598008649262</v>
      </c>
      <c r="D245" s="44">
        <v>2.4396476693736147</v>
      </c>
      <c r="E245" s="44">
        <v>0</v>
      </c>
      <c r="F245" s="457"/>
      <c r="G245" s="44">
        <v>0</v>
      </c>
      <c r="H245" s="45">
        <v>0</v>
      </c>
      <c r="I245" s="40">
        <f t="shared" si="134"/>
        <v>117.34073502332924</v>
      </c>
      <c r="K245" s="76" t="s">
        <v>16</v>
      </c>
      <c r="L245" s="44">
        <v>114.22706137386913</v>
      </c>
      <c r="M245" s="44">
        <v>0.67402598008649262</v>
      </c>
      <c r="N245" s="44">
        <v>2.4396476693736147</v>
      </c>
      <c r="O245" s="44">
        <v>0</v>
      </c>
      <c r="P245" s="44">
        <v>0</v>
      </c>
      <c r="Q245" s="44">
        <v>0</v>
      </c>
      <c r="R245" s="86">
        <v>0</v>
      </c>
      <c r="S245" s="87">
        <f t="shared" si="135"/>
        <v>117.34073502332924</v>
      </c>
      <c r="U245" s="106" t="s">
        <v>16</v>
      </c>
      <c r="V245" s="117">
        <v>114.03509523761848</v>
      </c>
      <c r="W245" s="117">
        <v>0</v>
      </c>
      <c r="X245" s="117">
        <v>0</v>
      </c>
      <c r="Y245" s="117">
        <v>0.67402598008649262</v>
      </c>
      <c r="Z245" s="117">
        <v>2.3414207245479433</v>
      </c>
      <c r="AA245" s="117">
        <v>0</v>
      </c>
      <c r="AB245" s="117">
        <v>0</v>
      </c>
      <c r="AC245" s="118">
        <v>0.2901930810763238</v>
      </c>
      <c r="AD245" s="119">
        <v>0.19196613625065245</v>
      </c>
      <c r="AE245" s="119">
        <v>0</v>
      </c>
      <c r="AF245" s="119">
        <v>0</v>
      </c>
      <c r="AG245" s="119">
        <v>9.8226944825671403E-2</v>
      </c>
      <c r="AH245" s="119">
        <v>0</v>
      </c>
      <c r="AI245" s="120">
        <f t="shared" si="136"/>
        <v>117.34073502332924</v>
      </c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</row>
    <row r="246" spans="1:56" ht="15">
      <c r="A246" s="28" t="s">
        <v>64</v>
      </c>
      <c r="B246" s="41">
        <v>50.888370955353466</v>
      </c>
      <c r="C246" s="41">
        <v>0.24776071145503983</v>
      </c>
      <c r="D246" s="41">
        <v>0.85330910310737051</v>
      </c>
      <c r="E246" s="41">
        <v>0</v>
      </c>
      <c r="F246" s="457"/>
      <c r="G246" s="41">
        <v>0</v>
      </c>
      <c r="H246" s="42">
        <v>0</v>
      </c>
      <c r="I246" s="43">
        <f t="shared" si="134"/>
        <v>51.989440769915873</v>
      </c>
      <c r="K246" s="75" t="s">
        <v>64</v>
      </c>
      <c r="L246" s="88">
        <v>50.888370955353466</v>
      </c>
      <c r="M246" s="88">
        <v>0.24776071145503983</v>
      </c>
      <c r="N246" s="88">
        <v>0.85330910310737051</v>
      </c>
      <c r="O246" s="88">
        <v>0</v>
      </c>
      <c r="P246" s="88">
        <v>0</v>
      </c>
      <c r="Q246" s="88">
        <v>0</v>
      </c>
      <c r="R246" s="89">
        <v>0</v>
      </c>
      <c r="S246" s="90">
        <f t="shared" si="135"/>
        <v>51.989440769915873</v>
      </c>
      <c r="U246" s="105" t="s">
        <v>53</v>
      </c>
      <c r="V246" s="121">
        <v>50.883007132682145</v>
      </c>
      <c r="W246" s="121">
        <v>0</v>
      </c>
      <c r="X246" s="121">
        <v>0</v>
      </c>
      <c r="Y246" s="121">
        <v>0.24776071145503983</v>
      </c>
      <c r="Z246" s="121">
        <v>0.84897375384950724</v>
      </c>
      <c r="AA246" s="121">
        <v>0</v>
      </c>
      <c r="AB246" s="121">
        <v>0</v>
      </c>
      <c r="AC246" s="122">
        <v>9.6991719291867878E-3</v>
      </c>
      <c r="AD246" s="121">
        <v>5.363822671323547E-3</v>
      </c>
      <c r="AE246" s="121">
        <v>0</v>
      </c>
      <c r="AF246" s="121">
        <v>0</v>
      </c>
      <c r="AG246" s="121">
        <v>4.3353492578632399E-3</v>
      </c>
      <c r="AH246" s="121">
        <v>0</v>
      </c>
      <c r="AI246" s="123">
        <f t="shared" si="136"/>
        <v>51.989440769915873</v>
      </c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</row>
    <row r="247" spans="1:56" ht="15">
      <c r="A247" s="29" t="s">
        <v>54</v>
      </c>
      <c r="B247" s="44">
        <v>0</v>
      </c>
      <c r="C247" s="44">
        <v>0</v>
      </c>
      <c r="D247" s="44">
        <v>0</v>
      </c>
      <c r="E247" s="44">
        <v>0.91768884890403035</v>
      </c>
      <c r="F247" s="457"/>
      <c r="G247" s="44">
        <v>0</v>
      </c>
      <c r="H247" s="45">
        <v>0</v>
      </c>
      <c r="I247" s="40">
        <f t="shared" si="134"/>
        <v>0.91768884890403035</v>
      </c>
      <c r="K247" s="76" t="s">
        <v>54</v>
      </c>
      <c r="L247" s="44">
        <v>0</v>
      </c>
      <c r="M247" s="44">
        <v>0</v>
      </c>
      <c r="N247" s="44">
        <v>0</v>
      </c>
      <c r="O247" s="44">
        <v>0.91768884890403035</v>
      </c>
      <c r="P247" s="44">
        <v>170.8851701209806</v>
      </c>
      <c r="Q247" s="44">
        <v>0</v>
      </c>
      <c r="R247" s="86">
        <v>0</v>
      </c>
      <c r="S247" s="87">
        <f t="shared" si="135"/>
        <v>171.80285896988462</v>
      </c>
      <c r="U247" s="106" t="s">
        <v>54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0.91768884890403035</v>
      </c>
      <c r="AB247" s="117">
        <v>170.8851701209806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36"/>
        <v>171.80285896988462</v>
      </c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</row>
    <row r="248" spans="1:56" ht="15">
      <c r="A248" s="28" t="s">
        <v>12</v>
      </c>
      <c r="B248" s="41">
        <v>0</v>
      </c>
      <c r="C248" s="41">
        <v>0</v>
      </c>
      <c r="D248" s="41">
        <v>0</v>
      </c>
      <c r="E248" s="41">
        <v>0.11135904920342415</v>
      </c>
      <c r="F248" s="457"/>
      <c r="G248" s="41">
        <v>0</v>
      </c>
      <c r="H248" s="42">
        <v>0</v>
      </c>
      <c r="I248" s="43">
        <f t="shared" si="134"/>
        <v>0.11135904920342415</v>
      </c>
      <c r="K248" s="75" t="s">
        <v>12</v>
      </c>
      <c r="L248" s="88">
        <v>0</v>
      </c>
      <c r="M248" s="88">
        <v>0</v>
      </c>
      <c r="N248" s="88">
        <v>0</v>
      </c>
      <c r="O248" s="88">
        <v>0.11135904920342415</v>
      </c>
      <c r="P248" s="88">
        <v>15.925686577447829</v>
      </c>
      <c r="Q248" s="88">
        <v>0</v>
      </c>
      <c r="R248" s="89">
        <v>0</v>
      </c>
      <c r="S248" s="90">
        <f t="shared" si="135"/>
        <v>16.037045626651253</v>
      </c>
      <c r="U248" s="105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0.11135904920342415</v>
      </c>
      <c r="AB248" s="121">
        <v>15.925686577447829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36"/>
        <v>16.037045626651253</v>
      </c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</row>
    <row r="249" spans="1:56" ht="15">
      <c r="A249" s="29" t="s">
        <v>55</v>
      </c>
      <c r="B249" s="44">
        <v>0</v>
      </c>
      <c r="C249" s="44">
        <v>0</v>
      </c>
      <c r="D249" s="44">
        <v>1.6074492472762509E-2</v>
      </c>
      <c r="E249" s="44">
        <v>0</v>
      </c>
      <c r="F249" s="457"/>
      <c r="G249" s="44">
        <v>0</v>
      </c>
      <c r="H249" s="45">
        <v>0</v>
      </c>
      <c r="I249" s="40">
        <f t="shared" si="134"/>
        <v>1.6074492472762509E-2</v>
      </c>
      <c r="K249" s="76" t="s">
        <v>55</v>
      </c>
      <c r="L249" s="44">
        <v>0</v>
      </c>
      <c r="M249" s="44">
        <v>0</v>
      </c>
      <c r="N249" s="44">
        <v>1.6074492472762509E-2</v>
      </c>
      <c r="O249" s="44">
        <v>0</v>
      </c>
      <c r="P249" s="44">
        <v>0</v>
      </c>
      <c r="Q249" s="44">
        <v>0</v>
      </c>
      <c r="R249" s="86">
        <v>0</v>
      </c>
      <c r="S249" s="87">
        <f t="shared" si="135"/>
        <v>1.6074492472762509E-2</v>
      </c>
      <c r="U249" s="106" t="s">
        <v>55</v>
      </c>
      <c r="V249" s="117">
        <v>0</v>
      </c>
      <c r="W249" s="117">
        <v>0</v>
      </c>
      <c r="X249" s="117">
        <v>0</v>
      </c>
      <c r="Y249" s="117">
        <v>0</v>
      </c>
      <c r="Z249" s="117">
        <v>1.6074492472762509E-2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36"/>
        <v>1.6074492472762509E-2</v>
      </c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</row>
    <row r="250" spans="1:56" ht="15">
      <c r="A250" s="28" t="s">
        <v>17</v>
      </c>
      <c r="B250" s="41">
        <v>49.973657169204358</v>
      </c>
      <c r="C250" s="41">
        <v>2.3936439819800643</v>
      </c>
      <c r="D250" s="41">
        <v>24.533844612564327</v>
      </c>
      <c r="E250" s="41">
        <v>9.3131264424042848E-2</v>
      </c>
      <c r="F250" s="457"/>
      <c r="G250" s="41">
        <v>0</v>
      </c>
      <c r="H250" s="42">
        <v>0</v>
      </c>
      <c r="I250" s="43">
        <f t="shared" si="134"/>
        <v>76.994277028172789</v>
      </c>
      <c r="K250" s="75" t="s">
        <v>17</v>
      </c>
      <c r="L250" s="88">
        <v>49.973657169204358</v>
      </c>
      <c r="M250" s="88">
        <v>2.3936439819800643</v>
      </c>
      <c r="N250" s="88">
        <v>24.533844612564327</v>
      </c>
      <c r="O250" s="88">
        <v>9.3131264424042848E-2</v>
      </c>
      <c r="P250" s="88">
        <v>0</v>
      </c>
      <c r="Q250" s="88">
        <v>0</v>
      </c>
      <c r="R250" s="89">
        <v>0</v>
      </c>
      <c r="S250" s="90">
        <f t="shared" si="135"/>
        <v>76.994277028172789</v>
      </c>
      <c r="U250" s="105" t="s">
        <v>17</v>
      </c>
      <c r="V250" s="121">
        <v>49.930364049569278</v>
      </c>
      <c r="W250" s="121">
        <v>0</v>
      </c>
      <c r="X250" s="121">
        <v>0</v>
      </c>
      <c r="Y250" s="121">
        <v>2.3936439819800643</v>
      </c>
      <c r="Z250" s="121">
        <v>24.533844612564327</v>
      </c>
      <c r="AA250" s="121">
        <v>0</v>
      </c>
      <c r="AB250" s="121">
        <v>0</v>
      </c>
      <c r="AC250" s="122">
        <v>0.13642438405912322</v>
      </c>
      <c r="AD250" s="121">
        <v>4.3293119635080354E-2</v>
      </c>
      <c r="AE250" s="121">
        <v>0</v>
      </c>
      <c r="AF250" s="121">
        <v>0</v>
      </c>
      <c r="AG250" s="121">
        <v>0</v>
      </c>
      <c r="AH250" s="121">
        <v>9.3131264424042848E-2</v>
      </c>
      <c r="AI250" s="123">
        <f t="shared" si="136"/>
        <v>76.994277028172789</v>
      </c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</row>
    <row r="251" spans="1:56" ht="15">
      <c r="A251" s="29" t="s">
        <v>139</v>
      </c>
      <c r="B251" s="44">
        <v>313.50170307334594</v>
      </c>
      <c r="C251" s="44">
        <v>9.1944383940221126</v>
      </c>
      <c r="D251" s="44">
        <v>216.15079383765749</v>
      </c>
      <c r="E251" s="44">
        <v>1.2674604582459361</v>
      </c>
      <c r="F251" s="457"/>
      <c r="G251" s="44">
        <v>0</v>
      </c>
      <c r="H251" s="45">
        <v>0</v>
      </c>
      <c r="I251" s="40">
        <f t="shared" si="134"/>
        <v>540.11439576327143</v>
      </c>
      <c r="K251" s="76" t="s">
        <v>139</v>
      </c>
      <c r="L251" s="44">
        <v>313.50170307334594</v>
      </c>
      <c r="M251" s="44">
        <v>9.1944383940221126</v>
      </c>
      <c r="N251" s="44">
        <v>216.15079383765749</v>
      </c>
      <c r="O251" s="44">
        <v>1.2674604582459361</v>
      </c>
      <c r="P251" s="44">
        <v>0</v>
      </c>
      <c r="Q251" s="44">
        <v>0</v>
      </c>
      <c r="R251" s="86">
        <v>0</v>
      </c>
      <c r="S251" s="87">
        <f t="shared" si="135"/>
        <v>540.11439576327143</v>
      </c>
      <c r="U251" s="106" t="s">
        <v>139</v>
      </c>
      <c r="V251" s="117">
        <v>304.76661665409091</v>
      </c>
      <c r="W251" s="117">
        <v>0</v>
      </c>
      <c r="X251" s="117">
        <v>0</v>
      </c>
      <c r="Y251" s="117">
        <v>9.1944383940221126</v>
      </c>
      <c r="Z251" s="117">
        <v>215.92806146119517</v>
      </c>
      <c r="AA251" s="117">
        <v>1.2674604582459361</v>
      </c>
      <c r="AB251" s="117">
        <v>0</v>
      </c>
      <c r="AC251" s="118">
        <v>8.9578187957173174</v>
      </c>
      <c r="AD251" s="117">
        <v>8.7350864192550137</v>
      </c>
      <c r="AE251" s="117">
        <v>0</v>
      </c>
      <c r="AF251" s="117">
        <v>0</v>
      </c>
      <c r="AG251" s="117">
        <v>0.22273237646230459</v>
      </c>
      <c r="AH251" s="117">
        <v>0</v>
      </c>
      <c r="AI251" s="120">
        <f t="shared" si="136"/>
        <v>540.11439576327155</v>
      </c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</row>
    <row r="252" spans="1:56" ht="15">
      <c r="A252" s="28" t="s">
        <v>25</v>
      </c>
      <c r="B252" s="41">
        <v>77.021929049046193</v>
      </c>
      <c r="C252" s="41">
        <v>3.3873349086768649</v>
      </c>
      <c r="D252" s="41">
        <v>55.327542936854115</v>
      </c>
      <c r="E252" s="41">
        <v>368.58850923035629</v>
      </c>
      <c r="F252" s="457"/>
      <c r="G252" s="41">
        <v>57.620378989756993</v>
      </c>
      <c r="H252" s="42">
        <v>8.6391107858700487</v>
      </c>
      <c r="I252" s="43">
        <f t="shared" si="134"/>
        <v>570.58480590056047</v>
      </c>
      <c r="K252" s="75" t="s">
        <v>25</v>
      </c>
      <c r="L252" s="88">
        <v>77.021929049046193</v>
      </c>
      <c r="M252" s="88">
        <v>3.3873349086768649</v>
      </c>
      <c r="N252" s="88">
        <v>55.327542936854115</v>
      </c>
      <c r="O252" s="88">
        <v>368.58850923035629</v>
      </c>
      <c r="P252" s="88">
        <v>0.60072301278010554</v>
      </c>
      <c r="Q252" s="88">
        <v>57.620378989756993</v>
      </c>
      <c r="R252" s="89">
        <v>8.6391107858700487</v>
      </c>
      <c r="S252" s="90">
        <f t="shared" si="135"/>
        <v>571.18552891334059</v>
      </c>
      <c r="U252" s="105" t="s">
        <v>25</v>
      </c>
      <c r="V252" s="121">
        <v>2.8519605925395521</v>
      </c>
      <c r="W252" s="121">
        <v>28.653055051171275</v>
      </c>
      <c r="X252" s="121">
        <v>57.620378989756993</v>
      </c>
      <c r="Y252" s="121">
        <v>3.3873349086768649</v>
      </c>
      <c r="Z252" s="121">
        <v>54.697131770151195</v>
      </c>
      <c r="AA252" s="121">
        <v>341.86600247479544</v>
      </c>
      <c r="AB252" s="121">
        <v>0.60072301278010554</v>
      </c>
      <c r="AC252" s="122">
        <v>81.50894211346926</v>
      </c>
      <c r="AD252" s="121">
        <v>45.516913405335366</v>
      </c>
      <c r="AE252" s="121">
        <v>25.513236306689873</v>
      </c>
      <c r="AF252" s="121">
        <v>8.6391107858700487</v>
      </c>
      <c r="AG252" s="121">
        <v>0.63041116670292086</v>
      </c>
      <c r="AH252" s="121">
        <v>1.2092704488710171</v>
      </c>
      <c r="AI252" s="123">
        <f t="shared" si="136"/>
        <v>571.1855289133407</v>
      </c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</row>
    <row r="253" spans="1:56" ht="15">
      <c r="A253" s="29" t="s">
        <v>24</v>
      </c>
      <c r="B253" s="44">
        <v>22.403300214559813</v>
      </c>
      <c r="C253" s="44">
        <v>0</v>
      </c>
      <c r="D253" s="44">
        <v>0.41168191499910251</v>
      </c>
      <c r="E253" s="44">
        <v>0</v>
      </c>
      <c r="F253" s="457"/>
      <c r="G253" s="44">
        <v>0</v>
      </c>
      <c r="H253" s="45">
        <v>0</v>
      </c>
      <c r="I253" s="40">
        <f t="shared" si="134"/>
        <v>22.814982129558917</v>
      </c>
      <c r="K253" s="76" t="s">
        <v>24</v>
      </c>
      <c r="L253" s="44">
        <v>22.403300214559813</v>
      </c>
      <c r="M253" s="44">
        <v>0</v>
      </c>
      <c r="N253" s="44">
        <v>0.41168191499910251</v>
      </c>
      <c r="O253" s="44">
        <v>0</v>
      </c>
      <c r="P253" s="44">
        <v>0</v>
      </c>
      <c r="Q253" s="44">
        <v>0</v>
      </c>
      <c r="R253" s="86">
        <v>0</v>
      </c>
      <c r="S253" s="87">
        <f t="shared" si="135"/>
        <v>22.814982129558917</v>
      </c>
      <c r="U253" s="106" t="s">
        <v>24</v>
      </c>
      <c r="V253" s="117">
        <v>22.22358309669184</v>
      </c>
      <c r="W253" s="117">
        <v>0</v>
      </c>
      <c r="X253" s="117">
        <v>0</v>
      </c>
      <c r="Y253" s="117">
        <v>0</v>
      </c>
      <c r="Z253" s="117">
        <v>0.41168191499910251</v>
      </c>
      <c r="AA253" s="117">
        <v>0</v>
      </c>
      <c r="AB253" s="117">
        <v>0</v>
      </c>
      <c r="AC253" s="118">
        <v>0.17971711786797412</v>
      </c>
      <c r="AD253" s="117">
        <v>0.17971711786797412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36"/>
        <v>22.814982129558917</v>
      </c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</row>
    <row r="254" spans="1:56" ht="15">
      <c r="A254" s="28" t="s">
        <v>56</v>
      </c>
      <c r="B254" s="41">
        <v>2.0768162960524119</v>
      </c>
      <c r="C254" s="41">
        <v>3.5220235123775443</v>
      </c>
      <c r="D254" s="41">
        <v>6.4231431836672535</v>
      </c>
      <c r="E254" s="41">
        <v>0</v>
      </c>
      <c r="F254" s="457"/>
      <c r="G254" s="41">
        <v>0</v>
      </c>
      <c r="H254" s="42">
        <v>0</v>
      </c>
      <c r="I254" s="43">
        <f t="shared" si="134"/>
        <v>12.021982992097209</v>
      </c>
      <c r="K254" s="75" t="s">
        <v>56</v>
      </c>
      <c r="L254" s="88">
        <v>2.0768162960524119</v>
      </c>
      <c r="M254" s="88">
        <v>3.5220235123775443</v>
      </c>
      <c r="N254" s="88">
        <v>6.4231431836672535</v>
      </c>
      <c r="O254" s="88">
        <v>0</v>
      </c>
      <c r="P254" s="88">
        <v>0</v>
      </c>
      <c r="Q254" s="88">
        <v>0</v>
      </c>
      <c r="R254" s="89">
        <v>0</v>
      </c>
      <c r="S254" s="90">
        <f t="shared" si="135"/>
        <v>12.021982992097209</v>
      </c>
      <c r="U254" s="105" t="s">
        <v>56</v>
      </c>
      <c r="V254" s="121">
        <v>2.0768162960524119</v>
      </c>
      <c r="W254" s="121">
        <v>0</v>
      </c>
      <c r="X254" s="121">
        <v>0</v>
      </c>
      <c r="Y254" s="121">
        <v>3.5220235123775443</v>
      </c>
      <c r="Z254" s="121">
        <v>6.4231431836672535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36"/>
        <v>12.021982992097209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</row>
    <row r="255" spans="1:56" ht="15">
      <c r="A255" s="29" t="s">
        <v>22</v>
      </c>
      <c r="B255" s="44">
        <v>6.3452758528260355E-3</v>
      </c>
      <c r="C255" s="44">
        <v>0</v>
      </c>
      <c r="D255" s="44">
        <v>0.23883024171095271</v>
      </c>
      <c r="E255" s="44">
        <v>0</v>
      </c>
      <c r="F255" s="457"/>
      <c r="G255" s="44">
        <v>0</v>
      </c>
      <c r="H255" s="45">
        <v>0</v>
      </c>
      <c r="I255" s="40">
        <f t="shared" si="134"/>
        <v>0.24517551756377876</v>
      </c>
      <c r="K255" s="76" t="s">
        <v>22</v>
      </c>
      <c r="L255" s="44">
        <v>6.3452758528260355E-3</v>
      </c>
      <c r="M255" s="44">
        <v>0</v>
      </c>
      <c r="N255" s="44">
        <v>0.23883024171095271</v>
      </c>
      <c r="O255" s="44">
        <v>0</v>
      </c>
      <c r="P255" s="44">
        <v>0.79930216905809315</v>
      </c>
      <c r="Q255" s="44">
        <v>0</v>
      </c>
      <c r="R255" s="86">
        <v>0</v>
      </c>
      <c r="S255" s="87">
        <f t="shared" si="135"/>
        <v>1.0444776866218719</v>
      </c>
      <c r="U255" s="106" t="s">
        <v>22</v>
      </c>
      <c r="V255" s="117">
        <v>6.3452758528260355E-3</v>
      </c>
      <c r="W255" s="117">
        <v>0</v>
      </c>
      <c r="X255" s="117">
        <v>0</v>
      </c>
      <c r="Y255" s="117">
        <v>0</v>
      </c>
      <c r="Z255" s="117">
        <v>0.23874867222222493</v>
      </c>
      <c r="AA255" s="117">
        <v>0</v>
      </c>
      <c r="AB255" s="117">
        <v>0.79930216905809315</v>
      </c>
      <c r="AC255" s="118">
        <v>8.1569488727794187E-5</v>
      </c>
      <c r="AD255" s="117">
        <v>0</v>
      </c>
      <c r="AE255" s="117">
        <v>0</v>
      </c>
      <c r="AF255" s="117">
        <v>0</v>
      </c>
      <c r="AG255" s="117">
        <v>8.1569488727794187E-5</v>
      </c>
      <c r="AH255" s="117">
        <v>0</v>
      </c>
      <c r="AI255" s="120">
        <f t="shared" si="136"/>
        <v>1.0444776866218719</v>
      </c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</row>
    <row r="256" spans="1:56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134"/>
        <v>0</v>
      </c>
      <c r="K256" s="75" t="s">
        <v>21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9">
        <v>0</v>
      </c>
      <c r="S256" s="90">
        <f t="shared" si="135"/>
        <v>0</v>
      </c>
      <c r="U256" s="105" t="s">
        <v>57</v>
      </c>
      <c r="V256" s="121">
        <v>0</v>
      </c>
      <c r="W256" s="121">
        <v>0</v>
      </c>
      <c r="X256" s="121">
        <v>0</v>
      </c>
      <c r="Y256" s="121">
        <v>0</v>
      </c>
      <c r="Z256" s="121">
        <v>0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36"/>
        <v>0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</row>
    <row r="257" spans="1:56" ht="15">
      <c r="A257" s="30" t="s">
        <v>60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134"/>
        <v>0</v>
      </c>
      <c r="K257" s="77" t="s">
        <v>60</v>
      </c>
      <c r="L257" s="44">
        <v>0</v>
      </c>
      <c r="M257" s="44">
        <v>0</v>
      </c>
      <c r="N257" s="44">
        <v>0</v>
      </c>
      <c r="O257" s="44">
        <v>0</v>
      </c>
      <c r="P257" s="44">
        <v>0</v>
      </c>
      <c r="Q257" s="44">
        <v>0</v>
      </c>
      <c r="R257" s="86">
        <v>0</v>
      </c>
      <c r="S257" s="87">
        <f t="shared" si="135"/>
        <v>0</v>
      </c>
      <c r="U257" s="107" t="s">
        <v>58</v>
      </c>
      <c r="V257" s="117">
        <v>0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36"/>
        <v>0</v>
      </c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</row>
    <row r="258" spans="1:56">
      <c r="A258" s="57" t="s">
        <v>23</v>
      </c>
      <c r="B258" s="61">
        <v>0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134"/>
        <v>0</v>
      </c>
      <c r="K258" s="78" t="s">
        <v>23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s="91">
        <v>0</v>
      </c>
      <c r="R258" s="92">
        <v>0</v>
      </c>
      <c r="S258" s="93">
        <f t="shared" si="135"/>
        <v>0</v>
      </c>
      <c r="U258" s="108" t="s">
        <v>61</v>
      </c>
      <c r="V258" s="124">
        <v>0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36"/>
        <v>0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</row>
    <row r="259" spans="1:56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134"/>
        <v>0</v>
      </c>
      <c r="K259" s="79" t="s">
        <v>19</v>
      </c>
      <c r="L259" s="64">
        <v>0</v>
      </c>
      <c r="M259" s="64">
        <v>0</v>
      </c>
      <c r="N259" s="64">
        <v>0</v>
      </c>
      <c r="O259" s="64">
        <v>0</v>
      </c>
      <c r="P259" s="64">
        <v>0</v>
      </c>
      <c r="Q259" s="64">
        <v>0</v>
      </c>
      <c r="R259" s="94">
        <v>0</v>
      </c>
      <c r="S259" s="95">
        <f t="shared" si="135"/>
        <v>0</v>
      </c>
      <c r="U259" s="109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36"/>
        <v>0</v>
      </c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</row>
    <row r="260" spans="1:56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134"/>
        <v>0</v>
      </c>
      <c r="K260" s="78" t="s">
        <v>20</v>
      </c>
      <c r="L260" s="91">
        <v>0</v>
      </c>
      <c r="M260" s="91">
        <v>0</v>
      </c>
      <c r="N260" s="91">
        <v>0</v>
      </c>
      <c r="O260" s="91">
        <v>0</v>
      </c>
      <c r="P260" s="91">
        <v>0</v>
      </c>
      <c r="Q260" s="91">
        <v>0</v>
      </c>
      <c r="R260" s="92">
        <v>0</v>
      </c>
      <c r="S260" s="93">
        <f t="shared" si="135"/>
        <v>0</v>
      </c>
      <c r="U260" s="108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36"/>
        <v>0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</row>
    <row r="261" spans="1:56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134"/>
        <v>0</v>
      </c>
      <c r="K261" s="80" t="s">
        <v>11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4">
        <v>0</v>
      </c>
      <c r="R261" s="96">
        <v>0</v>
      </c>
      <c r="S261" s="97">
        <f t="shared" si="135"/>
        <v>0</v>
      </c>
      <c r="U261" s="109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36"/>
        <v>0</v>
      </c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</row>
    <row r="262" spans="1:56" ht="15">
      <c r="A262" s="35" t="s">
        <v>26</v>
      </c>
      <c r="B262" s="69">
        <f>SUM(B241:B257)</f>
        <v>630.09918340728416</v>
      </c>
      <c r="C262" s="69">
        <f t="shared" ref="C262:I262" si="137">SUM(C241:C257)</f>
        <v>19.419227488598118</v>
      </c>
      <c r="D262" s="69">
        <f t="shared" si="137"/>
        <v>306.394867992407</v>
      </c>
      <c r="E262" s="69">
        <f t="shared" si="137"/>
        <v>370.97814885113371</v>
      </c>
      <c r="F262" s="69">
        <f t="shared" si="137"/>
        <v>0</v>
      </c>
      <c r="G262" s="69">
        <f t="shared" si="137"/>
        <v>57.620378989756993</v>
      </c>
      <c r="H262" s="70">
        <f t="shared" si="137"/>
        <v>8.6391107858700487</v>
      </c>
      <c r="I262" s="40">
        <f t="shared" si="137"/>
        <v>1393.15091751505</v>
      </c>
      <c r="K262" s="81" t="s">
        <v>26</v>
      </c>
      <c r="L262" s="69">
        <f>SUM(L241:L257)</f>
        <v>630.09918340728416</v>
      </c>
      <c r="M262" s="69">
        <f t="shared" ref="M262:S262" si="138">SUM(M241:M257)</f>
        <v>19.419227488598118</v>
      </c>
      <c r="N262" s="69">
        <f t="shared" si="138"/>
        <v>306.394867992407</v>
      </c>
      <c r="O262" s="69">
        <f t="shared" si="138"/>
        <v>370.97814885113371</v>
      </c>
      <c r="P262" s="69">
        <f t="shared" si="138"/>
        <v>188.21088188026661</v>
      </c>
      <c r="Q262" s="69">
        <f t="shared" si="138"/>
        <v>57.620378989756993</v>
      </c>
      <c r="R262" s="70">
        <f t="shared" si="138"/>
        <v>8.6391107858700487</v>
      </c>
      <c r="S262" s="98">
        <f t="shared" si="138"/>
        <v>1581.3617993953167</v>
      </c>
      <c r="U262" s="110" t="s">
        <v>59</v>
      </c>
      <c r="V262" s="130">
        <f>SUM(V241:V257)</f>
        <v>546.77378833509738</v>
      </c>
      <c r="W262" s="130">
        <f t="shared" ref="W262:AH262" si="139">SUM(W241:W257)</f>
        <v>28.653055051171275</v>
      </c>
      <c r="X262" s="130">
        <f t="shared" si="139"/>
        <v>57.620378989756993</v>
      </c>
      <c r="Y262" s="130">
        <f t="shared" si="139"/>
        <v>19.419227488598118</v>
      </c>
      <c r="Z262" s="130">
        <f t="shared" si="139"/>
        <v>305.4390805856695</v>
      </c>
      <c r="AA262" s="130">
        <f t="shared" si="139"/>
        <v>344.16251083114884</v>
      </c>
      <c r="AB262" s="130">
        <f t="shared" si="139"/>
        <v>188.21088188026661</v>
      </c>
      <c r="AC262" s="130">
        <f t="shared" si="139"/>
        <v>91.082876233607919</v>
      </c>
      <c r="AD262" s="131">
        <f t="shared" si="139"/>
        <v>54.672340021015408</v>
      </c>
      <c r="AE262" s="131">
        <f t="shared" si="139"/>
        <v>25.513236306689873</v>
      </c>
      <c r="AF262" s="131">
        <f t="shared" si="139"/>
        <v>8.6391107858700487</v>
      </c>
      <c r="AG262" s="131">
        <f t="shared" si="139"/>
        <v>0.95578740673748797</v>
      </c>
      <c r="AH262" s="131">
        <f t="shared" si="139"/>
        <v>1.30240171329506</v>
      </c>
      <c r="AI262" s="132">
        <f>SUM(V262:AC262)</f>
        <v>1581.3617993953169</v>
      </c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</row>
    <row r="263" spans="1:56" s="3" customFormat="1" ht="15" thickBot="1">
      <c r="A263" s="32" t="s">
        <v>83</v>
      </c>
      <c r="B263" s="49">
        <f>IF($I262=0,"-",B262/$I262)</f>
        <v>0.45228350746894391</v>
      </c>
      <c r="C263" s="49">
        <f t="shared" ref="C263:H263" si="140">IF($I262=0,"-",C262/$I262)</f>
        <v>1.3939069518208414E-2</v>
      </c>
      <c r="D263" s="49">
        <f t="shared" si="140"/>
        <v>0.21992941621782125</v>
      </c>
      <c r="E263" s="49">
        <f t="shared" si="140"/>
        <v>0.26628712236922897</v>
      </c>
      <c r="F263" s="49">
        <f t="shared" si="140"/>
        <v>0</v>
      </c>
      <c r="G263" s="49">
        <f t="shared" si="140"/>
        <v>4.1359753825187806E-2</v>
      </c>
      <c r="H263" s="71">
        <f t="shared" si="140"/>
        <v>6.2011306006096948E-3</v>
      </c>
      <c r="I263" s="50">
        <f>SUM(B263:H263)</f>
        <v>0.99999999999999989</v>
      </c>
      <c r="J263" s="5"/>
      <c r="K263" s="82" t="s">
        <v>83</v>
      </c>
      <c r="L263" s="99">
        <f>IF($S262=0,"-",L262/$S262)</f>
        <v>0.39845352508718901</v>
      </c>
      <c r="M263" s="99">
        <f t="shared" ref="M263:R263" si="141">IF($S262=0,"-",M262/$S262)</f>
        <v>1.2280066140476942E-2</v>
      </c>
      <c r="N263" s="99">
        <f t="shared" si="141"/>
        <v>0.19375380644047852</v>
      </c>
      <c r="O263" s="99">
        <f t="shared" si="141"/>
        <v>0.23459410047276269</v>
      </c>
      <c r="P263" s="99">
        <f t="shared" si="141"/>
        <v>0.11901822970065101</v>
      </c>
      <c r="Q263" s="99">
        <f t="shared" si="141"/>
        <v>3.6437189144059225E-2</v>
      </c>
      <c r="R263" s="100">
        <f t="shared" si="141"/>
        <v>5.4630830143825937E-3</v>
      </c>
      <c r="S263" s="101">
        <f>SUM(L263:R263)</f>
        <v>1</v>
      </c>
      <c r="T263" s="5"/>
      <c r="U263" s="111" t="s">
        <v>83</v>
      </c>
      <c r="V263" s="133">
        <f>+V262/$AI262</f>
        <v>0.34576134856942503</v>
      </c>
      <c r="W263" s="133">
        <f t="shared" ref="W263:AH263" si="142">+W262/$AI262</f>
        <v>1.8119228036321395E-2</v>
      </c>
      <c r="X263" s="133">
        <f t="shared" si="142"/>
        <v>3.6437189144059218E-2</v>
      </c>
      <c r="Y263" s="133">
        <f t="shared" si="142"/>
        <v>1.228006614047694E-2</v>
      </c>
      <c r="Z263" s="133">
        <f t="shared" si="142"/>
        <v>0.19314939864012376</v>
      </c>
      <c r="AA263" s="133">
        <f t="shared" si="142"/>
        <v>0.21763679315053022</v>
      </c>
      <c r="AB263" s="133">
        <f t="shared" si="142"/>
        <v>0.119018229700651</v>
      </c>
      <c r="AC263" s="133">
        <f t="shared" si="142"/>
        <v>5.759774661841225E-2</v>
      </c>
      <c r="AD263" s="133">
        <f t="shared" si="142"/>
        <v>3.4572948481442441E-2</v>
      </c>
      <c r="AE263" s="133">
        <f t="shared" si="142"/>
        <v>1.6133712295595893E-2</v>
      </c>
      <c r="AF263" s="133">
        <f t="shared" si="142"/>
        <v>5.4630830143825929E-3</v>
      </c>
      <c r="AG263" s="133">
        <f t="shared" si="142"/>
        <v>6.0440780035470889E-4</v>
      </c>
      <c r="AH263" s="133">
        <f t="shared" si="142"/>
        <v>8.2359502663658247E-4</v>
      </c>
      <c r="AI263" s="134">
        <f>SUM(V263:AC263)</f>
        <v>0.99999999999999978</v>
      </c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</row>
    <row r="264" spans="1:56" ht="15" thickBot="1">
      <c r="A264" s="33"/>
      <c r="B264" s="33"/>
      <c r="C264" s="33"/>
      <c r="D264" s="33"/>
      <c r="E264" s="33"/>
      <c r="F264" s="33"/>
      <c r="G264" s="33"/>
      <c r="H264" s="33"/>
      <c r="I264" s="33"/>
      <c r="K264" s="33"/>
      <c r="L264" s="33"/>
      <c r="M264" s="33"/>
      <c r="N264" s="33"/>
      <c r="O264" s="33"/>
      <c r="P264" s="33"/>
      <c r="Q264" s="33"/>
      <c r="R264" s="33"/>
      <c r="S264" s="33"/>
      <c r="U264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</row>
    <row r="265" spans="1:56" ht="42.7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  <c r="K265" s="407" t="s">
        <v>33</v>
      </c>
      <c r="L265" s="84" t="s">
        <v>0</v>
      </c>
      <c r="M265" s="84" t="s">
        <v>1</v>
      </c>
      <c r="N265" s="84" t="s">
        <v>2</v>
      </c>
      <c r="O265" s="84" t="s">
        <v>3</v>
      </c>
      <c r="P265" s="84" t="s">
        <v>27</v>
      </c>
      <c r="Q265" s="84" t="s">
        <v>4</v>
      </c>
      <c r="R265" s="84" t="s">
        <v>5</v>
      </c>
      <c r="S265" s="85" t="s">
        <v>6</v>
      </c>
      <c r="U265" s="415" t="s">
        <v>33</v>
      </c>
      <c r="V265" s="114" t="s">
        <v>68</v>
      </c>
      <c r="W265" s="114" t="s">
        <v>69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51</v>
      </c>
      <c r="AC265" s="114" t="s">
        <v>63</v>
      </c>
      <c r="AD265" s="115" t="s">
        <v>70</v>
      </c>
      <c r="AE265" s="115" t="s">
        <v>71</v>
      </c>
      <c r="AF265" s="115" t="s">
        <v>72</v>
      </c>
      <c r="AG265" s="115" t="s">
        <v>73</v>
      </c>
      <c r="AH265" s="115" t="s">
        <v>74</v>
      </c>
      <c r="AI265" s="116" t="s">
        <v>59</v>
      </c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</row>
    <row r="266" spans="1:56" ht="15" customHeight="1">
      <c r="A266" s="447" t="s">
        <v>33</v>
      </c>
      <c r="B266" s="387" t="s">
        <v>115</v>
      </c>
      <c r="C266" s="388"/>
      <c r="D266" s="388"/>
      <c r="E266" s="388"/>
      <c r="F266" s="388"/>
      <c r="G266" s="388"/>
      <c r="H266" s="388"/>
      <c r="I266" s="389"/>
      <c r="K266" s="408" t="s">
        <v>33</v>
      </c>
      <c r="L266" s="390" t="s">
        <v>115</v>
      </c>
      <c r="M266" s="391"/>
      <c r="N266" s="391"/>
      <c r="O266" s="391"/>
      <c r="P266" s="391"/>
      <c r="Q266" s="391"/>
      <c r="R266" s="391"/>
      <c r="S266" s="392"/>
      <c r="U266" s="416" t="s">
        <v>33</v>
      </c>
      <c r="V266" s="413" t="s">
        <v>115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</row>
    <row r="267" spans="1:56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  <c r="K267" s="83" t="s">
        <v>7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102">
        <v>0</v>
      </c>
      <c r="S267" s="103">
        <f>SUM(L267:R267)</f>
        <v>0</v>
      </c>
      <c r="U267" s="104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</row>
    <row r="268" spans="1:56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143">SUM(B268:H268)</f>
        <v>0</v>
      </c>
      <c r="K268" s="75" t="s">
        <v>8</v>
      </c>
      <c r="L268" s="8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9">
        <v>0</v>
      </c>
      <c r="S268" s="90">
        <f t="shared" ref="S268:S287" si="144">SUM(L268:R268)</f>
        <v>0</v>
      </c>
      <c r="U268" s="105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45">SUM(V268:AC268)</f>
        <v>0</v>
      </c>
      <c r="AJ268" s="5"/>
      <c r="AK268" s="5">
        <v>466.9</v>
      </c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</row>
    <row r="269" spans="1:56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143"/>
        <v>0</v>
      </c>
      <c r="K269" s="76" t="s">
        <v>10</v>
      </c>
      <c r="L269" s="44">
        <v>0</v>
      </c>
      <c r="M269" s="44">
        <v>0</v>
      </c>
      <c r="N269" s="44">
        <v>0</v>
      </c>
      <c r="O269" s="44">
        <v>0</v>
      </c>
      <c r="P269" s="44">
        <v>0</v>
      </c>
      <c r="Q269" s="44">
        <v>0</v>
      </c>
      <c r="R269" s="86">
        <v>0</v>
      </c>
      <c r="S269" s="87">
        <f t="shared" si="144"/>
        <v>0</v>
      </c>
      <c r="U269" s="106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45"/>
        <v>0</v>
      </c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</row>
    <row r="270" spans="1:56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143"/>
        <v>0</v>
      </c>
      <c r="K270" s="75" t="s">
        <v>52</v>
      </c>
      <c r="L270" s="8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9">
        <v>0</v>
      </c>
      <c r="S270" s="90">
        <f t="shared" si="144"/>
        <v>0</v>
      </c>
      <c r="U270" s="105" t="s">
        <v>52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45"/>
        <v>0</v>
      </c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</row>
    <row r="271" spans="1:56" ht="15">
      <c r="A271" s="29" t="s">
        <v>16</v>
      </c>
      <c r="B271" s="44">
        <v>3.414897574320368</v>
      </c>
      <c r="C271" s="44">
        <v>18.501067320965145</v>
      </c>
      <c r="D271" s="44">
        <v>6.6451013418424374</v>
      </c>
      <c r="E271" s="44">
        <v>0</v>
      </c>
      <c r="F271" s="457"/>
      <c r="G271" s="44">
        <v>0</v>
      </c>
      <c r="H271" s="45">
        <v>0</v>
      </c>
      <c r="I271" s="40">
        <f t="shared" si="143"/>
        <v>28.56106623712795</v>
      </c>
      <c r="K271" s="76" t="s">
        <v>16</v>
      </c>
      <c r="L271" s="44">
        <v>3.414897574320368</v>
      </c>
      <c r="M271" s="44">
        <v>18.501067320965145</v>
      </c>
      <c r="N271" s="44">
        <v>6.6451013418424374</v>
      </c>
      <c r="O271" s="44">
        <v>0</v>
      </c>
      <c r="P271" s="44">
        <v>0</v>
      </c>
      <c r="Q271" s="44">
        <v>0</v>
      </c>
      <c r="R271" s="86">
        <v>0</v>
      </c>
      <c r="S271" s="87">
        <f t="shared" si="144"/>
        <v>28.56106623712795</v>
      </c>
      <c r="U271" s="106" t="s">
        <v>16</v>
      </c>
      <c r="V271" s="117">
        <v>3.414897574320368</v>
      </c>
      <c r="W271" s="117">
        <v>0</v>
      </c>
      <c r="X271" s="117">
        <v>0</v>
      </c>
      <c r="Y271" s="117">
        <v>18.501067320965145</v>
      </c>
      <c r="Z271" s="117">
        <v>6.6451013418424374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45"/>
        <v>28.56106623712795</v>
      </c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</row>
    <row r="272" spans="1:56" ht="15">
      <c r="A272" s="28" t="s">
        <v>64</v>
      </c>
      <c r="B272" s="41">
        <v>3.2617619967958817</v>
      </c>
      <c r="C272" s="41">
        <v>0.51575723937256768</v>
      </c>
      <c r="D272" s="41">
        <v>9.1200975254905217</v>
      </c>
      <c r="E272" s="41">
        <v>0.46669740440786001</v>
      </c>
      <c r="F272" s="457"/>
      <c r="G272" s="41">
        <v>0</v>
      </c>
      <c r="H272" s="42">
        <v>0</v>
      </c>
      <c r="I272" s="43">
        <f t="shared" si="143"/>
        <v>13.364314166066832</v>
      </c>
      <c r="K272" s="75" t="s">
        <v>64</v>
      </c>
      <c r="L272" s="88">
        <v>3.2617619967958817</v>
      </c>
      <c r="M272" s="88">
        <v>0.51575723937256768</v>
      </c>
      <c r="N272" s="88">
        <v>9.1200975254905217</v>
      </c>
      <c r="O272" s="88">
        <v>0.46669740440786001</v>
      </c>
      <c r="P272" s="88">
        <v>0</v>
      </c>
      <c r="Q272" s="88">
        <v>0</v>
      </c>
      <c r="R272" s="89">
        <v>0</v>
      </c>
      <c r="S272" s="90">
        <f t="shared" si="144"/>
        <v>13.364314166066832</v>
      </c>
      <c r="U272" s="105" t="s">
        <v>53</v>
      </c>
      <c r="V272" s="121">
        <v>3.2617619967958817</v>
      </c>
      <c r="W272" s="121">
        <v>0</v>
      </c>
      <c r="X272" s="121">
        <v>0</v>
      </c>
      <c r="Y272" s="121">
        <v>0.51575723937256768</v>
      </c>
      <c r="Z272" s="121">
        <v>9.1200975254905217</v>
      </c>
      <c r="AA272" s="121">
        <v>0.46669740440786001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45"/>
        <v>13.364314166066832</v>
      </c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</row>
    <row r="273" spans="1:56" ht="15">
      <c r="A273" s="29" t="s">
        <v>54</v>
      </c>
      <c r="B273" s="44">
        <v>0</v>
      </c>
      <c r="C273" s="44">
        <v>0</v>
      </c>
      <c r="D273" s="44">
        <v>0</v>
      </c>
      <c r="E273" s="44">
        <v>20.134643979996184</v>
      </c>
      <c r="F273" s="457"/>
      <c r="G273" s="44">
        <v>0</v>
      </c>
      <c r="H273" s="45">
        <v>0</v>
      </c>
      <c r="I273" s="40">
        <f t="shared" si="143"/>
        <v>20.134643979996184</v>
      </c>
      <c r="K273" s="76" t="s">
        <v>54</v>
      </c>
      <c r="L273" s="44">
        <v>0</v>
      </c>
      <c r="M273" s="44">
        <v>0</v>
      </c>
      <c r="N273" s="44">
        <v>0</v>
      </c>
      <c r="O273" s="44">
        <v>20.134643979996184</v>
      </c>
      <c r="P273" s="44">
        <v>274.54557244185526</v>
      </c>
      <c r="Q273" s="44">
        <v>0</v>
      </c>
      <c r="R273" s="86">
        <v>0</v>
      </c>
      <c r="S273" s="87">
        <f t="shared" si="144"/>
        <v>294.68021642185147</v>
      </c>
      <c r="U273" s="106" t="s">
        <v>54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20.134643979996184</v>
      </c>
      <c r="AB273" s="117">
        <v>274.54557244185526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45"/>
        <v>294.68021642185147</v>
      </c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</row>
    <row r="274" spans="1:56" ht="15">
      <c r="A274" s="28" t="s">
        <v>12</v>
      </c>
      <c r="B274" s="41">
        <v>0</v>
      </c>
      <c r="C274" s="41">
        <v>0</v>
      </c>
      <c r="D274" s="41">
        <v>0</v>
      </c>
      <c r="E274" s="41">
        <v>1.5616137862813923E-2</v>
      </c>
      <c r="F274" s="457"/>
      <c r="G274" s="41">
        <v>0</v>
      </c>
      <c r="H274" s="42">
        <v>0</v>
      </c>
      <c r="I274" s="43">
        <f t="shared" si="143"/>
        <v>1.5616137862813923E-2</v>
      </c>
      <c r="K274" s="75" t="s">
        <v>12</v>
      </c>
      <c r="L274" s="88">
        <v>0</v>
      </c>
      <c r="M274" s="88">
        <v>0</v>
      </c>
      <c r="N274" s="88">
        <v>0</v>
      </c>
      <c r="O274" s="88">
        <v>1.5616137862813923E-2</v>
      </c>
      <c r="P274" s="88">
        <v>1.3275278851635814</v>
      </c>
      <c r="Q274" s="88">
        <v>0</v>
      </c>
      <c r="R274" s="89">
        <v>0</v>
      </c>
      <c r="S274" s="90">
        <f t="shared" si="144"/>
        <v>1.3431440230263954</v>
      </c>
      <c r="U274" s="105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1.5616137862813923E-2</v>
      </c>
      <c r="AB274" s="121">
        <v>1.3275278851635814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45"/>
        <v>1.3431440230263954</v>
      </c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</row>
    <row r="275" spans="1:56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143"/>
        <v>0</v>
      </c>
      <c r="K275" s="76" t="s">
        <v>55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86">
        <v>0</v>
      </c>
      <c r="S275" s="87">
        <f t="shared" si="144"/>
        <v>0</v>
      </c>
      <c r="U275" s="106" t="s">
        <v>55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45"/>
        <v>0</v>
      </c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</row>
    <row r="276" spans="1:56" ht="15">
      <c r="A276" s="28" t="s">
        <v>17</v>
      </c>
      <c r="B276" s="41">
        <v>0.10518301390498908</v>
      </c>
      <c r="C276" s="41">
        <v>0</v>
      </c>
      <c r="D276" s="41">
        <v>1.4213920797971495</v>
      </c>
      <c r="E276" s="41">
        <v>0</v>
      </c>
      <c r="F276" s="457"/>
      <c r="G276" s="41">
        <v>0</v>
      </c>
      <c r="H276" s="42">
        <v>0</v>
      </c>
      <c r="I276" s="43">
        <f t="shared" si="143"/>
        <v>1.5265750937021387</v>
      </c>
      <c r="K276" s="75" t="s">
        <v>17</v>
      </c>
      <c r="L276" s="88">
        <v>0.10518301390498908</v>
      </c>
      <c r="M276" s="88">
        <v>0</v>
      </c>
      <c r="N276" s="88">
        <v>1.4213920797971495</v>
      </c>
      <c r="O276" s="88">
        <v>0</v>
      </c>
      <c r="P276" s="88">
        <v>0</v>
      </c>
      <c r="Q276" s="88">
        <v>0</v>
      </c>
      <c r="R276" s="89">
        <v>0</v>
      </c>
      <c r="S276" s="90">
        <f t="shared" si="144"/>
        <v>1.5265750937021387</v>
      </c>
      <c r="U276" s="105" t="s">
        <v>17</v>
      </c>
      <c r="V276" s="121">
        <v>0.10518301390498908</v>
      </c>
      <c r="W276" s="121">
        <v>0</v>
      </c>
      <c r="X276" s="121">
        <v>0</v>
      </c>
      <c r="Y276" s="121">
        <v>0</v>
      </c>
      <c r="Z276" s="121">
        <v>1.4213920797971495</v>
      </c>
      <c r="AA276" s="121">
        <v>0</v>
      </c>
      <c r="AB276" s="121">
        <v>0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45"/>
        <v>1.5265750937021387</v>
      </c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</row>
    <row r="277" spans="1:56" ht="15">
      <c r="A277" s="29" t="s">
        <v>139</v>
      </c>
      <c r="B277" s="44">
        <v>0.21893063684010816</v>
      </c>
      <c r="C277" s="44">
        <v>2.542622653353535</v>
      </c>
      <c r="D277" s="44">
        <v>9.5444510980417228</v>
      </c>
      <c r="E277" s="44">
        <v>0</v>
      </c>
      <c r="F277" s="457"/>
      <c r="G277" s="44">
        <v>0</v>
      </c>
      <c r="H277" s="45">
        <v>0</v>
      </c>
      <c r="I277" s="40">
        <f t="shared" si="143"/>
        <v>12.306004388235365</v>
      </c>
      <c r="K277" s="76" t="s">
        <v>139</v>
      </c>
      <c r="L277" s="44">
        <v>0.21893063684010816</v>
      </c>
      <c r="M277" s="44">
        <v>2.542622653353535</v>
      </c>
      <c r="N277" s="44">
        <v>9.5444510980417228</v>
      </c>
      <c r="O277" s="44">
        <v>0</v>
      </c>
      <c r="P277" s="44">
        <v>0</v>
      </c>
      <c r="Q277" s="44">
        <v>0</v>
      </c>
      <c r="R277" s="86">
        <v>0</v>
      </c>
      <c r="S277" s="87">
        <f t="shared" si="144"/>
        <v>12.306004388235365</v>
      </c>
      <c r="U277" s="106" t="s">
        <v>139</v>
      </c>
      <c r="V277" s="117">
        <v>0.21610235802658923</v>
      </c>
      <c r="W277" s="117">
        <v>0</v>
      </c>
      <c r="X277" s="117">
        <v>0</v>
      </c>
      <c r="Y277" s="117">
        <v>2.542622653353535</v>
      </c>
      <c r="Z277" s="117">
        <v>7.5592821988327721</v>
      </c>
      <c r="AA277" s="117">
        <v>0</v>
      </c>
      <c r="AB277" s="117">
        <v>0</v>
      </c>
      <c r="AC277" s="118">
        <v>1.987997178022469</v>
      </c>
      <c r="AD277" s="117">
        <v>2.8282788135189489E-3</v>
      </c>
      <c r="AE277" s="117">
        <v>0</v>
      </c>
      <c r="AF277" s="117">
        <v>0</v>
      </c>
      <c r="AG277" s="117">
        <v>1.9851688992089502</v>
      </c>
      <c r="AH277" s="117">
        <v>0</v>
      </c>
      <c r="AI277" s="120">
        <f t="shared" si="145"/>
        <v>12.306004388235365</v>
      </c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</row>
    <row r="278" spans="1:56" ht="15">
      <c r="A278" s="28" t="s">
        <v>25</v>
      </c>
      <c r="B278" s="41">
        <v>0.69356185200135811</v>
      </c>
      <c r="C278" s="41">
        <v>0</v>
      </c>
      <c r="D278" s="41">
        <v>0.10407157486534602</v>
      </c>
      <c r="E278" s="41">
        <v>60.353121019701845</v>
      </c>
      <c r="F278" s="457"/>
      <c r="G278" s="41">
        <v>0.60267148608826393</v>
      </c>
      <c r="H278" s="42">
        <v>0</v>
      </c>
      <c r="I278" s="43">
        <f t="shared" si="143"/>
        <v>61.75342593265681</v>
      </c>
      <c r="K278" s="75" t="s">
        <v>25</v>
      </c>
      <c r="L278" s="88">
        <v>0.69356185200135811</v>
      </c>
      <c r="M278" s="88">
        <v>0</v>
      </c>
      <c r="N278" s="88">
        <v>0.10407157486534602</v>
      </c>
      <c r="O278" s="88">
        <v>60.353121019701845</v>
      </c>
      <c r="P278" s="88">
        <v>0.60072301278010554</v>
      </c>
      <c r="Q278" s="88">
        <v>0.60267148608826393</v>
      </c>
      <c r="R278" s="89">
        <v>0</v>
      </c>
      <c r="S278" s="90">
        <f t="shared" si="144"/>
        <v>62.354148945436918</v>
      </c>
      <c r="U278" s="105" t="s">
        <v>25</v>
      </c>
      <c r="V278" s="121">
        <v>0.35974974939098503</v>
      </c>
      <c r="W278" s="121">
        <v>0.18651419743790451</v>
      </c>
      <c r="X278" s="121">
        <v>0.60267148608826393</v>
      </c>
      <c r="Y278" s="121">
        <v>0</v>
      </c>
      <c r="Z278" s="121">
        <v>0</v>
      </c>
      <c r="AA278" s="121">
        <v>60.249049444836501</v>
      </c>
      <c r="AB278" s="121">
        <v>0.60072301278010554</v>
      </c>
      <c r="AC278" s="122">
        <v>0.35544105490316052</v>
      </c>
      <c r="AD278" s="121">
        <v>0.14729790517246855</v>
      </c>
      <c r="AE278" s="121">
        <v>0.10407157486534602</v>
      </c>
      <c r="AF278" s="121">
        <v>0</v>
      </c>
      <c r="AG278" s="121">
        <v>0.10407157486534602</v>
      </c>
      <c r="AH278" s="121">
        <v>0</v>
      </c>
      <c r="AI278" s="123">
        <f t="shared" si="145"/>
        <v>62.354148945436926</v>
      </c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</row>
    <row r="279" spans="1:56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143"/>
        <v>0</v>
      </c>
      <c r="K279" s="76" t="s">
        <v>24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86">
        <v>0</v>
      </c>
      <c r="S279" s="87">
        <f t="shared" si="144"/>
        <v>0</v>
      </c>
      <c r="U279" s="106" t="s">
        <v>24</v>
      </c>
      <c r="V279" s="117">
        <v>0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45"/>
        <v>0</v>
      </c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</row>
    <row r="280" spans="1:56" ht="15">
      <c r="A280" s="28" t="s">
        <v>56</v>
      </c>
      <c r="B280" s="41">
        <v>0.18904371688649235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143"/>
        <v>0.18904371688649235</v>
      </c>
      <c r="K280" s="75" t="s">
        <v>56</v>
      </c>
      <c r="L280" s="88">
        <v>0.18904371688649235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9">
        <v>0</v>
      </c>
      <c r="S280" s="90">
        <f t="shared" si="144"/>
        <v>0.18904371688649235</v>
      </c>
      <c r="U280" s="105" t="s">
        <v>56</v>
      </c>
      <c r="V280" s="121">
        <v>0.18904371688649235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45"/>
        <v>0.18904371688649235</v>
      </c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</row>
    <row r="281" spans="1:56" ht="15">
      <c r="A281" s="29" t="s">
        <v>22</v>
      </c>
      <c r="B281" s="44">
        <v>0.42591208834427607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143"/>
        <v>0.42591208834427607</v>
      </c>
      <c r="K281" s="76" t="s">
        <v>22</v>
      </c>
      <c r="L281" s="44">
        <v>0.42591208834427607</v>
      </c>
      <c r="M281" s="44">
        <v>0</v>
      </c>
      <c r="N281" s="44">
        <v>0</v>
      </c>
      <c r="O281" s="44">
        <v>0</v>
      </c>
      <c r="P281" s="44">
        <v>1.2836725821494783</v>
      </c>
      <c r="Q281" s="44">
        <v>0</v>
      </c>
      <c r="R281" s="86">
        <v>0</v>
      </c>
      <c r="S281" s="87">
        <f t="shared" si="144"/>
        <v>1.7095846704937543</v>
      </c>
      <c r="U281" s="106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1.2836725821494783</v>
      </c>
      <c r="AC281" s="118">
        <v>0.42591208834427607</v>
      </c>
      <c r="AD281" s="117">
        <v>0.42591208834427607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45"/>
        <v>1.7095846704937543</v>
      </c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</row>
    <row r="282" spans="1:56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143"/>
        <v>0</v>
      </c>
      <c r="K282" s="75" t="s">
        <v>21</v>
      </c>
      <c r="L282" s="8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9">
        <v>0</v>
      </c>
      <c r="S282" s="90">
        <f t="shared" si="144"/>
        <v>0</v>
      </c>
      <c r="U282" s="105" t="s">
        <v>57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45"/>
        <v>0</v>
      </c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</row>
    <row r="283" spans="1:56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143"/>
        <v>0</v>
      </c>
      <c r="K283" s="77" t="s">
        <v>60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86">
        <v>0</v>
      </c>
      <c r="S283" s="87">
        <f t="shared" si="144"/>
        <v>0</v>
      </c>
      <c r="U283" s="107" t="s">
        <v>58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45"/>
        <v>0</v>
      </c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</row>
    <row r="284" spans="1:56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143"/>
        <v>0</v>
      </c>
      <c r="K284" s="78" t="s">
        <v>23</v>
      </c>
      <c r="L284" s="91">
        <v>0</v>
      </c>
      <c r="M284" s="91">
        <v>0</v>
      </c>
      <c r="N284" s="91">
        <v>0</v>
      </c>
      <c r="O284" s="91">
        <v>0</v>
      </c>
      <c r="P284" s="91">
        <v>0</v>
      </c>
      <c r="Q284" s="91">
        <v>0</v>
      </c>
      <c r="R284" s="92">
        <v>0</v>
      </c>
      <c r="S284" s="93">
        <f t="shared" si="144"/>
        <v>0</v>
      </c>
      <c r="U284" s="108" t="s">
        <v>61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45"/>
        <v>0</v>
      </c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</row>
    <row r="285" spans="1:56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143"/>
        <v>0</v>
      </c>
      <c r="K285" s="79" t="s">
        <v>19</v>
      </c>
      <c r="L285" s="64">
        <v>0</v>
      </c>
      <c r="M285" s="64">
        <v>0</v>
      </c>
      <c r="N285" s="64">
        <v>0</v>
      </c>
      <c r="O285" s="64">
        <v>0</v>
      </c>
      <c r="P285" s="64">
        <v>0</v>
      </c>
      <c r="Q285" s="64">
        <v>0</v>
      </c>
      <c r="R285" s="94">
        <v>0</v>
      </c>
      <c r="S285" s="95">
        <f t="shared" si="144"/>
        <v>0</v>
      </c>
      <c r="U285" s="109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45"/>
        <v>0</v>
      </c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</row>
    <row r="286" spans="1:56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143"/>
        <v>0</v>
      </c>
      <c r="K286" s="78" t="s">
        <v>20</v>
      </c>
      <c r="L286" s="91">
        <v>0</v>
      </c>
      <c r="M286" s="91">
        <v>0</v>
      </c>
      <c r="N286" s="91">
        <v>0</v>
      </c>
      <c r="O286" s="91">
        <v>0</v>
      </c>
      <c r="P286" s="91">
        <v>0</v>
      </c>
      <c r="Q286" s="91">
        <v>0</v>
      </c>
      <c r="R286" s="92">
        <v>0</v>
      </c>
      <c r="S286" s="93">
        <f t="shared" si="144"/>
        <v>0</v>
      </c>
      <c r="U286" s="108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45"/>
        <v>0</v>
      </c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</row>
    <row r="287" spans="1:56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143"/>
        <v>0</v>
      </c>
      <c r="K287" s="80" t="s">
        <v>11</v>
      </c>
      <c r="L287" s="54">
        <v>0</v>
      </c>
      <c r="M287" s="54">
        <v>0</v>
      </c>
      <c r="N287" s="54">
        <v>0</v>
      </c>
      <c r="O287" s="54">
        <v>0</v>
      </c>
      <c r="P287" s="54">
        <v>0</v>
      </c>
      <c r="Q287" s="54">
        <v>0</v>
      </c>
      <c r="R287" s="96">
        <v>0</v>
      </c>
      <c r="S287" s="97">
        <f t="shared" si="144"/>
        <v>0</v>
      </c>
      <c r="U287" s="109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45"/>
        <v>0</v>
      </c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</row>
    <row r="288" spans="1:56" ht="15">
      <c r="A288" s="35" t="s">
        <v>26</v>
      </c>
      <c r="B288" s="69">
        <f>SUM(B267:B283)</f>
        <v>8.3092908790934743</v>
      </c>
      <c r="C288" s="69">
        <f t="shared" ref="C288:I288" si="146">SUM(C267:C283)</f>
        <v>21.55944721369125</v>
      </c>
      <c r="D288" s="69">
        <f t="shared" si="146"/>
        <v>26.83511362003718</v>
      </c>
      <c r="E288" s="69">
        <f t="shared" si="146"/>
        <v>80.970078541968704</v>
      </c>
      <c r="F288" s="69">
        <f t="shared" si="146"/>
        <v>0</v>
      </c>
      <c r="G288" s="69">
        <f t="shared" si="146"/>
        <v>0.60267148608826393</v>
      </c>
      <c r="H288" s="70">
        <f t="shared" si="146"/>
        <v>0</v>
      </c>
      <c r="I288" s="40">
        <f t="shared" si="146"/>
        <v>138.27660174087885</v>
      </c>
      <c r="K288" s="81" t="s">
        <v>26</v>
      </c>
      <c r="L288" s="69">
        <f>SUM(L267:L283)</f>
        <v>8.3092908790934743</v>
      </c>
      <c r="M288" s="69">
        <f t="shared" ref="M288:S288" si="147">SUM(M267:M283)</f>
        <v>21.55944721369125</v>
      </c>
      <c r="N288" s="69">
        <f t="shared" si="147"/>
        <v>26.83511362003718</v>
      </c>
      <c r="O288" s="69">
        <f t="shared" si="147"/>
        <v>80.970078541968704</v>
      </c>
      <c r="P288" s="69">
        <f t="shared" si="147"/>
        <v>277.75749592194848</v>
      </c>
      <c r="Q288" s="69">
        <f t="shared" si="147"/>
        <v>0.60267148608826393</v>
      </c>
      <c r="R288" s="70">
        <f t="shared" si="147"/>
        <v>0</v>
      </c>
      <c r="S288" s="98">
        <f t="shared" si="147"/>
        <v>416.03409766282732</v>
      </c>
      <c r="U288" s="112" t="s">
        <v>83</v>
      </c>
      <c r="V288" s="130">
        <f>SUM(V267:V283)</f>
        <v>7.5467384093253056</v>
      </c>
      <c r="W288" s="130">
        <f t="shared" ref="W288:AH288" si="148">SUM(W267:W283)</f>
        <v>0.18651419743790451</v>
      </c>
      <c r="X288" s="130">
        <f t="shared" si="148"/>
        <v>0.60267148608826393</v>
      </c>
      <c r="Y288" s="130">
        <f t="shared" si="148"/>
        <v>21.55944721369125</v>
      </c>
      <c r="Z288" s="130">
        <f t="shared" si="148"/>
        <v>24.745873145962882</v>
      </c>
      <c r="AA288" s="130">
        <f t="shared" si="148"/>
        <v>80.86600696710336</v>
      </c>
      <c r="AB288" s="130">
        <f t="shared" si="148"/>
        <v>277.75749592194848</v>
      </c>
      <c r="AC288" s="130">
        <f t="shared" si="148"/>
        <v>2.7693503212699055</v>
      </c>
      <c r="AD288" s="131">
        <f t="shared" si="148"/>
        <v>0.5760382723302635</v>
      </c>
      <c r="AE288" s="131">
        <f t="shared" si="148"/>
        <v>0.10407157486534602</v>
      </c>
      <c r="AF288" s="131">
        <f t="shared" si="148"/>
        <v>0</v>
      </c>
      <c r="AG288" s="131">
        <f t="shared" si="148"/>
        <v>2.0892404740742965</v>
      </c>
      <c r="AH288" s="131">
        <f t="shared" si="148"/>
        <v>0</v>
      </c>
      <c r="AI288" s="132">
        <f>SUM(V288:AC288)</f>
        <v>416.03409766282732</v>
      </c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</row>
    <row r="289" spans="1:56" s="3" customFormat="1" ht="15" thickBot="1">
      <c r="A289" s="32" t="s">
        <v>83</v>
      </c>
      <c r="B289" s="49">
        <f>IF($I288=0,"-",B288/$I288)</f>
        <v>6.009180710605351E-2</v>
      </c>
      <c r="C289" s="49">
        <f t="shared" ref="C289:H289" si="149">IF($I288=0,"-",C288/$I288)</f>
        <v>0.1559153677647663</v>
      </c>
      <c r="D289" s="49">
        <f t="shared" si="149"/>
        <v>0.19406836212481124</v>
      </c>
      <c r="E289" s="49">
        <f t="shared" si="149"/>
        <v>0.58556601422488852</v>
      </c>
      <c r="F289" s="49">
        <f t="shared" si="149"/>
        <v>0</v>
      </c>
      <c r="G289" s="49">
        <f t="shared" si="149"/>
        <v>4.3584487794806398E-3</v>
      </c>
      <c r="H289" s="71">
        <f t="shared" si="149"/>
        <v>0</v>
      </c>
      <c r="I289" s="50">
        <f>SUM(B289:H289)</f>
        <v>1.0000000000000002</v>
      </c>
      <c r="J289" s="5"/>
      <c r="K289" s="82" t="s">
        <v>83</v>
      </c>
      <c r="L289" s="99">
        <f>IF($S288=0,"-",L288/$S288)</f>
        <v>1.9972619854413221E-2</v>
      </c>
      <c r="M289" s="99">
        <f t="shared" ref="M289:R289" si="150">IF($S288=0,"-",M288/$S288)</f>
        <v>5.1821346699240968E-2</v>
      </c>
      <c r="N289" s="99">
        <f t="shared" si="150"/>
        <v>6.4502197706365783E-2</v>
      </c>
      <c r="O289" s="99">
        <f t="shared" si="150"/>
        <v>0.19462365944723714</v>
      </c>
      <c r="P289" s="99">
        <f t="shared" si="150"/>
        <v>0.66763156549503688</v>
      </c>
      <c r="Q289" s="99">
        <f t="shared" si="150"/>
        <v>1.4486107977060474E-3</v>
      </c>
      <c r="R289" s="100">
        <f t="shared" si="150"/>
        <v>0</v>
      </c>
      <c r="S289" s="101">
        <f>SUM(L289:R289)</f>
        <v>1</v>
      </c>
      <c r="T289" s="5"/>
      <c r="U289" s="113"/>
      <c r="V289" s="133">
        <f>+V288/$AI288</f>
        <v>1.8139711268189179E-2</v>
      </c>
      <c r="W289" s="133">
        <f t="shared" ref="W289:AH289" si="151">+W288/$AI288</f>
        <v>4.4831468979512342E-4</v>
      </c>
      <c r="X289" s="133">
        <f t="shared" si="151"/>
        <v>1.4486107977060474E-3</v>
      </c>
      <c r="Y289" s="133">
        <f t="shared" si="151"/>
        <v>5.1821346699240968E-2</v>
      </c>
      <c r="Z289" s="133">
        <f t="shared" si="151"/>
        <v>5.9480396642916628E-2</v>
      </c>
      <c r="AA289" s="133">
        <f t="shared" si="151"/>
        <v>0.19437350789607827</v>
      </c>
      <c r="AB289" s="133">
        <f t="shared" si="151"/>
        <v>0.66763156549503688</v>
      </c>
      <c r="AC289" s="133">
        <f t="shared" si="151"/>
        <v>6.6565465110369655E-3</v>
      </c>
      <c r="AD289" s="133">
        <f t="shared" si="151"/>
        <v>1.3845938964289191E-3</v>
      </c>
      <c r="AE289" s="133">
        <f t="shared" si="151"/>
        <v>2.5015155115889153E-4</v>
      </c>
      <c r="AF289" s="133">
        <f t="shared" si="151"/>
        <v>0</v>
      </c>
      <c r="AG289" s="133">
        <f t="shared" si="151"/>
        <v>5.0218010634491567E-3</v>
      </c>
      <c r="AH289" s="133">
        <f t="shared" si="151"/>
        <v>0</v>
      </c>
      <c r="AI289" s="134">
        <f>SUM(V289:AC289)</f>
        <v>1</v>
      </c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</row>
    <row r="290" spans="1:56" ht="15" thickBot="1">
      <c r="A290" s="33"/>
      <c r="B290" s="33"/>
      <c r="C290" s="33"/>
      <c r="D290" s="33"/>
      <c r="E290" s="33"/>
      <c r="F290" s="33"/>
      <c r="G290" s="33"/>
      <c r="H290" s="33"/>
      <c r="I290" s="33"/>
      <c r="K290" s="33"/>
      <c r="L290" s="33"/>
      <c r="M290" s="33"/>
      <c r="N290" s="33"/>
      <c r="O290" s="33"/>
      <c r="P290" s="33"/>
      <c r="Q290" s="33"/>
      <c r="R290" s="33"/>
      <c r="S290" s="33"/>
      <c r="U290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</row>
    <row r="291" spans="1:56" ht="29.25" customHeight="1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  <c r="K291" s="407" t="s">
        <v>34</v>
      </c>
      <c r="L291" s="84" t="s">
        <v>0</v>
      </c>
      <c r="M291" s="84" t="s">
        <v>1</v>
      </c>
      <c r="N291" s="84" t="s">
        <v>2</v>
      </c>
      <c r="O291" s="84" t="s">
        <v>3</v>
      </c>
      <c r="P291" s="84" t="s">
        <v>27</v>
      </c>
      <c r="Q291" s="84" t="s">
        <v>4</v>
      </c>
      <c r="R291" s="84" t="s">
        <v>5</v>
      </c>
      <c r="S291" s="85" t="s">
        <v>6</v>
      </c>
      <c r="U291" s="415" t="s">
        <v>34</v>
      </c>
      <c r="V291" s="114" t="s">
        <v>68</v>
      </c>
      <c r="W291" s="114" t="s">
        <v>69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51</v>
      </c>
      <c r="AC291" s="114" t="s">
        <v>63</v>
      </c>
      <c r="AD291" s="115" t="s">
        <v>70</v>
      </c>
      <c r="AE291" s="115" t="s">
        <v>71</v>
      </c>
      <c r="AF291" s="115" t="s">
        <v>72</v>
      </c>
      <c r="AG291" s="115" t="s">
        <v>73</v>
      </c>
      <c r="AH291" s="115" t="s">
        <v>74</v>
      </c>
      <c r="AI291" s="116" t="s">
        <v>59</v>
      </c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</row>
    <row r="292" spans="1:56" ht="15" customHeight="1">
      <c r="A292" s="447" t="s">
        <v>34</v>
      </c>
      <c r="B292" s="387" t="s">
        <v>115</v>
      </c>
      <c r="C292" s="388"/>
      <c r="D292" s="388"/>
      <c r="E292" s="388"/>
      <c r="F292" s="388"/>
      <c r="G292" s="388"/>
      <c r="H292" s="388"/>
      <c r="I292" s="389"/>
      <c r="K292" s="408" t="s">
        <v>34</v>
      </c>
      <c r="L292" s="390" t="s">
        <v>115</v>
      </c>
      <c r="M292" s="391"/>
      <c r="N292" s="391"/>
      <c r="O292" s="391"/>
      <c r="P292" s="391"/>
      <c r="Q292" s="391"/>
      <c r="R292" s="391"/>
      <c r="S292" s="392"/>
      <c r="U292" s="416" t="s">
        <v>34</v>
      </c>
      <c r="V292" s="413" t="s">
        <v>115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</row>
    <row r="293" spans="1:56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  <c r="K293" s="83" t="s">
        <v>7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102">
        <v>0</v>
      </c>
      <c r="S293" s="103">
        <f>SUM(L293:R293)</f>
        <v>0</v>
      </c>
      <c r="U293" s="104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</row>
    <row r="294" spans="1:56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152">SUM(B294:H294)</f>
        <v>0</v>
      </c>
      <c r="K294" s="75" t="s">
        <v>8</v>
      </c>
      <c r="L294" s="88">
        <v>0</v>
      </c>
      <c r="M294" s="88">
        <v>0</v>
      </c>
      <c r="N294" s="88">
        <v>0</v>
      </c>
      <c r="O294" s="88">
        <v>0</v>
      </c>
      <c r="P294" s="88">
        <v>0</v>
      </c>
      <c r="Q294" s="88">
        <v>0</v>
      </c>
      <c r="R294" s="89">
        <v>0</v>
      </c>
      <c r="S294" s="90">
        <f t="shared" ref="S294:S313" si="153">SUM(L294:R294)</f>
        <v>0</v>
      </c>
      <c r="U294" s="105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54">SUM(V294:AC294)</f>
        <v>0</v>
      </c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</row>
    <row r="295" spans="1:56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152"/>
        <v>0</v>
      </c>
      <c r="K295" s="76" t="s">
        <v>10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86">
        <v>0</v>
      </c>
      <c r="S295" s="87">
        <f t="shared" si="153"/>
        <v>0</v>
      </c>
      <c r="U295" s="106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54"/>
        <v>0</v>
      </c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</row>
    <row r="296" spans="1:56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152"/>
        <v>0</v>
      </c>
      <c r="K296" s="75" t="s">
        <v>52</v>
      </c>
      <c r="L296" s="88">
        <v>0</v>
      </c>
      <c r="M296" s="88">
        <v>0</v>
      </c>
      <c r="N296" s="88">
        <v>0</v>
      </c>
      <c r="O296" s="88">
        <v>0</v>
      </c>
      <c r="P296" s="88">
        <v>0</v>
      </c>
      <c r="Q296" s="88">
        <v>0</v>
      </c>
      <c r="R296" s="89">
        <v>0</v>
      </c>
      <c r="S296" s="90">
        <f t="shared" si="153"/>
        <v>0</v>
      </c>
      <c r="U296" s="105" t="s">
        <v>52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54"/>
        <v>0</v>
      </c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</row>
    <row r="297" spans="1:56" ht="15">
      <c r="A297" s="29" t="s">
        <v>16</v>
      </c>
      <c r="B297" s="44">
        <v>39.229685556727532</v>
      </c>
      <c r="C297" s="44">
        <v>94.600253704356533</v>
      </c>
      <c r="D297" s="44">
        <v>12.479819714414885</v>
      </c>
      <c r="E297" s="44">
        <v>0</v>
      </c>
      <c r="F297" s="457"/>
      <c r="G297" s="44">
        <v>0</v>
      </c>
      <c r="H297" s="45">
        <v>0</v>
      </c>
      <c r="I297" s="40">
        <f t="shared" si="152"/>
        <v>146.30975897549894</v>
      </c>
      <c r="K297" s="76" t="s">
        <v>16</v>
      </c>
      <c r="L297" s="44">
        <v>39.229685556727532</v>
      </c>
      <c r="M297" s="44">
        <v>94.600253704356533</v>
      </c>
      <c r="N297" s="44">
        <v>12.479819714414885</v>
      </c>
      <c r="O297" s="44">
        <v>0</v>
      </c>
      <c r="P297" s="44">
        <v>0</v>
      </c>
      <c r="Q297" s="44">
        <v>0</v>
      </c>
      <c r="R297" s="86">
        <v>0</v>
      </c>
      <c r="S297" s="87">
        <f t="shared" si="153"/>
        <v>146.30975897549894</v>
      </c>
      <c r="U297" s="106" t="s">
        <v>16</v>
      </c>
      <c r="V297" s="117">
        <v>39.023080579970269</v>
      </c>
      <c r="W297" s="117">
        <v>0</v>
      </c>
      <c r="X297" s="117">
        <v>0</v>
      </c>
      <c r="Y297" s="117">
        <v>94.600253704356533</v>
      </c>
      <c r="Z297" s="117">
        <v>10.793556173549343</v>
      </c>
      <c r="AA297" s="117">
        <v>0</v>
      </c>
      <c r="AB297" s="117">
        <v>0</v>
      </c>
      <c r="AC297" s="118">
        <v>1.8928685176228075</v>
      </c>
      <c r="AD297" s="119">
        <v>0.20660497675726422</v>
      </c>
      <c r="AE297" s="119">
        <v>0</v>
      </c>
      <c r="AF297" s="119">
        <v>0</v>
      </c>
      <c r="AG297" s="119">
        <v>1.6862635408655433</v>
      </c>
      <c r="AH297" s="119">
        <v>0</v>
      </c>
      <c r="AI297" s="120">
        <f t="shared" si="154"/>
        <v>146.30975897549897</v>
      </c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</row>
    <row r="298" spans="1:56" ht="15">
      <c r="A298" s="28" t="s">
        <v>64</v>
      </c>
      <c r="B298" s="41">
        <v>37.823307739792625</v>
      </c>
      <c r="C298" s="41">
        <v>68.318335987692151</v>
      </c>
      <c r="D298" s="41">
        <v>19.712159097213679</v>
      </c>
      <c r="E298" s="41">
        <v>0.29630733267349618</v>
      </c>
      <c r="F298" s="457"/>
      <c r="G298" s="41">
        <v>0</v>
      </c>
      <c r="H298" s="42">
        <v>0</v>
      </c>
      <c r="I298" s="43">
        <f t="shared" si="152"/>
        <v>126.15011015737194</v>
      </c>
      <c r="K298" s="75" t="s">
        <v>64</v>
      </c>
      <c r="L298" s="88">
        <v>37.823307739792625</v>
      </c>
      <c r="M298" s="88">
        <v>68.318335987692151</v>
      </c>
      <c r="N298" s="88">
        <v>19.712159097213679</v>
      </c>
      <c r="O298" s="88">
        <v>0.29630733267349618</v>
      </c>
      <c r="P298" s="88">
        <v>0</v>
      </c>
      <c r="Q298" s="88">
        <v>0</v>
      </c>
      <c r="R298" s="89">
        <v>0</v>
      </c>
      <c r="S298" s="90">
        <f t="shared" si="153"/>
        <v>126.15011015737194</v>
      </c>
      <c r="U298" s="105" t="s">
        <v>53</v>
      </c>
      <c r="V298" s="121">
        <v>35.925459274018884</v>
      </c>
      <c r="W298" s="121">
        <v>0</v>
      </c>
      <c r="X298" s="121">
        <v>0</v>
      </c>
      <c r="Y298" s="121">
        <v>68.318335987692151</v>
      </c>
      <c r="Z298" s="121">
        <v>18.368488178068993</v>
      </c>
      <c r="AA298" s="121">
        <v>0.29630733267349618</v>
      </c>
      <c r="AB298" s="121">
        <v>0</v>
      </c>
      <c r="AC298" s="122">
        <v>3.2415193849184281</v>
      </c>
      <c r="AD298" s="121">
        <v>1.8978484657737431</v>
      </c>
      <c r="AE298" s="121">
        <v>0</v>
      </c>
      <c r="AF298" s="121">
        <v>0</v>
      </c>
      <c r="AG298" s="121">
        <v>1.3436709191446843</v>
      </c>
      <c r="AH298" s="121">
        <v>0</v>
      </c>
      <c r="AI298" s="123">
        <f t="shared" si="154"/>
        <v>126.15011015737194</v>
      </c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</row>
    <row r="299" spans="1:56" ht="15">
      <c r="A299" s="29" t="s">
        <v>54</v>
      </c>
      <c r="B299" s="44">
        <v>0</v>
      </c>
      <c r="C299" s="44">
        <v>0</v>
      </c>
      <c r="D299" s="44">
        <v>0</v>
      </c>
      <c r="E299" s="44">
        <v>0.6306587290807234</v>
      </c>
      <c r="F299" s="457"/>
      <c r="G299" s="44">
        <v>0</v>
      </c>
      <c r="H299" s="45">
        <v>0</v>
      </c>
      <c r="I299" s="40">
        <f t="shared" si="152"/>
        <v>0.6306587290807234</v>
      </c>
      <c r="K299" s="76" t="s">
        <v>54</v>
      </c>
      <c r="L299" s="44">
        <v>0</v>
      </c>
      <c r="M299" s="44">
        <v>0</v>
      </c>
      <c r="N299" s="44">
        <v>0</v>
      </c>
      <c r="O299" s="44">
        <v>0.6306587290807234</v>
      </c>
      <c r="P299" s="44">
        <v>235.58496468351933</v>
      </c>
      <c r="Q299" s="44">
        <v>0</v>
      </c>
      <c r="R299" s="86">
        <v>0</v>
      </c>
      <c r="S299" s="87">
        <f t="shared" si="153"/>
        <v>236.21562341260005</v>
      </c>
      <c r="U299" s="106" t="s">
        <v>54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0.6306587290807234</v>
      </c>
      <c r="AB299" s="117">
        <v>235.58496468351933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54"/>
        <v>236.21562341260005</v>
      </c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</row>
    <row r="300" spans="1:56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152"/>
        <v>0</v>
      </c>
      <c r="K300" s="75" t="s">
        <v>12</v>
      </c>
      <c r="L300" s="88">
        <v>0</v>
      </c>
      <c r="M300" s="88">
        <v>0</v>
      </c>
      <c r="N300" s="88">
        <v>0</v>
      </c>
      <c r="O300" s="88">
        <v>0</v>
      </c>
      <c r="P300" s="88">
        <v>7.6892270461087469</v>
      </c>
      <c r="Q300" s="88">
        <v>0</v>
      </c>
      <c r="R300" s="89">
        <v>0</v>
      </c>
      <c r="S300" s="90">
        <f t="shared" si="153"/>
        <v>7.6892270461087469</v>
      </c>
      <c r="U300" s="105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7.6892270461087469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54"/>
        <v>7.6892270461087469</v>
      </c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</row>
    <row r="301" spans="1:56" ht="15">
      <c r="A301" s="29" t="s">
        <v>55</v>
      </c>
      <c r="B301" s="44">
        <v>0.59628163530175216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152"/>
        <v>0.59628163530175216</v>
      </c>
      <c r="K301" s="76" t="s">
        <v>55</v>
      </c>
      <c r="L301" s="44">
        <v>0.59628163530175216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86">
        <v>0</v>
      </c>
      <c r="S301" s="87">
        <f t="shared" si="153"/>
        <v>0.59628163530175216</v>
      </c>
      <c r="U301" s="106" t="s">
        <v>55</v>
      </c>
      <c r="V301" s="117">
        <v>0.59628163530175216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54"/>
        <v>0.59628163530175216</v>
      </c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</row>
    <row r="302" spans="1:56" ht="15">
      <c r="A302" s="28" t="s">
        <v>17</v>
      </c>
      <c r="B302" s="41">
        <v>2.700285361187198</v>
      </c>
      <c r="C302" s="41">
        <v>0.4703413101175426</v>
      </c>
      <c r="D302" s="41">
        <v>11.759464860172251</v>
      </c>
      <c r="E302" s="41">
        <v>23.169522665888795</v>
      </c>
      <c r="F302" s="457"/>
      <c r="G302" s="41">
        <v>0</v>
      </c>
      <c r="H302" s="42">
        <v>0</v>
      </c>
      <c r="I302" s="43">
        <f t="shared" si="152"/>
        <v>38.099614197365788</v>
      </c>
      <c r="K302" s="75" t="s">
        <v>17</v>
      </c>
      <c r="L302" s="88">
        <v>2.700285361187198</v>
      </c>
      <c r="M302" s="88">
        <v>0.4703413101175426</v>
      </c>
      <c r="N302" s="88">
        <v>11.759464860172251</v>
      </c>
      <c r="O302" s="88">
        <v>23.169522665888795</v>
      </c>
      <c r="P302" s="88">
        <v>0</v>
      </c>
      <c r="Q302" s="88">
        <v>0</v>
      </c>
      <c r="R302" s="89">
        <v>0</v>
      </c>
      <c r="S302" s="90">
        <f t="shared" si="153"/>
        <v>38.099614197365788</v>
      </c>
      <c r="U302" s="105" t="s">
        <v>17</v>
      </c>
      <c r="V302" s="121">
        <v>2.1292525013599324</v>
      </c>
      <c r="W302" s="121">
        <v>0</v>
      </c>
      <c r="X302" s="121">
        <v>0</v>
      </c>
      <c r="Y302" s="121">
        <v>0.4703413101175426</v>
      </c>
      <c r="Z302" s="121">
        <v>10.33467237439633</v>
      </c>
      <c r="AA302" s="121">
        <v>23.169522665888795</v>
      </c>
      <c r="AB302" s="121">
        <v>0</v>
      </c>
      <c r="AC302" s="122">
        <v>1.995825345603186</v>
      </c>
      <c r="AD302" s="121">
        <v>0.57103285982726559</v>
      </c>
      <c r="AE302" s="121">
        <v>0</v>
      </c>
      <c r="AF302" s="121">
        <v>0</v>
      </c>
      <c r="AG302" s="121">
        <v>1.4247924857759204</v>
      </c>
      <c r="AH302" s="121">
        <v>0</v>
      </c>
      <c r="AI302" s="123">
        <f t="shared" si="154"/>
        <v>38.099614197365788</v>
      </c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</row>
    <row r="303" spans="1:56" ht="15">
      <c r="A303" s="29" t="s">
        <v>139</v>
      </c>
      <c r="B303" s="44">
        <v>23.480517897923669</v>
      </c>
      <c r="C303" s="44">
        <v>256.53303673090522</v>
      </c>
      <c r="D303" s="44">
        <v>53.280923990840925</v>
      </c>
      <c r="E303" s="44">
        <v>0</v>
      </c>
      <c r="F303" s="457"/>
      <c r="G303" s="44">
        <v>0</v>
      </c>
      <c r="H303" s="45">
        <v>0</v>
      </c>
      <c r="I303" s="40">
        <f t="shared" si="152"/>
        <v>333.2944786196698</v>
      </c>
      <c r="K303" s="76" t="s">
        <v>139</v>
      </c>
      <c r="L303" s="44">
        <v>23.480517897923669</v>
      </c>
      <c r="M303" s="44">
        <v>256.53303673090522</v>
      </c>
      <c r="N303" s="44">
        <v>53.280923990840925</v>
      </c>
      <c r="O303" s="44">
        <v>0</v>
      </c>
      <c r="P303" s="44">
        <v>0</v>
      </c>
      <c r="Q303" s="44">
        <v>0</v>
      </c>
      <c r="R303" s="86">
        <v>0</v>
      </c>
      <c r="S303" s="87">
        <f t="shared" si="153"/>
        <v>333.2944786196698</v>
      </c>
      <c r="U303" s="106" t="s">
        <v>139</v>
      </c>
      <c r="V303" s="117">
        <v>21.081588542076087</v>
      </c>
      <c r="W303" s="117">
        <v>0</v>
      </c>
      <c r="X303" s="117">
        <v>0</v>
      </c>
      <c r="Y303" s="117">
        <v>256.53303673090522</v>
      </c>
      <c r="Z303" s="117">
        <v>47.423301264793352</v>
      </c>
      <c r="AA303" s="117">
        <v>0</v>
      </c>
      <c r="AB303" s="117">
        <v>0</v>
      </c>
      <c r="AC303" s="118">
        <v>8.2565520818951565</v>
      </c>
      <c r="AD303" s="117">
        <v>2.3989293558475828</v>
      </c>
      <c r="AE303" s="117">
        <v>0</v>
      </c>
      <c r="AF303" s="117">
        <v>0</v>
      </c>
      <c r="AG303" s="117">
        <v>5.8576227260475733</v>
      </c>
      <c r="AH303" s="117">
        <v>0</v>
      </c>
      <c r="AI303" s="120">
        <f t="shared" si="154"/>
        <v>333.2944786196698</v>
      </c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</row>
    <row r="304" spans="1:56" ht="15">
      <c r="A304" s="28" t="s">
        <v>25</v>
      </c>
      <c r="B304" s="41">
        <v>53.145217213960791</v>
      </c>
      <c r="C304" s="41">
        <v>1.9281816115988897</v>
      </c>
      <c r="D304" s="41">
        <v>6.6830451300674572</v>
      </c>
      <c r="E304" s="41">
        <v>329.59918875037454</v>
      </c>
      <c r="F304" s="457"/>
      <c r="G304" s="41">
        <v>22.179247018228089</v>
      </c>
      <c r="H304" s="42">
        <v>0</v>
      </c>
      <c r="I304" s="43">
        <f t="shared" si="152"/>
        <v>413.53487972422971</v>
      </c>
      <c r="K304" s="75" t="s">
        <v>25</v>
      </c>
      <c r="L304" s="88">
        <v>53.145217213960791</v>
      </c>
      <c r="M304" s="88">
        <v>1.9281816115988897</v>
      </c>
      <c r="N304" s="88">
        <v>6.6830451300674572</v>
      </c>
      <c r="O304" s="88">
        <v>329.59918875037454</v>
      </c>
      <c r="P304" s="88">
        <v>0.60072301278010554</v>
      </c>
      <c r="Q304" s="88">
        <v>22.179247018228089</v>
      </c>
      <c r="R304" s="89">
        <v>0</v>
      </c>
      <c r="S304" s="90">
        <f t="shared" si="153"/>
        <v>414.13560273700983</v>
      </c>
      <c r="U304" s="105" t="s">
        <v>25</v>
      </c>
      <c r="V304" s="121">
        <v>1.0659106158159775</v>
      </c>
      <c r="W304" s="121">
        <v>30.182511542023182</v>
      </c>
      <c r="X304" s="121">
        <v>22.179247018228089</v>
      </c>
      <c r="Y304" s="121">
        <v>1.9281816115988897</v>
      </c>
      <c r="Z304" s="121">
        <v>2.8681431592429729</v>
      </c>
      <c r="AA304" s="121">
        <v>291.11619557416373</v>
      </c>
      <c r="AB304" s="121">
        <v>0.60072301278010554</v>
      </c>
      <c r="AC304" s="122">
        <v>64.194690203156966</v>
      </c>
      <c r="AD304" s="121">
        <v>21.896795056121636</v>
      </c>
      <c r="AE304" s="121">
        <v>38.482993176210826</v>
      </c>
      <c r="AF304" s="121">
        <v>0</v>
      </c>
      <c r="AG304" s="121">
        <v>3.8149019708244842</v>
      </c>
      <c r="AH304" s="121">
        <v>0</v>
      </c>
      <c r="AI304" s="123">
        <f t="shared" si="154"/>
        <v>414.13560273700989</v>
      </c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</row>
    <row r="305" spans="1:56" ht="15">
      <c r="A305" s="29" t="s">
        <v>24</v>
      </c>
      <c r="B305" s="44">
        <v>2.037974459359436</v>
      </c>
      <c r="C305" s="44">
        <v>0</v>
      </c>
      <c r="D305" s="44">
        <v>12.991845206766763</v>
      </c>
      <c r="E305" s="44">
        <v>0</v>
      </c>
      <c r="F305" s="457"/>
      <c r="G305" s="44">
        <v>0</v>
      </c>
      <c r="H305" s="45">
        <v>0</v>
      </c>
      <c r="I305" s="40">
        <f t="shared" si="152"/>
        <v>15.029819666126199</v>
      </c>
      <c r="K305" s="76" t="s">
        <v>24</v>
      </c>
      <c r="L305" s="44">
        <v>2.037974459359436</v>
      </c>
      <c r="M305" s="44">
        <v>0</v>
      </c>
      <c r="N305" s="44">
        <v>12.991845206766763</v>
      </c>
      <c r="O305" s="44">
        <v>0</v>
      </c>
      <c r="P305" s="44">
        <v>0</v>
      </c>
      <c r="Q305" s="44">
        <v>0</v>
      </c>
      <c r="R305" s="86">
        <v>0</v>
      </c>
      <c r="S305" s="87">
        <f t="shared" si="153"/>
        <v>15.029819666126199</v>
      </c>
      <c r="U305" s="106" t="s">
        <v>24</v>
      </c>
      <c r="V305" s="117">
        <v>1.6071012951882084</v>
      </c>
      <c r="W305" s="117">
        <v>0</v>
      </c>
      <c r="X305" s="117">
        <v>0</v>
      </c>
      <c r="Y305" s="117">
        <v>0</v>
      </c>
      <c r="Z305" s="117">
        <v>0.55284447688369198</v>
      </c>
      <c r="AA305" s="117">
        <v>0</v>
      </c>
      <c r="AB305" s="117">
        <v>0</v>
      </c>
      <c r="AC305" s="118">
        <v>12.869873894054297</v>
      </c>
      <c r="AD305" s="117">
        <v>0.4308731641712274</v>
      </c>
      <c r="AE305" s="117">
        <v>0</v>
      </c>
      <c r="AF305" s="117">
        <v>0</v>
      </c>
      <c r="AG305" s="117">
        <v>12.439000729883071</v>
      </c>
      <c r="AH305" s="117">
        <v>0</v>
      </c>
      <c r="AI305" s="120">
        <f t="shared" si="154"/>
        <v>15.029819666126198</v>
      </c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</row>
    <row r="306" spans="1:56" ht="15">
      <c r="A306" s="28" t="s">
        <v>56</v>
      </c>
      <c r="B306" s="41">
        <v>2.5583852702511103</v>
      </c>
      <c r="C306" s="41">
        <v>0</v>
      </c>
      <c r="D306" s="41">
        <v>2.0578316304193716</v>
      </c>
      <c r="E306" s="41">
        <v>0</v>
      </c>
      <c r="F306" s="457"/>
      <c r="G306" s="41">
        <v>0</v>
      </c>
      <c r="H306" s="42">
        <v>0</v>
      </c>
      <c r="I306" s="43">
        <f t="shared" si="152"/>
        <v>4.6162169006704818</v>
      </c>
      <c r="K306" s="75" t="s">
        <v>56</v>
      </c>
      <c r="L306" s="88">
        <v>2.5583852702511103</v>
      </c>
      <c r="M306" s="88">
        <v>0</v>
      </c>
      <c r="N306" s="88">
        <v>2.0578316304193716</v>
      </c>
      <c r="O306" s="88">
        <v>0</v>
      </c>
      <c r="P306" s="88">
        <v>0</v>
      </c>
      <c r="Q306" s="88">
        <v>0</v>
      </c>
      <c r="R306" s="89">
        <v>0</v>
      </c>
      <c r="S306" s="90">
        <f t="shared" si="153"/>
        <v>4.6162169006704818</v>
      </c>
      <c r="U306" s="105" t="s">
        <v>56</v>
      </c>
      <c r="V306" s="121">
        <v>0.88987313747864705</v>
      </c>
      <c r="W306" s="121">
        <v>0</v>
      </c>
      <c r="X306" s="121">
        <v>0</v>
      </c>
      <c r="Y306" s="121">
        <v>0</v>
      </c>
      <c r="Z306" s="121">
        <v>2.0578316304193716</v>
      </c>
      <c r="AA306" s="121">
        <v>0</v>
      </c>
      <c r="AB306" s="121">
        <v>0</v>
      </c>
      <c r="AC306" s="122">
        <v>1.6685121327724632</v>
      </c>
      <c r="AD306" s="121">
        <v>1.6685121327724632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54"/>
        <v>4.6162169006704818</v>
      </c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</row>
    <row r="307" spans="1:56" ht="15">
      <c r="A307" s="29" t="s">
        <v>22</v>
      </c>
      <c r="B307" s="44">
        <v>15.624394150962011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152"/>
        <v>15.624394150962011</v>
      </c>
      <c r="K307" s="76" t="s">
        <v>22</v>
      </c>
      <c r="L307" s="44">
        <v>15.624394150962011</v>
      </c>
      <c r="M307" s="44">
        <v>0</v>
      </c>
      <c r="N307" s="44">
        <v>0</v>
      </c>
      <c r="O307" s="44">
        <v>0</v>
      </c>
      <c r="P307" s="44">
        <v>1.1019472213742161</v>
      </c>
      <c r="Q307" s="44">
        <v>0</v>
      </c>
      <c r="R307" s="86">
        <v>0</v>
      </c>
      <c r="S307" s="87">
        <f t="shared" si="153"/>
        <v>16.726341372336229</v>
      </c>
      <c r="U307" s="106" t="s">
        <v>22</v>
      </c>
      <c r="V307" s="117">
        <v>15.624394150962011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1.1019472213742161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54"/>
        <v>16.726341372336229</v>
      </c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</row>
    <row r="308" spans="1:56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152"/>
        <v>0</v>
      </c>
      <c r="K308" s="75" t="s">
        <v>21</v>
      </c>
      <c r="L308" s="88">
        <v>0</v>
      </c>
      <c r="M308" s="88">
        <v>0</v>
      </c>
      <c r="N308" s="88">
        <v>0</v>
      </c>
      <c r="O308" s="88">
        <v>0</v>
      </c>
      <c r="P308" s="88">
        <v>0</v>
      </c>
      <c r="Q308" s="88">
        <v>0</v>
      </c>
      <c r="R308" s="89">
        <v>0</v>
      </c>
      <c r="S308" s="90">
        <f t="shared" si="153"/>
        <v>0</v>
      </c>
      <c r="U308" s="105" t="s">
        <v>57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54"/>
        <v>0</v>
      </c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</row>
    <row r="309" spans="1:56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152"/>
        <v>0</v>
      </c>
      <c r="K309" s="77" t="s">
        <v>60</v>
      </c>
      <c r="L309" s="44">
        <v>0</v>
      </c>
      <c r="M309" s="44">
        <v>0</v>
      </c>
      <c r="N309" s="44">
        <v>0</v>
      </c>
      <c r="O309" s="44">
        <v>0</v>
      </c>
      <c r="P309" s="44">
        <v>0</v>
      </c>
      <c r="Q309" s="44">
        <v>0</v>
      </c>
      <c r="R309" s="86">
        <v>0</v>
      </c>
      <c r="S309" s="87">
        <f t="shared" si="153"/>
        <v>0</v>
      </c>
      <c r="U309" s="107" t="s">
        <v>58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54"/>
        <v>0</v>
      </c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</row>
    <row r="310" spans="1:56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152"/>
        <v>0</v>
      </c>
      <c r="K310" s="78" t="s">
        <v>23</v>
      </c>
      <c r="L310" s="91">
        <v>0</v>
      </c>
      <c r="M310" s="91">
        <v>0</v>
      </c>
      <c r="N310" s="91">
        <v>0</v>
      </c>
      <c r="O310" s="91">
        <v>0</v>
      </c>
      <c r="P310" s="91">
        <v>0</v>
      </c>
      <c r="Q310" s="91">
        <v>0</v>
      </c>
      <c r="R310" s="92">
        <v>0</v>
      </c>
      <c r="S310" s="93">
        <f t="shared" si="153"/>
        <v>0</v>
      </c>
      <c r="U310" s="108" t="s">
        <v>61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54"/>
        <v>0</v>
      </c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</row>
    <row r="311" spans="1:56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152"/>
        <v>0</v>
      </c>
      <c r="K311" s="79" t="s">
        <v>19</v>
      </c>
      <c r="L311" s="64">
        <v>0</v>
      </c>
      <c r="M311" s="64">
        <v>0</v>
      </c>
      <c r="N311" s="64">
        <v>0</v>
      </c>
      <c r="O311" s="64">
        <v>0</v>
      </c>
      <c r="P311" s="64">
        <v>0</v>
      </c>
      <c r="Q311" s="64">
        <v>0</v>
      </c>
      <c r="R311" s="94">
        <v>0</v>
      </c>
      <c r="S311" s="95">
        <f t="shared" si="153"/>
        <v>0</v>
      </c>
      <c r="U311" s="109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54"/>
        <v>0</v>
      </c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</row>
    <row r="312" spans="1:56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152"/>
        <v>0</v>
      </c>
      <c r="K312" s="78" t="s">
        <v>20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s="91">
        <v>0</v>
      </c>
      <c r="R312" s="92">
        <v>0</v>
      </c>
      <c r="S312" s="93">
        <f t="shared" si="153"/>
        <v>0</v>
      </c>
      <c r="U312" s="108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54"/>
        <v>0</v>
      </c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</row>
    <row r="313" spans="1:56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152"/>
        <v>0</v>
      </c>
      <c r="K313" s="80" t="s">
        <v>11</v>
      </c>
      <c r="L313" s="54">
        <v>0</v>
      </c>
      <c r="M313" s="54">
        <v>0</v>
      </c>
      <c r="N313" s="54">
        <v>0</v>
      </c>
      <c r="O313" s="54">
        <v>0</v>
      </c>
      <c r="P313" s="54">
        <v>0</v>
      </c>
      <c r="Q313" s="54">
        <v>0</v>
      </c>
      <c r="R313" s="96">
        <v>0</v>
      </c>
      <c r="S313" s="97">
        <f t="shared" si="153"/>
        <v>0</v>
      </c>
      <c r="U313" s="109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54"/>
        <v>0</v>
      </c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</row>
    <row r="314" spans="1:56" ht="15">
      <c r="A314" s="35" t="s">
        <v>26</v>
      </c>
      <c r="B314" s="69">
        <f>SUM(B293:B309)</f>
        <v>177.19604928546613</v>
      </c>
      <c r="C314" s="69">
        <f t="shared" ref="C314:I314" si="155">SUM(C293:C309)</f>
        <v>421.85014934467034</v>
      </c>
      <c r="D314" s="69">
        <f t="shared" si="155"/>
        <v>118.96508962989533</v>
      </c>
      <c r="E314" s="69">
        <f t="shared" si="155"/>
        <v>353.69567747801756</v>
      </c>
      <c r="F314" s="69">
        <f t="shared" si="155"/>
        <v>0</v>
      </c>
      <c r="G314" s="69">
        <f t="shared" si="155"/>
        <v>22.179247018228089</v>
      </c>
      <c r="H314" s="70">
        <f t="shared" si="155"/>
        <v>0</v>
      </c>
      <c r="I314" s="40">
        <f t="shared" si="155"/>
        <v>1093.8862127562775</v>
      </c>
      <c r="K314" s="81" t="s">
        <v>26</v>
      </c>
      <c r="L314" s="69">
        <f>SUM(L293:L309)</f>
        <v>177.19604928546613</v>
      </c>
      <c r="M314" s="69">
        <f t="shared" ref="M314:S314" si="156">SUM(M293:M309)</f>
        <v>421.85014934467034</v>
      </c>
      <c r="N314" s="69">
        <f t="shared" si="156"/>
        <v>118.96508962989533</v>
      </c>
      <c r="O314" s="69">
        <f t="shared" si="156"/>
        <v>353.69567747801756</v>
      </c>
      <c r="P314" s="69">
        <f t="shared" si="156"/>
        <v>244.9768619637824</v>
      </c>
      <c r="Q314" s="69">
        <f t="shared" si="156"/>
        <v>22.179247018228089</v>
      </c>
      <c r="R314" s="70">
        <f t="shared" si="156"/>
        <v>0</v>
      </c>
      <c r="S314" s="98">
        <f t="shared" si="156"/>
        <v>1338.86307472006</v>
      </c>
      <c r="U314" s="110" t="s">
        <v>59</v>
      </c>
      <c r="V314" s="130">
        <f>SUM(V293:V309)</f>
        <v>117.94294173217179</v>
      </c>
      <c r="W314" s="130">
        <f t="shared" ref="W314:AH314" si="157">SUM(W293:W309)</f>
        <v>30.182511542023182</v>
      </c>
      <c r="X314" s="130">
        <f t="shared" si="157"/>
        <v>22.179247018228089</v>
      </c>
      <c r="Y314" s="130">
        <f t="shared" si="157"/>
        <v>421.85014934467034</v>
      </c>
      <c r="Z314" s="130">
        <f t="shared" si="157"/>
        <v>92.39883725735406</v>
      </c>
      <c r="AA314" s="130">
        <f t="shared" si="157"/>
        <v>315.21268430180675</v>
      </c>
      <c r="AB314" s="130">
        <f t="shared" si="157"/>
        <v>244.9768619637824</v>
      </c>
      <c r="AC314" s="130">
        <f t="shared" si="157"/>
        <v>94.119841560023303</v>
      </c>
      <c r="AD314" s="131">
        <f t="shared" si="157"/>
        <v>29.070596011271181</v>
      </c>
      <c r="AE314" s="131">
        <f t="shared" si="157"/>
        <v>38.482993176210826</v>
      </c>
      <c r="AF314" s="131">
        <f t="shared" si="157"/>
        <v>0</v>
      </c>
      <c r="AG314" s="131">
        <f t="shared" si="157"/>
        <v>26.566252372541278</v>
      </c>
      <c r="AH314" s="131">
        <f t="shared" si="157"/>
        <v>0</v>
      </c>
      <c r="AI314" s="132">
        <f>SUM(V314:AC314)</f>
        <v>1338.86307472006</v>
      </c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</row>
    <row r="315" spans="1:56" s="3" customFormat="1" ht="15" thickBot="1">
      <c r="A315" s="32" t="s">
        <v>83</v>
      </c>
      <c r="B315" s="49">
        <f>IF($I314=0,"-",B314/$I314)</f>
        <v>0.1619876429733795</v>
      </c>
      <c r="C315" s="49">
        <f t="shared" ref="C315:H315" si="158">IF($I314=0,"-",C314/$I314)</f>
        <v>0.38564353808037288</v>
      </c>
      <c r="D315" s="49">
        <f t="shared" si="158"/>
        <v>0.10875453794242242</v>
      </c>
      <c r="E315" s="49">
        <f t="shared" si="158"/>
        <v>0.32333863737692292</v>
      </c>
      <c r="F315" s="49">
        <f t="shared" si="158"/>
        <v>0</v>
      </c>
      <c r="G315" s="49">
        <f t="shared" si="158"/>
        <v>2.027564362690228E-2</v>
      </c>
      <c r="H315" s="71">
        <f t="shared" si="158"/>
        <v>0</v>
      </c>
      <c r="I315" s="50">
        <f>SUM(B315:H315)</f>
        <v>1</v>
      </c>
      <c r="J315" s="5"/>
      <c r="K315" s="82" t="s">
        <v>83</v>
      </c>
      <c r="L315" s="99">
        <f>IF($S314=0,"-",L314/$S314)</f>
        <v>0.13234814868765848</v>
      </c>
      <c r="M315" s="99">
        <f t="shared" ref="M315:R315" si="159">IF($S314=0,"-",M314/$S314)</f>
        <v>0.31508087519171746</v>
      </c>
      <c r="N315" s="99">
        <f t="shared" si="159"/>
        <v>8.8855307070717066E-2</v>
      </c>
      <c r="O315" s="99">
        <f t="shared" si="159"/>
        <v>0.26417613881238083</v>
      </c>
      <c r="P315" s="99">
        <f t="shared" si="159"/>
        <v>0.18297379813466294</v>
      </c>
      <c r="Q315" s="99">
        <f t="shared" si="159"/>
        <v>1.6565732102863096E-2</v>
      </c>
      <c r="R315" s="100">
        <f t="shared" si="159"/>
        <v>0</v>
      </c>
      <c r="S315" s="101">
        <f>SUM(L315:R315)</f>
        <v>0.99999999999999978</v>
      </c>
      <c r="T315" s="5"/>
      <c r="U315" s="111" t="s">
        <v>83</v>
      </c>
      <c r="V315" s="133">
        <f>+V314/$AI314</f>
        <v>8.8091862386175834E-2</v>
      </c>
      <c r="W315" s="133">
        <f t="shared" ref="W315:AH315" si="160">+W314/$AI314</f>
        <v>2.2543389321819915E-2</v>
      </c>
      <c r="X315" s="133">
        <f t="shared" si="160"/>
        <v>1.6565732102863096E-2</v>
      </c>
      <c r="Y315" s="133">
        <f t="shared" si="160"/>
        <v>0.31508087519171746</v>
      </c>
      <c r="Z315" s="133">
        <f t="shared" si="160"/>
        <v>6.9012910283356294E-2</v>
      </c>
      <c r="AA315" s="133">
        <f t="shared" si="160"/>
        <v>0.23543310010824958</v>
      </c>
      <c r="AB315" s="133">
        <f t="shared" si="160"/>
        <v>0.18297379813466294</v>
      </c>
      <c r="AC315" s="133">
        <f t="shared" si="160"/>
        <v>7.0298332471154759E-2</v>
      </c>
      <c r="AD315" s="133">
        <f t="shared" si="160"/>
        <v>2.1712896979662756E-2</v>
      </c>
      <c r="AE315" s="133">
        <f t="shared" si="160"/>
        <v>2.8743038704131228E-2</v>
      </c>
      <c r="AF315" s="133">
        <f t="shared" si="160"/>
        <v>0</v>
      </c>
      <c r="AG315" s="133">
        <f t="shared" si="160"/>
        <v>1.9842396787360769E-2</v>
      </c>
      <c r="AH315" s="133">
        <f t="shared" si="160"/>
        <v>0</v>
      </c>
      <c r="AI315" s="134">
        <f>SUM(V315:AC315)</f>
        <v>1</v>
      </c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</row>
    <row r="316" spans="1:56" ht="15" thickBot="1">
      <c r="A316" s="33"/>
      <c r="B316" s="33"/>
      <c r="C316" s="33"/>
      <c r="D316" s="33"/>
      <c r="E316" s="33"/>
      <c r="F316" s="33"/>
      <c r="G316" s="33"/>
      <c r="H316" s="33"/>
      <c r="I316" s="33"/>
      <c r="K316" s="33"/>
      <c r="L316" s="33"/>
      <c r="M316" s="33"/>
      <c r="N316" s="33"/>
      <c r="O316" s="33"/>
      <c r="P316" s="33"/>
      <c r="Q316" s="33"/>
      <c r="R316" s="33"/>
      <c r="S316" s="33"/>
      <c r="U316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</row>
    <row r="317" spans="1:56" ht="42.7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  <c r="K317" s="407" t="s">
        <v>35</v>
      </c>
      <c r="L317" s="84" t="s">
        <v>0</v>
      </c>
      <c r="M317" s="84" t="s">
        <v>1</v>
      </c>
      <c r="N317" s="84" t="s">
        <v>2</v>
      </c>
      <c r="O317" s="84" t="s">
        <v>3</v>
      </c>
      <c r="P317" s="84" t="s">
        <v>27</v>
      </c>
      <c r="Q317" s="84" t="s">
        <v>4</v>
      </c>
      <c r="R317" s="84" t="s">
        <v>5</v>
      </c>
      <c r="S317" s="85" t="s">
        <v>6</v>
      </c>
      <c r="U317" s="415" t="s">
        <v>35</v>
      </c>
      <c r="V317" s="114" t="s">
        <v>68</v>
      </c>
      <c r="W317" s="114" t="s">
        <v>69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51</v>
      </c>
      <c r="AC317" s="114" t="s">
        <v>63</v>
      </c>
      <c r="AD317" s="115" t="s">
        <v>70</v>
      </c>
      <c r="AE317" s="115" t="s">
        <v>71</v>
      </c>
      <c r="AF317" s="115" t="s">
        <v>72</v>
      </c>
      <c r="AG317" s="115" t="s">
        <v>73</v>
      </c>
      <c r="AH317" s="115" t="s">
        <v>74</v>
      </c>
      <c r="AI317" s="116" t="s">
        <v>59</v>
      </c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</row>
    <row r="318" spans="1:56" ht="15" customHeight="1">
      <c r="A318" s="447" t="s">
        <v>35</v>
      </c>
      <c r="B318" s="387" t="s">
        <v>115</v>
      </c>
      <c r="C318" s="388"/>
      <c r="D318" s="388"/>
      <c r="E318" s="388"/>
      <c r="F318" s="388"/>
      <c r="G318" s="388"/>
      <c r="H318" s="388"/>
      <c r="I318" s="389"/>
      <c r="K318" s="408" t="s">
        <v>35</v>
      </c>
      <c r="L318" s="390" t="s">
        <v>115</v>
      </c>
      <c r="M318" s="391"/>
      <c r="N318" s="391"/>
      <c r="O318" s="391"/>
      <c r="P318" s="391"/>
      <c r="Q318" s="391"/>
      <c r="R318" s="391"/>
      <c r="S318" s="392"/>
      <c r="U318" s="416" t="s">
        <v>35</v>
      </c>
      <c r="V318" s="413" t="s">
        <v>115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</row>
    <row r="319" spans="1:56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  <c r="K319" s="83" t="s">
        <v>7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8">
        <v>0</v>
      </c>
      <c r="R319" s="102">
        <v>0</v>
      </c>
      <c r="S319" s="103">
        <f>SUM(L319:R319)</f>
        <v>0</v>
      </c>
      <c r="U319" s="104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</row>
    <row r="320" spans="1:56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161">SUM(B320:H320)</f>
        <v>0</v>
      </c>
      <c r="K320" s="75" t="s">
        <v>8</v>
      </c>
      <c r="L320" s="88">
        <v>0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89">
        <v>0</v>
      </c>
      <c r="S320" s="90">
        <f t="shared" ref="S320:S339" si="162">SUM(L320:R320)</f>
        <v>0</v>
      </c>
      <c r="U320" s="105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63">SUM(V320:AC320)</f>
        <v>0</v>
      </c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</row>
    <row r="321" spans="1:56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161"/>
        <v>0</v>
      </c>
      <c r="K321" s="76" t="s">
        <v>10</v>
      </c>
      <c r="L321" s="44">
        <v>0</v>
      </c>
      <c r="M321" s="44">
        <v>0</v>
      </c>
      <c r="N321" s="44">
        <v>0</v>
      </c>
      <c r="O321" s="44">
        <v>0</v>
      </c>
      <c r="P321" s="44">
        <v>0</v>
      </c>
      <c r="Q321" s="44">
        <v>0</v>
      </c>
      <c r="R321" s="86">
        <v>0</v>
      </c>
      <c r="S321" s="87">
        <f t="shared" si="162"/>
        <v>0</v>
      </c>
      <c r="U321" s="106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63"/>
        <v>0</v>
      </c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</row>
    <row r="322" spans="1:56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161"/>
        <v>0</v>
      </c>
      <c r="K322" s="75" t="s">
        <v>52</v>
      </c>
      <c r="L322" s="88">
        <v>0</v>
      </c>
      <c r="M322" s="88">
        <v>0</v>
      </c>
      <c r="N322" s="88">
        <v>0</v>
      </c>
      <c r="O322" s="88">
        <v>0</v>
      </c>
      <c r="P322" s="88">
        <v>0</v>
      </c>
      <c r="Q322" s="88">
        <v>0</v>
      </c>
      <c r="R322" s="89">
        <v>0</v>
      </c>
      <c r="S322" s="90">
        <f t="shared" si="162"/>
        <v>0</v>
      </c>
      <c r="U322" s="105" t="s">
        <v>52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63"/>
        <v>0</v>
      </c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</row>
    <row r="323" spans="1:56" ht="15">
      <c r="A323" s="29" t="s">
        <v>16</v>
      </c>
      <c r="B323" s="44">
        <v>4.9389914310130232</v>
      </c>
      <c r="C323" s="44">
        <v>13.375917217113006</v>
      </c>
      <c r="D323" s="44">
        <v>7.4850945685924462</v>
      </c>
      <c r="E323" s="44">
        <v>0</v>
      </c>
      <c r="F323" s="457"/>
      <c r="G323" s="44">
        <v>0</v>
      </c>
      <c r="H323" s="45">
        <v>0</v>
      </c>
      <c r="I323" s="40">
        <f t="shared" si="161"/>
        <v>25.800003216718473</v>
      </c>
      <c r="K323" s="76" t="s">
        <v>16</v>
      </c>
      <c r="L323" s="44">
        <v>4.9389914310130232</v>
      </c>
      <c r="M323" s="44">
        <v>13.375917217113006</v>
      </c>
      <c r="N323" s="44">
        <v>7.4850945685924462</v>
      </c>
      <c r="O323" s="44">
        <v>0</v>
      </c>
      <c r="P323" s="44">
        <v>0</v>
      </c>
      <c r="Q323" s="44">
        <v>0</v>
      </c>
      <c r="R323" s="86">
        <v>0</v>
      </c>
      <c r="S323" s="87">
        <f t="shared" si="162"/>
        <v>25.800003216718473</v>
      </c>
      <c r="U323" s="106" t="s">
        <v>16</v>
      </c>
      <c r="V323" s="117">
        <v>4.9389914310130232</v>
      </c>
      <c r="W323" s="117">
        <v>0</v>
      </c>
      <c r="X323" s="117">
        <v>0</v>
      </c>
      <c r="Y323" s="117">
        <v>13.375917217113006</v>
      </c>
      <c r="Z323" s="117">
        <v>7.4850945685924462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63"/>
        <v>25.800003216718473</v>
      </c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</row>
    <row r="324" spans="1:56" ht="15">
      <c r="A324" s="28" t="s">
        <v>64</v>
      </c>
      <c r="B324" s="41">
        <v>9.6371066651236799</v>
      </c>
      <c r="C324" s="41">
        <v>4.278484491153695E-4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161"/>
        <v>9.6375345135727954</v>
      </c>
      <c r="K324" s="75" t="s">
        <v>64</v>
      </c>
      <c r="L324" s="88">
        <v>9.6371066651236799</v>
      </c>
      <c r="M324" s="88">
        <v>4.278484491153695E-4</v>
      </c>
      <c r="N324" s="88">
        <v>0</v>
      </c>
      <c r="O324" s="88">
        <v>0</v>
      </c>
      <c r="P324" s="88">
        <v>0</v>
      </c>
      <c r="Q324" s="88">
        <v>0</v>
      </c>
      <c r="R324" s="89">
        <v>0</v>
      </c>
      <c r="S324" s="90">
        <f t="shared" si="162"/>
        <v>9.6375345135727954</v>
      </c>
      <c r="U324" s="105" t="s">
        <v>53</v>
      </c>
      <c r="V324" s="121">
        <v>9.632401838209951</v>
      </c>
      <c r="W324" s="121">
        <v>0</v>
      </c>
      <c r="X324" s="121">
        <v>0</v>
      </c>
      <c r="Y324" s="121">
        <v>4.278484491153695E-4</v>
      </c>
      <c r="Z324" s="121">
        <v>0</v>
      </c>
      <c r="AA324" s="121">
        <v>0</v>
      </c>
      <c r="AB324" s="121">
        <v>0</v>
      </c>
      <c r="AC324" s="122">
        <v>4.7048269137281787E-3</v>
      </c>
      <c r="AD324" s="121">
        <v>4.7048269137281787E-3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63"/>
        <v>9.6375345135727954</v>
      </c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</row>
    <row r="325" spans="1:56" ht="15">
      <c r="A325" s="29" t="s">
        <v>54</v>
      </c>
      <c r="B325" s="44">
        <v>0</v>
      </c>
      <c r="C325" s="44">
        <v>0</v>
      </c>
      <c r="D325" s="44">
        <v>0</v>
      </c>
      <c r="E325" s="44">
        <v>1.8278188986518462</v>
      </c>
      <c r="F325" s="457"/>
      <c r="G325" s="44">
        <v>0</v>
      </c>
      <c r="H325" s="45">
        <v>0</v>
      </c>
      <c r="I325" s="40">
        <f t="shared" si="161"/>
        <v>1.8278188986518462</v>
      </c>
      <c r="K325" s="76" t="s">
        <v>54</v>
      </c>
      <c r="L325" s="44">
        <v>0</v>
      </c>
      <c r="M325" s="44">
        <v>0</v>
      </c>
      <c r="N325" s="44">
        <v>0</v>
      </c>
      <c r="O325" s="44">
        <v>1.8278188986518462</v>
      </c>
      <c r="P325" s="44">
        <v>28.415477327483448</v>
      </c>
      <c r="Q325" s="44">
        <v>0</v>
      </c>
      <c r="R325" s="86">
        <v>0</v>
      </c>
      <c r="S325" s="87">
        <f t="shared" si="162"/>
        <v>30.243296226135293</v>
      </c>
      <c r="U325" s="106" t="s">
        <v>54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1.8278188986518462</v>
      </c>
      <c r="AB325" s="117">
        <v>28.415477327483448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63"/>
        <v>30.243296226135293</v>
      </c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</row>
    <row r="326" spans="1:56" ht="15">
      <c r="A326" s="28" t="s">
        <v>12</v>
      </c>
      <c r="B326" s="41">
        <v>0</v>
      </c>
      <c r="C326" s="41">
        <v>0</v>
      </c>
      <c r="D326" s="41">
        <v>0</v>
      </c>
      <c r="E326" s="41">
        <v>0</v>
      </c>
      <c r="F326" s="457"/>
      <c r="G326" s="41">
        <v>0</v>
      </c>
      <c r="H326" s="42">
        <v>0</v>
      </c>
      <c r="I326" s="43">
        <f t="shared" si="161"/>
        <v>0</v>
      </c>
      <c r="K326" s="75" t="s">
        <v>12</v>
      </c>
      <c r="L326" s="88">
        <v>0</v>
      </c>
      <c r="M326" s="88">
        <v>0</v>
      </c>
      <c r="N326" s="88">
        <v>0</v>
      </c>
      <c r="O326" s="88">
        <v>0</v>
      </c>
      <c r="P326" s="88">
        <v>10.450326180325021</v>
      </c>
      <c r="Q326" s="88">
        <v>0</v>
      </c>
      <c r="R326" s="89">
        <v>0</v>
      </c>
      <c r="S326" s="90">
        <f t="shared" si="162"/>
        <v>10.450326180325021</v>
      </c>
      <c r="U326" s="105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10.450326180325021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63"/>
        <v>10.450326180325021</v>
      </c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</row>
    <row r="327" spans="1:56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161"/>
        <v>0</v>
      </c>
      <c r="K327" s="76" t="s">
        <v>55</v>
      </c>
      <c r="L327" s="44">
        <v>0</v>
      </c>
      <c r="M327" s="44">
        <v>0</v>
      </c>
      <c r="N327" s="44">
        <v>0</v>
      </c>
      <c r="O327" s="44">
        <v>0</v>
      </c>
      <c r="P327" s="44">
        <v>0</v>
      </c>
      <c r="Q327" s="44">
        <v>0</v>
      </c>
      <c r="R327" s="86">
        <v>0</v>
      </c>
      <c r="S327" s="87">
        <f t="shared" si="162"/>
        <v>0</v>
      </c>
      <c r="U327" s="106" t="s">
        <v>55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63"/>
        <v>0</v>
      </c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</row>
    <row r="328" spans="1:56" ht="15">
      <c r="A328" s="28" t="s">
        <v>17</v>
      </c>
      <c r="B328" s="41">
        <v>9.5670270810554084E-2</v>
      </c>
      <c r="C328" s="41">
        <v>0</v>
      </c>
      <c r="D328" s="41">
        <v>1.2183828799068378E-3</v>
      </c>
      <c r="E328" s="41">
        <v>0</v>
      </c>
      <c r="F328" s="457"/>
      <c r="G328" s="41">
        <v>0</v>
      </c>
      <c r="H328" s="42">
        <v>0</v>
      </c>
      <c r="I328" s="43">
        <f t="shared" si="161"/>
        <v>9.6888653690460916E-2</v>
      </c>
      <c r="K328" s="75" t="s">
        <v>17</v>
      </c>
      <c r="L328" s="88">
        <v>9.5670270810554084E-2</v>
      </c>
      <c r="M328" s="88">
        <v>0</v>
      </c>
      <c r="N328" s="88">
        <v>1.2183828799068378E-3</v>
      </c>
      <c r="O328" s="88">
        <v>0</v>
      </c>
      <c r="P328" s="88">
        <v>0</v>
      </c>
      <c r="Q328" s="88">
        <v>0</v>
      </c>
      <c r="R328" s="89">
        <v>0</v>
      </c>
      <c r="S328" s="90">
        <f t="shared" si="162"/>
        <v>9.6888653690460916E-2</v>
      </c>
      <c r="U328" s="105" t="s">
        <v>17</v>
      </c>
      <c r="V328" s="121">
        <v>0</v>
      </c>
      <c r="W328" s="121">
        <v>9.5670270810554084E-2</v>
      </c>
      <c r="X328" s="121">
        <v>0</v>
      </c>
      <c r="Y328" s="121">
        <v>0</v>
      </c>
      <c r="Z328" s="121">
        <v>0</v>
      </c>
      <c r="AA328" s="121">
        <v>0</v>
      </c>
      <c r="AB328" s="121">
        <v>0</v>
      </c>
      <c r="AC328" s="122">
        <v>1.2183828799068378E-3</v>
      </c>
      <c r="AD328" s="121">
        <v>0</v>
      </c>
      <c r="AE328" s="121">
        <v>0</v>
      </c>
      <c r="AF328" s="121">
        <v>0</v>
      </c>
      <c r="AG328" s="121">
        <v>1.2183828799068378E-3</v>
      </c>
      <c r="AH328" s="121">
        <v>0</v>
      </c>
      <c r="AI328" s="123">
        <f t="shared" si="163"/>
        <v>9.6888653690460916E-2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</row>
    <row r="329" spans="1:56" ht="15">
      <c r="A329" s="29" t="s">
        <v>139</v>
      </c>
      <c r="B329" s="44">
        <v>38.141372670988609</v>
      </c>
      <c r="C329" s="44">
        <v>412.94005146057378</v>
      </c>
      <c r="D329" s="44">
        <v>85.3332789854922</v>
      </c>
      <c r="E329" s="44">
        <v>0</v>
      </c>
      <c r="F329" s="457"/>
      <c r="G329" s="44">
        <v>0</v>
      </c>
      <c r="H329" s="45">
        <v>0</v>
      </c>
      <c r="I329" s="40">
        <f t="shared" si="161"/>
        <v>536.41470311705461</v>
      </c>
      <c r="K329" s="76" t="s">
        <v>139</v>
      </c>
      <c r="L329" s="44">
        <v>38.141372670988609</v>
      </c>
      <c r="M329" s="44">
        <v>412.94005146057378</v>
      </c>
      <c r="N329" s="44">
        <v>85.3332789854922</v>
      </c>
      <c r="O329" s="44">
        <v>0</v>
      </c>
      <c r="P329" s="44">
        <v>0</v>
      </c>
      <c r="Q329" s="44">
        <v>0</v>
      </c>
      <c r="R329" s="86">
        <v>0</v>
      </c>
      <c r="S329" s="87">
        <f t="shared" si="162"/>
        <v>536.41470311705461</v>
      </c>
      <c r="U329" s="106" t="s">
        <v>139</v>
      </c>
      <c r="V329" s="117">
        <v>37.396932228823104</v>
      </c>
      <c r="W329" s="117">
        <v>0</v>
      </c>
      <c r="X329" s="117">
        <v>0</v>
      </c>
      <c r="Y329" s="117">
        <v>412.94005146057378</v>
      </c>
      <c r="Z329" s="117">
        <v>24.569155440850338</v>
      </c>
      <c r="AA329" s="117">
        <v>0</v>
      </c>
      <c r="AB329" s="117">
        <v>0</v>
      </c>
      <c r="AC329" s="118">
        <v>61.508563986807374</v>
      </c>
      <c r="AD329" s="117">
        <v>0.74444044216550775</v>
      </c>
      <c r="AE329" s="117">
        <v>0</v>
      </c>
      <c r="AF329" s="117">
        <v>0</v>
      </c>
      <c r="AG329" s="117">
        <v>60.764123544641869</v>
      </c>
      <c r="AH329" s="117">
        <v>0</v>
      </c>
      <c r="AI329" s="120">
        <f t="shared" si="163"/>
        <v>536.41470311705461</v>
      </c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</row>
    <row r="330" spans="1:56" ht="15">
      <c r="A330" s="28" t="s">
        <v>25</v>
      </c>
      <c r="B330" s="41">
        <v>24.296027394119335</v>
      </c>
      <c r="C330" s="41">
        <v>1.4084894117964479</v>
      </c>
      <c r="D330" s="41">
        <v>2.9488015423258798</v>
      </c>
      <c r="E330" s="41">
        <v>354.282840884341</v>
      </c>
      <c r="F330" s="457"/>
      <c r="G330" s="41">
        <v>17.304802240049995</v>
      </c>
      <c r="H330" s="42">
        <v>0</v>
      </c>
      <c r="I330" s="43">
        <f t="shared" si="161"/>
        <v>400.24096147263265</v>
      </c>
      <c r="K330" s="75" t="s">
        <v>25</v>
      </c>
      <c r="L330" s="88">
        <v>24.296027394119335</v>
      </c>
      <c r="M330" s="88">
        <v>1.4084894117964479</v>
      </c>
      <c r="N330" s="88">
        <v>2.9488015423258798</v>
      </c>
      <c r="O330" s="88">
        <v>354.282840884341</v>
      </c>
      <c r="P330" s="88">
        <v>0.60072301278010554</v>
      </c>
      <c r="Q330" s="88">
        <v>17.304802240049995</v>
      </c>
      <c r="R330" s="89">
        <v>0</v>
      </c>
      <c r="S330" s="90">
        <f t="shared" si="162"/>
        <v>400.84168448541277</v>
      </c>
      <c r="U330" s="105" t="s">
        <v>25</v>
      </c>
      <c r="V330" s="121">
        <v>0.70370244791934544</v>
      </c>
      <c r="W330" s="121">
        <v>7.2789597918400553</v>
      </c>
      <c r="X330" s="121">
        <v>17.304802240049995</v>
      </c>
      <c r="Y330" s="121">
        <v>1.4084894117964479</v>
      </c>
      <c r="Z330" s="121">
        <v>2.4379282280576991E-2</v>
      </c>
      <c r="AA330" s="121">
        <v>349.16704375860149</v>
      </c>
      <c r="AB330" s="121">
        <v>0.60072301278010554</v>
      </c>
      <c r="AC330" s="122">
        <v>24.353584540144759</v>
      </c>
      <c r="AD330" s="121">
        <v>16.313365154359936</v>
      </c>
      <c r="AE330" s="121">
        <v>5.1157971257395216</v>
      </c>
      <c r="AF330" s="121">
        <v>0</v>
      </c>
      <c r="AG330" s="121">
        <v>2.9244222600453029</v>
      </c>
      <c r="AH330" s="121">
        <v>0</v>
      </c>
      <c r="AI330" s="123">
        <f t="shared" si="163"/>
        <v>400.84168448541283</v>
      </c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</row>
    <row r="331" spans="1:56" ht="15">
      <c r="A331" s="29" t="s">
        <v>24</v>
      </c>
      <c r="B331" s="44">
        <v>3.4630475636959561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161"/>
        <v>3.4630475636959561</v>
      </c>
      <c r="K331" s="76" t="s">
        <v>24</v>
      </c>
      <c r="L331" s="44">
        <v>3.4630475636959561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86">
        <v>0</v>
      </c>
      <c r="S331" s="87">
        <f t="shared" si="162"/>
        <v>3.4630475636959561</v>
      </c>
      <c r="U331" s="106" t="s">
        <v>24</v>
      </c>
      <c r="V331" s="117">
        <v>3.2128242031350158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0.25022336056094036</v>
      </c>
      <c r="AD331" s="117">
        <v>0.25022336056094036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63"/>
        <v>3.4630475636959561</v>
      </c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</row>
    <row r="332" spans="1:56" ht="15">
      <c r="A332" s="28" t="s">
        <v>56</v>
      </c>
      <c r="B332" s="41">
        <v>0</v>
      </c>
      <c r="C332" s="41">
        <v>0.23356216868264379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161"/>
        <v>0.23356216868264379</v>
      </c>
      <c r="K332" s="75" t="s">
        <v>56</v>
      </c>
      <c r="L332" s="88">
        <v>0</v>
      </c>
      <c r="M332" s="88">
        <v>0.23356216868264379</v>
      </c>
      <c r="N332" s="88">
        <v>0</v>
      </c>
      <c r="O332" s="88">
        <v>0</v>
      </c>
      <c r="P332" s="88">
        <v>0</v>
      </c>
      <c r="Q332" s="88">
        <v>0</v>
      </c>
      <c r="R332" s="89">
        <v>0</v>
      </c>
      <c r="S332" s="90">
        <f t="shared" si="162"/>
        <v>0.23356216868264379</v>
      </c>
      <c r="U332" s="105" t="s">
        <v>56</v>
      </c>
      <c r="V332" s="121">
        <v>0</v>
      </c>
      <c r="W332" s="121">
        <v>0</v>
      </c>
      <c r="X332" s="121">
        <v>0</v>
      </c>
      <c r="Y332" s="121">
        <v>0.23356216868264379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63"/>
        <v>0.23356216868264379</v>
      </c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</row>
    <row r="333" spans="1:56" ht="15">
      <c r="A333" s="29" t="s">
        <v>22</v>
      </c>
      <c r="B333" s="44">
        <v>0</v>
      </c>
      <c r="C333" s="44">
        <v>0.81895915793176521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161"/>
        <v>0.81895915793176521</v>
      </c>
      <c r="K333" s="76" t="s">
        <v>22</v>
      </c>
      <c r="L333" s="44">
        <v>0</v>
      </c>
      <c r="M333" s="44">
        <v>0.81895915793176521</v>
      </c>
      <c r="N333" s="44">
        <v>0</v>
      </c>
      <c r="O333" s="44">
        <v>0</v>
      </c>
      <c r="P333" s="44">
        <v>0.13286692969517683</v>
      </c>
      <c r="Q333" s="44">
        <v>0</v>
      </c>
      <c r="R333" s="86">
        <v>0</v>
      </c>
      <c r="S333" s="87">
        <f t="shared" si="162"/>
        <v>0.95182608762694199</v>
      </c>
      <c r="U333" s="106" t="s">
        <v>22</v>
      </c>
      <c r="V333" s="117">
        <v>0</v>
      </c>
      <c r="W333" s="117">
        <v>0</v>
      </c>
      <c r="X333" s="117">
        <v>0</v>
      </c>
      <c r="Y333" s="117">
        <v>0.81895915793176521</v>
      </c>
      <c r="Z333" s="117">
        <v>0</v>
      </c>
      <c r="AA333" s="117">
        <v>0</v>
      </c>
      <c r="AB333" s="117">
        <v>0.13286692969517683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63"/>
        <v>0.95182608762694199</v>
      </c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</row>
    <row r="334" spans="1:56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161"/>
        <v>0</v>
      </c>
      <c r="K334" s="75" t="s">
        <v>21</v>
      </c>
      <c r="L334" s="88">
        <v>0</v>
      </c>
      <c r="M334" s="88">
        <v>0</v>
      </c>
      <c r="N334" s="88">
        <v>0</v>
      </c>
      <c r="O334" s="88">
        <v>0</v>
      </c>
      <c r="P334" s="88">
        <v>0</v>
      </c>
      <c r="Q334" s="88">
        <v>0</v>
      </c>
      <c r="R334" s="89">
        <v>0</v>
      </c>
      <c r="S334" s="90">
        <f t="shared" si="162"/>
        <v>0</v>
      </c>
      <c r="U334" s="105" t="s">
        <v>57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63"/>
        <v>0</v>
      </c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</row>
    <row r="335" spans="1:56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161"/>
        <v>0</v>
      </c>
      <c r="K335" s="77" t="s">
        <v>60</v>
      </c>
      <c r="L335" s="44">
        <v>0</v>
      </c>
      <c r="M335" s="44">
        <v>0</v>
      </c>
      <c r="N335" s="44">
        <v>0</v>
      </c>
      <c r="O335" s="44">
        <v>0</v>
      </c>
      <c r="P335" s="44">
        <v>0</v>
      </c>
      <c r="Q335" s="44">
        <v>0</v>
      </c>
      <c r="R335" s="86">
        <v>0</v>
      </c>
      <c r="S335" s="87">
        <f t="shared" si="162"/>
        <v>0</v>
      </c>
      <c r="U335" s="107" t="s">
        <v>58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63"/>
        <v>0</v>
      </c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</row>
    <row r="336" spans="1:56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161"/>
        <v>0</v>
      </c>
      <c r="K336" s="78" t="s">
        <v>23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s="91">
        <v>0</v>
      </c>
      <c r="R336" s="92">
        <v>0</v>
      </c>
      <c r="S336" s="93">
        <f t="shared" si="162"/>
        <v>0</v>
      </c>
      <c r="U336" s="108" t="s">
        <v>61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63"/>
        <v>0</v>
      </c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</row>
    <row r="337" spans="1:56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161"/>
        <v>0</v>
      </c>
      <c r="K337" s="79" t="s">
        <v>19</v>
      </c>
      <c r="L337" s="64">
        <v>0</v>
      </c>
      <c r="M337" s="64">
        <v>0</v>
      </c>
      <c r="N337" s="64">
        <v>0</v>
      </c>
      <c r="O337" s="64">
        <v>0</v>
      </c>
      <c r="P337" s="64">
        <v>0</v>
      </c>
      <c r="Q337" s="64">
        <v>0</v>
      </c>
      <c r="R337" s="94">
        <v>0</v>
      </c>
      <c r="S337" s="95">
        <f t="shared" si="162"/>
        <v>0</v>
      </c>
      <c r="U337" s="109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63"/>
        <v>0</v>
      </c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</row>
    <row r="338" spans="1:56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161"/>
        <v>0</v>
      </c>
      <c r="K338" s="78" t="s">
        <v>20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>
        <v>0</v>
      </c>
      <c r="S338" s="93">
        <f t="shared" si="162"/>
        <v>0</v>
      </c>
      <c r="U338" s="108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63"/>
        <v>0</v>
      </c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</row>
    <row r="339" spans="1:56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161"/>
        <v>0</v>
      </c>
      <c r="K339" s="80" t="s">
        <v>11</v>
      </c>
      <c r="L339" s="54">
        <v>0</v>
      </c>
      <c r="M339" s="54">
        <v>0</v>
      </c>
      <c r="N339" s="54">
        <v>0</v>
      </c>
      <c r="O339" s="54">
        <v>0</v>
      </c>
      <c r="P339" s="54">
        <v>0</v>
      </c>
      <c r="Q339" s="54">
        <v>0</v>
      </c>
      <c r="R339" s="96">
        <v>0</v>
      </c>
      <c r="S339" s="97">
        <f t="shared" si="162"/>
        <v>0</v>
      </c>
      <c r="U339" s="109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63"/>
        <v>0</v>
      </c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</row>
    <row r="340" spans="1:56" ht="15">
      <c r="A340" s="35" t="s">
        <v>26</v>
      </c>
      <c r="B340" s="69">
        <f>SUM(B319:B335)</f>
        <v>80.572215995751151</v>
      </c>
      <c r="C340" s="69">
        <f t="shared" ref="C340:I340" si="164">SUM(C319:C335)</f>
        <v>428.77740726454675</v>
      </c>
      <c r="D340" s="69">
        <f t="shared" si="164"/>
        <v>95.768393479290438</v>
      </c>
      <c r="E340" s="69">
        <f t="shared" si="164"/>
        <v>356.11065978299285</v>
      </c>
      <c r="F340" s="69">
        <f t="shared" si="164"/>
        <v>0</v>
      </c>
      <c r="G340" s="69">
        <f t="shared" si="164"/>
        <v>17.304802240049995</v>
      </c>
      <c r="H340" s="70">
        <f t="shared" si="164"/>
        <v>0</v>
      </c>
      <c r="I340" s="40">
        <f t="shared" si="164"/>
        <v>978.53347876263115</v>
      </c>
      <c r="K340" s="81" t="s">
        <v>26</v>
      </c>
      <c r="L340" s="69">
        <f>SUM(L319:L335)</f>
        <v>80.572215995751151</v>
      </c>
      <c r="M340" s="69">
        <f t="shared" ref="M340:S340" si="165">SUM(M319:M335)</f>
        <v>428.77740726454675</v>
      </c>
      <c r="N340" s="69">
        <f t="shared" si="165"/>
        <v>95.768393479290438</v>
      </c>
      <c r="O340" s="69">
        <f t="shared" si="165"/>
        <v>356.11065978299285</v>
      </c>
      <c r="P340" s="69">
        <f t="shared" si="165"/>
        <v>39.599393450283749</v>
      </c>
      <c r="Q340" s="69">
        <f t="shared" si="165"/>
        <v>17.304802240049995</v>
      </c>
      <c r="R340" s="70">
        <f t="shared" si="165"/>
        <v>0</v>
      </c>
      <c r="S340" s="98">
        <f t="shared" si="165"/>
        <v>1018.1328722129149</v>
      </c>
      <c r="U340" s="110" t="s">
        <v>59</v>
      </c>
      <c r="V340" s="130">
        <f>SUM(V319:V335)</f>
        <v>55.884852149100439</v>
      </c>
      <c r="W340" s="130">
        <f t="shared" ref="W340:AH340" si="166">SUM(W319:W335)</f>
        <v>7.3746300626506089</v>
      </c>
      <c r="X340" s="130">
        <f t="shared" si="166"/>
        <v>17.304802240049995</v>
      </c>
      <c r="Y340" s="130">
        <f t="shared" si="166"/>
        <v>428.77740726454675</v>
      </c>
      <c r="Z340" s="130">
        <f t="shared" si="166"/>
        <v>32.07862929172336</v>
      </c>
      <c r="AA340" s="130">
        <f t="shared" si="166"/>
        <v>350.99486265725335</v>
      </c>
      <c r="AB340" s="130">
        <f t="shared" si="166"/>
        <v>39.599393450283749</v>
      </c>
      <c r="AC340" s="130">
        <f t="shared" si="166"/>
        <v>86.118295097306714</v>
      </c>
      <c r="AD340" s="131">
        <f t="shared" si="166"/>
        <v>17.312733784000113</v>
      </c>
      <c r="AE340" s="131">
        <f t="shared" si="166"/>
        <v>5.1157971257395216</v>
      </c>
      <c r="AF340" s="131">
        <f t="shared" si="166"/>
        <v>0</v>
      </c>
      <c r="AG340" s="131">
        <f t="shared" si="166"/>
        <v>63.689764187567079</v>
      </c>
      <c r="AH340" s="131">
        <f t="shared" si="166"/>
        <v>0</v>
      </c>
      <c r="AI340" s="132">
        <f>SUM(V340:AC340)</f>
        <v>1018.132872212915</v>
      </c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</row>
    <row r="341" spans="1:56" s="3" customFormat="1" ht="15" thickBot="1">
      <c r="A341" s="32" t="s">
        <v>83</v>
      </c>
      <c r="B341" s="49">
        <f>IF($I340=0,"-",B340/$I340)</f>
        <v>8.2339764294662471E-2</v>
      </c>
      <c r="C341" s="49">
        <f t="shared" ref="C341:H341" si="167">IF($I340=0,"-",C340/$I340)</f>
        <v>0.43818368668054319</v>
      </c>
      <c r="D341" s="49">
        <f t="shared" si="167"/>
        <v>9.786930703729306E-2</v>
      </c>
      <c r="E341" s="49">
        <f t="shared" si="167"/>
        <v>0.36392281665549103</v>
      </c>
      <c r="F341" s="49">
        <f t="shared" si="167"/>
        <v>0</v>
      </c>
      <c r="G341" s="49">
        <f t="shared" si="167"/>
        <v>1.7684425332010256E-2</v>
      </c>
      <c r="H341" s="71">
        <f t="shared" si="167"/>
        <v>0</v>
      </c>
      <c r="I341" s="50">
        <f>SUM(B341:H341)</f>
        <v>1</v>
      </c>
      <c r="J341" s="5"/>
      <c r="K341" s="82" t="s">
        <v>83</v>
      </c>
      <c r="L341" s="99">
        <f>IF($S340=0,"-",L340/$S340)</f>
        <v>7.9137230704109565E-2</v>
      </c>
      <c r="M341" s="99">
        <f t="shared" ref="M341:R341" si="168">IF($S340=0,"-",M340/$S340)</f>
        <v>0.42114091290717071</v>
      </c>
      <c r="N341" s="99">
        <f t="shared" si="168"/>
        <v>9.406276537475658E-2</v>
      </c>
      <c r="O341" s="99">
        <f t="shared" si="168"/>
        <v>0.34976835489947916</v>
      </c>
      <c r="P341" s="99">
        <f t="shared" si="168"/>
        <v>3.8894131140481056E-2</v>
      </c>
      <c r="Q341" s="99">
        <f t="shared" si="168"/>
        <v>1.6996604974003005E-2</v>
      </c>
      <c r="R341" s="100">
        <f t="shared" si="168"/>
        <v>0</v>
      </c>
      <c r="S341" s="101">
        <f>SUM(L341:R341)</f>
        <v>1</v>
      </c>
      <c r="T341" s="5"/>
      <c r="U341" s="111" t="s">
        <v>83</v>
      </c>
      <c r="V341" s="133">
        <f>+V340/$AI340</f>
        <v>5.4889547007390634E-2</v>
      </c>
      <c r="W341" s="133">
        <f t="shared" ref="W341:AH341" si="169">+W340/$AI340</f>
        <v>7.2432884389852055E-3</v>
      </c>
      <c r="X341" s="133">
        <f t="shared" si="169"/>
        <v>1.6996604974003002E-2</v>
      </c>
      <c r="Y341" s="133">
        <f t="shared" si="169"/>
        <v>0.42114091290717065</v>
      </c>
      <c r="Z341" s="133">
        <f t="shared" si="169"/>
        <v>3.1507311243178265E-2</v>
      </c>
      <c r="AA341" s="133">
        <f t="shared" si="169"/>
        <v>0.34474366974751036</v>
      </c>
      <c r="AB341" s="133">
        <f t="shared" si="169"/>
        <v>3.8894131140481049E-2</v>
      </c>
      <c r="AC341" s="133">
        <f t="shared" si="169"/>
        <v>8.4584534541280773E-2</v>
      </c>
      <c r="AD341" s="133">
        <f t="shared" si="169"/>
        <v>1.7004395257733729E-2</v>
      </c>
      <c r="AE341" s="133">
        <f t="shared" si="169"/>
        <v>5.0246851519687406E-3</v>
      </c>
      <c r="AF341" s="133">
        <f t="shared" si="169"/>
        <v>0</v>
      </c>
      <c r="AG341" s="133">
        <f t="shared" si="169"/>
        <v>6.25554541315783E-2</v>
      </c>
      <c r="AH341" s="133">
        <f t="shared" si="169"/>
        <v>0</v>
      </c>
      <c r="AI341" s="134">
        <f>SUM(V341:AC341)</f>
        <v>0.99999999999999989</v>
      </c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</row>
    <row r="342" spans="1:56" ht="15" thickBot="1">
      <c r="A342" s="33"/>
      <c r="B342" s="33"/>
      <c r="C342" s="33"/>
      <c r="D342" s="33"/>
      <c r="E342" s="33"/>
      <c r="F342" s="33"/>
      <c r="G342" s="33"/>
      <c r="H342" s="33"/>
      <c r="I342" s="33"/>
      <c r="K342" s="33"/>
      <c r="L342" s="33"/>
      <c r="M342" s="33"/>
      <c r="N342" s="33"/>
      <c r="O342" s="33"/>
      <c r="P342" s="33"/>
      <c r="Q342" s="33"/>
      <c r="R342" s="33"/>
      <c r="S342" s="33"/>
      <c r="U342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</row>
    <row r="343" spans="1:56" ht="42.7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  <c r="K343" s="407" t="s">
        <v>36</v>
      </c>
      <c r="L343" s="84" t="s">
        <v>0</v>
      </c>
      <c r="M343" s="84" t="s">
        <v>1</v>
      </c>
      <c r="N343" s="84" t="s">
        <v>2</v>
      </c>
      <c r="O343" s="84" t="s">
        <v>3</v>
      </c>
      <c r="P343" s="84" t="s">
        <v>27</v>
      </c>
      <c r="Q343" s="84" t="s">
        <v>4</v>
      </c>
      <c r="R343" s="84" t="s">
        <v>5</v>
      </c>
      <c r="S343" s="85" t="s">
        <v>6</v>
      </c>
      <c r="U343" s="415" t="s">
        <v>36</v>
      </c>
      <c r="V343" s="114" t="s">
        <v>68</v>
      </c>
      <c r="W343" s="114" t="s">
        <v>69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51</v>
      </c>
      <c r="AC343" s="114" t="s">
        <v>63</v>
      </c>
      <c r="AD343" s="115" t="s">
        <v>70</v>
      </c>
      <c r="AE343" s="115" t="s">
        <v>71</v>
      </c>
      <c r="AF343" s="115" t="s">
        <v>72</v>
      </c>
      <c r="AG343" s="115" t="s">
        <v>73</v>
      </c>
      <c r="AH343" s="115" t="s">
        <v>74</v>
      </c>
      <c r="AI343" s="116" t="s">
        <v>59</v>
      </c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</row>
    <row r="344" spans="1:56" ht="15" customHeight="1">
      <c r="A344" s="447" t="s">
        <v>36</v>
      </c>
      <c r="B344" s="387" t="s">
        <v>115</v>
      </c>
      <c r="C344" s="388"/>
      <c r="D344" s="388"/>
      <c r="E344" s="388"/>
      <c r="F344" s="388"/>
      <c r="G344" s="388"/>
      <c r="H344" s="388"/>
      <c r="I344" s="389"/>
      <c r="K344" s="408" t="s">
        <v>36</v>
      </c>
      <c r="L344" s="390" t="s">
        <v>115</v>
      </c>
      <c r="M344" s="391"/>
      <c r="N344" s="391"/>
      <c r="O344" s="391"/>
      <c r="P344" s="391"/>
      <c r="Q344" s="391"/>
      <c r="R344" s="391"/>
      <c r="S344" s="392"/>
      <c r="U344" s="416" t="s">
        <v>36</v>
      </c>
      <c r="V344" s="413" t="s">
        <v>115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</row>
    <row r="345" spans="1:56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  <c r="K345" s="83" t="s">
        <v>7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102">
        <v>0</v>
      </c>
      <c r="S345" s="103">
        <f>SUM(L345:R345)</f>
        <v>0</v>
      </c>
      <c r="U345" s="104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</row>
    <row r="346" spans="1:56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170">SUM(B346:H346)</f>
        <v>0</v>
      </c>
      <c r="K346" s="75" t="s">
        <v>8</v>
      </c>
      <c r="L346" s="88">
        <v>0</v>
      </c>
      <c r="M346" s="88">
        <v>0</v>
      </c>
      <c r="N346" s="88">
        <v>0</v>
      </c>
      <c r="O346" s="88">
        <v>0</v>
      </c>
      <c r="P346" s="88">
        <v>0</v>
      </c>
      <c r="Q346" s="88">
        <v>0</v>
      </c>
      <c r="R346" s="89">
        <v>0</v>
      </c>
      <c r="S346" s="90">
        <f t="shared" ref="S346:S365" si="171">SUM(L346:R346)</f>
        <v>0</v>
      </c>
      <c r="U346" s="105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72">SUM(V346:AC346)</f>
        <v>0</v>
      </c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</row>
    <row r="347" spans="1:56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170"/>
        <v>0</v>
      </c>
      <c r="K347" s="76" t="s">
        <v>10</v>
      </c>
      <c r="L347" s="44">
        <v>0</v>
      </c>
      <c r="M347" s="44">
        <v>0</v>
      </c>
      <c r="N347" s="44">
        <v>0</v>
      </c>
      <c r="O347" s="44">
        <v>0</v>
      </c>
      <c r="P347" s="44">
        <v>0</v>
      </c>
      <c r="Q347" s="44">
        <v>0</v>
      </c>
      <c r="R347" s="86">
        <v>0</v>
      </c>
      <c r="S347" s="87">
        <f t="shared" si="171"/>
        <v>0</v>
      </c>
      <c r="U347" s="106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72"/>
        <v>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</row>
    <row r="348" spans="1:56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170"/>
        <v>0</v>
      </c>
      <c r="K348" s="75" t="s">
        <v>52</v>
      </c>
      <c r="L348" s="88">
        <v>0</v>
      </c>
      <c r="M348" s="88">
        <v>0</v>
      </c>
      <c r="N348" s="88">
        <v>0</v>
      </c>
      <c r="O348" s="88">
        <v>0</v>
      </c>
      <c r="P348" s="88">
        <v>0</v>
      </c>
      <c r="Q348" s="88">
        <v>0</v>
      </c>
      <c r="R348" s="89">
        <v>0</v>
      </c>
      <c r="S348" s="90">
        <f t="shared" si="171"/>
        <v>0</v>
      </c>
      <c r="U348" s="105" t="s">
        <v>52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72"/>
        <v>0</v>
      </c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</row>
    <row r="349" spans="1:56" ht="15">
      <c r="A349" s="29" t="s">
        <v>16</v>
      </c>
      <c r="B349" s="44">
        <v>1.8372593979799798</v>
      </c>
      <c r="C349" s="44">
        <v>0</v>
      </c>
      <c r="D349" s="44">
        <v>1.677080999466092</v>
      </c>
      <c r="E349" s="44">
        <v>0</v>
      </c>
      <c r="F349" s="457"/>
      <c r="G349" s="44">
        <v>0</v>
      </c>
      <c r="H349" s="45">
        <v>0</v>
      </c>
      <c r="I349" s="40">
        <f t="shared" si="170"/>
        <v>3.5143403974460719</v>
      </c>
      <c r="K349" s="76" t="s">
        <v>16</v>
      </c>
      <c r="L349" s="44">
        <v>1.8372593979799798</v>
      </c>
      <c r="M349" s="44">
        <v>0</v>
      </c>
      <c r="N349" s="44">
        <v>1.677080999466092</v>
      </c>
      <c r="O349" s="44">
        <v>0</v>
      </c>
      <c r="P349" s="44">
        <v>0</v>
      </c>
      <c r="Q349" s="44">
        <v>0</v>
      </c>
      <c r="R349" s="86">
        <v>0</v>
      </c>
      <c r="S349" s="87">
        <f t="shared" si="171"/>
        <v>3.5143403974460719</v>
      </c>
      <c r="U349" s="106" t="s">
        <v>16</v>
      </c>
      <c r="V349" s="117">
        <v>1.8372593979799798</v>
      </c>
      <c r="W349" s="117">
        <v>0</v>
      </c>
      <c r="X349" s="117">
        <v>0</v>
      </c>
      <c r="Y349" s="117">
        <v>0</v>
      </c>
      <c r="Z349" s="117">
        <v>1.4737984540762628</v>
      </c>
      <c r="AA349" s="117">
        <v>0</v>
      </c>
      <c r="AB349" s="117">
        <v>0</v>
      </c>
      <c r="AC349" s="118">
        <v>0.20328254538982934</v>
      </c>
      <c r="AD349" s="119">
        <v>0</v>
      </c>
      <c r="AE349" s="119">
        <v>0</v>
      </c>
      <c r="AF349" s="119">
        <v>0</v>
      </c>
      <c r="AG349" s="119">
        <v>0.20328254538982934</v>
      </c>
      <c r="AH349" s="119">
        <v>0</v>
      </c>
      <c r="AI349" s="120">
        <f t="shared" si="172"/>
        <v>3.5143403974460719</v>
      </c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</row>
    <row r="350" spans="1:56" ht="15">
      <c r="A350" s="28" t="s">
        <v>64</v>
      </c>
      <c r="B350" s="41">
        <v>25.81875026049671</v>
      </c>
      <c r="C350" s="41">
        <v>0</v>
      </c>
      <c r="D350" s="41">
        <v>5.0376409186922738E-2</v>
      </c>
      <c r="E350" s="41">
        <v>0</v>
      </c>
      <c r="F350" s="457"/>
      <c r="G350" s="41">
        <v>0</v>
      </c>
      <c r="H350" s="42">
        <v>0</v>
      </c>
      <c r="I350" s="43">
        <f t="shared" si="170"/>
        <v>25.869126669683634</v>
      </c>
      <c r="K350" s="75" t="s">
        <v>64</v>
      </c>
      <c r="L350" s="88">
        <v>25.81875026049671</v>
      </c>
      <c r="M350" s="88">
        <v>0</v>
      </c>
      <c r="N350" s="88">
        <v>5.0376409186922738E-2</v>
      </c>
      <c r="O350" s="88">
        <v>0</v>
      </c>
      <c r="P350" s="88">
        <v>0</v>
      </c>
      <c r="Q350" s="88">
        <v>0</v>
      </c>
      <c r="R350" s="89">
        <v>0</v>
      </c>
      <c r="S350" s="90">
        <f t="shared" si="171"/>
        <v>25.869126669683634</v>
      </c>
      <c r="U350" s="105" t="s">
        <v>53</v>
      </c>
      <c r="V350" s="121">
        <v>25.81875026049671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5.0376409186922738E-2</v>
      </c>
      <c r="AD350" s="121">
        <v>0</v>
      </c>
      <c r="AE350" s="121">
        <v>0</v>
      </c>
      <c r="AF350" s="121">
        <v>0</v>
      </c>
      <c r="AG350" s="121">
        <v>5.0376409186922738E-2</v>
      </c>
      <c r="AH350" s="121">
        <v>0</v>
      </c>
      <c r="AI350" s="123">
        <f t="shared" si="172"/>
        <v>25.869126669683634</v>
      </c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</row>
    <row r="351" spans="1:56" ht="15">
      <c r="A351" s="29" t="s">
        <v>54</v>
      </c>
      <c r="B351" s="44">
        <v>0</v>
      </c>
      <c r="C351" s="44">
        <v>0</v>
      </c>
      <c r="D351" s="44">
        <v>6.3884448197497532</v>
      </c>
      <c r="E351" s="44">
        <v>0</v>
      </c>
      <c r="F351" s="457"/>
      <c r="G351" s="44">
        <v>0</v>
      </c>
      <c r="H351" s="45">
        <v>0</v>
      </c>
      <c r="I351" s="40">
        <f t="shared" si="170"/>
        <v>6.3884448197497532</v>
      </c>
      <c r="K351" s="76" t="s">
        <v>54</v>
      </c>
      <c r="L351" s="44">
        <v>0</v>
      </c>
      <c r="M351" s="44">
        <v>0</v>
      </c>
      <c r="N351" s="44">
        <v>6.3884448197497532</v>
      </c>
      <c r="O351" s="44">
        <v>0</v>
      </c>
      <c r="P351" s="44">
        <v>370.7257604341246</v>
      </c>
      <c r="Q351" s="44">
        <v>0</v>
      </c>
      <c r="R351" s="86">
        <v>0</v>
      </c>
      <c r="S351" s="87">
        <f t="shared" si="171"/>
        <v>377.11420525387433</v>
      </c>
      <c r="U351" s="106" t="s">
        <v>54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370.7257604341246</v>
      </c>
      <c r="AC351" s="118">
        <v>6.3884448197497532</v>
      </c>
      <c r="AD351" s="117">
        <v>0</v>
      </c>
      <c r="AE351" s="117">
        <v>0</v>
      </c>
      <c r="AF351" s="117">
        <v>0</v>
      </c>
      <c r="AG351" s="117">
        <v>6.3884448197497532</v>
      </c>
      <c r="AH351" s="117">
        <v>0</v>
      </c>
      <c r="AI351" s="120">
        <f t="shared" si="172"/>
        <v>377.11420525387433</v>
      </c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</row>
    <row r="352" spans="1:56" ht="15">
      <c r="A352" s="28" t="s">
        <v>12</v>
      </c>
      <c r="B352" s="41">
        <v>0</v>
      </c>
      <c r="C352" s="41">
        <v>0</v>
      </c>
      <c r="D352" s="41">
        <v>0</v>
      </c>
      <c r="E352" s="41">
        <v>0</v>
      </c>
      <c r="F352" s="457"/>
      <c r="G352" s="41">
        <v>0</v>
      </c>
      <c r="H352" s="42">
        <v>0</v>
      </c>
      <c r="I352" s="43">
        <f t="shared" si="170"/>
        <v>0</v>
      </c>
      <c r="K352" s="75" t="s">
        <v>12</v>
      </c>
      <c r="L352" s="88">
        <v>0</v>
      </c>
      <c r="M352" s="88">
        <v>0</v>
      </c>
      <c r="N352" s="88">
        <v>0</v>
      </c>
      <c r="O352" s="88">
        <v>0</v>
      </c>
      <c r="P352" s="88">
        <v>11.356227442551244</v>
      </c>
      <c r="Q352" s="88">
        <v>0</v>
      </c>
      <c r="R352" s="89">
        <v>0</v>
      </c>
      <c r="S352" s="90">
        <f t="shared" si="171"/>
        <v>11.356227442551244</v>
      </c>
      <c r="U352" s="105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11.356227442551244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72"/>
        <v>11.356227442551244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</row>
    <row r="353" spans="1:56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170"/>
        <v>0</v>
      </c>
      <c r="K353" s="76" t="s">
        <v>55</v>
      </c>
      <c r="L353" s="44">
        <v>0</v>
      </c>
      <c r="M353" s="44">
        <v>0</v>
      </c>
      <c r="N353" s="44">
        <v>0</v>
      </c>
      <c r="O353" s="44">
        <v>0</v>
      </c>
      <c r="P353" s="44">
        <v>0</v>
      </c>
      <c r="Q353" s="44">
        <v>0</v>
      </c>
      <c r="R353" s="86">
        <v>0</v>
      </c>
      <c r="S353" s="87">
        <f t="shared" si="171"/>
        <v>0</v>
      </c>
      <c r="U353" s="106" t="s">
        <v>55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72"/>
        <v>0</v>
      </c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</row>
    <row r="354" spans="1:56" ht="15">
      <c r="A354" s="28" t="s">
        <v>17</v>
      </c>
      <c r="B354" s="41">
        <v>0</v>
      </c>
      <c r="C354" s="41">
        <v>32.698301923531204</v>
      </c>
      <c r="D354" s="41">
        <v>0</v>
      </c>
      <c r="E354" s="41">
        <v>0</v>
      </c>
      <c r="F354" s="457"/>
      <c r="G354" s="41">
        <v>0</v>
      </c>
      <c r="H354" s="42">
        <v>0</v>
      </c>
      <c r="I354" s="43">
        <f t="shared" si="170"/>
        <v>32.698301923531204</v>
      </c>
      <c r="K354" s="75" t="s">
        <v>17</v>
      </c>
      <c r="L354" s="88">
        <v>0</v>
      </c>
      <c r="M354" s="88">
        <v>32.698301923531204</v>
      </c>
      <c r="N354" s="88">
        <v>0</v>
      </c>
      <c r="O354" s="88">
        <v>0</v>
      </c>
      <c r="P354" s="88">
        <v>0</v>
      </c>
      <c r="Q354" s="88">
        <v>0</v>
      </c>
      <c r="R354" s="89">
        <v>0</v>
      </c>
      <c r="S354" s="90">
        <f t="shared" si="171"/>
        <v>32.698301923531204</v>
      </c>
      <c r="U354" s="105" t="s">
        <v>17</v>
      </c>
      <c r="V354" s="121">
        <v>0</v>
      </c>
      <c r="W354" s="121">
        <v>0</v>
      </c>
      <c r="X354" s="121">
        <v>0</v>
      </c>
      <c r="Y354" s="121">
        <v>32.698301923531204</v>
      </c>
      <c r="Z354" s="121">
        <v>0</v>
      </c>
      <c r="AA354" s="121">
        <v>0</v>
      </c>
      <c r="AB354" s="121">
        <v>0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72"/>
        <v>32.698301923531204</v>
      </c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</row>
    <row r="355" spans="1:56" ht="15">
      <c r="A355" s="29" t="s">
        <v>139</v>
      </c>
      <c r="B355" s="44">
        <v>27.257101730895538</v>
      </c>
      <c r="C355" s="44">
        <v>945.795153351046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 t="shared" si="170"/>
        <v>973.05225508194155</v>
      </c>
      <c r="K355" s="76" t="s">
        <v>139</v>
      </c>
      <c r="L355" s="44">
        <v>27.257101730895538</v>
      </c>
      <c r="M355" s="44">
        <v>945.795153351046</v>
      </c>
      <c r="N355" s="44">
        <v>0</v>
      </c>
      <c r="O355" s="44">
        <v>0</v>
      </c>
      <c r="P355" s="44">
        <v>0</v>
      </c>
      <c r="Q355" s="44">
        <v>0</v>
      </c>
      <c r="R355" s="86">
        <v>0</v>
      </c>
      <c r="S355" s="87">
        <f t="shared" si="171"/>
        <v>973.05225508194155</v>
      </c>
      <c r="U355" s="106" t="s">
        <v>139</v>
      </c>
      <c r="V355" s="117">
        <v>27.257101730895538</v>
      </c>
      <c r="W355" s="117">
        <v>0</v>
      </c>
      <c r="X355" s="117">
        <v>0</v>
      </c>
      <c r="Y355" s="117">
        <v>945.795153351046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72"/>
        <v>973.05225508194155</v>
      </c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</row>
    <row r="356" spans="1:56" ht="15">
      <c r="A356" s="28" t="s">
        <v>25</v>
      </c>
      <c r="B356" s="41">
        <v>11.28574423336433</v>
      </c>
      <c r="C356" s="41">
        <v>0</v>
      </c>
      <c r="D356" s="41">
        <v>85.192583201441295</v>
      </c>
      <c r="E356" s="41">
        <v>1296.5283376088264</v>
      </c>
      <c r="F356" s="457"/>
      <c r="G356" s="41">
        <v>36.941588284821812</v>
      </c>
      <c r="H356" s="42">
        <v>0</v>
      </c>
      <c r="I356" s="43">
        <f t="shared" si="170"/>
        <v>1429.9482533284538</v>
      </c>
      <c r="K356" s="75" t="s">
        <v>25</v>
      </c>
      <c r="L356" s="88">
        <v>11.28574423336433</v>
      </c>
      <c r="M356" s="88">
        <v>0</v>
      </c>
      <c r="N356" s="88">
        <v>85.192583201441295</v>
      </c>
      <c r="O356" s="88">
        <v>1296.5283376088264</v>
      </c>
      <c r="P356" s="88">
        <v>0.60072301278010554</v>
      </c>
      <c r="Q356" s="88">
        <v>36.941588284821812</v>
      </c>
      <c r="R356" s="89">
        <v>0</v>
      </c>
      <c r="S356" s="90">
        <f t="shared" si="171"/>
        <v>1430.5489763412338</v>
      </c>
      <c r="U356" s="105" t="s">
        <v>25</v>
      </c>
      <c r="V356" s="121">
        <v>0.79771278062064055</v>
      </c>
      <c r="W356" s="121">
        <v>1.7864528821962604</v>
      </c>
      <c r="X356" s="121">
        <v>36.941588284821812</v>
      </c>
      <c r="Y356" s="121">
        <v>0</v>
      </c>
      <c r="Z356" s="121">
        <v>83.665090899773332</v>
      </c>
      <c r="AA356" s="121">
        <v>1296.0694913952334</v>
      </c>
      <c r="AB356" s="121">
        <v>0.60072301278010554</v>
      </c>
      <c r="AC356" s="122">
        <v>10.687917085808289</v>
      </c>
      <c r="AD356" s="121">
        <v>8.7015785705474293</v>
      </c>
      <c r="AE356" s="121">
        <v>0.45884621359289518</v>
      </c>
      <c r="AF356" s="121">
        <v>0</v>
      </c>
      <c r="AG356" s="121">
        <v>1.5274923016679642</v>
      </c>
      <c r="AH356" s="121">
        <v>0</v>
      </c>
      <c r="AI356" s="123">
        <f t="shared" si="172"/>
        <v>1430.5489763412338</v>
      </c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</row>
    <row r="357" spans="1:56" ht="15">
      <c r="A357" s="29" t="s">
        <v>24</v>
      </c>
      <c r="B357" s="44">
        <v>52.034472018088422</v>
      </c>
      <c r="C357" s="44">
        <v>0</v>
      </c>
      <c r="D357" s="44">
        <v>195.92347163790805</v>
      </c>
      <c r="E357" s="44">
        <v>0</v>
      </c>
      <c r="F357" s="457"/>
      <c r="G357" s="44">
        <v>0</v>
      </c>
      <c r="H357" s="45">
        <v>0</v>
      </c>
      <c r="I357" s="40">
        <f t="shared" si="170"/>
        <v>247.95794365599647</v>
      </c>
      <c r="K357" s="76" t="s">
        <v>24</v>
      </c>
      <c r="L357" s="44">
        <v>52.034472018088422</v>
      </c>
      <c r="M357" s="44">
        <v>0</v>
      </c>
      <c r="N357" s="44">
        <v>195.92347163790805</v>
      </c>
      <c r="O357" s="44">
        <v>0</v>
      </c>
      <c r="P357" s="44">
        <v>0</v>
      </c>
      <c r="Q357" s="44">
        <v>0</v>
      </c>
      <c r="R357" s="86">
        <v>0</v>
      </c>
      <c r="S357" s="87">
        <f t="shared" si="171"/>
        <v>247.95794365599647</v>
      </c>
      <c r="U357" s="106" t="s">
        <v>24</v>
      </c>
      <c r="V357" s="117">
        <v>52.034472018088422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195.92347163790805</v>
      </c>
      <c r="AD357" s="117">
        <v>0</v>
      </c>
      <c r="AE357" s="117">
        <v>0</v>
      </c>
      <c r="AF357" s="117">
        <v>0</v>
      </c>
      <c r="AG357" s="117">
        <v>195.92347163790805</v>
      </c>
      <c r="AH357" s="117">
        <v>0</v>
      </c>
      <c r="AI357" s="120">
        <f t="shared" si="172"/>
        <v>247.95794365599647</v>
      </c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</row>
    <row r="358" spans="1:56" ht="15">
      <c r="A358" s="28" t="s">
        <v>56</v>
      </c>
      <c r="B358" s="41">
        <v>6.3660395941974386</v>
      </c>
      <c r="C358" s="41">
        <v>10.796015600468852</v>
      </c>
      <c r="D358" s="41">
        <v>19.688782250095169</v>
      </c>
      <c r="E358" s="41">
        <v>0</v>
      </c>
      <c r="F358" s="457"/>
      <c r="G358" s="41">
        <v>0</v>
      </c>
      <c r="H358" s="42">
        <v>0</v>
      </c>
      <c r="I358" s="43">
        <f t="shared" si="170"/>
        <v>36.85083744476146</v>
      </c>
      <c r="K358" s="75" t="s">
        <v>56</v>
      </c>
      <c r="L358" s="88">
        <v>6.3660395941974386</v>
      </c>
      <c r="M358" s="88">
        <v>10.796015600468852</v>
      </c>
      <c r="N358" s="88">
        <v>19.688782250095169</v>
      </c>
      <c r="O358" s="88">
        <v>0</v>
      </c>
      <c r="P358" s="88">
        <v>0</v>
      </c>
      <c r="Q358" s="88">
        <v>0</v>
      </c>
      <c r="R358" s="89">
        <v>0</v>
      </c>
      <c r="S358" s="90">
        <f t="shared" si="171"/>
        <v>36.85083744476146</v>
      </c>
      <c r="U358" s="105" t="s">
        <v>56</v>
      </c>
      <c r="V358" s="121">
        <v>6.3660395941974386</v>
      </c>
      <c r="W358" s="121">
        <v>0</v>
      </c>
      <c r="X358" s="121">
        <v>0</v>
      </c>
      <c r="Y358" s="121">
        <v>10.796015600468852</v>
      </c>
      <c r="Z358" s="121">
        <v>19.688782250095169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72"/>
        <v>36.85083744476146</v>
      </c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</row>
    <row r="359" spans="1:56" ht="15">
      <c r="A359" s="29" t="s">
        <v>22</v>
      </c>
      <c r="B359" s="44">
        <v>51.14558015705633</v>
      </c>
      <c r="C359" s="44">
        <v>2393.3688904961336</v>
      </c>
      <c r="D359" s="44">
        <v>1057.8900268972468</v>
      </c>
      <c r="E359" s="44">
        <v>0</v>
      </c>
      <c r="F359" s="457"/>
      <c r="G359" s="44">
        <v>0</v>
      </c>
      <c r="H359" s="45">
        <v>0</v>
      </c>
      <c r="I359" s="40">
        <f t="shared" si="170"/>
        <v>3502.4044975504366</v>
      </c>
      <c r="K359" s="76" t="s">
        <v>22</v>
      </c>
      <c r="L359" s="44">
        <v>51.14558015705633</v>
      </c>
      <c r="M359" s="44">
        <v>2393.3688904961336</v>
      </c>
      <c r="N359" s="44">
        <v>1057.8900268972468</v>
      </c>
      <c r="O359" s="44">
        <v>0</v>
      </c>
      <c r="P359" s="44">
        <v>1.7339248700016821</v>
      </c>
      <c r="Q359" s="44">
        <v>0</v>
      </c>
      <c r="R359" s="86">
        <v>0</v>
      </c>
      <c r="S359" s="87">
        <f t="shared" si="171"/>
        <v>3504.1384224204385</v>
      </c>
      <c r="U359" s="106" t="s">
        <v>22</v>
      </c>
      <c r="V359" s="117">
        <v>51.14558015705633</v>
      </c>
      <c r="W359" s="117">
        <v>0</v>
      </c>
      <c r="X359" s="117">
        <v>0</v>
      </c>
      <c r="Y359" s="117">
        <v>2393.3688904961336</v>
      </c>
      <c r="Z359" s="117">
        <v>322.67313245669988</v>
      </c>
      <c r="AA359" s="117">
        <v>0</v>
      </c>
      <c r="AB359" s="117">
        <v>1.7339248700016821</v>
      </c>
      <c r="AC359" s="118">
        <v>735.21689444054698</v>
      </c>
      <c r="AD359" s="117">
        <v>0</v>
      </c>
      <c r="AE359" s="117">
        <v>0</v>
      </c>
      <c r="AF359" s="117">
        <v>0</v>
      </c>
      <c r="AG359" s="117">
        <v>735.21689444054698</v>
      </c>
      <c r="AH359" s="117">
        <v>0</v>
      </c>
      <c r="AI359" s="120">
        <f t="shared" si="172"/>
        <v>3504.1384224204389</v>
      </c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</row>
    <row r="360" spans="1:56" ht="15">
      <c r="A360" s="28" t="s">
        <v>21</v>
      </c>
      <c r="B360" s="41">
        <v>0.16939272084072407</v>
      </c>
      <c r="C360" s="41">
        <v>9.1192246470301299</v>
      </c>
      <c r="D360" s="41">
        <v>2.8392018873657636</v>
      </c>
      <c r="E360" s="41">
        <v>0</v>
      </c>
      <c r="F360" s="457"/>
      <c r="G360" s="41">
        <v>0</v>
      </c>
      <c r="H360" s="42">
        <v>0</v>
      </c>
      <c r="I360" s="43">
        <f t="shared" si="170"/>
        <v>12.127819255236618</v>
      </c>
      <c r="K360" s="75" t="s">
        <v>21</v>
      </c>
      <c r="L360" s="88">
        <v>0.16939272084072407</v>
      </c>
      <c r="M360" s="88">
        <v>9.1192246470301299</v>
      </c>
      <c r="N360" s="88">
        <v>2.8392018873657636</v>
      </c>
      <c r="O360" s="88">
        <v>0</v>
      </c>
      <c r="P360" s="88">
        <v>0</v>
      </c>
      <c r="Q360" s="88">
        <v>0</v>
      </c>
      <c r="R360" s="89">
        <v>0</v>
      </c>
      <c r="S360" s="90">
        <f t="shared" si="171"/>
        <v>12.127819255236618</v>
      </c>
      <c r="U360" s="105" t="s">
        <v>57</v>
      </c>
      <c r="V360" s="121">
        <v>0.16939272084072407</v>
      </c>
      <c r="W360" s="121">
        <v>0</v>
      </c>
      <c r="X360" s="121">
        <v>0</v>
      </c>
      <c r="Y360" s="121">
        <v>9.1192246470301299</v>
      </c>
      <c r="Z360" s="121">
        <v>2.8392018873657636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72"/>
        <v>12.127819255236618</v>
      </c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</row>
    <row r="361" spans="1:56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170"/>
        <v>0</v>
      </c>
      <c r="K361" s="77" t="s">
        <v>60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86">
        <v>0</v>
      </c>
      <c r="S361" s="87">
        <f t="shared" si="171"/>
        <v>0</v>
      </c>
      <c r="U361" s="107" t="s">
        <v>58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72"/>
        <v>0</v>
      </c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</row>
    <row r="362" spans="1:56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170"/>
        <v>0</v>
      </c>
      <c r="K362" s="78" t="s">
        <v>23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2">
        <v>0</v>
      </c>
      <c r="S362" s="93">
        <f t="shared" si="171"/>
        <v>0</v>
      </c>
      <c r="U362" s="108" t="s">
        <v>61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72"/>
        <v>0</v>
      </c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</row>
    <row r="363" spans="1:56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170"/>
        <v>0</v>
      </c>
      <c r="K363" s="79" t="s">
        <v>19</v>
      </c>
      <c r="L363" s="64">
        <v>0</v>
      </c>
      <c r="M363" s="64">
        <v>0</v>
      </c>
      <c r="N363" s="64">
        <v>0</v>
      </c>
      <c r="O363" s="64">
        <v>0</v>
      </c>
      <c r="P363" s="64">
        <v>0</v>
      </c>
      <c r="Q363" s="64">
        <v>0</v>
      </c>
      <c r="R363" s="94">
        <v>0</v>
      </c>
      <c r="S363" s="95">
        <f t="shared" si="171"/>
        <v>0</v>
      </c>
      <c r="U363" s="109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72"/>
        <v>0</v>
      </c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</row>
    <row r="364" spans="1:56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170"/>
        <v>0</v>
      </c>
      <c r="K364" s="78" t="s">
        <v>20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2">
        <v>0</v>
      </c>
      <c r="S364" s="93">
        <f t="shared" si="171"/>
        <v>0</v>
      </c>
      <c r="U364" s="108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72"/>
        <v>0</v>
      </c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</row>
    <row r="365" spans="1:56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170"/>
        <v>0</v>
      </c>
      <c r="K365" s="80" t="s">
        <v>11</v>
      </c>
      <c r="L365" s="54">
        <v>0</v>
      </c>
      <c r="M365" s="54">
        <v>0</v>
      </c>
      <c r="N365" s="54">
        <v>0</v>
      </c>
      <c r="O365" s="54">
        <v>0</v>
      </c>
      <c r="P365" s="54">
        <v>0</v>
      </c>
      <c r="Q365" s="54">
        <v>0</v>
      </c>
      <c r="R365" s="96">
        <v>0</v>
      </c>
      <c r="S365" s="97">
        <f t="shared" si="171"/>
        <v>0</v>
      </c>
      <c r="U365" s="109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72"/>
        <v>0</v>
      </c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</row>
    <row r="366" spans="1:56" ht="18" customHeight="1">
      <c r="A366" s="35" t="s">
        <v>26</v>
      </c>
      <c r="B366" s="69">
        <f>SUM(B345:B361)</f>
        <v>175.91434011291949</v>
      </c>
      <c r="C366" s="69">
        <f t="shared" ref="C366:I366" si="173">SUM(C345:C361)</f>
        <v>3391.7775860182096</v>
      </c>
      <c r="D366" s="69">
        <f t="shared" si="173"/>
        <v>1369.64996810246</v>
      </c>
      <c r="E366" s="69">
        <f t="shared" si="173"/>
        <v>1296.5283376088264</v>
      </c>
      <c r="F366" s="69">
        <f t="shared" si="173"/>
        <v>0</v>
      </c>
      <c r="G366" s="69">
        <f t="shared" si="173"/>
        <v>36.941588284821812</v>
      </c>
      <c r="H366" s="70">
        <f t="shared" si="173"/>
        <v>0</v>
      </c>
      <c r="I366" s="40">
        <f t="shared" si="173"/>
        <v>6270.8118201272373</v>
      </c>
      <c r="K366" s="81" t="s">
        <v>26</v>
      </c>
      <c r="L366" s="69">
        <f>SUM(L345:L361)</f>
        <v>175.91434011291949</v>
      </c>
      <c r="M366" s="69">
        <f t="shared" ref="M366:S366" si="174">SUM(M345:M361)</f>
        <v>3391.7775860182096</v>
      </c>
      <c r="N366" s="69">
        <f t="shared" si="174"/>
        <v>1369.64996810246</v>
      </c>
      <c r="O366" s="69">
        <f t="shared" si="174"/>
        <v>1296.5283376088264</v>
      </c>
      <c r="P366" s="69">
        <f t="shared" si="174"/>
        <v>384.41663575945762</v>
      </c>
      <c r="Q366" s="69">
        <f t="shared" si="174"/>
        <v>36.941588284821812</v>
      </c>
      <c r="R366" s="70">
        <f t="shared" si="174"/>
        <v>0</v>
      </c>
      <c r="S366" s="98">
        <f t="shared" si="174"/>
        <v>6655.228455886695</v>
      </c>
      <c r="U366" s="110" t="s">
        <v>59</v>
      </c>
      <c r="V366" s="130">
        <f>SUM(V345:V361)</f>
        <v>165.42630866017578</v>
      </c>
      <c r="W366" s="130">
        <f t="shared" ref="W366:AH366" si="175">SUM(W345:W361)</f>
        <v>1.7864528821962604</v>
      </c>
      <c r="X366" s="130">
        <f t="shared" si="175"/>
        <v>36.941588284821812</v>
      </c>
      <c r="Y366" s="130">
        <f t="shared" si="175"/>
        <v>3391.7775860182096</v>
      </c>
      <c r="Z366" s="130">
        <f t="shared" si="175"/>
        <v>430.34000594801046</v>
      </c>
      <c r="AA366" s="130">
        <f t="shared" si="175"/>
        <v>1296.0694913952334</v>
      </c>
      <c r="AB366" s="130">
        <f t="shared" si="175"/>
        <v>384.41663575945762</v>
      </c>
      <c r="AC366" s="130">
        <f t="shared" si="175"/>
        <v>948.47038693858985</v>
      </c>
      <c r="AD366" s="131">
        <f t="shared" si="175"/>
        <v>8.7015785705474293</v>
      </c>
      <c r="AE366" s="131">
        <f t="shared" si="175"/>
        <v>0.45884621359289518</v>
      </c>
      <c r="AF366" s="131">
        <f t="shared" si="175"/>
        <v>0</v>
      </c>
      <c r="AG366" s="131">
        <f t="shared" si="175"/>
        <v>939.30996215444952</v>
      </c>
      <c r="AH366" s="131">
        <f t="shared" si="175"/>
        <v>0</v>
      </c>
      <c r="AI366" s="132">
        <f>SUM(V366:AC366)</f>
        <v>6655.2284558866941</v>
      </c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</row>
    <row r="367" spans="1:56" s="3" customFormat="1" ht="15" thickBot="1">
      <c r="A367" s="32" t="s">
        <v>83</v>
      </c>
      <c r="B367" s="49">
        <f>IF($I366=0,"-",B366/$I366)</f>
        <v>2.8052881374671854E-2</v>
      </c>
      <c r="C367" s="49">
        <f t="shared" ref="C367:H367" si="176">IF($I366=0,"-",C366/$I366)</f>
        <v>0.54088333110742093</v>
      </c>
      <c r="D367" s="49">
        <f t="shared" si="176"/>
        <v>0.21841669107440528</v>
      </c>
      <c r="E367" s="49">
        <f t="shared" si="176"/>
        <v>0.20675605883235057</v>
      </c>
      <c r="F367" s="49">
        <f t="shared" si="176"/>
        <v>0</v>
      </c>
      <c r="G367" s="49">
        <f t="shared" si="176"/>
        <v>5.8910376111513188E-3</v>
      </c>
      <c r="H367" s="71">
        <f t="shared" si="176"/>
        <v>0</v>
      </c>
      <c r="I367" s="50">
        <f>SUM(B367:H367)</f>
        <v>1</v>
      </c>
      <c r="J367" s="5"/>
      <c r="K367" s="82" t="s">
        <v>83</v>
      </c>
      <c r="L367" s="99">
        <f>IF($S366=0,"-",L366/$S366)</f>
        <v>2.6432502096501196E-2</v>
      </c>
      <c r="M367" s="99">
        <f t="shared" ref="M367:R367" si="177">IF($S366=0,"-",M366/$S366)</f>
        <v>0.50964104515722641</v>
      </c>
      <c r="N367" s="99">
        <f t="shared" si="177"/>
        <v>0.20580059380094978</v>
      </c>
      <c r="O367" s="99">
        <f t="shared" si="177"/>
        <v>0.19481349831980879</v>
      </c>
      <c r="P367" s="99">
        <f t="shared" si="177"/>
        <v>5.7761598765168266E-2</v>
      </c>
      <c r="Q367" s="99">
        <f t="shared" si="177"/>
        <v>5.550761860345481E-3</v>
      </c>
      <c r="R367" s="100">
        <f t="shared" si="177"/>
        <v>0</v>
      </c>
      <c r="S367" s="101">
        <f>SUM(L367:R367)</f>
        <v>1</v>
      </c>
      <c r="T367" s="5"/>
      <c r="U367" s="111" t="s">
        <v>83</v>
      </c>
      <c r="V367" s="133">
        <f>+V366/$AI366</f>
        <v>2.4856593542457978E-2</v>
      </c>
      <c r="W367" s="133">
        <f t="shared" ref="W367:AH367" si="178">+W366/$AI366</f>
        <v>2.6842848356559482E-4</v>
      </c>
      <c r="X367" s="133">
        <f t="shared" si="178"/>
        <v>5.550761860345481E-3</v>
      </c>
      <c r="Y367" s="133">
        <f t="shared" si="178"/>
        <v>0.50964104515722652</v>
      </c>
      <c r="Z367" s="133">
        <f t="shared" si="178"/>
        <v>6.4661943432965913E-2</v>
      </c>
      <c r="AA367" s="133">
        <f t="shared" si="178"/>
        <v>0.19474455309627001</v>
      </c>
      <c r="AB367" s="133">
        <f t="shared" si="178"/>
        <v>5.7761598765168273E-2</v>
      </c>
      <c r="AC367" s="133">
        <f t="shared" si="178"/>
        <v>0.14251507566200033</v>
      </c>
      <c r="AD367" s="133">
        <f t="shared" si="178"/>
        <v>1.3074800704776248E-3</v>
      </c>
      <c r="AE367" s="133">
        <f t="shared" si="178"/>
        <v>6.8945223538800641E-5</v>
      </c>
      <c r="AF367" s="133">
        <f t="shared" si="178"/>
        <v>0</v>
      </c>
      <c r="AG367" s="133">
        <f t="shared" si="178"/>
        <v>0.1411386503679839</v>
      </c>
      <c r="AH367" s="133">
        <f t="shared" si="178"/>
        <v>0</v>
      </c>
      <c r="AI367" s="134">
        <f>SUM(V367:AC367)</f>
        <v>1.0000000000000002</v>
      </c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</row>
    <row r="368" spans="1:56" ht="15" thickBot="1">
      <c r="A368" s="33"/>
      <c r="B368" s="33"/>
      <c r="C368" s="33"/>
      <c r="D368" s="33"/>
      <c r="E368" s="33"/>
      <c r="F368" s="33"/>
      <c r="G368" s="33"/>
      <c r="H368" s="33"/>
      <c r="I368" s="33"/>
      <c r="K368" s="33"/>
      <c r="L368" s="33"/>
      <c r="M368" s="33"/>
      <c r="N368" s="33"/>
      <c r="O368" s="33"/>
      <c r="P368" s="33"/>
      <c r="Q368" s="33"/>
      <c r="R368" s="33"/>
      <c r="S368" s="33"/>
      <c r="U368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</row>
    <row r="369" spans="1:56" ht="42.7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  <c r="K369" s="407" t="s">
        <v>37</v>
      </c>
      <c r="L369" s="84" t="s">
        <v>0</v>
      </c>
      <c r="M369" s="84" t="s">
        <v>1</v>
      </c>
      <c r="N369" s="84" t="s">
        <v>2</v>
      </c>
      <c r="O369" s="84" t="s">
        <v>3</v>
      </c>
      <c r="P369" s="84" t="s">
        <v>27</v>
      </c>
      <c r="Q369" s="84" t="s">
        <v>4</v>
      </c>
      <c r="R369" s="84" t="s">
        <v>5</v>
      </c>
      <c r="S369" s="85" t="s">
        <v>6</v>
      </c>
      <c r="U369" s="415" t="s">
        <v>37</v>
      </c>
      <c r="V369" s="114" t="s">
        <v>68</v>
      </c>
      <c r="W369" s="114" t="s">
        <v>69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51</v>
      </c>
      <c r="AC369" s="114" t="s">
        <v>63</v>
      </c>
      <c r="AD369" s="115" t="s">
        <v>70</v>
      </c>
      <c r="AE369" s="115" t="s">
        <v>71</v>
      </c>
      <c r="AF369" s="115" t="s">
        <v>72</v>
      </c>
      <c r="AG369" s="115" t="s">
        <v>73</v>
      </c>
      <c r="AH369" s="115" t="s">
        <v>74</v>
      </c>
      <c r="AI369" s="116" t="s">
        <v>59</v>
      </c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</row>
    <row r="370" spans="1:56" ht="15" customHeight="1">
      <c r="A370" s="447" t="s">
        <v>37</v>
      </c>
      <c r="B370" s="387" t="s">
        <v>115</v>
      </c>
      <c r="C370" s="388"/>
      <c r="D370" s="388"/>
      <c r="E370" s="388"/>
      <c r="F370" s="388"/>
      <c r="G370" s="388"/>
      <c r="H370" s="388"/>
      <c r="I370" s="389"/>
      <c r="K370" s="408" t="s">
        <v>37</v>
      </c>
      <c r="L370" s="390" t="s">
        <v>115</v>
      </c>
      <c r="M370" s="391"/>
      <c r="N370" s="391"/>
      <c r="O370" s="391"/>
      <c r="P370" s="391"/>
      <c r="Q370" s="391"/>
      <c r="R370" s="391"/>
      <c r="S370" s="392"/>
      <c r="U370" s="416" t="s">
        <v>37</v>
      </c>
      <c r="V370" s="413" t="s">
        <v>115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</row>
    <row r="371" spans="1:56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  <c r="K371" s="83" t="s">
        <v>7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102">
        <v>0</v>
      </c>
      <c r="S371" s="103">
        <f>SUM(L371:R371)</f>
        <v>0</v>
      </c>
      <c r="U371" s="104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</row>
    <row r="372" spans="1:56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179">SUM(B372:H372)</f>
        <v>0</v>
      </c>
      <c r="K372" s="75" t="s">
        <v>8</v>
      </c>
      <c r="L372" s="88">
        <v>0</v>
      </c>
      <c r="M372" s="88">
        <v>0</v>
      </c>
      <c r="N372" s="88">
        <v>0</v>
      </c>
      <c r="O372" s="88">
        <v>0</v>
      </c>
      <c r="P372" s="88">
        <v>0</v>
      </c>
      <c r="Q372" s="88">
        <v>0</v>
      </c>
      <c r="R372" s="89">
        <v>0</v>
      </c>
      <c r="S372" s="90">
        <f t="shared" ref="S372:S391" si="180">SUM(L372:R372)</f>
        <v>0</v>
      </c>
      <c r="U372" s="105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81">SUM(V372:AC372)</f>
        <v>0</v>
      </c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</row>
    <row r="373" spans="1:56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179"/>
        <v>0</v>
      </c>
      <c r="K373" s="76" t="s">
        <v>10</v>
      </c>
      <c r="L373" s="44">
        <v>0</v>
      </c>
      <c r="M373" s="44">
        <v>0</v>
      </c>
      <c r="N373" s="44">
        <v>0</v>
      </c>
      <c r="O373" s="44">
        <v>0</v>
      </c>
      <c r="P373" s="44">
        <v>0</v>
      </c>
      <c r="Q373" s="44">
        <v>0</v>
      </c>
      <c r="R373" s="86">
        <v>0</v>
      </c>
      <c r="S373" s="87">
        <f t="shared" si="180"/>
        <v>0</v>
      </c>
      <c r="U373" s="106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81"/>
        <v>0</v>
      </c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</row>
    <row r="374" spans="1:56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179"/>
        <v>0</v>
      </c>
      <c r="K374" s="75" t="s">
        <v>52</v>
      </c>
      <c r="L374" s="88">
        <v>0</v>
      </c>
      <c r="M374" s="88">
        <v>0</v>
      </c>
      <c r="N374" s="88">
        <v>0</v>
      </c>
      <c r="O374" s="88">
        <v>0</v>
      </c>
      <c r="P374" s="88">
        <v>0</v>
      </c>
      <c r="Q374" s="88">
        <v>0</v>
      </c>
      <c r="R374" s="89">
        <v>0</v>
      </c>
      <c r="S374" s="90">
        <f t="shared" si="180"/>
        <v>0</v>
      </c>
      <c r="U374" s="105" t="s">
        <v>52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81"/>
        <v>0</v>
      </c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</row>
    <row r="375" spans="1:56" ht="15">
      <c r="A375" s="29" t="s">
        <v>16</v>
      </c>
      <c r="B375" s="44">
        <v>44.775917345824915</v>
      </c>
      <c r="C375" s="44">
        <v>0.92126363117540289</v>
      </c>
      <c r="D375" s="44">
        <v>0.92126363117540289</v>
      </c>
      <c r="E375" s="44">
        <v>0</v>
      </c>
      <c r="F375" s="457"/>
      <c r="G375" s="44">
        <v>0</v>
      </c>
      <c r="H375" s="45">
        <v>0</v>
      </c>
      <c r="I375" s="40">
        <f t="shared" si="179"/>
        <v>46.618444608175714</v>
      </c>
      <c r="K375" s="76" t="s">
        <v>16</v>
      </c>
      <c r="L375" s="44">
        <v>44.775917345824915</v>
      </c>
      <c r="M375" s="44">
        <v>0.92126363117540289</v>
      </c>
      <c r="N375" s="44">
        <v>0.92126363117540289</v>
      </c>
      <c r="O375" s="44">
        <v>0</v>
      </c>
      <c r="P375" s="44">
        <v>0</v>
      </c>
      <c r="Q375" s="44">
        <v>0</v>
      </c>
      <c r="R375" s="86">
        <v>0</v>
      </c>
      <c r="S375" s="87">
        <f t="shared" si="180"/>
        <v>46.618444608175714</v>
      </c>
      <c r="U375" s="106" t="s">
        <v>16</v>
      </c>
      <c r="V375" s="117">
        <v>44.775917345824915</v>
      </c>
      <c r="W375" s="117">
        <v>0</v>
      </c>
      <c r="X375" s="117">
        <v>0</v>
      </c>
      <c r="Y375" s="117">
        <v>0.92126363117540289</v>
      </c>
      <c r="Z375" s="117">
        <v>0.92126363117540289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81"/>
        <v>46.618444608175714</v>
      </c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</row>
    <row r="376" spans="1:56" ht="15">
      <c r="A376" s="28" t="s">
        <v>64</v>
      </c>
      <c r="B376" s="41">
        <v>203.74060393623452</v>
      </c>
      <c r="C376" s="41">
        <v>1.0056730220748715</v>
      </c>
      <c r="D376" s="41">
        <v>0</v>
      </c>
      <c r="E376" s="41">
        <v>2.1158599192719723</v>
      </c>
      <c r="F376" s="457"/>
      <c r="G376" s="41">
        <v>0</v>
      </c>
      <c r="H376" s="42">
        <v>0</v>
      </c>
      <c r="I376" s="43">
        <f t="shared" si="179"/>
        <v>206.86213687758135</v>
      </c>
      <c r="K376" s="75" t="s">
        <v>64</v>
      </c>
      <c r="L376" s="88">
        <v>203.74060393623452</v>
      </c>
      <c r="M376" s="88">
        <v>1.0056730220748715</v>
      </c>
      <c r="N376" s="88">
        <v>0</v>
      </c>
      <c r="O376" s="88">
        <v>2.1158599192719723</v>
      </c>
      <c r="P376" s="88">
        <v>0</v>
      </c>
      <c r="Q376" s="88">
        <v>0</v>
      </c>
      <c r="R376" s="89">
        <v>0</v>
      </c>
      <c r="S376" s="90">
        <f t="shared" si="180"/>
        <v>206.86213687758135</v>
      </c>
      <c r="U376" s="105" t="s">
        <v>53</v>
      </c>
      <c r="V376" s="121">
        <v>201.12585407883986</v>
      </c>
      <c r="W376" s="121">
        <v>2.6147498573946661</v>
      </c>
      <c r="X376" s="121">
        <v>0</v>
      </c>
      <c r="Y376" s="121">
        <v>1.0056730220748715</v>
      </c>
      <c r="Z376" s="121">
        <v>0</v>
      </c>
      <c r="AA376" s="121">
        <v>0</v>
      </c>
      <c r="AB376" s="121">
        <v>0</v>
      </c>
      <c r="AC376" s="122">
        <v>2.1158599192719723</v>
      </c>
      <c r="AD376" s="121">
        <v>0</v>
      </c>
      <c r="AE376" s="121">
        <v>0</v>
      </c>
      <c r="AF376" s="121">
        <v>0</v>
      </c>
      <c r="AG376" s="121">
        <v>0</v>
      </c>
      <c r="AH376" s="121">
        <v>2.1158599192719723</v>
      </c>
      <c r="AI376" s="123">
        <f t="shared" si="181"/>
        <v>206.86213687758135</v>
      </c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</row>
    <row r="377" spans="1:56" ht="15">
      <c r="A377" s="29" t="s">
        <v>54</v>
      </c>
      <c r="B377" s="44">
        <v>0</v>
      </c>
      <c r="C377" s="44">
        <v>0</v>
      </c>
      <c r="D377" s="44">
        <v>0</v>
      </c>
      <c r="E377" s="44">
        <v>1365.0049905878034</v>
      </c>
      <c r="F377" s="457"/>
      <c r="G377" s="44">
        <v>0</v>
      </c>
      <c r="H377" s="45">
        <v>0</v>
      </c>
      <c r="I377" s="40">
        <f t="shared" si="179"/>
        <v>1365.0049905878034</v>
      </c>
      <c r="K377" s="76" t="s">
        <v>54</v>
      </c>
      <c r="L377" s="44">
        <v>0</v>
      </c>
      <c r="M377" s="44">
        <v>0</v>
      </c>
      <c r="N377" s="44">
        <v>0</v>
      </c>
      <c r="O377" s="44">
        <v>1365.0049905878034</v>
      </c>
      <c r="P377" s="44">
        <v>848.48440744677237</v>
      </c>
      <c r="Q377" s="44">
        <v>0</v>
      </c>
      <c r="R377" s="86">
        <v>0</v>
      </c>
      <c r="S377" s="87">
        <f t="shared" si="180"/>
        <v>2213.489398034576</v>
      </c>
      <c r="U377" s="106" t="s">
        <v>54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1365.0049905878034</v>
      </c>
      <c r="AB377" s="117">
        <v>848.48440744677237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81"/>
        <v>2213.489398034576</v>
      </c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</row>
    <row r="378" spans="1:56" ht="15">
      <c r="A378" s="28" t="s">
        <v>12</v>
      </c>
      <c r="B378" s="41">
        <v>0</v>
      </c>
      <c r="C378" s="41">
        <v>0</v>
      </c>
      <c r="D378" s="41">
        <v>0</v>
      </c>
      <c r="E378" s="41">
        <v>10.591643892127491</v>
      </c>
      <c r="F378" s="457"/>
      <c r="G378" s="41">
        <v>0</v>
      </c>
      <c r="H378" s="42">
        <v>0</v>
      </c>
      <c r="I378" s="43">
        <f t="shared" si="179"/>
        <v>10.591643892127491</v>
      </c>
      <c r="K378" s="75" t="s">
        <v>12</v>
      </c>
      <c r="L378" s="88">
        <v>0</v>
      </c>
      <c r="M378" s="88">
        <v>0</v>
      </c>
      <c r="N378" s="88">
        <v>0</v>
      </c>
      <c r="O378" s="88">
        <v>10.591643892127491</v>
      </c>
      <c r="P378" s="88">
        <v>57.161853536162369</v>
      </c>
      <c r="Q378" s="88">
        <v>0</v>
      </c>
      <c r="R378" s="89">
        <v>0</v>
      </c>
      <c r="S378" s="90">
        <f t="shared" si="180"/>
        <v>67.753497428289862</v>
      </c>
      <c r="U378" s="105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10.591643892127491</v>
      </c>
      <c r="AB378" s="121">
        <v>57.161853536162369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81"/>
        <v>67.753497428289862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</row>
    <row r="379" spans="1:56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179"/>
        <v>0</v>
      </c>
      <c r="K379" s="76" t="s">
        <v>55</v>
      </c>
      <c r="L379" s="44">
        <v>0</v>
      </c>
      <c r="M379" s="44">
        <v>0</v>
      </c>
      <c r="N379" s="44">
        <v>0</v>
      </c>
      <c r="O379" s="44">
        <v>0</v>
      </c>
      <c r="P379" s="44">
        <v>0</v>
      </c>
      <c r="Q379" s="44">
        <v>0</v>
      </c>
      <c r="R379" s="86">
        <v>0</v>
      </c>
      <c r="S379" s="87">
        <f t="shared" si="180"/>
        <v>0</v>
      </c>
      <c r="U379" s="106" t="s">
        <v>55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20">
        <f t="shared" si="181"/>
        <v>0</v>
      </c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</row>
    <row r="380" spans="1:56" ht="15">
      <c r="A380" s="28" t="s">
        <v>17</v>
      </c>
      <c r="B380" s="41">
        <v>13.585755943521978</v>
      </c>
      <c r="C380" s="41">
        <v>0</v>
      </c>
      <c r="D380" s="41">
        <v>0</v>
      </c>
      <c r="E380" s="41">
        <v>7.0867939653451169</v>
      </c>
      <c r="F380" s="457"/>
      <c r="G380" s="41">
        <v>0</v>
      </c>
      <c r="H380" s="42">
        <v>0</v>
      </c>
      <c r="I380" s="43">
        <f t="shared" si="179"/>
        <v>20.672549908867094</v>
      </c>
      <c r="K380" s="75" t="s">
        <v>17</v>
      </c>
      <c r="L380" s="88">
        <v>13.585755943521978</v>
      </c>
      <c r="M380" s="88">
        <v>0</v>
      </c>
      <c r="N380" s="88">
        <v>0</v>
      </c>
      <c r="O380" s="88">
        <v>7.0867939653451169</v>
      </c>
      <c r="P380" s="88">
        <v>0</v>
      </c>
      <c r="Q380" s="88">
        <v>0</v>
      </c>
      <c r="R380" s="89">
        <v>0</v>
      </c>
      <c r="S380" s="90">
        <f t="shared" si="180"/>
        <v>20.672549908867094</v>
      </c>
      <c r="U380" s="105" t="s">
        <v>17</v>
      </c>
      <c r="V380" s="121">
        <v>12.476214846925309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0</v>
      </c>
      <c r="AC380" s="122">
        <v>8.1963350619417845</v>
      </c>
      <c r="AD380" s="121">
        <v>1.1095410965966677</v>
      </c>
      <c r="AE380" s="121">
        <v>0</v>
      </c>
      <c r="AF380" s="121">
        <v>0</v>
      </c>
      <c r="AG380" s="121">
        <v>0</v>
      </c>
      <c r="AH380" s="121">
        <v>7.0867939653451169</v>
      </c>
      <c r="AI380" s="123">
        <f t="shared" si="181"/>
        <v>20.672549908867094</v>
      </c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</row>
    <row r="381" spans="1:56" ht="15">
      <c r="A381" s="29" t="s">
        <v>139</v>
      </c>
      <c r="B381" s="44">
        <v>42.930317736428364</v>
      </c>
      <c r="C381" s="44">
        <v>0</v>
      </c>
      <c r="D381" s="44">
        <v>32.711657627501246</v>
      </c>
      <c r="E381" s="44">
        <v>1.8394675662365523E-2</v>
      </c>
      <c r="F381" s="457"/>
      <c r="G381" s="44">
        <v>0</v>
      </c>
      <c r="H381" s="45">
        <v>0</v>
      </c>
      <c r="I381" s="40">
        <f t="shared" si="179"/>
        <v>75.660370039591982</v>
      </c>
      <c r="K381" s="76" t="s">
        <v>139</v>
      </c>
      <c r="L381" s="44">
        <v>42.930317736428364</v>
      </c>
      <c r="M381" s="44">
        <v>0</v>
      </c>
      <c r="N381" s="44">
        <v>32.711657627501246</v>
      </c>
      <c r="O381" s="44">
        <v>1.8394675662365523E-2</v>
      </c>
      <c r="P381" s="44">
        <v>0</v>
      </c>
      <c r="Q381" s="44">
        <v>0</v>
      </c>
      <c r="R381" s="86">
        <v>0</v>
      </c>
      <c r="S381" s="87">
        <f t="shared" si="180"/>
        <v>75.660370039591982</v>
      </c>
      <c r="U381" s="106" t="s">
        <v>139</v>
      </c>
      <c r="V381" s="117">
        <v>42.72528482656022</v>
      </c>
      <c r="W381" s="117">
        <v>0</v>
      </c>
      <c r="X381" s="117">
        <v>0</v>
      </c>
      <c r="Y381" s="117">
        <v>0</v>
      </c>
      <c r="Z381" s="117">
        <v>32.711657627501246</v>
      </c>
      <c r="AA381" s="117">
        <v>1.8394675662365523E-2</v>
      </c>
      <c r="AB381" s="117">
        <v>0</v>
      </c>
      <c r="AC381" s="118">
        <v>0.20503290986814227</v>
      </c>
      <c r="AD381" s="117">
        <v>0.20503290986814227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81"/>
        <v>75.660370039591967</v>
      </c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</row>
    <row r="382" spans="1:56" ht="15">
      <c r="A382" s="28" t="s">
        <v>25</v>
      </c>
      <c r="B382" s="41">
        <v>29.196060978862157</v>
      </c>
      <c r="C382" s="41">
        <v>4.9905094393739857E-3</v>
      </c>
      <c r="D382" s="41">
        <v>8.8800698591746965</v>
      </c>
      <c r="E382" s="41">
        <v>105.10852602069181</v>
      </c>
      <c r="F382" s="457"/>
      <c r="G382" s="41">
        <v>115.23634264325095</v>
      </c>
      <c r="H382" s="42">
        <v>0</v>
      </c>
      <c r="I382" s="43">
        <f t="shared" si="179"/>
        <v>258.425990011419</v>
      </c>
      <c r="K382" s="75" t="s">
        <v>25</v>
      </c>
      <c r="L382" s="88">
        <v>29.196060978862157</v>
      </c>
      <c r="M382" s="88">
        <v>4.9905094393739857E-3</v>
      </c>
      <c r="N382" s="88">
        <v>8.8800698591746965</v>
      </c>
      <c r="O382" s="88">
        <v>105.10852602069181</v>
      </c>
      <c r="P382" s="88">
        <v>0.60072301278010554</v>
      </c>
      <c r="Q382" s="88">
        <v>115.23634264325095</v>
      </c>
      <c r="R382" s="89">
        <v>0</v>
      </c>
      <c r="S382" s="90">
        <f t="shared" si="180"/>
        <v>259.02671302419907</v>
      </c>
      <c r="U382" s="105" t="s">
        <v>25</v>
      </c>
      <c r="V382" s="121">
        <v>7.8475103737764291</v>
      </c>
      <c r="W382" s="121">
        <v>13.84590897906261</v>
      </c>
      <c r="X382" s="121">
        <v>115.23634264325095</v>
      </c>
      <c r="Y382" s="121">
        <v>4.9905094393739857E-3</v>
      </c>
      <c r="Z382" s="121">
        <v>8.8800698591746965</v>
      </c>
      <c r="AA382" s="121">
        <v>98.872019912110218</v>
      </c>
      <c r="AB382" s="121">
        <v>0.60072301278010554</v>
      </c>
      <c r="AC382" s="122">
        <v>13.73914773460471</v>
      </c>
      <c r="AD382" s="121">
        <v>7.5026416260231175</v>
      </c>
      <c r="AE382" s="121">
        <v>0</v>
      </c>
      <c r="AF382" s="121">
        <v>0</v>
      </c>
      <c r="AG382" s="121">
        <v>0</v>
      </c>
      <c r="AH382" s="121">
        <v>6.2365061085815938</v>
      </c>
      <c r="AI382" s="123">
        <f t="shared" si="181"/>
        <v>259.02671302419907</v>
      </c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</row>
    <row r="383" spans="1:56" ht="15">
      <c r="A383" s="29" t="s">
        <v>24</v>
      </c>
      <c r="B383" s="44">
        <v>36.861028465033101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179"/>
        <v>36.861028465033101</v>
      </c>
      <c r="K383" s="76" t="s">
        <v>24</v>
      </c>
      <c r="L383" s="44">
        <v>36.861028465033101</v>
      </c>
      <c r="M383" s="44">
        <v>0</v>
      </c>
      <c r="N383" s="44">
        <v>0</v>
      </c>
      <c r="O383" s="44">
        <v>0</v>
      </c>
      <c r="P383" s="44">
        <v>0</v>
      </c>
      <c r="Q383" s="44">
        <v>0</v>
      </c>
      <c r="R383" s="86">
        <v>0</v>
      </c>
      <c r="S383" s="87">
        <f t="shared" si="180"/>
        <v>36.861028465033101</v>
      </c>
      <c r="U383" s="106" t="s">
        <v>24</v>
      </c>
      <c r="V383" s="117">
        <v>36.861028465033101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81"/>
        <v>36.861028465033101</v>
      </c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</row>
    <row r="384" spans="1:56" ht="15">
      <c r="A384" s="28" t="s">
        <v>56</v>
      </c>
      <c r="B384" s="41">
        <v>26.590678760816772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179"/>
        <v>26.590678760816772</v>
      </c>
      <c r="K384" s="75" t="s">
        <v>56</v>
      </c>
      <c r="L384" s="88">
        <v>26.590678760816772</v>
      </c>
      <c r="M384" s="88">
        <v>0</v>
      </c>
      <c r="N384" s="88">
        <v>0</v>
      </c>
      <c r="O384" s="88">
        <v>0</v>
      </c>
      <c r="P384" s="88">
        <v>0</v>
      </c>
      <c r="Q384" s="88">
        <v>0</v>
      </c>
      <c r="R384" s="89">
        <v>0</v>
      </c>
      <c r="S384" s="90">
        <f t="shared" si="180"/>
        <v>26.590678760816772</v>
      </c>
      <c r="U384" s="105" t="s">
        <v>56</v>
      </c>
      <c r="V384" s="121">
        <v>26.590678760816772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81"/>
        <v>26.590678760816772</v>
      </c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</row>
    <row r="385" spans="1:56" ht="15">
      <c r="A385" s="29" t="s">
        <v>22</v>
      </c>
      <c r="B385" s="44">
        <v>17.568540273919311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179"/>
        <v>17.568540273919311</v>
      </c>
      <c r="K385" s="76" t="s">
        <v>22</v>
      </c>
      <c r="L385" s="44">
        <v>17.568540273919311</v>
      </c>
      <c r="M385" s="44">
        <v>0</v>
      </c>
      <c r="N385" s="44">
        <v>0</v>
      </c>
      <c r="O385" s="44">
        <v>0</v>
      </c>
      <c r="P385" s="44">
        <v>11.047191785921964</v>
      </c>
      <c r="Q385" s="44">
        <v>0</v>
      </c>
      <c r="R385" s="86">
        <v>0</v>
      </c>
      <c r="S385" s="87">
        <f t="shared" si="180"/>
        <v>28.615732059841275</v>
      </c>
      <c r="U385" s="106" t="s">
        <v>22</v>
      </c>
      <c r="V385" s="117">
        <v>17.403547872416176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11.047191785921964</v>
      </c>
      <c r="AC385" s="118">
        <v>0.16499240150313416</v>
      </c>
      <c r="AD385" s="117">
        <v>0.16499240150313416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81"/>
        <v>28.615732059841275</v>
      </c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</row>
    <row r="386" spans="1:56" ht="15">
      <c r="A386" s="28" t="s">
        <v>21</v>
      </c>
      <c r="B386" s="41">
        <v>3.9205040414651822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179"/>
        <v>3.9205040414651822</v>
      </c>
      <c r="K386" s="75" t="s">
        <v>21</v>
      </c>
      <c r="L386" s="88">
        <v>3.9205040414651822</v>
      </c>
      <c r="M386" s="88">
        <v>0</v>
      </c>
      <c r="N386" s="88">
        <v>0</v>
      </c>
      <c r="O386" s="88">
        <v>0</v>
      </c>
      <c r="P386" s="88">
        <v>0</v>
      </c>
      <c r="Q386" s="88">
        <v>0</v>
      </c>
      <c r="R386" s="89">
        <v>0</v>
      </c>
      <c r="S386" s="90">
        <f t="shared" si="180"/>
        <v>3.9205040414651822</v>
      </c>
      <c r="U386" s="105" t="s">
        <v>57</v>
      </c>
      <c r="V386" s="121">
        <v>3.9205040414651822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81"/>
        <v>3.9205040414651822</v>
      </c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</row>
    <row r="387" spans="1:56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179"/>
        <v>0</v>
      </c>
      <c r="K387" s="77" t="s">
        <v>60</v>
      </c>
      <c r="L387" s="44">
        <v>0</v>
      </c>
      <c r="M387" s="44">
        <v>0</v>
      </c>
      <c r="N387" s="44">
        <v>0</v>
      </c>
      <c r="O387" s="44">
        <v>0</v>
      </c>
      <c r="P387" s="44">
        <v>0</v>
      </c>
      <c r="Q387" s="44">
        <v>0</v>
      </c>
      <c r="R387" s="86">
        <v>0</v>
      </c>
      <c r="S387" s="87">
        <f t="shared" si="180"/>
        <v>0</v>
      </c>
      <c r="U387" s="107" t="s">
        <v>58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81"/>
        <v>0</v>
      </c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</row>
    <row r="388" spans="1:56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179"/>
        <v>0</v>
      </c>
      <c r="K388" s="78" t="s">
        <v>23</v>
      </c>
      <c r="L388" s="91">
        <v>0</v>
      </c>
      <c r="M388" s="91">
        <v>0</v>
      </c>
      <c r="N388" s="91">
        <v>0</v>
      </c>
      <c r="O388" s="91">
        <v>0</v>
      </c>
      <c r="P388" s="91">
        <v>0</v>
      </c>
      <c r="Q388" s="91">
        <v>0</v>
      </c>
      <c r="R388" s="92">
        <v>0</v>
      </c>
      <c r="S388" s="93">
        <f t="shared" si="180"/>
        <v>0</v>
      </c>
      <c r="U388" s="108" t="s">
        <v>61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81"/>
        <v>0</v>
      </c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</row>
    <row r="389" spans="1:56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179"/>
        <v>0</v>
      </c>
      <c r="K389" s="79" t="s">
        <v>19</v>
      </c>
      <c r="L389" s="64">
        <v>0</v>
      </c>
      <c r="M389" s="64">
        <v>0</v>
      </c>
      <c r="N389" s="64">
        <v>0</v>
      </c>
      <c r="O389" s="64">
        <v>0</v>
      </c>
      <c r="P389" s="64">
        <v>0</v>
      </c>
      <c r="Q389" s="64">
        <v>0</v>
      </c>
      <c r="R389" s="94">
        <v>0</v>
      </c>
      <c r="S389" s="95">
        <f t="shared" si="180"/>
        <v>0</v>
      </c>
      <c r="U389" s="109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81"/>
        <v>0</v>
      </c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</row>
    <row r="390" spans="1:56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179"/>
        <v>0</v>
      </c>
      <c r="K390" s="78" t="s">
        <v>20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2">
        <v>0</v>
      </c>
      <c r="S390" s="93">
        <f t="shared" si="180"/>
        <v>0</v>
      </c>
      <c r="U390" s="108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81"/>
        <v>0</v>
      </c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</row>
    <row r="391" spans="1:56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179"/>
        <v>0</v>
      </c>
      <c r="K391" s="80" t="s">
        <v>11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96">
        <v>0</v>
      </c>
      <c r="S391" s="97">
        <f t="shared" si="180"/>
        <v>0</v>
      </c>
      <c r="U391" s="109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81"/>
        <v>0</v>
      </c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</row>
    <row r="392" spans="1:56" ht="15">
      <c r="A392" s="35" t="s">
        <v>26</v>
      </c>
      <c r="B392" s="69">
        <f>SUM(B371:B387)</f>
        <v>419.16940748210629</v>
      </c>
      <c r="C392" s="69">
        <f t="shared" ref="C392:I392" si="182">SUM(C371:C387)</f>
        <v>1.9319271626896484</v>
      </c>
      <c r="D392" s="69">
        <f t="shared" si="182"/>
        <v>42.512991117851342</v>
      </c>
      <c r="E392" s="69">
        <f t="shared" si="182"/>
        <v>1489.9262090609022</v>
      </c>
      <c r="F392" s="69">
        <f t="shared" si="182"/>
        <v>0</v>
      </c>
      <c r="G392" s="69">
        <f t="shared" si="182"/>
        <v>115.23634264325095</v>
      </c>
      <c r="H392" s="70">
        <f t="shared" si="182"/>
        <v>0</v>
      </c>
      <c r="I392" s="40">
        <f t="shared" si="182"/>
        <v>2068.7768774668002</v>
      </c>
      <c r="K392" s="81" t="s">
        <v>26</v>
      </c>
      <c r="L392" s="69">
        <f>SUM(L371:L387)</f>
        <v>419.16940748210629</v>
      </c>
      <c r="M392" s="69">
        <f t="shared" ref="M392:S392" si="183">SUM(M371:M387)</f>
        <v>1.9319271626896484</v>
      </c>
      <c r="N392" s="69">
        <f t="shared" si="183"/>
        <v>42.512991117851342</v>
      </c>
      <c r="O392" s="69">
        <f t="shared" si="183"/>
        <v>1489.9262090609022</v>
      </c>
      <c r="P392" s="69">
        <f t="shared" si="183"/>
        <v>917.29417578163691</v>
      </c>
      <c r="Q392" s="69">
        <f t="shared" si="183"/>
        <v>115.23634264325095</v>
      </c>
      <c r="R392" s="70">
        <f t="shared" si="183"/>
        <v>0</v>
      </c>
      <c r="S392" s="98">
        <f t="shared" si="183"/>
        <v>2986.0710532484381</v>
      </c>
      <c r="U392" s="110" t="s">
        <v>59</v>
      </c>
      <c r="V392" s="130">
        <f>SUM(V371:V387)</f>
        <v>393.72654061165792</v>
      </c>
      <c r="W392" s="130">
        <f t="shared" ref="W392:AH392" si="184">SUM(W371:W387)</f>
        <v>16.460658836457277</v>
      </c>
      <c r="X392" s="130">
        <f t="shared" si="184"/>
        <v>115.23634264325095</v>
      </c>
      <c r="Y392" s="130">
        <f t="shared" si="184"/>
        <v>1.9319271626896484</v>
      </c>
      <c r="Z392" s="130">
        <f t="shared" si="184"/>
        <v>42.512991117851342</v>
      </c>
      <c r="AA392" s="130">
        <f t="shared" si="184"/>
        <v>1474.4870490677035</v>
      </c>
      <c r="AB392" s="130">
        <f t="shared" si="184"/>
        <v>917.29417578163691</v>
      </c>
      <c r="AC392" s="130">
        <f t="shared" si="184"/>
        <v>24.421368027189743</v>
      </c>
      <c r="AD392" s="131">
        <f t="shared" si="184"/>
        <v>8.9822080339910624</v>
      </c>
      <c r="AE392" s="131">
        <f t="shared" si="184"/>
        <v>0</v>
      </c>
      <c r="AF392" s="131">
        <f t="shared" si="184"/>
        <v>0</v>
      </c>
      <c r="AG392" s="131">
        <f t="shared" si="184"/>
        <v>0</v>
      </c>
      <c r="AH392" s="131">
        <f t="shared" si="184"/>
        <v>15.439159993198682</v>
      </c>
      <c r="AI392" s="132">
        <f>SUM(V392:AC392)</f>
        <v>2986.0710532484372</v>
      </c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</row>
    <row r="393" spans="1:56" s="3" customFormat="1" ht="15" thickBot="1">
      <c r="A393" s="32" t="s">
        <v>83</v>
      </c>
      <c r="B393" s="49">
        <f>IF($I392=0,"-",B392/$I392)</f>
        <v>0.20261702073709162</v>
      </c>
      <c r="C393" s="49">
        <f t="shared" ref="C393:H393" si="185">IF($I392=0,"-",C392/$I392)</f>
        <v>9.3384993990037091E-4</v>
      </c>
      <c r="D393" s="49">
        <f t="shared" si="185"/>
        <v>2.0549819355052026E-2</v>
      </c>
      <c r="E393" s="49">
        <f t="shared" si="185"/>
        <v>0.72019666561881934</v>
      </c>
      <c r="F393" s="49">
        <f t="shared" si="185"/>
        <v>0</v>
      </c>
      <c r="G393" s="49">
        <f t="shared" si="185"/>
        <v>5.5702644349136805E-2</v>
      </c>
      <c r="H393" s="71">
        <f t="shared" si="185"/>
        <v>0</v>
      </c>
      <c r="I393" s="50">
        <f>SUM(B393:H393)</f>
        <v>1.0000000000000002</v>
      </c>
      <c r="J393" s="5"/>
      <c r="K393" s="82" t="s">
        <v>83</v>
      </c>
      <c r="L393" s="99">
        <f>IF($S392=0,"-",L392/$S392)</f>
        <v>0.14037489396848316</v>
      </c>
      <c r="M393" s="99">
        <f t="shared" ref="M393:R393" si="186">IF($S392=0,"-",M392/$S392)</f>
        <v>6.4697963586230639E-4</v>
      </c>
      <c r="N393" s="99">
        <f t="shared" si="186"/>
        <v>1.423709964021218E-2</v>
      </c>
      <c r="O393" s="99">
        <f t="shared" si="186"/>
        <v>0.49895872619643988</v>
      </c>
      <c r="P393" s="99">
        <f t="shared" si="186"/>
        <v>0.30719100765661483</v>
      </c>
      <c r="Q393" s="99">
        <f t="shared" si="186"/>
        <v>3.8591292902387407E-2</v>
      </c>
      <c r="R393" s="100">
        <f t="shared" si="186"/>
        <v>0</v>
      </c>
      <c r="S393" s="101">
        <f>SUM(L393:R393)</f>
        <v>0.99999999999999967</v>
      </c>
      <c r="T393" s="5"/>
      <c r="U393" s="111" t="s">
        <v>83</v>
      </c>
      <c r="V393" s="133">
        <f>+V392/$AI392</f>
        <v>0.13185437773938341</v>
      </c>
      <c r="W393" s="133">
        <f t="shared" ref="W393:AH393" si="187">+W392/$AI392</f>
        <v>5.5124806285337148E-3</v>
      </c>
      <c r="X393" s="133">
        <f t="shared" si="187"/>
        <v>3.8591292902387421E-2</v>
      </c>
      <c r="Y393" s="133">
        <f t="shared" si="187"/>
        <v>6.469796358623066E-4</v>
      </c>
      <c r="Z393" s="133">
        <f t="shared" si="187"/>
        <v>1.4237099640212183E-2</v>
      </c>
      <c r="AA393" s="133">
        <f t="shared" si="187"/>
        <v>0.49378833349047846</v>
      </c>
      <c r="AB393" s="133">
        <f t="shared" si="187"/>
        <v>0.30719100765661495</v>
      </c>
      <c r="AC393" s="133">
        <f t="shared" si="187"/>
        <v>8.1784283065276138E-3</v>
      </c>
      <c r="AD393" s="133">
        <f t="shared" si="187"/>
        <v>3.0080356005660505E-3</v>
      </c>
      <c r="AE393" s="133">
        <f t="shared" si="187"/>
        <v>0</v>
      </c>
      <c r="AF393" s="133">
        <f t="shared" si="187"/>
        <v>0</v>
      </c>
      <c r="AG393" s="133">
        <f t="shared" si="187"/>
        <v>0</v>
      </c>
      <c r="AH393" s="133">
        <f t="shared" si="187"/>
        <v>5.1703927059615629E-3</v>
      </c>
      <c r="AI393" s="134">
        <f>SUM(V393:AC393)</f>
        <v>1</v>
      </c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</row>
    <row r="394" spans="1:56" ht="15" thickBot="1">
      <c r="A394" s="33"/>
      <c r="B394" s="33"/>
      <c r="C394" s="33"/>
      <c r="D394" s="33"/>
      <c r="E394" s="33"/>
      <c r="F394" s="33"/>
      <c r="G394" s="33"/>
      <c r="H394" s="33"/>
      <c r="I394" s="33"/>
      <c r="K394" s="33"/>
      <c r="L394" s="33"/>
      <c r="M394" s="33"/>
      <c r="N394" s="33"/>
      <c r="O394" s="33"/>
      <c r="P394" s="33"/>
      <c r="Q394" s="33"/>
      <c r="R394" s="33"/>
      <c r="S394" s="33"/>
      <c r="U394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</row>
    <row r="395" spans="1:56" ht="42.7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  <c r="K395" s="407" t="s">
        <v>38</v>
      </c>
      <c r="L395" s="84" t="s">
        <v>0</v>
      </c>
      <c r="M395" s="84" t="s">
        <v>1</v>
      </c>
      <c r="N395" s="84" t="s">
        <v>2</v>
      </c>
      <c r="O395" s="84" t="s">
        <v>3</v>
      </c>
      <c r="P395" s="84" t="s">
        <v>27</v>
      </c>
      <c r="Q395" s="84" t="s">
        <v>4</v>
      </c>
      <c r="R395" s="84" t="s">
        <v>5</v>
      </c>
      <c r="S395" s="85" t="s">
        <v>6</v>
      </c>
      <c r="U395" s="415" t="s">
        <v>38</v>
      </c>
      <c r="V395" s="114" t="s">
        <v>68</v>
      </c>
      <c r="W395" s="114" t="s">
        <v>69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51</v>
      </c>
      <c r="AC395" s="114" t="s">
        <v>63</v>
      </c>
      <c r="AD395" s="115" t="s">
        <v>70</v>
      </c>
      <c r="AE395" s="115" t="s">
        <v>71</v>
      </c>
      <c r="AF395" s="115" t="s">
        <v>72</v>
      </c>
      <c r="AG395" s="115" t="s">
        <v>73</v>
      </c>
      <c r="AH395" s="115" t="s">
        <v>74</v>
      </c>
      <c r="AI395" s="116" t="s">
        <v>59</v>
      </c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</row>
    <row r="396" spans="1:56" ht="15" customHeight="1">
      <c r="A396" s="447" t="s">
        <v>38</v>
      </c>
      <c r="B396" s="387" t="s">
        <v>115</v>
      </c>
      <c r="C396" s="388"/>
      <c r="D396" s="388"/>
      <c r="E396" s="388"/>
      <c r="F396" s="388"/>
      <c r="G396" s="388"/>
      <c r="H396" s="388"/>
      <c r="I396" s="389"/>
      <c r="K396" s="408" t="s">
        <v>38</v>
      </c>
      <c r="L396" s="390" t="s">
        <v>115</v>
      </c>
      <c r="M396" s="391"/>
      <c r="N396" s="391"/>
      <c r="O396" s="391"/>
      <c r="P396" s="391"/>
      <c r="Q396" s="391"/>
      <c r="R396" s="391"/>
      <c r="S396" s="392"/>
      <c r="U396" s="416" t="s">
        <v>38</v>
      </c>
      <c r="V396" s="413" t="s">
        <v>115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</row>
    <row r="397" spans="1:56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  <c r="K397" s="83" t="s">
        <v>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102">
        <v>0</v>
      </c>
      <c r="S397" s="103">
        <f>SUM(L397:R397)</f>
        <v>0</v>
      </c>
      <c r="U397" s="104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</row>
    <row r="398" spans="1:56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188">SUM(B398:H398)</f>
        <v>0</v>
      </c>
      <c r="K398" s="75" t="s">
        <v>8</v>
      </c>
      <c r="L398" s="88">
        <v>0</v>
      </c>
      <c r="M398" s="88">
        <v>0</v>
      </c>
      <c r="N398" s="88">
        <v>0</v>
      </c>
      <c r="O398" s="88">
        <v>0</v>
      </c>
      <c r="P398" s="88">
        <v>0</v>
      </c>
      <c r="Q398" s="88">
        <v>0</v>
      </c>
      <c r="R398" s="89">
        <v>0</v>
      </c>
      <c r="S398" s="90">
        <f t="shared" ref="S398:S417" si="189">SUM(L398:R398)</f>
        <v>0</v>
      </c>
      <c r="U398" s="105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190">SUM(V398:AC398)</f>
        <v>0</v>
      </c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</row>
    <row r="399" spans="1:56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188"/>
        <v>0</v>
      </c>
      <c r="K399" s="76" t="s">
        <v>10</v>
      </c>
      <c r="L399" s="44">
        <v>0</v>
      </c>
      <c r="M399" s="44">
        <v>0</v>
      </c>
      <c r="N399" s="44">
        <v>0</v>
      </c>
      <c r="O399" s="44">
        <v>0</v>
      </c>
      <c r="P399" s="44">
        <v>0</v>
      </c>
      <c r="Q399" s="44">
        <v>0</v>
      </c>
      <c r="R399" s="86">
        <v>0</v>
      </c>
      <c r="S399" s="87">
        <f t="shared" si="189"/>
        <v>0</v>
      </c>
      <c r="U399" s="106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190"/>
        <v>0</v>
      </c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</row>
    <row r="400" spans="1:56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188"/>
        <v>0</v>
      </c>
      <c r="K400" s="75" t="s">
        <v>52</v>
      </c>
      <c r="L400" s="88">
        <v>0</v>
      </c>
      <c r="M400" s="88">
        <v>0</v>
      </c>
      <c r="N400" s="88">
        <v>0</v>
      </c>
      <c r="O400" s="88">
        <v>0</v>
      </c>
      <c r="P400" s="88">
        <v>0</v>
      </c>
      <c r="Q400" s="88">
        <v>0</v>
      </c>
      <c r="R400" s="89">
        <v>0</v>
      </c>
      <c r="S400" s="90">
        <f t="shared" si="189"/>
        <v>0</v>
      </c>
      <c r="U400" s="105" t="s">
        <v>52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190"/>
        <v>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</row>
    <row r="401" spans="1:56" ht="15">
      <c r="A401" s="29" t="s">
        <v>16</v>
      </c>
      <c r="B401" s="44">
        <v>34.689636285617752</v>
      </c>
      <c r="C401" s="44">
        <v>15.124967743026556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188"/>
        <v>49.814604028644311</v>
      </c>
      <c r="K401" s="76" t="s">
        <v>16</v>
      </c>
      <c r="L401" s="44">
        <v>34.689636285617752</v>
      </c>
      <c r="M401" s="44">
        <v>15.124967743026556</v>
      </c>
      <c r="N401" s="44">
        <v>0</v>
      </c>
      <c r="O401" s="44">
        <v>0</v>
      </c>
      <c r="P401" s="44">
        <v>0</v>
      </c>
      <c r="Q401" s="44">
        <v>0</v>
      </c>
      <c r="R401" s="86">
        <v>0</v>
      </c>
      <c r="S401" s="87">
        <f t="shared" si="189"/>
        <v>49.814604028644311</v>
      </c>
      <c r="U401" s="106" t="s">
        <v>16</v>
      </c>
      <c r="V401" s="117">
        <v>34.689636285617752</v>
      </c>
      <c r="W401" s="117">
        <v>0</v>
      </c>
      <c r="X401" s="117">
        <v>0</v>
      </c>
      <c r="Y401" s="117">
        <v>15.124967743026556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190"/>
        <v>49.814604028644311</v>
      </c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</row>
    <row r="402" spans="1:56" ht="15">
      <c r="A402" s="28" t="s">
        <v>64</v>
      </c>
      <c r="B402" s="41">
        <v>5.4145245210927708</v>
      </c>
      <c r="C402" s="41">
        <v>3.4180183109896753</v>
      </c>
      <c r="D402" s="41">
        <v>0.82376627878486464</v>
      </c>
      <c r="E402" s="41">
        <v>0</v>
      </c>
      <c r="F402" s="457"/>
      <c r="G402" s="41">
        <v>0</v>
      </c>
      <c r="H402" s="42">
        <v>0</v>
      </c>
      <c r="I402" s="43">
        <f t="shared" si="188"/>
        <v>9.6563091108673103</v>
      </c>
      <c r="K402" s="75" t="s">
        <v>64</v>
      </c>
      <c r="L402" s="88">
        <v>5.4145245210927708</v>
      </c>
      <c r="M402" s="88">
        <v>3.4180183109896753</v>
      </c>
      <c r="N402" s="88">
        <v>0.82376627878486464</v>
      </c>
      <c r="O402" s="88">
        <v>0</v>
      </c>
      <c r="P402" s="88">
        <v>0</v>
      </c>
      <c r="Q402" s="88">
        <v>0</v>
      </c>
      <c r="R402" s="89">
        <v>0</v>
      </c>
      <c r="S402" s="90">
        <f t="shared" si="189"/>
        <v>9.6563091108673103</v>
      </c>
      <c r="U402" s="105" t="s">
        <v>53</v>
      </c>
      <c r="V402" s="121">
        <v>5.4145245210927708</v>
      </c>
      <c r="W402" s="121">
        <v>0</v>
      </c>
      <c r="X402" s="121">
        <v>0</v>
      </c>
      <c r="Y402" s="121">
        <v>3.4180183109896753</v>
      </c>
      <c r="Z402" s="121">
        <v>0.82376627878486464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190"/>
        <v>9.6563091108673103</v>
      </c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</row>
    <row r="403" spans="1:56" ht="15">
      <c r="A403" s="29" t="s">
        <v>54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188"/>
        <v>0</v>
      </c>
      <c r="K403" s="76" t="s">
        <v>54</v>
      </c>
      <c r="L403" s="44">
        <v>0</v>
      </c>
      <c r="M403" s="44">
        <v>0</v>
      </c>
      <c r="N403" s="44">
        <v>0</v>
      </c>
      <c r="O403" s="44">
        <v>0</v>
      </c>
      <c r="P403" s="44">
        <v>11.17605215650439</v>
      </c>
      <c r="Q403" s="44">
        <v>0</v>
      </c>
      <c r="R403" s="86">
        <v>0</v>
      </c>
      <c r="S403" s="87">
        <f t="shared" si="189"/>
        <v>11.17605215650439</v>
      </c>
      <c r="U403" s="106" t="s">
        <v>54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11.17605215650439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190"/>
        <v>11.17605215650439</v>
      </c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</row>
    <row r="404" spans="1:56" ht="15">
      <c r="A404" s="28" t="s">
        <v>12</v>
      </c>
      <c r="B404" s="41">
        <v>0</v>
      </c>
      <c r="C404" s="41">
        <v>0.21241834124582384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188"/>
        <v>0.21241834124582384</v>
      </c>
      <c r="K404" s="75" t="s">
        <v>12</v>
      </c>
      <c r="L404" s="88">
        <v>0</v>
      </c>
      <c r="M404" s="88">
        <v>0.21241834124582384</v>
      </c>
      <c r="N404" s="88">
        <v>0</v>
      </c>
      <c r="O404" s="88">
        <v>0</v>
      </c>
      <c r="P404" s="88">
        <v>2.9294033439001983</v>
      </c>
      <c r="Q404" s="88">
        <v>0</v>
      </c>
      <c r="R404" s="89">
        <v>0</v>
      </c>
      <c r="S404" s="90">
        <f t="shared" si="189"/>
        <v>3.1418216851460223</v>
      </c>
      <c r="U404" s="105" t="s">
        <v>12</v>
      </c>
      <c r="V404" s="121">
        <v>0</v>
      </c>
      <c r="W404" s="121">
        <v>0</v>
      </c>
      <c r="X404" s="121">
        <v>0</v>
      </c>
      <c r="Y404" s="121">
        <v>0.21241834124582384</v>
      </c>
      <c r="Z404" s="121">
        <v>0</v>
      </c>
      <c r="AA404" s="121">
        <v>0</v>
      </c>
      <c r="AB404" s="121">
        <v>2.9294033439001983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190"/>
        <v>3.1418216851460223</v>
      </c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</row>
    <row r="405" spans="1:56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188"/>
        <v>0</v>
      </c>
      <c r="K405" s="76" t="s">
        <v>55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0</v>
      </c>
      <c r="R405" s="86">
        <v>0</v>
      </c>
      <c r="S405" s="87">
        <f t="shared" si="189"/>
        <v>0</v>
      </c>
      <c r="U405" s="106" t="s">
        <v>55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190"/>
        <v>0</v>
      </c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</row>
    <row r="406" spans="1:56" ht="15">
      <c r="A406" s="28" t="s">
        <v>17</v>
      </c>
      <c r="B406" s="41">
        <v>0</v>
      </c>
      <c r="C406" s="41">
        <v>0</v>
      </c>
      <c r="D406" s="41">
        <v>0.80234032962973234</v>
      </c>
      <c r="E406" s="41">
        <v>0</v>
      </c>
      <c r="F406" s="457"/>
      <c r="G406" s="41">
        <v>0</v>
      </c>
      <c r="H406" s="42">
        <v>0</v>
      </c>
      <c r="I406" s="43">
        <f t="shared" si="188"/>
        <v>0.80234032962973234</v>
      </c>
      <c r="K406" s="75" t="s">
        <v>17</v>
      </c>
      <c r="L406" s="88">
        <v>0</v>
      </c>
      <c r="M406" s="88">
        <v>0</v>
      </c>
      <c r="N406" s="88">
        <v>0.80234032962973234</v>
      </c>
      <c r="O406" s="88">
        <v>0</v>
      </c>
      <c r="P406" s="88">
        <v>0</v>
      </c>
      <c r="Q406" s="88">
        <v>0</v>
      </c>
      <c r="R406" s="89">
        <v>0</v>
      </c>
      <c r="S406" s="90">
        <f t="shared" si="189"/>
        <v>0.80234032962973234</v>
      </c>
      <c r="U406" s="105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0.80234032962973234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190"/>
        <v>0.80234032962973234</v>
      </c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</row>
    <row r="407" spans="1:56" ht="15">
      <c r="A407" s="29" t="s">
        <v>139</v>
      </c>
      <c r="B407" s="44">
        <v>5.0747067410160964</v>
      </c>
      <c r="C407" s="44">
        <v>37.482927624996492</v>
      </c>
      <c r="D407" s="44">
        <v>14.810761613668248</v>
      </c>
      <c r="E407" s="44">
        <v>0</v>
      </c>
      <c r="F407" s="457"/>
      <c r="G407" s="44">
        <v>0</v>
      </c>
      <c r="H407" s="45">
        <v>0</v>
      </c>
      <c r="I407" s="40">
        <f t="shared" si="188"/>
        <v>57.368395979680834</v>
      </c>
      <c r="K407" s="76" t="s">
        <v>139</v>
      </c>
      <c r="L407" s="44">
        <v>5.0747067410160964</v>
      </c>
      <c r="M407" s="44">
        <v>37.482927624996492</v>
      </c>
      <c r="N407" s="44">
        <v>14.810761613668248</v>
      </c>
      <c r="O407" s="44">
        <v>0</v>
      </c>
      <c r="P407" s="44">
        <v>0</v>
      </c>
      <c r="Q407" s="44">
        <v>0</v>
      </c>
      <c r="R407" s="86">
        <v>0</v>
      </c>
      <c r="S407" s="87">
        <f t="shared" si="189"/>
        <v>57.368395979680834</v>
      </c>
      <c r="U407" s="106" t="s">
        <v>139</v>
      </c>
      <c r="V407" s="117">
        <v>5.0747067410160964</v>
      </c>
      <c r="W407" s="117">
        <v>0</v>
      </c>
      <c r="X407" s="117">
        <v>0</v>
      </c>
      <c r="Y407" s="117">
        <v>37.482927624996492</v>
      </c>
      <c r="Z407" s="117">
        <v>6.420419190818504</v>
      </c>
      <c r="AA407" s="117">
        <v>0</v>
      </c>
      <c r="AB407" s="117">
        <v>0</v>
      </c>
      <c r="AC407" s="118">
        <v>8.3903424228497432</v>
      </c>
      <c r="AD407" s="117">
        <v>0</v>
      </c>
      <c r="AE407" s="117">
        <v>0</v>
      </c>
      <c r="AF407" s="117">
        <v>0</v>
      </c>
      <c r="AG407" s="117">
        <v>8.3903424228497432</v>
      </c>
      <c r="AH407" s="117">
        <v>0</v>
      </c>
      <c r="AI407" s="120">
        <f t="shared" si="190"/>
        <v>57.368395979680834</v>
      </c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</row>
    <row r="408" spans="1:56" ht="15">
      <c r="A408" s="28" t="s">
        <v>25</v>
      </c>
      <c r="B408" s="41">
        <v>25.593699295630135</v>
      </c>
      <c r="C408" s="41">
        <v>0.62553941858747575</v>
      </c>
      <c r="D408" s="41">
        <v>5.0415498379014405</v>
      </c>
      <c r="E408" s="41">
        <v>187.19792170178692</v>
      </c>
      <c r="F408" s="457"/>
      <c r="G408" s="41">
        <v>26.057738113599427</v>
      </c>
      <c r="H408" s="42">
        <v>0</v>
      </c>
      <c r="I408" s="43">
        <f t="shared" si="188"/>
        <v>244.5164483675054</v>
      </c>
      <c r="K408" s="75" t="s">
        <v>25</v>
      </c>
      <c r="L408" s="88">
        <v>25.593699295630135</v>
      </c>
      <c r="M408" s="88">
        <v>0.62553941858747575</v>
      </c>
      <c r="N408" s="88">
        <v>5.0415498379014405</v>
      </c>
      <c r="O408" s="88">
        <v>187.19792170178692</v>
      </c>
      <c r="P408" s="88">
        <v>0.60072301278010554</v>
      </c>
      <c r="Q408" s="88">
        <v>26.057738113599427</v>
      </c>
      <c r="R408" s="89">
        <v>0</v>
      </c>
      <c r="S408" s="90">
        <f t="shared" si="189"/>
        <v>245.11717138028547</v>
      </c>
      <c r="U408" s="105" t="s">
        <v>25</v>
      </c>
      <c r="V408" s="121">
        <v>0</v>
      </c>
      <c r="W408" s="121">
        <v>19.755052527854012</v>
      </c>
      <c r="X408" s="121">
        <v>26.057738113599427</v>
      </c>
      <c r="Y408" s="121">
        <v>0.62553941858747575</v>
      </c>
      <c r="Z408" s="121">
        <v>5.0415498379014405</v>
      </c>
      <c r="AA408" s="121">
        <v>179.56598983295942</v>
      </c>
      <c r="AB408" s="121">
        <v>0.60072301278010554</v>
      </c>
      <c r="AC408" s="122">
        <v>13.470578636603632</v>
      </c>
      <c r="AD408" s="121">
        <v>5.8386467677761233</v>
      </c>
      <c r="AE408" s="121">
        <v>7.631931868827504</v>
      </c>
      <c r="AF408" s="121">
        <v>0</v>
      </c>
      <c r="AG408" s="121">
        <v>0</v>
      </c>
      <c r="AH408" s="121">
        <v>0</v>
      </c>
      <c r="AI408" s="123">
        <f t="shared" si="190"/>
        <v>245.1171713802855</v>
      </c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</row>
    <row r="409" spans="1:56" ht="15">
      <c r="A409" s="29" t="s">
        <v>24</v>
      </c>
      <c r="B409" s="44">
        <v>1.5293212778584993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188"/>
        <v>1.5293212778584993</v>
      </c>
      <c r="K409" s="76" t="s">
        <v>24</v>
      </c>
      <c r="L409" s="44">
        <v>1.5293212778584993</v>
      </c>
      <c r="M409" s="44">
        <v>0</v>
      </c>
      <c r="N409" s="44">
        <v>0</v>
      </c>
      <c r="O409" s="44">
        <v>0</v>
      </c>
      <c r="P409" s="44">
        <v>0</v>
      </c>
      <c r="Q409" s="44">
        <v>0</v>
      </c>
      <c r="R409" s="86">
        <v>0</v>
      </c>
      <c r="S409" s="87">
        <f t="shared" si="189"/>
        <v>1.5293212778584993</v>
      </c>
      <c r="U409" s="106" t="s">
        <v>24</v>
      </c>
      <c r="V409" s="117">
        <v>1.5293212778584993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190"/>
        <v>1.5293212778584993</v>
      </c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</row>
    <row r="410" spans="1:56" ht="15">
      <c r="A410" s="28" t="s">
        <v>56</v>
      </c>
      <c r="B410" s="41">
        <v>0.60594680699383585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188"/>
        <v>0.60594680699383585</v>
      </c>
      <c r="K410" s="75" t="s">
        <v>56</v>
      </c>
      <c r="L410" s="88">
        <v>0.60594680699383585</v>
      </c>
      <c r="M410" s="88">
        <v>0</v>
      </c>
      <c r="N410" s="88">
        <v>0</v>
      </c>
      <c r="O410" s="88">
        <v>0</v>
      </c>
      <c r="P410" s="88">
        <v>0</v>
      </c>
      <c r="Q410" s="88">
        <v>0</v>
      </c>
      <c r="R410" s="89">
        <v>0</v>
      </c>
      <c r="S410" s="90">
        <f t="shared" si="189"/>
        <v>0.60594680699383585</v>
      </c>
      <c r="U410" s="105" t="s">
        <v>56</v>
      </c>
      <c r="V410" s="121">
        <v>0.60594680699383585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190"/>
        <v>0.60594680699383585</v>
      </c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</row>
    <row r="411" spans="1:56" ht="15">
      <c r="A411" s="29" t="s">
        <v>22</v>
      </c>
      <c r="B411" s="44">
        <v>0.1509134715911197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188"/>
        <v>0.1509134715911197</v>
      </c>
      <c r="K411" s="76" t="s">
        <v>22</v>
      </c>
      <c r="L411" s="44">
        <v>0.1509134715911197</v>
      </c>
      <c r="M411" s="44">
        <v>0</v>
      </c>
      <c r="N411" s="44">
        <v>0</v>
      </c>
      <c r="O411" s="44">
        <v>0</v>
      </c>
      <c r="P411" s="44">
        <v>5.2276705726649372E-2</v>
      </c>
      <c r="Q411" s="44">
        <v>0</v>
      </c>
      <c r="R411" s="86">
        <v>0</v>
      </c>
      <c r="S411" s="87">
        <f t="shared" si="189"/>
        <v>0.20319017731776906</v>
      </c>
      <c r="U411" s="106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5.2276705726649372E-2</v>
      </c>
      <c r="AC411" s="118">
        <v>0.1509134715911197</v>
      </c>
      <c r="AD411" s="117">
        <v>0.1509134715911197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190"/>
        <v>0.20319017731776906</v>
      </c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</row>
    <row r="412" spans="1:56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188"/>
        <v>0</v>
      </c>
      <c r="K412" s="75" t="s">
        <v>21</v>
      </c>
      <c r="L412" s="88">
        <v>0</v>
      </c>
      <c r="M412" s="88">
        <v>0</v>
      </c>
      <c r="N412" s="88">
        <v>0</v>
      </c>
      <c r="O412" s="88">
        <v>0</v>
      </c>
      <c r="P412" s="88">
        <v>0</v>
      </c>
      <c r="Q412" s="88">
        <v>0</v>
      </c>
      <c r="R412" s="89">
        <v>0</v>
      </c>
      <c r="S412" s="90">
        <f t="shared" si="189"/>
        <v>0</v>
      </c>
      <c r="U412" s="105" t="s">
        <v>57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190"/>
        <v>0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</row>
    <row r="413" spans="1:56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188"/>
        <v>0</v>
      </c>
      <c r="K413" s="77" t="s">
        <v>60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86">
        <v>0</v>
      </c>
      <c r="S413" s="87">
        <f t="shared" si="189"/>
        <v>0</v>
      </c>
      <c r="U413" s="107" t="s">
        <v>58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190"/>
        <v>0</v>
      </c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</row>
    <row r="414" spans="1:56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188"/>
        <v>0</v>
      </c>
      <c r="K414" s="78" t="s">
        <v>23</v>
      </c>
      <c r="L414" s="91">
        <v>0</v>
      </c>
      <c r="M414" s="91">
        <v>0</v>
      </c>
      <c r="N414" s="91">
        <v>0</v>
      </c>
      <c r="O414" s="91">
        <v>0</v>
      </c>
      <c r="P414" s="91">
        <v>0</v>
      </c>
      <c r="Q414" s="91">
        <v>0</v>
      </c>
      <c r="R414" s="92">
        <v>0</v>
      </c>
      <c r="S414" s="93">
        <f t="shared" si="189"/>
        <v>0</v>
      </c>
      <c r="U414" s="108" t="s">
        <v>61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190"/>
        <v>0</v>
      </c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</row>
    <row r="415" spans="1:56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188"/>
        <v>0</v>
      </c>
      <c r="K415" s="79" t="s">
        <v>19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</v>
      </c>
      <c r="R415" s="94">
        <v>0</v>
      </c>
      <c r="S415" s="95">
        <f t="shared" si="189"/>
        <v>0</v>
      </c>
      <c r="U415" s="109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190"/>
        <v>0</v>
      </c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</row>
    <row r="416" spans="1:56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188"/>
        <v>0</v>
      </c>
      <c r="K416" s="78" t="s">
        <v>20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2">
        <v>0</v>
      </c>
      <c r="S416" s="93">
        <f t="shared" si="189"/>
        <v>0</v>
      </c>
      <c r="U416" s="108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190"/>
        <v>0</v>
      </c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</row>
    <row r="417" spans="1:56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188"/>
        <v>0</v>
      </c>
      <c r="K417" s="80" t="s">
        <v>11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96">
        <v>0</v>
      </c>
      <c r="S417" s="97">
        <f t="shared" si="189"/>
        <v>0</v>
      </c>
      <c r="U417" s="109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190"/>
        <v>0</v>
      </c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</row>
    <row r="418" spans="1:56" ht="15">
      <c r="A418" s="35" t="s">
        <v>26</v>
      </c>
      <c r="B418" s="69">
        <f>SUM(B397:B413)</f>
        <v>73.058748399800223</v>
      </c>
      <c r="C418" s="69">
        <f t="shared" ref="C418:I418" si="191">SUM(C397:C413)</f>
        <v>56.863871438846026</v>
      </c>
      <c r="D418" s="69">
        <f t="shared" si="191"/>
        <v>21.478418059984286</v>
      </c>
      <c r="E418" s="69">
        <f t="shared" si="191"/>
        <v>187.19792170178692</v>
      </c>
      <c r="F418" s="69">
        <f t="shared" si="191"/>
        <v>0</v>
      </c>
      <c r="G418" s="69">
        <f t="shared" si="191"/>
        <v>26.057738113599427</v>
      </c>
      <c r="H418" s="70">
        <f t="shared" si="191"/>
        <v>0</v>
      </c>
      <c r="I418" s="40">
        <f t="shared" si="191"/>
        <v>364.6566977140169</v>
      </c>
      <c r="K418" s="81" t="s">
        <v>26</v>
      </c>
      <c r="L418" s="69">
        <f>SUM(L397:L413)</f>
        <v>73.058748399800223</v>
      </c>
      <c r="M418" s="69">
        <f t="shared" ref="M418:S418" si="192">SUM(M397:M413)</f>
        <v>56.863871438846026</v>
      </c>
      <c r="N418" s="69">
        <f t="shared" si="192"/>
        <v>21.478418059984286</v>
      </c>
      <c r="O418" s="69">
        <f t="shared" si="192"/>
        <v>187.19792170178692</v>
      </c>
      <c r="P418" s="69">
        <f t="shared" si="192"/>
        <v>14.758455218911344</v>
      </c>
      <c r="Q418" s="69">
        <f t="shared" si="192"/>
        <v>26.057738113599427</v>
      </c>
      <c r="R418" s="70">
        <f t="shared" si="192"/>
        <v>0</v>
      </c>
      <c r="S418" s="98">
        <f t="shared" si="192"/>
        <v>379.41515293292821</v>
      </c>
      <c r="U418" s="110" t="s">
        <v>59</v>
      </c>
      <c r="V418" s="130">
        <f>SUM(V397:V413)</f>
        <v>47.314135632578953</v>
      </c>
      <c r="W418" s="130">
        <f t="shared" ref="W418:AH418" si="193">SUM(W397:W413)</f>
        <v>19.755052527854012</v>
      </c>
      <c r="X418" s="130">
        <f t="shared" si="193"/>
        <v>26.057738113599427</v>
      </c>
      <c r="Y418" s="130">
        <f t="shared" si="193"/>
        <v>56.863871438846026</v>
      </c>
      <c r="Z418" s="130">
        <f t="shared" si="193"/>
        <v>13.088075637134542</v>
      </c>
      <c r="AA418" s="130">
        <f t="shared" si="193"/>
        <v>179.56598983295942</v>
      </c>
      <c r="AB418" s="130">
        <f t="shared" si="193"/>
        <v>14.758455218911344</v>
      </c>
      <c r="AC418" s="130">
        <f t="shared" si="193"/>
        <v>22.011834531044496</v>
      </c>
      <c r="AD418" s="131">
        <f t="shared" si="193"/>
        <v>5.9895602393672434</v>
      </c>
      <c r="AE418" s="131">
        <f t="shared" si="193"/>
        <v>7.631931868827504</v>
      </c>
      <c r="AF418" s="131">
        <f t="shared" si="193"/>
        <v>0</v>
      </c>
      <c r="AG418" s="131">
        <f t="shared" si="193"/>
        <v>8.3903424228497432</v>
      </c>
      <c r="AH418" s="131">
        <f t="shared" si="193"/>
        <v>0</v>
      </c>
      <c r="AI418" s="132">
        <f>SUM(V418:AC418)</f>
        <v>379.41515293292821</v>
      </c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</row>
    <row r="419" spans="1:56" s="3" customFormat="1" ht="15" thickBot="1">
      <c r="A419" s="32" t="s">
        <v>83</v>
      </c>
      <c r="B419" s="49">
        <f>IF($I418=0,"-",B418/$I418)</f>
        <v>0.20034939398561866</v>
      </c>
      <c r="C419" s="49">
        <f t="shared" ref="C419:H419" si="194">IF($I418=0,"-",C418/$I418)</f>
        <v>0.15593809683276869</v>
      </c>
      <c r="D419" s="49">
        <f t="shared" si="194"/>
        <v>5.890037998651762E-2</v>
      </c>
      <c r="E419" s="49">
        <f t="shared" si="194"/>
        <v>0.51335385549012302</v>
      </c>
      <c r="F419" s="49">
        <f t="shared" si="194"/>
        <v>0</v>
      </c>
      <c r="G419" s="49">
        <f t="shared" si="194"/>
        <v>7.1458273704971917E-2</v>
      </c>
      <c r="H419" s="71">
        <f t="shared" si="194"/>
        <v>0</v>
      </c>
      <c r="I419" s="50">
        <f>SUM(B419:H419)</f>
        <v>0.99999999999999989</v>
      </c>
      <c r="J419" s="5"/>
      <c r="K419" s="82" t="s">
        <v>83</v>
      </c>
      <c r="L419" s="99">
        <f>IF($S418=0,"-",L418/$S418)</f>
        <v>0.19255622195119684</v>
      </c>
      <c r="M419" s="99">
        <f t="shared" ref="M419:R419" si="195">IF($S418=0,"-",M418/$S418)</f>
        <v>0.1498724312913729</v>
      </c>
      <c r="N419" s="99">
        <f t="shared" si="195"/>
        <v>5.6609278501275805E-2</v>
      </c>
      <c r="O419" s="99">
        <f t="shared" si="195"/>
        <v>0.49338546511577824</v>
      </c>
      <c r="P419" s="99">
        <f t="shared" si="195"/>
        <v>3.8897906698840509E-2</v>
      </c>
      <c r="Q419" s="99">
        <f t="shared" si="195"/>
        <v>6.8678696441535722E-2</v>
      </c>
      <c r="R419" s="100">
        <f t="shared" si="195"/>
        <v>0</v>
      </c>
      <c r="S419" s="101">
        <f>SUM(L419:R419)</f>
        <v>1</v>
      </c>
      <c r="T419" s="5"/>
      <c r="U419" s="111" t="s">
        <v>83</v>
      </c>
      <c r="V419" s="133">
        <f>+V418/$AI418</f>
        <v>0.12470280975030798</v>
      </c>
      <c r="W419" s="133">
        <f t="shared" ref="W419:AH419" si="196">+W418/$AI418</f>
        <v>5.2067115335655154E-2</v>
      </c>
      <c r="X419" s="133">
        <f t="shared" si="196"/>
        <v>6.8678696441535722E-2</v>
      </c>
      <c r="Y419" s="133">
        <f t="shared" si="196"/>
        <v>0.1498724312913729</v>
      </c>
      <c r="Z419" s="133">
        <f t="shared" si="196"/>
        <v>3.4495395178505722E-2</v>
      </c>
      <c r="AA419" s="133">
        <f t="shared" si="196"/>
        <v>0.47327047548019918</v>
      </c>
      <c r="AB419" s="133">
        <f t="shared" si="196"/>
        <v>3.8897906698840509E-2</v>
      </c>
      <c r="AC419" s="133">
        <f t="shared" si="196"/>
        <v>5.8015169823582867E-2</v>
      </c>
      <c r="AD419" s="133">
        <f t="shared" si="196"/>
        <v>1.5786296865233685E-2</v>
      </c>
      <c r="AE419" s="133">
        <f t="shared" si="196"/>
        <v>2.0114989635579082E-2</v>
      </c>
      <c r="AF419" s="133">
        <f t="shared" si="196"/>
        <v>0</v>
      </c>
      <c r="AG419" s="133">
        <f t="shared" si="196"/>
        <v>2.2113883322770086E-2</v>
      </c>
      <c r="AH419" s="133">
        <f t="shared" si="196"/>
        <v>0</v>
      </c>
      <c r="AI419" s="134">
        <f>SUM(V419:AC419)</f>
        <v>1</v>
      </c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</row>
    <row r="420" spans="1:56" ht="15" thickBot="1">
      <c r="A420" s="33"/>
      <c r="B420" s="33"/>
      <c r="C420" s="33"/>
      <c r="D420" s="33"/>
      <c r="E420" s="33"/>
      <c r="F420" s="33"/>
      <c r="G420" s="33"/>
      <c r="H420" s="33"/>
      <c r="I420" s="33"/>
      <c r="K420" s="33"/>
      <c r="L420" s="33"/>
      <c r="M420" s="33"/>
      <c r="N420" s="33"/>
      <c r="O420" s="33"/>
      <c r="P420" s="33"/>
      <c r="Q420" s="33"/>
      <c r="R420" s="33"/>
      <c r="S420" s="33"/>
      <c r="U420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</row>
    <row r="421" spans="1:56" ht="29.25" customHeight="1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  <c r="K421" s="407" t="s">
        <v>39</v>
      </c>
      <c r="L421" s="84" t="s">
        <v>0</v>
      </c>
      <c r="M421" s="84" t="s">
        <v>1</v>
      </c>
      <c r="N421" s="84" t="s">
        <v>2</v>
      </c>
      <c r="O421" s="84" t="s">
        <v>3</v>
      </c>
      <c r="P421" s="84" t="s">
        <v>27</v>
      </c>
      <c r="Q421" s="84" t="s">
        <v>4</v>
      </c>
      <c r="R421" s="84" t="s">
        <v>5</v>
      </c>
      <c r="S421" s="85" t="s">
        <v>6</v>
      </c>
      <c r="U421" s="415" t="s">
        <v>39</v>
      </c>
      <c r="V421" s="114" t="s">
        <v>68</v>
      </c>
      <c r="W421" s="114" t="s">
        <v>69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51</v>
      </c>
      <c r="AC421" s="114" t="s">
        <v>63</v>
      </c>
      <c r="AD421" s="115" t="s">
        <v>70</v>
      </c>
      <c r="AE421" s="115" t="s">
        <v>71</v>
      </c>
      <c r="AF421" s="115" t="s">
        <v>72</v>
      </c>
      <c r="AG421" s="115" t="s">
        <v>73</v>
      </c>
      <c r="AH421" s="115" t="s">
        <v>74</v>
      </c>
      <c r="AI421" s="116" t="s">
        <v>59</v>
      </c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</row>
    <row r="422" spans="1:56" ht="15" customHeight="1">
      <c r="A422" s="447" t="s">
        <v>39</v>
      </c>
      <c r="B422" s="387" t="s">
        <v>115</v>
      </c>
      <c r="C422" s="388"/>
      <c r="D422" s="388"/>
      <c r="E422" s="388"/>
      <c r="F422" s="388"/>
      <c r="G422" s="388"/>
      <c r="H422" s="388"/>
      <c r="I422" s="389"/>
      <c r="K422" s="408" t="s">
        <v>39</v>
      </c>
      <c r="L422" s="390" t="s">
        <v>115</v>
      </c>
      <c r="M422" s="391"/>
      <c r="N422" s="391"/>
      <c r="O422" s="391"/>
      <c r="P422" s="391"/>
      <c r="Q422" s="391"/>
      <c r="R422" s="391"/>
      <c r="S422" s="392"/>
      <c r="U422" s="416" t="s">
        <v>39</v>
      </c>
      <c r="V422" s="413" t="s">
        <v>115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</row>
    <row r="423" spans="1:56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  <c r="K423" s="83" t="s">
        <v>7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102">
        <v>0</v>
      </c>
      <c r="S423" s="103">
        <f>SUM(L423:R423)</f>
        <v>0</v>
      </c>
      <c r="U423" s="104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</row>
    <row r="424" spans="1:56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197">SUM(B424:H424)</f>
        <v>0</v>
      </c>
      <c r="K424" s="75" t="s">
        <v>8</v>
      </c>
      <c r="L424" s="88">
        <v>0</v>
      </c>
      <c r="M424" s="88">
        <v>0</v>
      </c>
      <c r="N424" s="88">
        <v>0</v>
      </c>
      <c r="O424" s="88">
        <v>0</v>
      </c>
      <c r="P424" s="88">
        <v>0</v>
      </c>
      <c r="Q424" s="88">
        <v>0</v>
      </c>
      <c r="R424" s="89">
        <v>0</v>
      </c>
      <c r="S424" s="90">
        <f t="shared" ref="S424:S443" si="198">SUM(L424:R424)</f>
        <v>0</v>
      </c>
      <c r="U424" s="105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199">SUM(V424:AC424)</f>
        <v>0</v>
      </c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</row>
    <row r="425" spans="1:56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197"/>
        <v>0</v>
      </c>
      <c r="K425" s="76" t="s">
        <v>10</v>
      </c>
      <c r="L425" s="44">
        <v>0</v>
      </c>
      <c r="M425" s="44">
        <v>0</v>
      </c>
      <c r="N425" s="44">
        <v>0</v>
      </c>
      <c r="O425" s="44">
        <v>0</v>
      </c>
      <c r="P425" s="44">
        <v>0</v>
      </c>
      <c r="Q425" s="44">
        <v>0</v>
      </c>
      <c r="R425" s="86">
        <v>0</v>
      </c>
      <c r="S425" s="87">
        <f t="shared" si="198"/>
        <v>0</v>
      </c>
      <c r="U425" s="106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199"/>
        <v>0</v>
      </c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</row>
    <row r="426" spans="1:56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197"/>
        <v>0</v>
      </c>
      <c r="K426" s="75" t="s">
        <v>52</v>
      </c>
      <c r="L426" s="88">
        <v>0</v>
      </c>
      <c r="M426" s="88">
        <v>0</v>
      </c>
      <c r="N426" s="88">
        <v>0</v>
      </c>
      <c r="O426" s="88">
        <v>0</v>
      </c>
      <c r="P426" s="88">
        <v>0</v>
      </c>
      <c r="Q426" s="88">
        <v>0</v>
      </c>
      <c r="R426" s="89">
        <v>0</v>
      </c>
      <c r="S426" s="90">
        <f t="shared" si="198"/>
        <v>0</v>
      </c>
      <c r="U426" s="105" t="s">
        <v>52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199"/>
        <v>0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</row>
    <row r="427" spans="1:56" ht="15">
      <c r="A427" s="29" t="s">
        <v>16</v>
      </c>
      <c r="B427" s="44">
        <v>104.95401944099356</v>
      </c>
      <c r="C427" s="44">
        <v>0</v>
      </c>
      <c r="D427" s="44">
        <v>3.7521427597524282</v>
      </c>
      <c r="E427" s="44">
        <v>0</v>
      </c>
      <c r="F427" s="457"/>
      <c r="G427" s="44">
        <v>0</v>
      </c>
      <c r="H427" s="45">
        <v>0</v>
      </c>
      <c r="I427" s="40">
        <f t="shared" si="197"/>
        <v>108.70616220074599</v>
      </c>
      <c r="K427" s="76" t="s">
        <v>16</v>
      </c>
      <c r="L427" s="44">
        <v>104.95401944099356</v>
      </c>
      <c r="M427" s="44">
        <v>0</v>
      </c>
      <c r="N427" s="44">
        <v>3.7521427597524282</v>
      </c>
      <c r="O427" s="44">
        <v>0</v>
      </c>
      <c r="P427" s="44">
        <v>0</v>
      </c>
      <c r="Q427" s="44">
        <v>0</v>
      </c>
      <c r="R427" s="86">
        <v>0</v>
      </c>
      <c r="S427" s="87">
        <f t="shared" si="198"/>
        <v>108.70616220074599</v>
      </c>
      <c r="U427" s="106" t="s">
        <v>16</v>
      </c>
      <c r="V427" s="117">
        <v>70.881862023182734</v>
      </c>
      <c r="W427" s="117">
        <v>0</v>
      </c>
      <c r="X427" s="117">
        <v>0</v>
      </c>
      <c r="Y427" s="117">
        <v>0</v>
      </c>
      <c r="Z427" s="117">
        <v>3.5163103039591745</v>
      </c>
      <c r="AA427" s="117">
        <v>0</v>
      </c>
      <c r="AB427" s="117">
        <v>0</v>
      </c>
      <c r="AC427" s="118">
        <v>34.307989873604086</v>
      </c>
      <c r="AD427" s="119">
        <v>34.072157417810836</v>
      </c>
      <c r="AE427" s="119">
        <v>0</v>
      </c>
      <c r="AF427" s="119">
        <v>0</v>
      </c>
      <c r="AG427" s="119">
        <v>0.23583245579325365</v>
      </c>
      <c r="AH427" s="119">
        <v>0</v>
      </c>
      <c r="AI427" s="120">
        <f t="shared" si="199"/>
        <v>108.70616220074599</v>
      </c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</row>
    <row r="428" spans="1:56" ht="15">
      <c r="A428" s="28" t="s">
        <v>64</v>
      </c>
      <c r="B428" s="41">
        <v>24.989540440780587</v>
      </c>
      <c r="C428" s="41">
        <v>11.725524123177928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197"/>
        <v>36.715064563958514</v>
      </c>
      <c r="K428" s="75" t="s">
        <v>64</v>
      </c>
      <c r="L428" s="88">
        <v>24.989540440780587</v>
      </c>
      <c r="M428" s="88">
        <v>11.725524123177928</v>
      </c>
      <c r="N428" s="88">
        <v>0</v>
      </c>
      <c r="O428" s="88">
        <v>0</v>
      </c>
      <c r="P428" s="88">
        <v>0</v>
      </c>
      <c r="Q428" s="88">
        <v>0</v>
      </c>
      <c r="R428" s="89">
        <v>0</v>
      </c>
      <c r="S428" s="90">
        <f t="shared" si="198"/>
        <v>36.715064563958514</v>
      </c>
      <c r="U428" s="105" t="s">
        <v>53</v>
      </c>
      <c r="V428" s="121">
        <v>24.817834796901799</v>
      </c>
      <c r="W428" s="121">
        <v>0</v>
      </c>
      <c r="X428" s="121">
        <v>0</v>
      </c>
      <c r="Y428" s="121">
        <v>11.725524123177928</v>
      </c>
      <c r="Z428" s="121">
        <v>0</v>
      </c>
      <c r="AA428" s="121">
        <v>0</v>
      </c>
      <c r="AB428" s="121">
        <v>0</v>
      </c>
      <c r="AC428" s="122">
        <v>0.17170564387878676</v>
      </c>
      <c r="AD428" s="121">
        <v>0.17170564387878676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199"/>
        <v>36.715064563958514</v>
      </c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</row>
    <row r="429" spans="1:56" ht="15">
      <c r="A429" s="29" t="s">
        <v>54</v>
      </c>
      <c r="B429" s="44">
        <v>0</v>
      </c>
      <c r="C429" s="44">
        <v>0</v>
      </c>
      <c r="D429" s="44">
        <v>0</v>
      </c>
      <c r="E429" s="44">
        <v>1.1482567866907864E-2</v>
      </c>
      <c r="F429" s="457"/>
      <c r="G429" s="44">
        <v>0</v>
      </c>
      <c r="H429" s="45">
        <v>0</v>
      </c>
      <c r="I429" s="40">
        <f t="shared" si="197"/>
        <v>1.1482567866907864E-2</v>
      </c>
      <c r="K429" s="76" t="s">
        <v>54</v>
      </c>
      <c r="L429" s="44">
        <v>0</v>
      </c>
      <c r="M429" s="44">
        <v>0</v>
      </c>
      <c r="N429" s="44">
        <v>0</v>
      </c>
      <c r="O429" s="44">
        <v>1.1482567866907864E-2</v>
      </c>
      <c r="P429" s="44">
        <v>132.7357445176801</v>
      </c>
      <c r="Q429" s="44">
        <v>0</v>
      </c>
      <c r="R429" s="86">
        <v>0</v>
      </c>
      <c r="S429" s="87">
        <f t="shared" si="198"/>
        <v>132.74722708554702</v>
      </c>
      <c r="U429" s="106" t="s">
        <v>54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1.1482567866907864E-2</v>
      </c>
      <c r="AB429" s="117">
        <v>132.7357445176801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199"/>
        <v>132.74722708554702</v>
      </c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</row>
    <row r="430" spans="1:56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197"/>
        <v>0</v>
      </c>
      <c r="K430" s="75" t="s">
        <v>12</v>
      </c>
      <c r="L430" s="88">
        <v>0</v>
      </c>
      <c r="M430" s="88">
        <v>0</v>
      </c>
      <c r="N430" s="88">
        <v>0</v>
      </c>
      <c r="O430" s="88">
        <v>0</v>
      </c>
      <c r="P430" s="88">
        <v>17.516936151340612</v>
      </c>
      <c r="Q430" s="88">
        <v>0</v>
      </c>
      <c r="R430" s="89">
        <v>0</v>
      </c>
      <c r="S430" s="90">
        <f t="shared" si="198"/>
        <v>17.516936151340612</v>
      </c>
      <c r="U430" s="105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17.516936151340612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199"/>
        <v>17.516936151340612</v>
      </c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</row>
    <row r="431" spans="1:56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197"/>
        <v>0</v>
      </c>
      <c r="K431" s="76" t="s">
        <v>55</v>
      </c>
      <c r="L431" s="44">
        <v>0</v>
      </c>
      <c r="M431" s="44">
        <v>0</v>
      </c>
      <c r="N431" s="44">
        <v>0</v>
      </c>
      <c r="O431" s="44">
        <v>0</v>
      </c>
      <c r="P431" s="44">
        <v>0</v>
      </c>
      <c r="Q431" s="44">
        <v>0</v>
      </c>
      <c r="R431" s="86">
        <v>0</v>
      </c>
      <c r="S431" s="87">
        <f t="shared" si="198"/>
        <v>0</v>
      </c>
      <c r="U431" s="106" t="s">
        <v>55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199"/>
        <v>0</v>
      </c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</row>
    <row r="432" spans="1:56" ht="15">
      <c r="A432" s="28" t="s">
        <v>17</v>
      </c>
      <c r="B432" s="41">
        <v>0</v>
      </c>
      <c r="C432" s="41">
        <v>0</v>
      </c>
      <c r="D432" s="41">
        <v>0</v>
      </c>
      <c r="E432" s="41">
        <v>0</v>
      </c>
      <c r="F432" s="457"/>
      <c r="G432" s="41">
        <v>0</v>
      </c>
      <c r="H432" s="42">
        <v>0</v>
      </c>
      <c r="I432" s="43">
        <f t="shared" si="197"/>
        <v>0</v>
      </c>
      <c r="K432" s="75" t="s">
        <v>17</v>
      </c>
      <c r="L432" s="88">
        <v>0</v>
      </c>
      <c r="M432" s="88">
        <v>0</v>
      </c>
      <c r="N432" s="88">
        <v>0</v>
      </c>
      <c r="O432" s="88">
        <v>0</v>
      </c>
      <c r="P432" s="88">
        <v>0</v>
      </c>
      <c r="Q432" s="88">
        <v>0</v>
      </c>
      <c r="R432" s="89">
        <v>0</v>
      </c>
      <c r="S432" s="90">
        <f t="shared" si="198"/>
        <v>0</v>
      </c>
      <c r="U432" s="105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0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199"/>
        <v>0</v>
      </c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</row>
    <row r="433" spans="1:56" ht="15">
      <c r="A433" s="29" t="s">
        <v>139</v>
      </c>
      <c r="B433" s="44">
        <v>24.511931841460065</v>
      </c>
      <c r="C433" s="44">
        <v>48.681514048496069</v>
      </c>
      <c r="D433" s="44">
        <v>19.953412110156506</v>
      </c>
      <c r="E433" s="44">
        <v>0</v>
      </c>
      <c r="F433" s="457"/>
      <c r="G433" s="44">
        <v>0</v>
      </c>
      <c r="H433" s="45">
        <v>0</v>
      </c>
      <c r="I433" s="40">
        <f t="shared" si="197"/>
        <v>93.146858000112644</v>
      </c>
      <c r="K433" s="76" t="s">
        <v>139</v>
      </c>
      <c r="L433" s="44">
        <v>24.511931841460065</v>
      </c>
      <c r="M433" s="44">
        <v>48.681514048496069</v>
      </c>
      <c r="N433" s="44">
        <v>19.953412110156506</v>
      </c>
      <c r="O433" s="44">
        <v>0</v>
      </c>
      <c r="P433" s="44">
        <v>0</v>
      </c>
      <c r="Q433" s="44">
        <v>0</v>
      </c>
      <c r="R433" s="86">
        <v>0</v>
      </c>
      <c r="S433" s="87">
        <f t="shared" si="198"/>
        <v>93.146858000112644</v>
      </c>
      <c r="U433" s="106" t="s">
        <v>139</v>
      </c>
      <c r="V433" s="117">
        <v>23.514395111203942</v>
      </c>
      <c r="W433" s="117">
        <v>0</v>
      </c>
      <c r="X433" s="117">
        <v>0</v>
      </c>
      <c r="Y433" s="117">
        <v>48.681514048496069</v>
      </c>
      <c r="Z433" s="117">
        <v>19.953412110156506</v>
      </c>
      <c r="AA433" s="117">
        <v>0</v>
      </c>
      <c r="AB433" s="117">
        <v>0</v>
      </c>
      <c r="AC433" s="118">
        <v>0.99753673025612122</v>
      </c>
      <c r="AD433" s="117">
        <v>0.99753673025612122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199"/>
        <v>93.14685800011263</v>
      </c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</row>
    <row r="434" spans="1:56" ht="15">
      <c r="A434" s="28" t="s">
        <v>25</v>
      </c>
      <c r="B434" s="41">
        <v>159.92961885503485</v>
      </c>
      <c r="C434" s="41">
        <v>3.2228692281927854E-4</v>
      </c>
      <c r="D434" s="41">
        <v>4.5697267042178229</v>
      </c>
      <c r="E434" s="41">
        <v>303.8272352958943</v>
      </c>
      <c r="F434" s="457"/>
      <c r="G434" s="41">
        <v>85.057799412009771</v>
      </c>
      <c r="H434" s="42">
        <v>0</v>
      </c>
      <c r="I434" s="43">
        <f t="shared" si="197"/>
        <v>553.38470255407958</v>
      </c>
      <c r="K434" s="75" t="s">
        <v>25</v>
      </c>
      <c r="L434" s="88">
        <v>159.92961885503485</v>
      </c>
      <c r="M434" s="88">
        <v>3.2228692281927854E-4</v>
      </c>
      <c r="N434" s="88">
        <v>4.5697267042178229</v>
      </c>
      <c r="O434" s="88">
        <v>303.8272352958943</v>
      </c>
      <c r="P434" s="88">
        <v>0.60072301278010554</v>
      </c>
      <c r="Q434" s="88">
        <v>85.057799412009771</v>
      </c>
      <c r="R434" s="89">
        <v>0</v>
      </c>
      <c r="S434" s="90">
        <f t="shared" si="198"/>
        <v>553.9854255668597</v>
      </c>
      <c r="U434" s="105" t="s">
        <v>25</v>
      </c>
      <c r="V434" s="121">
        <v>0.2179069943284605</v>
      </c>
      <c r="W434" s="121">
        <v>151.90815240279431</v>
      </c>
      <c r="X434" s="121">
        <v>85.057799412009771</v>
      </c>
      <c r="Y434" s="121">
        <v>3.2228692281927854E-4</v>
      </c>
      <c r="Z434" s="121">
        <v>2.449745617377225</v>
      </c>
      <c r="AA434" s="121">
        <v>302.20913829245791</v>
      </c>
      <c r="AB434" s="121">
        <v>0.60072301278010554</v>
      </c>
      <c r="AC434" s="122">
        <v>11.541637548189042</v>
      </c>
      <c r="AD434" s="121">
        <v>7.8035594579120611</v>
      </c>
      <c r="AE434" s="121">
        <v>1.6180970034363842</v>
      </c>
      <c r="AF434" s="121">
        <v>0</v>
      </c>
      <c r="AG434" s="121">
        <v>2.1199810868405975</v>
      </c>
      <c r="AH434" s="121">
        <v>0</v>
      </c>
      <c r="AI434" s="123">
        <f t="shared" si="199"/>
        <v>553.9854255668597</v>
      </c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</row>
    <row r="435" spans="1:56" ht="15">
      <c r="A435" s="29" t="s">
        <v>24</v>
      </c>
      <c r="B435" s="44">
        <v>7.991260557865405</v>
      </c>
      <c r="C435" s="44">
        <v>0</v>
      </c>
      <c r="D435" s="44">
        <v>0</v>
      </c>
      <c r="E435" s="44">
        <v>0</v>
      </c>
      <c r="F435" s="457"/>
      <c r="G435" s="44">
        <v>0</v>
      </c>
      <c r="H435" s="45">
        <v>0</v>
      </c>
      <c r="I435" s="40">
        <f t="shared" si="197"/>
        <v>7.991260557865405</v>
      </c>
      <c r="K435" s="76" t="s">
        <v>24</v>
      </c>
      <c r="L435" s="44">
        <v>7.991260557865405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86">
        <v>0</v>
      </c>
      <c r="S435" s="87">
        <f t="shared" si="198"/>
        <v>7.991260557865405</v>
      </c>
      <c r="U435" s="106" t="s">
        <v>24</v>
      </c>
      <c r="V435" s="117">
        <v>6.7395402683690007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1.2517202894964046</v>
      </c>
      <c r="AD435" s="117">
        <v>1.2517202894964046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199"/>
        <v>7.991260557865405</v>
      </c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</row>
    <row r="436" spans="1:56" ht="15">
      <c r="A436" s="28" t="s">
        <v>56</v>
      </c>
      <c r="B436" s="41">
        <v>21.172160760413195</v>
      </c>
      <c r="C436" s="41">
        <v>1.4036413759511914</v>
      </c>
      <c r="D436" s="41">
        <v>16.062797533592338</v>
      </c>
      <c r="E436" s="41">
        <v>0</v>
      </c>
      <c r="F436" s="457"/>
      <c r="G436" s="41">
        <v>0</v>
      </c>
      <c r="H436" s="42">
        <v>0</v>
      </c>
      <c r="I436" s="43">
        <f t="shared" si="197"/>
        <v>38.638599669956726</v>
      </c>
      <c r="K436" s="75" t="s">
        <v>56</v>
      </c>
      <c r="L436" s="88">
        <v>21.172160760413195</v>
      </c>
      <c r="M436" s="88">
        <v>1.4036413759511914</v>
      </c>
      <c r="N436" s="88">
        <v>16.062797533592338</v>
      </c>
      <c r="O436" s="88">
        <v>0</v>
      </c>
      <c r="P436" s="88">
        <v>0</v>
      </c>
      <c r="Q436" s="88">
        <v>0</v>
      </c>
      <c r="R436" s="89">
        <v>0</v>
      </c>
      <c r="S436" s="90">
        <f t="shared" si="198"/>
        <v>38.638599669956726</v>
      </c>
      <c r="U436" s="105" t="s">
        <v>56</v>
      </c>
      <c r="V436" s="121">
        <v>21.172160760413195</v>
      </c>
      <c r="W436" s="121">
        <v>0</v>
      </c>
      <c r="X436" s="121">
        <v>0</v>
      </c>
      <c r="Y436" s="121">
        <v>1.4036413759511914</v>
      </c>
      <c r="Z436" s="121">
        <v>16.062797533592338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199"/>
        <v>38.638599669956726</v>
      </c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</row>
    <row r="437" spans="1:56" ht="15">
      <c r="A437" s="29" t="s">
        <v>22</v>
      </c>
      <c r="B437" s="44">
        <v>0.73800044511581031</v>
      </c>
      <c r="C437" s="44">
        <v>0</v>
      </c>
      <c r="D437" s="44">
        <v>3.9294229270223986</v>
      </c>
      <c r="E437" s="44">
        <v>0</v>
      </c>
      <c r="F437" s="457"/>
      <c r="G437" s="44">
        <v>0</v>
      </c>
      <c r="H437" s="45">
        <v>0</v>
      </c>
      <c r="I437" s="40">
        <f t="shared" si="197"/>
        <v>4.6674233721382086</v>
      </c>
      <c r="K437" s="76" t="s">
        <v>22</v>
      </c>
      <c r="L437" s="44">
        <v>0.73800044511581031</v>
      </c>
      <c r="M437" s="44">
        <v>0</v>
      </c>
      <c r="N437" s="44">
        <v>3.9294229270223986</v>
      </c>
      <c r="O437" s="44">
        <v>0</v>
      </c>
      <c r="P437" s="44">
        <v>0.6208797138057891</v>
      </c>
      <c r="Q437" s="44">
        <v>0</v>
      </c>
      <c r="R437" s="86">
        <v>0</v>
      </c>
      <c r="S437" s="87">
        <f t="shared" si="198"/>
        <v>5.2883030859439977</v>
      </c>
      <c r="U437" s="106" t="s">
        <v>22</v>
      </c>
      <c r="V437" s="117">
        <v>0.73575492530715614</v>
      </c>
      <c r="W437" s="117">
        <v>0</v>
      </c>
      <c r="X437" s="117">
        <v>0</v>
      </c>
      <c r="Y437" s="117">
        <v>0</v>
      </c>
      <c r="Z437" s="117">
        <v>3.6538045566537742</v>
      </c>
      <c r="AA437" s="117">
        <v>0</v>
      </c>
      <c r="AB437" s="117">
        <v>0.6208797138057891</v>
      </c>
      <c r="AC437" s="118">
        <v>0.27786389017727864</v>
      </c>
      <c r="AD437" s="117">
        <v>2.2455198086541628E-3</v>
      </c>
      <c r="AE437" s="117">
        <v>0</v>
      </c>
      <c r="AF437" s="117">
        <v>0</v>
      </c>
      <c r="AG437" s="117">
        <v>0.27561837036862441</v>
      </c>
      <c r="AH437" s="117">
        <v>0</v>
      </c>
      <c r="AI437" s="120">
        <f t="shared" si="199"/>
        <v>5.2883030859439977</v>
      </c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</row>
    <row r="438" spans="1:56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197"/>
        <v>0</v>
      </c>
      <c r="K438" s="75" t="s">
        <v>21</v>
      </c>
      <c r="L438" s="88">
        <v>0</v>
      </c>
      <c r="M438" s="88">
        <v>0</v>
      </c>
      <c r="N438" s="88">
        <v>0</v>
      </c>
      <c r="O438" s="88">
        <v>0</v>
      </c>
      <c r="P438" s="88">
        <v>0</v>
      </c>
      <c r="Q438" s="88">
        <v>0</v>
      </c>
      <c r="R438" s="89">
        <v>0</v>
      </c>
      <c r="S438" s="90">
        <f t="shared" si="198"/>
        <v>0</v>
      </c>
      <c r="U438" s="105" t="s">
        <v>57</v>
      </c>
      <c r="V438" s="121">
        <v>0</v>
      </c>
      <c r="W438" s="121">
        <v>0</v>
      </c>
      <c r="X438" s="121">
        <v>0</v>
      </c>
      <c r="Y438" s="121">
        <v>0</v>
      </c>
      <c r="Z438" s="121">
        <v>0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199"/>
        <v>0</v>
      </c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</row>
    <row r="439" spans="1:56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197"/>
        <v>0</v>
      </c>
      <c r="K439" s="77" t="s">
        <v>60</v>
      </c>
      <c r="L439" s="44">
        <v>0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86">
        <v>0</v>
      </c>
      <c r="S439" s="87">
        <f t="shared" si="198"/>
        <v>0</v>
      </c>
      <c r="U439" s="107" t="s">
        <v>58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199"/>
        <v>0</v>
      </c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</row>
    <row r="440" spans="1:56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197"/>
        <v>0</v>
      </c>
      <c r="K440" s="78" t="s">
        <v>23</v>
      </c>
      <c r="L440" s="91">
        <v>0</v>
      </c>
      <c r="M440" s="91">
        <v>0</v>
      </c>
      <c r="N440" s="91">
        <v>0</v>
      </c>
      <c r="O440" s="91">
        <v>0</v>
      </c>
      <c r="P440" s="91">
        <v>0</v>
      </c>
      <c r="Q440" s="91">
        <v>0</v>
      </c>
      <c r="R440" s="92">
        <v>0</v>
      </c>
      <c r="S440" s="93">
        <f t="shared" si="198"/>
        <v>0</v>
      </c>
      <c r="U440" s="108" t="s">
        <v>61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199"/>
        <v>0</v>
      </c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</row>
    <row r="441" spans="1:56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197"/>
        <v>0</v>
      </c>
      <c r="K441" s="79" t="s">
        <v>19</v>
      </c>
      <c r="L441" s="64">
        <v>0</v>
      </c>
      <c r="M441" s="64">
        <v>0</v>
      </c>
      <c r="N441" s="64">
        <v>0</v>
      </c>
      <c r="O441" s="64">
        <v>0</v>
      </c>
      <c r="P441" s="64">
        <v>0</v>
      </c>
      <c r="Q441" s="64">
        <v>0</v>
      </c>
      <c r="R441" s="94">
        <v>0</v>
      </c>
      <c r="S441" s="95">
        <f t="shared" si="198"/>
        <v>0</v>
      </c>
      <c r="U441" s="109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199"/>
        <v>0</v>
      </c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</row>
    <row r="442" spans="1:56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197"/>
        <v>0</v>
      </c>
      <c r="K442" s="78" t="s">
        <v>20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s="91">
        <v>0</v>
      </c>
      <c r="R442" s="92">
        <v>0</v>
      </c>
      <c r="S442" s="93">
        <f t="shared" si="198"/>
        <v>0</v>
      </c>
      <c r="U442" s="108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199"/>
        <v>0</v>
      </c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</row>
    <row r="443" spans="1:56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197"/>
        <v>0</v>
      </c>
      <c r="K443" s="80" t="s">
        <v>11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96">
        <v>0</v>
      </c>
      <c r="S443" s="97">
        <f t="shared" si="198"/>
        <v>0</v>
      </c>
      <c r="U443" s="109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199"/>
        <v>0</v>
      </c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</row>
    <row r="444" spans="1:56" ht="15">
      <c r="A444" s="35" t="s">
        <v>26</v>
      </c>
      <c r="B444" s="69">
        <f>SUM(B423:B439)</f>
        <v>344.28653234166347</v>
      </c>
      <c r="C444" s="69">
        <f t="shared" ref="C444:I444" si="200">SUM(C423:C439)</f>
        <v>61.811001834548001</v>
      </c>
      <c r="D444" s="69">
        <f t="shared" si="200"/>
        <v>48.267502034741497</v>
      </c>
      <c r="E444" s="69">
        <f t="shared" si="200"/>
        <v>303.83871786376119</v>
      </c>
      <c r="F444" s="69">
        <f t="shared" si="200"/>
        <v>0</v>
      </c>
      <c r="G444" s="69">
        <f t="shared" si="200"/>
        <v>85.057799412009771</v>
      </c>
      <c r="H444" s="70">
        <f t="shared" si="200"/>
        <v>0</v>
      </c>
      <c r="I444" s="40">
        <f t="shared" si="200"/>
        <v>843.26155348672398</v>
      </c>
      <c r="K444" s="81" t="s">
        <v>26</v>
      </c>
      <c r="L444" s="69">
        <f>SUM(L423:L439)</f>
        <v>344.28653234166347</v>
      </c>
      <c r="M444" s="69">
        <f t="shared" ref="M444:S444" si="201">SUM(M423:M439)</f>
        <v>61.811001834548001</v>
      </c>
      <c r="N444" s="69">
        <f t="shared" si="201"/>
        <v>48.267502034741497</v>
      </c>
      <c r="O444" s="69">
        <f t="shared" si="201"/>
        <v>303.83871786376119</v>
      </c>
      <c r="P444" s="69">
        <f t="shared" si="201"/>
        <v>151.47428339560659</v>
      </c>
      <c r="Q444" s="69">
        <f t="shared" si="201"/>
        <v>85.057799412009771</v>
      </c>
      <c r="R444" s="70">
        <f t="shared" si="201"/>
        <v>0</v>
      </c>
      <c r="S444" s="98">
        <f t="shared" si="201"/>
        <v>994.73583688233066</v>
      </c>
      <c r="U444" s="110" t="s">
        <v>59</v>
      </c>
      <c r="V444" s="130">
        <f>SUM(V423:V439)</f>
        <v>148.0794548797063</v>
      </c>
      <c r="W444" s="130">
        <f t="shared" ref="W444:AH444" si="202">SUM(W423:W439)</f>
        <v>151.90815240279431</v>
      </c>
      <c r="X444" s="130">
        <f t="shared" si="202"/>
        <v>85.057799412009771</v>
      </c>
      <c r="Y444" s="130">
        <f t="shared" si="202"/>
        <v>61.811001834548001</v>
      </c>
      <c r="Z444" s="130">
        <f t="shared" si="202"/>
        <v>45.636070121739017</v>
      </c>
      <c r="AA444" s="130">
        <f t="shared" si="202"/>
        <v>302.2206208603248</v>
      </c>
      <c r="AB444" s="130">
        <f t="shared" si="202"/>
        <v>151.47428339560659</v>
      </c>
      <c r="AC444" s="130">
        <f t="shared" si="202"/>
        <v>48.548453975601724</v>
      </c>
      <c r="AD444" s="131">
        <f t="shared" si="202"/>
        <v>44.298925059162862</v>
      </c>
      <c r="AE444" s="131">
        <f t="shared" si="202"/>
        <v>1.6180970034363842</v>
      </c>
      <c r="AF444" s="131">
        <f t="shared" si="202"/>
        <v>0</v>
      </c>
      <c r="AG444" s="131">
        <f t="shared" si="202"/>
        <v>2.6314319130024755</v>
      </c>
      <c r="AH444" s="131">
        <f t="shared" si="202"/>
        <v>0</v>
      </c>
      <c r="AI444" s="132">
        <f>SUM(V444:AC444)</f>
        <v>994.73583688233055</v>
      </c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</row>
    <row r="445" spans="1:56" s="3" customFormat="1" ht="15" thickBot="1">
      <c r="A445" s="32" t="s">
        <v>83</v>
      </c>
      <c r="B445" s="49">
        <f>IF($I444=0,"-",B444/$I444)</f>
        <v>0.40827965050476334</v>
      </c>
      <c r="C445" s="49">
        <f t="shared" ref="C445:H445" si="203">IF($I444=0,"-",C444/$I444)</f>
        <v>7.3299916946256385E-2</v>
      </c>
      <c r="D445" s="49">
        <f t="shared" si="203"/>
        <v>5.723906400708615E-2</v>
      </c>
      <c r="E445" s="49">
        <f t="shared" si="203"/>
        <v>0.36031373256310173</v>
      </c>
      <c r="F445" s="49">
        <f t="shared" si="203"/>
        <v>0</v>
      </c>
      <c r="G445" s="49">
        <f t="shared" si="203"/>
        <v>0.10086763597879231</v>
      </c>
      <c r="H445" s="71">
        <f t="shared" si="203"/>
        <v>0</v>
      </c>
      <c r="I445" s="50">
        <f>SUM(B445:H445)</f>
        <v>0.99999999999999989</v>
      </c>
      <c r="J445" s="5"/>
      <c r="K445" s="82" t="s">
        <v>83</v>
      </c>
      <c r="L445" s="99">
        <f>IF($S444=0,"-",L444/$S444)</f>
        <v>0.34610850396293685</v>
      </c>
      <c r="M445" s="99">
        <f t="shared" ref="M445:R445" si="204">IF($S444=0,"-",M444/$S444)</f>
        <v>6.2138106965437249E-2</v>
      </c>
      <c r="N445" s="99">
        <f t="shared" si="204"/>
        <v>4.8522934677833626E-2</v>
      </c>
      <c r="O445" s="99">
        <f t="shared" si="204"/>
        <v>0.30544663879411726</v>
      </c>
      <c r="P445" s="99">
        <f t="shared" si="204"/>
        <v>0.1522758885116198</v>
      </c>
      <c r="Q445" s="99">
        <f t="shared" si="204"/>
        <v>8.5507927088055075E-2</v>
      </c>
      <c r="R445" s="100">
        <f t="shared" si="204"/>
        <v>0</v>
      </c>
      <c r="S445" s="101">
        <f>SUM(L445:R445)</f>
        <v>0.99999999999999989</v>
      </c>
      <c r="T445" s="5"/>
      <c r="U445" s="111" t="s">
        <v>83</v>
      </c>
      <c r="V445" s="133">
        <f>+V444/$AI444</f>
        <v>0.14886309449130961</v>
      </c>
      <c r="W445" s="133">
        <f t="shared" ref="W445:AH445" si="205">+W444/$AI444</f>
        <v>0.15271205356278308</v>
      </c>
      <c r="X445" s="133">
        <f t="shared" si="205"/>
        <v>8.5507927088055075E-2</v>
      </c>
      <c r="Y445" s="133">
        <f t="shared" si="205"/>
        <v>6.2138106965437256E-2</v>
      </c>
      <c r="Z445" s="133">
        <f t="shared" si="205"/>
        <v>4.5877577171412803E-2</v>
      </c>
      <c r="AA445" s="133">
        <f t="shared" si="205"/>
        <v>0.30381997878706679</v>
      </c>
      <c r="AB445" s="133">
        <f t="shared" si="205"/>
        <v>0.1522758885116198</v>
      </c>
      <c r="AC445" s="133">
        <f t="shared" si="205"/>
        <v>4.8805373422315564E-2</v>
      </c>
      <c r="AD445" s="133">
        <f t="shared" si="205"/>
        <v>4.4533355908844247E-2</v>
      </c>
      <c r="AE445" s="133">
        <f t="shared" si="205"/>
        <v>1.6266600070504872E-3</v>
      </c>
      <c r="AF445" s="133">
        <f t="shared" si="205"/>
        <v>0</v>
      </c>
      <c r="AG445" s="133">
        <f t="shared" si="205"/>
        <v>2.6453575064208259E-3</v>
      </c>
      <c r="AH445" s="133">
        <f t="shared" si="205"/>
        <v>0</v>
      </c>
      <c r="AI445" s="134">
        <f>SUM(V445:AC445)</f>
        <v>1</v>
      </c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</row>
    <row r="446" spans="1:56" ht="15" thickBot="1">
      <c r="A446" s="33"/>
      <c r="B446" s="33"/>
      <c r="C446" s="33"/>
      <c r="D446" s="33"/>
      <c r="E446" s="33"/>
      <c r="F446" s="33"/>
      <c r="G446" s="33"/>
      <c r="H446" s="33"/>
      <c r="I446" s="33"/>
      <c r="K446" s="33"/>
      <c r="L446" s="33"/>
      <c r="M446" s="33"/>
      <c r="N446" s="33"/>
      <c r="O446" s="33"/>
      <c r="P446" s="33"/>
      <c r="Q446" s="33"/>
      <c r="R446" s="33"/>
      <c r="S446" s="33"/>
    </row>
    <row r="447" spans="1:56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  <c r="K447" s="409" t="s">
        <v>40</v>
      </c>
      <c r="L447" s="84" t="s">
        <v>0</v>
      </c>
      <c r="M447" s="84" t="s">
        <v>1</v>
      </c>
      <c r="N447" s="84" t="s">
        <v>2</v>
      </c>
      <c r="O447" s="84" t="s">
        <v>3</v>
      </c>
      <c r="P447" s="84" t="s">
        <v>27</v>
      </c>
      <c r="Q447" s="84" t="s">
        <v>4</v>
      </c>
      <c r="R447" s="84" t="s">
        <v>5</v>
      </c>
      <c r="S447" s="85" t="s">
        <v>6</v>
      </c>
    </row>
    <row r="448" spans="1:56" ht="15">
      <c r="A448" s="451" t="s">
        <v>40</v>
      </c>
      <c r="B448" s="387" t="s">
        <v>115</v>
      </c>
      <c r="C448" s="388"/>
      <c r="D448" s="388"/>
      <c r="E448" s="388"/>
      <c r="F448" s="388"/>
      <c r="G448" s="388"/>
      <c r="H448" s="388"/>
      <c r="I448" s="389"/>
      <c r="K448" s="410" t="s">
        <v>40</v>
      </c>
      <c r="L448" s="390" t="s">
        <v>115</v>
      </c>
      <c r="M448" s="391"/>
      <c r="N448" s="391"/>
      <c r="O448" s="391"/>
      <c r="P448" s="391"/>
      <c r="Q448" s="391"/>
      <c r="R448" s="391"/>
      <c r="S448" s="392"/>
    </row>
    <row r="449" spans="1:31" ht="15">
      <c r="A449" s="27" t="s">
        <v>7</v>
      </c>
      <c r="B449" s="393"/>
      <c r="C449" s="399"/>
      <c r="D449" s="399"/>
      <c r="E449" s="394"/>
      <c r="F449" s="38">
        <v>3.3763043980198502</v>
      </c>
      <c r="G449" s="393"/>
      <c r="H449" s="394"/>
      <c r="I449" s="40">
        <f>SUM(B449:H449)</f>
        <v>3.3763043980198502</v>
      </c>
      <c r="K449" s="83" t="s">
        <v>7</v>
      </c>
      <c r="L449" s="393"/>
      <c r="M449" s="399"/>
      <c r="N449" s="399"/>
      <c r="O449" s="394"/>
      <c r="P449" s="38">
        <v>0</v>
      </c>
      <c r="Q449" s="393"/>
      <c r="R449" s="402"/>
      <c r="S449" s="103">
        <f>SUM(L449:R449)</f>
        <v>0</v>
      </c>
    </row>
    <row r="450" spans="1:31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206">SUM(B450:H450)</f>
        <v>0</v>
      </c>
      <c r="K450" s="75" t="s">
        <v>8</v>
      </c>
      <c r="L450" s="395"/>
      <c r="M450" s="400"/>
      <c r="N450" s="400"/>
      <c r="O450" s="396"/>
      <c r="P450" s="88">
        <v>0</v>
      </c>
      <c r="Q450" s="395"/>
      <c r="R450" s="403"/>
      <c r="S450" s="90">
        <f t="shared" ref="S450:S469" si="207">SUM(L450:R450)</f>
        <v>0</v>
      </c>
    </row>
    <row r="451" spans="1:31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206"/>
        <v>0</v>
      </c>
      <c r="K451" s="76" t="s">
        <v>10</v>
      </c>
      <c r="L451" s="395"/>
      <c r="M451" s="400"/>
      <c r="N451" s="400"/>
      <c r="O451" s="396"/>
      <c r="P451" s="44">
        <v>0</v>
      </c>
      <c r="Q451" s="395"/>
      <c r="R451" s="403"/>
      <c r="S451" s="87">
        <f t="shared" si="207"/>
        <v>0</v>
      </c>
    </row>
    <row r="452" spans="1:31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206"/>
        <v>0</v>
      </c>
      <c r="K452" s="75" t="s">
        <v>52</v>
      </c>
      <c r="L452" s="395"/>
      <c r="M452" s="400"/>
      <c r="N452" s="400"/>
      <c r="O452" s="396"/>
      <c r="P452" s="88">
        <v>0</v>
      </c>
      <c r="Q452" s="395"/>
      <c r="R452" s="403"/>
      <c r="S452" s="90">
        <f t="shared" si="207"/>
        <v>0</v>
      </c>
    </row>
    <row r="453" spans="1:31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206"/>
        <v>0</v>
      </c>
      <c r="K453" s="76" t="s">
        <v>16</v>
      </c>
      <c r="L453" s="395"/>
      <c r="M453" s="400"/>
      <c r="N453" s="400"/>
      <c r="O453" s="396"/>
      <c r="P453" s="44">
        <v>0</v>
      </c>
      <c r="Q453" s="395"/>
      <c r="R453" s="403"/>
      <c r="S453" s="87">
        <f t="shared" si="207"/>
        <v>0</v>
      </c>
    </row>
    <row r="454" spans="1:31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206"/>
        <v>0</v>
      </c>
      <c r="K454" s="75" t="s">
        <v>64</v>
      </c>
      <c r="L454" s="395"/>
      <c r="M454" s="400"/>
      <c r="N454" s="400"/>
      <c r="O454" s="396"/>
      <c r="P454" s="88">
        <v>0</v>
      </c>
      <c r="Q454" s="395"/>
      <c r="R454" s="403"/>
      <c r="S454" s="90">
        <f t="shared" si="207"/>
        <v>0</v>
      </c>
    </row>
    <row r="455" spans="1:31" ht="15">
      <c r="A455" s="29" t="s">
        <v>54</v>
      </c>
      <c r="B455" s="395"/>
      <c r="C455" s="400"/>
      <c r="D455" s="400"/>
      <c r="E455" s="396"/>
      <c r="F455" s="44">
        <v>296.5212712486138</v>
      </c>
      <c r="G455" s="395"/>
      <c r="H455" s="396"/>
      <c r="I455" s="40">
        <f t="shared" si="206"/>
        <v>296.5212712486138</v>
      </c>
      <c r="K455" s="76" t="s">
        <v>54</v>
      </c>
      <c r="L455" s="395"/>
      <c r="M455" s="400"/>
      <c r="N455" s="400"/>
      <c r="O455" s="396"/>
      <c r="P455" s="44">
        <v>0</v>
      </c>
      <c r="Q455" s="395"/>
      <c r="R455" s="403"/>
      <c r="S455" s="87">
        <f t="shared" si="207"/>
        <v>0</v>
      </c>
    </row>
    <row r="456" spans="1:31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206"/>
        <v>0</v>
      </c>
      <c r="K456" s="75" t="s">
        <v>12</v>
      </c>
      <c r="L456" s="395"/>
      <c r="M456" s="400"/>
      <c r="N456" s="400"/>
      <c r="O456" s="396"/>
      <c r="P456" s="88">
        <v>0</v>
      </c>
      <c r="Q456" s="395"/>
      <c r="R456" s="403"/>
      <c r="S456" s="90">
        <f t="shared" si="207"/>
        <v>0</v>
      </c>
    </row>
    <row r="457" spans="1:31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206"/>
        <v>0</v>
      </c>
      <c r="K457" s="76" t="s">
        <v>55</v>
      </c>
      <c r="L457" s="395"/>
      <c r="M457" s="400"/>
      <c r="N457" s="400"/>
      <c r="O457" s="396"/>
      <c r="P457" s="44">
        <v>0</v>
      </c>
      <c r="Q457" s="395"/>
      <c r="R457" s="403"/>
      <c r="S457" s="87">
        <f t="shared" si="207"/>
        <v>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206"/>
        <v>0</v>
      </c>
      <c r="K458" s="75" t="s">
        <v>17</v>
      </c>
      <c r="L458" s="395"/>
      <c r="M458" s="400"/>
      <c r="N458" s="400"/>
      <c r="O458" s="396"/>
      <c r="P458" s="88">
        <v>0</v>
      </c>
      <c r="Q458" s="395"/>
      <c r="R458" s="403"/>
      <c r="S458" s="90">
        <f t="shared" si="207"/>
        <v>0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206"/>
        <v>0</v>
      </c>
      <c r="K459" s="76" t="s">
        <v>139</v>
      </c>
      <c r="L459" s="395"/>
      <c r="M459" s="400"/>
      <c r="N459" s="400"/>
      <c r="O459" s="396"/>
      <c r="P459" s="44">
        <v>0</v>
      </c>
      <c r="Q459" s="395"/>
      <c r="R459" s="403"/>
      <c r="S459" s="87">
        <f t="shared" si="207"/>
        <v>0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ht="15">
      <c r="A460" s="28" t="s">
        <v>25</v>
      </c>
      <c r="B460" s="395"/>
      <c r="C460" s="400"/>
      <c r="D460" s="400"/>
      <c r="E460" s="396"/>
      <c r="F460" s="41">
        <v>887.82149538279111</v>
      </c>
      <c r="G460" s="395"/>
      <c r="H460" s="396"/>
      <c r="I460" s="43">
        <f t="shared" si="206"/>
        <v>887.82149538279111</v>
      </c>
      <c r="K460" s="75" t="s">
        <v>25</v>
      </c>
      <c r="L460" s="395"/>
      <c r="M460" s="400"/>
      <c r="N460" s="400"/>
      <c r="O460" s="396"/>
      <c r="P460" s="88">
        <v>0</v>
      </c>
      <c r="Q460" s="395"/>
      <c r="R460" s="403"/>
      <c r="S460" s="90">
        <f t="shared" si="207"/>
        <v>0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206"/>
        <v>0</v>
      </c>
      <c r="K461" s="76" t="s">
        <v>24</v>
      </c>
      <c r="L461" s="395"/>
      <c r="M461" s="400"/>
      <c r="N461" s="400"/>
      <c r="O461" s="396"/>
      <c r="P461" s="44">
        <v>0</v>
      </c>
      <c r="Q461" s="395"/>
      <c r="R461" s="403"/>
      <c r="S461" s="87">
        <f t="shared" si="207"/>
        <v>0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ht="15">
      <c r="A462" s="28" t="s">
        <v>56</v>
      </c>
      <c r="B462" s="395"/>
      <c r="C462" s="400"/>
      <c r="D462" s="400"/>
      <c r="E462" s="396"/>
      <c r="F462" s="41">
        <v>0.23136256970588234</v>
      </c>
      <c r="G462" s="395"/>
      <c r="H462" s="396"/>
      <c r="I462" s="43">
        <f t="shared" si="206"/>
        <v>0.23136256970588234</v>
      </c>
      <c r="K462" s="75" t="s">
        <v>56</v>
      </c>
      <c r="L462" s="395"/>
      <c r="M462" s="400"/>
      <c r="N462" s="400"/>
      <c r="O462" s="396"/>
      <c r="P462" s="88">
        <v>0</v>
      </c>
      <c r="Q462" s="395"/>
      <c r="R462" s="403"/>
      <c r="S462" s="90">
        <f t="shared" si="207"/>
        <v>0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ht="15">
      <c r="A463" s="29" t="s">
        <v>22</v>
      </c>
      <c r="B463" s="395"/>
      <c r="C463" s="400"/>
      <c r="D463" s="400"/>
      <c r="E463" s="396"/>
      <c r="F463" s="44">
        <v>2.8776832077406533</v>
      </c>
      <c r="G463" s="395"/>
      <c r="H463" s="396"/>
      <c r="I463" s="40">
        <f t="shared" si="206"/>
        <v>2.8776832077406533</v>
      </c>
      <c r="K463" s="76" t="s">
        <v>22</v>
      </c>
      <c r="L463" s="395"/>
      <c r="M463" s="400"/>
      <c r="N463" s="400"/>
      <c r="O463" s="396"/>
      <c r="P463" s="44">
        <v>0</v>
      </c>
      <c r="Q463" s="395"/>
      <c r="R463" s="403"/>
      <c r="S463" s="87">
        <f t="shared" si="207"/>
        <v>0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206"/>
        <v>0</v>
      </c>
      <c r="K464" s="75" t="s">
        <v>21</v>
      </c>
      <c r="L464" s="395"/>
      <c r="M464" s="400"/>
      <c r="N464" s="400"/>
      <c r="O464" s="396"/>
      <c r="P464" s="88">
        <v>0</v>
      </c>
      <c r="Q464" s="395"/>
      <c r="R464" s="403"/>
      <c r="S464" s="90">
        <f t="shared" si="207"/>
        <v>0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5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206"/>
        <v>0</v>
      </c>
      <c r="K465" s="77" t="s">
        <v>60</v>
      </c>
      <c r="L465" s="395"/>
      <c r="M465" s="400"/>
      <c r="N465" s="400"/>
      <c r="O465" s="396"/>
      <c r="P465" s="44">
        <v>0</v>
      </c>
      <c r="Q465" s="395"/>
      <c r="R465" s="403"/>
      <c r="S465" s="87">
        <f t="shared" si="207"/>
        <v>0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5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206"/>
        <v>0</v>
      </c>
      <c r="K466" s="78" t="s">
        <v>23</v>
      </c>
      <c r="L466" s="395"/>
      <c r="M466" s="400"/>
      <c r="N466" s="400"/>
      <c r="O466" s="396"/>
      <c r="P466" s="91">
        <v>0</v>
      </c>
      <c r="Q466" s="395"/>
      <c r="R466" s="403"/>
      <c r="S466" s="93">
        <f t="shared" si="207"/>
        <v>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5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206"/>
        <v>0</v>
      </c>
      <c r="K467" s="79" t="s">
        <v>19</v>
      </c>
      <c r="L467" s="395"/>
      <c r="M467" s="400"/>
      <c r="N467" s="400"/>
      <c r="O467" s="396"/>
      <c r="P467" s="64">
        <v>0</v>
      </c>
      <c r="Q467" s="395"/>
      <c r="R467" s="403"/>
      <c r="S467" s="95">
        <f t="shared" si="207"/>
        <v>0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5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206"/>
        <v>0</v>
      </c>
      <c r="K468" s="78" t="s">
        <v>20</v>
      </c>
      <c r="L468" s="395"/>
      <c r="M468" s="400"/>
      <c r="N468" s="400"/>
      <c r="O468" s="396"/>
      <c r="P468" s="91">
        <v>0</v>
      </c>
      <c r="Q468" s="395"/>
      <c r="R468" s="403"/>
      <c r="S468" s="93">
        <f t="shared" si="207"/>
        <v>0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5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206"/>
        <v>0</v>
      </c>
      <c r="K469" s="80" t="s">
        <v>11</v>
      </c>
      <c r="L469" s="397"/>
      <c r="M469" s="401"/>
      <c r="N469" s="401"/>
      <c r="O469" s="398"/>
      <c r="P469" s="54">
        <v>0</v>
      </c>
      <c r="Q469" s="397"/>
      <c r="R469" s="404"/>
      <c r="S469" s="97">
        <f t="shared" si="207"/>
        <v>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5" ht="15">
      <c r="A470" s="35" t="s">
        <v>26</v>
      </c>
      <c r="B470" s="69">
        <f>SUM(B449:B465)</f>
        <v>0</v>
      </c>
      <c r="C470" s="69">
        <f t="shared" ref="C470:I470" si="208">SUM(C449:C465)</f>
        <v>0</v>
      </c>
      <c r="D470" s="69">
        <f t="shared" si="208"/>
        <v>0</v>
      </c>
      <c r="E470" s="69">
        <f t="shared" si="208"/>
        <v>0</v>
      </c>
      <c r="F470" s="69">
        <f t="shared" si="208"/>
        <v>1190.8281168068713</v>
      </c>
      <c r="G470" s="69">
        <f t="shared" si="208"/>
        <v>0</v>
      </c>
      <c r="H470" s="70">
        <f t="shared" si="208"/>
        <v>0</v>
      </c>
      <c r="I470" s="40">
        <f t="shared" si="208"/>
        <v>1190.8281168068713</v>
      </c>
      <c r="K470" s="81" t="s">
        <v>26</v>
      </c>
      <c r="L470" s="69">
        <f>SUM(L449:L465)</f>
        <v>0</v>
      </c>
      <c r="M470" s="69">
        <f t="shared" ref="M470:S470" si="209">SUM(M449:M465)</f>
        <v>0</v>
      </c>
      <c r="N470" s="69">
        <f t="shared" si="209"/>
        <v>0</v>
      </c>
      <c r="O470" s="69">
        <f t="shared" si="209"/>
        <v>0</v>
      </c>
      <c r="P470" s="69">
        <f t="shared" si="209"/>
        <v>0</v>
      </c>
      <c r="Q470" s="69">
        <f t="shared" si="209"/>
        <v>0</v>
      </c>
      <c r="R470" s="70">
        <f t="shared" si="209"/>
        <v>0</v>
      </c>
      <c r="S470" s="98">
        <f t="shared" si="209"/>
        <v>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5" s="3" customFormat="1" ht="15" thickBot="1">
      <c r="A471" s="32" t="s">
        <v>83</v>
      </c>
      <c r="B471" s="49">
        <f>IF($I470=0,"-",B470/$I470)</f>
        <v>0</v>
      </c>
      <c r="C471" s="49">
        <f t="shared" ref="C471:H471" si="210">IF($I470=0,"-",C470/$I470)</f>
        <v>0</v>
      </c>
      <c r="D471" s="49">
        <f t="shared" si="210"/>
        <v>0</v>
      </c>
      <c r="E471" s="49">
        <f t="shared" si="210"/>
        <v>0</v>
      </c>
      <c r="F471" s="49">
        <f t="shared" si="210"/>
        <v>1</v>
      </c>
      <c r="G471" s="49">
        <f t="shared" si="210"/>
        <v>0</v>
      </c>
      <c r="H471" s="71">
        <f t="shared" si="210"/>
        <v>0</v>
      </c>
      <c r="I471" s="50">
        <f>SUM(B471:H471)</f>
        <v>1</v>
      </c>
      <c r="J471" s="5"/>
      <c r="K471" s="82" t="s">
        <v>83</v>
      </c>
      <c r="L471" s="99" t="str">
        <f>IF($S470=0,"-",L470/$S470)</f>
        <v>-</v>
      </c>
      <c r="M471" s="99" t="str">
        <f t="shared" ref="M471:R471" si="211">IF($S470=0,"-",M470/$S470)</f>
        <v>-</v>
      </c>
      <c r="N471" s="99" t="str">
        <f t="shared" si="211"/>
        <v>-</v>
      </c>
      <c r="O471" s="99" t="str">
        <f t="shared" si="211"/>
        <v>-</v>
      </c>
      <c r="P471" s="99" t="str">
        <f t="shared" si="211"/>
        <v>-</v>
      </c>
      <c r="Q471" s="99" t="str">
        <f t="shared" si="211"/>
        <v>-</v>
      </c>
      <c r="R471" s="100" t="str">
        <f t="shared" si="211"/>
        <v>-</v>
      </c>
      <c r="S471" s="101">
        <f>SUM(L471:R471)</f>
        <v>0</v>
      </c>
      <c r="T471" s="5"/>
      <c r="U471" s="1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1"/>
      <c r="AG471" s="1"/>
      <c r="AH471" s="1"/>
      <c r="AI471" s="1"/>
    </row>
    <row r="472" spans="1:35" ht="15" thickBot="1">
      <c r="A472" s="33"/>
      <c r="B472" s="33"/>
      <c r="C472" s="33"/>
      <c r="D472" s="33"/>
      <c r="E472" s="33"/>
      <c r="F472" s="33"/>
      <c r="G472" s="33"/>
      <c r="H472" s="33"/>
      <c r="I472" s="33"/>
      <c r="K472" s="33"/>
      <c r="L472" s="33"/>
      <c r="M472" s="33"/>
      <c r="N472" s="33"/>
      <c r="O472" s="33"/>
      <c r="P472" s="33"/>
      <c r="Q472" s="33"/>
      <c r="R472" s="33"/>
      <c r="S472" s="33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5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  <c r="K473" s="409" t="s">
        <v>41</v>
      </c>
      <c r="L473" s="84" t="s">
        <v>0</v>
      </c>
      <c r="M473" s="84" t="s">
        <v>1</v>
      </c>
      <c r="N473" s="84" t="s">
        <v>2</v>
      </c>
      <c r="O473" s="84" t="s">
        <v>3</v>
      </c>
      <c r="P473" s="84" t="s">
        <v>27</v>
      </c>
      <c r="Q473" s="84" t="s">
        <v>4</v>
      </c>
      <c r="R473" s="84" t="s">
        <v>5</v>
      </c>
      <c r="S473" s="85" t="s">
        <v>6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5" ht="15">
      <c r="A474" s="451" t="s">
        <v>41</v>
      </c>
      <c r="B474" s="387" t="s">
        <v>115</v>
      </c>
      <c r="C474" s="388"/>
      <c r="D474" s="388"/>
      <c r="E474" s="388"/>
      <c r="F474" s="388"/>
      <c r="G474" s="388"/>
      <c r="H474" s="388"/>
      <c r="I474" s="389"/>
      <c r="K474" s="410" t="s">
        <v>41</v>
      </c>
      <c r="L474" s="390" t="s">
        <v>115</v>
      </c>
      <c r="M474" s="391"/>
      <c r="N474" s="391"/>
      <c r="O474" s="391"/>
      <c r="P474" s="391"/>
      <c r="Q474" s="391"/>
      <c r="R474" s="391"/>
      <c r="S474" s="39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5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  <c r="K475" s="83" t="s">
        <v>7</v>
      </c>
      <c r="L475" s="393"/>
      <c r="M475" s="399"/>
      <c r="N475" s="399"/>
      <c r="O475" s="394"/>
      <c r="P475" s="38">
        <v>0</v>
      </c>
      <c r="Q475" s="393"/>
      <c r="R475" s="402"/>
      <c r="S475" s="103">
        <f>SUM(L475:R475)</f>
        <v>0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5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212">SUM(B476:H476)</f>
        <v>0</v>
      </c>
      <c r="K476" s="75" t="s">
        <v>8</v>
      </c>
      <c r="L476" s="395"/>
      <c r="M476" s="400"/>
      <c r="N476" s="400"/>
      <c r="O476" s="396"/>
      <c r="P476" s="88">
        <v>0</v>
      </c>
      <c r="Q476" s="395"/>
      <c r="R476" s="403"/>
      <c r="S476" s="90">
        <f t="shared" ref="S476:S495" si="213">SUM(L476:R476)</f>
        <v>0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5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212"/>
        <v>0</v>
      </c>
      <c r="K477" s="76" t="s">
        <v>10</v>
      </c>
      <c r="L477" s="395"/>
      <c r="M477" s="400"/>
      <c r="N477" s="400"/>
      <c r="O477" s="396"/>
      <c r="P477" s="44">
        <v>0</v>
      </c>
      <c r="Q477" s="395"/>
      <c r="R477" s="403"/>
      <c r="S477" s="87">
        <f t="shared" si="213"/>
        <v>0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5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212"/>
        <v>0</v>
      </c>
      <c r="K478" s="75" t="s">
        <v>52</v>
      </c>
      <c r="L478" s="395"/>
      <c r="M478" s="400"/>
      <c r="N478" s="400"/>
      <c r="O478" s="396"/>
      <c r="P478" s="88">
        <v>0</v>
      </c>
      <c r="Q478" s="395"/>
      <c r="R478" s="403"/>
      <c r="S478" s="90">
        <f t="shared" si="213"/>
        <v>0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5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212"/>
        <v>0</v>
      </c>
      <c r="K479" s="76" t="s">
        <v>16</v>
      </c>
      <c r="L479" s="395"/>
      <c r="M479" s="400"/>
      <c r="N479" s="400"/>
      <c r="O479" s="396"/>
      <c r="P479" s="44">
        <v>0</v>
      </c>
      <c r="Q479" s="395"/>
      <c r="R479" s="403"/>
      <c r="S479" s="87">
        <f t="shared" si="213"/>
        <v>0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5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212"/>
        <v>0</v>
      </c>
      <c r="K480" s="75" t="s">
        <v>64</v>
      </c>
      <c r="L480" s="395"/>
      <c r="M480" s="400"/>
      <c r="N480" s="400"/>
      <c r="O480" s="396"/>
      <c r="P480" s="88">
        <v>0</v>
      </c>
      <c r="Q480" s="395"/>
      <c r="R480" s="403"/>
      <c r="S480" s="90">
        <f t="shared" si="213"/>
        <v>0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5" ht="15">
      <c r="A481" s="29" t="s">
        <v>54</v>
      </c>
      <c r="B481" s="395"/>
      <c r="C481" s="400"/>
      <c r="D481" s="400"/>
      <c r="E481" s="396"/>
      <c r="F481" s="44">
        <v>19403.282144182511</v>
      </c>
      <c r="G481" s="395"/>
      <c r="H481" s="396"/>
      <c r="I481" s="40">
        <f t="shared" si="212"/>
        <v>19403.282144182511</v>
      </c>
      <c r="K481" s="76" t="s">
        <v>54</v>
      </c>
      <c r="L481" s="395"/>
      <c r="M481" s="400"/>
      <c r="N481" s="400"/>
      <c r="O481" s="396"/>
      <c r="P481" s="44">
        <v>3572.7465211594345</v>
      </c>
      <c r="Q481" s="395"/>
      <c r="R481" s="403"/>
      <c r="S481" s="87">
        <f t="shared" si="213"/>
        <v>3572.7465211594345</v>
      </c>
      <c r="U481" s="11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3"/>
      <c r="AG481" s="3"/>
      <c r="AH481" s="3"/>
      <c r="AI481" s="3"/>
    </row>
    <row r="482" spans="1:35" ht="15">
      <c r="A482" s="28" t="s">
        <v>12</v>
      </c>
      <c r="B482" s="395"/>
      <c r="C482" s="400"/>
      <c r="D482" s="400"/>
      <c r="E482" s="396"/>
      <c r="F482" s="41">
        <v>6509.2275591728821</v>
      </c>
      <c r="G482" s="395"/>
      <c r="H482" s="396"/>
      <c r="I482" s="43">
        <f t="shared" si="212"/>
        <v>6509.2275591728821</v>
      </c>
      <c r="K482" s="75" t="s">
        <v>12</v>
      </c>
      <c r="L482" s="395"/>
      <c r="M482" s="400"/>
      <c r="N482" s="400"/>
      <c r="O482" s="396"/>
      <c r="P482" s="88">
        <v>2221.5531539138692</v>
      </c>
      <c r="Q482" s="395"/>
      <c r="R482" s="403"/>
      <c r="S482" s="90">
        <f t="shared" si="213"/>
        <v>2221.5531539138692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5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212"/>
        <v>0</v>
      </c>
      <c r="K483" s="76" t="s">
        <v>55</v>
      </c>
      <c r="L483" s="395"/>
      <c r="M483" s="400"/>
      <c r="N483" s="400"/>
      <c r="O483" s="396"/>
      <c r="P483" s="44">
        <v>1.1546319456101628E-14</v>
      </c>
      <c r="Q483" s="395"/>
      <c r="R483" s="403"/>
      <c r="S483" s="87">
        <f t="shared" si="213"/>
        <v>1.1546319456101628E-14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5" ht="15">
      <c r="A484" s="28" t="s">
        <v>17</v>
      </c>
      <c r="B484" s="395"/>
      <c r="C484" s="400"/>
      <c r="D484" s="400"/>
      <c r="E484" s="396"/>
      <c r="F484" s="41">
        <v>12.209519454221626</v>
      </c>
      <c r="G484" s="395"/>
      <c r="H484" s="396"/>
      <c r="I484" s="43">
        <f t="shared" si="212"/>
        <v>12.209519454221626</v>
      </c>
      <c r="K484" s="75" t="s">
        <v>17</v>
      </c>
      <c r="L484" s="395"/>
      <c r="M484" s="400"/>
      <c r="N484" s="400"/>
      <c r="O484" s="396"/>
      <c r="P484" s="88">
        <v>12.209519454221606</v>
      </c>
      <c r="Q484" s="395"/>
      <c r="R484" s="403"/>
      <c r="S484" s="90">
        <f t="shared" si="213"/>
        <v>12.209519454221606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5" ht="15">
      <c r="A485" s="29" t="s">
        <v>139</v>
      </c>
      <c r="B485" s="395"/>
      <c r="C485" s="400"/>
      <c r="D485" s="400"/>
      <c r="E485" s="396"/>
      <c r="F485" s="44">
        <v>0.76851581469500607</v>
      </c>
      <c r="G485" s="395"/>
      <c r="H485" s="396"/>
      <c r="I485" s="40">
        <f t="shared" si="212"/>
        <v>0.76851581469500607</v>
      </c>
      <c r="K485" s="76" t="s">
        <v>139</v>
      </c>
      <c r="L485" s="395"/>
      <c r="M485" s="400"/>
      <c r="N485" s="400"/>
      <c r="O485" s="396"/>
      <c r="P485" s="44">
        <v>0.76851581469333041</v>
      </c>
      <c r="Q485" s="395"/>
      <c r="R485" s="403"/>
      <c r="S485" s="87">
        <f t="shared" si="213"/>
        <v>0.76851581469333041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5" ht="15">
      <c r="A486" s="28" t="s">
        <v>25</v>
      </c>
      <c r="B486" s="395"/>
      <c r="C486" s="400"/>
      <c r="D486" s="400"/>
      <c r="E486" s="396"/>
      <c r="F486" s="41">
        <v>454.44302332589001</v>
      </c>
      <c r="G486" s="395"/>
      <c r="H486" s="396"/>
      <c r="I486" s="43">
        <f t="shared" si="212"/>
        <v>454.44302332589001</v>
      </c>
      <c r="K486" s="75" t="s">
        <v>25</v>
      </c>
      <c r="L486" s="395"/>
      <c r="M486" s="400"/>
      <c r="N486" s="400"/>
      <c r="O486" s="396"/>
      <c r="P486" s="88">
        <v>2.0179413695586845E-12</v>
      </c>
      <c r="Q486" s="395"/>
      <c r="R486" s="403"/>
      <c r="S486" s="90">
        <f t="shared" si="213"/>
        <v>2.0179413695586845E-12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5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212"/>
        <v>0</v>
      </c>
      <c r="K487" s="76" t="s">
        <v>24</v>
      </c>
      <c r="L487" s="395"/>
      <c r="M487" s="400"/>
      <c r="N487" s="400"/>
      <c r="O487" s="396"/>
      <c r="P487" s="44">
        <v>-3.6415315207705135E-14</v>
      </c>
      <c r="Q487" s="395"/>
      <c r="R487" s="403"/>
      <c r="S487" s="87">
        <f t="shared" si="213"/>
        <v>-3.6415315207705135E-14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5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212"/>
        <v>0</v>
      </c>
      <c r="K488" s="75" t="s">
        <v>56</v>
      </c>
      <c r="L488" s="395"/>
      <c r="M488" s="400"/>
      <c r="N488" s="400"/>
      <c r="O488" s="396"/>
      <c r="P488" s="88">
        <v>-6.2858659249931392E-13</v>
      </c>
      <c r="Q488" s="395"/>
      <c r="R488" s="403"/>
      <c r="S488" s="90">
        <f t="shared" si="213"/>
        <v>-6.2858659249931392E-13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5" ht="15">
      <c r="A489" s="29" t="s">
        <v>22</v>
      </c>
      <c r="B489" s="395"/>
      <c r="C489" s="400"/>
      <c r="D489" s="400"/>
      <c r="E489" s="396"/>
      <c r="F489" s="44">
        <v>281.79567734095019</v>
      </c>
      <c r="G489" s="395"/>
      <c r="H489" s="396"/>
      <c r="I489" s="40">
        <f t="shared" si="212"/>
        <v>281.79567734095019</v>
      </c>
      <c r="K489" s="76" t="s">
        <v>22</v>
      </c>
      <c r="L489" s="395"/>
      <c r="M489" s="400"/>
      <c r="N489" s="400"/>
      <c r="O489" s="396"/>
      <c r="P489" s="44">
        <v>191.68151820727405</v>
      </c>
      <c r="Q489" s="395"/>
      <c r="R489" s="403"/>
      <c r="S489" s="87">
        <f t="shared" si="213"/>
        <v>191.68151820727405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5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212"/>
        <v>0</v>
      </c>
      <c r="K490" s="75" t="s">
        <v>21</v>
      </c>
      <c r="L490" s="395"/>
      <c r="M490" s="400"/>
      <c r="N490" s="400"/>
      <c r="O490" s="396"/>
      <c r="P490" s="88">
        <v>0</v>
      </c>
      <c r="Q490" s="395"/>
      <c r="R490" s="403"/>
      <c r="S490" s="90">
        <f t="shared" si="213"/>
        <v>0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5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212"/>
        <v>0</v>
      </c>
      <c r="K491" s="77" t="s">
        <v>60</v>
      </c>
      <c r="L491" s="395"/>
      <c r="M491" s="400"/>
      <c r="N491" s="400"/>
      <c r="O491" s="396"/>
      <c r="P491" s="44">
        <v>0</v>
      </c>
      <c r="Q491" s="395"/>
      <c r="R491" s="403"/>
      <c r="S491" s="87">
        <f t="shared" si="213"/>
        <v>0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5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212"/>
        <v>0</v>
      </c>
      <c r="K492" s="78" t="s">
        <v>23</v>
      </c>
      <c r="L492" s="395"/>
      <c r="M492" s="400"/>
      <c r="N492" s="400"/>
      <c r="O492" s="396"/>
      <c r="P492" s="91">
        <v>0</v>
      </c>
      <c r="Q492" s="395"/>
      <c r="R492" s="403"/>
      <c r="S492" s="93">
        <f t="shared" si="213"/>
        <v>0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5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212"/>
        <v>0</v>
      </c>
      <c r="K493" s="79" t="s">
        <v>19</v>
      </c>
      <c r="L493" s="395"/>
      <c r="M493" s="400"/>
      <c r="N493" s="400"/>
      <c r="O493" s="396"/>
      <c r="P493" s="64">
        <v>0</v>
      </c>
      <c r="Q493" s="395"/>
      <c r="R493" s="403"/>
      <c r="S493" s="95">
        <f t="shared" si="213"/>
        <v>0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5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212"/>
        <v>0</v>
      </c>
      <c r="K494" s="78" t="s">
        <v>20</v>
      </c>
      <c r="L494" s="395"/>
      <c r="M494" s="400"/>
      <c r="N494" s="400"/>
      <c r="O494" s="396"/>
      <c r="P494" s="91">
        <v>0</v>
      </c>
      <c r="Q494" s="395"/>
      <c r="R494" s="403"/>
      <c r="S494" s="93">
        <f t="shared" si="213"/>
        <v>0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5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212"/>
        <v>0</v>
      </c>
      <c r="K495" s="80" t="s">
        <v>11</v>
      </c>
      <c r="L495" s="397"/>
      <c r="M495" s="401"/>
      <c r="N495" s="401"/>
      <c r="O495" s="398"/>
      <c r="P495" s="54">
        <v>0</v>
      </c>
      <c r="Q495" s="397"/>
      <c r="R495" s="404"/>
      <c r="S495" s="97">
        <f t="shared" si="213"/>
        <v>0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5" ht="15">
      <c r="A496" s="35" t="s">
        <v>26</v>
      </c>
      <c r="B496" s="69">
        <f>SUM(B475:B491)</f>
        <v>0</v>
      </c>
      <c r="C496" s="69">
        <f t="shared" ref="C496:I496" si="214">SUM(C475:C491)</f>
        <v>0</v>
      </c>
      <c r="D496" s="69">
        <f t="shared" si="214"/>
        <v>0</v>
      </c>
      <c r="E496" s="69">
        <f t="shared" si="214"/>
        <v>0</v>
      </c>
      <c r="F496" s="69">
        <f t="shared" si="214"/>
        <v>26661.726439291149</v>
      </c>
      <c r="G496" s="69">
        <f t="shared" si="214"/>
        <v>0</v>
      </c>
      <c r="H496" s="70">
        <f t="shared" si="214"/>
        <v>0</v>
      </c>
      <c r="I496" s="40">
        <f t="shared" si="214"/>
        <v>26661.726439291149</v>
      </c>
      <c r="K496" s="81" t="s">
        <v>26</v>
      </c>
      <c r="L496" s="69">
        <f>SUM(L475:L491)</f>
        <v>0</v>
      </c>
      <c r="M496" s="69">
        <f t="shared" ref="M496:S496" si="215">SUM(M475:M491)</f>
        <v>0</v>
      </c>
      <c r="N496" s="69">
        <f t="shared" si="215"/>
        <v>0</v>
      </c>
      <c r="O496" s="69">
        <f t="shared" si="215"/>
        <v>0</v>
      </c>
      <c r="P496" s="69">
        <f t="shared" si="215"/>
        <v>5998.9592285494937</v>
      </c>
      <c r="Q496" s="69">
        <f t="shared" si="215"/>
        <v>0</v>
      </c>
      <c r="R496" s="70">
        <f t="shared" si="215"/>
        <v>0</v>
      </c>
      <c r="S496" s="98">
        <f t="shared" si="215"/>
        <v>5998.9592285494937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5" s="3" customFormat="1" ht="15" thickBot="1">
      <c r="A497" s="32" t="s">
        <v>83</v>
      </c>
      <c r="B497" s="49">
        <f>IF($I496=0,"-",B496/$I496)</f>
        <v>0</v>
      </c>
      <c r="C497" s="49">
        <f t="shared" ref="C497:H497" si="216">IF($I496=0,"-",C496/$I496)</f>
        <v>0</v>
      </c>
      <c r="D497" s="49">
        <f t="shared" si="216"/>
        <v>0</v>
      </c>
      <c r="E497" s="49">
        <f t="shared" si="216"/>
        <v>0</v>
      </c>
      <c r="F497" s="49">
        <f t="shared" si="216"/>
        <v>1</v>
      </c>
      <c r="G497" s="49">
        <f t="shared" si="216"/>
        <v>0</v>
      </c>
      <c r="H497" s="71">
        <f t="shared" si="216"/>
        <v>0</v>
      </c>
      <c r="I497" s="50">
        <f>SUM(B497:H497)</f>
        <v>1</v>
      </c>
      <c r="J497" s="5"/>
      <c r="K497" s="82" t="s">
        <v>83</v>
      </c>
      <c r="L497" s="145">
        <f>IF($S496=0,"-",L496/$S496)</f>
        <v>0</v>
      </c>
      <c r="M497" s="145">
        <f t="shared" ref="M497:R497" si="217">IF($S496=0,"-",M496/$S496)</f>
        <v>0</v>
      </c>
      <c r="N497" s="145">
        <f t="shared" si="217"/>
        <v>0</v>
      </c>
      <c r="O497" s="145">
        <f t="shared" si="217"/>
        <v>0</v>
      </c>
      <c r="P497" s="99">
        <f t="shared" si="217"/>
        <v>1</v>
      </c>
      <c r="Q497" s="99">
        <f t="shared" si="217"/>
        <v>0</v>
      </c>
      <c r="R497" s="100">
        <f t="shared" si="217"/>
        <v>0</v>
      </c>
      <c r="S497" s="101">
        <f>SUM(L497:R497)</f>
        <v>1</v>
      </c>
      <c r="T497" s="5"/>
      <c r="U497" s="1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1"/>
      <c r="AG497" s="1"/>
      <c r="AH497" s="1"/>
      <c r="AI497" s="1"/>
    </row>
    <row r="498" spans="1:35" ht="15" thickBot="1">
      <c r="A498" s="33"/>
      <c r="B498" s="33"/>
      <c r="C498" s="33"/>
      <c r="D498" s="33"/>
      <c r="E498" s="33"/>
      <c r="F498" s="33"/>
      <c r="G498" s="33"/>
      <c r="H498" s="33"/>
      <c r="I498" s="33"/>
      <c r="K498" s="33"/>
      <c r="L498" s="33"/>
      <c r="M498" s="33"/>
      <c r="N498" s="33"/>
      <c r="O498" s="33"/>
      <c r="P498" s="33"/>
      <c r="Q498" s="33"/>
      <c r="R498" s="33"/>
      <c r="S498" s="33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5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  <c r="K499" s="409" t="s">
        <v>42</v>
      </c>
      <c r="L499" s="84" t="s">
        <v>0</v>
      </c>
      <c r="M499" s="84" t="s">
        <v>1</v>
      </c>
      <c r="N499" s="84" t="s">
        <v>2</v>
      </c>
      <c r="O499" s="84" t="s">
        <v>3</v>
      </c>
      <c r="P499" s="84" t="s">
        <v>27</v>
      </c>
      <c r="Q499" s="84" t="s">
        <v>4</v>
      </c>
      <c r="R499" s="84" t="s">
        <v>5</v>
      </c>
      <c r="S499" s="85" t="s">
        <v>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5" ht="15">
      <c r="A500" s="451" t="s">
        <v>42</v>
      </c>
      <c r="B500" s="387" t="s">
        <v>115</v>
      </c>
      <c r="C500" s="388"/>
      <c r="D500" s="388"/>
      <c r="E500" s="388"/>
      <c r="F500" s="388"/>
      <c r="G500" s="388"/>
      <c r="H500" s="388"/>
      <c r="I500" s="389"/>
      <c r="K500" s="410" t="s">
        <v>42</v>
      </c>
      <c r="L500" s="390" t="s">
        <v>115</v>
      </c>
      <c r="M500" s="391"/>
      <c r="N500" s="391"/>
      <c r="O500" s="391"/>
      <c r="P500" s="391"/>
      <c r="Q500" s="391"/>
      <c r="R500" s="391"/>
      <c r="S500" s="39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5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  <c r="K501" s="83" t="s">
        <v>7</v>
      </c>
      <c r="L501" s="393"/>
      <c r="M501" s="399"/>
      <c r="N501" s="399"/>
      <c r="O501" s="394"/>
      <c r="P501" s="38">
        <v>0</v>
      </c>
      <c r="Q501" s="393"/>
      <c r="R501" s="402"/>
      <c r="S501" s="103">
        <f>SUM(L501:R501)</f>
        <v>0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5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218">SUM(B502:H502)</f>
        <v>0</v>
      </c>
      <c r="K502" s="75" t="s">
        <v>8</v>
      </c>
      <c r="L502" s="395"/>
      <c r="M502" s="400"/>
      <c r="N502" s="400"/>
      <c r="O502" s="396"/>
      <c r="P502" s="88">
        <v>0</v>
      </c>
      <c r="Q502" s="395"/>
      <c r="R502" s="403"/>
      <c r="S502" s="90">
        <f t="shared" ref="S502:S521" si="219">SUM(L502:R502)</f>
        <v>0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5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218"/>
        <v>0</v>
      </c>
      <c r="K503" s="76" t="s">
        <v>10</v>
      </c>
      <c r="L503" s="395"/>
      <c r="M503" s="400"/>
      <c r="N503" s="400"/>
      <c r="O503" s="396"/>
      <c r="P503" s="44">
        <v>0</v>
      </c>
      <c r="Q503" s="395"/>
      <c r="R503" s="403"/>
      <c r="S503" s="87">
        <f t="shared" si="219"/>
        <v>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5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218"/>
        <v>0</v>
      </c>
      <c r="K504" s="75" t="s">
        <v>52</v>
      </c>
      <c r="L504" s="395"/>
      <c r="M504" s="400"/>
      <c r="N504" s="400"/>
      <c r="O504" s="396"/>
      <c r="P504" s="88">
        <v>0</v>
      </c>
      <c r="Q504" s="395"/>
      <c r="R504" s="403"/>
      <c r="S504" s="90">
        <f t="shared" si="219"/>
        <v>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5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218"/>
        <v>0</v>
      </c>
      <c r="K505" s="76" t="s">
        <v>16</v>
      </c>
      <c r="L505" s="395"/>
      <c r="M505" s="400"/>
      <c r="N505" s="400"/>
      <c r="O505" s="396"/>
      <c r="P505" s="44">
        <v>0</v>
      </c>
      <c r="Q505" s="395"/>
      <c r="R505" s="403"/>
      <c r="S505" s="87">
        <f t="shared" si="219"/>
        <v>0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5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218"/>
        <v>0</v>
      </c>
      <c r="K506" s="75" t="s">
        <v>64</v>
      </c>
      <c r="L506" s="395"/>
      <c r="M506" s="400"/>
      <c r="N506" s="400"/>
      <c r="O506" s="396"/>
      <c r="P506" s="88">
        <v>0</v>
      </c>
      <c r="Q506" s="395"/>
      <c r="R506" s="403"/>
      <c r="S506" s="90">
        <f t="shared" si="219"/>
        <v>0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5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218"/>
        <v>0</v>
      </c>
      <c r="K507" s="76" t="s">
        <v>54</v>
      </c>
      <c r="L507" s="395"/>
      <c r="M507" s="400"/>
      <c r="N507" s="400"/>
      <c r="O507" s="396"/>
      <c r="P507" s="44">
        <v>0</v>
      </c>
      <c r="Q507" s="395"/>
      <c r="R507" s="403"/>
      <c r="S507" s="87">
        <f t="shared" si="219"/>
        <v>0</v>
      </c>
      <c r="U507" s="11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3"/>
      <c r="AG507" s="3"/>
      <c r="AH507" s="3"/>
      <c r="AI507" s="3"/>
    </row>
    <row r="508" spans="1:35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218"/>
        <v>0</v>
      </c>
      <c r="K508" s="75" t="s">
        <v>12</v>
      </c>
      <c r="L508" s="395"/>
      <c r="M508" s="400"/>
      <c r="N508" s="400"/>
      <c r="O508" s="396"/>
      <c r="P508" s="88">
        <v>0</v>
      </c>
      <c r="Q508" s="395"/>
      <c r="R508" s="403"/>
      <c r="S508" s="90">
        <f t="shared" si="219"/>
        <v>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5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218"/>
        <v>0</v>
      </c>
      <c r="K509" s="76" t="s">
        <v>55</v>
      </c>
      <c r="L509" s="395"/>
      <c r="M509" s="400"/>
      <c r="N509" s="400"/>
      <c r="O509" s="396"/>
      <c r="P509" s="44">
        <v>0</v>
      </c>
      <c r="Q509" s="395"/>
      <c r="R509" s="403"/>
      <c r="S509" s="87">
        <f t="shared" si="219"/>
        <v>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5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218"/>
        <v>0</v>
      </c>
      <c r="K510" s="75" t="s">
        <v>17</v>
      </c>
      <c r="L510" s="395"/>
      <c r="M510" s="400"/>
      <c r="N510" s="400"/>
      <c r="O510" s="396"/>
      <c r="P510" s="88">
        <v>0</v>
      </c>
      <c r="Q510" s="395"/>
      <c r="R510" s="403"/>
      <c r="S510" s="90">
        <f t="shared" si="219"/>
        <v>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5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218"/>
        <v>0</v>
      </c>
      <c r="K511" s="76" t="s">
        <v>139</v>
      </c>
      <c r="L511" s="395"/>
      <c r="M511" s="400"/>
      <c r="N511" s="400"/>
      <c r="O511" s="396"/>
      <c r="P511" s="44">
        <v>0</v>
      </c>
      <c r="Q511" s="395"/>
      <c r="R511" s="403"/>
      <c r="S511" s="87">
        <f t="shared" si="219"/>
        <v>0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5" ht="15">
      <c r="A512" s="28" t="s">
        <v>25</v>
      </c>
      <c r="B512" s="395"/>
      <c r="C512" s="400"/>
      <c r="D512" s="400"/>
      <c r="E512" s="396"/>
      <c r="F512" s="41">
        <v>301.26240000000001</v>
      </c>
      <c r="G512" s="395"/>
      <c r="H512" s="396"/>
      <c r="I512" s="43">
        <f t="shared" si="218"/>
        <v>301.26240000000001</v>
      </c>
      <c r="K512" s="75" t="s">
        <v>25</v>
      </c>
      <c r="L512" s="395"/>
      <c r="M512" s="400"/>
      <c r="N512" s="400"/>
      <c r="O512" s="396"/>
      <c r="P512" s="88">
        <v>0</v>
      </c>
      <c r="Q512" s="395"/>
      <c r="R512" s="403"/>
      <c r="S512" s="90">
        <f t="shared" si="219"/>
        <v>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5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218"/>
        <v>0</v>
      </c>
      <c r="K513" s="76" t="s">
        <v>24</v>
      </c>
      <c r="L513" s="395"/>
      <c r="M513" s="400"/>
      <c r="N513" s="400"/>
      <c r="O513" s="396"/>
      <c r="P513" s="44">
        <v>0</v>
      </c>
      <c r="Q513" s="395"/>
      <c r="R513" s="403"/>
      <c r="S513" s="87">
        <f t="shared" si="219"/>
        <v>0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5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218"/>
        <v>0</v>
      </c>
      <c r="K514" s="75" t="s">
        <v>56</v>
      </c>
      <c r="L514" s="395"/>
      <c r="M514" s="400"/>
      <c r="N514" s="400"/>
      <c r="O514" s="396"/>
      <c r="P514" s="88">
        <v>0</v>
      </c>
      <c r="Q514" s="395"/>
      <c r="R514" s="403"/>
      <c r="S514" s="90">
        <f t="shared" si="219"/>
        <v>0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5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218"/>
        <v>0</v>
      </c>
      <c r="K515" s="76" t="s">
        <v>22</v>
      </c>
      <c r="L515" s="395"/>
      <c r="M515" s="400"/>
      <c r="N515" s="400"/>
      <c r="O515" s="396"/>
      <c r="P515" s="44">
        <v>0</v>
      </c>
      <c r="Q515" s="395"/>
      <c r="R515" s="403"/>
      <c r="S515" s="87">
        <f t="shared" si="219"/>
        <v>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5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218"/>
        <v>0</v>
      </c>
      <c r="K516" s="75" t="s">
        <v>21</v>
      </c>
      <c r="L516" s="395"/>
      <c r="M516" s="400"/>
      <c r="N516" s="400"/>
      <c r="O516" s="396"/>
      <c r="P516" s="88">
        <v>0</v>
      </c>
      <c r="Q516" s="395"/>
      <c r="R516" s="403"/>
      <c r="S516" s="90">
        <f t="shared" si="219"/>
        <v>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5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218"/>
        <v>0</v>
      </c>
      <c r="K517" s="77" t="s">
        <v>60</v>
      </c>
      <c r="L517" s="395"/>
      <c r="M517" s="400"/>
      <c r="N517" s="400"/>
      <c r="O517" s="396"/>
      <c r="P517" s="44">
        <v>0</v>
      </c>
      <c r="Q517" s="395"/>
      <c r="R517" s="403"/>
      <c r="S517" s="87">
        <f t="shared" si="219"/>
        <v>0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5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218"/>
        <v>0</v>
      </c>
      <c r="K518" s="78" t="s">
        <v>23</v>
      </c>
      <c r="L518" s="395"/>
      <c r="M518" s="400"/>
      <c r="N518" s="400"/>
      <c r="O518" s="396"/>
      <c r="P518" s="91">
        <v>0</v>
      </c>
      <c r="Q518" s="395"/>
      <c r="R518" s="403"/>
      <c r="S518" s="93">
        <f t="shared" si="219"/>
        <v>0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5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218"/>
        <v>0</v>
      </c>
      <c r="K519" s="79" t="s">
        <v>19</v>
      </c>
      <c r="L519" s="395"/>
      <c r="M519" s="400"/>
      <c r="N519" s="400"/>
      <c r="O519" s="396"/>
      <c r="P519" s="64">
        <v>0</v>
      </c>
      <c r="Q519" s="395"/>
      <c r="R519" s="403"/>
      <c r="S519" s="95">
        <f t="shared" si="219"/>
        <v>0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5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218"/>
        <v>0</v>
      </c>
      <c r="K520" s="78" t="s">
        <v>20</v>
      </c>
      <c r="L520" s="395"/>
      <c r="M520" s="400"/>
      <c r="N520" s="400"/>
      <c r="O520" s="396"/>
      <c r="P520" s="91">
        <v>0</v>
      </c>
      <c r="Q520" s="395"/>
      <c r="R520" s="403"/>
      <c r="S520" s="93">
        <f t="shared" si="219"/>
        <v>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5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218"/>
        <v>0</v>
      </c>
      <c r="K521" s="80" t="s">
        <v>11</v>
      </c>
      <c r="L521" s="397"/>
      <c r="M521" s="401"/>
      <c r="N521" s="401"/>
      <c r="O521" s="398"/>
      <c r="P521" s="54">
        <v>0</v>
      </c>
      <c r="Q521" s="397"/>
      <c r="R521" s="404"/>
      <c r="S521" s="97">
        <f t="shared" si="219"/>
        <v>0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5" ht="15">
      <c r="A522" s="35" t="s">
        <v>26</v>
      </c>
      <c r="B522" s="69">
        <f>SUM(B501:B517)</f>
        <v>0</v>
      </c>
      <c r="C522" s="69">
        <f t="shared" ref="C522:I522" si="220">SUM(C501:C517)</f>
        <v>0</v>
      </c>
      <c r="D522" s="69">
        <f t="shared" si="220"/>
        <v>0</v>
      </c>
      <c r="E522" s="69">
        <f t="shared" si="220"/>
        <v>0</v>
      </c>
      <c r="F522" s="69">
        <f t="shared" si="220"/>
        <v>301.26240000000001</v>
      </c>
      <c r="G522" s="69">
        <f t="shared" si="220"/>
        <v>0</v>
      </c>
      <c r="H522" s="70">
        <f t="shared" si="220"/>
        <v>0</v>
      </c>
      <c r="I522" s="40">
        <f t="shared" si="220"/>
        <v>301.26240000000001</v>
      </c>
      <c r="K522" s="81" t="s">
        <v>26</v>
      </c>
      <c r="L522" s="69">
        <f>SUM(L501:L517)</f>
        <v>0</v>
      </c>
      <c r="M522" s="69">
        <f t="shared" ref="M522:S522" si="221">SUM(M501:M517)</f>
        <v>0</v>
      </c>
      <c r="N522" s="69">
        <f t="shared" si="221"/>
        <v>0</v>
      </c>
      <c r="O522" s="69">
        <f t="shared" si="221"/>
        <v>0</v>
      </c>
      <c r="P522" s="69">
        <f t="shared" si="221"/>
        <v>0</v>
      </c>
      <c r="Q522" s="69">
        <f t="shared" si="221"/>
        <v>0</v>
      </c>
      <c r="R522" s="70">
        <f t="shared" si="221"/>
        <v>0</v>
      </c>
      <c r="S522" s="98">
        <f t="shared" si="221"/>
        <v>0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5" s="3" customFormat="1" ht="15" thickBot="1">
      <c r="A523" s="32" t="s">
        <v>83</v>
      </c>
      <c r="B523" s="49">
        <f>IF($I522=0,"-",B522/$I522)</f>
        <v>0</v>
      </c>
      <c r="C523" s="49">
        <f t="shared" ref="C523:H523" si="222">IF($I522=0,"-",C522/$I522)</f>
        <v>0</v>
      </c>
      <c r="D523" s="49">
        <f t="shared" si="222"/>
        <v>0</v>
      </c>
      <c r="E523" s="49">
        <f t="shared" si="222"/>
        <v>0</v>
      </c>
      <c r="F523" s="49">
        <f t="shared" si="222"/>
        <v>1</v>
      </c>
      <c r="G523" s="49">
        <f t="shared" si="222"/>
        <v>0</v>
      </c>
      <c r="H523" s="71">
        <f t="shared" si="222"/>
        <v>0</v>
      </c>
      <c r="I523" s="50">
        <f>SUM(B523:H523)</f>
        <v>1</v>
      </c>
      <c r="J523" s="5"/>
      <c r="K523" s="82" t="s">
        <v>83</v>
      </c>
      <c r="L523" s="145" t="str">
        <f>IF($S522=0,"-",L522/$S522)</f>
        <v>-</v>
      </c>
      <c r="M523" s="145" t="str">
        <f t="shared" ref="M523:R523" si="223">IF($S522=0,"-",M522/$S522)</f>
        <v>-</v>
      </c>
      <c r="N523" s="145" t="str">
        <f t="shared" si="223"/>
        <v>-</v>
      </c>
      <c r="O523" s="145" t="str">
        <f t="shared" si="223"/>
        <v>-</v>
      </c>
      <c r="P523" s="99" t="str">
        <f t="shared" si="223"/>
        <v>-</v>
      </c>
      <c r="Q523" s="145" t="str">
        <f t="shared" si="223"/>
        <v>-</v>
      </c>
      <c r="R523" s="145" t="str">
        <f t="shared" si="223"/>
        <v>-</v>
      </c>
      <c r="S523" s="146">
        <f>SUM(L523:R523)</f>
        <v>0</v>
      </c>
      <c r="T523" s="5"/>
      <c r="U523" s="1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1"/>
      <c r="AG523" s="1"/>
      <c r="AH523" s="1"/>
      <c r="AI523" s="1"/>
    </row>
    <row r="524" spans="1:35" ht="15" thickBot="1">
      <c r="A524" s="33"/>
      <c r="B524" s="33"/>
      <c r="C524" s="33"/>
      <c r="D524" s="33"/>
      <c r="E524" s="33"/>
      <c r="F524" s="33"/>
      <c r="G524" s="33"/>
      <c r="H524" s="33"/>
      <c r="I524" s="33"/>
      <c r="K524" s="33"/>
      <c r="L524" s="33"/>
      <c r="M524" s="33"/>
      <c r="N524" s="33"/>
      <c r="O524" s="33"/>
      <c r="P524" s="33"/>
      <c r="Q524" s="33"/>
      <c r="R524" s="33"/>
      <c r="S524" s="33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5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  <c r="K525" s="409" t="s">
        <v>43</v>
      </c>
      <c r="L525" s="84" t="s">
        <v>0</v>
      </c>
      <c r="M525" s="84" t="s">
        <v>1</v>
      </c>
      <c r="N525" s="84" t="s">
        <v>2</v>
      </c>
      <c r="O525" s="84" t="s">
        <v>3</v>
      </c>
      <c r="P525" s="84" t="s">
        <v>27</v>
      </c>
      <c r="Q525" s="84" t="s">
        <v>4</v>
      </c>
      <c r="R525" s="84" t="s">
        <v>5</v>
      </c>
      <c r="S525" s="85" t="s">
        <v>6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5" ht="15">
      <c r="A526" s="451" t="s">
        <v>43</v>
      </c>
      <c r="B526" s="387" t="s">
        <v>115</v>
      </c>
      <c r="C526" s="388"/>
      <c r="D526" s="388"/>
      <c r="E526" s="388"/>
      <c r="F526" s="388"/>
      <c r="G526" s="388"/>
      <c r="H526" s="388"/>
      <c r="I526" s="389"/>
      <c r="K526" s="410" t="s">
        <v>43</v>
      </c>
      <c r="L526" s="390" t="s">
        <v>115</v>
      </c>
      <c r="M526" s="391"/>
      <c r="N526" s="391"/>
      <c r="O526" s="391"/>
      <c r="P526" s="391"/>
      <c r="Q526" s="391"/>
      <c r="R526" s="391"/>
      <c r="S526" s="39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5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  <c r="K527" s="83" t="s">
        <v>7</v>
      </c>
      <c r="L527" s="393"/>
      <c r="M527" s="399"/>
      <c r="N527" s="399"/>
      <c r="O527" s="394"/>
      <c r="P527" s="38">
        <v>0</v>
      </c>
      <c r="Q527" s="393"/>
      <c r="R527" s="402"/>
      <c r="S527" s="103">
        <f>SUM(L527:R527)</f>
        <v>0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5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224">SUM(B528:H528)</f>
        <v>0</v>
      </c>
      <c r="K528" s="75" t="s">
        <v>8</v>
      </c>
      <c r="L528" s="395"/>
      <c r="M528" s="400"/>
      <c r="N528" s="400"/>
      <c r="O528" s="396"/>
      <c r="P528" s="88">
        <v>0</v>
      </c>
      <c r="Q528" s="395"/>
      <c r="R528" s="403"/>
      <c r="S528" s="90">
        <f t="shared" ref="S528:S547" si="225">SUM(L528:R528)</f>
        <v>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5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224"/>
        <v>0</v>
      </c>
      <c r="K529" s="76" t="s">
        <v>10</v>
      </c>
      <c r="L529" s="395"/>
      <c r="M529" s="400"/>
      <c r="N529" s="400"/>
      <c r="O529" s="396"/>
      <c r="P529" s="44">
        <v>0</v>
      </c>
      <c r="Q529" s="395"/>
      <c r="R529" s="403"/>
      <c r="S529" s="87">
        <f t="shared" si="225"/>
        <v>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5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224"/>
        <v>0</v>
      </c>
      <c r="K530" s="75" t="s">
        <v>52</v>
      </c>
      <c r="L530" s="395"/>
      <c r="M530" s="400"/>
      <c r="N530" s="400"/>
      <c r="O530" s="396"/>
      <c r="P530" s="88">
        <v>0</v>
      </c>
      <c r="Q530" s="395"/>
      <c r="R530" s="403"/>
      <c r="S530" s="90">
        <f t="shared" si="225"/>
        <v>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5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224"/>
        <v>0</v>
      </c>
      <c r="K531" s="76" t="s">
        <v>16</v>
      </c>
      <c r="L531" s="395"/>
      <c r="M531" s="400"/>
      <c r="N531" s="400"/>
      <c r="O531" s="396"/>
      <c r="P531" s="44">
        <v>0</v>
      </c>
      <c r="Q531" s="395"/>
      <c r="R531" s="403"/>
      <c r="S531" s="87">
        <f t="shared" si="225"/>
        <v>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5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224"/>
        <v>0</v>
      </c>
      <c r="K532" s="75" t="s">
        <v>64</v>
      </c>
      <c r="L532" s="395"/>
      <c r="M532" s="400"/>
      <c r="N532" s="400"/>
      <c r="O532" s="396"/>
      <c r="P532" s="88">
        <v>0</v>
      </c>
      <c r="Q532" s="395"/>
      <c r="R532" s="403"/>
      <c r="S532" s="90">
        <f t="shared" si="225"/>
        <v>0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5" ht="15">
      <c r="A533" s="29" t="s">
        <v>54</v>
      </c>
      <c r="B533" s="395"/>
      <c r="C533" s="400"/>
      <c r="D533" s="400"/>
      <c r="E533" s="396"/>
      <c r="F533" s="44">
        <v>9.1540580320000373</v>
      </c>
      <c r="G533" s="395"/>
      <c r="H533" s="396"/>
      <c r="I533" s="40">
        <f t="shared" si="224"/>
        <v>9.1540580320000373</v>
      </c>
      <c r="K533" s="76" t="s">
        <v>54</v>
      </c>
      <c r="L533" s="395"/>
      <c r="M533" s="400"/>
      <c r="N533" s="400"/>
      <c r="O533" s="396"/>
      <c r="P533" s="44">
        <v>0</v>
      </c>
      <c r="Q533" s="395"/>
      <c r="R533" s="403"/>
      <c r="S533" s="87">
        <f t="shared" si="225"/>
        <v>0</v>
      </c>
      <c r="U533" s="11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3"/>
      <c r="AG533" s="3"/>
      <c r="AH533" s="3"/>
      <c r="AI533" s="3"/>
    </row>
    <row r="534" spans="1:35" ht="15">
      <c r="A534" s="28" t="s">
        <v>12</v>
      </c>
      <c r="B534" s="395"/>
      <c r="C534" s="400"/>
      <c r="D534" s="400"/>
      <c r="E534" s="396"/>
      <c r="F534" s="41">
        <v>0.88359662589017596</v>
      </c>
      <c r="G534" s="395"/>
      <c r="H534" s="396"/>
      <c r="I534" s="43">
        <f t="shared" si="224"/>
        <v>0.88359662589017596</v>
      </c>
      <c r="K534" s="75" t="s">
        <v>12</v>
      </c>
      <c r="L534" s="395"/>
      <c r="M534" s="400"/>
      <c r="N534" s="400"/>
      <c r="O534" s="396"/>
      <c r="P534" s="88">
        <v>0</v>
      </c>
      <c r="Q534" s="395"/>
      <c r="R534" s="403"/>
      <c r="S534" s="90">
        <f t="shared" si="225"/>
        <v>0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5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224"/>
        <v>0</v>
      </c>
      <c r="K535" s="76" t="s">
        <v>55</v>
      </c>
      <c r="L535" s="395"/>
      <c r="M535" s="400"/>
      <c r="N535" s="400"/>
      <c r="O535" s="396"/>
      <c r="P535" s="44">
        <v>0</v>
      </c>
      <c r="Q535" s="395"/>
      <c r="R535" s="403"/>
      <c r="S535" s="87">
        <f t="shared" si="225"/>
        <v>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5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224"/>
        <v>0</v>
      </c>
      <c r="K536" s="75" t="s">
        <v>17</v>
      </c>
      <c r="L536" s="395"/>
      <c r="M536" s="400"/>
      <c r="N536" s="400"/>
      <c r="O536" s="396"/>
      <c r="P536" s="88">
        <v>0</v>
      </c>
      <c r="Q536" s="395"/>
      <c r="R536" s="403"/>
      <c r="S536" s="90">
        <f t="shared" si="225"/>
        <v>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5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224"/>
        <v>0</v>
      </c>
      <c r="K537" s="76" t="s">
        <v>139</v>
      </c>
      <c r="L537" s="395"/>
      <c r="M537" s="400"/>
      <c r="N537" s="400"/>
      <c r="O537" s="396"/>
      <c r="P537" s="44">
        <v>0</v>
      </c>
      <c r="Q537" s="395"/>
      <c r="R537" s="403"/>
      <c r="S537" s="87">
        <f t="shared" si="225"/>
        <v>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5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224"/>
        <v>0</v>
      </c>
      <c r="K538" s="75" t="s">
        <v>25</v>
      </c>
      <c r="L538" s="395"/>
      <c r="M538" s="400"/>
      <c r="N538" s="400"/>
      <c r="O538" s="396"/>
      <c r="P538" s="88">
        <v>0</v>
      </c>
      <c r="Q538" s="395"/>
      <c r="R538" s="403"/>
      <c r="S538" s="90">
        <f t="shared" si="225"/>
        <v>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5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224"/>
        <v>0</v>
      </c>
      <c r="K539" s="76" t="s">
        <v>24</v>
      </c>
      <c r="L539" s="395"/>
      <c r="M539" s="400"/>
      <c r="N539" s="400"/>
      <c r="O539" s="396"/>
      <c r="P539" s="44">
        <v>0</v>
      </c>
      <c r="Q539" s="395"/>
      <c r="R539" s="403"/>
      <c r="S539" s="87">
        <f t="shared" si="225"/>
        <v>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5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224"/>
        <v>0</v>
      </c>
      <c r="K540" s="75" t="s">
        <v>56</v>
      </c>
      <c r="L540" s="395"/>
      <c r="M540" s="400"/>
      <c r="N540" s="400"/>
      <c r="O540" s="396"/>
      <c r="P540" s="88">
        <v>0</v>
      </c>
      <c r="Q540" s="395"/>
      <c r="R540" s="403"/>
      <c r="S540" s="90">
        <f t="shared" si="225"/>
        <v>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5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224"/>
        <v>0</v>
      </c>
      <c r="K541" s="76" t="s">
        <v>22</v>
      </c>
      <c r="L541" s="395"/>
      <c r="M541" s="400"/>
      <c r="N541" s="400"/>
      <c r="O541" s="396"/>
      <c r="P541" s="44">
        <v>0</v>
      </c>
      <c r="Q541" s="395"/>
      <c r="R541" s="403"/>
      <c r="S541" s="87">
        <f t="shared" si="225"/>
        <v>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5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224"/>
        <v>0</v>
      </c>
      <c r="K542" s="75" t="s">
        <v>21</v>
      </c>
      <c r="L542" s="395"/>
      <c r="M542" s="400"/>
      <c r="N542" s="400"/>
      <c r="O542" s="396"/>
      <c r="P542" s="88">
        <v>0</v>
      </c>
      <c r="Q542" s="395"/>
      <c r="R542" s="403"/>
      <c r="S542" s="90">
        <f t="shared" si="225"/>
        <v>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5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224"/>
        <v>0</v>
      </c>
      <c r="K543" s="77" t="s">
        <v>60</v>
      </c>
      <c r="L543" s="395"/>
      <c r="M543" s="400"/>
      <c r="N543" s="400"/>
      <c r="O543" s="396"/>
      <c r="P543" s="44">
        <v>0</v>
      </c>
      <c r="Q543" s="395"/>
      <c r="R543" s="403"/>
      <c r="S543" s="87">
        <f t="shared" si="225"/>
        <v>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5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224"/>
        <v>0</v>
      </c>
      <c r="K544" s="78" t="s">
        <v>23</v>
      </c>
      <c r="L544" s="395"/>
      <c r="M544" s="400"/>
      <c r="N544" s="400"/>
      <c r="O544" s="396"/>
      <c r="P544" s="91">
        <v>0</v>
      </c>
      <c r="Q544" s="395"/>
      <c r="R544" s="403"/>
      <c r="S544" s="93">
        <f t="shared" si="225"/>
        <v>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5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224"/>
        <v>0</v>
      </c>
      <c r="K545" s="79" t="s">
        <v>19</v>
      </c>
      <c r="L545" s="395"/>
      <c r="M545" s="400"/>
      <c r="N545" s="400"/>
      <c r="O545" s="396"/>
      <c r="P545" s="64">
        <v>0</v>
      </c>
      <c r="Q545" s="395"/>
      <c r="R545" s="403"/>
      <c r="S545" s="95">
        <f t="shared" si="225"/>
        <v>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5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224"/>
        <v>0</v>
      </c>
      <c r="K546" s="78" t="s">
        <v>20</v>
      </c>
      <c r="L546" s="395"/>
      <c r="M546" s="400"/>
      <c r="N546" s="400"/>
      <c r="O546" s="396"/>
      <c r="P546" s="91">
        <v>0</v>
      </c>
      <c r="Q546" s="395"/>
      <c r="R546" s="403"/>
      <c r="S546" s="93">
        <f t="shared" si="225"/>
        <v>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5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224"/>
        <v>0</v>
      </c>
      <c r="K547" s="80" t="s">
        <v>11</v>
      </c>
      <c r="L547" s="397"/>
      <c r="M547" s="401"/>
      <c r="N547" s="401"/>
      <c r="O547" s="398"/>
      <c r="P547" s="54">
        <v>0</v>
      </c>
      <c r="Q547" s="397"/>
      <c r="R547" s="404"/>
      <c r="S547" s="97">
        <f t="shared" si="225"/>
        <v>0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5" ht="15">
      <c r="A548" s="35" t="s">
        <v>26</v>
      </c>
      <c r="B548" s="69">
        <f>SUM(B527:B543)</f>
        <v>0</v>
      </c>
      <c r="C548" s="69">
        <f t="shared" ref="C548:I548" si="226">SUM(C527:C543)</f>
        <v>0</v>
      </c>
      <c r="D548" s="69">
        <f t="shared" si="226"/>
        <v>0</v>
      </c>
      <c r="E548" s="69">
        <f t="shared" si="226"/>
        <v>0</v>
      </c>
      <c r="F548" s="69">
        <f t="shared" si="226"/>
        <v>10.037654657890213</v>
      </c>
      <c r="G548" s="69">
        <f t="shared" si="226"/>
        <v>0</v>
      </c>
      <c r="H548" s="70">
        <f t="shared" si="226"/>
        <v>0</v>
      </c>
      <c r="I548" s="40">
        <f t="shared" si="226"/>
        <v>10.037654657890213</v>
      </c>
      <c r="K548" s="81" t="s">
        <v>26</v>
      </c>
      <c r="L548" s="69">
        <f>SUM(L527:L543)</f>
        <v>0</v>
      </c>
      <c r="M548" s="69">
        <f t="shared" ref="M548:S548" si="227">SUM(M527:M543)</f>
        <v>0</v>
      </c>
      <c r="N548" s="69">
        <f t="shared" si="227"/>
        <v>0</v>
      </c>
      <c r="O548" s="69">
        <f t="shared" si="227"/>
        <v>0</v>
      </c>
      <c r="P548" s="69">
        <f t="shared" si="227"/>
        <v>0</v>
      </c>
      <c r="Q548" s="69">
        <f t="shared" si="227"/>
        <v>0</v>
      </c>
      <c r="R548" s="70">
        <f t="shared" si="227"/>
        <v>0</v>
      </c>
      <c r="S548" s="98">
        <f t="shared" si="227"/>
        <v>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5" s="3" customFormat="1" ht="15" thickBot="1">
      <c r="A549" s="32" t="s">
        <v>83</v>
      </c>
      <c r="B549" s="49">
        <f>IF($I548=0,"-",B548/$I548)</f>
        <v>0</v>
      </c>
      <c r="C549" s="49">
        <f t="shared" ref="C549:H549" si="228">IF($I548=0,"-",C548/$I548)</f>
        <v>0</v>
      </c>
      <c r="D549" s="49">
        <f t="shared" si="228"/>
        <v>0</v>
      </c>
      <c r="E549" s="49">
        <f t="shared" si="228"/>
        <v>0</v>
      </c>
      <c r="F549" s="49">
        <f t="shared" si="228"/>
        <v>1</v>
      </c>
      <c r="G549" s="49">
        <f t="shared" si="228"/>
        <v>0</v>
      </c>
      <c r="H549" s="71">
        <f t="shared" si="228"/>
        <v>0</v>
      </c>
      <c r="I549" s="50">
        <f>SUM(B549:H549)</f>
        <v>1</v>
      </c>
      <c r="J549" s="5"/>
      <c r="K549" s="82" t="s">
        <v>83</v>
      </c>
      <c r="L549" s="145" t="str">
        <f>IF($S548=0,"-",L548/$S548)</f>
        <v>-</v>
      </c>
      <c r="M549" s="145" t="str">
        <f t="shared" ref="M549:R549" si="229">IF($S548=0,"-",M548/$S548)</f>
        <v>-</v>
      </c>
      <c r="N549" s="145" t="str">
        <f t="shared" si="229"/>
        <v>-</v>
      </c>
      <c r="O549" s="145" t="str">
        <f t="shared" si="229"/>
        <v>-</v>
      </c>
      <c r="P549" s="99" t="str">
        <f t="shared" si="229"/>
        <v>-</v>
      </c>
      <c r="Q549" s="145" t="str">
        <f t="shared" si="229"/>
        <v>-</v>
      </c>
      <c r="R549" s="145" t="str">
        <f t="shared" si="229"/>
        <v>-</v>
      </c>
      <c r="S549" s="146">
        <f>SUM(L549:R549)</f>
        <v>0</v>
      </c>
      <c r="T549" s="5"/>
      <c r="U549" s="1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1"/>
      <c r="AG549" s="1"/>
      <c r="AH549" s="1"/>
      <c r="AI549" s="1"/>
    </row>
    <row r="550" spans="1:35" ht="15" thickBot="1">
      <c r="A550" s="33"/>
      <c r="B550" s="33"/>
      <c r="C550" s="33"/>
      <c r="D550" s="33"/>
      <c r="E550" s="33"/>
      <c r="F550" s="33"/>
      <c r="G550" s="33"/>
      <c r="H550" s="33"/>
      <c r="I550" s="33"/>
      <c r="K550" s="33"/>
      <c r="L550" s="33"/>
      <c r="M550" s="33"/>
      <c r="N550" s="33"/>
      <c r="O550" s="33"/>
      <c r="P550" s="33"/>
      <c r="Q550" s="33"/>
      <c r="R550" s="33"/>
      <c r="S550" s="33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5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  <c r="K551" s="409" t="s">
        <v>44</v>
      </c>
      <c r="L551" s="84" t="s">
        <v>0</v>
      </c>
      <c r="M551" s="84" t="s">
        <v>1</v>
      </c>
      <c r="N551" s="84" t="s">
        <v>2</v>
      </c>
      <c r="O551" s="84" t="s">
        <v>3</v>
      </c>
      <c r="P551" s="84" t="s">
        <v>27</v>
      </c>
      <c r="Q551" s="84" t="s">
        <v>4</v>
      </c>
      <c r="R551" s="84" t="s">
        <v>5</v>
      </c>
      <c r="S551" s="85" t="s">
        <v>6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5" ht="15">
      <c r="A552" s="451" t="s">
        <v>44</v>
      </c>
      <c r="B552" s="387" t="s">
        <v>115</v>
      </c>
      <c r="C552" s="388"/>
      <c r="D552" s="388"/>
      <c r="E552" s="388"/>
      <c r="F552" s="388"/>
      <c r="G552" s="388"/>
      <c r="H552" s="388"/>
      <c r="I552" s="389"/>
      <c r="K552" s="410" t="s">
        <v>44</v>
      </c>
      <c r="L552" s="390" t="s">
        <v>115</v>
      </c>
      <c r="M552" s="391"/>
      <c r="N552" s="391"/>
      <c r="O552" s="391"/>
      <c r="P552" s="391"/>
      <c r="Q552" s="391"/>
      <c r="R552" s="391"/>
      <c r="S552" s="39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5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  <c r="K553" s="83" t="s">
        <v>7</v>
      </c>
      <c r="L553" s="393"/>
      <c r="M553" s="399"/>
      <c r="N553" s="399"/>
      <c r="O553" s="394"/>
      <c r="P553" s="38">
        <v>0</v>
      </c>
      <c r="Q553" s="393"/>
      <c r="R553" s="402"/>
      <c r="S553" s="103">
        <f>SUM(L553:R553)</f>
        <v>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5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230">SUM(B554:H554)</f>
        <v>0</v>
      </c>
      <c r="K554" s="75" t="s">
        <v>8</v>
      </c>
      <c r="L554" s="395"/>
      <c r="M554" s="400"/>
      <c r="N554" s="400"/>
      <c r="O554" s="396"/>
      <c r="P554" s="88">
        <v>0</v>
      </c>
      <c r="Q554" s="395"/>
      <c r="R554" s="403"/>
      <c r="S554" s="90">
        <f t="shared" ref="S554:S573" si="231">SUM(L554:R554)</f>
        <v>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5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230"/>
        <v>0</v>
      </c>
      <c r="K555" s="76" t="s">
        <v>10</v>
      </c>
      <c r="L555" s="395"/>
      <c r="M555" s="400"/>
      <c r="N555" s="400"/>
      <c r="O555" s="396"/>
      <c r="P555" s="44">
        <v>0</v>
      </c>
      <c r="Q555" s="395"/>
      <c r="R555" s="403"/>
      <c r="S555" s="87">
        <f t="shared" si="231"/>
        <v>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5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230"/>
        <v>0</v>
      </c>
      <c r="K556" s="75" t="s">
        <v>52</v>
      </c>
      <c r="L556" s="395"/>
      <c r="M556" s="400"/>
      <c r="N556" s="400"/>
      <c r="O556" s="396"/>
      <c r="P556" s="88">
        <v>0</v>
      </c>
      <c r="Q556" s="395"/>
      <c r="R556" s="403"/>
      <c r="S556" s="90">
        <f t="shared" si="231"/>
        <v>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5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230"/>
        <v>0</v>
      </c>
      <c r="K557" s="76" t="s">
        <v>16</v>
      </c>
      <c r="L557" s="395"/>
      <c r="M557" s="400"/>
      <c r="N557" s="400"/>
      <c r="O557" s="396"/>
      <c r="P557" s="44">
        <v>0</v>
      </c>
      <c r="Q557" s="395"/>
      <c r="R557" s="403"/>
      <c r="S557" s="87">
        <f t="shared" si="231"/>
        <v>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5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230"/>
        <v>0</v>
      </c>
      <c r="K558" s="75" t="s">
        <v>64</v>
      </c>
      <c r="L558" s="395"/>
      <c r="M558" s="400"/>
      <c r="N558" s="400"/>
      <c r="O558" s="396"/>
      <c r="P558" s="88">
        <v>0</v>
      </c>
      <c r="Q558" s="395"/>
      <c r="R558" s="403"/>
      <c r="S558" s="90">
        <f t="shared" si="231"/>
        <v>0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5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230"/>
        <v>0</v>
      </c>
      <c r="K559" s="76" t="s">
        <v>54</v>
      </c>
      <c r="L559" s="395"/>
      <c r="M559" s="400"/>
      <c r="N559" s="400"/>
      <c r="O559" s="396"/>
      <c r="P559" s="44">
        <v>0</v>
      </c>
      <c r="Q559" s="395"/>
      <c r="R559" s="403"/>
      <c r="S559" s="87">
        <f t="shared" si="231"/>
        <v>0</v>
      </c>
      <c r="U559" s="11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3"/>
      <c r="AG559" s="3"/>
      <c r="AH559" s="3"/>
      <c r="AI559" s="3"/>
    </row>
    <row r="560" spans="1:35" ht="15">
      <c r="A560" s="28" t="s">
        <v>12</v>
      </c>
      <c r="B560" s="395"/>
      <c r="C560" s="400"/>
      <c r="D560" s="400"/>
      <c r="E560" s="396"/>
      <c r="F560" s="41">
        <v>9.8933537005837771</v>
      </c>
      <c r="G560" s="395"/>
      <c r="H560" s="396"/>
      <c r="I560" s="43">
        <f t="shared" si="230"/>
        <v>9.8933537005837771</v>
      </c>
      <c r="K560" s="75" t="s">
        <v>12</v>
      </c>
      <c r="L560" s="395"/>
      <c r="M560" s="400"/>
      <c r="N560" s="400"/>
      <c r="O560" s="396"/>
      <c r="P560" s="88">
        <v>0</v>
      </c>
      <c r="Q560" s="395"/>
      <c r="R560" s="403"/>
      <c r="S560" s="90">
        <f t="shared" si="231"/>
        <v>0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5" ht="15">
      <c r="A561" s="29" t="s">
        <v>55</v>
      </c>
      <c r="B561" s="395"/>
      <c r="C561" s="400"/>
      <c r="D561" s="400"/>
      <c r="E561" s="396"/>
      <c r="F561" s="44">
        <v>902.87730574472039</v>
      </c>
      <c r="G561" s="395"/>
      <c r="H561" s="396"/>
      <c r="I561" s="40">
        <f t="shared" si="230"/>
        <v>902.87730574472039</v>
      </c>
      <c r="K561" s="76" t="s">
        <v>55</v>
      </c>
      <c r="L561" s="395"/>
      <c r="M561" s="400"/>
      <c r="N561" s="400"/>
      <c r="O561" s="396"/>
      <c r="P561" s="44">
        <v>0</v>
      </c>
      <c r="Q561" s="395"/>
      <c r="R561" s="403"/>
      <c r="S561" s="87">
        <f t="shared" si="231"/>
        <v>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5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230"/>
        <v>0</v>
      </c>
      <c r="K562" s="75" t="s">
        <v>17</v>
      </c>
      <c r="L562" s="395"/>
      <c r="M562" s="400"/>
      <c r="N562" s="400"/>
      <c r="O562" s="396"/>
      <c r="P562" s="88">
        <v>0</v>
      </c>
      <c r="Q562" s="395"/>
      <c r="R562" s="403"/>
      <c r="S562" s="90">
        <f t="shared" si="231"/>
        <v>0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5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230"/>
        <v>0</v>
      </c>
      <c r="K563" s="76" t="s">
        <v>139</v>
      </c>
      <c r="L563" s="395"/>
      <c r="M563" s="400"/>
      <c r="N563" s="400"/>
      <c r="O563" s="396"/>
      <c r="P563" s="44">
        <v>0</v>
      </c>
      <c r="Q563" s="395"/>
      <c r="R563" s="403"/>
      <c r="S563" s="87">
        <f t="shared" si="231"/>
        <v>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5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230"/>
        <v>0</v>
      </c>
      <c r="K564" s="75" t="s">
        <v>25</v>
      </c>
      <c r="L564" s="395"/>
      <c r="M564" s="400"/>
      <c r="N564" s="400"/>
      <c r="O564" s="396"/>
      <c r="P564" s="88">
        <v>0</v>
      </c>
      <c r="Q564" s="395"/>
      <c r="R564" s="403"/>
      <c r="S564" s="90">
        <f t="shared" si="231"/>
        <v>0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5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230"/>
        <v>0</v>
      </c>
      <c r="K565" s="76" t="s">
        <v>24</v>
      </c>
      <c r="L565" s="395"/>
      <c r="M565" s="400"/>
      <c r="N565" s="400"/>
      <c r="O565" s="396"/>
      <c r="P565" s="44">
        <v>0</v>
      </c>
      <c r="Q565" s="395"/>
      <c r="R565" s="403"/>
      <c r="S565" s="87">
        <f t="shared" si="231"/>
        <v>0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5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230"/>
        <v>0</v>
      </c>
      <c r="K566" s="75" t="s">
        <v>56</v>
      </c>
      <c r="L566" s="395"/>
      <c r="M566" s="400"/>
      <c r="N566" s="400"/>
      <c r="O566" s="396"/>
      <c r="P566" s="88">
        <v>0</v>
      </c>
      <c r="Q566" s="395"/>
      <c r="R566" s="403"/>
      <c r="S566" s="90">
        <f t="shared" si="231"/>
        <v>0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5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230"/>
        <v>0</v>
      </c>
      <c r="K567" s="76" t="s">
        <v>22</v>
      </c>
      <c r="L567" s="395"/>
      <c r="M567" s="400"/>
      <c r="N567" s="400"/>
      <c r="O567" s="396"/>
      <c r="P567" s="44">
        <v>0</v>
      </c>
      <c r="Q567" s="395"/>
      <c r="R567" s="403"/>
      <c r="S567" s="87">
        <f t="shared" si="231"/>
        <v>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5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230"/>
        <v>0</v>
      </c>
      <c r="K568" s="75" t="s">
        <v>21</v>
      </c>
      <c r="L568" s="395"/>
      <c r="M568" s="400"/>
      <c r="N568" s="400"/>
      <c r="O568" s="396"/>
      <c r="P568" s="88">
        <v>0</v>
      </c>
      <c r="Q568" s="395"/>
      <c r="R568" s="403"/>
      <c r="S568" s="90">
        <f t="shared" si="231"/>
        <v>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5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230"/>
        <v>0</v>
      </c>
      <c r="K569" s="77" t="s">
        <v>60</v>
      </c>
      <c r="L569" s="395"/>
      <c r="M569" s="400"/>
      <c r="N569" s="400"/>
      <c r="O569" s="396"/>
      <c r="P569" s="44">
        <v>0</v>
      </c>
      <c r="Q569" s="395"/>
      <c r="R569" s="403"/>
      <c r="S569" s="87">
        <f t="shared" si="231"/>
        <v>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5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230"/>
        <v>0</v>
      </c>
      <c r="K570" s="78" t="s">
        <v>23</v>
      </c>
      <c r="L570" s="395"/>
      <c r="M570" s="400"/>
      <c r="N570" s="400"/>
      <c r="O570" s="396"/>
      <c r="P570" s="91">
        <v>0</v>
      </c>
      <c r="Q570" s="395"/>
      <c r="R570" s="403"/>
      <c r="S570" s="93">
        <f t="shared" si="231"/>
        <v>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5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230"/>
        <v>0</v>
      </c>
      <c r="K571" s="79" t="s">
        <v>19</v>
      </c>
      <c r="L571" s="395"/>
      <c r="M571" s="400"/>
      <c r="N571" s="400"/>
      <c r="O571" s="396"/>
      <c r="P571" s="64">
        <v>0</v>
      </c>
      <c r="Q571" s="395"/>
      <c r="R571" s="403"/>
      <c r="S571" s="95">
        <f t="shared" si="231"/>
        <v>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5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230"/>
        <v>0</v>
      </c>
      <c r="K572" s="78" t="s">
        <v>20</v>
      </c>
      <c r="L572" s="395"/>
      <c r="M572" s="400"/>
      <c r="N572" s="400"/>
      <c r="O572" s="396"/>
      <c r="P572" s="91">
        <v>0</v>
      </c>
      <c r="Q572" s="395"/>
      <c r="R572" s="403"/>
      <c r="S572" s="93">
        <f t="shared" si="231"/>
        <v>0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5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230"/>
        <v>0</v>
      </c>
      <c r="K573" s="80" t="s">
        <v>11</v>
      </c>
      <c r="L573" s="397"/>
      <c r="M573" s="401"/>
      <c r="N573" s="401"/>
      <c r="O573" s="398"/>
      <c r="P573" s="54">
        <v>0</v>
      </c>
      <c r="Q573" s="397"/>
      <c r="R573" s="404"/>
      <c r="S573" s="97">
        <f t="shared" si="231"/>
        <v>0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5" ht="15">
      <c r="A574" s="35" t="s">
        <v>26</v>
      </c>
      <c r="B574" s="69">
        <f>SUM(B553:B569)</f>
        <v>0</v>
      </c>
      <c r="C574" s="69">
        <f t="shared" ref="C574:I574" si="232">SUM(C553:C569)</f>
        <v>0</v>
      </c>
      <c r="D574" s="69">
        <f t="shared" si="232"/>
        <v>0</v>
      </c>
      <c r="E574" s="69">
        <f t="shared" si="232"/>
        <v>0</v>
      </c>
      <c r="F574" s="69">
        <f t="shared" si="232"/>
        <v>912.7706594453042</v>
      </c>
      <c r="G574" s="69">
        <f t="shared" si="232"/>
        <v>0</v>
      </c>
      <c r="H574" s="70">
        <f t="shared" si="232"/>
        <v>0</v>
      </c>
      <c r="I574" s="40">
        <f t="shared" si="232"/>
        <v>912.7706594453042</v>
      </c>
      <c r="K574" s="81" t="s">
        <v>26</v>
      </c>
      <c r="L574" s="69">
        <f>SUM(L553:L569)</f>
        <v>0</v>
      </c>
      <c r="M574" s="69">
        <f t="shared" ref="M574:S574" si="233">SUM(M553:M569)</f>
        <v>0</v>
      </c>
      <c r="N574" s="69">
        <f t="shared" si="233"/>
        <v>0</v>
      </c>
      <c r="O574" s="69">
        <f t="shared" si="233"/>
        <v>0</v>
      </c>
      <c r="P574" s="69">
        <f t="shared" si="233"/>
        <v>0</v>
      </c>
      <c r="Q574" s="69">
        <f t="shared" si="233"/>
        <v>0</v>
      </c>
      <c r="R574" s="70">
        <f t="shared" si="233"/>
        <v>0</v>
      </c>
      <c r="S574" s="98">
        <f t="shared" si="233"/>
        <v>0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5" s="3" customFormat="1" ht="15" thickBot="1">
      <c r="A575" s="32" t="s">
        <v>83</v>
      </c>
      <c r="B575" s="49">
        <f>IF($I574=0,"-",B574/$I574)</f>
        <v>0</v>
      </c>
      <c r="C575" s="49">
        <f t="shared" ref="C575:H575" si="234">IF($I574=0,"-",C574/$I574)</f>
        <v>0</v>
      </c>
      <c r="D575" s="49">
        <f t="shared" si="234"/>
        <v>0</v>
      </c>
      <c r="E575" s="49">
        <f t="shared" si="234"/>
        <v>0</v>
      </c>
      <c r="F575" s="49">
        <f t="shared" si="234"/>
        <v>1</v>
      </c>
      <c r="G575" s="49">
        <f t="shared" si="234"/>
        <v>0</v>
      </c>
      <c r="H575" s="71">
        <f t="shared" si="234"/>
        <v>0</v>
      </c>
      <c r="I575" s="50">
        <f>SUM(B575:H575)</f>
        <v>1</v>
      </c>
      <c r="J575" s="5"/>
      <c r="K575" s="82" t="s">
        <v>83</v>
      </c>
      <c r="L575" s="145" t="str">
        <f>IF($S574=0,"-",L574/$S574)</f>
        <v>-</v>
      </c>
      <c r="M575" s="145" t="str">
        <f t="shared" ref="M575:R575" si="235">IF($S574=0,"-",M574/$S574)</f>
        <v>-</v>
      </c>
      <c r="N575" s="145" t="str">
        <f t="shared" si="235"/>
        <v>-</v>
      </c>
      <c r="O575" s="145" t="str">
        <f t="shared" si="235"/>
        <v>-</v>
      </c>
      <c r="P575" s="99" t="str">
        <f t="shared" si="235"/>
        <v>-</v>
      </c>
      <c r="Q575" s="145" t="str">
        <f t="shared" si="235"/>
        <v>-</v>
      </c>
      <c r="R575" s="145" t="str">
        <f t="shared" si="235"/>
        <v>-</v>
      </c>
      <c r="S575" s="146">
        <f>SUM(L575:R575)</f>
        <v>0</v>
      </c>
      <c r="T575" s="5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1"/>
      <c r="AG575" s="1"/>
      <c r="AH575" s="1"/>
      <c r="AI575" s="1"/>
    </row>
    <row r="576" spans="1:35" ht="15" thickBot="1">
      <c r="A576" s="33"/>
      <c r="B576" s="33"/>
      <c r="C576" s="33"/>
      <c r="D576" s="33"/>
      <c r="E576" s="33"/>
      <c r="F576" s="33"/>
      <c r="G576" s="33"/>
      <c r="H576" s="33"/>
      <c r="I576" s="33"/>
      <c r="K576" s="33"/>
      <c r="L576" s="33"/>
      <c r="M576" s="33"/>
      <c r="N576" s="33"/>
      <c r="O576" s="33"/>
      <c r="P576" s="33"/>
      <c r="Q576" s="33"/>
      <c r="R576" s="33"/>
      <c r="S576" s="33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5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  <c r="K577" s="411" t="s">
        <v>45</v>
      </c>
      <c r="L577" s="84" t="s">
        <v>0</v>
      </c>
      <c r="M577" s="84" t="s">
        <v>1</v>
      </c>
      <c r="N577" s="84" t="s">
        <v>2</v>
      </c>
      <c r="O577" s="84" t="s">
        <v>3</v>
      </c>
      <c r="P577" s="84" t="s">
        <v>27</v>
      </c>
      <c r="Q577" s="84" t="s">
        <v>4</v>
      </c>
      <c r="R577" s="84" t="s">
        <v>5</v>
      </c>
      <c r="S577" s="85" t="s">
        <v>6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5" ht="15">
      <c r="A578" s="453" t="s">
        <v>45</v>
      </c>
      <c r="B578" s="387" t="s">
        <v>115</v>
      </c>
      <c r="C578" s="388"/>
      <c r="D578" s="388"/>
      <c r="E578" s="388"/>
      <c r="F578" s="388"/>
      <c r="G578" s="388"/>
      <c r="H578" s="388"/>
      <c r="I578" s="389"/>
      <c r="K578" s="412" t="s">
        <v>45</v>
      </c>
      <c r="L578" s="390" t="s">
        <v>115</v>
      </c>
      <c r="M578" s="391"/>
      <c r="N578" s="391"/>
      <c r="O578" s="391"/>
      <c r="P578" s="391"/>
      <c r="Q578" s="391"/>
      <c r="R578" s="391"/>
      <c r="S578" s="39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5" ht="15">
      <c r="A579" s="27" t="s">
        <v>7</v>
      </c>
      <c r="B579" s="38">
        <v>28.14842549888963</v>
      </c>
      <c r="C579" s="38">
        <v>0</v>
      </c>
      <c r="D579" s="38">
        <v>5.3669414695332325</v>
      </c>
      <c r="E579" s="38">
        <v>0</v>
      </c>
      <c r="F579" s="456"/>
      <c r="G579" s="38">
        <v>0</v>
      </c>
      <c r="H579" s="39">
        <v>0</v>
      </c>
      <c r="I579" s="40">
        <f>SUM(B579:H579)</f>
        <v>33.51536696842286</v>
      </c>
      <c r="K579" s="83" t="s">
        <v>7</v>
      </c>
      <c r="L579" s="38">
        <v>28.14842549888963</v>
      </c>
      <c r="M579" s="38">
        <v>0</v>
      </c>
      <c r="N579" s="38">
        <v>5.3669414695332325</v>
      </c>
      <c r="O579" s="38">
        <v>0</v>
      </c>
      <c r="P579" s="38">
        <v>3.3763043980198502</v>
      </c>
      <c r="Q579" s="38">
        <v>0</v>
      </c>
      <c r="R579" s="102">
        <v>0</v>
      </c>
      <c r="S579" s="103">
        <f>SUM(L579:R579)</f>
        <v>36.891671366442708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5" ht="15">
      <c r="A580" s="28" t="s">
        <v>8</v>
      </c>
      <c r="B580" s="41">
        <v>32.149943969371321</v>
      </c>
      <c r="C580" s="41">
        <v>0</v>
      </c>
      <c r="D580" s="41">
        <v>7.8499682881268349</v>
      </c>
      <c r="E580" s="41">
        <v>0</v>
      </c>
      <c r="F580" s="457"/>
      <c r="G580" s="41">
        <v>0</v>
      </c>
      <c r="H580" s="42">
        <v>0</v>
      </c>
      <c r="I580" s="43">
        <f t="shared" ref="I580:I599" si="236">SUM(B580:H580)</f>
        <v>39.999912257498153</v>
      </c>
      <c r="K580" s="75" t="s">
        <v>8</v>
      </c>
      <c r="L580" s="88">
        <v>32.149943969371321</v>
      </c>
      <c r="M580" s="88">
        <v>0</v>
      </c>
      <c r="N580" s="88">
        <v>7.8499682881268349</v>
      </c>
      <c r="O580" s="88">
        <v>0</v>
      </c>
      <c r="P580" s="88">
        <v>0</v>
      </c>
      <c r="Q580" s="88">
        <v>0</v>
      </c>
      <c r="R580" s="89">
        <v>0</v>
      </c>
      <c r="S580" s="90">
        <f t="shared" ref="S580:S599" si="237">SUM(L580:R580)</f>
        <v>39.999912257498153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5" ht="15">
      <c r="A581" s="29" t="s">
        <v>10</v>
      </c>
      <c r="B581" s="44">
        <v>12.994255269794666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236"/>
        <v>12.994255269794666</v>
      </c>
      <c r="K581" s="76" t="s">
        <v>10</v>
      </c>
      <c r="L581" s="44">
        <v>12.994255269794666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86">
        <v>0</v>
      </c>
      <c r="S581" s="87">
        <f t="shared" si="237"/>
        <v>12.994255269794666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5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236"/>
        <v>0</v>
      </c>
      <c r="K582" s="75" t="s">
        <v>52</v>
      </c>
      <c r="L582" s="88">
        <v>0</v>
      </c>
      <c r="M582" s="88">
        <v>0</v>
      </c>
      <c r="N582" s="88">
        <v>0</v>
      </c>
      <c r="O582" s="88">
        <v>0</v>
      </c>
      <c r="P582" s="88">
        <v>0</v>
      </c>
      <c r="Q582" s="88">
        <v>0</v>
      </c>
      <c r="R582" s="89">
        <v>0</v>
      </c>
      <c r="S582" s="90">
        <f t="shared" si="237"/>
        <v>0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5" ht="15">
      <c r="A583" s="29" t="s">
        <v>16</v>
      </c>
      <c r="B583" s="44">
        <v>432.0717113375315</v>
      </c>
      <c r="C583" s="44">
        <v>52.334599192739397</v>
      </c>
      <c r="D583" s="44">
        <v>11.284486776037408</v>
      </c>
      <c r="E583" s="44">
        <v>25.16760969954694</v>
      </c>
      <c r="F583" s="457"/>
      <c r="G583" s="44">
        <v>0</v>
      </c>
      <c r="H583" s="45">
        <v>0</v>
      </c>
      <c r="I583" s="40">
        <f t="shared" si="236"/>
        <v>520.85840700585527</v>
      </c>
      <c r="K583" s="76" t="s">
        <v>16</v>
      </c>
      <c r="L583" s="44">
        <v>432.0717113375315</v>
      </c>
      <c r="M583" s="44">
        <v>52.334599192739397</v>
      </c>
      <c r="N583" s="44">
        <v>11.284486776037408</v>
      </c>
      <c r="O583" s="44">
        <v>25.16760969954694</v>
      </c>
      <c r="P583" s="44">
        <v>0</v>
      </c>
      <c r="Q583" s="44">
        <v>0</v>
      </c>
      <c r="R583" s="86">
        <v>0</v>
      </c>
      <c r="S583" s="87">
        <f t="shared" si="237"/>
        <v>520.85840700585527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5" ht="15">
      <c r="A584" s="28" t="s">
        <v>64</v>
      </c>
      <c r="B584" s="41">
        <v>3438.8968090874068</v>
      </c>
      <c r="C584" s="41">
        <v>52.188164644789069</v>
      </c>
      <c r="D584" s="41">
        <v>61.707157886880033</v>
      </c>
      <c r="E584" s="41">
        <v>0</v>
      </c>
      <c r="F584" s="457"/>
      <c r="G584" s="41">
        <v>0</v>
      </c>
      <c r="H584" s="42">
        <v>0</v>
      </c>
      <c r="I584" s="43">
        <f t="shared" si="236"/>
        <v>3552.7921316190759</v>
      </c>
      <c r="K584" s="75" t="s">
        <v>64</v>
      </c>
      <c r="L584" s="88">
        <v>3438.8968090874068</v>
      </c>
      <c r="M584" s="88">
        <v>52.188164644789069</v>
      </c>
      <c r="N584" s="88">
        <v>61.707157886880033</v>
      </c>
      <c r="O584" s="88">
        <v>0</v>
      </c>
      <c r="P584" s="88">
        <v>0</v>
      </c>
      <c r="Q584" s="88">
        <v>0</v>
      </c>
      <c r="R584" s="89">
        <v>0</v>
      </c>
      <c r="S584" s="90">
        <f t="shared" si="237"/>
        <v>3552.7921316190759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5" ht="15">
      <c r="A585" s="29" t="s">
        <v>54</v>
      </c>
      <c r="B585" s="44">
        <v>0</v>
      </c>
      <c r="C585" s="44">
        <v>0</v>
      </c>
      <c r="D585" s="44">
        <v>0.25627562948474869</v>
      </c>
      <c r="E585" s="44">
        <v>119.54864855782664</v>
      </c>
      <c r="F585" s="457"/>
      <c r="G585" s="44">
        <v>0</v>
      </c>
      <c r="H585" s="45">
        <v>0</v>
      </c>
      <c r="I585" s="40">
        <f t="shared" si="236"/>
        <v>119.80492418731139</v>
      </c>
      <c r="K585" s="76" t="s">
        <v>54</v>
      </c>
      <c r="L585" s="44">
        <v>0</v>
      </c>
      <c r="M585" s="44">
        <v>0</v>
      </c>
      <c r="N585" s="44">
        <v>0.25627562948474869</v>
      </c>
      <c r="O585" s="44">
        <v>119.54864855782664</v>
      </c>
      <c r="P585" s="44">
        <v>7961.0264704065321</v>
      </c>
      <c r="Q585" s="44">
        <v>0</v>
      </c>
      <c r="R585" s="86">
        <v>0</v>
      </c>
      <c r="S585" s="87">
        <f t="shared" si="237"/>
        <v>8080.8313945938435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G585" s="3"/>
      <c r="AH585" s="3"/>
      <c r="AI585" s="3"/>
    </row>
    <row r="586" spans="1:35" ht="15">
      <c r="A586" s="28" t="s">
        <v>12</v>
      </c>
      <c r="B586" s="41">
        <v>0</v>
      </c>
      <c r="C586" s="41">
        <v>0</v>
      </c>
      <c r="D586" s="41">
        <v>4.6578920088316225E-2</v>
      </c>
      <c r="E586" s="41">
        <v>1.3618515970507266</v>
      </c>
      <c r="F586" s="457"/>
      <c r="G586" s="41">
        <v>0</v>
      </c>
      <c r="H586" s="42">
        <v>0</v>
      </c>
      <c r="I586" s="43">
        <f t="shared" si="236"/>
        <v>1.4084305171390428</v>
      </c>
      <c r="K586" s="75" t="s">
        <v>12</v>
      </c>
      <c r="L586" s="88">
        <v>0</v>
      </c>
      <c r="M586" s="88">
        <v>0</v>
      </c>
      <c r="N586" s="88">
        <v>4.6578920088316225E-2</v>
      </c>
      <c r="O586" s="88">
        <v>1.3618515970507266</v>
      </c>
      <c r="P586" s="88">
        <v>233.08262295883102</v>
      </c>
      <c r="Q586" s="88">
        <v>0</v>
      </c>
      <c r="R586" s="89">
        <v>0</v>
      </c>
      <c r="S586" s="90">
        <f t="shared" si="237"/>
        <v>234.49105347597006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5" ht="15">
      <c r="A587" s="29" t="s">
        <v>55</v>
      </c>
      <c r="B587" s="44">
        <v>0</v>
      </c>
      <c r="C587" s="44">
        <v>0</v>
      </c>
      <c r="D587" s="44">
        <v>0</v>
      </c>
      <c r="E587" s="44">
        <v>0</v>
      </c>
      <c r="F587" s="457"/>
      <c r="G587" s="44">
        <v>0</v>
      </c>
      <c r="H587" s="45">
        <v>0</v>
      </c>
      <c r="I587" s="40">
        <f t="shared" si="236"/>
        <v>0</v>
      </c>
      <c r="K587" s="76" t="s">
        <v>55</v>
      </c>
      <c r="L587" s="44">
        <v>0</v>
      </c>
      <c r="M587" s="44">
        <v>0</v>
      </c>
      <c r="N587" s="44">
        <v>0</v>
      </c>
      <c r="O587" s="44">
        <v>0</v>
      </c>
      <c r="P587" s="44">
        <v>902.87730574472039</v>
      </c>
      <c r="Q587" s="44">
        <v>0</v>
      </c>
      <c r="R587" s="86">
        <v>0</v>
      </c>
      <c r="S587" s="87">
        <f t="shared" si="237"/>
        <v>902.87730574472039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G587" s="20"/>
      <c r="AH587" s="20"/>
      <c r="AI587" s="20"/>
    </row>
    <row r="588" spans="1:35" ht="15">
      <c r="A588" s="28" t="s">
        <v>17</v>
      </c>
      <c r="B588" s="41">
        <v>212.35122750091458</v>
      </c>
      <c r="C588" s="41">
        <v>1.1505815313612253</v>
      </c>
      <c r="D588" s="41">
        <v>26.950855458140609</v>
      </c>
      <c r="E588" s="41">
        <v>3.6738684238141359</v>
      </c>
      <c r="F588" s="457"/>
      <c r="G588" s="41">
        <v>0</v>
      </c>
      <c r="H588" s="42">
        <v>0</v>
      </c>
      <c r="I588" s="43">
        <f t="shared" si="236"/>
        <v>244.12653291423052</v>
      </c>
      <c r="K588" s="75" t="s">
        <v>17</v>
      </c>
      <c r="L588" s="88">
        <v>212.35122750091458</v>
      </c>
      <c r="M588" s="88">
        <v>1.1505815313612253</v>
      </c>
      <c r="N588" s="88">
        <v>26.950855458140609</v>
      </c>
      <c r="O588" s="88">
        <v>3.6738684238141359</v>
      </c>
      <c r="P588" s="88">
        <v>0</v>
      </c>
      <c r="Q588" s="88">
        <v>0</v>
      </c>
      <c r="R588" s="89">
        <v>0</v>
      </c>
      <c r="S588" s="90">
        <f t="shared" si="237"/>
        <v>244.12653291423052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5" ht="15">
      <c r="A589" s="29" t="s">
        <v>139</v>
      </c>
      <c r="B589" s="44">
        <v>278.89650468248931</v>
      </c>
      <c r="C589" s="44">
        <v>43.95040312738977</v>
      </c>
      <c r="D589" s="44">
        <v>8.5716997420287218</v>
      </c>
      <c r="E589" s="44">
        <v>6.7495229024285104</v>
      </c>
      <c r="F589" s="457"/>
      <c r="G589" s="44">
        <v>0</v>
      </c>
      <c r="H589" s="45">
        <v>0</v>
      </c>
      <c r="I589" s="40">
        <f t="shared" si="236"/>
        <v>338.16813045433634</v>
      </c>
      <c r="K589" s="76" t="s">
        <v>139</v>
      </c>
      <c r="L589" s="44">
        <v>278.89650468248931</v>
      </c>
      <c r="M589" s="44">
        <v>43.95040312738977</v>
      </c>
      <c r="N589" s="44">
        <v>8.5716997420287218</v>
      </c>
      <c r="O589" s="44">
        <v>6.7495229024285104</v>
      </c>
      <c r="P589" s="44">
        <v>0</v>
      </c>
      <c r="Q589" s="44">
        <v>0</v>
      </c>
      <c r="R589" s="86">
        <v>0</v>
      </c>
      <c r="S589" s="87">
        <f t="shared" si="237"/>
        <v>338.16813045433634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5" ht="15">
      <c r="A590" s="28" t="s">
        <v>25</v>
      </c>
      <c r="B590" s="41">
        <v>823.44291961080683</v>
      </c>
      <c r="C590" s="41">
        <v>0</v>
      </c>
      <c r="D590" s="41">
        <v>1816.1277119650454</v>
      </c>
      <c r="E590" s="41">
        <v>400.20810228297694</v>
      </c>
      <c r="F590" s="457"/>
      <c r="G590" s="41">
        <v>1244.2532778104987</v>
      </c>
      <c r="H590" s="42">
        <v>0.3239202483238755</v>
      </c>
      <c r="I590" s="43">
        <f t="shared" si="236"/>
        <v>4284.3559319176511</v>
      </c>
      <c r="K590" s="75" t="s">
        <v>25</v>
      </c>
      <c r="L590" s="88">
        <v>823.44291961080683</v>
      </c>
      <c r="M590" s="88">
        <v>0</v>
      </c>
      <c r="N590" s="88">
        <v>1816.1277119650454</v>
      </c>
      <c r="O590" s="88">
        <v>400.20810228297694</v>
      </c>
      <c r="P590" s="88">
        <v>1635.7175195425395</v>
      </c>
      <c r="Q590" s="88">
        <v>1244.2532778104987</v>
      </c>
      <c r="R590" s="89">
        <v>0.3239202483238755</v>
      </c>
      <c r="S590" s="90">
        <f t="shared" si="237"/>
        <v>5920.0734514601909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5" ht="15">
      <c r="A591" s="29" t="s">
        <v>24</v>
      </c>
      <c r="B591" s="44">
        <v>400.78307302690598</v>
      </c>
      <c r="C591" s="44">
        <v>2.5408931615674351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236"/>
        <v>403.32396618847343</v>
      </c>
      <c r="K591" s="76" t="s">
        <v>24</v>
      </c>
      <c r="L591" s="44">
        <v>400.78307302690598</v>
      </c>
      <c r="M591" s="44">
        <v>2.5408931615674351</v>
      </c>
      <c r="N591" s="44">
        <v>0</v>
      </c>
      <c r="O591" s="44">
        <v>0</v>
      </c>
      <c r="P591" s="44">
        <v>0</v>
      </c>
      <c r="Q591" s="44">
        <v>0</v>
      </c>
      <c r="R591" s="86">
        <v>0</v>
      </c>
      <c r="S591" s="87">
        <f t="shared" si="237"/>
        <v>403.32396618847343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5" ht="15">
      <c r="A592" s="28" t="s">
        <v>56</v>
      </c>
      <c r="B592" s="41">
        <v>64.551195720763388</v>
      </c>
      <c r="C592" s="41">
        <v>0</v>
      </c>
      <c r="D592" s="41">
        <v>11.475301705043158</v>
      </c>
      <c r="E592" s="41">
        <v>0</v>
      </c>
      <c r="F592" s="457"/>
      <c r="G592" s="41">
        <v>0</v>
      </c>
      <c r="H592" s="42">
        <v>0</v>
      </c>
      <c r="I592" s="43">
        <f t="shared" si="236"/>
        <v>76.026497425806554</v>
      </c>
      <c r="K592" s="75" t="s">
        <v>56</v>
      </c>
      <c r="L592" s="88">
        <v>64.551195720763388</v>
      </c>
      <c r="M592" s="88">
        <v>0</v>
      </c>
      <c r="N592" s="88">
        <v>11.475301705043158</v>
      </c>
      <c r="O592" s="88">
        <v>0</v>
      </c>
      <c r="P592" s="88">
        <v>0.23136256970588234</v>
      </c>
      <c r="Q592" s="88">
        <v>0</v>
      </c>
      <c r="R592" s="89">
        <v>0</v>
      </c>
      <c r="S592" s="90">
        <f t="shared" si="237"/>
        <v>76.257859995512433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5" ht="15">
      <c r="A593" s="29" t="s">
        <v>22</v>
      </c>
      <c r="B593" s="44">
        <v>178.28436735422352</v>
      </c>
      <c r="C593" s="44">
        <v>0</v>
      </c>
      <c r="D593" s="44">
        <v>10.996440391424672</v>
      </c>
      <c r="E593" s="44">
        <v>0</v>
      </c>
      <c r="F593" s="457"/>
      <c r="G593" s="44">
        <v>0</v>
      </c>
      <c r="H593" s="45">
        <v>0</v>
      </c>
      <c r="I593" s="40">
        <f t="shared" si="236"/>
        <v>189.28080774564819</v>
      </c>
      <c r="K593" s="76" t="s">
        <v>22</v>
      </c>
      <c r="L593" s="44">
        <v>178.28436735422352</v>
      </c>
      <c r="M593" s="44">
        <v>0</v>
      </c>
      <c r="N593" s="44">
        <v>10.996440391424672</v>
      </c>
      <c r="O593" s="44">
        <v>0</v>
      </c>
      <c r="P593" s="44">
        <v>43.30439691748105</v>
      </c>
      <c r="Q593" s="44">
        <v>0</v>
      </c>
      <c r="R593" s="86">
        <v>0</v>
      </c>
      <c r="S593" s="87">
        <f t="shared" si="237"/>
        <v>232.58520466312925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5" ht="15">
      <c r="A594" s="28" t="s">
        <v>21</v>
      </c>
      <c r="B594" s="41">
        <v>127.41373103287667</v>
      </c>
      <c r="C594" s="41">
        <v>0</v>
      </c>
      <c r="D594" s="41">
        <v>2.3541289089634501</v>
      </c>
      <c r="E594" s="41">
        <v>0</v>
      </c>
      <c r="F594" s="457"/>
      <c r="G594" s="41">
        <v>0</v>
      </c>
      <c r="H594" s="42">
        <v>0</v>
      </c>
      <c r="I594" s="43">
        <f t="shared" si="236"/>
        <v>129.76785994184013</v>
      </c>
      <c r="K594" s="75" t="s">
        <v>21</v>
      </c>
      <c r="L594" s="88">
        <v>127.41373103287667</v>
      </c>
      <c r="M594" s="88">
        <v>0</v>
      </c>
      <c r="N594" s="88">
        <v>2.3541289089634501</v>
      </c>
      <c r="O594" s="88">
        <v>0</v>
      </c>
      <c r="P594" s="88">
        <v>0</v>
      </c>
      <c r="Q594" s="88">
        <v>0</v>
      </c>
      <c r="R594" s="89">
        <v>0</v>
      </c>
      <c r="S594" s="90">
        <f t="shared" si="237"/>
        <v>129.76785994184013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5" ht="15">
      <c r="A595" s="30" t="s">
        <v>60</v>
      </c>
      <c r="B595" s="44">
        <v>242.35860685480594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236"/>
        <v>242.35860685480594</v>
      </c>
      <c r="K595" s="77" t="s">
        <v>60</v>
      </c>
      <c r="L595" s="44">
        <v>242.35860685480594</v>
      </c>
      <c r="M595" s="44">
        <v>0</v>
      </c>
      <c r="N595" s="44">
        <v>0</v>
      </c>
      <c r="O595" s="44">
        <v>0</v>
      </c>
      <c r="P595" s="44">
        <v>0</v>
      </c>
      <c r="Q595" s="44">
        <v>0</v>
      </c>
      <c r="R595" s="86">
        <v>0</v>
      </c>
      <c r="S595" s="87">
        <f t="shared" si="237"/>
        <v>242.35860685480594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5">
      <c r="A596" s="57" t="s">
        <v>23</v>
      </c>
      <c r="B596" s="61">
        <v>242.35860685480594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236"/>
        <v>242.35860685480594</v>
      </c>
      <c r="K596" s="78" t="s">
        <v>23</v>
      </c>
      <c r="L596" s="91">
        <v>242.35860685480594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2">
        <v>0</v>
      </c>
      <c r="S596" s="93">
        <f t="shared" si="237"/>
        <v>242.35860685480594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5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236"/>
        <v>0</v>
      </c>
      <c r="K597" s="79" t="s">
        <v>19</v>
      </c>
      <c r="L597" s="64">
        <v>0</v>
      </c>
      <c r="M597" s="64">
        <v>0</v>
      </c>
      <c r="N597" s="64">
        <v>0</v>
      </c>
      <c r="O597" s="64">
        <v>0</v>
      </c>
      <c r="P597" s="64">
        <v>0</v>
      </c>
      <c r="Q597" s="64">
        <v>0</v>
      </c>
      <c r="R597" s="94">
        <v>0</v>
      </c>
      <c r="S597" s="95">
        <f t="shared" si="237"/>
        <v>0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5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236"/>
        <v>0</v>
      </c>
      <c r="K598" s="78" t="s">
        <v>20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2">
        <v>0</v>
      </c>
      <c r="S598" s="93">
        <f t="shared" si="237"/>
        <v>0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5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236"/>
        <v>0</v>
      </c>
      <c r="K599" s="80" t="s">
        <v>11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96">
        <v>0</v>
      </c>
      <c r="S599" s="97">
        <f t="shared" si="237"/>
        <v>0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5" ht="15">
      <c r="A600" s="35" t="s">
        <v>26</v>
      </c>
      <c r="B600" s="69">
        <f>SUM(B579:B595)</f>
        <v>6272.3427709467815</v>
      </c>
      <c r="C600" s="69">
        <f t="shared" ref="C600:I600" si="238">SUM(C579:C595)</f>
        <v>152.16464165784689</v>
      </c>
      <c r="D600" s="69">
        <f t="shared" si="238"/>
        <v>1962.9875471407966</v>
      </c>
      <c r="E600" s="69">
        <f t="shared" si="238"/>
        <v>556.70960346364382</v>
      </c>
      <c r="F600" s="69">
        <f t="shared" si="238"/>
        <v>0</v>
      </c>
      <c r="G600" s="69">
        <f t="shared" si="238"/>
        <v>1244.2532778104987</v>
      </c>
      <c r="H600" s="70">
        <f t="shared" si="238"/>
        <v>0.3239202483238755</v>
      </c>
      <c r="I600" s="40">
        <f t="shared" si="238"/>
        <v>10188.78176126789</v>
      </c>
      <c r="K600" s="81" t="s">
        <v>26</v>
      </c>
      <c r="L600" s="69">
        <f>SUM(L579:L595)</f>
        <v>6272.3427709467815</v>
      </c>
      <c r="M600" s="69">
        <f t="shared" ref="M600:S600" si="239">SUM(M579:M595)</f>
        <v>152.16464165784689</v>
      </c>
      <c r="N600" s="69">
        <f t="shared" si="239"/>
        <v>1962.9875471407966</v>
      </c>
      <c r="O600" s="69">
        <f t="shared" si="239"/>
        <v>556.70960346364382</v>
      </c>
      <c r="P600" s="69">
        <f t="shared" si="239"/>
        <v>10779.615982537829</v>
      </c>
      <c r="Q600" s="69">
        <f t="shared" si="239"/>
        <v>1244.2532778104987</v>
      </c>
      <c r="R600" s="70">
        <f t="shared" si="239"/>
        <v>0.3239202483238755</v>
      </c>
      <c r="S600" s="98">
        <f t="shared" si="239"/>
        <v>20968.397743805715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5" s="3" customFormat="1" ht="15" thickBot="1">
      <c r="A601" s="60" t="s">
        <v>83</v>
      </c>
      <c r="B601" s="49">
        <f>IF($I600=0,"-",B600/$I600)</f>
        <v>0.61561263337593097</v>
      </c>
      <c r="C601" s="49">
        <f t="shared" ref="C601:H601" si="240">IF($I600=0,"-",C600/$I600)</f>
        <v>1.4934527524801115E-2</v>
      </c>
      <c r="D601" s="49">
        <f t="shared" si="240"/>
        <v>0.19266165407556268</v>
      </c>
      <c r="E601" s="49">
        <f t="shared" si="240"/>
        <v>5.4639466867368348E-2</v>
      </c>
      <c r="F601" s="49">
        <f t="shared" si="240"/>
        <v>0</v>
      </c>
      <c r="G601" s="49">
        <f t="shared" si="240"/>
        <v>0.12211992630369817</v>
      </c>
      <c r="H601" s="71">
        <f t="shared" si="240"/>
        <v>3.1791852638873969E-5</v>
      </c>
      <c r="I601" s="50">
        <f>SUM(B601:H601)</f>
        <v>1</v>
      </c>
      <c r="J601" s="5"/>
      <c r="K601" s="82" t="s">
        <v>83</v>
      </c>
      <c r="L601" s="99">
        <f>IF($S600=0,"-",L600/$S600)</f>
        <v>0.29913314539255614</v>
      </c>
      <c r="M601" s="99">
        <f t="shared" ref="M601:R601" si="241">IF($S600=0,"-",M600/$S600)</f>
        <v>7.2568559370635704E-3</v>
      </c>
      <c r="N601" s="99">
        <f t="shared" si="241"/>
        <v>9.3616478050674315E-2</v>
      </c>
      <c r="O601" s="99">
        <f t="shared" si="241"/>
        <v>2.6549935300998459E-2</v>
      </c>
      <c r="P601" s="99">
        <f t="shared" si="241"/>
        <v>0.51408868308606182</v>
      </c>
      <c r="Q601" s="99">
        <f t="shared" si="241"/>
        <v>5.9339454211663083E-2</v>
      </c>
      <c r="R601" s="100">
        <f t="shared" si="241"/>
        <v>1.5448020982889117E-5</v>
      </c>
      <c r="S601" s="101">
        <f>SUM(L601:R601)</f>
        <v>1.0000000000000002</v>
      </c>
      <c r="T601" s="5"/>
      <c r="U601" s="11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G601" s="1"/>
      <c r="AH601" s="1"/>
      <c r="AI601" s="1"/>
    </row>
    <row r="602" spans="1:35" ht="15" thickBot="1">
      <c r="A602" s="33"/>
      <c r="B602" s="33"/>
      <c r="C602" s="33"/>
      <c r="D602" s="33"/>
      <c r="E602" s="33"/>
      <c r="F602" s="33"/>
      <c r="G602" s="33"/>
      <c r="H602" s="33"/>
      <c r="I602" s="33"/>
      <c r="K602" s="33"/>
      <c r="L602" s="33"/>
      <c r="M602" s="33"/>
      <c r="N602" s="33"/>
      <c r="O602" s="33"/>
      <c r="P602" s="33"/>
      <c r="Q602" s="33"/>
      <c r="R602" s="33"/>
      <c r="S602" s="33"/>
      <c r="T602" s="19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5" s="20" customFormat="1" ht="28.5">
      <c r="A603" s="454" t="s">
        <v>46</v>
      </c>
      <c r="B603" s="36" t="s">
        <v>0</v>
      </c>
      <c r="C603" s="36" t="s">
        <v>116</v>
      </c>
      <c r="D603" s="36" t="s">
        <v>117</v>
      </c>
      <c r="E603" s="36" t="s">
        <v>118</v>
      </c>
      <c r="F603" s="36" t="s">
        <v>27</v>
      </c>
      <c r="G603" s="36" t="s">
        <v>4</v>
      </c>
      <c r="H603" s="36" t="s">
        <v>5</v>
      </c>
      <c r="I603" s="37" t="s">
        <v>6</v>
      </c>
      <c r="J603" s="19"/>
      <c r="K603" s="448" t="s">
        <v>46</v>
      </c>
      <c r="L603" s="84" t="s">
        <v>0</v>
      </c>
      <c r="M603" s="84" t="s">
        <v>116</v>
      </c>
      <c r="N603" s="84" t="s">
        <v>117</v>
      </c>
      <c r="O603" s="84" t="s">
        <v>118</v>
      </c>
      <c r="P603" s="84" t="s">
        <v>27</v>
      </c>
      <c r="Q603" s="84" t="s">
        <v>4</v>
      </c>
      <c r="R603" s="84" t="s">
        <v>5</v>
      </c>
      <c r="S603" s="85" t="s">
        <v>6</v>
      </c>
      <c r="T603" s="5"/>
      <c r="U603" s="462" t="s">
        <v>46</v>
      </c>
      <c r="V603" s="115" t="s">
        <v>75</v>
      </c>
      <c r="W603" s="115" t="s">
        <v>76</v>
      </c>
      <c r="X603" s="115" t="s">
        <v>66</v>
      </c>
      <c r="Y603" s="115" t="s">
        <v>77</v>
      </c>
      <c r="Z603" s="115" t="s">
        <v>78</v>
      </c>
      <c r="AA603" s="115" t="s">
        <v>67</v>
      </c>
      <c r="AB603" s="115" t="s">
        <v>79</v>
      </c>
      <c r="AC603" s="115" t="s">
        <v>80</v>
      </c>
      <c r="AD603" s="115" t="s">
        <v>63</v>
      </c>
      <c r="AE603" s="141" t="s">
        <v>27</v>
      </c>
      <c r="AF603" s="142" t="s">
        <v>59</v>
      </c>
      <c r="AG603" s="1"/>
      <c r="AH603" s="1"/>
      <c r="AI603" s="1"/>
    </row>
    <row r="604" spans="1:35" ht="15">
      <c r="A604" s="455" t="s">
        <v>46</v>
      </c>
      <c r="B604" s="387" t="s">
        <v>115</v>
      </c>
      <c r="C604" s="388"/>
      <c r="D604" s="388"/>
      <c r="E604" s="388"/>
      <c r="F604" s="388"/>
      <c r="G604" s="388"/>
      <c r="H604" s="388"/>
      <c r="I604" s="389"/>
      <c r="K604" s="449" t="s">
        <v>46</v>
      </c>
      <c r="L604" s="390" t="s">
        <v>115</v>
      </c>
      <c r="M604" s="391"/>
      <c r="N604" s="391"/>
      <c r="O604" s="391"/>
      <c r="P604" s="391"/>
      <c r="Q604" s="391"/>
      <c r="R604" s="391"/>
      <c r="S604" s="392"/>
      <c r="U604" s="463" t="s">
        <v>46</v>
      </c>
      <c r="V604" s="459" t="s">
        <v>115</v>
      </c>
      <c r="W604" s="460"/>
      <c r="X604" s="460"/>
      <c r="Y604" s="460"/>
      <c r="Z604" s="460"/>
      <c r="AA604" s="460"/>
      <c r="AB604" s="460"/>
      <c r="AC604" s="460"/>
      <c r="AD604" s="460"/>
      <c r="AE604" s="460"/>
      <c r="AF604" s="461"/>
    </row>
    <row r="605" spans="1:35" ht="15">
      <c r="A605" s="27" t="s">
        <v>7</v>
      </c>
      <c r="B605" s="38">
        <v>47.724770953332801</v>
      </c>
      <c r="C605" s="38">
        <v>0</v>
      </c>
      <c r="D605" s="38">
        <v>3.3250075406180088</v>
      </c>
      <c r="E605" s="38">
        <v>0</v>
      </c>
      <c r="F605" s="456"/>
      <c r="G605" s="38">
        <v>0</v>
      </c>
      <c r="H605" s="39">
        <v>0</v>
      </c>
      <c r="I605" s="40">
        <f>SUM(B605:H605)</f>
        <v>51.049778493950811</v>
      </c>
      <c r="K605" s="83" t="s">
        <v>7</v>
      </c>
      <c r="L605" s="38">
        <v>47.724770953332801</v>
      </c>
      <c r="M605" s="38">
        <v>0</v>
      </c>
      <c r="N605" s="38">
        <v>3.3250075406180088</v>
      </c>
      <c r="O605" s="38">
        <v>0</v>
      </c>
      <c r="P605" s="38">
        <v>0</v>
      </c>
      <c r="Q605" s="38">
        <v>0</v>
      </c>
      <c r="R605" s="102">
        <v>0</v>
      </c>
      <c r="S605" s="103">
        <f>SUM(L605:R605)</f>
        <v>51.049778493950811</v>
      </c>
      <c r="U605" s="104" t="s">
        <v>7</v>
      </c>
      <c r="V605" s="117">
        <v>47.724770953332801</v>
      </c>
      <c r="W605" s="117">
        <v>3.118588127085598</v>
      </c>
      <c r="X605" s="117">
        <v>0.20641941353241069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42">+P605</f>
        <v>0</v>
      </c>
      <c r="AF605" s="120">
        <f t="shared" ref="AF605:AF625" si="243">SUM(V605:AE605)</f>
        <v>51.049778493950804</v>
      </c>
      <c r="AG605" s="1" t="str">
        <f>+IF(ABS(S605-AF605)&gt;0.01,S605-AF605,"")</f>
        <v/>
      </c>
    </row>
    <row r="606" spans="1:35" ht="15">
      <c r="A606" s="28" t="s">
        <v>8</v>
      </c>
      <c r="B606" s="41">
        <v>59.241452845559415</v>
      </c>
      <c r="C606" s="41">
        <v>0</v>
      </c>
      <c r="D606" s="41">
        <v>1.4461132925839144</v>
      </c>
      <c r="E606" s="41">
        <v>0</v>
      </c>
      <c r="F606" s="457"/>
      <c r="G606" s="41">
        <v>0</v>
      </c>
      <c r="H606" s="42">
        <v>0</v>
      </c>
      <c r="I606" s="43">
        <f t="shared" ref="I606:I625" si="244">SUM(B606:H606)</f>
        <v>60.687566138143332</v>
      </c>
      <c r="K606" s="75" t="s">
        <v>8</v>
      </c>
      <c r="L606" s="88">
        <v>59.241452845559415</v>
      </c>
      <c r="M606" s="88">
        <v>0</v>
      </c>
      <c r="N606" s="88">
        <v>1.4461132925839144</v>
      </c>
      <c r="O606" s="88">
        <v>0</v>
      </c>
      <c r="P606" s="88">
        <v>0</v>
      </c>
      <c r="Q606" s="88">
        <v>0</v>
      </c>
      <c r="R606" s="89">
        <v>0</v>
      </c>
      <c r="S606" s="90">
        <f t="shared" ref="S606:S625" si="245">SUM(L606:R606)</f>
        <v>60.687566138143332</v>
      </c>
      <c r="U606" s="105" t="s">
        <v>8</v>
      </c>
      <c r="V606" s="121">
        <v>59.241452845559415</v>
      </c>
      <c r="W606" s="121">
        <v>0.88604698403214355</v>
      </c>
      <c r="X606" s="121">
        <v>0.56006630855177075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42"/>
        <v>0</v>
      </c>
      <c r="AF606" s="123">
        <f t="shared" si="243"/>
        <v>60.687566138143325</v>
      </c>
      <c r="AG606" s="1" t="str">
        <f t="shared" ref="AG606:AG626" si="246">+IF(ABS(S606-AF606)&gt;0.01,S606-AF606,"")</f>
        <v/>
      </c>
    </row>
    <row r="607" spans="1:35" ht="15">
      <c r="A607" s="29" t="s">
        <v>10</v>
      </c>
      <c r="B607" s="44">
        <v>42.85883616204481</v>
      </c>
      <c r="C607" s="44">
        <v>0</v>
      </c>
      <c r="D607" s="44">
        <v>4.9090253174816567</v>
      </c>
      <c r="E607" s="44">
        <v>0</v>
      </c>
      <c r="F607" s="457"/>
      <c r="G607" s="44">
        <v>0</v>
      </c>
      <c r="H607" s="45">
        <v>0</v>
      </c>
      <c r="I607" s="40">
        <f t="shared" si="244"/>
        <v>47.767861479526466</v>
      </c>
      <c r="K607" s="76" t="s">
        <v>10</v>
      </c>
      <c r="L607" s="44">
        <v>42.85883616204481</v>
      </c>
      <c r="M607" s="44">
        <v>0</v>
      </c>
      <c r="N607" s="44">
        <v>4.9090253174816567</v>
      </c>
      <c r="O607" s="44">
        <v>0</v>
      </c>
      <c r="P607" s="44">
        <v>0</v>
      </c>
      <c r="Q607" s="44">
        <v>0</v>
      </c>
      <c r="R607" s="86">
        <v>0</v>
      </c>
      <c r="S607" s="87">
        <f t="shared" si="245"/>
        <v>47.767861479526466</v>
      </c>
      <c r="U607" s="281" t="s">
        <v>10</v>
      </c>
      <c r="V607" s="117">
        <v>42.85883616204481</v>
      </c>
      <c r="W607" s="117">
        <v>4.9090253174816567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42"/>
        <v>0</v>
      </c>
      <c r="AF607" s="120">
        <f t="shared" si="243"/>
        <v>47.767861479526466</v>
      </c>
      <c r="AG607" s="1" t="str">
        <f t="shared" si="246"/>
        <v/>
      </c>
    </row>
    <row r="608" spans="1:35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244"/>
        <v>0</v>
      </c>
      <c r="K608" s="75" t="s">
        <v>52</v>
      </c>
      <c r="L608" s="88">
        <v>0</v>
      </c>
      <c r="M608" s="88">
        <v>0</v>
      </c>
      <c r="N608" s="88">
        <v>0</v>
      </c>
      <c r="O608" s="88">
        <v>0</v>
      </c>
      <c r="P608" s="88">
        <v>0</v>
      </c>
      <c r="Q608" s="88">
        <v>0</v>
      </c>
      <c r="R608" s="89">
        <v>0</v>
      </c>
      <c r="S608" s="90">
        <f t="shared" si="245"/>
        <v>0</v>
      </c>
      <c r="U608" s="105" t="s">
        <v>52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42"/>
        <v>0</v>
      </c>
      <c r="AF608" s="123">
        <f t="shared" si="243"/>
        <v>0</v>
      </c>
      <c r="AG608" s="1" t="str">
        <f t="shared" si="246"/>
        <v/>
      </c>
    </row>
    <row r="609" spans="1:35" ht="15">
      <c r="A609" s="29" t="s">
        <v>16</v>
      </c>
      <c r="B609" s="44">
        <v>533.41524931073843</v>
      </c>
      <c r="C609" s="44">
        <v>0</v>
      </c>
      <c r="D609" s="44">
        <v>84.880093261323836</v>
      </c>
      <c r="E609" s="44">
        <v>0</v>
      </c>
      <c r="F609" s="457"/>
      <c r="G609" s="44">
        <v>0</v>
      </c>
      <c r="H609" s="45">
        <v>0</v>
      </c>
      <c r="I609" s="40">
        <f t="shared" si="244"/>
        <v>618.29534257206228</v>
      </c>
      <c r="K609" s="76" t="s">
        <v>16</v>
      </c>
      <c r="L609" s="44">
        <v>533.41524931073843</v>
      </c>
      <c r="M609" s="44">
        <v>0</v>
      </c>
      <c r="N609" s="44">
        <v>84.880093261323836</v>
      </c>
      <c r="O609" s="44">
        <v>0</v>
      </c>
      <c r="P609" s="44">
        <v>0</v>
      </c>
      <c r="Q609" s="44">
        <v>0</v>
      </c>
      <c r="R609" s="86">
        <v>0</v>
      </c>
      <c r="S609" s="87">
        <f t="shared" si="245"/>
        <v>618.29534257206228</v>
      </c>
      <c r="U609" s="281" t="s">
        <v>16</v>
      </c>
      <c r="V609" s="117">
        <v>533.41524931073843</v>
      </c>
      <c r="W609" s="117">
        <v>84.880093261323836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42"/>
        <v>0</v>
      </c>
      <c r="AF609" s="120">
        <f t="shared" si="243"/>
        <v>618.29534257206228</v>
      </c>
      <c r="AG609" s="1" t="str">
        <f t="shared" si="246"/>
        <v/>
      </c>
    </row>
    <row r="610" spans="1:35" ht="15">
      <c r="A610" s="28" t="s">
        <v>64</v>
      </c>
      <c r="B610" s="41">
        <v>6771.5343169822727</v>
      </c>
      <c r="C610" s="41">
        <v>0</v>
      </c>
      <c r="D610" s="41">
        <v>1077.5253708820792</v>
      </c>
      <c r="E610" s="41">
        <v>0</v>
      </c>
      <c r="F610" s="457"/>
      <c r="G610" s="41">
        <v>0</v>
      </c>
      <c r="H610" s="42">
        <v>0</v>
      </c>
      <c r="I610" s="43">
        <f t="shared" si="244"/>
        <v>7849.0596878643519</v>
      </c>
      <c r="K610" s="75" t="s">
        <v>64</v>
      </c>
      <c r="L610" s="88">
        <v>6771.5343169822727</v>
      </c>
      <c r="M610" s="88">
        <v>0</v>
      </c>
      <c r="N610" s="88">
        <v>1077.5253708820792</v>
      </c>
      <c r="O610" s="88">
        <v>0</v>
      </c>
      <c r="P610" s="88">
        <v>0</v>
      </c>
      <c r="Q610" s="88">
        <v>0</v>
      </c>
      <c r="R610" s="89">
        <v>0</v>
      </c>
      <c r="S610" s="90">
        <f t="shared" si="245"/>
        <v>7849.0596878643519</v>
      </c>
      <c r="U610" s="105" t="s">
        <v>15</v>
      </c>
      <c r="V610" s="121">
        <v>6771.5343169822727</v>
      </c>
      <c r="W610" s="121">
        <v>1077.5253708820792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42"/>
        <v>0</v>
      </c>
      <c r="AF610" s="123">
        <f t="shared" si="243"/>
        <v>7849.0596878643519</v>
      </c>
      <c r="AG610" s="1" t="str">
        <f t="shared" si="246"/>
        <v/>
      </c>
    </row>
    <row r="611" spans="1:35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244"/>
        <v>0</v>
      </c>
      <c r="K611" s="76" t="s">
        <v>54</v>
      </c>
      <c r="L611" s="44">
        <v>0</v>
      </c>
      <c r="M611" s="44">
        <v>0</v>
      </c>
      <c r="N611" s="44">
        <v>0</v>
      </c>
      <c r="O611" s="44">
        <v>0</v>
      </c>
      <c r="P611" s="44">
        <v>5735.0378704306531</v>
      </c>
      <c r="Q611" s="44">
        <v>0</v>
      </c>
      <c r="R611" s="86">
        <v>0</v>
      </c>
      <c r="S611" s="87">
        <f t="shared" si="245"/>
        <v>5735.0378704306531</v>
      </c>
      <c r="U611" s="282" t="s">
        <v>54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5735.0378704306531</v>
      </c>
      <c r="AF611" s="143">
        <f t="shared" si="243"/>
        <v>5735.0378704306531</v>
      </c>
      <c r="AG611" s="1" t="str">
        <f t="shared" si="246"/>
        <v/>
      </c>
    </row>
    <row r="612" spans="1:35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244"/>
        <v>0</v>
      </c>
      <c r="K612" s="75" t="s">
        <v>12</v>
      </c>
      <c r="L612" s="88">
        <v>0</v>
      </c>
      <c r="M612" s="88">
        <v>0</v>
      </c>
      <c r="N612" s="88">
        <v>0</v>
      </c>
      <c r="O612" s="88">
        <v>0</v>
      </c>
      <c r="P612" s="88">
        <v>3933.9363922630309</v>
      </c>
      <c r="Q612" s="88">
        <v>0</v>
      </c>
      <c r="R612" s="89">
        <v>0</v>
      </c>
      <c r="S612" s="90">
        <f t="shared" si="245"/>
        <v>3933.9363922630309</v>
      </c>
      <c r="U612" s="105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4" si="247">+P612</f>
        <v>3933.9363922630309</v>
      </c>
      <c r="AF612" s="123">
        <f t="shared" si="243"/>
        <v>3933.9363922630309</v>
      </c>
      <c r="AG612" s="3" t="str">
        <f t="shared" si="246"/>
        <v/>
      </c>
      <c r="AH612" s="3"/>
      <c r="AI612" s="3"/>
    </row>
    <row r="613" spans="1:35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244"/>
        <v>0</v>
      </c>
      <c r="K613" s="76" t="s">
        <v>55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86">
        <v>0</v>
      </c>
      <c r="S613" s="87">
        <f t="shared" si="245"/>
        <v>0</v>
      </c>
      <c r="U613" s="283" t="s">
        <v>55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47"/>
        <v>0</v>
      </c>
      <c r="AF613" s="143">
        <f t="shared" si="243"/>
        <v>0</v>
      </c>
      <c r="AG613" s="1" t="str">
        <f t="shared" si="246"/>
        <v/>
      </c>
    </row>
    <row r="614" spans="1:35" ht="15">
      <c r="A614" s="28" t="s">
        <v>17</v>
      </c>
      <c r="B614" s="41">
        <v>127.55800385208758</v>
      </c>
      <c r="C614" s="41">
        <v>0</v>
      </c>
      <c r="D614" s="41">
        <v>21.374875284177939</v>
      </c>
      <c r="E614" s="41">
        <v>0</v>
      </c>
      <c r="F614" s="457"/>
      <c r="G614" s="41">
        <v>0</v>
      </c>
      <c r="H614" s="42">
        <v>0</v>
      </c>
      <c r="I614" s="43">
        <f t="shared" si="244"/>
        <v>148.93287913626551</v>
      </c>
      <c r="K614" s="75" t="s">
        <v>17</v>
      </c>
      <c r="L614" s="88">
        <v>127.55800385208758</v>
      </c>
      <c r="M614" s="88">
        <v>0</v>
      </c>
      <c r="N614" s="88">
        <v>21.374875284177939</v>
      </c>
      <c r="O614" s="88">
        <v>0</v>
      </c>
      <c r="P614" s="88">
        <v>0</v>
      </c>
      <c r="Q614" s="88">
        <v>0</v>
      </c>
      <c r="R614" s="89">
        <v>0</v>
      </c>
      <c r="S614" s="90">
        <f t="shared" si="245"/>
        <v>148.93287913626551</v>
      </c>
      <c r="U614" s="105" t="s">
        <v>17</v>
      </c>
      <c r="V614" s="121">
        <v>127.55800385208758</v>
      </c>
      <c r="W614" s="121">
        <v>20.357605025821375</v>
      </c>
      <c r="X614" s="121">
        <v>1.0172702583565651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47"/>
        <v>0</v>
      </c>
      <c r="AF614" s="123">
        <f t="shared" si="243"/>
        <v>148.93287913626554</v>
      </c>
      <c r="AG614" s="1" t="str">
        <f t="shared" si="246"/>
        <v/>
      </c>
    </row>
    <row r="615" spans="1:35" ht="15">
      <c r="A615" s="29" t="s">
        <v>139</v>
      </c>
      <c r="B615" s="44">
        <v>1687.6441396346356</v>
      </c>
      <c r="C615" s="44">
        <v>0</v>
      </c>
      <c r="D615" s="44">
        <v>254.40090307470268</v>
      </c>
      <c r="E615" s="44">
        <v>0</v>
      </c>
      <c r="F615" s="457"/>
      <c r="G615" s="44">
        <v>0</v>
      </c>
      <c r="H615" s="45">
        <v>0</v>
      </c>
      <c r="I615" s="40">
        <f t="shared" si="244"/>
        <v>1942.0450427093383</v>
      </c>
      <c r="K615" s="76" t="s">
        <v>139</v>
      </c>
      <c r="L615" s="44">
        <v>1687.6441396346356</v>
      </c>
      <c r="M615" s="44">
        <v>0</v>
      </c>
      <c r="N615" s="44">
        <v>254.40090307470268</v>
      </c>
      <c r="O615" s="44">
        <v>0</v>
      </c>
      <c r="P615" s="44">
        <v>0</v>
      </c>
      <c r="Q615" s="44">
        <v>0</v>
      </c>
      <c r="R615" s="86">
        <v>0</v>
      </c>
      <c r="S615" s="87">
        <f t="shared" si="245"/>
        <v>1942.0450427093383</v>
      </c>
      <c r="U615" s="106" t="s">
        <v>139</v>
      </c>
      <c r="V615" s="117">
        <v>1687.6441396346356</v>
      </c>
      <c r="W615" s="117">
        <v>250.17346878149647</v>
      </c>
      <c r="X615" s="117">
        <v>4.2274342932062083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47"/>
        <v>0</v>
      </c>
      <c r="AF615" s="143">
        <f t="shared" si="243"/>
        <v>1942.0450427093383</v>
      </c>
      <c r="AG615" s="1" t="str">
        <f t="shared" si="246"/>
        <v/>
      </c>
    </row>
    <row r="616" spans="1:35" ht="15">
      <c r="A616" s="28" t="s">
        <v>25</v>
      </c>
      <c r="B616" s="41">
        <v>910.56048099854627</v>
      </c>
      <c r="C616" s="41">
        <v>0</v>
      </c>
      <c r="D616" s="41">
        <v>1692.5074703460884</v>
      </c>
      <c r="E616" s="41">
        <v>1988.5672635615599</v>
      </c>
      <c r="F616" s="457"/>
      <c r="G616" s="41">
        <v>961.41208011508184</v>
      </c>
      <c r="H616" s="42">
        <v>0</v>
      </c>
      <c r="I616" s="43">
        <f t="shared" si="244"/>
        <v>5553.047295021277</v>
      </c>
      <c r="K616" s="75" t="s">
        <v>25</v>
      </c>
      <c r="L616" s="88">
        <v>910.56048099854627</v>
      </c>
      <c r="M616" s="88">
        <v>0</v>
      </c>
      <c r="N616" s="88">
        <v>1692.5074703460884</v>
      </c>
      <c r="O616" s="88">
        <v>1988.5672635615599</v>
      </c>
      <c r="P616" s="88">
        <v>0</v>
      </c>
      <c r="Q616" s="88">
        <v>961.41208011508184</v>
      </c>
      <c r="R616" s="89">
        <v>0</v>
      </c>
      <c r="S616" s="90">
        <f t="shared" si="245"/>
        <v>5553.047295021277</v>
      </c>
      <c r="U616" s="105" t="s">
        <v>25</v>
      </c>
      <c r="V616" s="121">
        <v>910.56048099854627</v>
      </c>
      <c r="W616" s="121">
        <v>1183.8520297695063</v>
      </c>
      <c r="X616" s="121">
        <v>508.65544057658207</v>
      </c>
      <c r="Y616" s="121">
        <v>634.76564210638185</v>
      </c>
      <c r="Z616" s="121">
        <v>643.40879326372874</v>
      </c>
      <c r="AA616" s="121">
        <v>259.08707712178813</v>
      </c>
      <c r="AB616" s="121">
        <v>509.53112524972823</v>
      </c>
      <c r="AC616" s="121">
        <v>451.88095486535366</v>
      </c>
      <c r="AD616" s="121">
        <v>451.30575106966126</v>
      </c>
      <c r="AE616" s="121">
        <f t="shared" si="247"/>
        <v>0</v>
      </c>
      <c r="AF616" s="123">
        <f t="shared" si="243"/>
        <v>5553.0472950212752</v>
      </c>
      <c r="AG616" s="1" t="str">
        <f t="shared" si="246"/>
        <v/>
      </c>
    </row>
    <row r="617" spans="1:35" ht="15">
      <c r="A617" s="29" t="s">
        <v>24</v>
      </c>
      <c r="B617" s="44">
        <v>797.90091016093493</v>
      </c>
      <c r="C617" s="44">
        <v>0</v>
      </c>
      <c r="D617" s="44">
        <v>102.36533411902019</v>
      </c>
      <c r="E617" s="44">
        <v>0</v>
      </c>
      <c r="F617" s="457"/>
      <c r="G617" s="44">
        <v>0</v>
      </c>
      <c r="H617" s="45">
        <v>0</v>
      </c>
      <c r="I617" s="40">
        <f t="shared" si="244"/>
        <v>900.26624427995512</v>
      </c>
      <c r="K617" s="76" t="s">
        <v>24</v>
      </c>
      <c r="L617" s="44">
        <v>797.90091016093493</v>
      </c>
      <c r="M617" s="44">
        <v>0</v>
      </c>
      <c r="N617" s="44">
        <v>102.36533411902019</v>
      </c>
      <c r="O617" s="44">
        <v>0</v>
      </c>
      <c r="P617" s="44">
        <v>0</v>
      </c>
      <c r="Q617" s="44">
        <v>0</v>
      </c>
      <c r="R617" s="86">
        <v>0</v>
      </c>
      <c r="S617" s="87">
        <f t="shared" si="245"/>
        <v>900.26624427995512</v>
      </c>
      <c r="U617" s="283" t="s">
        <v>24</v>
      </c>
      <c r="V617" s="117">
        <v>797.90091016093493</v>
      </c>
      <c r="W617" s="117">
        <v>102.36533411902019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47"/>
        <v>0</v>
      </c>
      <c r="AF617" s="143">
        <f t="shared" si="243"/>
        <v>900.26624427995512</v>
      </c>
      <c r="AG617" s="1" t="str">
        <f t="shared" si="246"/>
        <v/>
      </c>
    </row>
    <row r="618" spans="1:35" ht="15">
      <c r="A618" s="28" t="s">
        <v>56</v>
      </c>
      <c r="B618" s="41">
        <v>3888.3944913551413</v>
      </c>
      <c r="C618" s="41">
        <v>0</v>
      </c>
      <c r="D618" s="41">
        <v>367.28842565026241</v>
      </c>
      <c r="E618" s="41">
        <v>0</v>
      </c>
      <c r="F618" s="457"/>
      <c r="G618" s="41">
        <v>0</v>
      </c>
      <c r="H618" s="42">
        <v>0</v>
      </c>
      <c r="I618" s="43">
        <f t="shared" si="244"/>
        <v>4255.6829170054034</v>
      </c>
      <c r="K618" s="75" t="s">
        <v>56</v>
      </c>
      <c r="L618" s="88">
        <v>3888.3944913551413</v>
      </c>
      <c r="M618" s="88">
        <v>0</v>
      </c>
      <c r="N618" s="88">
        <v>367.28842565026241</v>
      </c>
      <c r="O618" s="88">
        <v>0</v>
      </c>
      <c r="P618" s="88">
        <v>0</v>
      </c>
      <c r="Q618" s="88">
        <v>0</v>
      </c>
      <c r="R618" s="89">
        <v>0</v>
      </c>
      <c r="S618" s="90">
        <f t="shared" si="245"/>
        <v>4255.6829170054034</v>
      </c>
      <c r="U618" s="105" t="s">
        <v>56</v>
      </c>
      <c r="V618" s="121">
        <v>3888.3944913551413</v>
      </c>
      <c r="W618" s="121">
        <v>326.12157809677535</v>
      </c>
      <c r="X618" s="121">
        <v>41.166847553487059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47"/>
        <v>0</v>
      </c>
      <c r="AF618" s="123">
        <f t="shared" si="243"/>
        <v>4255.6829170054034</v>
      </c>
      <c r="AG618" s="1" t="str">
        <f t="shared" si="246"/>
        <v/>
      </c>
    </row>
    <row r="619" spans="1:35" ht="15">
      <c r="A619" s="29" t="s">
        <v>22</v>
      </c>
      <c r="B619" s="44">
        <v>188.21850137422413</v>
      </c>
      <c r="C619" s="44">
        <v>0</v>
      </c>
      <c r="D619" s="44">
        <v>35.237913151530492</v>
      </c>
      <c r="E619" s="44">
        <v>0</v>
      </c>
      <c r="F619" s="457"/>
      <c r="G619" s="44">
        <v>0</v>
      </c>
      <c r="H619" s="45">
        <v>0</v>
      </c>
      <c r="I619" s="40">
        <f t="shared" si="244"/>
        <v>223.45641452575461</v>
      </c>
      <c r="K619" s="76" t="s">
        <v>22</v>
      </c>
      <c r="L619" s="44">
        <v>188.21850137422413</v>
      </c>
      <c r="M619" s="44">
        <v>0</v>
      </c>
      <c r="N619" s="44">
        <v>35.237913151530492</v>
      </c>
      <c r="O619" s="44">
        <v>0</v>
      </c>
      <c r="P619" s="44">
        <v>31.196021920177344</v>
      </c>
      <c r="Q619" s="44">
        <v>0</v>
      </c>
      <c r="R619" s="86">
        <v>0</v>
      </c>
      <c r="S619" s="87">
        <f t="shared" si="245"/>
        <v>254.65243644593195</v>
      </c>
      <c r="U619" s="283" t="s">
        <v>22</v>
      </c>
      <c r="V619" s="117">
        <v>188.21850137422413</v>
      </c>
      <c r="W619" s="117">
        <v>34.915807591413973</v>
      </c>
      <c r="X619" s="117">
        <v>0.3221055601165202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47"/>
        <v>31.196021920177344</v>
      </c>
      <c r="AF619" s="143">
        <f t="shared" si="243"/>
        <v>254.65243644593195</v>
      </c>
      <c r="AG619" s="1" t="str">
        <f t="shared" si="246"/>
        <v/>
      </c>
    </row>
    <row r="620" spans="1:35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244"/>
        <v>0</v>
      </c>
      <c r="K620" s="75" t="s">
        <v>21</v>
      </c>
      <c r="L620" s="88">
        <v>0</v>
      </c>
      <c r="M620" s="88">
        <v>0</v>
      </c>
      <c r="N620" s="88">
        <v>0</v>
      </c>
      <c r="O620" s="88">
        <v>0</v>
      </c>
      <c r="P620" s="88">
        <v>0</v>
      </c>
      <c r="Q620" s="88">
        <v>0</v>
      </c>
      <c r="R620" s="89">
        <v>0</v>
      </c>
      <c r="S620" s="90">
        <f t="shared" si="245"/>
        <v>0</v>
      </c>
      <c r="U620" s="105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47"/>
        <v>0</v>
      </c>
      <c r="AF620" s="123">
        <f t="shared" si="243"/>
        <v>0</v>
      </c>
      <c r="AG620" s="1" t="str">
        <f t="shared" si="246"/>
        <v/>
      </c>
    </row>
    <row r="621" spans="1:35" ht="15">
      <c r="A621" s="30" t="s">
        <v>60</v>
      </c>
      <c r="B621" s="44">
        <v>113.36881955486207</v>
      </c>
      <c r="C621" s="44">
        <v>0</v>
      </c>
      <c r="D621" s="44">
        <v>228.48608341066407</v>
      </c>
      <c r="E621" s="44">
        <v>0</v>
      </c>
      <c r="F621" s="457"/>
      <c r="G621" s="44">
        <v>0</v>
      </c>
      <c r="H621" s="45">
        <v>0</v>
      </c>
      <c r="I621" s="40">
        <f t="shared" si="244"/>
        <v>341.85490296552615</v>
      </c>
      <c r="K621" s="77" t="s">
        <v>60</v>
      </c>
      <c r="L621" s="44">
        <v>113.36881955486207</v>
      </c>
      <c r="M621" s="44">
        <v>0</v>
      </c>
      <c r="N621" s="44">
        <v>228.48608341066407</v>
      </c>
      <c r="O621" s="44">
        <v>0</v>
      </c>
      <c r="P621" s="44">
        <v>0</v>
      </c>
      <c r="Q621" s="44">
        <v>0</v>
      </c>
      <c r="R621" s="86">
        <v>0</v>
      </c>
      <c r="S621" s="87">
        <f t="shared" si="245"/>
        <v>341.85490296552615</v>
      </c>
      <c r="U621" s="284" t="s">
        <v>60</v>
      </c>
      <c r="V621" s="117">
        <v>113.36881955486207</v>
      </c>
      <c r="W621" s="117">
        <v>228.48608341066407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47"/>
        <v>0</v>
      </c>
      <c r="AF621" s="120">
        <f t="shared" si="243"/>
        <v>341.85490296552615</v>
      </c>
      <c r="AG621" s="1" t="str">
        <f t="shared" si="246"/>
        <v/>
      </c>
    </row>
    <row r="622" spans="1:35" ht="15">
      <c r="A622" s="57" t="s">
        <v>23</v>
      </c>
      <c r="B622" s="61">
        <v>113.36881955486207</v>
      </c>
      <c r="C622" s="61">
        <v>0</v>
      </c>
      <c r="D622" s="61">
        <v>228.48608341066407</v>
      </c>
      <c r="E622" s="61">
        <v>0</v>
      </c>
      <c r="F622" s="457"/>
      <c r="G622" s="61">
        <v>0</v>
      </c>
      <c r="H622" s="62">
        <v>0</v>
      </c>
      <c r="I622" s="63">
        <f t="shared" si="244"/>
        <v>341.85490296552615</v>
      </c>
      <c r="K622" s="78" t="s">
        <v>23</v>
      </c>
      <c r="L622" s="91">
        <v>113.36881955486207</v>
      </c>
      <c r="M622" s="91">
        <v>0</v>
      </c>
      <c r="N622" s="91">
        <v>228.48608341066407</v>
      </c>
      <c r="O622" s="91">
        <v>0</v>
      </c>
      <c r="P622" s="91">
        <v>0</v>
      </c>
      <c r="Q622" s="91">
        <v>0</v>
      </c>
      <c r="R622" s="92">
        <v>0</v>
      </c>
      <c r="S622" s="93">
        <f t="shared" si="245"/>
        <v>341.85490296552615</v>
      </c>
      <c r="U622" s="285" t="s">
        <v>134</v>
      </c>
      <c r="V622" s="121">
        <v>113.36881955486207</v>
      </c>
      <c r="W622" s="121">
        <v>228.48608341066407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47"/>
        <v>0</v>
      </c>
      <c r="AF622" s="123">
        <f t="shared" si="243"/>
        <v>341.85490296552615</v>
      </c>
      <c r="AG622" s="1" t="str">
        <f t="shared" si="246"/>
        <v/>
      </c>
    </row>
    <row r="623" spans="1:35" ht="15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244"/>
        <v>0</v>
      </c>
      <c r="K623" s="79" t="s">
        <v>19</v>
      </c>
      <c r="L623" s="64">
        <v>0</v>
      </c>
      <c r="M623" s="64">
        <v>0</v>
      </c>
      <c r="N623" s="64">
        <v>0</v>
      </c>
      <c r="O623" s="64">
        <v>0</v>
      </c>
      <c r="P623" s="64">
        <v>0</v>
      </c>
      <c r="Q623" s="64">
        <v>0</v>
      </c>
      <c r="R623" s="94">
        <v>0</v>
      </c>
      <c r="S623" s="95">
        <f t="shared" si="245"/>
        <v>0</v>
      </c>
      <c r="U623" s="286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47"/>
        <v>0</v>
      </c>
      <c r="AF623" s="143">
        <f t="shared" si="243"/>
        <v>0</v>
      </c>
      <c r="AG623" s="1" t="str">
        <f t="shared" si="246"/>
        <v/>
      </c>
    </row>
    <row r="624" spans="1:35" ht="15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244"/>
        <v>0</v>
      </c>
      <c r="K624" s="78" t="s">
        <v>20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s="91">
        <v>0</v>
      </c>
      <c r="R624" s="92">
        <v>0</v>
      </c>
      <c r="S624" s="93">
        <f t="shared" si="245"/>
        <v>0</v>
      </c>
      <c r="U624" s="285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47"/>
        <v>0</v>
      </c>
      <c r="AF624" s="123">
        <f t="shared" si="243"/>
        <v>0</v>
      </c>
      <c r="AG624" s="1" t="str">
        <f t="shared" si="246"/>
        <v/>
      </c>
    </row>
    <row r="625" spans="1:35" ht="15.7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244"/>
        <v>0</v>
      </c>
      <c r="K625" s="80" t="s">
        <v>11</v>
      </c>
      <c r="L625" s="54">
        <v>0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96">
        <v>0</v>
      </c>
      <c r="S625" s="97">
        <f t="shared" si="245"/>
        <v>0</v>
      </c>
      <c r="U625" s="287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17">
        <v>0</v>
      </c>
      <c r="AF625" s="143">
        <f t="shared" si="243"/>
        <v>0</v>
      </c>
      <c r="AG625" s="1" t="str">
        <f t="shared" si="246"/>
        <v/>
      </c>
    </row>
    <row r="626" spans="1:35" ht="15">
      <c r="A626" s="35" t="s">
        <v>26</v>
      </c>
      <c r="B626" s="69">
        <f>SUM(B605:B621)</f>
        <v>15168.419973184382</v>
      </c>
      <c r="C626" s="69">
        <f t="shared" ref="C626:I626" si="248">SUM(C605:C621)</f>
        <v>0</v>
      </c>
      <c r="D626" s="69">
        <f t="shared" si="248"/>
        <v>3873.7466153305327</v>
      </c>
      <c r="E626" s="69">
        <f t="shared" si="248"/>
        <v>1988.5672635615599</v>
      </c>
      <c r="F626" s="69">
        <f t="shared" si="248"/>
        <v>0</v>
      </c>
      <c r="G626" s="69">
        <f t="shared" si="248"/>
        <v>961.41208011508184</v>
      </c>
      <c r="H626" s="70">
        <f t="shared" si="248"/>
        <v>0</v>
      </c>
      <c r="I626" s="40">
        <f t="shared" si="248"/>
        <v>21992.145932191554</v>
      </c>
      <c r="K626" s="81" t="s">
        <v>26</v>
      </c>
      <c r="L626" s="69">
        <f>SUM(L605:L621)</f>
        <v>15168.419973184382</v>
      </c>
      <c r="M626" s="69">
        <f t="shared" ref="M626:S626" si="249">SUM(M605:M621)</f>
        <v>0</v>
      </c>
      <c r="N626" s="69">
        <f t="shared" si="249"/>
        <v>3873.7466153305327</v>
      </c>
      <c r="O626" s="69">
        <f t="shared" si="249"/>
        <v>1988.5672635615599</v>
      </c>
      <c r="P626" s="69">
        <f t="shared" si="249"/>
        <v>9700.1702846138614</v>
      </c>
      <c r="Q626" s="69">
        <f t="shared" si="249"/>
        <v>961.41208011508184</v>
      </c>
      <c r="R626" s="70">
        <f t="shared" si="249"/>
        <v>0</v>
      </c>
      <c r="S626" s="98">
        <f t="shared" si="249"/>
        <v>31692.316216805419</v>
      </c>
      <c r="U626" s="110" t="s">
        <v>59</v>
      </c>
      <c r="V626" s="130">
        <f>SUM(V605:V621)</f>
        <v>15168.419973184382</v>
      </c>
      <c r="W626" s="130">
        <f t="shared" ref="W626:AE626" si="250">SUM(W605:W621)</f>
        <v>3317.5910313667</v>
      </c>
      <c r="X626" s="130">
        <f t="shared" si="250"/>
        <v>556.15558396383256</v>
      </c>
      <c r="Y626" s="130">
        <f t="shared" si="250"/>
        <v>634.76564210638185</v>
      </c>
      <c r="Z626" s="130">
        <f t="shared" si="250"/>
        <v>643.40879326372874</v>
      </c>
      <c r="AA626" s="130">
        <f t="shared" si="250"/>
        <v>259.08707712178813</v>
      </c>
      <c r="AB626" s="130">
        <f t="shared" si="250"/>
        <v>509.53112524972823</v>
      </c>
      <c r="AC626" s="130">
        <f t="shared" si="250"/>
        <v>451.88095486535366</v>
      </c>
      <c r="AD626" s="131">
        <f t="shared" si="250"/>
        <v>451.30575106966126</v>
      </c>
      <c r="AE626" s="144">
        <f t="shared" si="250"/>
        <v>9700.1702846138614</v>
      </c>
      <c r="AF626" s="132">
        <f>SUM(AF605:AF621)</f>
        <v>31692.316216805415</v>
      </c>
      <c r="AG626" s="1" t="str">
        <f t="shared" si="246"/>
        <v/>
      </c>
    </row>
    <row r="627" spans="1:35" ht="15" thickBot="1">
      <c r="A627" s="60" t="s">
        <v>83</v>
      </c>
      <c r="B627" s="49">
        <f>IF($I626=0,"-",B626/$I626)</f>
        <v>0.68971986726321366</v>
      </c>
      <c r="C627" s="49">
        <f t="shared" ref="C627:H627" si="251">IF($I626=0,"-",C626/$I626)</f>
        <v>0</v>
      </c>
      <c r="D627" s="49">
        <f t="shared" si="251"/>
        <v>0.17614227494099333</v>
      </c>
      <c r="E627" s="49">
        <f t="shared" si="251"/>
        <v>9.0421701897255277E-2</v>
      </c>
      <c r="F627" s="49">
        <f t="shared" si="251"/>
        <v>0</v>
      </c>
      <c r="G627" s="49">
        <f t="shared" si="251"/>
        <v>4.371615589853789E-2</v>
      </c>
      <c r="H627" s="71">
        <f t="shared" si="251"/>
        <v>0</v>
      </c>
      <c r="I627" s="50">
        <f>SUM(B627:H627)</f>
        <v>1.0000000000000002</v>
      </c>
      <c r="K627" s="82" t="s">
        <v>83</v>
      </c>
      <c r="L627" s="99">
        <f>IF($S626=0,"-",L626/$S626)</f>
        <v>0.47861506459225139</v>
      </c>
      <c r="M627" s="99">
        <f t="shared" ref="M627:R627" si="252">IF($S626=0,"-",M626/$S626)</f>
        <v>0</v>
      </c>
      <c r="N627" s="99">
        <f t="shared" si="252"/>
        <v>0.12222983605333362</v>
      </c>
      <c r="O627" s="99">
        <f t="shared" si="252"/>
        <v>6.2746037555534886E-2</v>
      </c>
      <c r="P627" s="99">
        <f t="shared" si="252"/>
        <v>0.3060732518966276</v>
      </c>
      <c r="Q627" s="99">
        <f t="shared" si="252"/>
        <v>3.0335809902252455E-2</v>
      </c>
      <c r="R627" s="100">
        <f t="shared" si="252"/>
        <v>0</v>
      </c>
      <c r="S627" s="101">
        <f>SUM(L627:R627)</f>
        <v>1</v>
      </c>
      <c r="U627" s="111" t="s">
        <v>83</v>
      </c>
      <c r="V627" s="133">
        <f>V626/$AF626</f>
        <v>0.47861506459225145</v>
      </c>
      <c r="W627" s="133">
        <f t="shared" ref="W627:AF627" si="253">W626/$AF626</f>
        <v>0.10468124225036882</v>
      </c>
      <c r="X627" s="133">
        <f t="shared" si="253"/>
        <v>1.7548593802964807E-2</v>
      </c>
      <c r="Y627" s="133">
        <f t="shared" si="253"/>
        <v>2.0029007591745095E-2</v>
      </c>
      <c r="Z627" s="133">
        <f t="shared" si="253"/>
        <v>2.0301728307334944E-2</v>
      </c>
      <c r="AA627" s="133">
        <f t="shared" si="253"/>
        <v>8.1750754772667127E-3</v>
      </c>
      <c r="AB627" s="133">
        <f t="shared" si="253"/>
        <v>1.607743409361605E-2</v>
      </c>
      <c r="AC627" s="133">
        <f t="shared" si="253"/>
        <v>1.4258375808636408E-2</v>
      </c>
      <c r="AD627" s="133">
        <f t="shared" si="253"/>
        <v>1.4240226179188138E-2</v>
      </c>
      <c r="AE627" s="133">
        <f t="shared" si="253"/>
        <v>0.30607325189662765</v>
      </c>
      <c r="AF627" s="134">
        <f t="shared" si="253"/>
        <v>1</v>
      </c>
    </row>
    <row r="628" spans="1:35" s="3" customFormat="1" ht="15" thickBot="1">
      <c r="A628" s="33"/>
      <c r="B628" s="33"/>
      <c r="C628" s="33"/>
      <c r="D628" s="33"/>
      <c r="E628" s="33"/>
      <c r="F628" s="33"/>
      <c r="G628" s="33"/>
      <c r="H628" s="33"/>
      <c r="I628" s="33"/>
      <c r="J628" s="5"/>
      <c r="K628" s="33"/>
      <c r="L628" s="33"/>
      <c r="M628" s="33"/>
      <c r="N628" s="33"/>
      <c r="O628" s="33"/>
      <c r="P628" s="33"/>
      <c r="Q628" s="33"/>
      <c r="R628" s="33"/>
      <c r="S628" s="33"/>
      <c r="T628" s="5"/>
      <c r="U628" s="1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G628" s="1"/>
      <c r="AH628" s="1"/>
      <c r="AI628" s="1"/>
    </row>
    <row r="629" spans="1:35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  <c r="K629" s="448" t="s">
        <v>47</v>
      </c>
      <c r="L629" s="84" t="s">
        <v>0</v>
      </c>
      <c r="M629" s="84" t="s">
        <v>1</v>
      </c>
      <c r="N629" s="84" t="s">
        <v>2</v>
      </c>
      <c r="O629" s="84" t="s">
        <v>3</v>
      </c>
      <c r="P629" s="84" t="s">
        <v>27</v>
      </c>
      <c r="Q629" s="84" t="s">
        <v>4</v>
      </c>
      <c r="R629" s="84" t="s">
        <v>5</v>
      </c>
      <c r="S629" s="85" t="s">
        <v>6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5" ht="15">
      <c r="A630" s="455" t="s">
        <v>47</v>
      </c>
      <c r="B630" s="387" t="s">
        <v>115</v>
      </c>
      <c r="C630" s="388"/>
      <c r="D630" s="388"/>
      <c r="E630" s="388"/>
      <c r="F630" s="388"/>
      <c r="G630" s="388"/>
      <c r="H630" s="388"/>
      <c r="I630" s="389"/>
      <c r="K630" s="449" t="s">
        <v>47</v>
      </c>
      <c r="L630" s="390" t="s">
        <v>115</v>
      </c>
      <c r="M630" s="391"/>
      <c r="N630" s="391"/>
      <c r="O630" s="391"/>
      <c r="P630" s="391"/>
      <c r="Q630" s="391"/>
      <c r="R630" s="391"/>
      <c r="S630" s="392"/>
      <c r="V630" s="290" t="str">
        <f>+IF(ABS(V626-L626)&gt;0.01,V626-L626,"")</f>
        <v/>
      </c>
      <c r="W630" s="290" t="str">
        <f>+IF(ABS(W626+X626-N626)&gt;0.01,W626+X626-N626,"")</f>
        <v/>
      </c>
      <c r="X630" s="290"/>
      <c r="Y630" s="290" t="str">
        <f>+IF(ABS(SUM(Y626:AA626,AD626)-O626)&gt;0.01,SUM(Y626:AA626,AD626)-O626,"")</f>
        <v/>
      </c>
      <c r="Z630" s="290"/>
      <c r="AA630" s="290"/>
      <c r="AB630" s="290" t="str">
        <f>+IF(ABS(AB626+AC626-Q626)&gt;0.01,AB626+AC626-Q626,"")</f>
        <v/>
      </c>
      <c r="AC630" s="290"/>
      <c r="AD630" s="290"/>
      <c r="AE630" s="290" t="str">
        <f>+IF(ABS(AE626-P626)&gt;0.01,AE626-U626,"")</f>
        <v/>
      </c>
      <c r="AF630" s="290" t="str">
        <f>+IF(ABS(AF626-S626)&gt;0.01,AF626-V626,"")</f>
        <v/>
      </c>
    </row>
    <row r="631" spans="1:35" ht="15">
      <c r="A631" s="27" t="s">
        <v>7</v>
      </c>
      <c r="B631" s="38">
        <v>0.38245696158565984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0.38245696158565984</v>
      </c>
      <c r="K631" s="83" t="s">
        <v>7</v>
      </c>
      <c r="L631" s="38">
        <v>0.38245696158565984</v>
      </c>
      <c r="M631" s="38">
        <v>0</v>
      </c>
      <c r="N631" s="38">
        <v>0</v>
      </c>
      <c r="O631" s="38">
        <v>0</v>
      </c>
      <c r="P631" s="38">
        <v>0</v>
      </c>
      <c r="Q631" s="38">
        <v>0</v>
      </c>
      <c r="R631" s="102">
        <v>0</v>
      </c>
      <c r="S631" s="103">
        <f>SUM(L631:R631)</f>
        <v>0.38245696158565984</v>
      </c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 t="str">
        <f>+IF(ABS(AF626-AE626-I626)&gt;0.01,AF626-AE626-I626,"")</f>
        <v/>
      </c>
    </row>
    <row r="632" spans="1:35" ht="15">
      <c r="A632" s="28" t="s">
        <v>8</v>
      </c>
      <c r="B632" s="41">
        <v>5.0544880395312877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254">SUM(B632:H632)</f>
        <v>5.0544880395312877</v>
      </c>
      <c r="K632" s="75" t="s">
        <v>8</v>
      </c>
      <c r="L632" s="88">
        <v>5.0544880395312877</v>
      </c>
      <c r="M632" s="88">
        <v>0</v>
      </c>
      <c r="N632" s="88">
        <v>0</v>
      </c>
      <c r="O632" s="88">
        <v>0</v>
      </c>
      <c r="P632" s="88">
        <v>0</v>
      </c>
      <c r="Q632" s="88">
        <v>0</v>
      </c>
      <c r="R632" s="89">
        <v>0</v>
      </c>
      <c r="S632" s="90">
        <f t="shared" ref="S632:S651" si="255">SUM(L632:R632)</f>
        <v>5.0544880395312877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5" ht="15">
      <c r="A633" s="29" t="s">
        <v>10</v>
      </c>
      <c r="B633" s="44">
        <v>1.0999595910857745</v>
      </c>
      <c r="C633" s="44">
        <v>0</v>
      </c>
      <c r="D633" s="44">
        <v>3.5236605354179574E-3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254"/>
        <v>1.1034832516211923</v>
      </c>
      <c r="K633" s="76" t="s">
        <v>10</v>
      </c>
      <c r="L633" s="44">
        <v>1.0999595910857745</v>
      </c>
      <c r="M633" s="44">
        <v>0</v>
      </c>
      <c r="N633" s="44">
        <v>3.5236605354179574E-3</v>
      </c>
      <c r="O633" s="44">
        <v>0</v>
      </c>
      <c r="P633" s="44">
        <v>0</v>
      </c>
      <c r="Q633" s="44">
        <v>0</v>
      </c>
      <c r="R633" s="86">
        <v>0</v>
      </c>
      <c r="S633" s="87">
        <f t="shared" si="255"/>
        <v>1.1034832516211923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5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254"/>
        <v>0</v>
      </c>
      <c r="K634" s="75" t="s">
        <v>52</v>
      </c>
      <c r="L634" s="88">
        <v>0</v>
      </c>
      <c r="M634" s="88">
        <v>0</v>
      </c>
      <c r="N634" s="88">
        <v>0</v>
      </c>
      <c r="O634" s="88">
        <v>0</v>
      </c>
      <c r="P634" s="88">
        <v>0</v>
      </c>
      <c r="Q634" s="88">
        <v>0</v>
      </c>
      <c r="R634" s="89">
        <v>0</v>
      </c>
      <c r="S634" s="90">
        <f t="shared" si="255"/>
        <v>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5" ht="15">
      <c r="A635" s="29" t="s">
        <v>16</v>
      </c>
      <c r="B635" s="44">
        <v>151.83255424245723</v>
      </c>
      <c r="C635" s="44">
        <v>0.65622981596248198</v>
      </c>
      <c r="D635" s="44">
        <v>12.234626199058287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254"/>
        <v>164.72341025747801</v>
      </c>
      <c r="K635" s="76" t="s">
        <v>16</v>
      </c>
      <c r="L635" s="44">
        <v>151.83255424245723</v>
      </c>
      <c r="M635" s="44">
        <v>0.65622981596248198</v>
      </c>
      <c r="N635" s="44">
        <v>12.234626199058287</v>
      </c>
      <c r="O635" s="44">
        <v>0</v>
      </c>
      <c r="P635" s="44">
        <v>0</v>
      </c>
      <c r="Q635" s="44">
        <v>0</v>
      </c>
      <c r="R635" s="86">
        <v>0</v>
      </c>
      <c r="S635" s="87">
        <f t="shared" si="255"/>
        <v>164.72341025747801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5" ht="15">
      <c r="A636" s="28" t="s">
        <v>64</v>
      </c>
      <c r="B636" s="41">
        <v>7.8697541136781126</v>
      </c>
      <c r="C636" s="41">
        <v>0.17760308710765238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254"/>
        <v>8.0473572007857648</v>
      </c>
      <c r="K636" s="75" t="s">
        <v>64</v>
      </c>
      <c r="L636" s="88">
        <v>7.8697541136781126</v>
      </c>
      <c r="M636" s="88">
        <v>0.17760308710765238</v>
      </c>
      <c r="N636" s="88">
        <v>0</v>
      </c>
      <c r="O636" s="88">
        <v>0</v>
      </c>
      <c r="P636" s="88">
        <v>0</v>
      </c>
      <c r="Q636" s="88">
        <v>0</v>
      </c>
      <c r="R636" s="89">
        <v>0</v>
      </c>
      <c r="S636" s="90">
        <f t="shared" si="255"/>
        <v>8.0473572007857648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5" ht="15">
      <c r="A637" s="29" t="s">
        <v>54</v>
      </c>
      <c r="B637" s="44">
        <v>0</v>
      </c>
      <c r="C637" s="44">
        <v>0.33435006101529213</v>
      </c>
      <c r="D637" s="44">
        <v>0</v>
      </c>
      <c r="E637" s="44">
        <v>16.227901124005921</v>
      </c>
      <c r="F637" s="44">
        <v>640.88492327161168</v>
      </c>
      <c r="G637" s="44">
        <v>0</v>
      </c>
      <c r="H637" s="45">
        <v>0</v>
      </c>
      <c r="I637" s="40">
        <f t="shared" si="254"/>
        <v>657.44717445663287</v>
      </c>
      <c r="K637" s="76" t="s">
        <v>54</v>
      </c>
      <c r="L637" s="44">
        <v>0</v>
      </c>
      <c r="M637" s="44">
        <v>0.33435006101529213</v>
      </c>
      <c r="N637" s="44">
        <v>0</v>
      </c>
      <c r="O637" s="44">
        <v>16.227901124005921</v>
      </c>
      <c r="P637" s="44">
        <v>640.88492327161168</v>
      </c>
      <c r="Q637" s="44">
        <v>0</v>
      </c>
      <c r="R637" s="86">
        <v>0</v>
      </c>
      <c r="S637" s="87">
        <f t="shared" si="255"/>
        <v>657.44717445663287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5" ht="15">
      <c r="A638" s="28" t="s">
        <v>12</v>
      </c>
      <c r="B638" s="41">
        <v>0</v>
      </c>
      <c r="C638" s="41">
        <v>0</v>
      </c>
      <c r="D638" s="41">
        <v>0</v>
      </c>
      <c r="E638" s="41">
        <v>24.266588596959725</v>
      </c>
      <c r="F638" s="41">
        <v>0</v>
      </c>
      <c r="G638" s="41">
        <v>0</v>
      </c>
      <c r="H638" s="42">
        <v>0</v>
      </c>
      <c r="I638" s="43">
        <f t="shared" si="254"/>
        <v>24.266588596959725</v>
      </c>
      <c r="K638" s="75" t="s">
        <v>12</v>
      </c>
      <c r="L638" s="88">
        <v>0</v>
      </c>
      <c r="M638" s="88">
        <v>0</v>
      </c>
      <c r="N638" s="88">
        <v>0</v>
      </c>
      <c r="O638" s="88">
        <v>24.266588596959725</v>
      </c>
      <c r="P638" s="88">
        <v>0</v>
      </c>
      <c r="Q638" s="88">
        <v>0</v>
      </c>
      <c r="R638" s="89">
        <v>0</v>
      </c>
      <c r="S638" s="90">
        <f t="shared" si="255"/>
        <v>24.266588596959725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G638" s="3"/>
      <c r="AH638" s="3"/>
      <c r="AI638" s="3"/>
    </row>
    <row r="639" spans="1:35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254"/>
        <v>0</v>
      </c>
      <c r="K639" s="76" t="s">
        <v>55</v>
      </c>
      <c r="L639" s="44">
        <v>0</v>
      </c>
      <c r="M639" s="44">
        <v>0</v>
      </c>
      <c r="N639" s="44">
        <v>0</v>
      </c>
      <c r="O639" s="44">
        <v>0</v>
      </c>
      <c r="P639" s="44">
        <v>0</v>
      </c>
      <c r="Q639" s="44">
        <v>0</v>
      </c>
      <c r="R639" s="86">
        <v>0</v>
      </c>
      <c r="S639" s="87">
        <f t="shared" si="255"/>
        <v>0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5" ht="15">
      <c r="A640" s="28" t="s">
        <v>17</v>
      </c>
      <c r="B640" s="41">
        <v>14.733252273580456</v>
      </c>
      <c r="C640" s="41">
        <v>0</v>
      </c>
      <c r="D640" s="41">
        <v>7.1327089437438221E-2</v>
      </c>
      <c r="E640" s="41">
        <v>0.43400488477511667</v>
      </c>
      <c r="F640" s="41">
        <v>0</v>
      </c>
      <c r="G640" s="41">
        <v>0</v>
      </c>
      <c r="H640" s="42">
        <v>0</v>
      </c>
      <c r="I640" s="43">
        <f t="shared" si="254"/>
        <v>15.238584247793012</v>
      </c>
      <c r="K640" s="75" t="s">
        <v>17</v>
      </c>
      <c r="L640" s="88">
        <v>14.733252273580456</v>
      </c>
      <c r="M640" s="88">
        <v>0</v>
      </c>
      <c r="N640" s="88">
        <v>7.1327089437438221E-2</v>
      </c>
      <c r="O640" s="88">
        <v>0.43400488477511667</v>
      </c>
      <c r="P640" s="88">
        <v>0</v>
      </c>
      <c r="Q640" s="88">
        <v>0</v>
      </c>
      <c r="R640" s="89">
        <v>0</v>
      </c>
      <c r="S640" s="90">
        <f t="shared" si="255"/>
        <v>15.238584247793012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5" ht="15">
      <c r="A641" s="29" t="s">
        <v>139</v>
      </c>
      <c r="B641" s="44">
        <v>17.491056595019788</v>
      </c>
      <c r="C641" s="44">
        <v>0</v>
      </c>
      <c r="D641" s="44">
        <v>4.5206744167964095</v>
      </c>
      <c r="E641" s="44">
        <v>0</v>
      </c>
      <c r="F641" s="44">
        <v>0</v>
      </c>
      <c r="G641" s="44">
        <v>0</v>
      </c>
      <c r="H641" s="45">
        <v>0</v>
      </c>
      <c r="I641" s="40">
        <f t="shared" si="254"/>
        <v>22.011731011816199</v>
      </c>
      <c r="K641" s="76" t="s">
        <v>139</v>
      </c>
      <c r="L641" s="44">
        <v>17.491056595019788</v>
      </c>
      <c r="M641" s="44">
        <v>0</v>
      </c>
      <c r="N641" s="44">
        <v>4.5206744167964095</v>
      </c>
      <c r="O641" s="44">
        <v>0</v>
      </c>
      <c r="P641" s="44">
        <v>0</v>
      </c>
      <c r="Q641" s="44">
        <v>0</v>
      </c>
      <c r="R641" s="86">
        <v>0</v>
      </c>
      <c r="S641" s="87">
        <f t="shared" si="255"/>
        <v>22.011731011816199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5" ht="15">
      <c r="A642" s="28" t="s">
        <v>25</v>
      </c>
      <c r="B642" s="41">
        <v>64.314797580543683</v>
      </c>
      <c r="C642" s="41">
        <v>8.3565725817632566E-2</v>
      </c>
      <c r="D642" s="41">
        <v>1.330306645868373</v>
      </c>
      <c r="E642" s="41">
        <v>106.87105491628174</v>
      </c>
      <c r="F642" s="41">
        <v>0</v>
      </c>
      <c r="G642" s="41">
        <v>36.039084223714589</v>
      </c>
      <c r="H642" s="42">
        <v>0.50562803366303855</v>
      </c>
      <c r="I642" s="43">
        <f t="shared" si="254"/>
        <v>209.14443712588906</v>
      </c>
      <c r="K642" s="75" t="s">
        <v>25</v>
      </c>
      <c r="L642" s="88">
        <v>64.314797580543683</v>
      </c>
      <c r="M642" s="88">
        <v>8.3565725817632566E-2</v>
      </c>
      <c r="N642" s="88">
        <v>1.330306645868373</v>
      </c>
      <c r="O642" s="88">
        <v>106.87105491628174</v>
      </c>
      <c r="P642" s="88">
        <v>0</v>
      </c>
      <c r="Q642" s="88">
        <v>36.039084223714589</v>
      </c>
      <c r="R642" s="89">
        <v>0.50562803366303855</v>
      </c>
      <c r="S642" s="90">
        <f t="shared" si="255"/>
        <v>209.14443712588906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5" ht="15">
      <c r="A643" s="29" t="s">
        <v>24</v>
      </c>
      <c r="B643" s="44">
        <v>12.726293197494094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254"/>
        <v>12.726293197494094</v>
      </c>
      <c r="K643" s="76" t="s">
        <v>24</v>
      </c>
      <c r="L643" s="44">
        <v>12.726293197494094</v>
      </c>
      <c r="M643" s="44">
        <v>0</v>
      </c>
      <c r="N643" s="44">
        <v>0</v>
      </c>
      <c r="O643" s="44">
        <v>0</v>
      </c>
      <c r="P643" s="44">
        <v>0</v>
      </c>
      <c r="Q643" s="44">
        <v>0</v>
      </c>
      <c r="R643" s="86">
        <v>0</v>
      </c>
      <c r="S643" s="87">
        <f t="shared" si="255"/>
        <v>12.726293197494094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5" ht="15">
      <c r="A644" s="28" t="s">
        <v>56</v>
      </c>
      <c r="B644" s="41">
        <v>219.7696467221329</v>
      </c>
      <c r="C644" s="41">
        <v>9.9548191046357424</v>
      </c>
      <c r="D644" s="41">
        <v>125.13850641407615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254"/>
        <v>354.86297224084478</v>
      </c>
      <c r="K644" s="75" t="s">
        <v>56</v>
      </c>
      <c r="L644" s="88">
        <v>219.7696467221329</v>
      </c>
      <c r="M644" s="88">
        <v>9.9548191046357424</v>
      </c>
      <c r="N644" s="88">
        <v>125.13850641407615</v>
      </c>
      <c r="O644" s="88">
        <v>0</v>
      </c>
      <c r="P644" s="88">
        <v>0</v>
      </c>
      <c r="Q644" s="88">
        <v>0</v>
      </c>
      <c r="R644" s="89">
        <v>0</v>
      </c>
      <c r="S644" s="90">
        <f t="shared" si="255"/>
        <v>354.86297224084478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5" ht="15">
      <c r="A645" s="29" t="s">
        <v>22</v>
      </c>
      <c r="B645" s="44">
        <v>35.541129546981864</v>
      </c>
      <c r="C645" s="44">
        <v>0</v>
      </c>
      <c r="D645" s="44">
        <v>0</v>
      </c>
      <c r="E645" s="44">
        <v>8.4296719258605005E-2</v>
      </c>
      <c r="F645" s="44">
        <v>11.805674254329103</v>
      </c>
      <c r="G645" s="44">
        <v>0</v>
      </c>
      <c r="H645" s="45">
        <v>0</v>
      </c>
      <c r="I645" s="40">
        <f t="shared" si="254"/>
        <v>47.431100520569572</v>
      </c>
      <c r="K645" s="76" t="s">
        <v>22</v>
      </c>
      <c r="L645" s="44">
        <v>35.541129546981864</v>
      </c>
      <c r="M645" s="44">
        <v>0</v>
      </c>
      <c r="N645" s="44">
        <v>0</v>
      </c>
      <c r="O645" s="44">
        <v>8.4296719258605005E-2</v>
      </c>
      <c r="P645" s="44">
        <v>11.805674254329103</v>
      </c>
      <c r="Q645" s="44">
        <v>0</v>
      </c>
      <c r="R645" s="86">
        <v>0</v>
      </c>
      <c r="S645" s="87">
        <f t="shared" si="255"/>
        <v>47.431100520569572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5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254"/>
        <v>0</v>
      </c>
      <c r="K646" s="75" t="s">
        <v>21</v>
      </c>
      <c r="L646" s="88">
        <v>0</v>
      </c>
      <c r="M646" s="88">
        <v>0</v>
      </c>
      <c r="N646" s="88">
        <v>0</v>
      </c>
      <c r="O646" s="88">
        <v>0</v>
      </c>
      <c r="P646" s="88">
        <v>0</v>
      </c>
      <c r="Q646" s="88">
        <v>0</v>
      </c>
      <c r="R646" s="89">
        <v>0</v>
      </c>
      <c r="S646" s="90">
        <f t="shared" si="255"/>
        <v>0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5" ht="15">
      <c r="A647" s="30" t="s">
        <v>60</v>
      </c>
      <c r="B647" s="44">
        <v>4.6159942830081278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254"/>
        <v>4.6159942830081278</v>
      </c>
      <c r="K647" s="77" t="s">
        <v>60</v>
      </c>
      <c r="L647" s="44">
        <v>4.6159942830081278</v>
      </c>
      <c r="M647" s="44">
        <v>0</v>
      </c>
      <c r="N647" s="44">
        <v>0</v>
      </c>
      <c r="O647" s="44">
        <v>0</v>
      </c>
      <c r="P647" s="44">
        <v>0</v>
      </c>
      <c r="Q647" s="44">
        <v>0</v>
      </c>
      <c r="R647" s="86">
        <v>0</v>
      </c>
      <c r="S647" s="87">
        <f t="shared" si="255"/>
        <v>4.6159942830081278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5">
      <c r="A648" s="57" t="s">
        <v>23</v>
      </c>
      <c r="B648" s="61">
        <v>4.6159942830081278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254"/>
        <v>4.6159942830081278</v>
      </c>
      <c r="K648" s="78" t="s">
        <v>23</v>
      </c>
      <c r="L648" s="91">
        <v>4.6159942830081278</v>
      </c>
      <c r="M648" s="91">
        <v>0</v>
      </c>
      <c r="N648" s="91">
        <v>0</v>
      </c>
      <c r="O648" s="91">
        <v>0</v>
      </c>
      <c r="P648" s="91">
        <v>0</v>
      </c>
      <c r="Q648" s="91">
        <v>0</v>
      </c>
      <c r="R648" s="92">
        <v>0</v>
      </c>
      <c r="S648" s="93">
        <f t="shared" si="255"/>
        <v>4.6159942830081278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5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254"/>
        <v>0</v>
      </c>
      <c r="K649" s="79" t="s">
        <v>19</v>
      </c>
      <c r="L649" s="64">
        <v>0</v>
      </c>
      <c r="M649" s="64">
        <v>0</v>
      </c>
      <c r="N649" s="64">
        <v>0</v>
      </c>
      <c r="O649" s="64">
        <v>0</v>
      </c>
      <c r="P649" s="64">
        <v>0</v>
      </c>
      <c r="Q649" s="64">
        <v>0</v>
      </c>
      <c r="R649" s="94">
        <v>0</v>
      </c>
      <c r="S649" s="95">
        <f t="shared" si="255"/>
        <v>0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5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254"/>
        <v>0</v>
      </c>
      <c r="K650" s="78" t="s">
        <v>20</v>
      </c>
      <c r="L650" s="91">
        <v>0</v>
      </c>
      <c r="M650" s="91">
        <v>0</v>
      </c>
      <c r="N650" s="91">
        <v>0</v>
      </c>
      <c r="O650" s="91">
        <v>0</v>
      </c>
      <c r="P650" s="91">
        <v>0</v>
      </c>
      <c r="Q650" s="91">
        <v>0</v>
      </c>
      <c r="R650" s="92">
        <v>0</v>
      </c>
      <c r="S650" s="93">
        <f t="shared" si="255"/>
        <v>0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5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254"/>
        <v>0</v>
      </c>
      <c r="K651" s="80" t="s">
        <v>11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96">
        <v>0</v>
      </c>
      <c r="S651" s="97">
        <f t="shared" si="255"/>
        <v>0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5" ht="15">
      <c r="A652" s="35" t="s">
        <v>26</v>
      </c>
      <c r="B652" s="69">
        <f>SUM(B631:B647)</f>
        <v>535.43138314709904</v>
      </c>
      <c r="C652" s="69">
        <f t="shared" ref="C652:I652" si="256">SUM(C631:C647)</f>
        <v>11.206567794538801</v>
      </c>
      <c r="D652" s="69">
        <f t="shared" si="256"/>
        <v>143.29896442577208</v>
      </c>
      <c r="E652" s="69">
        <f t="shared" si="256"/>
        <v>147.88384624128111</v>
      </c>
      <c r="F652" s="69">
        <f t="shared" si="256"/>
        <v>652.6905975259408</v>
      </c>
      <c r="G652" s="69">
        <f t="shared" si="256"/>
        <v>36.039084223714589</v>
      </c>
      <c r="H652" s="70">
        <f t="shared" si="256"/>
        <v>0.50562803366303855</v>
      </c>
      <c r="I652" s="40">
        <f t="shared" si="256"/>
        <v>1527.0560713920092</v>
      </c>
      <c r="K652" s="81" t="s">
        <v>26</v>
      </c>
      <c r="L652" s="69">
        <f>SUM(L631:L647)</f>
        <v>535.43138314709904</v>
      </c>
      <c r="M652" s="69">
        <f t="shared" ref="M652:S652" si="257">SUM(M631:M647)</f>
        <v>11.206567794538801</v>
      </c>
      <c r="N652" s="69">
        <f t="shared" si="257"/>
        <v>143.29896442577208</v>
      </c>
      <c r="O652" s="69">
        <f t="shared" si="257"/>
        <v>147.88384624128111</v>
      </c>
      <c r="P652" s="69">
        <f t="shared" si="257"/>
        <v>652.6905975259408</v>
      </c>
      <c r="Q652" s="69">
        <f t="shared" si="257"/>
        <v>36.039084223714589</v>
      </c>
      <c r="R652" s="70">
        <f t="shared" si="257"/>
        <v>0.50562803366303855</v>
      </c>
      <c r="S652" s="98">
        <f t="shared" si="257"/>
        <v>1527.0560713920092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5" ht="15" thickBot="1">
      <c r="A653" s="60" t="s">
        <v>83</v>
      </c>
      <c r="B653" s="49">
        <f>IF($I652=0,"-",B652/$I652)</f>
        <v>0.35062981194856785</v>
      </c>
      <c r="C653" s="49">
        <f t="shared" ref="C653:H653" si="258">IF($I652=0,"-",C652/$I652)</f>
        <v>7.3386747248405208E-3</v>
      </c>
      <c r="D653" s="49">
        <f t="shared" si="258"/>
        <v>9.384001485626256E-2</v>
      </c>
      <c r="E653" s="49">
        <f t="shared" si="258"/>
        <v>9.6842446725925083E-2</v>
      </c>
      <c r="F653" s="49">
        <f t="shared" si="258"/>
        <v>0.42741757146544829</v>
      </c>
      <c r="G653" s="49">
        <f t="shared" si="258"/>
        <v>2.3600367333507708E-2</v>
      </c>
      <c r="H653" s="71">
        <f t="shared" si="258"/>
        <v>3.311129454481172E-4</v>
      </c>
      <c r="I653" s="50">
        <f>SUM(B653:H653)</f>
        <v>1.0000000000000002</v>
      </c>
      <c r="K653" s="82" t="s">
        <v>83</v>
      </c>
      <c r="L653" s="99">
        <f>IF($S652=0,"-",L652/$S652)</f>
        <v>0.35062981194856785</v>
      </c>
      <c r="M653" s="99">
        <f t="shared" ref="M653:R653" si="259">IF($S652=0,"-",M652/$S652)</f>
        <v>7.3386747248405208E-3</v>
      </c>
      <c r="N653" s="99">
        <f t="shared" si="259"/>
        <v>9.384001485626256E-2</v>
      </c>
      <c r="O653" s="99">
        <f t="shared" si="259"/>
        <v>9.6842446725925083E-2</v>
      </c>
      <c r="P653" s="99">
        <f t="shared" si="259"/>
        <v>0.42741757146544829</v>
      </c>
      <c r="Q653" s="99">
        <f t="shared" si="259"/>
        <v>2.3600367333507708E-2</v>
      </c>
      <c r="R653" s="100">
        <f t="shared" si="259"/>
        <v>3.311129454481172E-4</v>
      </c>
      <c r="S653" s="101">
        <f>SUM(L653:R653)</f>
        <v>1.0000000000000002</v>
      </c>
      <c r="U653" s="11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5" s="3" customFormat="1">
      <c r="A654" s="1"/>
      <c r="B654" s="1"/>
      <c r="C654" s="1"/>
      <c r="D654" s="1"/>
      <c r="E654" s="1"/>
      <c r="F654" s="1"/>
      <c r="G654" s="1"/>
      <c r="H654" s="1"/>
      <c r="I654" s="1"/>
      <c r="J654" s="5"/>
      <c r="K654" s="1"/>
      <c r="L654" s="1"/>
      <c r="M654" s="1"/>
      <c r="N654" s="1"/>
      <c r="O654" s="1"/>
      <c r="P654" s="1"/>
      <c r="Q654" s="1"/>
      <c r="R654" s="1"/>
      <c r="S654" s="1"/>
      <c r="T654" s="5"/>
      <c r="U654" s="1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G654" s="1"/>
      <c r="AH654" s="1"/>
      <c r="AI654" s="1"/>
    </row>
    <row r="655" spans="1:35">
      <c r="I655" s="2"/>
      <c r="R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5">
      <c r="I656" s="2"/>
    </row>
  </sheetData>
  <mergeCells count="173">
    <mergeCell ref="U603:U604"/>
    <mergeCell ref="V604:AF604"/>
    <mergeCell ref="V266:AI266"/>
    <mergeCell ref="V292:AI292"/>
    <mergeCell ref="V318:AI318"/>
    <mergeCell ref="V344:AI344"/>
    <mergeCell ref="V370:AI370"/>
    <mergeCell ref="V136:AI136"/>
    <mergeCell ref="V162:AI162"/>
    <mergeCell ref="V188:AI188"/>
    <mergeCell ref="V214:AI214"/>
    <mergeCell ref="V240:AI240"/>
    <mergeCell ref="U421:U422"/>
    <mergeCell ref="V422:AI422"/>
    <mergeCell ref="V32:AI32"/>
    <mergeCell ref="V110:AI110"/>
    <mergeCell ref="U291:U292"/>
    <mergeCell ref="U317:U318"/>
    <mergeCell ref="U343:U344"/>
    <mergeCell ref="U369:U370"/>
    <mergeCell ref="U395:U396"/>
    <mergeCell ref="U109:U110"/>
    <mergeCell ref="U135:U136"/>
    <mergeCell ref="U161:U162"/>
    <mergeCell ref="U187:U188"/>
    <mergeCell ref="U213:U214"/>
    <mergeCell ref="V396:AI396"/>
    <mergeCell ref="U239:U240"/>
    <mergeCell ref="U265:U266"/>
    <mergeCell ref="L59:O79"/>
    <mergeCell ref="Q59:R79"/>
    <mergeCell ref="L449:O469"/>
    <mergeCell ref="Q449:R469"/>
    <mergeCell ref="L475:O495"/>
    <mergeCell ref="Q475:R495"/>
    <mergeCell ref="L501:O521"/>
    <mergeCell ref="Q501:R521"/>
    <mergeCell ref="L527:O547"/>
    <mergeCell ref="Q527:R547"/>
    <mergeCell ref="L292:S292"/>
    <mergeCell ref="L162:S162"/>
    <mergeCell ref="L318:S318"/>
    <mergeCell ref="L344:S344"/>
    <mergeCell ref="L474:S474"/>
    <mergeCell ref="K239:K240"/>
    <mergeCell ref="K265:K266"/>
    <mergeCell ref="K291:K292"/>
    <mergeCell ref="K317:K318"/>
    <mergeCell ref="K343:K344"/>
    <mergeCell ref="G449:H469"/>
    <mergeCell ref="B292:I292"/>
    <mergeCell ref="B162:I162"/>
    <mergeCell ref="B604:I604"/>
    <mergeCell ref="B266:I266"/>
    <mergeCell ref="K499:K500"/>
    <mergeCell ref="K525:K526"/>
    <mergeCell ref="K551:K552"/>
    <mergeCell ref="K577:K578"/>
    <mergeCell ref="K603:K604"/>
    <mergeCell ref="K369:K370"/>
    <mergeCell ref="K395:K396"/>
    <mergeCell ref="K421:K422"/>
    <mergeCell ref="K447:K448"/>
    <mergeCell ref="K473:K474"/>
    <mergeCell ref="B188:I188"/>
    <mergeCell ref="B318:I318"/>
    <mergeCell ref="B344:I344"/>
    <mergeCell ref="B474:I474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A577:A578"/>
    <mergeCell ref="A603:A604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A525:A526"/>
    <mergeCell ref="F579:F599"/>
    <mergeCell ref="F605:F625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84:I84"/>
    <mergeCell ref="L84:S84"/>
    <mergeCell ref="B6:I6"/>
    <mergeCell ref="L6:S6"/>
    <mergeCell ref="B32:I32"/>
    <mergeCell ref="L32:S32"/>
    <mergeCell ref="G59:H79"/>
    <mergeCell ref="B58:I58"/>
    <mergeCell ref="L58:S58"/>
    <mergeCell ref="B110:I110"/>
    <mergeCell ref="L110:S110"/>
    <mergeCell ref="B136:I136"/>
    <mergeCell ref="L136:S136"/>
    <mergeCell ref="G553:H573"/>
    <mergeCell ref="B475:E495"/>
    <mergeCell ref="G475:H495"/>
    <mergeCell ref="B370:I370"/>
    <mergeCell ref="L370:S370"/>
    <mergeCell ref="B396:I396"/>
    <mergeCell ref="L396:S396"/>
    <mergeCell ref="B422:I422"/>
    <mergeCell ref="L422:S422"/>
    <mergeCell ref="B448:I448"/>
    <mergeCell ref="L448:S448"/>
    <mergeCell ref="F397:F417"/>
    <mergeCell ref="F423:F443"/>
    <mergeCell ref="B501:E521"/>
    <mergeCell ref="G501:H521"/>
    <mergeCell ref="K629:K630"/>
    <mergeCell ref="L553:O573"/>
    <mergeCell ref="Q553:R573"/>
    <mergeCell ref="B449:E469"/>
    <mergeCell ref="L188:S188"/>
    <mergeCell ref="B214:I214"/>
    <mergeCell ref="L214:S214"/>
    <mergeCell ref="B240:I240"/>
    <mergeCell ref="L240:S240"/>
    <mergeCell ref="L266:S266"/>
    <mergeCell ref="L604:S604"/>
    <mergeCell ref="B630:I630"/>
    <mergeCell ref="L630:S630"/>
    <mergeCell ref="B500:I500"/>
    <mergeCell ref="L500:S500"/>
    <mergeCell ref="B526:I526"/>
    <mergeCell ref="L526:S526"/>
    <mergeCell ref="B552:I552"/>
    <mergeCell ref="L552:S552"/>
    <mergeCell ref="B578:I578"/>
    <mergeCell ref="L578:S578"/>
    <mergeCell ref="B527:E547"/>
    <mergeCell ref="G527:H547"/>
    <mergeCell ref="B553:E573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801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1" bestFit="1" customWidth="1"/>
    <col min="2" max="9" width="15.625" style="1" customWidth="1"/>
    <col min="10" max="10" width="15.625" style="5" customWidth="1"/>
    <col min="11" max="11" width="36.625" style="1" customWidth="1"/>
    <col min="12" max="20" width="15.625" style="1" customWidth="1"/>
    <col min="21" max="21" width="36.625" style="1" customWidth="1"/>
    <col min="22" max="35" width="14.625" style="1" customWidth="1"/>
    <col min="36" max="16384" width="11" style="1"/>
  </cols>
  <sheetData>
    <row r="1" spans="1:11" s="51" customFormat="1" ht="15" customHeight="1" thickTop="1">
      <c r="A1" s="417" t="s">
        <v>105</v>
      </c>
      <c r="B1" s="418"/>
      <c r="C1" s="418"/>
      <c r="D1" s="418"/>
      <c r="E1" s="418"/>
      <c r="F1" s="418"/>
      <c r="G1" s="418"/>
      <c r="H1" s="418"/>
      <c r="I1" s="419"/>
      <c r="J1"/>
    </row>
    <row r="2" spans="1:11" s="51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/>
    </row>
    <row r="3" spans="1:11" s="51" customFormat="1" ht="36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/>
    </row>
    <row r="4" spans="1:11" s="51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/>
    </row>
    <row r="5" spans="1:11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3"/>
    </row>
    <row r="6" spans="1:11" ht="15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1" ht="15">
      <c r="A7" s="27" t="s">
        <v>7</v>
      </c>
      <c r="B7" s="38">
        <f>B33+B85</f>
        <v>104.41043134288546</v>
      </c>
      <c r="C7" s="38">
        <f t="shared" ref="C7:E7" si="0">C33+C85</f>
        <v>0</v>
      </c>
      <c r="D7" s="38">
        <f t="shared" si="0"/>
        <v>12.031818688273701</v>
      </c>
      <c r="E7" s="38">
        <f t="shared" si="0"/>
        <v>0</v>
      </c>
      <c r="F7" s="38">
        <f>F59+F85</f>
        <v>4.3280769304514628</v>
      </c>
      <c r="G7" s="38">
        <f t="shared" ref="G7:H7" si="1">G33+G85</f>
        <v>0</v>
      </c>
      <c r="H7" s="38">
        <f t="shared" si="1"/>
        <v>0</v>
      </c>
      <c r="I7" s="40">
        <f>SUM(B7:H7)</f>
        <v>120.77032696161062</v>
      </c>
      <c r="K7" s="297">
        <v>0</v>
      </c>
    </row>
    <row r="8" spans="1:11" ht="15">
      <c r="A8" s="28" t="s">
        <v>8</v>
      </c>
      <c r="B8" s="41">
        <f t="shared" ref="B8:E27" si="2">B34+B86</f>
        <v>104.99265351245036</v>
      </c>
      <c r="C8" s="41">
        <f t="shared" si="2"/>
        <v>0</v>
      </c>
      <c r="D8" s="41">
        <f t="shared" si="2"/>
        <v>487.30077000855448</v>
      </c>
      <c r="E8" s="41">
        <f t="shared" si="2"/>
        <v>0</v>
      </c>
      <c r="F8" s="41">
        <f t="shared" ref="F8:F27" si="3">F60+F86</f>
        <v>0</v>
      </c>
      <c r="G8" s="41">
        <f t="shared" ref="G8:H8" si="4">G34+G86</f>
        <v>0</v>
      </c>
      <c r="H8" s="41">
        <f t="shared" si="4"/>
        <v>0</v>
      </c>
      <c r="I8" s="43">
        <f t="shared" ref="I8:I27" si="5">SUM(B8:H8)</f>
        <v>592.2934235210048</v>
      </c>
      <c r="K8" s="297">
        <v>0</v>
      </c>
    </row>
    <row r="9" spans="1:11" ht="15">
      <c r="A9" s="29" t="s">
        <v>10</v>
      </c>
      <c r="B9" s="44">
        <f t="shared" si="2"/>
        <v>67.584347935697267</v>
      </c>
      <c r="C9" s="44">
        <f t="shared" si="2"/>
        <v>0</v>
      </c>
      <c r="D9" s="44">
        <f t="shared" si="2"/>
        <v>506.45682810055763</v>
      </c>
      <c r="E9" s="44">
        <f t="shared" si="2"/>
        <v>0</v>
      </c>
      <c r="F9" s="44">
        <f t="shared" si="3"/>
        <v>0</v>
      </c>
      <c r="G9" s="44">
        <f t="shared" ref="G9:H9" si="6">G35+G87</f>
        <v>0</v>
      </c>
      <c r="H9" s="44">
        <f t="shared" si="6"/>
        <v>0</v>
      </c>
      <c r="I9" s="40">
        <f t="shared" si="5"/>
        <v>574.04117603625491</v>
      </c>
      <c r="K9" s="297">
        <v>0</v>
      </c>
    </row>
    <row r="10" spans="1:11" ht="15">
      <c r="A10" s="28" t="s">
        <v>52</v>
      </c>
      <c r="B10" s="41">
        <f t="shared" si="2"/>
        <v>0</v>
      </c>
      <c r="C10" s="41">
        <f t="shared" si="2"/>
        <v>0</v>
      </c>
      <c r="D10" s="41">
        <f t="shared" si="2"/>
        <v>646.44112851149293</v>
      </c>
      <c r="E10" s="41">
        <f t="shared" si="2"/>
        <v>0</v>
      </c>
      <c r="F10" s="41">
        <f t="shared" si="3"/>
        <v>0</v>
      </c>
      <c r="G10" s="41">
        <f t="shared" ref="G10:H10" si="7">G36+G88</f>
        <v>0</v>
      </c>
      <c r="H10" s="41">
        <f t="shared" si="7"/>
        <v>0</v>
      </c>
      <c r="I10" s="43">
        <f t="shared" si="5"/>
        <v>646.44112851149293</v>
      </c>
      <c r="K10" s="297">
        <v>0</v>
      </c>
    </row>
    <row r="11" spans="1:11" ht="15">
      <c r="A11" s="29" t="s">
        <v>16</v>
      </c>
      <c r="B11" s="44">
        <f t="shared" si="2"/>
        <v>2407.0314652103575</v>
      </c>
      <c r="C11" s="44">
        <f t="shared" si="2"/>
        <v>242.24226504545192</v>
      </c>
      <c r="D11" s="44">
        <f t="shared" si="2"/>
        <v>562.15426846154151</v>
      </c>
      <c r="E11" s="44">
        <f t="shared" si="2"/>
        <v>25.415512281357643</v>
      </c>
      <c r="F11" s="44">
        <f t="shared" si="3"/>
        <v>0</v>
      </c>
      <c r="G11" s="44">
        <f t="shared" ref="G11:H11" si="8">G37+G89</f>
        <v>0</v>
      </c>
      <c r="H11" s="44">
        <f t="shared" si="8"/>
        <v>0</v>
      </c>
      <c r="I11" s="40">
        <f t="shared" si="5"/>
        <v>3236.8435109987086</v>
      </c>
      <c r="K11" s="297">
        <v>0</v>
      </c>
    </row>
    <row r="12" spans="1:11" ht="15">
      <c r="A12" s="28" t="s">
        <v>64</v>
      </c>
      <c r="B12" s="41">
        <f t="shared" si="2"/>
        <v>10194.585313058333</v>
      </c>
      <c r="C12" s="41">
        <f t="shared" si="2"/>
        <v>119.1217179008426</v>
      </c>
      <c r="D12" s="41">
        <f t="shared" si="2"/>
        <v>667.90002151393662</v>
      </c>
      <c r="E12" s="41">
        <f t="shared" si="2"/>
        <v>2.4012889746892627</v>
      </c>
      <c r="F12" s="41">
        <f t="shared" si="3"/>
        <v>0</v>
      </c>
      <c r="G12" s="41">
        <f t="shared" ref="G12:H12" si="9">G38+G90</f>
        <v>0</v>
      </c>
      <c r="H12" s="41">
        <f t="shared" si="9"/>
        <v>0</v>
      </c>
      <c r="I12" s="43">
        <f t="shared" si="5"/>
        <v>10984.008341447801</v>
      </c>
      <c r="K12" s="297">
        <v>0</v>
      </c>
    </row>
    <row r="13" spans="1:11" ht="15">
      <c r="A13" s="29" t="s">
        <v>54</v>
      </c>
      <c r="B13" s="44">
        <f t="shared" si="2"/>
        <v>5.6273405622480413E-3</v>
      </c>
      <c r="C13" s="44">
        <f t="shared" si="2"/>
        <v>0.56698392809169895</v>
      </c>
      <c r="D13" s="44">
        <f t="shared" si="2"/>
        <v>0.80555945482054991</v>
      </c>
      <c r="E13" s="44">
        <f t="shared" si="2"/>
        <v>1596.0242691787273</v>
      </c>
      <c r="F13" s="44">
        <f t="shared" si="3"/>
        <v>19445.443689758107</v>
      </c>
      <c r="G13" s="44">
        <f t="shared" ref="G13:H13" si="10">G39+G91</f>
        <v>0</v>
      </c>
      <c r="H13" s="44">
        <f t="shared" si="10"/>
        <v>0</v>
      </c>
      <c r="I13" s="40">
        <f t="shared" si="5"/>
        <v>21042.846129660309</v>
      </c>
      <c r="K13" s="297">
        <v>0</v>
      </c>
    </row>
    <row r="14" spans="1:11" ht="15">
      <c r="A14" s="28" t="s">
        <v>12</v>
      </c>
      <c r="B14" s="41">
        <f t="shared" si="2"/>
        <v>1.5668999231992187E-3</v>
      </c>
      <c r="C14" s="41">
        <f t="shared" si="2"/>
        <v>0.20437521407916054</v>
      </c>
      <c r="D14" s="41">
        <f t="shared" si="2"/>
        <v>4.9414875046539887E-2</v>
      </c>
      <c r="E14" s="41">
        <f t="shared" si="2"/>
        <v>37.074134648756399</v>
      </c>
      <c r="F14" s="41">
        <f t="shared" si="3"/>
        <v>6595.2056094869477</v>
      </c>
      <c r="G14" s="41">
        <f t="shared" ref="G14:H14" si="11">G40+G92</f>
        <v>0</v>
      </c>
      <c r="H14" s="41">
        <f t="shared" si="11"/>
        <v>0</v>
      </c>
      <c r="I14" s="43">
        <f t="shared" si="5"/>
        <v>6632.5351011247531</v>
      </c>
      <c r="K14" s="297">
        <v>0</v>
      </c>
    </row>
    <row r="15" spans="1:11" ht="15">
      <c r="A15" s="29" t="s">
        <v>55</v>
      </c>
      <c r="B15" s="44">
        <f t="shared" si="2"/>
        <v>1.176766344175538</v>
      </c>
      <c r="C15" s="44">
        <f t="shared" si="2"/>
        <v>0</v>
      </c>
      <c r="D15" s="44">
        <f t="shared" si="2"/>
        <v>1.2446057447489347</v>
      </c>
      <c r="E15" s="44">
        <f t="shared" si="2"/>
        <v>18.591557642530638</v>
      </c>
      <c r="F15" s="44">
        <f t="shared" si="3"/>
        <v>1227.7908503578942</v>
      </c>
      <c r="G15" s="44">
        <f t="shared" ref="G15:H15" si="12">G41+G93</f>
        <v>0</v>
      </c>
      <c r="H15" s="44">
        <f t="shared" si="12"/>
        <v>0</v>
      </c>
      <c r="I15" s="40">
        <f t="shared" si="5"/>
        <v>1248.8037800893494</v>
      </c>
      <c r="K15" s="297">
        <v>0</v>
      </c>
    </row>
    <row r="16" spans="1:11" ht="15">
      <c r="A16" s="28" t="s">
        <v>17</v>
      </c>
      <c r="B16" s="41">
        <f t="shared" si="2"/>
        <v>391.82197596835886</v>
      </c>
      <c r="C16" s="41">
        <f t="shared" si="2"/>
        <v>6.2454003331025518</v>
      </c>
      <c r="D16" s="41">
        <f t="shared" si="2"/>
        <v>119.2087760693432</v>
      </c>
      <c r="E16" s="41">
        <f t="shared" si="2"/>
        <v>21.471416915303202</v>
      </c>
      <c r="F16" s="41">
        <f t="shared" si="3"/>
        <v>39.996999761190978</v>
      </c>
      <c r="G16" s="41">
        <f t="shared" ref="G16:H16" si="13">G42+G94</f>
        <v>0</v>
      </c>
      <c r="H16" s="41">
        <f t="shared" si="13"/>
        <v>0</v>
      </c>
      <c r="I16" s="43">
        <f t="shared" si="5"/>
        <v>578.7445690472988</v>
      </c>
      <c r="K16" s="297">
        <v>0</v>
      </c>
    </row>
    <row r="17" spans="1:21" ht="15">
      <c r="A17" s="29" t="s">
        <v>139</v>
      </c>
      <c r="B17" s="44">
        <f t="shared" si="2"/>
        <v>2501.8890564414401</v>
      </c>
      <c r="C17" s="44">
        <f t="shared" si="2"/>
        <v>2945.2354867012018</v>
      </c>
      <c r="D17" s="44">
        <f t="shared" si="2"/>
        <v>2278.838921464489</v>
      </c>
      <c r="E17" s="44">
        <f t="shared" si="2"/>
        <v>52.077600013522606</v>
      </c>
      <c r="F17" s="44">
        <f t="shared" si="3"/>
        <v>0.62737293915822823</v>
      </c>
      <c r="G17" s="44">
        <f t="shared" ref="G17:H17" si="14">G43+G95</f>
        <v>0</v>
      </c>
      <c r="H17" s="44">
        <f t="shared" si="14"/>
        <v>0</v>
      </c>
      <c r="I17" s="40">
        <f t="shared" si="5"/>
        <v>7778.6684375598106</v>
      </c>
      <c r="K17" s="297">
        <v>0</v>
      </c>
    </row>
    <row r="18" spans="1:21" ht="15">
      <c r="A18" s="28" t="s">
        <v>25</v>
      </c>
      <c r="B18" s="41">
        <f t="shared" si="2"/>
        <v>2550.6627835366585</v>
      </c>
      <c r="C18" s="41">
        <f t="shared" si="2"/>
        <v>31.476832929153044</v>
      </c>
      <c r="D18" s="41">
        <f t="shared" si="2"/>
        <v>4141.6056344968747</v>
      </c>
      <c r="E18" s="41">
        <f t="shared" si="2"/>
        <v>7733.0855557203668</v>
      </c>
      <c r="F18" s="41">
        <f t="shared" si="3"/>
        <v>1736.502575742752</v>
      </c>
      <c r="G18" s="41">
        <f t="shared" ref="G18:H18" si="15">G44+G96</f>
        <v>2477.9338144871358</v>
      </c>
      <c r="H18" s="41">
        <f t="shared" si="15"/>
        <v>51.744591256939778</v>
      </c>
      <c r="I18" s="43">
        <f t="shared" si="5"/>
        <v>18723.011788169879</v>
      </c>
      <c r="K18" s="297">
        <v>0</v>
      </c>
    </row>
    <row r="19" spans="1:21" ht="15">
      <c r="A19" s="29" t="s">
        <v>24</v>
      </c>
      <c r="B19" s="44">
        <f t="shared" si="2"/>
        <v>1046.3492705775741</v>
      </c>
      <c r="C19" s="44">
        <f t="shared" si="2"/>
        <v>1.870519241170169</v>
      </c>
      <c r="D19" s="44">
        <f t="shared" si="2"/>
        <v>346.921501485259</v>
      </c>
      <c r="E19" s="44">
        <f t="shared" si="2"/>
        <v>0</v>
      </c>
      <c r="F19" s="44">
        <f t="shared" si="3"/>
        <v>0</v>
      </c>
      <c r="G19" s="44">
        <f t="shared" ref="G19:H19" si="16">G45+G97</f>
        <v>0</v>
      </c>
      <c r="H19" s="44">
        <f t="shared" si="16"/>
        <v>0</v>
      </c>
      <c r="I19" s="40">
        <f t="shared" si="5"/>
        <v>1395.1412913040031</v>
      </c>
      <c r="K19" s="297">
        <v>0</v>
      </c>
    </row>
    <row r="20" spans="1:21" ht="15">
      <c r="A20" s="28" t="s">
        <v>56</v>
      </c>
      <c r="B20" s="41">
        <f t="shared" si="2"/>
        <v>3887.9535639644837</v>
      </c>
      <c r="C20" s="41">
        <f t="shared" si="2"/>
        <v>19.510694897980901</v>
      </c>
      <c r="D20" s="41">
        <f t="shared" si="2"/>
        <v>516.5335348020451</v>
      </c>
      <c r="E20" s="41">
        <f t="shared" si="2"/>
        <v>2.8220457274211148E-4</v>
      </c>
      <c r="F20" s="41">
        <f t="shared" si="3"/>
        <v>0.23136256970519753</v>
      </c>
      <c r="G20" s="41">
        <f t="shared" ref="G20:H20" si="17">G46+G98</f>
        <v>0</v>
      </c>
      <c r="H20" s="41">
        <f t="shared" si="17"/>
        <v>0</v>
      </c>
      <c r="I20" s="43">
        <f t="shared" si="5"/>
        <v>4424.2294384387878</v>
      </c>
      <c r="K20" s="297">
        <v>0</v>
      </c>
    </row>
    <row r="21" spans="1:21" ht="15">
      <c r="A21" s="29" t="s">
        <v>22</v>
      </c>
      <c r="B21" s="44">
        <f t="shared" si="2"/>
        <v>781.75882154998453</v>
      </c>
      <c r="C21" s="44">
        <f t="shared" si="2"/>
        <v>1055.9199443557632</v>
      </c>
      <c r="D21" s="44">
        <f t="shared" si="2"/>
        <v>599.54490843667566</v>
      </c>
      <c r="E21" s="44">
        <f t="shared" si="2"/>
        <v>2.7631654635757839</v>
      </c>
      <c r="F21" s="44">
        <f t="shared" si="3"/>
        <v>92.959697163598861</v>
      </c>
      <c r="G21" s="44">
        <f t="shared" ref="G21:H21" si="18">G47+G99</f>
        <v>0</v>
      </c>
      <c r="H21" s="44">
        <f t="shared" si="18"/>
        <v>0</v>
      </c>
      <c r="I21" s="40">
        <f t="shared" si="5"/>
        <v>2532.9465369695977</v>
      </c>
      <c r="K21" s="297">
        <v>0</v>
      </c>
    </row>
    <row r="22" spans="1:21" ht="15">
      <c r="A22" s="28" t="s">
        <v>21</v>
      </c>
      <c r="B22" s="41">
        <f t="shared" si="2"/>
        <v>64.532448258080066</v>
      </c>
      <c r="C22" s="41">
        <f t="shared" si="2"/>
        <v>266.98844377446505</v>
      </c>
      <c r="D22" s="41">
        <f t="shared" si="2"/>
        <v>188.77746101358503</v>
      </c>
      <c r="E22" s="41">
        <f t="shared" si="2"/>
        <v>7.7250208511019686E-2</v>
      </c>
      <c r="F22" s="41">
        <f t="shared" si="3"/>
        <v>0</v>
      </c>
      <c r="G22" s="41">
        <f t="shared" ref="G22:H22" si="19">G48+G100</f>
        <v>0</v>
      </c>
      <c r="H22" s="41">
        <f t="shared" si="19"/>
        <v>0</v>
      </c>
      <c r="I22" s="43">
        <f t="shared" si="5"/>
        <v>520.37560325464119</v>
      </c>
      <c r="K22" s="297">
        <v>0</v>
      </c>
    </row>
    <row r="23" spans="1:21" ht="15">
      <c r="A23" s="30" t="s">
        <v>60</v>
      </c>
      <c r="B23" s="44">
        <f t="shared" si="2"/>
        <v>285.94741694017131</v>
      </c>
      <c r="C23" s="44">
        <f t="shared" si="2"/>
        <v>0</v>
      </c>
      <c r="D23" s="44">
        <f t="shared" si="2"/>
        <v>284.82043070337215</v>
      </c>
      <c r="E23" s="44">
        <f t="shared" si="2"/>
        <v>0</v>
      </c>
      <c r="F23" s="44">
        <f t="shared" si="3"/>
        <v>0</v>
      </c>
      <c r="G23" s="44">
        <f t="shared" ref="G23:H23" si="20">G49+G101</f>
        <v>0</v>
      </c>
      <c r="H23" s="44">
        <f t="shared" si="20"/>
        <v>0</v>
      </c>
      <c r="I23" s="40">
        <f t="shared" si="5"/>
        <v>570.76784764354352</v>
      </c>
      <c r="K23" s="297">
        <v>0</v>
      </c>
    </row>
    <row r="24" spans="1:21">
      <c r="A24" s="57" t="s">
        <v>23</v>
      </c>
      <c r="B24" s="61">
        <f t="shared" si="2"/>
        <v>285.94741694017131</v>
      </c>
      <c r="C24" s="61">
        <f t="shared" si="2"/>
        <v>0</v>
      </c>
      <c r="D24" s="61">
        <f t="shared" si="2"/>
        <v>284.82043070337215</v>
      </c>
      <c r="E24" s="61">
        <f t="shared" si="2"/>
        <v>0</v>
      </c>
      <c r="F24" s="61">
        <f t="shared" si="3"/>
        <v>0</v>
      </c>
      <c r="G24" s="61">
        <f t="shared" ref="G24:H24" si="21">G50+G102</f>
        <v>0</v>
      </c>
      <c r="H24" s="61">
        <f t="shared" si="21"/>
        <v>0</v>
      </c>
      <c r="I24" s="63">
        <f t="shared" si="5"/>
        <v>570.76784764354352</v>
      </c>
      <c r="K24" s="297">
        <v>0</v>
      </c>
    </row>
    <row r="25" spans="1:21">
      <c r="A25" s="58" t="s">
        <v>19</v>
      </c>
      <c r="B25" s="64">
        <f t="shared" si="2"/>
        <v>0</v>
      </c>
      <c r="C25" s="64">
        <f t="shared" si="2"/>
        <v>0</v>
      </c>
      <c r="D25" s="64">
        <f t="shared" si="2"/>
        <v>0</v>
      </c>
      <c r="E25" s="64">
        <f t="shared" si="2"/>
        <v>0</v>
      </c>
      <c r="F25" s="64">
        <f t="shared" si="3"/>
        <v>0</v>
      </c>
      <c r="G25" s="64">
        <f t="shared" ref="G25:H25" si="22">G51+G103</f>
        <v>0</v>
      </c>
      <c r="H25" s="64">
        <f t="shared" si="22"/>
        <v>0</v>
      </c>
      <c r="I25" s="66">
        <f t="shared" si="5"/>
        <v>0</v>
      </c>
      <c r="K25" s="297">
        <v>0</v>
      </c>
    </row>
    <row r="26" spans="1:21">
      <c r="A26" s="57" t="s">
        <v>20</v>
      </c>
      <c r="B26" s="61">
        <f t="shared" si="2"/>
        <v>0</v>
      </c>
      <c r="C26" s="61">
        <f t="shared" si="2"/>
        <v>0</v>
      </c>
      <c r="D26" s="61">
        <f t="shared" si="2"/>
        <v>0</v>
      </c>
      <c r="E26" s="61">
        <f t="shared" si="2"/>
        <v>0</v>
      </c>
      <c r="F26" s="61">
        <f t="shared" si="3"/>
        <v>0</v>
      </c>
      <c r="G26" s="61">
        <f t="shared" ref="G26:H26" si="23">G52+G104</f>
        <v>0</v>
      </c>
      <c r="H26" s="61">
        <f t="shared" si="23"/>
        <v>0</v>
      </c>
      <c r="I26" s="63">
        <f t="shared" si="5"/>
        <v>0</v>
      </c>
      <c r="K26" s="297">
        <v>0</v>
      </c>
    </row>
    <row r="27" spans="1:21" ht="15" thickBot="1">
      <c r="A27" s="59" t="s">
        <v>11</v>
      </c>
      <c r="B27" s="54">
        <f t="shared" si="2"/>
        <v>0</v>
      </c>
      <c r="C27" s="54">
        <f t="shared" si="2"/>
        <v>0</v>
      </c>
      <c r="D27" s="54">
        <f t="shared" si="2"/>
        <v>0</v>
      </c>
      <c r="E27" s="54">
        <f t="shared" si="2"/>
        <v>0</v>
      </c>
      <c r="F27" s="54">
        <f t="shared" si="3"/>
        <v>0</v>
      </c>
      <c r="G27" s="54">
        <f t="shared" ref="G27:H27" si="24">G53+G105</f>
        <v>0</v>
      </c>
      <c r="H27" s="54">
        <f t="shared" si="24"/>
        <v>0</v>
      </c>
      <c r="I27" s="68">
        <f t="shared" si="5"/>
        <v>0</v>
      </c>
      <c r="K27" s="297">
        <v>0</v>
      </c>
    </row>
    <row r="28" spans="1:21" ht="15">
      <c r="A28" s="35" t="s">
        <v>26</v>
      </c>
      <c r="B28" s="69">
        <f>SUM(B7:B23)</f>
        <v>24390.703508881143</v>
      </c>
      <c r="C28" s="69">
        <f>SUM(C7:C23)</f>
        <v>4689.3826643213024</v>
      </c>
      <c r="D28" s="69">
        <f t="shared" ref="D28:I28" si="25">SUM(D7:D23)</f>
        <v>11360.635583830619</v>
      </c>
      <c r="E28" s="69">
        <f t="shared" si="25"/>
        <v>9488.9820332519139</v>
      </c>
      <c r="F28" s="69">
        <f t="shared" si="25"/>
        <v>29143.086234709808</v>
      </c>
      <c r="G28" s="69">
        <f>SUM(G7:G23)</f>
        <v>2477.9338144871358</v>
      </c>
      <c r="H28" s="69">
        <f t="shared" si="25"/>
        <v>51.744591256939778</v>
      </c>
      <c r="I28" s="69">
        <f t="shared" si="25"/>
        <v>81602.468430738838</v>
      </c>
      <c r="J28" s="33">
        <f>+I28-I54-I80-I106</f>
        <v>0</v>
      </c>
      <c r="K28" s="297">
        <v>0</v>
      </c>
    </row>
    <row r="29" spans="1:21" s="8" customFormat="1" ht="15" thickBot="1">
      <c r="A29" s="32" t="s">
        <v>83</v>
      </c>
      <c r="B29" s="49">
        <f>B28/$I$28</f>
        <v>0.29889663851998632</v>
      </c>
      <c r="C29" s="49">
        <f t="shared" ref="C29:I29" si="26">C28/$I$28</f>
        <v>5.7466186434071871E-2</v>
      </c>
      <c r="D29" s="49">
        <f t="shared" si="26"/>
        <v>0.13921926385686614</v>
      </c>
      <c r="E29" s="49">
        <f t="shared" si="26"/>
        <v>0.1162830269197777</v>
      </c>
      <c r="F29" s="49">
        <f t="shared" si="26"/>
        <v>0.35713486117696774</v>
      </c>
      <c r="G29" s="49">
        <f t="shared" si="26"/>
        <v>3.0365917381412481E-2</v>
      </c>
      <c r="H29" s="49">
        <f t="shared" si="26"/>
        <v>6.3410571091803032E-4</v>
      </c>
      <c r="I29" s="49">
        <f t="shared" si="26"/>
        <v>1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3"/>
    </row>
    <row r="32" spans="1:21" ht="15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1" ht="15">
      <c r="A33" s="27" t="s">
        <v>7</v>
      </c>
      <c r="B33" s="38">
        <f t="shared" ref="B33:E53" si="27">B111+B137+B163+B189+B215+B241+B267+B293+B319+B345+B371+B397+B423</f>
        <v>0</v>
      </c>
      <c r="C33" s="38">
        <f t="shared" si="27"/>
        <v>0</v>
      </c>
      <c r="D33" s="38">
        <f t="shared" si="27"/>
        <v>0</v>
      </c>
      <c r="E33" s="38">
        <f t="shared" si="27"/>
        <v>0</v>
      </c>
      <c r="F33" s="456"/>
      <c r="G33" s="38">
        <f t="shared" ref="G33:H53" si="28">G111+G137+G163+G189+G215+G241+G267+G293+G319+G345+G371+G397+G423</f>
        <v>0</v>
      </c>
      <c r="H33" s="39">
        <f t="shared" si="28"/>
        <v>0</v>
      </c>
      <c r="I33" s="40">
        <f>SUM(B33:H33)</f>
        <v>0</v>
      </c>
      <c r="K33" s="297">
        <v>0</v>
      </c>
    </row>
    <row r="34" spans="1:11" ht="15">
      <c r="A34" s="28" t="s">
        <v>8</v>
      </c>
      <c r="B34" s="41">
        <f t="shared" si="27"/>
        <v>0</v>
      </c>
      <c r="C34" s="41">
        <f t="shared" si="27"/>
        <v>0</v>
      </c>
      <c r="D34" s="41">
        <f t="shared" si="27"/>
        <v>474.17339256558625</v>
      </c>
      <c r="E34" s="41">
        <f t="shared" si="27"/>
        <v>0</v>
      </c>
      <c r="F34" s="457"/>
      <c r="G34" s="41">
        <f t="shared" si="28"/>
        <v>0</v>
      </c>
      <c r="H34" s="42">
        <f t="shared" si="28"/>
        <v>0</v>
      </c>
      <c r="I34" s="43">
        <f t="shared" ref="I34:I53" si="29">SUM(B34:H34)</f>
        <v>474.17339256558625</v>
      </c>
      <c r="K34" s="297">
        <v>0</v>
      </c>
    </row>
    <row r="35" spans="1:11" ht="15">
      <c r="A35" s="29" t="s">
        <v>10</v>
      </c>
      <c r="B35" s="44">
        <f t="shared" si="27"/>
        <v>2.5088920907325861E-4</v>
      </c>
      <c r="C35" s="44">
        <f t="shared" si="27"/>
        <v>0</v>
      </c>
      <c r="D35" s="44">
        <f t="shared" si="27"/>
        <v>503.0031491107909</v>
      </c>
      <c r="E35" s="44">
        <f t="shared" si="27"/>
        <v>0</v>
      </c>
      <c r="F35" s="457"/>
      <c r="G35" s="44">
        <f t="shared" si="28"/>
        <v>0</v>
      </c>
      <c r="H35" s="45">
        <f t="shared" si="28"/>
        <v>0</v>
      </c>
      <c r="I35" s="40">
        <f t="shared" si="29"/>
        <v>503.0034</v>
      </c>
      <c r="K35" s="297">
        <v>0</v>
      </c>
    </row>
    <row r="36" spans="1:11" ht="15">
      <c r="A36" s="28" t="s">
        <v>52</v>
      </c>
      <c r="B36" s="41">
        <f t="shared" si="27"/>
        <v>0</v>
      </c>
      <c r="C36" s="41">
        <f t="shared" si="27"/>
        <v>0</v>
      </c>
      <c r="D36" s="41">
        <f t="shared" si="27"/>
        <v>646.44112851149293</v>
      </c>
      <c r="E36" s="41">
        <f t="shared" si="27"/>
        <v>0</v>
      </c>
      <c r="F36" s="457"/>
      <c r="G36" s="41">
        <f t="shared" si="28"/>
        <v>0</v>
      </c>
      <c r="H36" s="42">
        <f t="shared" si="28"/>
        <v>0</v>
      </c>
      <c r="I36" s="43">
        <f t="shared" si="29"/>
        <v>646.44112851149293</v>
      </c>
      <c r="K36" s="297">
        <v>0</v>
      </c>
    </row>
    <row r="37" spans="1:11" ht="15">
      <c r="A37" s="29" t="s">
        <v>16</v>
      </c>
      <c r="B37" s="44">
        <f t="shared" si="27"/>
        <v>570.8356873852963</v>
      </c>
      <c r="C37" s="44">
        <f t="shared" si="27"/>
        <v>188.14901190670392</v>
      </c>
      <c r="D37" s="44">
        <f t="shared" si="27"/>
        <v>439.99413639433766</v>
      </c>
      <c r="E37" s="44">
        <f t="shared" si="27"/>
        <v>5.1330849423869545E-5</v>
      </c>
      <c r="F37" s="457"/>
      <c r="G37" s="44">
        <f t="shared" si="28"/>
        <v>0</v>
      </c>
      <c r="H37" s="45">
        <f t="shared" si="28"/>
        <v>0</v>
      </c>
      <c r="I37" s="40">
        <f t="shared" si="29"/>
        <v>1198.9788870171872</v>
      </c>
      <c r="K37" s="297">
        <v>0</v>
      </c>
    </row>
    <row r="38" spans="1:11" ht="15">
      <c r="A38" s="28" t="s">
        <v>64</v>
      </c>
      <c r="B38" s="41">
        <f t="shared" si="27"/>
        <v>365.78886398235625</v>
      </c>
      <c r="C38" s="41">
        <f t="shared" si="27"/>
        <v>79.520575702334085</v>
      </c>
      <c r="D38" s="41">
        <f t="shared" si="27"/>
        <v>52.482866834451066</v>
      </c>
      <c r="E38" s="41">
        <f t="shared" si="27"/>
        <v>2.4012889746892627</v>
      </c>
      <c r="F38" s="457"/>
      <c r="G38" s="41">
        <f t="shared" si="28"/>
        <v>0</v>
      </c>
      <c r="H38" s="42">
        <f t="shared" si="28"/>
        <v>0</v>
      </c>
      <c r="I38" s="43">
        <f t="shared" si="29"/>
        <v>500.19359549383063</v>
      </c>
      <c r="K38" s="297">
        <v>0</v>
      </c>
    </row>
    <row r="39" spans="1:11" ht="15">
      <c r="A39" s="29" t="s">
        <v>54</v>
      </c>
      <c r="B39" s="44">
        <f t="shared" si="27"/>
        <v>5.6273405622480413E-3</v>
      </c>
      <c r="C39" s="44">
        <f t="shared" si="27"/>
        <v>0.24414653044635207</v>
      </c>
      <c r="D39" s="44">
        <f t="shared" si="27"/>
        <v>0.51948852534125189</v>
      </c>
      <c r="E39" s="44">
        <f t="shared" si="27"/>
        <v>1446.9074439871488</v>
      </c>
      <c r="F39" s="457"/>
      <c r="G39" s="44">
        <f t="shared" si="28"/>
        <v>0</v>
      </c>
      <c r="H39" s="45">
        <f t="shared" si="28"/>
        <v>0</v>
      </c>
      <c r="I39" s="40">
        <f t="shared" si="29"/>
        <v>1447.6767063834986</v>
      </c>
      <c r="K39" s="297">
        <v>0</v>
      </c>
    </row>
    <row r="40" spans="1:11" ht="15">
      <c r="A40" s="28" t="s">
        <v>12</v>
      </c>
      <c r="B40" s="41">
        <f t="shared" si="27"/>
        <v>1.5668999231992187E-3</v>
      </c>
      <c r="C40" s="41">
        <f t="shared" si="27"/>
        <v>0.20437521407916054</v>
      </c>
      <c r="D40" s="41">
        <f t="shared" si="27"/>
        <v>1.5422823729240131E-3</v>
      </c>
      <c r="E40" s="41">
        <f t="shared" si="27"/>
        <v>11.854049744940978</v>
      </c>
      <c r="F40" s="457"/>
      <c r="G40" s="41">
        <f t="shared" si="28"/>
        <v>0</v>
      </c>
      <c r="H40" s="42">
        <f>H118+H144+H170+H196+H222+H248+H274+H300+H326+H352+H378+H404+H430</f>
        <v>0</v>
      </c>
      <c r="I40" s="43">
        <f>SUM(B40:H40)</f>
        <v>12.061534141316262</v>
      </c>
      <c r="K40" s="297">
        <v>0</v>
      </c>
    </row>
    <row r="41" spans="1:11" ht="15">
      <c r="A41" s="29" t="s">
        <v>55</v>
      </c>
      <c r="B41" s="44">
        <f t="shared" si="27"/>
        <v>1.176766344175538</v>
      </c>
      <c r="C41" s="44">
        <f t="shared" si="27"/>
        <v>0</v>
      </c>
      <c r="D41" s="44">
        <f t="shared" si="27"/>
        <v>1.2446057447489347</v>
      </c>
      <c r="E41" s="44">
        <f t="shared" si="27"/>
        <v>0</v>
      </c>
      <c r="F41" s="457"/>
      <c r="G41" s="44">
        <f t="shared" si="28"/>
        <v>0</v>
      </c>
      <c r="H41" s="45">
        <f t="shared" si="28"/>
        <v>0</v>
      </c>
      <c r="I41" s="40">
        <f t="shared" si="29"/>
        <v>2.421372088924473</v>
      </c>
      <c r="K41" s="297">
        <v>0</v>
      </c>
    </row>
    <row r="42" spans="1:11" ht="15">
      <c r="A42" s="28" t="s">
        <v>17</v>
      </c>
      <c r="B42" s="41">
        <f t="shared" si="27"/>
        <v>57.526097359040719</v>
      </c>
      <c r="C42" s="41">
        <f t="shared" si="27"/>
        <v>4.7831872396926549</v>
      </c>
      <c r="D42" s="41">
        <f t="shared" si="27"/>
        <v>80.25914465682645</v>
      </c>
      <c r="E42" s="41">
        <f t="shared" si="27"/>
        <v>16.653204784513179</v>
      </c>
      <c r="F42" s="457"/>
      <c r="G42" s="41">
        <f t="shared" si="28"/>
        <v>0</v>
      </c>
      <c r="H42" s="42">
        <f t="shared" si="28"/>
        <v>0</v>
      </c>
      <c r="I42" s="43">
        <f t="shared" si="29"/>
        <v>159.22163404007298</v>
      </c>
      <c r="K42" s="297">
        <v>0</v>
      </c>
    </row>
    <row r="43" spans="1:11" ht="15">
      <c r="A43" s="29" t="s">
        <v>139</v>
      </c>
      <c r="B43" s="44">
        <f t="shared" si="27"/>
        <v>620.2113286290944</v>
      </c>
      <c r="C43" s="44">
        <f t="shared" si="27"/>
        <v>2753.0501517864186</v>
      </c>
      <c r="D43" s="44">
        <f t="shared" si="27"/>
        <v>2032.709169526559</v>
      </c>
      <c r="E43" s="44">
        <f t="shared" si="27"/>
        <v>22.563437975954489</v>
      </c>
      <c r="F43" s="457"/>
      <c r="G43" s="44">
        <f t="shared" si="28"/>
        <v>0</v>
      </c>
      <c r="H43" s="45">
        <f t="shared" si="28"/>
        <v>0</v>
      </c>
      <c r="I43" s="40">
        <f t="shared" si="29"/>
        <v>5428.5340879180267</v>
      </c>
      <c r="K43" s="297">
        <v>0</v>
      </c>
    </row>
    <row r="44" spans="1:11" ht="15">
      <c r="A44" s="28" t="s">
        <v>25</v>
      </c>
      <c r="B44" s="41">
        <f t="shared" si="27"/>
        <v>815.00708773328108</v>
      </c>
      <c r="C44" s="41">
        <f t="shared" si="27"/>
        <v>31.39779158774191</v>
      </c>
      <c r="D44" s="41">
        <f t="shared" si="27"/>
        <v>1451.2170692889933</v>
      </c>
      <c r="E44" s="41">
        <f t="shared" si="27"/>
        <v>4461.5711337053144</v>
      </c>
      <c r="F44" s="457"/>
      <c r="G44" s="41">
        <f t="shared" si="28"/>
        <v>595.79413990810667</v>
      </c>
      <c r="H44" s="42">
        <f t="shared" si="28"/>
        <v>50.97702563399514</v>
      </c>
      <c r="I44" s="43">
        <f t="shared" si="29"/>
        <v>7405.9642478574324</v>
      </c>
      <c r="K44" s="297">
        <v>0</v>
      </c>
    </row>
    <row r="45" spans="1:11" ht="15">
      <c r="A45" s="29" t="s">
        <v>24</v>
      </c>
      <c r="B45" s="44">
        <f t="shared" si="27"/>
        <v>108.98303937377405</v>
      </c>
      <c r="C45" s="44">
        <f t="shared" si="27"/>
        <v>0.56276723873522883</v>
      </c>
      <c r="D45" s="44">
        <f t="shared" si="27"/>
        <v>179.65474264328</v>
      </c>
      <c r="E45" s="44">
        <f t="shared" si="27"/>
        <v>0</v>
      </c>
      <c r="F45" s="457"/>
      <c r="G45" s="44">
        <f t="shared" si="28"/>
        <v>0</v>
      </c>
      <c r="H45" s="45">
        <f t="shared" si="28"/>
        <v>0</v>
      </c>
      <c r="I45" s="40">
        <f t="shared" si="29"/>
        <v>289.20054925578927</v>
      </c>
      <c r="K45" s="297">
        <v>0</v>
      </c>
    </row>
    <row r="46" spans="1:11" ht="15">
      <c r="A46" s="28" t="s">
        <v>56</v>
      </c>
      <c r="B46" s="41">
        <f t="shared" si="27"/>
        <v>59.931740533237864</v>
      </c>
      <c r="C46" s="41">
        <f t="shared" si="27"/>
        <v>12.453321687422518</v>
      </c>
      <c r="D46" s="41">
        <f t="shared" si="27"/>
        <v>37.926773380719766</v>
      </c>
      <c r="E46" s="41">
        <f t="shared" si="27"/>
        <v>2.8220457274211148E-4</v>
      </c>
      <c r="F46" s="457"/>
      <c r="G46" s="41">
        <f t="shared" si="28"/>
        <v>0</v>
      </c>
      <c r="H46" s="42">
        <f t="shared" si="28"/>
        <v>0</v>
      </c>
      <c r="I46" s="43">
        <f t="shared" si="29"/>
        <v>110.31211780595289</v>
      </c>
      <c r="K46" s="297">
        <v>0</v>
      </c>
    </row>
    <row r="47" spans="1:11" ht="15">
      <c r="A47" s="29" t="s">
        <v>22</v>
      </c>
      <c r="B47" s="44">
        <f t="shared" si="27"/>
        <v>162.08894368341339</v>
      </c>
      <c r="C47" s="44">
        <f t="shared" si="27"/>
        <v>1055.9199443557632</v>
      </c>
      <c r="D47" s="44">
        <f t="shared" si="27"/>
        <v>556.05840294382165</v>
      </c>
      <c r="E47" s="44">
        <f t="shared" si="27"/>
        <v>2.7631654635757839</v>
      </c>
      <c r="F47" s="457"/>
      <c r="G47" s="44">
        <f t="shared" si="28"/>
        <v>0</v>
      </c>
      <c r="H47" s="45">
        <f t="shared" si="28"/>
        <v>0</v>
      </c>
      <c r="I47" s="40">
        <f t="shared" si="29"/>
        <v>1776.8304564465741</v>
      </c>
      <c r="K47" s="297">
        <v>0</v>
      </c>
    </row>
    <row r="48" spans="1:11" ht="15">
      <c r="A48" s="28" t="s">
        <v>21</v>
      </c>
      <c r="B48" s="41">
        <f t="shared" si="27"/>
        <v>2.0971269849187406</v>
      </c>
      <c r="C48" s="41">
        <f t="shared" si="27"/>
        <v>266.98844377446505</v>
      </c>
      <c r="D48" s="41">
        <f t="shared" si="27"/>
        <v>187.62388993801827</v>
      </c>
      <c r="E48" s="41">
        <f t="shared" si="27"/>
        <v>7.7250208511019686E-2</v>
      </c>
      <c r="F48" s="457"/>
      <c r="G48" s="41">
        <f t="shared" si="28"/>
        <v>0</v>
      </c>
      <c r="H48" s="42">
        <f t="shared" si="28"/>
        <v>0</v>
      </c>
      <c r="I48" s="43">
        <f t="shared" si="29"/>
        <v>456.78671090591308</v>
      </c>
      <c r="K48" s="297">
        <v>0</v>
      </c>
    </row>
    <row r="49" spans="1:11" ht="15">
      <c r="A49" s="30" t="s">
        <v>60</v>
      </c>
      <c r="B49" s="44">
        <f t="shared" si="27"/>
        <v>0.126</v>
      </c>
      <c r="C49" s="44">
        <f t="shared" si="27"/>
        <v>0</v>
      </c>
      <c r="D49" s="44">
        <f t="shared" si="27"/>
        <v>0</v>
      </c>
      <c r="E49" s="44">
        <f t="shared" si="27"/>
        <v>0</v>
      </c>
      <c r="F49" s="457"/>
      <c r="G49" s="44">
        <f t="shared" si="28"/>
        <v>0</v>
      </c>
      <c r="H49" s="45">
        <f t="shared" si="28"/>
        <v>0</v>
      </c>
      <c r="I49" s="40">
        <f t="shared" si="29"/>
        <v>0.126</v>
      </c>
      <c r="K49" s="297">
        <v>0</v>
      </c>
    </row>
    <row r="50" spans="1:11">
      <c r="A50" s="57" t="s">
        <v>23</v>
      </c>
      <c r="B50" s="61">
        <f t="shared" si="27"/>
        <v>0.126</v>
      </c>
      <c r="C50" s="61">
        <f t="shared" si="27"/>
        <v>0</v>
      </c>
      <c r="D50" s="61">
        <f t="shared" si="27"/>
        <v>0</v>
      </c>
      <c r="E50" s="61">
        <f t="shared" si="27"/>
        <v>0</v>
      </c>
      <c r="F50" s="457"/>
      <c r="G50" s="61">
        <f t="shared" si="28"/>
        <v>0</v>
      </c>
      <c r="H50" s="62">
        <f t="shared" si="28"/>
        <v>0</v>
      </c>
      <c r="I50" s="63">
        <f t="shared" si="29"/>
        <v>0.126</v>
      </c>
      <c r="K50" s="297">
        <v>0</v>
      </c>
    </row>
    <row r="51" spans="1:11">
      <c r="A51" s="58" t="s">
        <v>19</v>
      </c>
      <c r="B51" s="64">
        <f t="shared" si="27"/>
        <v>0</v>
      </c>
      <c r="C51" s="64">
        <f t="shared" si="27"/>
        <v>0</v>
      </c>
      <c r="D51" s="64">
        <f t="shared" si="27"/>
        <v>0</v>
      </c>
      <c r="E51" s="64">
        <f t="shared" si="27"/>
        <v>0</v>
      </c>
      <c r="F51" s="457"/>
      <c r="G51" s="64">
        <f t="shared" si="28"/>
        <v>0</v>
      </c>
      <c r="H51" s="65">
        <f t="shared" si="28"/>
        <v>0</v>
      </c>
      <c r="I51" s="66">
        <f t="shared" si="29"/>
        <v>0</v>
      </c>
      <c r="K51" s="297">
        <v>0</v>
      </c>
    </row>
    <row r="52" spans="1:11">
      <c r="A52" s="57" t="s">
        <v>20</v>
      </c>
      <c r="B52" s="61">
        <f t="shared" si="27"/>
        <v>0</v>
      </c>
      <c r="C52" s="61">
        <f t="shared" si="27"/>
        <v>0</v>
      </c>
      <c r="D52" s="61">
        <f t="shared" si="27"/>
        <v>0</v>
      </c>
      <c r="E52" s="61">
        <f t="shared" si="27"/>
        <v>0</v>
      </c>
      <c r="F52" s="457"/>
      <c r="G52" s="61">
        <f t="shared" si="28"/>
        <v>0</v>
      </c>
      <c r="H52" s="62">
        <f t="shared" si="28"/>
        <v>0</v>
      </c>
      <c r="I52" s="63">
        <f t="shared" si="29"/>
        <v>0</v>
      </c>
      <c r="K52" s="297">
        <v>0</v>
      </c>
    </row>
    <row r="53" spans="1:11" ht="15" thickBot="1">
      <c r="A53" s="59" t="s">
        <v>11</v>
      </c>
      <c r="B53" s="54">
        <f t="shared" si="27"/>
        <v>0</v>
      </c>
      <c r="C53" s="54">
        <f t="shared" si="27"/>
        <v>0</v>
      </c>
      <c r="D53" s="54">
        <f t="shared" si="27"/>
        <v>0</v>
      </c>
      <c r="E53" s="54">
        <f t="shared" si="27"/>
        <v>0</v>
      </c>
      <c r="F53" s="458"/>
      <c r="G53" s="54">
        <f t="shared" si="28"/>
        <v>0</v>
      </c>
      <c r="H53" s="67">
        <f t="shared" si="28"/>
        <v>0</v>
      </c>
      <c r="I53" s="68">
        <f t="shared" si="29"/>
        <v>0</v>
      </c>
      <c r="K53" s="297">
        <v>0</v>
      </c>
    </row>
    <row r="54" spans="1:11" ht="15">
      <c r="A54" s="35" t="s">
        <v>26</v>
      </c>
      <c r="B54" s="69">
        <f>SUM(B33:B49)</f>
        <v>2763.7801271382823</v>
      </c>
      <c r="C54" s="69">
        <f>SUM(C33:C49)</f>
        <v>4393.2737170238024</v>
      </c>
      <c r="D54" s="69">
        <f>SUM(D33:D49)</f>
        <v>6643.3095023473406</v>
      </c>
      <c r="E54" s="69">
        <f t="shared" ref="E54:I54" si="30">SUM(E33:E49)</f>
        <v>5964.7913083800704</v>
      </c>
      <c r="F54" s="69">
        <f t="shared" si="30"/>
        <v>0</v>
      </c>
      <c r="G54" s="69">
        <f t="shared" si="30"/>
        <v>595.79413990810667</v>
      </c>
      <c r="H54" s="70">
        <f t="shared" si="30"/>
        <v>50.97702563399514</v>
      </c>
      <c r="I54" s="40">
        <f t="shared" si="30"/>
        <v>20411.925820431596</v>
      </c>
      <c r="K54" s="297">
        <v>0</v>
      </c>
    </row>
    <row r="55" spans="1:11" s="13" customFormat="1" ht="15" thickBot="1">
      <c r="A55" s="32" t="s">
        <v>83</v>
      </c>
      <c r="B55" s="49">
        <f>B54/$I$54</f>
        <v>0.1354002631330278</v>
      </c>
      <c r="C55" s="49">
        <f t="shared" ref="C55:I55" si="31">C54/$I$54</f>
        <v>0.215230731077138</v>
      </c>
      <c r="D55" s="49">
        <f t="shared" si="31"/>
        <v>0.32546216171810843</v>
      </c>
      <c r="E55" s="49">
        <f t="shared" si="31"/>
        <v>0.29222089874584645</v>
      </c>
      <c r="F55" s="49">
        <f t="shared" si="31"/>
        <v>0</v>
      </c>
      <c r="G55" s="49">
        <f t="shared" si="31"/>
        <v>2.91885315060149E-2</v>
      </c>
      <c r="H55" s="71">
        <f t="shared" si="31"/>
        <v>2.4974138198645122E-3</v>
      </c>
      <c r="I55" s="50">
        <f t="shared" si="31"/>
        <v>1</v>
      </c>
      <c r="J55" s="5"/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1" ht="15">
      <c r="A59" s="27" t="s">
        <v>7</v>
      </c>
      <c r="B59" s="393"/>
      <c r="C59" s="399"/>
      <c r="D59" s="399"/>
      <c r="E59" s="394"/>
      <c r="F59" s="298">
        <f>+F449+F475+F501+F527+F553</f>
        <v>4.3280769304514628</v>
      </c>
      <c r="G59" s="393"/>
      <c r="H59" s="394"/>
      <c r="I59" s="40">
        <f t="shared" ref="I59:I79" si="32">SUM(B59:H59)</f>
        <v>4.3280769304514628</v>
      </c>
      <c r="K59" s="297">
        <v>0</v>
      </c>
    </row>
    <row r="60" spans="1:11" ht="15">
      <c r="A60" s="28" t="s">
        <v>8</v>
      </c>
      <c r="B60" s="395"/>
      <c r="C60" s="400"/>
      <c r="D60" s="400"/>
      <c r="E60" s="396"/>
      <c r="F60" s="299">
        <f t="shared" ref="F60:F79" si="33">+F450+F476+F502+F528+F554</f>
        <v>0</v>
      </c>
      <c r="G60" s="395"/>
      <c r="H60" s="396"/>
      <c r="I60" s="43">
        <f t="shared" si="32"/>
        <v>0</v>
      </c>
      <c r="K60" s="297">
        <v>0</v>
      </c>
    </row>
    <row r="61" spans="1:11" ht="15">
      <c r="A61" s="29" t="s">
        <v>10</v>
      </c>
      <c r="B61" s="395"/>
      <c r="C61" s="400"/>
      <c r="D61" s="400"/>
      <c r="E61" s="396"/>
      <c r="F61" s="52">
        <f t="shared" si="33"/>
        <v>0</v>
      </c>
      <c r="G61" s="395"/>
      <c r="H61" s="396"/>
      <c r="I61" s="40">
        <f t="shared" si="32"/>
        <v>0</v>
      </c>
      <c r="K61" s="297">
        <v>0</v>
      </c>
    </row>
    <row r="62" spans="1:11" ht="15">
      <c r="A62" s="28" t="s">
        <v>52</v>
      </c>
      <c r="B62" s="395"/>
      <c r="C62" s="400"/>
      <c r="D62" s="400"/>
      <c r="E62" s="396"/>
      <c r="F62" s="299">
        <f>+F452+F478+F504+F530+F556</f>
        <v>0</v>
      </c>
      <c r="G62" s="395"/>
      <c r="H62" s="396"/>
      <c r="I62" s="43">
        <f t="shared" si="32"/>
        <v>0</v>
      </c>
      <c r="K62" s="297">
        <v>0</v>
      </c>
    </row>
    <row r="63" spans="1:11" ht="15">
      <c r="A63" s="29" t="s">
        <v>16</v>
      </c>
      <c r="B63" s="395"/>
      <c r="C63" s="400"/>
      <c r="D63" s="400"/>
      <c r="E63" s="396"/>
      <c r="F63" s="52">
        <f t="shared" si="33"/>
        <v>0</v>
      </c>
      <c r="G63" s="395"/>
      <c r="H63" s="396"/>
      <c r="I63" s="40">
        <f t="shared" si="32"/>
        <v>0</v>
      </c>
      <c r="K63" s="297">
        <v>0</v>
      </c>
    </row>
    <row r="64" spans="1:11" ht="15">
      <c r="A64" s="28" t="s">
        <v>64</v>
      </c>
      <c r="B64" s="395"/>
      <c r="C64" s="400"/>
      <c r="D64" s="400"/>
      <c r="E64" s="396"/>
      <c r="F64" s="299">
        <f t="shared" si="33"/>
        <v>0</v>
      </c>
      <c r="G64" s="395"/>
      <c r="H64" s="396"/>
      <c r="I64" s="43">
        <f t="shared" si="32"/>
        <v>0</v>
      </c>
      <c r="K64" s="297">
        <v>0</v>
      </c>
    </row>
    <row r="65" spans="1:11" ht="15">
      <c r="A65" s="29" t="s">
        <v>54</v>
      </c>
      <c r="B65" s="395"/>
      <c r="C65" s="400"/>
      <c r="D65" s="400"/>
      <c r="E65" s="396"/>
      <c r="F65" s="52">
        <f t="shared" si="33"/>
        <v>18826.626333509197</v>
      </c>
      <c r="G65" s="395"/>
      <c r="H65" s="396"/>
      <c r="I65" s="40">
        <f t="shared" si="32"/>
        <v>18826.626333509197</v>
      </c>
      <c r="K65" s="297">
        <v>0</v>
      </c>
    </row>
    <row r="66" spans="1:11" ht="15">
      <c r="A66" s="28" t="s">
        <v>12</v>
      </c>
      <c r="B66" s="395"/>
      <c r="C66" s="400"/>
      <c r="D66" s="400"/>
      <c r="E66" s="396"/>
      <c r="F66" s="299">
        <f t="shared" si="33"/>
        <v>6595.2056094869477</v>
      </c>
      <c r="G66" s="395"/>
      <c r="H66" s="396"/>
      <c r="I66" s="43">
        <f>SUM(B66:H66)</f>
        <v>6595.2056094869477</v>
      </c>
      <c r="K66" s="297">
        <v>0</v>
      </c>
    </row>
    <row r="67" spans="1:11" ht="15">
      <c r="A67" s="29" t="s">
        <v>55</v>
      </c>
      <c r="B67" s="395"/>
      <c r="C67" s="400"/>
      <c r="D67" s="400"/>
      <c r="E67" s="396"/>
      <c r="F67" s="52">
        <f t="shared" si="33"/>
        <v>1227.7908503578942</v>
      </c>
      <c r="G67" s="395"/>
      <c r="H67" s="396"/>
      <c r="I67" s="40">
        <f t="shared" si="32"/>
        <v>1227.7908503578942</v>
      </c>
      <c r="K67" s="297">
        <v>0</v>
      </c>
    </row>
    <row r="68" spans="1:11" ht="15">
      <c r="A68" s="28" t="s">
        <v>17</v>
      </c>
      <c r="B68" s="395"/>
      <c r="C68" s="400"/>
      <c r="D68" s="400"/>
      <c r="E68" s="396"/>
      <c r="F68" s="299">
        <f t="shared" si="33"/>
        <v>39.996999761190978</v>
      </c>
      <c r="G68" s="395"/>
      <c r="H68" s="396"/>
      <c r="I68" s="43">
        <f t="shared" si="32"/>
        <v>39.996999761190978</v>
      </c>
      <c r="K68" s="297">
        <v>0</v>
      </c>
    </row>
    <row r="69" spans="1:11" ht="15">
      <c r="A69" s="29" t="s">
        <v>139</v>
      </c>
      <c r="B69" s="395"/>
      <c r="C69" s="400"/>
      <c r="D69" s="400"/>
      <c r="E69" s="396"/>
      <c r="F69" s="52">
        <f t="shared" si="33"/>
        <v>0.62737293915822823</v>
      </c>
      <c r="G69" s="395"/>
      <c r="H69" s="396"/>
      <c r="I69" s="40">
        <f>SUM(B69:H69)</f>
        <v>0.62737293915822823</v>
      </c>
      <c r="K69" s="297">
        <v>0</v>
      </c>
    </row>
    <row r="70" spans="1:11" ht="15">
      <c r="A70" s="28" t="s">
        <v>25</v>
      </c>
      <c r="B70" s="395"/>
      <c r="C70" s="400"/>
      <c r="D70" s="400"/>
      <c r="E70" s="396"/>
      <c r="F70" s="299">
        <f t="shared" si="33"/>
        <v>1736.502575742752</v>
      </c>
      <c r="G70" s="395"/>
      <c r="H70" s="396"/>
      <c r="I70" s="43">
        <f t="shared" si="32"/>
        <v>1736.502575742752</v>
      </c>
      <c r="K70" s="297">
        <v>0</v>
      </c>
    </row>
    <row r="71" spans="1:11" ht="15">
      <c r="A71" s="29" t="s">
        <v>24</v>
      </c>
      <c r="B71" s="395"/>
      <c r="C71" s="400"/>
      <c r="D71" s="400"/>
      <c r="E71" s="396"/>
      <c r="F71" s="52">
        <f t="shared" si="33"/>
        <v>0</v>
      </c>
      <c r="G71" s="395"/>
      <c r="H71" s="396"/>
      <c r="I71" s="40">
        <f t="shared" si="32"/>
        <v>0</v>
      </c>
      <c r="K71" s="297">
        <v>0</v>
      </c>
    </row>
    <row r="72" spans="1:11" ht="15">
      <c r="A72" s="28" t="s">
        <v>56</v>
      </c>
      <c r="B72" s="395"/>
      <c r="C72" s="400"/>
      <c r="D72" s="400"/>
      <c r="E72" s="396"/>
      <c r="F72" s="299">
        <f t="shared" si="33"/>
        <v>0.23136256970519753</v>
      </c>
      <c r="G72" s="395"/>
      <c r="H72" s="396"/>
      <c r="I72" s="43">
        <f t="shared" si="32"/>
        <v>0.23136256970519753</v>
      </c>
      <c r="K72" s="297">
        <v>0</v>
      </c>
    </row>
    <row r="73" spans="1:11" ht="15">
      <c r="A73" s="29" t="s">
        <v>22</v>
      </c>
      <c r="B73" s="395"/>
      <c r="C73" s="400"/>
      <c r="D73" s="400"/>
      <c r="E73" s="396"/>
      <c r="F73" s="52">
        <f t="shared" si="33"/>
        <v>92.544095216301457</v>
      </c>
      <c r="G73" s="395"/>
      <c r="H73" s="396"/>
      <c r="I73" s="40">
        <f t="shared" si="32"/>
        <v>92.544095216301457</v>
      </c>
      <c r="K73" s="297">
        <v>0</v>
      </c>
    </row>
    <row r="74" spans="1:11" ht="15">
      <c r="A74" s="28" t="s">
        <v>21</v>
      </c>
      <c r="B74" s="395"/>
      <c r="C74" s="400"/>
      <c r="D74" s="400"/>
      <c r="E74" s="396"/>
      <c r="F74" s="299">
        <f t="shared" si="33"/>
        <v>0</v>
      </c>
      <c r="G74" s="395"/>
      <c r="H74" s="396"/>
      <c r="I74" s="43">
        <f t="shared" si="32"/>
        <v>0</v>
      </c>
      <c r="K74" s="297">
        <v>0</v>
      </c>
    </row>
    <row r="75" spans="1:11" ht="15">
      <c r="A75" s="30" t="s">
        <v>60</v>
      </c>
      <c r="B75" s="395"/>
      <c r="C75" s="400"/>
      <c r="D75" s="400"/>
      <c r="E75" s="396"/>
      <c r="F75" s="52">
        <f t="shared" si="33"/>
        <v>0</v>
      </c>
      <c r="G75" s="395"/>
      <c r="H75" s="396"/>
      <c r="I75" s="40">
        <f t="shared" si="32"/>
        <v>0</v>
      </c>
      <c r="K75" s="297">
        <v>0</v>
      </c>
    </row>
    <row r="76" spans="1:11">
      <c r="A76" s="57" t="s">
        <v>23</v>
      </c>
      <c r="B76" s="395"/>
      <c r="C76" s="400"/>
      <c r="D76" s="400"/>
      <c r="E76" s="396"/>
      <c r="F76" s="300">
        <f t="shared" si="33"/>
        <v>0</v>
      </c>
      <c r="G76" s="395"/>
      <c r="H76" s="396"/>
      <c r="I76" s="63">
        <f t="shared" si="32"/>
        <v>0</v>
      </c>
      <c r="K76" s="297">
        <v>0</v>
      </c>
    </row>
    <row r="77" spans="1:11">
      <c r="A77" s="58" t="s">
        <v>19</v>
      </c>
      <c r="B77" s="395"/>
      <c r="C77" s="400"/>
      <c r="D77" s="400"/>
      <c r="E77" s="396"/>
      <c r="F77" s="301">
        <f t="shared" si="33"/>
        <v>0</v>
      </c>
      <c r="G77" s="395"/>
      <c r="H77" s="396"/>
      <c r="I77" s="66">
        <f t="shared" si="32"/>
        <v>0</v>
      </c>
      <c r="K77" s="297">
        <v>0</v>
      </c>
    </row>
    <row r="78" spans="1:11">
      <c r="A78" s="57" t="s">
        <v>20</v>
      </c>
      <c r="B78" s="395"/>
      <c r="C78" s="400"/>
      <c r="D78" s="400"/>
      <c r="E78" s="396"/>
      <c r="F78" s="300">
        <f t="shared" si="33"/>
        <v>0</v>
      </c>
      <c r="G78" s="395"/>
      <c r="H78" s="396"/>
      <c r="I78" s="63">
        <f t="shared" si="32"/>
        <v>0</v>
      </c>
      <c r="K78" s="297">
        <v>0</v>
      </c>
    </row>
    <row r="79" spans="1:11" ht="15" thickBot="1">
      <c r="A79" s="59" t="s">
        <v>11</v>
      </c>
      <c r="B79" s="397"/>
      <c r="C79" s="401"/>
      <c r="D79" s="401"/>
      <c r="E79" s="398"/>
      <c r="F79" s="302">
        <f t="shared" si="33"/>
        <v>0</v>
      </c>
      <c r="G79" s="397"/>
      <c r="H79" s="398"/>
      <c r="I79" s="68">
        <f t="shared" si="32"/>
        <v>0</v>
      </c>
      <c r="K79" s="297">
        <v>0</v>
      </c>
    </row>
    <row r="80" spans="1:11" ht="15">
      <c r="A80" s="35" t="s">
        <v>26</v>
      </c>
      <c r="B80" s="69">
        <v>0</v>
      </c>
      <c r="C80" s="69">
        <v>0</v>
      </c>
      <c r="D80" s="69">
        <v>0</v>
      </c>
      <c r="E80" s="69">
        <v>0</v>
      </c>
      <c r="F80" s="303">
        <f>SUM(F59:F75)</f>
        <v>28523.853276513601</v>
      </c>
      <c r="G80" s="69">
        <v>0</v>
      </c>
      <c r="H80" s="70">
        <v>0</v>
      </c>
      <c r="I80" s="40">
        <f>SUM(I59:I75)</f>
        <v>28523.853276513601</v>
      </c>
      <c r="K80" s="304">
        <v>0</v>
      </c>
    </row>
    <row r="81" spans="1:11" s="14" customFormat="1" ht="15" thickBot="1">
      <c r="A81" s="32" t="s">
        <v>83</v>
      </c>
      <c r="B81" s="49">
        <f>B80/$I$80</f>
        <v>0</v>
      </c>
      <c r="C81" s="49">
        <f t="shared" ref="C81:I81" si="34">C80/$I$80</f>
        <v>0</v>
      </c>
      <c r="D81" s="49">
        <f t="shared" si="34"/>
        <v>0</v>
      </c>
      <c r="E81" s="49">
        <f t="shared" si="34"/>
        <v>0</v>
      </c>
      <c r="F81" s="49">
        <f t="shared" si="34"/>
        <v>1</v>
      </c>
      <c r="G81" s="49">
        <f t="shared" si="34"/>
        <v>0</v>
      </c>
      <c r="H81" s="49">
        <f t="shared" si="34"/>
        <v>0</v>
      </c>
      <c r="I81" s="50">
        <f t="shared" si="34"/>
        <v>1</v>
      </c>
      <c r="J81" s="5"/>
    </row>
    <row r="82" spans="1:11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1" ht="15">
      <c r="A85" s="27" t="s">
        <v>7</v>
      </c>
      <c r="B85" s="38">
        <f>+B579+B605+B631</f>
        <v>104.41043134288546</v>
      </c>
      <c r="C85" s="38">
        <f t="shared" ref="C85:H85" si="35">+C579+C605+C631</f>
        <v>0</v>
      </c>
      <c r="D85" s="38">
        <f t="shared" si="35"/>
        <v>12.031818688273701</v>
      </c>
      <c r="E85" s="38">
        <f t="shared" si="35"/>
        <v>0</v>
      </c>
      <c r="F85" s="38">
        <f t="shared" si="35"/>
        <v>0</v>
      </c>
      <c r="G85" s="38">
        <f t="shared" si="35"/>
        <v>0</v>
      </c>
      <c r="H85" s="39">
        <f t="shared" si="35"/>
        <v>0</v>
      </c>
      <c r="I85" s="40">
        <f>SUM(B85:H85)</f>
        <v>116.44225003115916</v>
      </c>
      <c r="K85" s="297">
        <v>0</v>
      </c>
    </row>
    <row r="86" spans="1:11" ht="15">
      <c r="A86" s="28" t="s">
        <v>8</v>
      </c>
      <c r="B86" s="41">
        <f t="shared" ref="B86:H86" si="36">+B580+B606+B632</f>
        <v>104.99265351245036</v>
      </c>
      <c r="C86" s="41">
        <f t="shared" si="36"/>
        <v>0</v>
      </c>
      <c r="D86" s="41">
        <f t="shared" si="36"/>
        <v>13.127377442968221</v>
      </c>
      <c r="E86" s="41">
        <f t="shared" si="36"/>
        <v>0</v>
      </c>
      <c r="F86" s="41">
        <f t="shared" si="36"/>
        <v>0</v>
      </c>
      <c r="G86" s="41">
        <f t="shared" si="36"/>
        <v>0</v>
      </c>
      <c r="H86" s="42">
        <f t="shared" si="36"/>
        <v>0</v>
      </c>
      <c r="I86" s="43">
        <f t="shared" ref="I86:I105" si="37">SUM(B86:H86)</f>
        <v>118.12003095541858</v>
      </c>
      <c r="K86" s="297">
        <v>0</v>
      </c>
    </row>
    <row r="87" spans="1:11" ht="15">
      <c r="A87" s="29" t="s">
        <v>10</v>
      </c>
      <c r="B87" s="44">
        <f t="shared" ref="B87:H87" si="38">+B581+B607+B633</f>
        <v>67.584097046488196</v>
      </c>
      <c r="C87" s="44">
        <f t="shared" si="38"/>
        <v>0</v>
      </c>
      <c r="D87" s="44">
        <f t="shared" si="38"/>
        <v>3.4536789897667188</v>
      </c>
      <c r="E87" s="44">
        <f t="shared" si="38"/>
        <v>0</v>
      </c>
      <c r="F87" s="44">
        <f t="shared" si="38"/>
        <v>0</v>
      </c>
      <c r="G87" s="44">
        <f t="shared" si="38"/>
        <v>0</v>
      </c>
      <c r="H87" s="45">
        <f t="shared" si="38"/>
        <v>0</v>
      </c>
      <c r="I87" s="40">
        <f t="shared" si="37"/>
        <v>71.037776036254911</v>
      </c>
      <c r="K87" s="297">
        <v>0</v>
      </c>
    </row>
    <row r="88" spans="1:11" ht="15">
      <c r="A88" s="28" t="s">
        <v>52</v>
      </c>
      <c r="B88" s="41">
        <f t="shared" ref="B88:H88" si="39">+B582+B608+B634</f>
        <v>0</v>
      </c>
      <c r="C88" s="41">
        <f t="shared" si="39"/>
        <v>0</v>
      </c>
      <c r="D88" s="41">
        <f t="shared" si="39"/>
        <v>0</v>
      </c>
      <c r="E88" s="41">
        <f t="shared" si="39"/>
        <v>0</v>
      </c>
      <c r="F88" s="41">
        <f t="shared" si="39"/>
        <v>0</v>
      </c>
      <c r="G88" s="41">
        <f t="shared" si="39"/>
        <v>0</v>
      </c>
      <c r="H88" s="42">
        <f t="shared" si="39"/>
        <v>0</v>
      </c>
      <c r="I88" s="43">
        <f t="shared" si="37"/>
        <v>0</v>
      </c>
      <c r="K88" s="297">
        <v>0</v>
      </c>
    </row>
    <row r="89" spans="1:11" ht="15">
      <c r="A89" s="29" t="s">
        <v>16</v>
      </c>
      <c r="B89" s="44">
        <f t="shared" ref="B89:H89" si="40">+B583+B609+B635</f>
        <v>1836.1957778250612</v>
      </c>
      <c r="C89" s="44">
        <f t="shared" si="40"/>
        <v>54.093253138748011</v>
      </c>
      <c r="D89" s="44">
        <f t="shared" si="40"/>
        <v>122.1601320672038</v>
      </c>
      <c r="E89" s="44">
        <f t="shared" si="40"/>
        <v>25.415460950508219</v>
      </c>
      <c r="F89" s="44">
        <f t="shared" si="40"/>
        <v>0</v>
      </c>
      <c r="G89" s="44">
        <f t="shared" si="40"/>
        <v>0</v>
      </c>
      <c r="H89" s="45">
        <f t="shared" si="40"/>
        <v>0</v>
      </c>
      <c r="I89" s="40">
        <f t="shared" si="37"/>
        <v>2037.8646239815214</v>
      </c>
      <c r="K89" s="297">
        <v>0</v>
      </c>
    </row>
    <row r="90" spans="1:11" ht="15">
      <c r="A90" s="28" t="s">
        <v>64</v>
      </c>
      <c r="B90" s="41">
        <f t="shared" ref="B90:H90" si="41">+B584+B610+B636</f>
        <v>9828.7964490759769</v>
      </c>
      <c r="C90" s="41">
        <f t="shared" si="41"/>
        <v>39.601142198508512</v>
      </c>
      <c r="D90" s="41">
        <f t="shared" si="41"/>
        <v>615.41715467948552</v>
      </c>
      <c r="E90" s="41">
        <f t="shared" si="41"/>
        <v>0</v>
      </c>
      <c r="F90" s="41">
        <f t="shared" si="41"/>
        <v>0</v>
      </c>
      <c r="G90" s="41">
        <f t="shared" si="41"/>
        <v>0</v>
      </c>
      <c r="H90" s="42">
        <f t="shared" si="41"/>
        <v>0</v>
      </c>
      <c r="I90" s="43">
        <f t="shared" si="37"/>
        <v>10483.81474595397</v>
      </c>
      <c r="K90" s="297">
        <v>0</v>
      </c>
    </row>
    <row r="91" spans="1:11" ht="15">
      <c r="A91" s="29" t="s">
        <v>54</v>
      </c>
      <c r="B91" s="44">
        <f t="shared" ref="B91:H91" si="42">+B585+B611+B637</f>
        <v>0</v>
      </c>
      <c r="C91" s="44">
        <f t="shared" si="42"/>
        <v>0.32283739764534686</v>
      </c>
      <c r="D91" s="44">
        <f t="shared" si="42"/>
        <v>0.28607092947929802</v>
      </c>
      <c r="E91" s="44">
        <f t="shared" si="42"/>
        <v>149.11682519157847</v>
      </c>
      <c r="F91" s="44">
        <f t="shared" si="42"/>
        <v>618.81735624891019</v>
      </c>
      <c r="G91" s="44">
        <f t="shared" si="42"/>
        <v>0</v>
      </c>
      <c r="H91" s="45">
        <f t="shared" si="42"/>
        <v>0</v>
      </c>
      <c r="I91" s="40">
        <f t="shared" si="37"/>
        <v>768.54308976761331</v>
      </c>
      <c r="K91" s="297">
        <v>0</v>
      </c>
    </row>
    <row r="92" spans="1:11" ht="15">
      <c r="A92" s="28" t="s">
        <v>12</v>
      </c>
      <c r="B92" s="41">
        <f t="shared" ref="B92:H92" si="43">+B586+B612+B638</f>
        <v>0</v>
      </c>
      <c r="C92" s="41">
        <f t="shared" si="43"/>
        <v>0</v>
      </c>
      <c r="D92" s="41">
        <f t="shared" si="43"/>
        <v>4.7872592673615877E-2</v>
      </c>
      <c r="E92" s="41">
        <f t="shared" si="43"/>
        <v>25.220084903815419</v>
      </c>
      <c r="F92" s="41">
        <f t="shared" si="43"/>
        <v>0</v>
      </c>
      <c r="G92" s="41">
        <f t="shared" si="43"/>
        <v>0</v>
      </c>
      <c r="H92" s="42">
        <f t="shared" si="43"/>
        <v>0</v>
      </c>
      <c r="I92" s="43">
        <f t="shared" si="37"/>
        <v>25.267957496489036</v>
      </c>
      <c r="K92" s="297">
        <v>0</v>
      </c>
    </row>
    <row r="93" spans="1:11" ht="15">
      <c r="A93" s="29" t="s">
        <v>55</v>
      </c>
      <c r="B93" s="44">
        <f t="shared" ref="B93:H93" si="44">+B587+B613+B639</f>
        <v>0</v>
      </c>
      <c r="C93" s="44">
        <f t="shared" si="44"/>
        <v>0</v>
      </c>
      <c r="D93" s="44">
        <f t="shared" si="44"/>
        <v>0</v>
      </c>
      <c r="E93" s="44">
        <f t="shared" si="44"/>
        <v>18.591557642530638</v>
      </c>
      <c r="F93" s="44">
        <f t="shared" si="44"/>
        <v>0</v>
      </c>
      <c r="G93" s="44">
        <f t="shared" si="44"/>
        <v>0</v>
      </c>
      <c r="H93" s="45">
        <f t="shared" si="44"/>
        <v>0</v>
      </c>
      <c r="I93" s="40">
        <f t="shared" si="37"/>
        <v>18.591557642530638</v>
      </c>
      <c r="K93" s="297">
        <v>0</v>
      </c>
    </row>
    <row r="94" spans="1:11" ht="15">
      <c r="A94" s="28" t="s">
        <v>17</v>
      </c>
      <c r="B94" s="41">
        <f t="shared" ref="B94:H94" si="45">+B588+B614+B640</f>
        <v>334.29587860931815</v>
      </c>
      <c r="C94" s="41">
        <f t="shared" si="45"/>
        <v>1.4622130934098974</v>
      </c>
      <c r="D94" s="41">
        <f t="shared" si="45"/>
        <v>38.949631412516759</v>
      </c>
      <c r="E94" s="41">
        <f t="shared" si="45"/>
        <v>4.8182121307900223</v>
      </c>
      <c r="F94" s="41">
        <f t="shared" si="45"/>
        <v>0</v>
      </c>
      <c r="G94" s="41">
        <f t="shared" si="45"/>
        <v>0</v>
      </c>
      <c r="H94" s="42">
        <f t="shared" si="45"/>
        <v>0</v>
      </c>
      <c r="I94" s="43">
        <f t="shared" si="37"/>
        <v>379.52593524603481</v>
      </c>
      <c r="K94" s="297">
        <v>0</v>
      </c>
    </row>
    <row r="95" spans="1:11" ht="15">
      <c r="A95" s="29" t="s">
        <v>139</v>
      </c>
      <c r="B95" s="44">
        <f t="shared" ref="B95:H95" si="46">+B589+B615+B641</f>
        <v>1881.6777278123457</v>
      </c>
      <c r="C95" s="44">
        <f t="shared" si="46"/>
        <v>192.18533491478308</v>
      </c>
      <c r="D95" s="44">
        <f t="shared" si="46"/>
        <v>246.12975193793014</v>
      </c>
      <c r="E95" s="44">
        <f t="shared" si="46"/>
        <v>29.514162037568116</v>
      </c>
      <c r="F95" s="44">
        <f t="shared" si="46"/>
        <v>0</v>
      </c>
      <c r="G95" s="44">
        <f t="shared" si="46"/>
        <v>0</v>
      </c>
      <c r="H95" s="45">
        <f t="shared" si="46"/>
        <v>0</v>
      </c>
      <c r="I95" s="40">
        <f>SUM(B95:H95)</f>
        <v>2349.5069767026266</v>
      </c>
      <c r="K95" s="297">
        <v>0</v>
      </c>
    </row>
    <row r="96" spans="1:11" ht="15">
      <c r="A96" s="28" t="s">
        <v>25</v>
      </c>
      <c r="B96" s="41">
        <f t="shared" ref="B96:H96" si="47">+B590+B616+B642</f>
        <v>1735.6556958033773</v>
      </c>
      <c r="C96" s="41">
        <f t="shared" si="47"/>
        <v>7.9041341411132768E-2</v>
      </c>
      <c r="D96" s="41">
        <f t="shared" si="47"/>
        <v>2690.3885652078816</v>
      </c>
      <c r="E96" s="41">
        <f t="shared" si="47"/>
        <v>3271.5144220150523</v>
      </c>
      <c r="F96" s="41">
        <f t="shared" si="47"/>
        <v>0</v>
      </c>
      <c r="G96" s="41">
        <f t="shared" si="47"/>
        <v>1882.1396745790291</v>
      </c>
      <c r="H96" s="42">
        <f t="shared" si="47"/>
        <v>0.76756562294463682</v>
      </c>
      <c r="I96" s="43">
        <f t="shared" si="37"/>
        <v>9580.5449645696954</v>
      </c>
      <c r="K96" s="297">
        <v>0</v>
      </c>
    </row>
    <row r="97" spans="1:11" ht="15">
      <c r="A97" s="29" t="s">
        <v>24</v>
      </c>
      <c r="B97" s="44">
        <f t="shared" ref="B97:H97" si="48">+B591+B617+B643</f>
        <v>937.36623120380011</v>
      </c>
      <c r="C97" s="44">
        <f t="shared" si="48"/>
        <v>1.3077520024349401</v>
      </c>
      <c r="D97" s="44">
        <f t="shared" si="48"/>
        <v>167.266758841979</v>
      </c>
      <c r="E97" s="44">
        <f t="shared" si="48"/>
        <v>0</v>
      </c>
      <c r="F97" s="44">
        <f t="shared" si="48"/>
        <v>0</v>
      </c>
      <c r="G97" s="44">
        <f t="shared" si="48"/>
        <v>0</v>
      </c>
      <c r="H97" s="45">
        <f t="shared" si="48"/>
        <v>0</v>
      </c>
      <c r="I97" s="40">
        <f t="shared" si="37"/>
        <v>1105.9407420482141</v>
      </c>
      <c r="K97" s="297">
        <v>0</v>
      </c>
    </row>
    <row r="98" spans="1:11" ht="15">
      <c r="A98" s="28" t="s">
        <v>56</v>
      </c>
      <c r="B98" s="41">
        <f t="shared" ref="B98:H98" si="49">+B592+B618+B644</f>
        <v>3828.021823431246</v>
      </c>
      <c r="C98" s="41">
        <f t="shared" si="49"/>
        <v>7.0573732105583833</v>
      </c>
      <c r="D98" s="41">
        <f t="shared" si="49"/>
        <v>478.6067614213253</v>
      </c>
      <c r="E98" s="41">
        <f t="shared" si="49"/>
        <v>0</v>
      </c>
      <c r="F98" s="41">
        <f t="shared" si="49"/>
        <v>0</v>
      </c>
      <c r="G98" s="41">
        <f t="shared" si="49"/>
        <v>0</v>
      </c>
      <c r="H98" s="42">
        <f t="shared" si="49"/>
        <v>0</v>
      </c>
      <c r="I98" s="43">
        <f t="shared" si="37"/>
        <v>4313.6859580631299</v>
      </c>
      <c r="K98" s="297">
        <v>0</v>
      </c>
    </row>
    <row r="99" spans="1:11" ht="15">
      <c r="A99" s="29" t="s">
        <v>22</v>
      </c>
      <c r="B99" s="44">
        <f t="shared" ref="B99:H99" si="50">+B593+B619+B645</f>
        <v>619.66987786657114</v>
      </c>
      <c r="C99" s="44">
        <f t="shared" si="50"/>
        <v>0</v>
      </c>
      <c r="D99" s="44">
        <f t="shared" si="50"/>
        <v>43.486505492854022</v>
      </c>
      <c r="E99" s="44">
        <f t="shared" si="50"/>
        <v>0</v>
      </c>
      <c r="F99" s="44">
        <f t="shared" si="50"/>
        <v>0.41560194729739836</v>
      </c>
      <c r="G99" s="44">
        <f t="shared" si="50"/>
        <v>0</v>
      </c>
      <c r="H99" s="45">
        <f t="shared" si="50"/>
        <v>0</v>
      </c>
      <c r="I99" s="40">
        <f t="shared" si="37"/>
        <v>663.57198530672258</v>
      </c>
      <c r="K99" s="297">
        <v>0</v>
      </c>
    </row>
    <row r="100" spans="1:11" ht="15">
      <c r="A100" s="28" t="s">
        <v>21</v>
      </c>
      <c r="B100" s="41">
        <f t="shared" ref="B100:H100" si="51">+B594+B620+B646</f>
        <v>62.435321273161328</v>
      </c>
      <c r="C100" s="41">
        <f t="shared" si="51"/>
        <v>0</v>
      </c>
      <c r="D100" s="41">
        <f t="shared" si="51"/>
        <v>1.1535710755667627</v>
      </c>
      <c r="E100" s="41">
        <f t="shared" si="51"/>
        <v>0</v>
      </c>
      <c r="F100" s="41">
        <f t="shared" si="51"/>
        <v>0</v>
      </c>
      <c r="G100" s="41">
        <f t="shared" si="51"/>
        <v>0</v>
      </c>
      <c r="H100" s="42">
        <f t="shared" si="51"/>
        <v>0</v>
      </c>
      <c r="I100" s="43">
        <f t="shared" si="37"/>
        <v>63.588892348728088</v>
      </c>
      <c r="K100" s="297">
        <v>0</v>
      </c>
    </row>
    <row r="101" spans="1:11" ht="15">
      <c r="A101" s="30" t="s">
        <v>60</v>
      </c>
      <c r="B101" s="44">
        <f t="shared" ref="B101:H101" si="52">+B595+B621+B647</f>
        <v>285.82141694017133</v>
      </c>
      <c r="C101" s="44">
        <f t="shared" si="52"/>
        <v>0</v>
      </c>
      <c r="D101" s="44">
        <f t="shared" si="52"/>
        <v>284.82043070337215</v>
      </c>
      <c r="E101" s="44">
        <f t="shared" si="52"/>
        <v>0</v>
      </c>
      <c r="F101" s="44">
        <f t="shared" si="52"/>
        <v>0</v>
      </c>
      <c r="G101" s="44">
        <f t="shared" si="52"/>
        <v>0</v>
      </c>
      <c r="H101" s="45">
        <f t="shared" si="52"/>
        <v>0</v>
      </c>
      <c r="I101" s="40">
        <f t="shared" si="37"/>
        <v>570.64184764354354</v>
      </c>
      <c r="K101" s="297">
        <v>0</v>
      </c>
    </row>
    <row r="102" spans="1:11">
      <c r="A102" s="57" t="s">
        <v>23</v>
      </c>
      <c r="B102" s="61">
        <f t="shared" ref="B102:H102" si="53">+B596+B622+B648</f>
        <v>285.82141694017133</v>
      </c>
      <c r="C102" s="61">
        <f t="shared" si="53"/>
        <v>0</v>
      </c>
      <c r="D102" s="61">
        <f t="shared" si="53"/>
        <v>284.82043070337215</v>
      </c>
      <c r="E102" s="61">
        <f t="shared" si="53"/>
        <v>0</v>
      </c>
      <c r="F102" s="61">
        <f t="shared" si="53"/>
        <v>0</v>
      </c>
      <c r="G102" s="61">
        <f t="shared" si="53"/>
        <v>0</v>
      </c>
      <c r="H102" s="62">
        <f t="shared" si="53"/>
        <v>0</v>
      </c>
      <c r="I102" s="63">
        <f t="shared" si="37"/>
        <v>570.64184764354354</v>
      </c>
      <c r="K102" s="297">
        <v>0</v>
      </c>
    </row>
    <row r="103" spans="1:11">
      <c r="A103" s="58" t="s">
        <v>19</v>
      </c>
      <c r="B103" s="64">
        <f t="shared" ref="B103:H103" si="54">+B597+B623+B649</f>
        <v>0</v>
      </c>
      <c r="C103" s="64">
        <f t="shared" si="54"/>
        <v>0</v>
      </c>
      <c r="D103" s="64">
        <f t="shared" si="54"/>
        <v>0</v>
      </c>
      <c r="E103" s="64">
        <f t="shared" si="54"/>
        <v>0</v>
      </c>
      <c r="F103" s="64">
        <f t="shared" si="54"/>
        <v>0</v>
      </c>
      <c r="G103" s="64">
        <f t="shared" si="54"/>
        <v>0</v>
      </c>
      <c r="H103" s="65">
        <f t="shared" si="54"/>
        <v>0</v>
      </c>
      <c r="I103" s="66">
        <f t="shared" si="37"/>
        <v>0</v>
      </c>
      <c r="K103" s="297">
        <v>0</v>
      </c>
    </row>
    <row r="104" spans="1:11">
      <c r="A104" s="57" t="s">
        <v>20</v>
      </c>
      <c r="B104" s="61">
        <f t="shared" ref="B104:H104" si="55">+B598+B624+B650</f>
        <v>0</v>
      </c>
      <c r="C104" s="61">
        <f t="shared" si="55"/>
        <v>0</v>
      </c>
      <c r="D104" s="61">
        <f t="shared" si="55"/>
        <v>0</v>
      </c>
      <c r="E104" s="61">
        <f t="shared" si="55"/>
        <v>0</v>
      </c>
      <c r="F104" s="61">
        <f t="shared" si="55"/>
        <v>0</v>
      </c>
      <c r="G104" s="61">
        <f t="shared" si="55"/>
        <v>0</v>
      </c>
      <c r="H104" s="62">
        <f t="shared" si="55"/>
        <v>0</v>
      </c>
      <c r="I104" s="63">
        <f t="shared" si="37"/>
        <v>0</v>
      </c>
      <c r="K104" s="297">
        <v>0</v>
      </c>
    </row>
    <row r="105" spans="1:11" ht="15" thickBot="1">
      <c r="A105" s="59" t="s">
        <v>11</v>
      </c>
      <c r="B105" s="54">
        <f t="shared" ref="B105:H105" si="56">+B599+B625+B651</f>
        <v>0</v>
      </c>
      <c r="C105" s="54">
        <f t="shared" si="56"/>
        <v>0</v>
      </c>
      <c r="D105" s="54">
        <f t="shared" si="56"/>
        <v>0</v>
      </c>
      <c r="E105" s="54">
        <f t="shared" si="56"/>
        <v>0</v>
      </c>
      <c r="F105" s="54">
        <f t="shared" si="56"/>
        <v>0</v>
      </c>
      <c r="G105" s="54">
        <f t="shared" si="56"/>
        <v>0</v>
      </c>
      <c r="H105" s="67">
        <f t="shared" si="56"/>
        <v>0</v>
      </c>
      <c r="I105" s="68">
        <f t="shared" si="37"/>
        <v>0</v>
      </c>
      <c r="K105" s="297">
        <v>0</v>
      </c>
    </row>
    <row r="106" spans="1:11" ht="15">
      <c r="A106" s="35" t="s">
        <v>26</v>
      </c>
      <c r="B106" s="69">
        <f>SUM(B85:B101)</f>
        <v>21626.923381742854</v>
      </c>
      <c r="C106" s="69">
        <f t="shared" ref="C106:I106" si="57">SUM(C85:C101)</f>
        <v>296.10894729749936</v>
      </c>
      <c r="D106" s="69">
        <f t="shared" si="57"/>
        <v>4717.3260814832765</v>
      </c>
      <c r="E106" s="69">
        <f t="shared" si="57"/>
        <v>3524.190724871843</v>
      </c>
      <c r="F106" s="69">
        <f>SUM(F85:F101)</f>
        <v>619.23295819620762</v>
      </c>
      <c r="G106" s="69">
        <f t="shared" si="57"/>
        <v>1882.1396745790291</v>
      </c>
      <c r="H106" s="69">
        <f t="shared" si="57"/>
        <v>0.76756562294463682</v>
      </c>
      <c r="I106" s="40">
        <f t="shared" si="57"/>
        <v>32666.689333793653</v>
      </c>
      <c r="K106" s="297">
        <v>0</v>
      </c>
    </row>
    <row r="107" spans="1:11" s="13" customFormat="1" ht="15" thickBot="1">
      <c r="A107" s="60" t="s">
        <v>83</v>
      </c>
      <c r="B107" s="49">
        <f>B106/$I$106</f>
        <v>0.66204821556158822</v>
      </c>
      <c r="C107" s="49">
        <f t="shared" ref="C107:I107" si="58">C106/$I$106</f>
        <v>9.0645533213301478E-3</v>
      </c>
      <c r="D107" s="49">
        <f t="shared" si="58"/>
        <v>0.1444078410665022</v>
      </c>
      <c r="E107" s="49">
        <f t="shared" si="58"/>
        <v>0.10788331467756274</v>
      </c>
      <c r="F107" s="49">
        <f t="shared" si="58"/>
        <v>1.8956097811712185E-2</v>
      </c>
      <c r="G107" s="49">
        <f t="shared" si="58"/>
        <v>5.7616480670784037E-2</v>
      </c>
      <c r="H107" s="71">
        <f t="shared" si="58"/>
        <v>2.3496890520539867E-5</v>
      </c>
      <c r="I107" s="50">
        <f t="shared" si="58"/>
        <v>1</v>
      </c>
      <c r="J107" s="5"/>
    </row>
    <row r="108" spans="1:11" ht="15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1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1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59">SUM(B112:H112)</f>
        <v>0</v>
      </c>
    </row>
    <row r="113" spans="1:9" ht="15">
      <c r="A113" s="29" t="s">
        <v>10</v>
      </c>
      <c r="B113" s="44">
        <v>2.5088920907325861E-4</v>
      </c>
      <c r="C113" s="44">
        <v>0</v>
      </c>
      <c r="D113" s="44">
        <v>347.73394911079095</v>
      </c>
      <c r="E113" s="44">
        <v>0</v>
      </c>
      <c r="F113" s="457"/>
      <c r="G113" s="44">
        <v>0</v>
      </c>
      <c r="H113" s="45">
        <v>0</v>
      </c>
      <c r="I113" s="40">
        <f t="shared" si="59"/>
        <v>347.73420000000004</v>
      </c>
    </row>
    <row r="114" spans="1:9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59"/>
        <v>0</v>
      </c>
    </row>
    <row r="115" spans="1:9" ht="15">
      <c r="A115" s="29" t="s">
        <v>16</v>
      </c>
      <c r="B115" s="44">
        <v>1.3962609146580967E-2</v>
      </c>
      <c r="C115" s="44">
        <v>0.35035158513948639</v>
      </c>
      <c r="D115" s="44">
        <v>2.092273222796746</v>
      </c>
      <c r="E115" s="44">
        <v>0</v>
      </c>
      <c r="F115" s="457"/>
      <c r="G115" s="44">
        <v>0</v>
      </c>
      <c r="H115" s="45">
        <v>0</v>
      </c>
      <c r="I115" s="40">
        <f t="shared" si="59"/>
        <v>2.4565874170828135</v>
      </c>
    </row>
    <row r="116" spans="1:9" ht="15">
      <c r="A116" s="28" t="s">
        <v>64</v>
      </c>
      <c r="B116" s="41">
        <v>0</v>
      </c>
      <c r="C116" s="41">
        <v>0</v>
      </c>
      <c r="D116" s="41">
        <v>1.3268071963666759</v>
      </c>
      <c r="E116" s="41">
        <v>0</v>
      </c>
      <c r="F116" s="457"/>
      <c r="G116" s="41">
        <v>0</v>
      </c>
      <c r="H116" s="42">
        <v>0</v>
      </c>
      <c r="I116" s="43">
        <f t="shared" si="59"/>
        <v>1.3268071963666759</v>
      </c>
    </row>
    <row r="117" spans="1:9" ht="15">
      <c r="A117" s="29" t="s">
        <v>54</v>
      </c>
      <c r="B117" s="44">
        <v>4.1599813746685116E-3</v>
      </c>
      <c r="C117" s="44">
        <v>0</v>
      </c>
      <c r="D117" s="44">
        <v>0</v>
      </c>
      <c r="E117" s="44">
        <v>2.495988824801107E-2</v>
      </c>
      <c r="F117" s="457"/>
      <c r="G117" s="44">
        <v>0</v>
      </c>
      <c r="H117" s="45">
        <v>0</v>
      </c>
      <c r="I117" s="40">
        <f t="shared" si="59"/>
        <v>2.9119869622679581E-2</v>
      </c>
    </row>
    <row r="118" spans="1:9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59"/>
        <v>0</v>
      </c>
    </row>
    <row r="119" spans="1:9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59"/>
        <v>0</v>
      </c>
    </row>
    <row r="120" spans="1:9" ht="15">
      <c r="A120" s="28" t="s">
        <v>17</v>
      </c>
      <c r="B120" s="41">
        <v>0.17540735543632882</v>
      </c>
      <c r="C120" s="41">
        <v>0</v>
      </c>
      <c r="D120" s="41">
        <v>3.8725926445636722</v>
      </c>
      <c r="E120" s="41">
        <v>0</v>
      </c>
      <c r="F120" s="457"/>
      <c r="G120" s="41">
        <v>0</v>
      </c>
      <c r="H120" s="42">
        <v>0</v>
      </c>
      <c r="I120" s="43">
        <f t="shared" si="59"/>
        <v>4.0480000000000009</v>
      </c>
    </row>
    <row r="121" spans="1:9" ht="15">
      <c r="A121" s="29" t="s">
        <v>139</v>
      </c>
      <c r="B121" s="44">
        <v>6.4500109229973912</v>
      </c>
      <c r="C121" s="44">
        <v>10.550248980159543</v>
      </c>
      <c r="D121" s="44">
        <v>135.12205093271982</v>
      </c>
      <c r="E121" s="44">
        <v>1.7677672735392587E-3</v>
      </c>
      <c r="F121" s="457"/>
      <c r="G121" s="44">
        <v>0</v>
      </c>
      <c r="H121" s="45">
        <v>0</v>
      </c>
      <c r="I121" s="40">
        <f>SUM(B121:H121)</f>
        <v>152.12407860315031</v>
      </c>
    </row>
    <row r="122" spans="1:9" ht="15">
      <c r="A122" s="28" t="s">
        <v>25</v>
      </c>
      <c r="B122" s="41">
        <v>3.3540234776876128</v>
      </c>
      <c r="C122" s="41">
        <v>5.42898509155944E-2</v>
      </c>
      <c r="D122" s="41">
        <v>39.604111097823264</v>
      </c>
      <c r="E122" s="41">
        <v>69.898356134307789</v>
      </c>
      <c r="F122" s="457"/>
      <c r="G122" s="41">
        <v>8.8105767746097534</v>
      </c>
      <c r="H122" s="42">
        <v>0.13640946328599041</v>
      </c>
      <c r="I122" s="43">
        <f t="shared" si="59"/>
        <v>121.85776679863</v>
      </c>
    </row>
    <row r="123" spans="1:9" ht="15">
      <c r="A123" s="29" t="s">
        <v>24</v>
      </c>
      <c r="B123" s="44">
        <v>0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59"/>
        <v>0</v>
      </c>
    </row>
    <row r="124" spans="1:9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59"/>
        <v>0</v>
      </c>
    </row>
    <row r="125" spans="1:9" ht="15">
      <c r="A125" s="29" t="s">
        <v>22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59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59"/>
        <v>0</v>
      </c>
    </row>
    <row r="127" spans="1:9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59"/>
        <v>0</v>
      </c>
    </row>
    <row r="128" spans="1:9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59"/>
        <v>0</v>
      </c>
    </row>
    <row r="129" spans="1:10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59"/>
        <v>0</v>
      </c>
    </row>
    <row r="130" spans="1:10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59"/>
        <v>0</v>
      </c>
    </row>
    <row r="131" spans="1:10" ht="15" thickBot="1">
      <c r="A131" s="59"/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59"/>
        <v>0</v>
      </c>
    </row>
    <row r="132" spans="1:10" ht="15">
      <c r="A132" s="35" t="s">
        <v>26</v>
      </c>
      <c r="B132" s="69">
        <f>SUM(B111:B127)</f>
        <v>9.9978152358516557</v>
      </c>
      <c r="C132" s="69">
        <f t="shared" ref="C132:H132" si="60">SUM(C111:C127)</f>
        <v>10.954890416214624</v>
      </c>
      <c r="D132" s="69">
        <f t="shared" si="60"/>
        <v>529.7517842050612</v>
      </c>
      <c r="E132" s="69">
        <f t="shared" si="60"/>
        <v>69.925083789829344</v>
      </c>
      <c r="F132" s="69">
        <f>SUM(F111:F127)</f>
        <v>0</v>
      </c>
      <c r="G132" s="69">
        <f t="shared" si="60"/>
        <v>8.8105767746097534</v>
      </c>
      <c r="H132" s="69">
        <f t="shared" si="60"/>
        <v>0.13640946328599041</v>
      </c>
      <c r="I132" s="40">
        <f>SUM(I111:I127)</f>
        <v>629.57655988485249</v>
      </c>
    </row>
    <row r="133" spans="1:10" s="13" customFormat="1" ht="15" thickBot="1">
      <c r="A133" s="32" t="s">
        <v>83</v>
      </c>
      <c r="B133" s="49">
        <f>B132/$I$132</f>
        <v>1.5880221521716475E-2</v>
      </c>
      <c r="C133" s="49">
        <f t="shared" ref="C133:I133" si="61">C132/$I$132</f>
        <v>1.7400410234806454E-2</v>
      </c>
      <c r="D133" s="49">
        <f t="shared" si="61"/>
        <v>0.84144140357123698</v>
      </c>
      <c r="E133" s="49">
        <f t="shared" si="61"/>
        <v>0.1110668475373645</v>
      </c>
      <c r="F133" s="49">
        <f t="shared" si="61"/>
        <v>0</v>
      </c>
      <c r="G133" s="49">
        <f t="shared" si="61"/>
        <v>1.399444854843576E-2</v>
      </c>
      <c r="H133" s="71">
        <f t="shared" si="61"/>
        <v>2.1666858643997047E-4</v>
      </c>
      <c r="I133" s="50">
        <f t="shared" si="61"/>
        <v>1</v>
      </c>
      <c r="J133" s="5"/>
    </row>
    <row r="134" spans="1:1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1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1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1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1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62">SUM(B138:H138)</f>
        <v>0</v>
      </c>
    </row>
    <row r="139" spans="1:10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62"/>
        <v>0</v>
      </c>
    </row>
    <row r="140" spans="1:10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62"/>
        <v>0</v>
      </c>
    </row>
    <row r="141" spans="1:10" ht="15">
      <c r="A141" s="29" t="s">
        <v>16</v>
      </c>
      <c r="B141" s="44">
        <v>2.3582271762906539</v>
      </c>
      <c r="C141" s="44">
        <v>27.486306883417168</v>
      </c>
      <c r="D141" s="44">
        <v>2.6310998370664294</v>
      </c>
      <c r="E141" s="44">
        <v>0</v>
      </c>
      <c r="F141" s="457"/>
      <c r="G141" s="44">
        <v>0</v>
      </c>
      <c r="H141" s="45">
        <v>0</v>
      </c>
      <c r="I141" s="40">
        <f t="shared" si="62"/>
        <v>32.475633896774255</v>
      </c>
    </row>
    <row r="142" spans="1:10" ht="15">
      <c r="A142" s="28" t="s">
        <v>64</v>
      </c>
      <c r="B142" s="41">
        <v>8.160265493693629</v>
      </c>
      <c r="C142" s="41">
        <v>0.92322299740091351</v>
      </c>
      <c r="D142" s="41">
        <v>3.3389898405999707</v>
      </c>
      <c r="E142" s="41">
        <v>0</v>
      </c>
      <c r="F142" s="457"/>
      <c r="G142" s="41">
        <v>0</v>
      </c>
      <c r="H142" s="42">
        <v>0</v>
      </c>
      <c r="I142" s="43">
        <f t="shared" si="62"/>
        <v>12.422478331694514</v>
      </c>
    </row>
    <row r="143" spans="1:10" ht="15">
      <c r="A143" s="29" t="s">
        <v>54</v>
      </c>
      <c r="B143" s="44">
        <v>0</v>
      </c>
      <c r="C143" s="44">
        <v>0</v>
      </c>
      <c r="D143" s="44">
        <v>0.51913971458992503</v>
      </c>
      <c r="E143" s="44">
        <v>0.56784794755652734</v>
      </c>
      <c r="F143" s="457"/>
      <c r="G143" s="44">
        <v>0</v>
      </c>
      <c r="H143" s="45">
        <v>0</v>
      </c>
      <c r="I143" s="40">
        <f t="shared" si="62"/>
        <v>1.0869876621464525</v>
      </c>
    </row>
    <row r="144" spans="1:10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62"/>
        <v>0</v>
      </c>
    </row>
    <row r="145" spans="1:10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62"/>
        <v>0</v>
      </c>
    </row>
    <row r="146" spans="1:10" ht="15">
      <c r="A146" s="28" t="s">
        <v>17</v>
      </c>
      <c r="B146" s="41">
        <v>1.000497419760856E-2</v>
      </c>
      <c r="C146" s="41">
        <v>0</v>
      </c>
      <c r="D146" s="41">
        <v>6.0029845185651361E-2</v>
      </c>
      <c r="E146" s="41">
        <v>0</v>
      </c>
      <c r="F146" s="457"/>
      <c r="G146" s="41">
        <v>0</v>
      </c>
      <c r="H146" s="42">
        <v>0</v>
      </c>
      <c r="I146" s="43">
        <f t="shared" si="62"/>
        <v>7.0034819383259922E-2</v>
      </c>
    </row>
    <row r="147" spans="1:10" ht="15">
      <c r="A147" s="29" t="s">
        <v>139</v>
      </c>
      <c r="B147" s="44">
        <v>224.02514970253807</v>
      </c>
      <c r="C147" s="44">
        <v>1070.7494833675244</v>
      </c>
      <c r="D147" s="44">
        <v>237.40930155371919</v>
      </c>
      <c r="E147" s="44">
        <v>0</v>
      </c>
      <c r="F147" s="457"/>
      <c r="G147" s="44">
        <v>0</v>
      </c>
      <c r="H147" s="45">
        <v>0</v>
      </c>
      <c r="I147" s="40">
        <f>SUM(B147:H147)</f>
        <v>1532.1839346237816</v>
      </c>
    </row>
    <row r="148" spans="1:10" ht="15">
      <c r="A148" s="28" t="s">
        <v>25</v>
      </c>
      <c r="B148" s="41">
        <v>417.39123603932092</v>
      </c>
      <c r="C148" s="41">
        <v>17.572711579168459</v>
      </c>
      <c r="D148" s="41">
        <v>14.601394265382163</v>
      </c>
      <c r="E148" s="41">
        <v>1028.3137003300267</v>
      </c>
      <c r="F148" s="457"/>
      <c r="G148" s="41">
        <v>159.66615559001858</v>
      </c>
      <c r="H148" s="42">
        <v>23.582382432314116</v>
      </c>
      <c r="I148" s="43">
        <f t="shared" si="62"/>
        <v>1661.1275802362309</v>
      </c>
    </row>
    <row r="149" spans="1:10" ht="15">
      <c r="A149" s="29" t="s">
        <v>24</v>
      </c>
      <c r="B149" s="44">
        <v>1.9385713020494157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62"/>
        <v>1.9385713020494157</v>
      </c>
    </row>
    <row r="150" spans="1:10" ht="15">
      <c r="A150" s="28" t="s">
        <v>56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62"/>
        <v>0</v>
      </c>
    </row>
    <row r="151" spans="1:10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62"/>
        <v>0</v>
      </c>
    </row>
    <row r="152" spans="1:10" ht="15">
      <c r="A152" s="28" t="s">
        <v>21</v>
      </c>
      <c r="B152" s="41">
        <v>0</v>
      </c>
      <c r="C152" s="41">
        <v>257.98151851694428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62"/>
        <v>257.98151851694428</v>
      </c>
    </row>
    <row r="153" spans="1:10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62"/>
        <v>0</v>
      </c>
    </row>
    <row r="154" spans="1:10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62"/>
        <v>0</v>
      </c>
    </row>
    <row r="155" spans="1:10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62"/>
        <v>0</v>
      </c>
    </row>
    <row r="156" spans="1:10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62"/>
        <v>0</v>
      </c>
    </row>
    <row r="157" spans="1:10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62"/>
        <v>0</v>
      </c>
    </row>
    <row r="158" spans="1:10" ht="15">
      <c r="A158" s="35" t="s">
        <v>26</v>
      </c>
      <c r="B158" s="69">
        <f>SUM(B137:B153)</f>
        <v>653.8834546880903</v>
      </c>
      <c r="C158" s="69">
        <f t="shared" ref="C158:H158" si="63">SUM(C137:C153)</f>
        <v>1374.7132433444553</v>
      </c>
      <c r="D158" s="69">
        <f t="shared" si="63"/>
        <v>258.55995505654334</v>
      </c>
      <c r="E158" s="69">
        <f t="shared" si="63"/>
        <v>1028.8815482775833</v>
      </c>
      <c r="F158" s="69">
        <f>SUM(F137:F153)</f>
        <v>0</v>
      </c>
      <c r="G158" s="69">
        <f t="shared" si="63"/>
        <v>159.66615559001858</v>
      </c>
      <c r="H158" s="69">
        <f t="shared" si="63"/>
        <v>23.582382432314116</v>
      </c>
      <c r="I158" s="40">
        <f>SUM(I137:I153)</f>
        <v>3499.2867393890042</v>
      </c>
    </row>
    <row r="159" spans="1:10" s="13" customFormat="1" ht="15" thickBot="1">
      <c r="A159" s="32" t="s">
        <v>83</v>
      </c>
      <c r="B159" s="49">
        <f>B158/$I$158</f>
        <v>0.18686192455387698</v>
      </c>
      <c r="C159" s="49">
        <f t="shared" ref="C159:I159" si="64">C158/$I$158</f>
        <v>0.39285527186734298</v>
      </c>
      <c r="D159" s="49">
        <f t="shared" si="64"/>
        <v>7.3889330687341562E-2</v>
      </c>
      <c r="E159" s="49">
        <f t="shared" si="64"/>
        <v>0.29402607585602775</v>
      </c>
      <c r="F159" s="49">
        <f t="shared" si="64"/>
        <v>0</v>
      </c>
      <c r="G159" s="49">
        <f t="shared" si="64"/>
        <v>4.5628200110830935E-2</v>
      </c>
      <c r="H159" s="71">
        <f t="shared" si="64"/>
        <v>6.7391969245800465E-3</v>
      </c>
      <c r="I159" s="50">
        <f t="shared" si="64"/>
        <v>1</v>
      </c>
      <c r="J159" s="5"/>
    </row>
    <row r="160" spans="1:10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65">SUM(B164:H164)</f>
        <v>0</v>
      </c>
    </row>
    <row r="165" spans="1:9" ht="15">
      <c r="A165" s="29" t="s">
        <v>10</v>
      </c>
      <c r="B165" s="44">
        <v>0</v>
      </c>
      <c r="C165" s="44">
        <v>0</v>
      </c>
      <c r="D165" s="44">
        <v>155.26919999999998</v>
      </c>
      <c r="E165" s="44">
        <v>0</v>
      </c>
      <c r="F165" s="457"/>
      <c r="G165" s="44">
        <v>0</v>
      </c>
      <c r="H165" s="45">
        <v>0</v>
      </c>
      <c r="I165" s="40">
        <f t="shared" si="65"/>
        <v>155.26919999999998</v>
      </c>
    </row>
    <row r="166" spans="1:9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65"/>
        <v>0</v>
      </c>
    </row>
    <row r="167" spans="1:9" ht="15">
      <c r="A167" s="29" t="s">
        <v>16</v>
      </c>
      <c r="B167" s="44">
        <v>12.530687704539744</v>
      </c>
      <c r="C167" s="44">
        <v>0</v>
      </c>
      <c r="D167" s="44">
        <v>65.653284125186858</v>
      </c>
      <c r="E167" s="44">
        <v>0</v>
      </c>
      <c r="F167" s="457"/>
      <c r="G167" s="44">
        <v>0</v>
      </c>
      <c r="H167" s="45">
        <v>0</v>
      </c>
      <c r="I167" s="40">
        <f t="shared" si="65"/>
        <v>78.183971829726602</v>
      </c>
    </row>
    <row r="168" spans="1:9" ht="15">
      <c r="A168" s="28" t="s">
        <v>64</v>
      </c>
      <c r="B168" s="41">
        <v>1.7097477219103123</v>
      </c>
      <c r="C168" s="41">
        <v>5.7600449946923092E-3</v>
      </c>
      <c r="D168" s="41">
        <v>0.34125165950725966</v>
      </c>
      <c r="E168" s="41">
        <v>0</v>
      </c>
      <c r="F168" s="457"/>
      <c r="G168" s="41">
        <v>0</v>
      </c>
      <c r="H168" s="42">
        <v>0</v>
      </c>
      <c r="I168" s="43">
        <f t="shared" si="65"/>
        <v>2.0567594264122642</v>
      </c>
    </row>
    <row r="169" spans="1:9" ht="15">
      <c r="A169" s="29" t="s">
        <v>54</v>
      </c>
      <c r="B169" s="44">
        <v>0</v>
      </c>
      <c r="C169" s="44">
        <v>0</v>
      </c>
      <c r="D169" s="44">
        <v>0</v>
      </c>
      <c r="E169" s="44">
        <v>0.72709860861556286</v>
      </c>
      <c r="F169" s="457"/>
      <c r="G169" s="44">
        <v>0</v>
      </c>
      <c r="H169" s="45">
        <v>0</v>
      </c>
      <c r="I169" s="40">
        <f t="shared" si="65"/>
        <v>0.72709860861556286</v>
      </c>
    </row>
    <row r="170" spans="1:9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65"/>
        <v>0</v>
      </c>
    </row>
    <row r="171" spans="1:9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65"/>
        <v>0</v>
      </c>
    </row>
    <row r="172" spans="1:9" ht="15">
      <c r="A172" s="28" t="s">
        <v>17</v>
      </c>
      <c r="B172" s="41">
        <v>0.41113359767027158</v>
      </c>
      <c r="C172" s="41">
        <v>0</v>
      </c>
      <c r="D172" s="41">
        <v>26.993853440050039</v>
      </c>
      <c r="E172" s="41">
        <v>0.15738194118817997</v>
      </c>
      <c r="F172" s="457"/>
      <c r="G172" s="41">
        <v>0</v>
      </c>
      <c r="H172" s="42">
        <v>0</v>
      </c>
      <c r="I172" s="43">
        <f t="shared" si="65"/>
        <v>27.562368978908491</v>
      </c>
    </row>
    <row r="173" spans="1:9" ht="15">
      <c r="A173" s="29" t="s">
        <v>139</v>
      </c>
      <c r="B173" s="44">
        <v>18.906672210518874</v>
      </c>
      <c r="C173" s="44">
        <v>39.095446640675469</v>
      </c>
      <c r="D173" s="44">
        <v>533.54725591329748</v>
      </c>
      <c r="E173" s="44">
        <v>0</v>
      </c>
      <c r="F173" s="457"/>
      <c r="G173" s="44">
        <v>0</v>
      </c>
      <c r="H173" s="45">
        <v>0</v>
      </c>
      <c r="I173" s="40">
        <f>SUM(B173:H173)</f>
        <v>591.54937476449186</v>
      </c>
    </row>
    <row r="174" spans="1:9" ht="15">
      <c r="A174" s="28" t="s">
        <v>25</v>
      </c>
      <c r="B174" s="41">
        <v>8.1262160662834049</v>
      </c>
      <c r="C174" s="41">
        <v>2.9535817072007142</v>
      </c>
      <c r="D174" s="41">
        <v>600.78660141468788</v>
      </c>
      <c r="E174" s="41">
        <v>99.907931080315365</v>
      </c>
      <c r="F174" s="457"/>
      <c r="G174" s="41">
        <v>13.161529917210402</v>
      </c>
      <c r="H174" s="42">
        <v>18.836673684944351</v>
      </c>
      <c r="I174" s="43">
        <f t="shared" si="65"/>
        <v>743.77253387064206</v>
      </c>
    </row>
    <row r="175" spans="1:9" ht="15">
      <c r="A175" s="29" t="s">
        <v>24</v>
      </c>
      <c r="B175" s="44">
        <v>2.0092984615384619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65"/>
        <v>2.0092984615384619</v>
      </c>
    </row>
    <row r="176" spans="1:9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65"/>
        <v>0</v>
      </c>
    </row>
    <row r="177" spans="1:10" ht="15">
      <c r="A177" s="29" t="s">
        <v>22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65"/>
        <v>0</v>
      </c>
    </row>
    <row r="178" spans="1:1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65"/>
        <v>0</v>
      </c>
    </row>
    <row r="179" spans="1:10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65"/>
        <v>0</v>
      </c>
    </row>
    <row r="180" spans="1:10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65"/>
        <v>0</v>
      </c>
    </row>
    <row r="181" spans="1:10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65"/>
        <v>0</v>
      </c>
    </row>
    <row r="182" spans="1:10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65"/>
        <v>0</v>
      </c>
    </row>
    <row r="183" spans="1:10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65"/>
        <v>0</v>
      </c>
    </row>
    <row r="184" spans="1:10" ht="15">
      <c r="A184" s="35" t="s">
        <v>26</v>
      </c>
      <c r="B184" s="69">
        <f>SUM(B163:B179)</f>
        <v>43.693755762461073</v>
      </c>
      <c r="C184" s="69">
        <f t="shared" ref="C184:H184" si="66">SUM(C163:C179)</f>
        <v>42.054788392870876</v>
      </c>
      <c r="D184" s="69">
        <f t="shared" si="66"/>
        <v>1382.5914465527294</v>
      </c>
      <c r="E184" s="69">
        <f t="shared" si="66"/>
        <v>100.7924116301191</v>
      </c>
      <c r="F184" s="69">
        <f>SUM(F163:F179)</f>
        <v>0</v>
      </c>
      <c r="G184" s="69">
        <f t="shared" si="66"/>
        <v>13.161529917210402</v>
      </c>
      <c r="H184" s="69">
        <f t="shared" si="66"/>
        <v>18.836673684944351</v>
      </c>
      <c r="I184" s="40">
        <f>SUM(I163:I179)</f>
        <v>1601.1306059403353</v>
      </c>
    </row>
    <row r="185" spans="1:10" s="13" customFormat="1" ht="15" thickBot="1">
      <c r="A185" s="32" t="s">
        <v>83</v>
      </c>
      <c r="B185" s="49">
        <f>B184/$I$184</f>
        <v>2.72893139387589E-2</v>
      </c>
      <c r="C185" s="49">
        <f t="shared" ref="C185:I185" si="67">C184/$I$184</f>
        <v>2.626568266001781E-2</v>
      </c>
      <c r="D185" s="49">
        <f t="shared" si="67"/>
        <v>0.86350947350777862</v>
      </c>
      <c r="E185" s="49">
        <f t="shared" si="67"/>
        <v>6.2950774444114926E-2</v>
      </c>
      <c r="F185" s="49">
        <f t="shared" si="67"/>
        <v>0</v>
      </c>
      <c r="G185" s="49">
        <f t="shared" si="67"/>
        <v>8.2201476059354361E-3</v>
      </c>
      <c r="H185" s="71">
        <f t="shared" si="67"/>
        <v>1.1764607843394309E-2</v>
      </c>
      <c r="I185" s="50">
        <f t="shared" si="67"/>
        <v>1</v>
      </c>
      <c r="J185" s="5"/>
    </row>
    <row r="186" spans="1:1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1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1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1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10" ht="15">
      <c r="A190" s="28" t="s">
        <v>8</v>
      </c>
      <c r="B190" s="41">
        <v>0</v>
      </c>
      <c r="C190" s="41">
        <v>0</v>
      </c>
      <c r="D190" s="41">
        <v>474.17339256558625</v>
      </c>
      <c r="E190" s="41">
        <v>0</v>
      </c>
      <c r="F190" s="457"/>
      <c r="G190" s="41">
        <v>0</v>
      </c>
      <c r="H190" s="42">
        <v>0</v>
      </c>
      <c r="I190" s="43">
        <f t="shared" ref="I190:I209" si="68">SUM(B190:H190)</f>
        <v>474.17339256558625</v>
      </c>
    </row>
    <row r="191" spans="1:10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68"/>
        <v>0</v>
      </c>
    </row>
    <row r="192" spans="1:10" ht="15">
      <c r="A192" s="28" t="s">
        <v>52</v>
      </c>
      <c r="B192" s="41">
        <v>0</v>
      </c>
      <c r="C192" s="41">
        <v>0</v>
      </c>
      <c r="D192" s="41">
        <v>646.44112851149293</v>
      </c>
      <c r="E192" s="41">
        <v>0</v>
      </c>
      <c r="F192" s="457"/>
      <c r="G192" s="41">
        <v>0</v>
      </c>
      <c r="H192" s="42">
        <v>0</v>
      </c>
      <c r="I192" s="43">
        <f t="shared" si="68"/>
        <v>646.44112851149293</v>
      </c>
    </row>
    <row r="193" spans="1:9" ht="15">
      <c r="A193" s="29" t="s">
        <v>16</v>
      </c>
      <c r="B193" s="44">
        <v>205.83271487536541</v>
      </c>
      <c r="C193" s="44">
        <v>1.5499633113556961</v>
      </c>
      <c r="D193" s="44">
        <v>321.02050393039968</v>
      </c>
      <c r="E193" s="44">
        <v>0</v>
      </c>
      <c r="F193" s="457"/>
      <c r="G193" s="44">
        <v>0</v>
      </c>
      <c r="H193" s="45">
        <v>0</v>
      </c>
      <c r="I193" s="40">
        <f t="shared" si="68"/>
        <v>528.40318211712076</v>
      </c>
    </row>
    <row r="194" spans="1:9" ht="15">
      <c r="A194" s="28" t="s">
        <v>64</v>
      </c>
      <c r="B194" s="41">
        <v>4.3830761849094335</v>
      </c>
      <c r="C194" s="41">
        <v>2.7049433732779313</v>
      </c>
      <c r="D194" s="41">
        <v>14.959935830724817</v>
      </c>
      <c r="E194" s="41">
        <v>0</v>
      </c>
      <c r="F194" s="457"/>
      <c r="G194" s="41">
        <v>0</v>
      </c>
      <c r="H194" s="42">
        <v>0</v>
      </c>
      <c r="I194" s="43">
        <f t="shared" si="68"/>
        <v>22.047955388912182</v>
      </c>
    </row>
    <row r="195" spans="1:9" ht="15">
      <c r="A195" s="29" t="s">
        <v>54</v>
      </c>
      <c r="B195" s="44">
        <v>0</v>
      </c>
      <c r="C195" s="44">
        <v>0</v>
      </c>
      <c r="D195" s="44">
        <v>0</v>
      </c>
      <c r="E195" s="44">
        <v>2.4873155737497341</v>
      </c>
      <c r="F195" s="457"/>
      <c r="G195" s="44">
        <v>0</v>
      </c>
      <c r="H195" s="45">
        <v>0</v>
      </c>
      <c r="I195" s="40">
        <f t="shared" si="68"/>
        <v>2.4873155737497341</v>
      </c>
    </row>
    <row r="196" spans="1:9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68"/>
        <v>0</v>
      </c>
    </row>
    <row r="197" spans="1:9" ht="15">
      <c r="A197" s="29" t="s">
        <v>55</v>
      </c>
      <c r="B197" s="44">
        <v>0</v>
      </c>
      <c r="C197" s="44">
        <v>0</v>
      </c>
      <c r="D197" s="44">
        <v>1.2415554434796623</v>
      </c>
      <c r="E197" s="44">
        <v>0</v>
      </c>
      <c r="F197" s="457"/>
      <c r="G197" s="44">
        <v>0</v>
      </c>
      <c r="H197" s="45">
        <v>0</v>
      </c>
      <c r="I197" s="40">
        <f t="shared" si="68"/>
        <v>1.2415554434796623</v>
      </c>
    </row>
    <row r="198" spans="1:9" ht="15">
      <c r="A198" s="28" t="s">
        <v>17</v>
      </c>
      <c r="B198" s="41">
        <v>2.216132677099325</v>
      </c>
      <c r="C198" s="41">
        <v>0</v>
      </c>
      <c r="D198" s="41">
        <v>1.7797927335119426</v>
      </c>
      <c r="E198" s="41">
        <v>0</v>
      </c>
      <c r="F198" s="457"/>
      <c r="G198" s="41">
        <v>0</v>
      </c>
      <c r="H198" s="42">
        <v>0</v>
      </c>
      <c r="I198" s="43">
        <f t="shared" si="68"/>
        <v>3.9959254106112674</v>
      </c>
    </row>
    <row r="199" spans="1:9" ht="15">
      <c r="A199" s="29" t="s">
        <v>139</v>
      </c>
      <c r="B199" s="44">
        <v>85.911696864983597</v>
      </c>
      <c r="C199" s="44">
        <v>93.391459926639541</v>
      </c>
      <c r="D199" s="44">
        <v>837.97784798058194</v>
      </c>
      <c r="E199" s="44">
        <v>8.8387787775872209</v>
      </c>
      <c r="F199" s="457"/>
      <c r="G199" s="44">
        <v>0</v>
      </c>
      <c r="H199" s="45">
        <v>0</v>
      </c>
      <c r="I199" s="40">
        <f>SUM(B199:H199)</f>
        <v>1026.1197835497924</v>
      </c>
    </row>
    <row r="200" spans="1:9" ht="15">
      <c r="A200" s="28" t="s">
        <v>25</v>
      </c>
      <c r="B200" s="41">
        <v>50.041667278857879</v>
      </c>
      <c r="C200" s="41">
        <v>0.6185423145553266</v>
      </c>
      <c r="D200" s="41">
        <v>610.14423649725552</v>
      </c>
      <c r="E200" s="41">
        <v>446.03419771306471</v>
      </c>
      <c r="F200" s="457"/>
      <c r="G200" s="41">
        <v>48.083542415547264</v>
      </c>
      <c r="H200" s="42">
        <v>0.30638507269817422</v>
      </c>
      <c r="I200" s="43">
        <f t="shared" si="68"/>
        <v>1155.2285712919791</v>
      </c>
    </row>
    <row r="201" spans="1:9" ht="15">
      <c r="A201" s="29" t="s">
        <v>24</v>
      </c>
      <c r="B201" s="44">
        <v>0.35888786722390276</v>
      </c>
      <c r="C201" s="44">
        <v>4.9266088398472241E-2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68"/>
        <v>0.408153955622375</v>
      </c>
    </row>
    <row r="202" spans="1:9" ht="15">
      <c r="A202" s="28" t="s">
        <v>56</v>
      </c>
      <c r="B202" s="41">
        <v>0.32516170944627337</v>
      </c>
      <c r="C202" s="41">
        <v>0.28065991012109476</v>
      </c>
      <c r="D202" s="41">
        <v>0.51184178137585679</v>
      </c>
      <c r="E202" s="41">
        <v>0</v>
      </c>
      <c r="F202" s="457"/>
      <c r="G202" s="41">
        <v>0</v>
      </c>
      <c r="H202" s="42">
        <v>0</v>
      </c>
      <c r="I202" s="43">
        <f t="shared" si="68"/>
        <v>1.1176634009432249</v>
      </c>
    </row>
    <row r="203" spans="1:9" ht="15">
      <c r="A203" s="29" t="s">
        <v>22</v>
      </c>
      <c r="B203" s="44">
        <v>0</v>
      </c>
      <c r="C203" s="44">
        <v>0</v>
      </c>
      <c r="D203" s="44">
        <v>7.6988241561785449</v>
      </c>
      <c r="E203" s="44">
        <v>0</v>
      </c>
      <c r="F203" s="457"/>
      <c r="G203" s="44">
        <v>0</v>
      </c>
      <c r="H203" s="45">
        <v>0</v>
      </c>
      <c r="I203" s="40">
        <f t="shared" si="68"/>
        <v>7.6988241561785449</v>
      </c>
    </row>
    <row r="204" spans="1:9" ht="15">
      <c r="A204" s="28" t="s">
        <v>21</v>
      </c>
      <c r="B204" s="41">
        <v>0</v>
      </c>
      <c r="C204" s="41">
        <v>0</v>
      </c>
      <c r="D204" s="41">
        <v>184.7664526813717</v>
      </c>
      <c r="E204" s="41">
        <v>0</v>
      </c>
      <c r="F204" s="457"/>
      <c r="G204" s="41">
        <v>0</v>
      </c>
      <c r="H204" s="42">
        <v>0</v>
      </c>
      <c r="I204" s="43">
        <f t="shared" si="68"/>
        <v>184.7664526813717</v>
      </c>
    </row>
    <row r="205" spans="1:9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68"/>
        <v>0</v>
      </c>
    </row>
    <row r="206" spans="1:9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68"/>
        <v>0</v>
      </c>
    </row>
    <row r="207" spans="1:9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68"/>
        <v>0</v>
      </c>
    </row>
    <row r="208" spans="1:9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68"/>
        <v>0</v>
      </c>
    </row>
    <row r="209" spans="1:10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68"/>
        <v>0</v>
      </c>
    </row>
    <row r="210" spans="1:10" ht="15">
      <c r="A210" s="35" t="s">
        <v>26</v>
      </c>
      <c r="B210" s="69">
        <f>SUM(B189:B205)</f>
        <v>349.06933745788581</v>
      </c>
      <c r="C210" s="69">
        <f t="shared" ref="C210:H210" si="69">SUM(C189:C205)</f>
        <v>98.594834924348049</v>
      </c>
      <c r="D210" s="69">
        <f t="shared" si="69"/>
        <v>3100.715512111959</v>
      </c>
      <c r="E210" s="69">
        <f t="shared" si="69"/>
        <v>457.36029206440168</v>
      </c>
      <c r="F210" s="69">
        <f>SUM(F189:F205)</f>
        <v>0</v>
      </c>
      <c r="G210" s="69">
        <f t="shared" si="69"/>
        <v>48.083542415547264</v>
      </c>
      <c r="H210" s="69">
        <f t="shared" si="69"/>
        <v>0.30638507269817422</v>
      </c>
      <c r="I210" s="40">
        <f>SUM(I189:I205)</f>
        <v>4054.1299040468398</v>
      </c>
    </row>
    <row r="211" spans="1:10" s="13" customFormat="1" ht="15" thickBot="1">
      <c r="A211" s="32" t="s">
        <v>83</v>
      </c>
      <c r="B211" s="49">
        <f>B210/$I$210</f>
        <v>8.6102158963738226E-2</v>
      </c>
      <c r="C211" s="49">
        <f t="shared" ref="C211:I211" si="70">C210/$I$210</f>
        <v>2.4319604269693113E-2</v>
      </c>
      <c r="D211" s="49">
        <f t="shared" si="70"/>
        <v>0.76482884996280442</v>
      </c>
      <c r="E211" s="49">
        <f t="shared" si="70"/>
        <v>0.11281342800778628</v>
      </c>
      <c r="F211" s="49">
        <f t="shared" si="70"/>
        <v>0</v>
      </c>
      <c r="G211" s="49">
        <f t="shared" si="70"/>
        <v>1.1860385225335326E-2</v>
      </c>
      <c r="H211" s="71">
        <f t="shared" si="70"/>
        <v>7.5573570642701931E-5</v>
      </c>
      <c r="I211" s="50">
        <f t="shared" si="70"/>
        <v>1</v>
      </c>
      <c r="J211" s="5"/>
    </row>
    <row r="212" spans="1:1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1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1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1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1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71">SUM(B216:H216)</f>
        <v>0</v>
      </c>
    </row>
    <row r="217" spans="1:10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71"/>
        <v>0</v>
      </c>
    </row>
    <row r="218" spans="1:10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71"/>
        <v>0</v>
      </c>
    </row>
    <row r="219" spans="1:10" ht="15">
      <c r="A219" s="29" t="s">
        <v>16</v>
      </c>
      <c r="B219" s="44">
        <v>9.8663550959739901</v>
      </c>
      <c r="C219" s="44">
        <v>5.0557862250835841</v>
      </c>
      <c r="D219" s="44">
        <v>4.0453471015175619</v>
      </c>
      <c r="E219" s="44">
        <v>0</v>
      </c>
      <c r="F219" s="457"/>
      <c r="G219" s="44">
        <v>0</v>
      </c>
      <c r="H219" s="45">
        <v>0</v>
      </c>
      <c r="I219" s="40">
        <f t="shared" si="71"/>
        <v>18.967488422575137</v>
      </c>
    </row>
    <row r="220" spans="1:10" ht="15">
      <c r="A220" s="28" t="s">
        <v>64</v>
      </c>
      <c r="B220" s="41">
        <v>1.5552672528464555</v>
      </c>
      <c r="C220" s="41">
        <v>0</v>
      </c>
      <c r="D220" s="41">
        <v>1.1506065220992199</v>
      </c>
      <c r="E220" s="41">
        <v>0</v>
      </c>
      <c r="F220" s="457"/>
      <c r="G220" s="41">
        <v>0</v>
      </c>
      <c r="H220" s="42">
        <v>0</v>
      </c>
      <c r="I220" s="43">
        <f t="shared" si="71"/>
        <v>2.7058737749456752</v>
      </c>
    </row>
    <row r="221" spans="1:10" ht="15">
      <c r="A221" s="29" t="s">
        <v>54</v>
      </c>
      <c r="B221" s="44">
        <v>0</v>
      </c>
      <c r="C221" s="44">
        <v>0</v>
      </c>
      <c r="D221" s="44">
        <v>0</v>
      </c>
      <c r="E221" s="44">
        <v>6.6385460251087757E-3</v>
      </c>
      <c r="F221" s="457"/>
      <c r="G221" s="44">
        <v>0</v>
      </c>
      <c r="H221" s="45">
        <v>0</v>
      </c>
      <c r="I221" s="40">
        <f t="shared" si="71"/>
        <v>6.6385460251087757E-3</v>
      </c>
    </row>
    <row r="222" spans="1:10" ht="15">
      <c r="A222" s="28" t="s">
        <v>12</v>
      </c>
      <c r="B222" s="41">
        <v>0</v>
      </c>
      <c r="C222" s="41">
        <v>0</v>
      </c>
      <c r="D222" s="41">
        <v>0</v>
      </c>
      <c r="E222" s="41">
        <v>9.1317507101668881E-3</v>
      </c>
      <c r="F222" s="457"/>
      <c r="G222" s="41">
        <v>0</v>
      </c>
      <c r="H222" s="42">
        <v>0</v>
      </c>
      <c r="I222" s="43">
        <f t="shared" si="71"/>
        <v>9.1317507101668881E-3</v>
      </c>
    </row>
    <row r="223" spans="1:10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71"/>
        <v>0</v>
      </c>
    </row>
    <row r="224" spans="1:10" ht="15">
      <c r="A224" s="28" t="s">
        <v>17</v>
      </c>
      <c r="B224" s="41">
        <v>2.8036593812335342</v>
      </c>
      <c r="C224" s="41">
        <v>0</v>
      </c>
      <c r="D224" s="41">
        <v>11.105196352394941</v>
      </c>
      <c r="E224" s="41">
        <v>0.5869169892630961</v>
      </c>
      <c r="F224" s="457"/>
      <c r="G224" s="41">
        <v>0</v>
      </c>
      <c r="H224" s="42">
        <v>0</v>
      </c>
      <c r="I224" s="43">
        <f t="shared" si="71"/>
        <v>14.495772722891571</v>
      </c>
    </row>
    <row r="225" spans="1:10" ht="15">
      <c r="A225" s="29" t="s">
        <v>139</v>
      </c>
      <c r="B225" s="44">
        <v>2.069459596153544</v>
      </c>
      <c r="C225" s="44">
        <v>4.9777390898719867E-2</v>
      </c>
      <c r="D225" s="44">
        <v>11.211174930926981</v>
      </c>
      <c r="E225" s="44">
        <v>0.84995301856683114</v>
      </c>
      <c r="F225" s="457"/>
      <c r="G225" s="44">
        <v>0</v>
      </c>
      <c r="H225" s="45">
        <v>0</v>
      </c>
      <c r="I225" s="40">
        <f>SUM(B225:H225)</f>
        <v>14.180364936546075</v>
      </c>
    </row>
    <row r="226" spans="1:10" ht="15">
      <c r="A226" s="28" t="s">
        <v>25</v>
      </c>
      <c r="B226" s="41">
        <v>3.3850283367900116</v>
      </c>
      <c r="C226" s="41">
        <v>0.10587676407079559</v>
      </c>
      <c r="D226" s="41">
        <v>6.4082390784990002</v>
      </c>
      <c r="E226" s="41">
        <v>33.370217168261711</v>
      </c>
      <c r="F226" s="457"/>
      <c r="G226" s="41">
        <v>6.6493467307113976</v>
      </c>
      <c r="H226" s="42">
        <v>0.73716733539559443</v>
      </c>
      <c r="I226" s="43">
        <f t="shared" si="71"/>
        <v>50.655875413728516</v>
      </c>
    </row>
    <row r="227" spans="1:10" ht="15">
      <c r="A227" s="29" t="s">
        <v>24</v>
      </c>
      <c r="B227" s="44">
        <v>1.1318376539519619</v>
      </c>
      <c r="C227" s="44">
        <v>0</v>
      </c>
      <c r="D227" s="44">
        <v>0.31161225842000362</v>
      </c>
      <c r="E227" s="44">
        <v>0</v>
      </c>
      <c r="F227" s="457"/>
      <c r="G227" s="44">
        <v>0</v>
      </c>
      <c r="H227" s="45">
        <v>0</v>
      </c>
      <c r="I227" s="40">
        <f t="shared" si="71"/>
        <v>1.4434499123719655</v>
      </c>
    </row>
    <row r="228" spans="1:10" ht="15">
      <c r="A228" s="28" t="s">
        <v>56</v>
      </c>
      <c r="B228" s="41">
        <v>0.1189709638554217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71"/>
        <v>0.1189709638554217</v>
      </c>
    </row>
    <row r="229" spans="1:10" ht="15">
      <c r="A229" s="29" t="s">
        <v>22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71"/>
        <v>0</v>
      </c>
    </row>
    <row r="230" spans="1:10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71"/>
        <v>0</v>
      </c>
    </row>
    <row r="231" spans="1:10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71"/>
        <v>0</v>
      </c>
    </row>
    <row r="232" spans="1:10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71"/>
        <v>0</v>
      </c>
    </row>
    <row r="233" spans="1:10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71"/>
        <v>0</v>
      </c>
    </row>
    <row r="234" spans="1:10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71"/>
        <v>0</v>
      </c>
    </row>
    <row r="235" spans="1:10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71"/>
        <v>0</v>
      </c>
    </row>
    <row r="236" spans="1:10" ht="15">
      <c r="A236" s="35" t="s">
        <v>26</v>
      </c>
      <c r="B236" s="69">
        <f>SUM(B215:B231)</f>
        <v>20.930578280804916</v>
      </c>
      <c r="C236" s="69">
        <f t="shared" ref="C236:H236" si="72">SUM(C215:C231)</f>
        <v>5.2114403800530997</v>
      </c>
      <c r="D236" s="69">
        <f t="shared" si="72"/>
        <v>34.232176243857708</v>
      </c>
      <c r="E236" s="69">
        <f t="shared" si="72"/>
        <v>34.822857472826911</v>
      </c>
      <c r="F236" s="69">
        <f>SUM(F215:F231)</f>
        <v>0</v>
      </c>
      <c r="G236" s="69">
        <f t="shared" si="72"/>
        <v>6.6493467307113976</v>
      </c>
      <c r="H236" s="69">
        <f t="shared" si="72"/>
        <v>0.73716733539559443</v>
      </c>
      <c r="I236" s="40">
        <f>SUM(I215:I231)</f>
        <v>102.58356644364963</v>
      </c>
    </row>
    <row r="237" spans="1:10" s="13" customFormat="1" ht="15" thickBot="1">
      <c r="A237" s="32" t="s">
        <v>83</v>
      </c>
      <c r="B237" s="49">
        <f>B236/$I$236</f>
        <v>0.20403441804981826</v>
      </c>
      <c r="C237" s="49">
        <f t="shared" ref="C237:I237" si="73">C236/$I$236</f>
        <v>5.0801902884862221E-2</v>
      </c>
      <c r="D237" s="49">
        <f t="shared" si="73"/>
        <v>0.33370039111149297</v>
      </c>
      <c r="E237" s="49">
        <f t="shared" si="73"/>
        <v>0.33945844037266454</v>
      </c>
      <c r="F237" s="49">
        <f t="shared" si="73"/>
        <v>0</v>
      </c>
      <c r="G237" s="49">
        <f t="shared" si="73"/>
        <v>6.4818829771959255E-2</v>
      </c>
      <c r="H237" s="71">
        <f t="shared" si="73"/>
        <v>7.1860178092026973E-3</v>
      </c>
      <c r="I237" s="50">
        <f t="shared" si="73"/>
        <v>1</v>
      </c>
      <c r="J237" s="5"/>
    </row>
    <row r="238" spans="1:10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10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10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74">SUM(B242:H242)</f>
        <v>0</v>
      </c>
    </row>
    <row r="243" spans="1:9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74"/>
        <v>0</v>
      </c>
    </row>
    <row r="244" spans="1:9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74"/>
        <v>0</v>
      </c>
    </row>
    <row r="245" spans="1:9" ht="15">
      <c r="A245" s="29" t="s">
        <v>16</v>
      </c>
      <c r="B245" s="44">
        <v>106.01670201596498</v>
      </c>
      <c r="C245" s="44">
        <v>0.55188972863624486</v>
      </c>
      <c r="D245" s="44">
        <v>5.5097566769580428</v>
      </c>
      <c r="E245" s="44">
        <v>0</v>
      </c>
      <c r="F245" s="457"/>
      <c r="G245" s="44">
        <v>0</v>
      </c>
      <c r="H245" s="45">
        <v>0</v>
      </c>
      <c r="I245" s="40">
        <f t="shared" si="74"/>
        <v>112.07834842155927</v>
      </c>
    </row>
    <row r="246" spans="1:9" ht="15">
      <c r="A246" s="28" t="s">
        <v>64</v>
      </c>
      <c r="B246" s="41">
        <v>43.014704733681199</v>
      </c>
      <c r="C246" s="41">
        <v>0.19791639970357885</v>
      </c>
      <c r="D246" s="41">
        <v>2.9363608106808892</v>
      </c>
      <c r="E246" s="41">
        <v>0</v>
      </c>
      <c r="F246" s="457"/>
      <c r="G246" s="41">
        <v>0</v>
      </c>
      <c r="H246" s="42">
        <v>0</v>
      </c>
      <c r="I246" s="43">
        <f t="shared" si="74"/>
        <v>46.148981944065667</v>
      </c>
    </row>
    <row r="247" spans="1:9" ht="15">
      <c r="A247" s="29" t="s">
        <v>54</v>
      </c>
      <c r="B247" s="44">
        <v>0</v>
      </c>
      <c r="C247" s="44">
        <v>0</v>
      </c>
      <c r="D247" s="44">
        <v>0</v>
      </c>
      <c r="E247" s="44">
        <v>0.88191815569257759</v>
      </c>
      <c r="F247" s="457"/>
      <c r="G247" s="44">
        <v>0</v>
      </c>
      <c r="H247" s="45">
        <v>0</v>
      </c>
      <c r="I247" s="40">
        <f t="shared" si="74"/>
        <v>0.88191815569257759</v>
      </c>
    </row>
    <row r="248" spans="1:9" ht="15">
      <c r="A248" s="28" t="s">
        <v>12</v>
      </c>
      <c r="B248" s="41">
        <v>0</v>
      </c>
      <c r="C248" s="41">
        <v>0</v>
      </c>
      <c r="D248" s="41">
        <v>0</v>
      </c>
      <c r="E248" s="41">
        <v>0.22308562150924535</v>
      </c>
      <c r="F248" s="457"/>
      <c r="G248" s="41">
        <v>0</v>
      </c>
      <c r="H248" s="42">
        <v>0</v>
      </c>
      <c r="I248" s="43">
        <f t="shared" si="74"/>
        <v>0.22308562150924535</v>
      </c>
    </row>
    <row r="249" spans="1:9" ht="15">
      <c r="A249" s="29" t="s">
        <v>55</v>
      </c>
      <c r="B249" s="44">
        <v>0</v>
      </c>
      <c r="C249" s="44">
        <v>0</v>
      </c>
      <c r="D249" s="44">
        <v>3.050301269272475E-3</v>
      </c>
      <c r="E249" s="44">
        <v>0</v>
      </c>
      <c r="F249" s="457"/>
      <c r="G249" s="44">
        <v>0</v>
      </c>
      <c r="H249" s="45">
        <v>0</v>
      </c>
      <c r="I249" s="40">
        <f t="shared" si="74"/>
        <v>3.050301269272475E-3</v>
      </c>
    </row>
    <row r="250" spans="1:9" ht="15">
      <c r="A250" s="28" t="s">
        <v>17</v>
      </c>
      <c r="B250" s="41">
        <v>44.085919211117364</v>
      </c>
      <c r="C250" s="41">
        <v>1.9666496674653489</v>
      </c>
      <c r="D250" s="41">
        <v>27.508419543013584</v>
      </c>
      <c r="E250" s="41">
        <v>0.24178489382182652</v>
      </c>
      <c r="F250" s="457"/>
      <c r="G250" s="41">
        <v>0</v>
      </c>
      <c r="H250" s="42">
        <v>0</v>
      </c>
      <c r="I250" s="43">
        <f t="shared" si="74"/>
        <v>73.802773315418122</v>
      </c>
    </row>
    <row r="251" spans="1:9" ht="15">
      <c r="A251" s="29" t="s">
        <v>139</v>
      </c>
      <c r="B251" s="44">
        <v>131.73176222825623</v>
      </c>
      <c r="C251" s="44">
        <v>4.5088913458090101</v>
      </c>
      <c r="D251" s="44">
        <v>94.551596890816739</v>
      </c>
      <c r="E251" s="44">
        <v>0.4651548198585132</v>
      </c>
      <c r="F251" s="457"/>
      <c r="G251" s="44">
        <v>0</v>
      </c>
      <c r="H251" s="45">
        <v>0</v>
      </c>
      <c r="I251" s="40">
        <f>SUM(B251:H251)</f>
        <v>231.25740528474051</v>
      </c>
    </row>
    <row r="252" spans="1:9" ht="15">
      <c r="A252" s="28" t="s">
        <v>25</v>
      </c>
      <c r="B252" s="41">
        <v>59.977597736606484</v>
      </c>
      <c r="C252" s="41">
        <v>2.5730654202832492</v>
      </c>
      <c r="D252" s="41">
        <v>66.476534460877289</v>
      </c>
      <c r="E252" s="41">
        <v>295.07399992809076</v>
      </c>
      <c r="F252" s="457"/>
      <c r="G252" s="41">
        <v>73.487709165507368</v>
      </c>
      <c r="H252" s="42">
        <v>7.3234254393845069</v>
      </c>
      <c r="I252" s="43">
        <f t="shared" si="74"/>
        <v>504.91233215074959</v>
      </c>
    </row>
    <row r="253" spans="1:9" ht="15">
      <c r="A253" s="29" t="s">
        <v>24</v>
      </c>
      <c r="B253" s="44">
        <v>18.633042596500001</v>
      </c>
      <c r="C253" s="44">
        <v>0</v>
      </c>
      <c r="D253" s="44">
        <v>0.34116131204240169</v>
      </c>
      <c r="E253" s="44">
        <v>0</v>
      </c>
      <c r="F253" s="457"/>
      <c r="G253" s="44">
        <v>0</v>
      </c>
      <c r="H253" s="45">
        <v>0</v>
      </c>
      <c r="I253" s="40">
        <f t="shared" si="74"/>
        <v>18.974203908542403</v>
      </c>
    </row>
    <row r="254" spans="1:9" ht="15">
      <c r="A254" s="28" t="s">
        <v>56</v>
      </c>
      <c r="B254" s="41">
        <v>3.3556495398547264</v>
      </c>
      <c r="C254" s="41">
        <v>2.8963936124500349</v>
      </c>
      <c r="D254" s="41">
        <v>5.2821768008207313</v>
      </c>
      <c r="E254" s="41">
        <v>0</v>
      </c>
      <c r="F254" s="457"/>
      <c r="G254" s="41">
        <v>0</v>
      </c>
      <c r="H254" s="42">
        <v>0</v>
      </c>
      <c r="I254" s="43">
        <f t="shared" si="74"/>
        <v>11.534219953125493</v>
      </c>
    </row>
    <row r="255" spans="1:9" ht="15">
      <c r="A255" s="29" t="s">
        <v>22</v>
      </c>
      <c r="B255" s="44">
        <v>0.7247608837258851</v>
      </c>
      <c r="C255" s="44">
        <v>0</v>
      </c>
      <c r="D255" s="44">
        <v>3.6666523179315718</v>
      </c>
      <c r="E255" s="44">
        <v>0</v>
      </c>
      <c r="F255" s="457"/>
      <c r="G255" s="44">
        <v>0</v>
      </c>
      <c r="H255" s="45">
        <v>0</v>
      </c>
      <c r="I255" s="40">
        <f t="shared" si="74"/>
        <v>4.391413201657457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74"/>
        <v>0</v>
      </c>
    </row>
    <row r="257" spans="1:10" ht="15">
      <c r="A257" s="30" t="s">
        <v>60</v>
      </c>
      <c r="B257" s="44">
        <v>0.126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74"/>
        <v>0.126</v>
      </c>
    </row>
    <row r="258" spans="1:10">
      <c r="A258" s="57" t="s">
        <v>23</v>
      </c>
      <c r="B258" s="61">
        <v>0.126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74"/>
        <v>0.126</v>
      </c>
    </row>
    <row r="259" spans="1:10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74"/>
        <v>0</v>
      </c>
    </row>
    <row r="260" spans="1:10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74"/>
        <v>0</v>
      </c>
    </row>
    <row r="261" spans="1:10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74"/>
        <v>0</v>
      </c>
    </row>
    <row r="262" spans="1:10" ht="15">
      <c r="A262" s="35" t="s">
        <v>26</v>
      </c>
      <c r="B262" s="69">
        <f>SUM(B241:B257)</f>
        <v>407.66613894570679</v>
      </c>
      <c r="C262" s="69">
        <f t="shared" ref="C262:H262" si="75">SUM(C241:C257)</f>
        <v>12.694806174347468</v>
      </c>
      <c r="D262" s="69">
        <f t="shared" si="75"/>
        <v>206.27570911441052</v>
      </c>
      <c r="E262" s="69">
        <f t="shared" si="75"/>
        <v>296.88594341897294</v>
      </c>
      <c r="F262" s="69">
        <f>SUM(F241:F257)</f>
        <v>0</v>
      </c>
      <c r="G262" s="69">
        <f t="shared" si="75"/>
        <v>73.487709165507368</v>
      </c>
      <c r="H262" s="69">
        <f t="shared" si="75"/>
        <v>7.3234254393845069</v>
      </c>
      <c r="I262" s="40">
        <f>SUM(I241:I257)</f>
        <v>1004.3337322583295</v>
      </c>
    </row>
    <row r="263" spans="1:10" s="13" customFormat="1" ht="15" thickBot="1">
      <c r="A263" s="32" t="s">
        <v>83</v>
      </c>
      <c r="B263" s="49">
        <f>B262/$I$262</f>
        <v>0.40590704648447379</v>
      </c>
      <c r="C263" s="49">
        <f t="shared" ref="C263:I263" si="76">C262/$I$262</f>
        <v>1.2640027678650323E-2</v>
      </c>
      <c r="D263" s="49">
        <f t="shared" si="76"/>
        <v>0.20538562281541825</v>
      </c>
      <c r="E263" s="49">
        <f t="shared" si="76"/>
        <v>0.29560487105356875</v>
      </c>
      <c r="F263" s="49">
        <f t="shared" si="76"/>
        <v>0</v>
      </c>
      <c r="G263" s="49">
        <f t="shared" si="76"/>
        <v>7.3170607344098679E-2</v>
      </c>
      <c r="H263" s="71">
        <f t="shared" si="76"/>
        <v>7.2918246237903056E-3</v>
      </c>
      <c r="I263" s="50">
        <f t="shared" si="76"/>
        <v>1</v>
      </c>
      <c r="J263" s="5"/>
    </row>
    <row r="264" spans="1:1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1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1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10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10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77">SUM(B268:H268)</f>
        <v>0</v>
      </c>
    </row>
    <row r="269" spans="1:10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77"/>
        <v>0</v>
      </c>
    </row>
    <row r="270" spans="1:10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77"/>
        <v>0</v>
      </c>
    </row>
    <row r="271" spans="1:10" ht="15">
      <c r="A271" s="29" t="s">
        <v>16</v>
      </c>
      <c r="B271" s="44">
        <v>4.9686015468590199</v>
      </c>
      <c r="C271" s="44">
        <v>19.664365372014124</v>
      </c>
      <c r="D271" s="44">
        <v>7.3553562681859423</v>
      </c>
      <c r="E271" s="44">
        <v>0</v>
      </c>
      <c r="F271" s="457"/>
      <c r="G271" s="44">
        <v>0</v>
      </c>
      <c r="H271" s="45">
        <v>0</v>
      </c>
      <c r="I271" s="40">
        <f t="shared" si="77"/>
        <v>31.988323187059088</v>
      </c>
    </row>
    <row r="272" spans="1:10" ht="15">
      <c r="A272" s="28" t="s">
        <v>64</v>
      </c>
      <c r="B272" s="41">
        <v>2.2077702423186758</v>
      </c>
      <c r="C272" s="41">
        <v>0.3189465867161263</v>
      </c>
      <c r="D272" s="41">
        <v>6.5122163522549652</v>
      </c>
      <c r="E272" s="41">
        <v>0.27890551863346119</v>
      </c>
      <c r="F272" s="457"/>
      <c r="G272" s="41">
        <v>0</v>
      </c>
      <c r="H272" s="42">
        <v>0</v>
      </c>
      <c r="I272" s="43">
        <f t="shared" si="77"/>
        <v>9.3178386999232288</v>
      </c>
    </row>
    <row r="273" spans="1:9" ht="15">
      <c r="A273" s="29" t="s">
        <v>54</v>
      </c>
      <c r="B273" s="44">
        <v>2.3969934244637452E-5</v>
      </c>
      <c r="C273" s="44">
        <v>0</v>
      </c>
      <c r="D273" s="44">
        <v>0</v>
      </c>
      <c r="E273" s="44">
        <v>21.015748570049574</v>
      </c>
      <c r="F273" s="457"/>
      <c r="G273" s="44">
        <v>0</v>
      </c>
      <c r="H273" s="45">
        <v>0</v>
      </c>
      <c r="I273" s="40">
        <f t="shared" si="77"/>
        <v>21.015772539983818</v>
      </c>
    </row>
    <row r="274" spans="1:9" ht="15">
      <c r="A274" s="28" t="s">
        <v>12</v>
      </c>
      <c r="B274" s="41">
        <v>2.4617550275205507E-5</v>
      </c>
      <c r="C274" s="41">
        <v>0</v>
      </c>
      <c r="D274" s="41">
        <v>0</v>
      </c>
      <c r="E274" s="41">
        <v>2.0595022970872824E-2</v>
      </c>
      <c r="F274" s="457"/>
      <c r="G274" s="41">
        <v>0</v>
      </c>
      <c r="H274" s="42">
        <v>0</v>
      </c>
      <c r="I274" s="43">
        <f t="shared" si="77"/>
        <v>2.0619640521148029E-2</v>
      </c>
    </row>
    <row r="275" spans="1:9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77"/>
        <v>0</v>
      </c>
    </row>
    <row r="276" spans="1:9" ht="15">
      <c r="A276" s="28" t="s">
        <v>17</v>
      </c>
      <c r="B276" s="41">
        <v>1.4667546738975313E-2</v>
      </c>
      <c r="C276" s="41">
        <v>0</v>
      </c>
      <c r="D276" s="41">
        <v>0.1889203653489368</v>
      </c>
      <c r="E276" s="41">
        <v>0</v>
      </c>
      <c r="F276" s="457"/>
      <c r="G276" s="41">
        <v>0</v>
      </c>
      <c r="H276" s="42">
        <v>0</v>
      </c>
      <c r="I276" s="43">
        <f t="shared" si="77"/>
        <v>0.2035879120879121</v>
      </c>
    </row>
    <row r="277" spans="1:9" ht="15">
      <c r="A277" s="29" t="s">
        <v>139</v>
      </c>
      <c r="B277" s="44">
        <v>1.6531536110970362</v>
      </c>
      <c r="C277" s="44">
        <v>1.8517501806048939</v>
      </c>
      <c r="D277" s="44">
        <v>6.951066459375201</v>
      </c>
      <c r="E277" s="44">
        <v>0</v>
      </c>
      <c r="F277" s="457"/>
      <c r="G277" s="44">
        <v>0</v>
      </c>
      <c r="H277" s="45">
        <v>0</v>
      </c>
      <c r="I277" s="40">
        <f>SUM(B277:H277)</f>
        <v>10.455970251077131</v>
      </c>
    </row>
    <row r="278" spans="1:9" ht="15">
      <c r="A278" s="28" t="s">
        <v>25</v>
      </c>
      <c r="B278" s="41">
        <v>0.53274056988348717</v>
      </c>
      <c r="C278" s="41">
        <v>0</v>
      </c>
      <c r="D278" s="41">
        <v>6.3864337214236615</v>
      </c>
      <c r="E278" s="41">
        <v>47.598600862934305</v>
      </c>
      <c r="F278" s="457"/>
      <c r="G278" s="41">
        <v>0.57907526253402353</v>
      </c>
      <c r="H278" s="42">
        <v>0</v>
      </c>
      <c r="I278" s="43">
        <f t="shared" si="77"/>
        <v>55.096850416775482</v>
      </c>
    </row>
    <row r="279" spans="1:9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77"/>
        <v>0</v>
      </c>
    </row>
    <row r="280" spans="1:9" ht="15">
      <c r="A280" s="28" t="s">
        <v>56</v>
      </c>
      <c r="B280" s="41">
        <v>0.19184917714285715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77"/>
        <v>0.19184917714285715</v>
      </c>
    </row>
    <row r="281" spans="1:9" ht="15">
      <c r="A281" s="29" t="s">
        <v>21</v>
      </c>
      <c r="B281" s="44">
        <v>0.43232017834394909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77"/>
        <v>0.43232017834394909</v>
      </c>
    </row>
    <row r="282" spans="1:9" ht="15">
      <c r="A282" s="28" t="s">
        <v>22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77"/>
        <v>0</v>
      </c>
    </row>
    <row r="283" spans="1:9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77"/>
        <v>0</v>
      </c>
    </row>
    <row r="284" spans="1:9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77"/>
        <v>0</v>
      </c>
    </row>
    <row r="285" spans="1:9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77"/>
        <v>0</v>
      </c>
    </row>
    <row r="286" spans="1:9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77"/>
        <v>0</v>
      </c>
    </row>
    <row r="287" spans="1:9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77"/>
        <v>0</v>
      </c>
    </row>
    <row r="288" spans="1:9" ht="15">
      <c r="A288" s="35" t="s">
        <v>26</v>
      </c>
      <c r="B288" s="69">
        <f>SUM(B267:B283)</f>
        <v>10.001151459868519</v>
      </c>
      <c r="C288" s="69">
        <f t="shared" ref="C288:H288" si="78">SUM(C267:C283)</f>
        <v>21.835062139335147</v>
      </c>
      <c r="D288" s="69">
        <f t="shared" si="78"/>
        <v>27.393993166588704</v>
      </c>
      <c r="E288" s="69">
        <f t="shared" si="78"/>
        <v>68.913849974588217</v>
      </c>
      <c r="F288" s="69">
        <f>SUM(F267:F283)</f>
        <v>0</v>
      </c>
      <c r="G288" s="69">
        <f t="shared" si="78"/>
        <v>0.57907526253402353</v>
      </c>
      <c r="H288" s="69">
        <f t="shared" si="78"/>
        <v>0</v>
      </c>
      <c r="I288" s="40">
        <f>SUM(I267:I283)</f>
        <v>128.72313200291464</v>
      </c>
    </row>
    <row r="289" spans="1:10" s="13" customFormat="1" ht="15" thickBot="1">
      <c r="A289" s="32" t="s">
        <v>83</v>
      </c>
      <c r="B289" s="49">
        <f>B288/$I$288</f>
        <v>7.7695059965151136E-2</v>
      </c>
      <c r="C289" s="49">
        <f t="shared" ref="C289:I289" si="79">C288/$I$288</f>
        <v>0.16962811422923382</v>
      </c>
      <c r="D289" s="49">
        <f t="shared" si="79"/>
        <v>0.2128132895800611</v>
      </c>
      <c r="E289" s="49">
        <f t="shared" si="79"/>
        <v>0.53536492549783377</v>
      </c>
      <c r="F289" s="49">
        <f t="shared" si="79"/>
        <v>0</v>
      </c>
      <c r="G289" s="49">
        <f t="shared" si="79"/>
        <v>4.4986107277199539E-3</v>
      </c>
      <c r="H289" s="71">
        <f t="shared" si="79"/>
        <v>0</v>
      </c>
      <c r="I289" s="50">
        <f t="shared" si="79"/>
        <v>1</v>
      </c>
      <c r="J289" s="5"/>
    </row>
    <row r="290" spans="1:1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1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1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10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1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80">SUM(B294:H294)</f>
        <v>0</v>
      </c>
    </row>
    <row r="295" spans="1:10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80"/>
        <v>0</v>
      </c>
    </row>
    <row r="296" spans="1:10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80"/>
        <v>0</v>
      </c>
    </row>
    <row r="297" spans="1:10" ht="15">
      <c r="A297" s="29" t="s">
        <v>16</v>
      </c>
      <c r="B297" s="44">
        <v>36.579069806680231</v>
      </c>
      <c r="C297" s="44">
        <v>95.835195020953392</v>
      </c>
      <c r="D297" s="44">
        <v>11.327507143460307</v>
      </c>
      <c r="E297" s="44">
        <v>0</v>
      </c>
      <c r="F297" s="457"/>
      <c r="G297" s="44">
        <v>0</v>
      </c>
      <c r="H297" s="45">
        <v>0</v>
      </c>
      <c r="I297" s="40">
        <f t="shared" si="80"/>
        <v>143.74177197109393</v>
      </c>
    </row>
    <row r="298" spans="1:10" ht="15">
      <c r="A298" s="28" t="s">
        <v>64</v>
      </c>
      <c r="B298" s="41">
        <v>49.029283684073896</v>
      </c>
      <c r="C298" s="41">
        <v>62.047265553557388</v>
      </c>
      <c r="D298" s="41">
        <v>17.218023769806138</v>
      </c>
      <c r="E298" s="41">
        <v>0.25881622971789314</v>
      </c>
      <c r="F298" s="457"/>
      <c r="G298" s="41">
        <v>0</v>
      </c>
      <c r="H298" s="42">
        <v>0</v>
      </c>
      <c r="I298" s="43">
        <f t="shared" si="80"/>
        <v>128.5533892371553</v>
      </c>
    </row>
    <row r="299" spans="1:10" ht="15">
      <c r="A299" s="29" t="s">
        <v>54</v>
      </c>
      <c r="B299" s="44">
        <v>0</v>
      </c>
      <c r="C299" s="44">
        <v>0</v>
      </c>
      <c r="D299" s="44">
        <v>0</v>
      </c>
      <c r="E299" s="44">
        <v>0.72022903053740994</v>
      </c>
      <c r="F299" s="457"/>
      <c r="G299" s="44">
        <v>0</v>
      </c>
      <c r="H299" s="45">
        <v>0</v>
      </c>
      <c r="I299" s="40">
        <f t="shared" si="80"/>
        <v>0.72022903053740994</v>
      </c>
    </row>
    <row r="300" spans="1:10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80"/>
        <v>0</v>
      </c>
    </row>
    <row r="301" spans="1:10" ht="15">
      <c r="A301" s="29" t="s">
        <v>55</v>
      </c>
      <c r="B301" s="44">
        <v>1.176766344175538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80"/>
        <v>1.176766344175538</v>
      </c>
    </row>
    <row r="302" spans="1:10" ht="15">
      <c r="A302" s="28" t="s">
        <v>17</v>
      </c>
      <c r="B302" s="41">
        <v>1.4488623418058679</v>
      </c>
      <c r="C302" s="41">
        <v>2.7416840459199752</v>
      </c>
      <c r="D302" s="41">
        <v>7.1921126789845342</v>
      </c>
      <c r="E302" s="41">
        <v>12.393347733106586</v>
      </c>
      <c r="F302" s="457"/>
      <c r="G302" s="41">
        <v>0</v>
      </c>
      <c r="H302" s="42">
        <v>0</v>
      </c>
      <c r="I302" s="43">
        <f t="shared" si="80"/>
        <v>23.776006799816962</v>
      </c>
    </row>
    <row r="303" spans="1:10" ht="15">
      <c r="A303" s="29" t="s">
        <v>139</v>
      </c>
      <c r="B303" s="44">
        <v>19.323256635134705</v>
      </c>
      <c r="C303" s="44">
        <v>230.51801225203485</v>
      </c>
      <c r="D303" s="44">
        <v>43.319849201991374</v>
      </c>
      <c r="E303" s="44">
        <v>0.20985342967729959</v>
      </c>
      <c r="F303" s="457"/>
      <c r="G303" s="44">
        <v>0</v>
      </c>
      <c r="H303" s="45">
        <v>0</v>
      </c>
      <c r="I303" s="40">
        <f>SUM(B303:H303)</f>
        <v>293.37097151883825</v>
      </c>
    </row>
    <row r="304" spans="1:10" ht="15">
      <c r="A304" s="28" t="s">
        <v>25</v>
      </c>
      <c r="B304" s="41">
        <v>44.43372343685872</v>
      </c>
      <c r="C304" s="41">
        <v>2.9077029316479082</v>
      </c>
      <c r="D304" s="41">
        <v>9.6098543115210191</v>
      </c>
      <c r="E304" s="41">
        <v>316.35197260210083</v>
      </c>
      <c r="F304" s="457"/>
      <c r="G304" s="41">
        <v>22.700244117605497</v>
      </c>
      <c r="H304" s="42">
        <v>1.4937649057627846E-2</v>
      </c>
      <c r="I304" s="43">
        <f t="shared" si="80"/>
        <v>396.01843504879162</v>
      </c>
    </row>
    <row r="305" spans="1:10" ht="15">
      <c r="A305" s="29" t="s">
        <v>24</v>
      </c>
      <c r="B305" s="44">
        <v>0.53590630456935595</v>
      </c>
      <c r="C305" s="44">
        <v>0.51176820827600111</v>
      </c>
      <c r="D305" s="44">
        <v>3.2932809233357907</v>
      </c>
      <c r="E305" s="44">
        <v>0</v>
      </c>
      <c r="F305" s="457"/>
      <c r="G305" s="44">
        <v>0</v>
      </c>
      <c r="H305" s="45">
        <v>0</v>
      </c>
      <c r="I305" s="40">
        <f t="shared" si="80"/>
        <v>4.3409554361811473</v>
      </c>
    </row>
    <row r="306" spans="1:10" ht="15">
      <c r="A306" s="28" t="s">
        <v>56</v>
      </c>
      <c r="B306" s="41">
        <v>3.4389848114409896</v>
      </c>
      <c r="C306" s="41">
        <v>0</v>
      </c>
      <c r="D306" s="41">
        <v>2.126614563063788</v>
      </c>
      <c r="E306" s="41">
        <v>0</v>
      </c>
      <c r="F306" s="457"/>
      <c r="G306" s="41">
        <v>0</v>
      </c>
      <c r="H306" s="42">
        <v>0</v>
      </c>
      <c r="I306" s="43">
        <f t="shared" si="80"/>
        <v>5.565599374504778</v>
      </c>
    </row>
    <row r="307" spans="1:10" ht="15">
      <c r="A307" s="29" t="s">
        <v>22</v>
      </c>
      <c r="B307" s="44">
        <v>6.5328535355271082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80"/>
        <v>6.5328535355271082</v>
      </c>
    </row>
    <row r="308" spans="1:10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80"/>
        <v>0</v>
      </c>
    </row>
    <row r="309" spans="1:10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80"/>
        <v>0</v>
      </c>
    </row>
    <row r="310" spans="1:10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80"/>
        <v>0</v>
      </c>
    </row>
    <row r="311" spans="1:10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80"/>
        <v>0</v>
      </c>
    </row>
    <row r="312" spans="1:10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80"/>
        <v>0</v>
      </c>
    </row>
    <row r="313" spans="1:10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80"/>
        <v>0</v>
      </c>
    </row>
    <row r="314" spans="1:10" ht="15">
      <c r="A314" s="35" t="s">
        <v>26</v>
      </c>
      <c r="B314" s="69">
        <f>SUM(B293:B309)</f>
        <v>162.4987069002664</v>
      </c>
      <c r="C314" s="69">
        <f t="shared" ref="C314:H314" si="81">SUM(C293:C309)</f>
        <v>394.56162801238958</v>
      </c>
      <c r="D314" s="69">
        <f t="shared" si="81"/>
        <v>94.087242592162951</v>
      </c>
      <c r="E314" s="69">
        <f t="shared" si="81"/>
        <v>329.93421902514001</v>
      </c>
      <c r="F314" s="69">
        <f>SUM(F293:F309)</f>
        <v>0</v>
      </c>
      <c r="G314" s="69">
        <f t="shared" si="81"/>
        <v>22.700244117605497</v>
      </c>
      <c r="H314" s="69">
        <f t="shared" si="81"/>
        <v>1.4937649057627846E-2</v>
      </c>
      <c r="I314" s="40">
        <f>SUM(I293:I309)</f>
        <v>1003.7969782966221</v>
      </c>
    </row>
    <row r="315" spans="1:10" s="13" customFormat="1" ht="15" thickBot="1">
      <c r="A315" s="32" t="s">
        <v>83</v>
      </c>
      <c r="B315" s="49">
        <f>B314/$I$314</f>
        <v>0.16188403672624727</v>
      </c>
      <c r="C315" s="49">
        <f t="shared" ref="C315:I315" si="82">C314/$I$314</f>
        <v>0.3930691529694928</v>
      </c>
      <c r="D315" s="49">
        <f t="shared" si="82"/>
        <v>9.3731346703018428E-2</v>
      </c>
      <c r="E315" s="49">
        <f t="shared" si="82"/>
        <v>0.32868620463972387</v>
      </c>
      <c r="F315" s="49">
        <f t="shared" si="82"/>
        <v>0</v>
      </c>
      <c r="G315" s="49">
        <f t="shared" si="82"/>
        <v>2.2614377815847114E-2</v>
      </c>
      <c r="H315" s="71">
        <f t="shared" si="82"/>
        <v>1.488114567048813E-5</v>
      </c>
      <c r="I315" s="50">
        <f t="shared" si="82"/>
        <v>1</v>
      </c>
      <c r="J315" s="5"/>
    </row>
    <row r="316" spans="1:10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10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10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10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10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83">SUM(B320:H320)</f>
        <v>0</v>
      </c>
    </row>
    <row r="321" spans="1:9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83"/>
        <v>0</v>
      </c>
    </row>
    <row r="322" spans="1:9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83"/>
        <v>0</v>
      </c>
    </row>
    <row r="323" spans="1:9" ht="15">
      <c r="A323" s="29" t="s">
        <v>16</v>
      </c>
      <c r="B323" s="44">
        <v>3.5373358209539876</v>
      </c>
      <c r="C323" s="44">
        <v>11.364015525081701</v>
      </c>
      <c r="D323" s="44">
        <v>5.2991830223731196</v>
      </c>
      <c r="E323" s="44">
        <v>0</v>
      </c>
      <c r="F323" s="457"/>
      <c r="G323" s="44">
        <v>0</v>
      </c>
      <c r="H323" s="45">
        <v>0</v>
      </c>
      <c r="I323" s="40">
        <f t="shared" si="83"/>
        <v>20.20053436840881</v>
      </c>
    </row>
    <row r="324" spans="1:9" ht="15">
      <c r="A324" s="28" t="s">
        <v>64</v>
      </c>
      <c r="B324" s="41">
        <v>6.5409896500413129</v>
      </c>
      <c r="C324" s="41">
        <v>1.0249971256393373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83"/>
        <v>7.56598677568065</v>
      </c>
    </row>
    <row r="325" spans="1:9" ht="15">
      <c r="A325" s="29" t="s">
        <v>54</v>
      </c>
      <c r="B325" s="44">
        <v>1.0158618729383634E-3</v>
      </c>
      <c r="C325" s="44">
        <v>0.24379771969502517</v>
      </c>
      <c r="D325" s="44">
        <v>0</v>
      </c>
      <c r="E325" s="44">
        <v>1.6315558391187923</v>
      </c>
      <c r="F325" s="457"/>
      <c r="G325" s="44">
        <v>0</v>
      </c>
      <c r="H325" s="45">
        <v>0</v>
      </c>
      <c r="I325" s="40">
        <f t="shared" si="83"/>
        <v>1.8763694206867558</v>
      </c>
    </row>
    <row r="326" spans="1:9" ht="15">
      <c r="A326" s="28" t="s">
        <v>12</v>
      </c>
      <c r="B326" s="41">
        <v>0</v>
      </c>
      <c r="C326" s="41">
        <v>0</v>
      </c>
      <c r="D326" s="41">
        <v>0</v>
      </c>
      <c r="E326" s="41">
        <v>0</v>
      </c>
      <c r="F326" s="457"/>
      <c r="G326" s="41">
        <v>0</v>
      </c>
      <c r="H326" s="42">
        <v>0</v>
      </c>
      <c r="I326" s="43">
        <f t="shared" si="83"/>
        <v>0</v>
      </c>
    </row>
    <row r="327" spans="1:9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83"/>
        <v>0</v>
      </c>
    </row>
    <row r="328" spans="1:9" ht="15">
      <c r="A328" s="28" t="s">
        <v>17</v>
      </c>
      <c r="B328" s="41">
        <v>6.7298736267083084E-3</v>
      </c>
      <c r="C328" s="41">
        <v>0</v>
      </c>
      <c r="D328" s="41">
        <v>7.3329293702814567E-5</v>
      </c>
      <c r="E328" s="41">
        <v>0</v>
      </c>
      <c r="F328" s="457"/>
      <c r="G328" s="41">
        <v>0</v>
      </c>
      <c r="H328" s="42">
        <v>0</v>
      </c>
      <c r="I328" s="43">
        <f t="shared" si="83"/>
        <v>6.8032029204111227E-3</v>
      </c>
    </row>
    <row r="329" spans="1:9" ht="15">
      <c r="A329" s="29" t="s">
        <v>139</v>
      </c>
      <c r="B329" s="44">
        <v>52.493880918522002</v>
      </c>
      <c r="C329" s="44">
        <v>381.96776051241289</v>
      </c>
      <c r="D329" s="44">
        <v>84.119512864159333</v>
      </c>
      <c r="E329" s="44">
        <v>11.572988126116106</v>
      </c>
      <c r="F329" s="457"/>
      <c r="G329" s="44">
        <v>0</v>
      </c>
      <c r="H329" s="45">
        <v>0</v>
      </c>
      <c r="I329" s="40">
        <f>SUM(B329:H329)</f>
        <v>530.15414242121028</v>
      </c>
    </row>
    <row r="330" spans="1:9" ht="15">
      <c r="A330" s="28" t="s">
        <v>25</v>
      </c>
      <c r="B330" s="41">
        <v>21.890208001030665</v>
      </c>
      <c r="C330" s="41">
        <v>1.8876630128576213</v>
      </c>
      <c r="D330" s="41">
        <v>4.206357400450738</v>
      </c>
      <c r="E330" s="41">
        <v>353.82334426174884</v>
      </c>
      <c r="F330" s="457"/>
      <c r="G330" s="41">
        <v>18.852006965761408</v>
      </c>
      <c r="H330" s="42">
        <v>0</v>
      </c>
      <c r="I330" s="43">
        <f t="shared" si="83"/>
        <v>400.65957964184929</v>
      </c>
    </row>
    <row r="331" spans="1:9" ht="15">
      <c r="A331" s="29" t="s">
        <v>24</v>
      </c>
      <c r="B331" s="44">
        <v>2.7370173351161737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83"/>
        <v>2.7370173351161737</v>
      </c>
    </row>
    <row r="332" spans="1:9" ht="15">
      <c r="A332" s="28" t="s">
        <v>56</v>
      </c>
      <c r="B332" s="41">
        <v>4.7789560932944612E-2</v>
      </c>
      <c r="C332" s="41">
        <v>0.28673736559766766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83"/>
        <v>0.33452692653061228</v>
      </c>
    </row>
    <row r="333" spans="1:9" ht="15">
      <c r="A333" s="29" t="s">
        <v>22</v>
      </c>
      <c r="B333" s="44">
        <v>0.13438317764600177</v>
      </c>
      <c r="C333" s="44">
        <v>0.80629906587601063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83"/>
        <v>0.94068224352201235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83"/>
        <v>0</v>
      </c>
    </row>
    <row r="335" spans="1:9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83"/>
        <v>0</v>
      </c>
    </row>
    <row r="336" spans="1:9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83"/>
        <v>0</v>
      </c>
    </row>
    <row r="337" spans="1:10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83"/>
        <v>0</v>
      </c>
    </row>
    <row r="338" spans="1:10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83"/>
        <v>0</v>
      </c>
    </row>
    <row r="339" spans="1:10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83"/>
        <v>0</v>
      </c>
    </row>
    <row r="340" spans="1:10" ht="15">
      <c r="A340" s="35" t="s">
        <v>26</v>
      </c>
      <c r="B340" s="69">
        <f>SUM(B319:B335)</f>
        <v>87.389350199742736</v>
      </c>
      <c r="C340" s="69">
        <f t="shared" ref="C340:H340" si="84">SUM(C319:C335)</f>
        <v>397.58127032716027</v>
      </c>
      <c r="D340" s="69">
        <f t="shared" si="84"/>
        <v>93.625126616276901</v>
      </c>
      <c r="E340" s="69">
        <f t="shared" si="84"/>
        <v>367.02788822698375</v>
      </c>
      <c r="F340" s="69">
        <f>SUM(F319:F335)</f>
        <v>0</v>
      </c>
      <c r="G340" s="69">
        <f t="shared" si="84"/>
        <v>18.852006965761408</v>
      </c>
      <c r="H340" s="69">
        <f t="shared" si="84"/>
        <v>0</v>
      </c>
      <c r="I340" s="40">
        <f>SUM(I319:I335)</f>
        <v>964.47564233592504</v>
      </c>
    </row>
    <row r="341" spans="1:10" s="13" customFormat="1" ht="15" thickBot="1">
      <c r="A341" s="32" t="s">
        <v>83</v>
      </c>
      <c r="B341" s="49">
        <f>B340/$I$340</f>
        <v>9.0608146399725448E-2</v>
      </c>
      <c r="C341" s="49">
        <f t="shared" ref="C341:I341" si="85">C340/$I$340</f>
        <v>0.41222530966591636</v>
      </c>
      <c r="D341" s="49">
        <f t="shared" si="85"/>
        <v>9.7073604046153242E-2</v>
      </c>
      <c r="E341" s="49">
        <f t="shared" si="85"/>
        <v>0.38054656034449508</v>
      </c>
      <c r="F341" s="49">
        <f t="shared" si="85"/>
        <v>0</v>
      </c>
      <c r="G341" s="49">
        <f t="shared" si="85"/>
        <v>1.9546379543709917E-2</v>
      </c>
      <c r="H341" s="71">
        <f t="shared" si="85"/>
        <v>0</v>
      </c>
      <c r="I341" s="50">
        <f t="shared" si="85"/>
        <v>1</v>
      </c>
      <c r="J341" s="5"/>
    </row>
    <row r="342" spans="1:1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1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1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10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10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86">SUM(B346:H346)</f>
        <v>0</v>
      </c>
    </row>
    <row r="347" spans="1:10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86"/>
        <v>0</v>
      </c>
    </row>
    <row r="348" spans="1:10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86"/>
        <v>0</v>
      </c>
    </row>
    <row r="349" spans="1:10" ht="15">
      <c r="A349" s="29" t="s">
        <v>16</v>
      </c>
      <c r="B349" s="44">
        <v>1.2280406857034154</v>
      </c>
      <c r="C349" s="44">
        <v>2.2992914717269476E-2</v>
      </c>
      <c r="D349" s="44">
        <v>1.4877426551847626</v>
      </c>
      <c r="E349" s="44">
        <v>0</v>
      </c>
      <c r="F349" s="457"/>
      <c r="G349" s="44">
        <v>0</v>
      </c>
      <c r="H349" s="45">
        <v>0</v>
      </c>
      <c r="I349" s="40">
        <f t="shared" si="86"/>
        <v>2.7387762556054476</v>
      </c>
    </row>
    <row r="350" spans="1:10" ht="15">
      <c r="A350" s="28" t="s">
        <v>64</v>
      </c>
      <c r="B350" s="41">
        <v>16.271943801079534</v>
      </c>
      <c r="C350" s="41">
        <v>0</v>
      </c>
      <c r="D350" s="41">
        <v>2.3753337574270397</v>
      </c>
      <c r="E350" s="41">
        <v>0</v>
      </c>
      <c r="F350" s="457"/>
      <c r="G350" s="41">
        <v>0</v>
      </c>
      <c r="H350" s="42">
        <v>0</v>
      </c>
      <c r="I350" s="43">
        <f t="shared" si="86"/>
        <v>18.647277558506573</v>
      </c>
    </row>
    <row r="351" spans="1:10" ht="15">
      <c r="A351" s="29" t="s">
        <v>54</v>
      </c>
      <c r="B351" s="44">
        <v>0</v>
      </c>
      <c r="C351" s="44">
        <v>0</v>
      </c>
      <c r="D351" s="44">
        <v>0</v>
      </c>
      <c r="E351" s="44">
        <v>5.8745114644349021</v>
      </c>
      <c r="F351" s="457"/>
      <c r="G351" s="44">
        <v>0</v>
      </c>
      <c r="H351" s="45">
        <v>0</v>
      </c>
      <c r="I351" s="40">
        <f t="shared" si="86"/>
        <v>5.8745114644349021</v>
      </c>
    </row>
    <row r="352" spans="1:10" ht="15">
      <c r="A352" s="28" t="s">
        <v>12</v>
      </c>
      <c r="B352" s="41">
        <v>0</v>
      </c>
      <c r="C352" s="41">
        <v>0</v>
      </c>
      <c r="D352" s="41">
        <v>0</v>
      </c>
      <c r="E352" s="41">
        <v>0</v>
      </c>
      <c r="F352" s="457"/>
      <c r="G352" s="41">
        <v>0</v>
      </c>
      <c r="H352" s="42">
        <v>0</v>
      </c>
      <c r="I352" s="43">
        <f t="shared" si="86"/>
        <v>0</v>
      </c>
    </row>
    <row r="353" spans="1:10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86"/>
        <v>0</v>
      </c>
    </row>
    <row r="354" spans="1:10" ht="15">
      <c r="A354" s="28" t="s">
        <v>17</v>
      </c>
      <c r="B354" s="41">
        <v>1.2455579727435825E-2</v>
      </c>
      <c r="C354" s="41">
        <v>7.481651556279785E-2</v>
      </c>
      <c r="D354" s="41">
        <v>1.383953303048423E-5</v>
      </c>
      <c r="E354" s="41">
        <v>0</v>
      </c>
      <c r="F354" s="457"/>
      <c r="G354" s="41">
        <v>0</v>
      </c>
      <c r="H354" s="42">
        <v>0</v>
      </c>
      <c r="I354" s="43">
        <f t="shared" si="86"/>
        <v>8.7285934823264161E-2</v>
      </c>
    </row>
    <row r="355" spans="1:10" ht="15">
      <c r="A355" s="29" t="s">
        <v>139</v>
      </c>
      <c r="B355" s="44">
        <v>24.819278762867061</v>
      </c>
      <c r="C355" s="44">
        <v>861.20504649915938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>SUM(B355:H355)</f>
        <v>886.02432526202642</v>
      </c>
    </row>
    <row r="356" spans="1:10" ht="15">
      <c r="A356" s="28" t="s">
        <v>25</v>
      </c>
      <c r="B356" s="41">
        <v>9.539954196905283</v>
      </c>
      <c r="C356" s="41">
        <v>1.7721881728231719</v>
      </c>
      <c r="D356" s="41">
        <v>64.958190561107656</v>
      </c>
      <c r="E356" s="41">
        <v>1145.3963974719973</v>
      </c>
      <c r="F356" s="457"/>
      <c r="G356" s="41">
        <v>29.936747692385534</v>
      </c>
      <c r="H356" s="42">
        <v>9.4273570251742298E-3</v>
      </c>
      <c r="I356" s="43">
        <f t="shared" si="86"/>
        <v>1251.6129054522439</v>
      </c>
    </row>
    <row r="357" spans="1:10" ht="15">
      <c r="A357" s="29" t="s">
        <v>24</v>
      </c>
      <c r="B357" s="44">
        <v>46.62862225880383</v>
      </c>
      <c r="C357" s="44">
        <v>0</v>
      </c>
      <c r="D357" s="44">
        <v>175.56902561559028</v>
      </c>
      <c r="E357" s="44">
        <v>0</v>
      </c>
      <c r="F357" s="457"/>
      <c r="G357" s="44">
        <v>0</v>
      </c>
      <c r="H357" s="45">
        <v>0</v>
      </c>
      <c r="I357" s="40">
        <f t="shared" si="86"/>
        <v>222.19764787439411</v>
      </c>
    </row>
    <row r="358" spans="1:10" ht="15">
      <c r="A358" s="28" t="s">
        <v>56</v>
      </c>
      <c r="B358" s="41">
        <v>8.7752485060631464</v>
      </c>
      <c r="C358" s="41">
        <v>7.5742634678481195</v>
      </c>
      <c r="D358" s="41">
        <v>13.813246445923621</v>
      </c>
      <c r="E358" s="41">
        <v>0</v>
      </c>
      <c r="F358" s="457"/>
      <c r="G358" s="41">
        <v>0</v>
      </c>
      <c r="H358" s="42">
        <v>0</v>
      </c>
      <c r="I358" s="43">
        <f t="shared" si="86"/>
        <v>30.162758419834887</v>
      </c>
    </row>
    <row r="359" spans="1:10" ht="15">
      <c r="A359" s="29" t="s">
        <v>22</v>
      </c>
      <c r="B359" s="44">
        <v>60.93252233412796</v>
      </c>
      <c r="C359" s="44">
        <v>1052.3504798263114</v>
      </c>
      <c r="D359" s="44">
        <v>479.58074096701529</v>
      </c>
      <c r="E359" s="44">
        <v>0</v>
      </c>
      <c r="F359" s="457"/>
      <c r="G359" s="44">
        <v>0</v>
      </c>
      <c r="H359" s="45">
        <v>0</v>
      </c>
      <c r="I359" s="40">
        <f t="shared" si="86"/>
        <v>1592.8637431274547</v>
      </c>
    </row>
    <row r="360" spans="1:10" ht="15">
      <c r="A360" s="28" t="s">
        <v>21</v>
      </c>
      <c r="B360" s="41">
        <v>0.165871772143249</v>
      </c>
      <c r="C360" s="41">
        <v>8.9296750490097168</v>
      </c>
      <c r="D360" s="41">
        <v>2.7801870481355175</v>
      </c>
      <c r="E360" s="41">
        <v>0</v>
      </c>
      <c r="F360" s="457"/>
      <c r="G360" s="41">
        <v>0</v>
      </c>
      <c r="H360" s="42">
        <v>0</v>
      </c>
      <c r="I360" s="43">
        <f t="shared" si="86"/>
        <v>11.875733869288482</v>
      </c>
    </row>
    <row r="361" spans="1:10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86"/>
        <v>0</v>
      </c>
    </row>
    <row r="362" spans="1:10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86"/>
        <v>0</v>
      </c>
    </row>
    <row r="363" spans="1:10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86"/>
        <v>0</v>
      </c>
    </row>
    <row r="364" spans="1:10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86"/>
        <v>0</v>
      </c>
    </row>
    <row r="365" spans="1:10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86"/>
        <v>0</v>
      </c>
    </row>
    <row r="366" spans="1:10" ht="15">
      <c r="A366" s="35" t="s">
        <v>26</v>
      </c>
      <c r="B366" s="69">
        <f>SUM(B345:B361)</f>
        <v>168.37393789742092</v>
      </c>
      <c r="C366" s="69">
        <f t="shared" ref="C366:H366" si="87">SUM(C345:C361)</f>
        <v>1931.9294624454319</v>
      </c>
      <c r="D366" s="69">
        <f t="shared" si="87"/>
        <v>740.56448088991715</v>
      </c>
      <c r="E366" s="69">
        <f t="shared" si="87"/>
        <v>1151.2709089364321</v>
      </c>
      <c r="F366" s="69">
        <f>SUM(F345:F361)</f>
        <v>0</v>
      </c>
      <c r="G366" s="69">
        <f t="shared" si="87"/>
        <v>29.936747692385534</v>
      </c>
      <c r="H366" s="69">
        <f t="shared" si="87"/>
        <v>9.4273570251742298E-3</v>
      </c>
      <c r="I366" s="40">
        <f>SUM(I345:I361)</f>
        <v>4022.084965218613</v>
      </c>
    </row>
    <row r="367" spans="1:10" s="13" customFormat="1" ht="15" thickBot="1">
      <c r="A367" s="32" t="s">
        <v>83</v>
      </c>
      <c r="B367" s="49">
        <f>B366/$I$366</f>
        <v>4.1862352325585259E-2</v>
      </c>
      <c r="C367" s="49">
        <f t="shared" ref="C367:I367" si="88">C366/$I$366</f>
        <v>0.48033034586588486</v>
      </c>
      <c r="D367" s="49">
        <f t="shared" si="88"/>
        <v>0.18412452429374901</v>
      </c>
      <c r="E367" s="49">
        <f t="shared" si="88"/>
        <v>0.28623734179962973</v>
      </c>
      <c r="F367" s="49">
        <f t="shared" si="88"/>
        <v>0</v>
      </c>
      <c r="G367" s="49">
        <f t="shared" si="88"/>
        <v>7.4430918171213669E-3</v>
      </c>
      <c r="H367" s="71">
        <f t="shared" si="88"/>
        <v>2.3438980296782028E-6</v>
      </c>
      <c r="I367" s="50">
        <f t="shared" si="88"/>
        <v>1</v>
      </c>
      <c r="J367" s="5"/>
    </row>
    <row r="368" spans="1:10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89">SUM(B372:H372)</f>
        <v>0</v>
      </c>
    </row>
    <row r="373" spans="1:9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89"/>
        <v>0</v>
      </c>
    </row>
    <row r="374" spans="1:9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89"/>
        <v>0</v>
      </c>
    </row>
    <row r="375" spans="1:9" ht="15">
      <c r="A375" s="29" t="s">
        <v>16</v>
      </c>
      <c r="B375" s="44">
        <v>42.420267690765158</v>
      </c>
      <c r="C375" s="44">
        <v>0.84587080967085515</v>
      </c>
      <c r="D375" s="44">
        <v>6.6680364338416025</v>
      </c>
      <c r="E375" s="44">
        <v>5.1330849423869545E-5</v>
      </c>
      <c r="F375" s="457"/>
      <c r="G375" s="44">
        <v>0</v>
      </c>
      <c r="H375" s="45">
        <v>0</v>
      </c>
      <c r="I375" s="40">
        <f t="shared" si="89"/>
        <v>49.934226265127037</v>
      </c>
    </row>
    <row r="376" spans="1:9" ht="15">
      <c r="A376" s="28" t="s">
        <v>64</v>
      </c>
      <c r="B376" s="41">
        <v>209.53990617892069</v>
      </c>
      <c r="C376" s="41">
        <v>0.88699666079791961</v>
      </c>
      <c r="D376" s="41">
        <v>2.3612229310960944E-3</v>
      </c>
      <c r="E376" s="41">
        <v>1.8635672263379086</v>
      </c>
      <c r="F376" s="457"/>
      <c r="G376" s="41">
        <v>0</v>
      </c>
      <c r="H376" s="42">
        <v>0</v>
      </c>
      <c r="I376" s="43">
        <f t="shared" si="89"/>
        <v>212.29283128898763</v>
      </c>
    </row>
    <row r="377" spans="1:9" ht="15">
      <c r="A377" s="29" t="s">
        <v>54</v>
      </c>
      <c r="B377" s="44">
        <v>3.4881075132689102E-4</v>
      </c>
      <c r="C377" s="44">
        <v>3.4881075132689102E-4</v>
      </c>
      <c r="D377" s="44">
        <v>3.4881075132689102E-4</v>
      </c>
      <c r="E377" s="44">
        <v>1412.6380113610392</v>
      </c>
      <c r="F377" s="457"/>
      <c r="G377" s="44">
        <v>0</v>
      </c>
      <c r="H377" s="45">
        <v>0</v>
      </c>
      <c r="I377" s="40">
        <f t="shared" si="89"/>
        <v>1412.6390577932932</v>
      </c>
    </row>
    <row r="378" spans="1:9" ht="15">
      <c r="A378" s="28" t="s">
        <v>12</v>
      </c>
      <c r="B378" s="41">
        <v>1.5422823729240131E-3</v>
      </c>
      <c r="C378" s="41">
        <v>1.5422823729240131E-3</v>
      </c>
      <c r="D378" s="41">
        <v>1.5422823729240131E-3</v>
      </c>
      <c r="E378" s="41">
        <v>11.601237349750694</v>
      </c>
      <c r="F378" s="457"/>
      <c r="G378" s="41">
        <v>0</v>
      </c>
      <c r="H378" s="42">
        <v>0</v>
      </c>
      <c r="I378" s="43">
        <f t="shared" si="89"/>
        <v>11.605864196869465</v>
      </c>
    </row>
    <row r="379" spans="1:9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89"/>
        <v>0</v>
      </c>
    </row>
    <row r="380" spans="1:9" ht="15">
      <c r="A380" s="28" t="s">
        <v>17</v>
      </c>
      <c r="B380" s="41">
        <v>6.3365813149881802</v>
      </c>
      <c r="C380" s="41">
        <v>3.7010744533458553E-5</v>
      </c>
      <c r="D380" s="41">
        <v>1.5308788525517578</v>
      </c>
      <c r="E380" s="41">
        <v>3.2737732271334892</v>
      </c>
      <c r="F380" s="457"/>
      <c r="G380" s="41">
        <v>0</v>
      </c>
      <c r="H380" s="42">
        <v>0</v>
      </c>
      <c r="I380" s="43">
        <f t="shared" si="89"/>
        <v>11.141270405417959</v>
      </c>
    </row>
    <row r="381" spans="1:9" ht="15">
      <c r="A381" s="29" t="s">
        <v>139</v>
      </c>
      <c r="B381" s="44">
        <v>28.580853771273393</v>
      </c>
      <c r="C381" s="44">
        <v>0.19090196436865869</v>
      </c>
      <c r="D381" s="44">
        <v>25.347058176696983</v>
      </c>
      <c r="E381" s="44">
        <v>1.1924503642036394E-2</v>
      </c>
      <c r="F381" s="457"/>
      <c r="G381" s="44">
        <v>0</v>
      </c>
      <c r="H381" s="45">
        <v>0</v>
      </c>
      <c r="I381" s="40">
        <f>SUM(B381:H381)</f>
        <v>54.130738415981071</v>
      </c>
    </row>
    <row r="382" spans="1:9" ht="15">
      <c r="A382" s="28" t="s">
        <v>25</v>
      </c>
      <c r="B382" s="41">
        <v>25.785448027693342</v>
      </c>
      <c r="C382" s="41">
        <v>8.2147659803648247E-3</v>
      </c>
      <c r="D382" s="41">
        <v>7.7224333565846166</v>
      </c>
      <c r="E382" s="41">
        <v>95.381935013456641</v>
      </c>
      <c r="F382" s="457"/>
      <c r="G382" s="41">
        <v>100.70627078157163</v>
      </c>
      <c r="H382" s="42">
        <v>0</v>
      </c>
      <c r="I382" s="43">
        <f t="shared" si="89"/>
        <v>229.60430194528658</v>
      </c>
    </row>
    <row r="383" spans="1:9" ht="15">
      <c r="A383" s="29" t="s">
        <v>24</v>
      </c>
      <c r="B383" s="44">
        <v>28.760859216421842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89"/>
        <v>28.760859216421842</v>
      </c>
    </row>
    <row r="384" spans="1:9" ht="15">
      <c r="A384" s="28" t="s">
        <v>56</v>
      </c>
      <c r="B384" s="41">
        <v>21.736807215461134</v>
      </c>
      <c r="C384" s="41">
        <v>2.8220457274211148E-4</v>
      </c>
      <c r="D384" s="41">
        <v>2.8220457274211148E-4</v>
      </c>
      <c r="E384" s="41">
        <v>2.8220457274211148E-4</v>
      </c>
      <c r="F384" s="457"/>
      <c r="G384" s="41">
        <v>0</v>
      </c>
      <c r="H384" s="42">
        <v>0</v>
      </c>
      <c r="I384" s="43">
        <f t="shared" si="89"/>
        <v>21.737653829179358</v>
      </c>
    </row>
    <row r="385" spans="1:10" ht="15">
      <c r="A385" s="29" t="s">
        <v>22</v>
      </c>
      <c r="B385" s="44">
        <v>69.079136589394594</v>
      </c>
      <c r="C385" s="44">
        <v>2.7631654635757839</v>
      </c>
      <c r="D385" s="44">
        <v>2.7631654635757839</v>
      </c>
      <c r="E385" s="44">
        <v>2.7631654635757839</v>
      </c>
      <c r="F385" s="457"/>
      <c r="G385" s="44">
        <v>0</v>
      </c>
      <c r="H385" s="45">
        <v>0</v>
      </c>
      <c r="I385" s="40">
        <f t="shared" si="89"/>
        <v>77.368632980121959</v>
      </c>
    </row>
    <row r="386" spans="1:10" ht="15">
      <c r="A386" s="28" t="s">
        <v>21</v>
      </c>
      <c r="B386" s="41">
        <v>1.9312552127754918</v>
      </c>
      <c r="C386" s="41">
        <v>7.7250208511019686E-2</v>
      </c>
      <c r="D386" s="41">
        <v>7.7250208511019686E-2</v>
      </c>
      <c r="E386" s="41">
        <v>7.7250208511019686E-2</v>
      </c>
      <c r="F386" s="457"/>
      <c r="G386" s="41">
        <v>0</v>
      </c>
      <c r="H386" s="42">
        <v>0</v>
      </c>
      <c r="I386" s="43">
        <f t="shared" si="89"/>
        <v>2.1630058383085511</v>
      </c>
    </row>
    <row r="387" spans="1:10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89"/>
        <v>0</v>
      </c>
    </row>
    <row r="388" spans="1:10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89"/>
        <v>0</v>
      </c>
    </row>
    <row r="389" spans="1:10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89"/>
        <v>0</v>
      </c>
    </row>
    <row r="390" spans="1:10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89"/>
        <v>0</v>
      </c>
    </row>
    <row r="391" spans="1:10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89"/>
        <v>0</v>
      </c>
    </row>
    <row r="392" spans="1:10" ht="15">
      <c r="A392" s="35" t="s">
        <v>26</v>
      </c>
      <c r="B392" s="69">
        <f>SUM(B371:B387)</f>
        <v>434.17300631081804</v>
      </c>
      <c r="C392" s="69">
        <f t="shared" ref="C392:H392" si="90">SUM(C371:C387)</f>
        <v>4.7746101813461284</v>
      </c>
      <c r="D392" s="69">
        <f t="shared" si="90"/>
        <v>44.113357012389848</v>
      </c>
      <c r="E392" s="69">
        <f t="shared" si="90"/>
        <v>1527.6111978888689</v>
      </c>
      <c r="F392" s="69">
        <f>SUM(F371:F387)</f>
        <v>0</v>
      </c>
      <c r="G392" s="69">
        <f t="shared" si="90"/>
        <v>100.70627078157163</v>
      </c>
      <c r="H392" s="69">
        <f t="shared" si="90"/>
        <v>0</v>
      </c>
      <c r="I392" s="40">
        <f>SUM(I371:I387)</f>
        <v>2111.3784421749947</v>
      </c>
    </row>
    <row r="393" spans="1:10" s="13" customFormat="1" ht="15" thickBot="1">
      <c r="A393" s="32" t="s">
        <v>83</v>
      </c>
      <c r="B393" s="49">
        <f>B392/$I$392</f>
        <v>0.20563485808046961</v>
      </c>
      <c r="C393" s="49">
        <f t="shared" ref="C393:I393" si="91">C392/$I$392</f>
        <v>2.2613710957603878E-3</v>
      </c>
      <c r="D393" s="49">
        <f t="shared" si="91"/>
        <v>2.089315497933537E-2</v>
      </c>
      <c r="E393" s="49">
        <f t="shared" si="91"/>
        <v>0.72351368536056027</v>
      </c>
      <c r="F393" s="49">
        <f t="shared" si="91"/>
        <v>0</v>
      </c>
      <c r="G393" s="49">
        <f t="shared" si="91"/>
        <v>4.7696930483874349E-2</v>
      </c>
      <c r="H393" s="71">
        <f t="shared" si="91"/>
        <v>0</v>
      </c>
      <c r="I393" s="50">
        <f t="shared" si="91"/>
        <v>1</v>
      </c>
      <c r="J393" s="5"/>
    </row>
    <row r="394" spans="1:10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10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10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10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10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92">SUM(B398:H398)</f>
        <v>0</v>
      </c>
    </row>
    <row r="399" spans="1:10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92"/>
        <v>0</v>
      </c>
    </row>
    <row r="400" spans="1:10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92"/>
        <v>0</v>
      </c>
    </row>
    <row r="401" spans="1:9" ht="15">
      <c r="A401" s="29" t="s">
        <v>16</v>
      </c>
      <c r="B401" s="44">
        <v>45.608998684074415</v>
      </c>
      <c r="C401" s="44">
        <v>24.307538533883776</v>
      </c>
      <c r="D401" s="44">
        <v>3.2484412164126958E-3</v>
      </c>
      <c r="E401" s="44">
        <v>0</v>
      </c>
      <c r="F401" s="457"/>
      <c r="G401" s="44">
        <v>0</v>
      </c>
      <c r="H401" s="45">
        <v>0</v>
      </c>
      <c r="I401" s="40">
        <f t="shared" si="92"/>
        <v>69.919785659174607</v>
      </c>
    </row>
    <row r="402" spans="1:9" ht="15">
      <c r="A402" s="28" t="s">
        <v>64</v>
      </c>
      <c r="B402" s="41">
        <v>4.0843867632431659</v>
      </c>
      <c r="C402" s="41">
        <v>2.4129575366143938</v>
      </c>
      <c r="D402" s="41">
        <v>1.1735087407144509</v>
      </c>
      <c r="E402" s="41">
        <v>0</v>
      </c>
      <c r="F402" s="457"/>
      <c r="G402" s="41">
        <v>0</v>
      </c>
      <c r="H402" s="42">
        <v>0</v>
      </c>
      <c r="I402" s="43">
        <f t="shared" si="92"/>
        <v>7.6708530405720099</v>
      </c>
    </row>
    <row r="403" spans="1:9" ht="15">
      <c r="A403" s="29" t="s">
        <v>54</v>
      </c>
      <c r="B403" s="44">
        <v>7.8716629069638093E-5</v>
      </c>
      <c r="C403" s="44">
        <v>0</v>
      </c>
      <c r="D403" s="44">
        <v>0</v>
      </c>
      <c r="E403" s="44">
        <v>0.21121997026259526</v>
      </c>
      <c r="F403" s="457"/>
      <c r="G403" s="44">
        <v>0</v>
      </c>
      <c r="H403" s="45">
        <v>0</v>
      </c>
      <c r="I403" s="40">
        <f t="shared" si="92"/>
        <v>0.21129868689166489</v>
      </c>
    </row>
    <row r="404" spans="1:9" ht="15">
      <c r="A404" s="28" t="s">
        <v>12</v>
      </c>
      <c r="B404" s="41">
        <v>0</v>
      </c>
      <c r="C404" s="41">
        <v>0.20283293170623654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92"/>
        <v>0.20283293170623654</v>
      </c>
    </row>
    <row r="405" spans="1:9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92"/>
        <v>0</v>
      </c>
    </row>
    <row r="406" spans="1:9" ht="15">
      <c r="A406" s="28" t="s">
        <v>17</v>
      </c>
      <c r="B406" s="41">
        <v>4.5435053991134998E-3</v>
      </c>
      <c r="C406" s="41">
        <v>0</v>
      </c>
      <c r="D406" s="41">
        <v>2.7261032394680997E-2</v>
      </c>
      <c r="E406" s="41">
        <v>0</v>
      </c>
      <c r="F406" s="457"/>
      <c r="G406" s="41">
        <v>0</v>
      </c>
      <c r="H406" s="42">
        <v>0</v>
      </c>
      <c r="I406" s="43">
        <f t="shared" si="92"/>
        <v>3.1804537793794496E-2</v>
      </c>
    </row>
    <row r="407" spans="1:9" ht="15">
      <c r="A407" s="29" t="s">
        <v>139</v>
      </c>
      <c r="B407" s="44">
        <v>3.8899673599500426</v>
      </c>
      <c r="C407" s="44">
        <v>23.733495232306581</v>
      </c>
      <c r="D407" s="44">
        <v>8.5023344399067415</v>
      </c>
      <c r="E407" s="44">
        <v>7.0138456316669678E-2</v>
      </c>
      <c r="F407" s="457"/>
      <c r="G407" s="44">
        <v>0</v>
      </c>
      <c r="H407" s="45">
        <v>0</v>
      </c>
      <c r="I407" s="40">
        <f>SUM(B407:H407)</f>
        <v>36.195935488480032</v>
      </c>
    </row>
    <row r="408" spans="1:9" ht="15">
      <c r="A408" s="28" t="s">
        <v>25</v>
      </c>
      <c r="B408" s="41">
        <v>23.703826190534922</v>
      </c>
      <c r="C408" s="41">
        <v>0.9328760795609361</v>
      </c>
      <c r="D408" s="41">
        <v>4.5363951621340162</v>
      </c>
      <c r="E408" s="41">
        <v>197.42438336171955</v>
      </c>
      <c r="F408" s="457"/>
      <c r="G408" s="41">
        <v>28.787253078554581</v>
      </c>
      <c r="H408" s="42">
        <v>0</v>
      </c>
      <c r="I408" s="43">
        <f t="shared" si="92"/>
        <v>255.384733872504</v>
      </c>
    </row>
    <row r="409" spans="1:9" ht="15">
      <c r="A409" s="29" t="s">
        <v>24</v>
      </c>
      <c r="B409" s="44">
        <v>0.50069533861163884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92"/>
        <v>0.50069533861163884</v>
      </c>
    </row>
    <row r="410" spans="1:9" ht="15">
      <c r="A410" s="28" t="s">
        <v>56</v>
      </c>
      <c r="B410" s="41">
        <v>0.59801210623069945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92"/>
        <v>0.59801210623069945</v>
      </c>
    </row>
    <row r="411" spans="1:9" ht="15">
      <c r="A411" s="29" t="s">
        <v>22</v>
      </c>
      <c r="B411" s="44">
        <v>0.19977855040871934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92"/>
        <v>0.19977855040871934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92"/>
        <v>0</v>
      </c>
    </row>
    <row r="413" spans="1:9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92"/>
        <v>0</v>
      </c>
    </row>
    <row r="414" spans="1:9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92"/>
        <v>0</v>
      </c>
    </row>
    <row r="415" spans="1:9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92"/>
        <v>0</v>
      </c>
    </row>
    <row r="416" spans="1:9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92"/>
        <v>0</v>
      </c>
    </row>
    <row r="417" spans="1:10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92"/>
        <v>0</v>
      </c>
    </row>
    <row r="418" spans="1:10" ht="15">
      <c r="A418" s="35" t="s">
        <v>26</v>
      </c>
      <c r="B418" s="69">
        <f>SUM(B397:B413)</f>
        <v>78.590287215081787</v>
      </c>
      <c r="C418" s="69">
        <f t="shared" ref="C418:H418" si="93">SUM(C397:C413)</f>
        <v>51.589700314071919</v>
      </c>
      <c r="D418" s="69">
        <f t="shared" si="93"/>
        <v>14.242747816366304</v>
      </c>
      <c r="E418" s="69">
        <f t="shared" si="93"/>
        <v>197.70574178829881</v>
      </c>
      <c r="F418" s="69">
        <f>SUM(F397:F413)</f>
        <v>0</v>
      </c>
      <c r="G418" s="69">
        <f t="shared" si="93"/>
        <v>28.787253078554581</v>
      </c>
      <c r="H418" s="69">
        <f t="shared" si="93"/>
        <v>0</v>
      </c>
      <c r="I418" s="40">
        <f>SUM(I397:I413)</f>
        <v>370.91573021237343</v>
      </c>
    </row>
    <row r="419" spans="1:10" s="13" customFormat="1" ht="15" thickBot="1">
      <c r="A419" s="32" t="s">
        <v>83</v>
      </c>
      <c r="B419" s="49">
        <f>B418/$I$418</f>
        <v>0.21188178557453932</v>
      </c>
      <c r="C419" s="49">
        <f t="shared" ref="C419:I419" si="94">C418/$I$418</f>
        <v>0.13908738862202866</v>
      </c>
      <c r="D419" s="49">
        <f t="shared" si="94"/>
        <v>3.8398877848106909E-2</v>
      </c>
      <c r="E419" s="49">
        <f t="shared" si="94"/>
        <v>0.53302064508048608</v>
      </c>
      <c r="F419" s="49">
        <f t="shared" si="94"/>
        <v>0</v>
      </c>
      <c r="G419" s="49">
        <f t="shared" si="94"/>
        <v>7.7611302874838986E-2</v>
      </c>
      <c r="H419" s="71">
        <f t="shared" si="94"/>
        <v>0</v>
      </c>
      <c r="I419" s="50">
        <f t="shared" si="94"/>
        <v>1</v>
      </c>
      <c r="J419" s="5"/>
    </row>
    <row r="420" spans="1:10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10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10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10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10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95">SUM(B424:H424)</f>
        <v>0</v>
      </c>
    </row>
    <row r="425" spans="1:10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95"/>
        <v>0</v>
      </c>
    </row>
    <row r="426" spans="1:10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95"/>
        <v>0</v>
      </c>
    </row>
    <row r="427" spans="1:10" ht="15">
      <c r="A427" s="29" t="s">
        <v>16</v>
      </c>
      <c r="B427" s="44">
        <v>99.874723672978533</v>
      </c>
      <c r="C427" s="44">
        <v>1.1147359967506107</v>
      </c>
      <c r="D427" s="44">
        <v>6.9007975361502218</v>
      </c>
      <c r="E427" s="44">
        <v>0</v>
      </c>
      <c r="F427" s="457"/>
      <c r="G427" s="44">
        <v>0</v>
      </c>
      <c r="H427" s="45">
        <v>0</v>
      </c>
      <c r="I427" s="40">
        <f t="shared" si="95"/>
        <v>107.89025720587937</v>
      </c>
    </row>
    <row r="428" spans="1:10" ht="15">
      <c r="A428" s="28" t="s">
        <v>64</v>
      </c>
      <c r="B428" s="41">
        <v>19.291522275637959</v>
      </c>
      <c r="C428" s="41">
        <v>8.9975694236317985</v>
      </c>
      <c r="D428" s="41">
        <v>1.1474711313385513</v>
      </c>
      <c r="E428" s="41">
        <v>0</v>
      </c>
      <c r="F428" s="457"/>
      <c r="G428" s="41">
        <v>0</v>
      </c>
      <c r="H428" s="42">
        <v>0</v>
      </c>
      <c r="I428" s="43">
        <f t="shared" si="95"/>
        <v>29.43656283060831</v>
      </c>
    </row>
    <row r="429" spans="1:10" ht="15">
      <c r="A429" s="29" t="s">
        <v>54</v>
      </c>
      <c r="B429" s="44">
        <v>0</v>
      </c>
      <c r="C429" s="44">
        <v>0</v>
      </c>
      <c r="D429" s="44">
        <v>0</v>
      </c>
      <c r="E429" s="44">
        <v>0.12038903181888347</v>
      </c>
      <c r="F429" s="457"/>
      <c r="G429" s="44">
        <v>0</v>
      </c>
      <c r="H429" s="45">
        <v>0</v>
      </c>
      <c r="I429" s="40">
        <f t="shared" si="95"/>
        <v>0.12038903181888347</v>
      </c>
    </row>
    <row r="430" spans="1:10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95"/>
        <v>0</v>
      </c>
    </row>
    <row r="431" spans="1:10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95"/>
        <v>0</v>
      </c>
    </row>
    <row r="432" spans="1:10" ht="15">
      <c r="A432" s="28" t="s">
        <v>17</v>
      </c>
      <c r="B432" s="41">
        <v>0</v>
      </c>
      <c r="C432" s="41">
        <v>0</v>
      </c>
      <c r="D432" s="41">
        <v>0</v>
      </c>
      <c r="E432" s="41">
        <v>0</v>
      </c>
      <c r="F432" s="457"/>
      <c r="G432" s="41">
        <v>0</v>
      </c>
      <c r="H432" s="42">
        <v>0</v>
      </c>
      <c r="I432" s="43">
        <f t="shared" si="95"/>
        <v>0</v>
      </c>
    </row>
    <row r="433" spans="1:10" ht="15">
      <c r="A433" s="29" t="s">
        <v>139</v>
      </c>
      <c r="B433" s="44">
        <v>20.356186044802513</v>
      </c>
      <c r="C433" s="44">
        <v>35.237877493824513</v>
      </c>
      <c r="D433" s="44">
        <v>14.650120182367331</v>
      </c>
      <c r="E433" s="44">
        <v>0.54287907691627468</v>
      </c>
      <c r="F433" s="457"/>
      <c r="G433" s="44">
        <v>0</v>
      </c>
      <c r="H433" s="45">
        <v>0</v>
      </c>
      <c r="I433" s="40">
        <f>SUM(B433:H433)</f>
        <v>70.787062797910636</v>
      </c>
    </row>
    <row r="434" spans="1:10" ht="15">
      <c r="A434" s="28" t="s">
        <v>25</v>
      </c>
      <c r="B434" s="41">
        <v>146.84541837482848</v>
      </c>
      <c r="C434" s="41">
        <v>1.1078988677762993E-2</v>
      </c>
      <c r="D434" s="41">
        <v>15.77628796124643</v>
      </c>
      <c r="E434" s="41">
        <v>332.99609777728983</v>
      </c>
      <c r="F434" s="457"/>
      <c r="G434" s="41">
        <v>84.373681416089298</v>
      </c>
      <c r="H434" s="42">
        <v>3.0217199889601889E-2</v>
      </c>
      <c r="I434" s="43">
        <f t="shared" si="95"/>
        <v>580.0327817180214</v>
      </c>
    </row>
    <row r="435" spans="1:10" ht="15">
      <c r="A435" s="29" t="s">
        <v>24</v>
      </c>
      <c r="B435" s="44">
        <v>5.7483010389874796</v>
      </c>
      <c r="C435" s="44">
        <v>1.7329420607555075E-3</v>
      </c>
      <c r="D435" s="44">
        <v>0.13966253389152566</v>
      </c>
      <c r="E435" s="44">
        <v>0</v>
      </c>
      <c r="F435" s="457"/>
      <c r="G435" s="44">
        <v>0</v>
      </c>
      <c r="H435" s="45">
        <v>0</v>
      </c>
      <c r="I435" s="40">
        <f t="shared" si="95"/>
        <v>5.8896965149397609</v>
      </c>
    </row>
    <row r="436" spans="1:10" ht="15">
      <c r="A436" s="28" t="s">
        <v>56</v>
      </c>
      <c r="B436" s="41">
        <v>21.34326694280967</v>
      </c>
      <c r="C436" s="41">
        <v>1.414985126832859</v>
      </c>
      <c r="D436" s="41">
        <v>16.192611584963021</v>
      </c>
      <c r="E436" s="41">
        <v>0</v>
      </c>
      <c r="F436" s="457"/>
      <c r="G436" s="41">
        <v>0</v>
      </c>
      <c r="H436" s="42">
        <v>0</v>
      </c>
      <c r="I436" s="43">
        <f t="shared" si="95"/>
        <v>38.950863654605556</v>
      </c>
    </row>
    <row r="437" spans="1:10" ht="15">
      <c r="A437" s="29" t="s">
        <v>22</v>
      </c>
      <c r="B437" s="44">
        <v>24.053188434239196</v>
      </c>
      <c r="C437" s="44">
        <v>0</v>
      </c>
      <c r="D437" s="44">
        <v>62.349020039120433</v>
      </c>
      <c r="E437" s="44">
        <v>0</v>
      </c>
      <c r="F437" s="457"/>
      <c r="G437" s="44">
        <v>0</v>
      </c>
      <c r="H437" s="45">
        <v>0</v>
      </c>
      <c r="I437" s="40">
        <f t="shared" si="95"/>
        <v>86.402208473359622</v>
      </c>
    </row>
    <row r="438" spans="1:10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95"/>
        <v>0</v>
      </c>
    </row>
    <row r="439" spans="1:10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95"/>
        <v>0</v>
      </c>
    </row>
    <row r="440" spans="1:10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95"/>
        <v>0</v>
      </c>
    </row>
    <row r="441" spans="1:10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95"/>
        <v>0</v>
      </c>
    </row>
    <row r="442" spans="1:10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95"/>
        <v>0</v>
      </c>
    </row>
    <row r="443" spans="1:10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95"/>
        <v>0</v>
      </c>
    </row>
    <row r="444" spans="1:10" ht="15">
      <c r="A444" s="35" t="s">
        <v>26</v>
      </c>
      <c r="B444" s="69">
        <f>SUM(B423:B439)</f>
        <v>337.51260678428383</v>
      </c>
      <c r="C444" s="69">
        <f t="shared" ref="C444:H444" si="96">SUM(C423:C439)</f>
        <v>46.777979971778301</v>
      </c>
      <c r="D444" s="69">
        <f t="shared" si="96"/>
        <v>117.15597096907752</v>
      </c>
      <c r="E444" s="69">
        <f t="shared" si="96"/>
        <v>333.659365886025</v>
      </c>
      <c r="F444" s="69">
        <f>SUM(F423:F439)</f>
        <v>0</v>
      </c>
      <c r="G444" s="69">
        <f t="shared" si="96"/>
        <v>84.373681416089298</v>
      </c>
      <c r="H444" s="69">
        <f t="shared" si="96"/>
        <v>3.0217199889601889E-2</v>
      </c>
      <c r="I444" s="40">
        <f>SUM(I423:I439)</f>
        <v>919.50982222714356</v>
      </c>
    </row>
    <row r="445" spans="1:10" s="13" customFormat="1" ht="15" thickBot="1">
      <c r="A445" s="32" t="s">
        <v>83</v>
      </c>
      <c r="B445" s="49">
        <f>B444/$I$444</f>
        <v>0.36705709784240803</v>
      </c>
      <c r="C445" s="49">
        <f t="shared" ref="C445:I445" si="97">C444/$I$444</f>
        <v>5.0872735495611582E-2</v>
      </c>
      <c r="D445" s="49">
        <f t="shared" si="97"/>
        <v>0.12741133170857727</v>
      </c>
      <c r="E445" s="49">
        <f t="shared" si="97"/>
        <v>0.36286655979146487</v>
      </c>
      <c r="F445" s="49">
        <f t="shared" si="97"/>
        <v>0</v>
      </c>
      <c r="G445" s="49">
        <f t="shared" si="97"/>
        <v>9.1759412870357285E-2</v>
      </c>
      <c r="H445" s="71">
        <f t="shared" si="97"/>
        <v>3.2862291580978273E-5</v>
      </c>
      <c r="I445" s="50">
        <f t="shared" si="97"/>
        <v>1</v>
      </c>
      <c r="J445" s="5"/>
    </row>
    <row r="446" spans="1:10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10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10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4.3280769304514628</v>
      </c>
      <c r="G449" s="393"/>
      <c r="H449" s="394"/>
      <c r="I449" s="40">
        <f>SUM(B449:H449)</f>
        <v>4.3280769304514628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98">SUM(B450:H450)</f>
        <v>0</v>
      </c>
    </row>
    <row r="451" spans="1:9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98"/>
        <v>0</v>
      </c>
    </row>
    <row r="452" spans="1:9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98"/>
        <v>0</v>
      </c>
    </row>
    <row r="453" spans="1:9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98"/>
        <v>0</v>
      </c>
    </row>
    <row r="454" spans="1:9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98"/>
        <v>0</v>
      </c>
    </row>
    <row r="455" spans="1:9" ht="15">
      <c r="A455" s="29" t="s">
        <v>54</v>
      </c>
      <c r="B455" s="395"/>
      <c r="C455" s="400"/>
      <c r="D455" s="400"/>
      <c r="E455" s="396"/>
      <c r="F455" s="44">
        <v>255.32482667268712</v>
      </c>
      <c r="G455" s="395"/>
      <c r="H455" s="396"/>
      <c r="I455" s="40">
        <f t="shared" si="98"/>
        <v>255.32482667268712</v>
      </c>
    </row>
    <row r="456" spans="1:9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98"/>
        <v>0</v>
      </c>
    </row>
    <row r="457" spans="1:9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98"/>
        <v>0</v>
      </c>
    </row>
    <row r="458" spans="1:9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98"/>
        <v>0</v>
      </c>
    </row>
    <row r="459" spans="1:9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>SUM(B459:H459)</f>
        <v>0</v>
      </c>
    </row>
    <row r="460" spans="1:9" ht="15">
      <c r="A460" s="28" t="s">
        <v>25</v>
      </c>
      <c r="B460" s="395"/>
      <c r="C460" s="400"/>
      <c r="D460" s="400"/>
      <c r="E460" s="396"/>
      <c r="F460" s="41">
        <v>945.11609822878449</v>
      </c>
      <c r="G460" s="395"/>
      <c r="H460" s="396"/>
      <c r="I460" s="43">
        <f t="shared" si="98"/>
        <v>945.11609822878449</v>
      </c>
    </row>
    <row r="461" spans="1:9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98"/>
        <v>0</v>
      </c>
    </row>
    <row r="462" spans="1:9" ht="15">
      <c r="A462" s="28" t="s">
        <v>56</v>
      </c>
      <c r="B462" s="395"/>
      <c r="C462" s="400"/>
      <c r="D462" s="400"/>
      <c r="E462" s="396"/>
      <c r="F462" s="41">
        <v>0.23136256970588234</v>
      </c>
      <c r="G462" s="395"/>
      <c r="H462" s="396"/>
      <c r="I462" s="43">
        <f t="shared" si="98"/>
        <v>0.23136256970588234</v>
      </c>
    </row>
    <row r="463" spans="1:9" ht="15">
      <c r="A463" s="29" t="s">
        <v>22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98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98"/>
        <v>0</v>
      </c>
    </row>
    <row r="465" spans="1:10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98"/>
        <v>0</v>
      </c>
    </row>
    <row r="466" spans="1:10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98"/>
        <v>0</v>
      </c>
    </row>
    <row r="467" spans="1:10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98"/>
        <v>0</v>
      </c>
    </row>
    <row r="468" spans="1:10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98"/>
        <v>0</v>
      </c>
    </row>
    <row r="469" spans="1:10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98"/>
        <v>0</v>
      </c>
    </row>
    <row r="470" spans="1:10" ht="15">
      <c r="A470" s="35" t="s">
        <v>26</v>
      </c>
      <c r="B470" s="69">
        <f>SUM(B449:B465)</f>
        <v>0</v>
      </c>
      <c r="C470" s="69">
        <f t="shared" ref="C470:H470" si="99">SUM(C449:C465)</f>
        <v>0</v>
      </c>
      <c r="D470" s="69">
        <f t="shared" si="99"/>
        <v>0</v>
      </c>
      <c r="E470" s="69">
        <f t="shared" si="99"/>
        <v>0</v>
      </c>
      <c r="F470" s="69">
        <f>SUM(F449:F465)</f>
        <v>1205.000364401629</v>
      </c>
      <c r="G470" s="69">
        <f t="shared" si="99"/>
        <v>0</v>
      </c>
      <c r="H470" s="69">
        <f t="shared" si="99"/>
        <v>0</v>
      </c>
      <c r="I470" s="40">
        <f>SUM(I449:I465)</f>
        <v>1205.000364401629</v>
      </c>
    </row>
    <row r="471" spans="1:10" s="13" customFormat="1" ht="15" thickBot="1">
      <c r="A471" s="32" t="s">
        <v>83</v>
      </c>
      <c r="B471" s="49">
        <f>B470/$I$470</f>
        <v>0</v>
      </c>
      <c r="C471" s="49">
        <f t="shared" ref="C471:I471" si="100">C470/$I$470</f>
        <v>0</v>
      </c>
      <c r="D471" s="49">
        <f t="shared" si="100"/>
        <v>0</v>
      </c>
      <c r="E471" s="49">
        <f t="shared" si="100"/>
        <v>0</v>
      </c>
      <c r="F471" s="49">
        <f t="shared" si="100"/>
        <v>1</v>
      </c>
      <c r="G471" s="49">
        <f t="shared" si="100"/>
        <v>0</v>
      </c>
      <c r="H471" s="71">
        <f t="shared" si="100"/>
        <v>0</v>
      </c>
      <c r="I471" s="50">
        <f t="shared" si="100"/>
        <v>1</v>
      </c>
      <c r="J471" s="5"/>
    </row>
    <row r="472" spans="1:1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1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1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1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101">SUM(B476:H476)</f>
        <v>0</v>
      </c>
    </row>
    <row r="477" spans="1:10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101"/>
        <v>0</v>
      </c>
    </row>
    <row r="478" spans="1:10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101"/>
        <v>0</v>
      </c>
    </row>
    <row r="479" spans="1:10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101"/>
        <v>0</v>
      </c>
    </row>
    <row r="480" spans="1:10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101"/>
        <v>0</v>
      </c>
    </row>
    <row r="481" spans="1:9" ht="15">
      <c r="A481" s="29" t="s">
        <v>54</v>
      </c>
      <c r="B481" s="395"/>
      <c r="C481" s="400"/>
      <c r="D481" s="400"/>
      <c r="E481" s="396"/>
      <c r="F481" s="44">
        <v>18561.973757672393</v>
      </c>
      <c r="G481" s="395"/>
      <c r="H481" s="396"/>
      <c r="I481" s="40">
        <f t="shared" si="101"/>
        <v>18561.973757672393</v>
      </c>
    </row>
    <row r="482" spans="1:9" ht="15">
      <c r="A482" s="28" t="s">
        <v>12</v>
      </c>
      <c r="B482" s="395"/>
      <c r="C482" s="400"/>
      <c r="D482" s="400"/>
      <c r="E482" s="396"/>
      <c r="F482" s="41">
        <v>6585.922402428665</v>
      </c>
      <c r="G482" s="395"/>
      <c r="H482" s="396"/>
      <c r="I482" s="43">
        <f t="shared" si="101"/>
        <v>6585.922402428665</v>
      </c>
    </row>
    <row r="483" spans="1:9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101"/>
        <v>0</v>
      </c>
    </row>
    <row r="484" spans="1:9" ht="15">
      <c r="A484" s="28" t="s">
        <v>17</v>
      </c>
      <c r="B484" s="395"/>
      <c r="C484" s="400"/>
      <c r="D484" s="400"/>
      <c r="E484" s="396"/>
      <c r="F484" s="41">
        <v>39.996999761190978</v>
      </c>
      <c r="G484" s="395"/>
      <c r="H484" s="396"/>
      <c r="I484" s="43">
        <f t="shared" si="101"/>
        <v>39.996999761190978</v>
      </c>
    </row>
    <row r="485" spans="1:9" ht="15">
      <c r="A485" s="29" t="s">
        <v>139</v>
      </c>
      <c r="B485" s="395"/>
      <c r="C485" s="400"/>
      <c r="D485" s="400"/>
      <c r="E485" s="396"/>
      <c r="F485" s="44">
        <v>0.62737293915822823</v>
      </c>
      <c r="G485" s="395"/>
      <c r="H485" s="396"/>
      <c r="I485" s="40">
        <f>SUM(B485:H485)</f>
        <v>0.62737293915822823</v>
      </c>
    </row>
    <row r="486" spans="1:9" ht="15">
      <c r="A486" s="28" t="s">
        <v>25</v>
      </c>
      <c r="B486" s="395"/>
      <c r="C486" s="400"/>
      <c r="D486" s="400"/>
      <c r="E486" s="396"/>
      <c r="F486" s="41">
        <v>505.78412062773998</v>
      </c>
      <c r="G486" s="395"/>
      <c r="H486" s="396"/>
      <c r="I486" s="43">
        <f t="shared" si="101"/>
        <v>505.78412062773998</v>
      </c>
    </row>
    <row r="487" spans="1:9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101"/>
        <v>0</v>
      </c>
    </row>
    <row r="488" spans="1:9" ht="15">
      <c r="A488" s="28" t="s">
        <v>56</v>
      </c>
      <c r="B488" s="395"/>
      <c r="C488" s="400"/>
      <c r="D488" s="400"/>
      <c r="E488" s="396"/>
      <c r="F488" s="41">
        <v>-6.8481331716441218E-13</v>
      </c>
      <c r="G488" s="395"/>
      <c r="H488" s="396"/>
      <c r="I488" s="43">
        <f t="shared" si="101"/>
        <v>-6.8481331716441218E-13</v>
      </c>
    </row>
    <row r="489" spans="1:9" ht="15">
      <c r="A489" s="29" t="s">
        <v>22</v>
      </c>
      <c r="B489" s="395"/>
      <c r="C489" s="400"/>
      <c r="D489" s="400"/>
      <c r="E489" s="396"/>
      <c r="F489" s="44">
        <v>92.544095216301457</v>
      </c>
      <c r="G489" s="395"/>
      <c r="H489" s="396"/>
      <c r="I489" s="40">
        <f t="shared" si="101"/>
        <v>92.544095216301457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101"/>
        <v>0</v>
      </c>
    </row>
    <row r="491" spans="1:9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101"/>
        <v>0</v>
      </c>
    </row>
    <row r="492" spans="1:9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101"/>
        <v>0</v>
      </c>
    </row>
    <row r="493" spans="1:9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101"/>
        <v>0</v>
      </c>
    </row>
    <row r="494" spans="1:9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101"/>
        <v>0</v>
      </c>
    </row>
    <row r="495" spans="1:9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101"/>
        <v>0</v>
      </c>
    </row>
    <row r="496" spans="1:9" ht="15">
      <c r="A496" s="35" t="s">
        <v>26</v>
      </c>
      <c r="B496" s="69">
        <f>SUM(B475:B491)</f>
        <v>0</v>
      </c>
      <c r="C496" s="69">
        <f t="shared" ref="C496:H496" si="102">SUM(C475:C491)</f>
        <v>0</v>
      </c>
      <c r="D496" s="69">
        <f t="shared" si="102"/>
        <v>0</v>
      </c>
      <c r="E496" s="69">
        <f t="shared" si="102"/>
        <v>0</v>
      </c>
      <c r="F496" s="69">
        <f>SUM(F475:F491)</f>
        <v>25786.848748645451</v>
      </c>
      <c r="G496" s="69">
        <f t="shared" si="102"/>
        <v>0</v>
      </c>
      <c r="H496" s="69">
        <f t="shared" si="102"/>
        <v>0</v>
      </c>
      <c r="I496" s="40">
        <f>SUM(I475:I491)</f>
        <v>25786.848748645451</v>
      </c>
    </row>
    <row r="497" spans="1:10" s="13" customFormat="1" ht="15" thickBot="1">
      <c r="A497" s="32" t="s">
        <v>83</v>
      </c>
      <c r="B497" s="49">
        <f>B496/$I$496</f>
        <v>0</v>
      </c>
      <c r="C497" s="49">
        <f t="shared" ref="C497:I497" si="103">C496/$I$496</f>
        <v>0</v>
      </c>
      <c r="D497" s="49">
        <f t="shared" si="103"/>
        <v>0</v>
      </c>
      <c r="E497" s="49">
        <f t="shared" si="103"/>
        <v>0</v>
      </c>
      <c r="F497" s="49">
        <f t="shared" si="103"/>
        <v>1</v>
      </c>
      <c r="G497" s="49">
        <f t="shared" si="103"/>
        <v>0</v>
      </c>
      <c r="H497" s="71">
        <f t="shared" si="103"/>
        <v>0</v>
      </c>
      <c r="I497" s="50">
        <f t="shared" si="103"/>
        <v>1</v>
      </c>
      <c r="J497" s="5"/>
    </row>
    <row r="498" spans="1:1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1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1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1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1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104">SUM(B502:H502)</f>
        <v>0</v>
      </c>
    </row>
    <row r="503" spans="1:10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104"/>
        <v>0</v>
      </c>
    </row>
    <row r="504" spans="1:10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104"/>
        <v>0</v>
      </c>
    </row>
    <row r="505" spans="1:10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104"/>
        <v>0</v>
      </c>
    </row>
    <row r="506" spans="1:10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104"/>
        <v>0</v>
      </c>
    </row>
    <row r="507" spans="1:10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104"/>
        <v>0</v>
      </c>
    </row>
    <row r="508" spans="1:10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104"/>
        <v>0</v>
      </c>
    </row>
    <row r="509" spans="1:10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104"/>
        <v>0</v>
      </c>
    </row>
    <row r="510" spans="1:10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104"/>
        <v>0</v>
      </c>
    </row>
    <row r="511" spans="1:10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>SUM(B511:H511)</f>
        <v>0</v>
      </c>
    </row>
    <row r="512" spans="1:10" ht="15">
      <c r="A512" s="28" t="s">
        <v>25</v>
      </c>
      <c r="B512" s="395"/>
      <c r="C512" s="400"/>
      <c r="D512" s="400"/>
      <c r="E512" s="396"/>
      <c r="F512" s="41">
        <v>285.60235688622754</v>
      </c>
      <c r="G512" s="395"/>
      <c r="H512" s="396"/>
      <c r="I512" s="43">
        <f t="shared" si="104"/>
        <v>285.60235688622754</v>
      </c>
    </row>
    <row r="513" spans="1:10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104"/>
        <v>0</v>
      </c>
    </row>
    <row r="514" spans="1:10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104"/>
        <v>0</v>
      </c>
    </row>
    <row r="515" spans="1:10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104"/>
        <v>0</v>
      </c>
    </row>
    <row r="516" spans="1:1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104"/>
        <v>0</v>
      </c>
    </row>
    <row r="517" spans="1:10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104"/>
        <v>0</v>
      </c>
    </row>
    <row r="518" spans="1:10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104"/>
        <v>0</v>
      </c>
    </row>
    <row r="519" spans="1:10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104"/>
        <v>0</v>
      </c>
    </row>
    <row r="520" spans="1:10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104"/>
        <v>0</v>
      </c>
    </row>
    <row r="521" spans="1:10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104"/>
        <v>0</v>
      </c>
    </row>
    <row r="522" spans="1:10" ht="15">
      <c r="A522" s="35" t="s">
        <v>26</v>
      </c>
      <c r="B522" s="69">
        <f>SUM(B501:B517)</f>
        <v>0</v>
      </c>
      <c r="C522" s="69">
        <f t="shared" ref="C522:H522" si="105">SUM(C501:C517)</f>
        <v>0</v>
      </c>
      <c r="D522" s="69">
        <f t="shared" si="105"/>
        <v>0</v>
      </c>
      <c r="E522" s="69">
        <f t="shared" si="105"/>
        <v>0</v>
      </c>
      <c r="F522" s="69">
        <f>SUM(F501:F517)</f>
        <v>285.60235688622754</v>
      </c>
      <c r="G522" s="69">
        <f t="shared" si="105"/>
        <v>0</v>
      </c>
      <c r="H522" s="69">
        <f t="shared" si="105"/>
        <v>0</v>
      </c>
      <c r="I522" s="40">
        <f>SUM(I501:I517)</f>
        <v>285.60235688622754</v>
      </c>
    </row>
    <row r="523" spans="1:10" s="13" customFormat="1" ht="15" thickBot="1">
      <c r="A523" s="32" t="s">
        <v>83</v>
      </c>
      <c r="B523" s="49">
        <f>B522/$I$522</f>
        <v>0</v>
      </c>
      <c r="C523" s="49">
        <f t="shared" ref="C523:I523" si="106">C522/$I$522</f>
        <v>0</v>
      </c>
      <c r="D523" s="49">
        <f t="shared" si="106"/>
        <v>0</v>
      </c>
      <c r="E523" s="49">
        <f t="shared" si="106"/>
        <v>0</v>
      </c>
      <c r="F523" s="49">
        <f t="shared" si="106"/>
        <v>1</v>
      </c>
      <c r="G523" s="49">
        <f t="shared" si="106"/>
        <v>0</v>
      </c>
      <c r="H523" s="71">
        <f t="shared" si="106"/>
        <v>0</v>
      </c>
      <c r="I523" s="50">
        <f t="shared" si="106"/>
        <v>1</v>
      </c>
      <c r="J523" s="5"/>
    </row>
    <row r="524" spans="1:1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1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1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1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1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107">SUM(B528:H528)</f>
        <v>0</v>
      </c>
    </row>
    <row r="529" spans="1:9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107"/>
        <v>0</v>
      </c>
    </row>
    <row r="530" spans="1:9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107"/>
        <v>0</v>
      </c>
    </row>
    <row r="531" spans="1:9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107"/>
        <v>0</v>
      </c>
    </row>
    <row r="532" spans="1:9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107"/>
        <v>0</v>
      </c>
    </row>
    <row r="533" spans="1:9" ht="15">
      <c r="A533" s="29" t="s">
        <v>54</v>
      </c>
      <c r="B533" s="395"/>
      <c r="C533" s="400"/>
      <c r="D533" s="400"/>
      <c r="E533" s="396"/>
      <c r="F533" s="44">
        <v>9.3277491641161188</v>
      </c>
      <c r="G533" s="395"/>
      <c r="H533" s="396"/>
      <c r="I533" s="40">
        <f t="shared" si="107"/>
        <v>9.3277491641161188</v>
      </c>
    </row>
    <row r="534" spans="1:9" ht="15">
      <c r="A534" s="28" t="s">
        <v>12</v>
      </c>
      <c r="B534" s="395"/>
      <c r="C534" s="400"/>
      <c r="D534" s="400"/>
      <c r="E534" s="396"/>
      <c r="F534" s="41">
        <v>0.89853462798983219</v>
      </c>
      <c r="G534" s="395"/>
      <c r="H534" s="396"/>
      <c r="I534" s="43">
        <f t="shared" si="107"/>
        <v>0.89853462798983219</v>
      </c>
    </row>
    <row r="535" spans="1:9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107"/>
        <v>0</v>
      </c>
    </row>
    <row r="536" spans="1:9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107"/>
        <v>0</v>
      </c>
    </row>
    <row r="537" spans="1:9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>SUM(B537:H537)</f>
        <v>0</v>
      </c>
    </row>
    <row r="538" spans="1:9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107"/>
        <v>0</v>
      </c>
    </row>
    <row r="539" spans="1:9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107"/>
        <v>0</v>
      </c>
    </row>
    <row r="540" spans="1:9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107"/>
        <v>0</v>
      </c>
    </row>
    <row r="541" spans="1:9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107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107"/>
        <v>0</v>
      </c>
    </row>
    <row r="543" spans="1:9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107"/>
        <v>0</v>
      </c>
    </row>
    <row r="544" spans="1:9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107"/>
        <v>0</v>
      </c>
    </row>
    <row r="545" spans="1:10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107"/>
        <v>0</v>
      </c>
    </row>
    <row r="546" spans="1:10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107"/>
        <v>0</v>
      </c>
    </row>
    <row r="547" spans="1:10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107"/>
        <v>0</v>
      </c>
    </row>
    <row r="548" spans="1:10" ht="15">
      <c r="A548" s="35" t="s">
        <v>26</v>
      </c>
      <c r="B548" s="69">
        <f>SUM(B527:B543)</f>
        <v>0</v>
      </c>
      <c r="C548" s="69">
        <f t="shared" ref="C548:H548" si="108">SUM(C527:C543)</f>
        <v>0</v>
      </c>
      <c r="D548" s="69">
        <f t="shared" si="108"/>
        <v>0</v>
      </c>
      <c r="E548" s="69">
        <f t="shared" si="108"/>
        <v>0</v>
      </c>
      <c r="F548" s="69">
        <f>SUM(F527:F543)</f>
        <v>10.226283792105951</v>
      </c>
      <c r="G548" s="69">
        <f t="shared" si="108"/>
        <v>0</v>
      </c>
      <c r="H548" s="69">
        <f t="shared" si="108"/>
        <v>0</v>
      </c>
      <c r="I548" s="40">
        <f>SUM(I527:I543)</f>
        <v>10.226283792105951</v>
      </c>
    </row>
    <row r="549" spans="1:10" s="13" customFormat="1" ht="15" thickBot="1">
      <c r="A549" s="32" t="s">
        <v>83</v>
      </c>
      <c r="B549" s="49">
        <f>B548/$I$548</f>
        <v>0</v>
      </c>
      <c r="C549" s="49">
        <f t="shared" ref="C549:I549" si="109">C548/$I$548</f>
        <v>0</v>
      </c>
      <c r="D549" s="49">
        <f t="shared" si="109"/>
        <v>0</v>
      </c>
      <c r="E549" s="49">
        <f t="shared" si="109"/>
        <v>0</v>
      </c>
      <c r="F549" s="49">
        <f t="shared" si="109"/>
        <v>1</v>
      </c>
      <c r="G549" s="49">
        <f t="shared" si="109"/>
        <v>0</v>
      </c>
      <c r="H549" s="71">
        <f t="shared" si="109"/>
        <v>0</v>
      </c>
      <c r="I549" s="50">
        <f t="shared" si="109"/>
        <v>1</v>
      </c>
      <c r="J549" s="5"/>
    </row>
    <row r="550" spans="1:1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1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1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1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1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110">SUM(B554:H554)</f>
        <v>0</v>
      </c>
    </row>
    <row r="555" spans="1:10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110"/>
        <v>0</v>
      </c>
    </row>
    <row r="556" spans="1:10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110"/>
        <v>0</v>
      </c>
    </row>
    <row r="557" spans="1:10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110"/>
        <v>0</v>
      </c>
    </row>
    <row r="558" spans="1:10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110"/>
        <v>0</v>
      </c>
    </row>
    <row r="559" spans="1:10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110"/>
        <v>0</v>
      </c>
    </row>
    <row r="560" spans="1:10" ht="15">
      <c r="A560" s="28" t="s">
        <v>12</v>
      </c>
      <c r="B560" s="395"/>
      <c r="C560" s="400"/>
      <c r="D560" s="400"/>
      <c r="E560" s="396"/>
      <c r="F560" s="41">
        <v>8.3846724302933247</v>
      </c>
      <c r="G560" s="395"/>
      <c r="H560" s="396"/>
      <c r="I560" s="43">
        <f t="shared" si="110"/>
        <v>8.3846724302933247</v>
      </c>
    </row>
    <row r="561" spans="1:10" ht="15">
      <c r="A561" s="29" t="s">
        <v>55</v>
      </c>
      <c r="B561" s="395"/>
      <c r="C561" s="400"/>
      <c r="D561" s="400"/>
      <c r="E561" s="396"/>
      <c r="F561" s="44">
        <v>1227.7908503578942</v>
      </c>
      <c r="G561" s="395"/>
      <c r="H561" s="396"/>
      <c r="I561" s="40">
        <f t="shared" si="110"/>
        <v>1227.7908503578942</v>
      </c>
    </row>
    <row r="562" spans="1:10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110"/>
        <v>0</v>
      </c>
    </row>
    <row r="563" spans="1:10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>SUM(B563:H563)</f>
        <v>0</v>
      </c>
    </row>
    <row r="564" spans="1:10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110"/>
        <v>0</v>
      </c>
    </row>
    <row r="565" spans="1:10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110"/>
        <v>0</v>
      </c>
    </row>
    <row r="566" spans="1:10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110"/>
        <v>0</v>
      </c>
    </row>
    <row r="567" spans="1:10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110"/>
        <v>0</v>
      </c>
    </row>
    <row r="568" spans="1:10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110"/>
        <v>0</v>
      </c>
    </row>
    <row r="569" spans="1:10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110"/>
        <v>0</v>
      </c>
    </row>
    <row r="570" spans="1:10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110"/>
        <v>0</v>
      </c>
    </row>
    <row r="571" spans="1:10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110"/>
        <v>0</v>
      </c>
    </row>
    <row r="572" spans="1:10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110"/>
        <v>0</v>
      </c>
    </row>
    <row r="573" spans="1:10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110"/>
        <v>0</v>
      </c>
    </row>
    <row r="574" spans="1:10" ht="15">
      <c r="A574" s="35" t="s">
        <v>26</v>
      </c>
      <c r="B574" s="69">
        <f>SUM(B553:B569)</f>
        <v>0</v>
      </c>
      <c r="C574" s="69">
        <f t="shared" ref="C574:H574" si="111">SUM(C553:C569)</f>
        <v>0</v>
      </c>
      <c r="D574" s="69">
        <f t="shared" si="111"/>
        <v>0</v>
      </c>
      <c r="E574" s="69">
        <f t="shared" si="111"/>
        <v>0</v>
      </c>
      <c r="F574" s="69">
        <f>SUM(F553:F569)</f>
        <v>1236.1755227881874</v>
      </c>
      <c r="G574" s="69">
        <f t="shared" si="111"/>
        <v>0</v>
      </c>
      <c r="H574" s="69">
        <f t="shared" si="111"/>
        <v>0</v>
      </c>
      <c r="I574" s="40">
        <f>SUM(I553:I569)</f>
        <v>1236.1755227881874</v>
      </c>
    </row>
    <row r="575" spans="1:10" s="13" customFormat="1" ht="15" thickBot="1">
      <c r="A575" s="32" t="s">
        <v>83</v>
      </c>
      <c r="B575" s="49">
        <f>B574/$I$574</f>
        <v>0</v>
      </c>
      <c r="C575" s="49">
        <f t="shared" ref="C575:I575" si="112">C574/$I$574</f>
        <v>0</v>
      </c>
      <c r="D575" s="49">
        <f t="shared" si="112"/>
        <v>0</v>
      </c>
      <c r="E575" s="49">
        <f t="shared" si="112"/>
        <v>0</v>
      </c>
      <c r="F575" s="49">
        <f t="shared" si="112"/>
        <v>1</v>
      </c>
      <c r="G575" s="49">
        <f t="shared" si="112"/>
        <v>0</v>
      </c>
      <c r="H575" s="71">
        <f t="shared" si="112"/>
        <v>0</v>
      </c>
      <c r="I575" s="50">
        <f t="shared" si="112"/>
        <v>1</v>
      </c>
      <c r="J575" s="5"/>
    </row>
    <row r="576" spans="1:10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4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5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40.193575799542913</v>
      </c>
      <c r="C579" s="38">
        <v>0</v>
      </c>
      <c r="D579" s="38">
        <v>7.6635394322820503</v>
      </c>
      <c r="E579" s="38">
        <v>0</v>
      </c>
      <c r="F579" s="456"/>
      <c r="G579" s="38">
        <v>0</v>
      </c>
      <c r="H579" s="39">
        <v>0</v>
      </c>
      <c r="I579" s="40">
        <f>SUM(B579:H579)</f>
        <v>47.857115231824963</v>
      </c>
    </row>
    <row r="580" spans="1:9" ht="15">
      <c r="A580" s="28" t="s">
        <v>8</v>
      </c>
      <c r="B580" s="41">
        <v>34.696975054552659</v>
      </c>
      <c r="C580" s="41">
        <v>0</v>
      </c>
      <c r="D580" s="41">
        <v>8.5271085897337784</v>
      </c>
      <c r="E580" s="41">
        <v>0</v>
      </c>
      <c r="F580" s="457"/>
      <c r="G580" s="41">
        <v>0</v>
      </c>
      <c r="H580" s="42">
        <v>0</v>
      </c>
      <c r="I580" s="43">
        <f t="shared" ref="I580:I599" si="113">SUM(B580:H580)</f>
        <v>43.224083644286438</v>
      </c>
    </row>
    <row r="581" spans="1:9" ht="15">
      <c r="A581" s="29" t="s">
        <v>10</v>
      </c>
      <c r="B581" s="44">
        <v>16.098675380269089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113"/>
        <v>16.098675380269089</v>
      </c>
    </row>
    <row r="582" spans="1:9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113"/>
        <v>0</v>
      </c>
    </row>
    <row r="583" spans="1:9" ht="15">
      <c r="A583" s="29" t="s">
        <v>16</v>
      </c>
      <c r="B583" s="44">
        <v>436.32676437746773</v>
      </c>
      <c r="C583" s="44">
        <v>52.849991636969449</v>
      </c>
      <c r="D583" s="44">
        <v>11.395616684570088</v>
      </c>
      <c r="E583" s="44">
        <v>25.415460950508219</v>
      </c>
      <c r="F583" s="457"/>
      <c r="G583" s="44">
        <v>0</v>
      </c>
      <c r="H583" s="45">
        <v>0</v>
      </c>
      <c r="I583" s="40">
        <f t="shared" si="113"/>
        <v>525.98783364951544</v>
      </c>
    </row>
    <row r="584" spans="1:9" ht="15">
      <c r="A584" s="28" t="s">
        <v>64</v>
      </c>
      <c r="B584" s="41">
        <v>2599.0603782044573</v>
      </c>
      <c r="C584" s="41">
        <v>39.442937217844957</v>
      </c>
      <c r="D584" s="41">
        <v>46.637232234356397</v>
      </c>
      <c r="E584" s="41">
        <v>0</v>
      </c>
      <c r="F584" s="457"/>
      <c r="G584" s="41">
        <v>0</v>
      </c>
      <c r="H584" s="42">
        <v>0</v>
      </c>
      <c r="I584" s="43">
        <f t="shared" si="113"/>
        <v>2685.1405476566588</v>
      </c>
    </row>
    <row r="585" spans="1:9" ht="15">
      <c r="A585" s="29" t="s">
        <v>54</v>
      </c>
      <c r="B585" s="44">
        <v>0</v>
      </c>
      <c r="C585" s="44">
        <v>0</v>
      </c>
      <c r="D585" s="44">
        <v>0.28607092947929802</v>
      </c>
      <c r="E585" s="44">
        <v>133.44769879090927</v>
      </c>
      <c r="F585" s="457"/>
      <c r="G585" s="44">
        <v>0</v>
      </c>
      <c r="H585" s="45">
        <v>0</v>
      </c>
      <c r="I585" s="40">
        <f t="shared" si="113"/>
        <v>133.73376972038858</v>
      </c>
    </row>
    <row r="586" spans="1:9" ht="15">
      <c r="A586" s="28" t="s">
        <v>12</v>
      </c>
      <c r="B586" s="41">
        <v>0</v>
      </c>
      <c r="C586" s="41">
        <v>0</v>
      </c>
      <c r="D586" s="41">
        <v>4.7872592673615877E-2</v>
      </c>
      <c r="E586" s="41">
        <v>1.399675360955313</v>
      </c>
      <c r="F586" s="457"/>
      <c r="G586" s="41">
        <v>0</v>
      </c>
      <c r="H586" s="42">
        <v>0</v>
      </c>
      <c r="I586" s="43">
        <f t="shared" si="113"/>
        <v>1.4475479536289289</v>
      </c>
    </row>
    <row r="587" spans="1:9" ht="15">
      <c r="A587" s="29" t="s">
        <v>55</v>
      </c>
      <c r="B587" s="44">
        <v>0</v>
      </c>
      <c r="C587" s="44">
        <v>0</v>
      </c>
      <c r="D587" s="44">
        <v>0</v>
      </c>
      <c r="E587" s="44">
        <v>18.591557642530638</v>
      </c>
      <c r="F587" s="457"/>
      <c r="G587" s="44">
        <v>0</v>
      </c>
      <c r="H587" s="45">
        <v>0</v>
      </c>
      <c r="I587" s="40">
        <f t="shared" si="113"/>
        <v>18.591557642530638</v>
      </c>
    </row>
    <row r="588" spans="1:9" ht="15">
      <c r="A588" s="28" t="s">
        <v>17</v>
      </c>
      <c r="B588" s="41">
        <v>269.86592152765814</v>
      </c>
      <c r="C588" s="41">
        <v>1.4622130934098974</v>
      </c>
      <c r="D588" s="41">
        <v>34.250413947517707</v>
      </c>
      <c r="E588" s="41">
        <v>4.6689246840341276</v>
      </c>
      <c r="F588" s="457"/>
      <c r="G588" s="41">
        <v>0</v>
      </c>
      <c r="H588" s="42">
        <v>0</v>
      </c>
      <c r="I588" s="43">
        <f t="shared" si="113"/>
        <v>310.2474732526199</v>
      </c>
    </row>
    <row r="589" spans="1:9" ht="15">
      <c r="A589" s="29" t="s">
        <v>139</v>
      </c>
      <c r="B589" s="44">
        <v>1219.5523668715412</v>
      </c>
      <c r="C589" s="44">
        <v>192.18533491478308</v>
      </c>
      <c r="D589" s="44">
        <v>37.482135964393983</v>
      </c>
      <c r="E589" s="44">
        <v>29.514162037568116</v>
      </c>
      <c r="F589" s="457"/>
      <c r="G589" s="44">
        <v>0</v>
      </c>
      <c r="H589" s="45">
        <v>0</v>
      </c>
      <c r="I589" s="40">
        <f>SUM(B589:H589)</f>
        <v>1478.7339997882864</v>
      </c>
    </row>
    <row r="590" spans="1:9" ht="15">
      <c r="A590" s="28" t="s">
        <v>25</v>
      </c>
      <c r="B590" s="41">
        <v>735.46756181334013</v>
      </c>
      <c r="C590" s="41">
        <v>0</v>
      </c>
      <c r="D590" s="41">
        <v>1622.0954585314553</v>
      </c>
      <c r="E590" s="41">
        <v>357.45049255280765</v>
      </c>
      <c r="F590" s="457"/>
      <c r="G590" s="41">
        <v>1111.3191973792937</v>
      </c>
      <c r="H590" s="42">
        <v>0.28931311397920706</v>
      </c>
      <c r="I590" s="43">
        <f t="shared" si="113"/>
        <v>3826.6220233908757</v>
      </c>
    </row>
    <row r="591" spans="1:9" ht="15">
      <c r="A591" s="29" t="s">
        <v>24</v>
      </c>
      <c r="B591" s="44">
        <v>206.27583804808268</v>
      </c>
      <c r="C591" s="44">
        <v>1.3077520024349401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113"/>
        <v>207.58359005051761</v>
      </c>
    </row>
    <row r="592" spans="1:9" ht="15">
      <c r="A592" s="28" t="s">
        <v>56</v>
      </c>
      <c r="B592" s="41">
        <v>60.572231880156643</v>
      </c>
      <c r="C592" s="41">
        <v>0</v>
      </c>
      <c r="D592" s="41">
        <v>10.767959106124685</v>
      </c>
      <c r="E592" s="41">
        <v>0</v>
      </c>
      <c r="F592" s="457"/>
      <c r="G592" s="41">
        <v>0</v>
      </c>
      <c r="H592" s="42">
        <v>0</v>
      </c>
      <c r="I592" s="43">
        <f t="shared" si="113"/>
        <v>71.340190986281328</v>
      </c>
    </row>
    <row r="593" spans="1:13" ht="15">
      <c r="A593" s="29" t="s">
        <v>22</v>
      </c>
      <c r="B593" s="44">
        <v>157.13160206132412</v>
      </c>
      <c r="C593" s="44">
        <v>0</v>
      </c>
      <c r="D593" s="44">
        <v>9.691754365896621</v>
      </c>
      <c r="E593" s="44">
        <v>0</v>
      </c>
      <c r="F593" s="457"/>
      <c r="G593" s="44">
        <v>0</v>
      </c>
      <c r="H593" s="45">
        <v>0</v>
      </c>
      <c r="I593" s="40">
        <f t="shared" si="113"/>
        <v>166.82335642722074</v>
      </c>
    </row>
    <row r="594" spans="1:13" ht="15">
      <c r="A594" s="28" t="s">
        <v>21</v>
      </c>
      <c r="B594" s="41">
        <v>62.435321273161328</v>
      </c>
      <c r="C594" s="41">
        <v>0</v>
      </c>
      <c r="D594" s="41">
        <v>1.1535710755667627</v>
      </c>
      <c r="E594" s="41">
        <v>0</v>
      </c>
      <c r="F594" s="457"/>
      <c r="G594" s="41">
        <v>0</v>
      </c>
      <c r="H594" s="42">
        <v>0</v>
      </c>
      <c r="I594" s="43">
        <f t="shared" si="113"/>
        <v>63.588892348728088</v>
      </c>
    </row>
    <row r="595" spans="1:13" ht="15">
      <c r="A595" s="30" t="s">
        <v>60</v>
      </c>
      <c r="B595" s="44">
        <v>234.7985333786047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113"/>
        <v>234.7985333786047</v>
      </c>
    </row>
    <row r="596" spans="1:13">
      <c r="A596" s="57" t="s">
        <v>23</v>
      </c>
      <c r="B596" s="61">
        <v>234.7985333786047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113"/>
        <v>234.7985333786047</v>
      </c>
    </row>
    <row r="597" spans="1:13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113"/>
        <v>0</v>
      </c>
    </row>
    <row r="598" spans="1:13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113"/>
        <v>0</v>
      </c>
    </row>
    <row r="599" spans="1:13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113"/>
        <v>0</v>
      </c>
    </row>
    <row r="600" spans="1:13" ht="15">
      <c r="A600" s="35" t="s">
        <v>26</v>
      </c>
      <c r="B600" s="69">
        <f>SUM(B579:B595)</f>
        <v>6072.4757456701582</v>
      </c>
      <c r="C600" s="69">
        <f t="shared" ref="C600:H600" si="114">SUM(C579:C595)</f>
        <v>287.24822886544234</v>
      </c>
      <c r="D600" s="69">
        <f t="shared" si="114"/>
        <v>1789.9987334540504</v>
      </c>
      <c r="E600" s="69">
        <f t="shared" si="114"/>
        <v>570.48797201931336</v>
      </c>
      <c r="F600" s="69">
        <f>SUM(F579:F595)</f>
        <v>0</v>
      </c>
      <c r="G600" s="69">
        <f t="shared" si="114"/>
        <v>1111.3191973792937</v>
      </c>
      <c r="H600" s="69">
        <f t="shared" si="114"/>
        <v>0.28931311397920706</v>
      </c>
      <c r="I600" s="40">
        <f>SUM(I579:I595)</f>
        <v>9831.8191905022359</v>
      </c>
    </row>
    <row r="601" spans="1:13" s="13" customFormat="1" ht="15" thickBot="1">
      <c r="A601" s="60" t="s">
        <v>83</v>
      </c>
      <c r="B601" s="49">
        <f>B600/$I$600</f>
        <v>0.61763501016539335</v>
      </c>
      <c r="C601" s="49">
        <f t="shared" ref="C601:I601" si="115">C600/$I$600</f>
        <v>2.9216183017577332E-2</v>
      </c>
      <c r="D601" s="49">
        <f t="shared" si="115"/>
        <v>0.18206180349443676</v>
      </c>
      <c r="E601" s="49">
        <f t="shared" si="115"/>
        <v>5.8024660641686522E-2</v>
      </c>
      <c r="F601" s="49">
        <f t="shared" si="115"/>
        <v>0</v>
      </c>
      <c r="G601" s="49">
        <f t="shared" si="115"/>
        <v>0.11303291647723278</v>
      </c>
      <c r="H601" s="71">
        <f t="shared" si="115"/>
        <v>2.9426203673343608E-5</v>
      </c>
      <c r="I601" s="50">
        <f t="shared" si="115"/>
        <v>1</v>
      </c>
      <c r="J601" s="5"/>
    </row>
    <row r="602" spans="1:13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13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13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13" ht="15">
      <c r="A605" s="27" t="s">
        <v>7</v>
      </c>
      <c r="B605" s="38">
        <v>63.886084118877889</v>
      </c>
      <c r="C605" s="38">
        <v>0</v>
      </c>
      <c r="D605" s="38">
        <v>4.3682792559916503</v>
      </c>
      <c r="E605" s="38">
        <v>0</v>
      </c>
      <c r="F605" s="456"/>
      <c r="G605" s="38">
        <v>0</v>
      </c>
      <c r="H605" s="39">
        <v>0</v>
      </c>
      <c r="I605" s="40">
        <f>SUM(B605:H605)</f>
        <v>68.254363374869541</v>
      </c>
    </row>
    <row r="606" spans="1:13" ht="15">
      <c r="A606" s="28" t="s">
        <v>8</v>
      </c>
      <c r="B606" s="41">
        <v>67.278931978553715</v>
      </c>
      <c r="C606" s="41">
        <v>0</v>
      </c>
      <c r="D606" s="41">
        <v>4.6002688532344429</v>
      </c>
      <c r="E606" s="41">
        <v>0</v>
      </c>
      <c r="F606" s="457"/>
      <c r="G606" s="41">
        <v>0</v>
      </c>
      <c r="H606" s="42">
        <v>0</v>
      </c>
      <c r="I606" s="43">
        <f t="shared" ref="I606:I625" si="116">SUM(B606:H606)</f>
        <v>71.879200831788154</v>
      </c>
      <c r="M606" s="15"/>
    </row>
    <row r="607" spans="1:13" ht="15">
      <c r="A607" s="29" t="s">
        <v>10</v>
      </c>
      <c r="B607" s="44">
        <v>50.462112806637975</v>
      </c>
      <c r="C607" s="44">
        <v>0</v>
      </c>
      <c r="D607" s="44">
        <v>3.4504008756675542</v>
      </c>
      <c r="E607" s="44">
        <v>0</v>
      </c>
      <c r="F607" s="457"/>
      <c r="G607" s="44">
        <v>0</v>
      </c>
      <c r="H607" s="45">
        <v>0</v>
      </c>
      <c r="I607" s="40">
        <f t="shared" si="116"/>
        <v>53.91251368230553</v>
      </c>
    </row>
    <row r="608" spans="1:13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116"/>
        <v>0</v>
      </c>
    </row>
    <row r="609" spans="1:9" ht="15">
      <c r="A609" s="29" t="s">
        <v>16</v>
      </c>
      <c r="B609" s="44">
        <v>1112.21434611205</v>
      </c>
      <c r="C609" s="44">
        <v>0</v>
      </c>
      <c r="D609" s="44">
        <v>87.58538000666627</v>
      </c>
      <c r="E609" s="44">
        <v>0</v>
      </c>
      <c r="F609" s="457"/>
      <c r="G609" s="44">
        <v>0</v>
      </c>
      <c r="H609" s="45">
        <v>0</v>
      </c>
      <c r="I609" s="40">
        <f t="shared" si="116"/>
        <v>1199.7997261187163</v>
      </c>
    </row>
    <row r="610" spans="1:9" ht="15">
      <c r="A610" s="28" t="s">
        <v>64</v>
      </c>
      <c r="B610" s="41">
        <v>7222.7258644744488</v>
      </c>
      <c r="C610" s="41">
        <v>0</v>
      </c>
      <c r="D610" s="41">
        <v>568.77992244512916</v>
      </c>
      <c r="E610" s="41">
        <v>0</v>
      </c>
      <c r="F610" s="457"/>
      <c r="G610" s="41">
        <v>0</v>
      </c>
      <c r="H610" s="42">
        <v>0</v>
      </c>
      <c r="I610" s="43">
        <f t="shared" si="116"/>
        <v>7791.505786919578</v>
      </c>
    </row>
    <row r="611" spans="1:9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116"/>
        <v>0</v>
      </c>
    </row>
    <row r="612" spans="1:9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116"/>
        <v>0</v>
      </c>
    </row>
    <row r="613" spans="1:9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116"/>
        <v>0</v>
      </c>
    </row>
    <row r="614" spans="1:9" ht="15">
      <c r="A614" s="28" t="s">
        <v>17</v>
      </c>
      <c r="B614" s="41">
        <v>59.362065701882123</v>
      </c>
      <c r="C614" s="41">
        <v>0</v>
      </c>
      <c r="D614" s="41">
        <v>4.6746826280878038</v>
      </c>
      <c r="E614" s="41">
        <v>0</v>
      </c>
      <c r="F614" s="457"/>
      <c r="G614" s="41">
        <v>0</v>
      </c>
      <c r="H614" s="42">
        <v>0</v>
      </c>
      <c r="I614" s="43">
        <f t="shared" si="116"/>
        <v>64.036748329969924</v>
      </c>
    </row>
    <row r="615" spans="1:9" ht="15">
      <c r="A615" s="29" t="s">
        <v>139</v>
      </c>
      <c r="B615" s="44">
        <v>654.37062613659293</v>
      </c>
      <c r="C615" s="44">
        <v>0</v>
      </c>
      <c r="D615" s="44">
        <v>206.64335562208197</v>
      </c>
      <c r="E615" s="44">
        <v>0</v>
      </c>
      <c r="F615" s="457"/>
      <c r="G615" s="44">
        <v>0</v>
      </c>
      <c r="H615" s="45">
        <v>0</v>
      </c>
      <c r="I615" s="40">
        <f>SUM(B615:H615)</f>
        <v>861.01398175867484</v>
      </c>
    </row>
    <row r="616" spans="1:9" ht="15">
      <c r="A616" s="28" t="s">
        <v>25</v>
      </c>
      <c r="B616" s="41">
        <v>939.3554442286204</v>
      </c>
      <c r="C616" s="41">
        <v>0</v>
      </c>
      <c r="D616" s="41">
        <v>1067.0348249975589</v>
      </c>
      <c r="E616" s="41">
        <v>2812.9790474013826</v>
      </c>
      <c r="F616" s="457"/>
      <c r="G616" s="41">
        <v>736.73260765274313</v>
      </c>
      <c r="H616" s="42">
        <v>0</v>
      </c>
      <c r="I616" s="43">
        <f t="shared" si="116"/>
        <v>5556.101924280305</v>
      </c>
    </row>
    <row r="617" spans="1:9" ht="15">
      <c r="A617" s="29" t="s">
        <v>24</v>
      </c>
      <c r="B617" s="44">
        <v>718.68005705833355</v>
      </c>
      <c r="C617" s="44">
        <v>0</v>
      </c>
      <c r="D617" s="44">
        <v>167.266758841979</v>
      </c>
      <c r="E617" s="44">
        <v>0</v>
      </c>
      <c r="F617" s="457"/>
      <c r="G617" s="44">
        <v>0</v>
      </c>
      <c r="H617" s="45">
        <v>0</v>
      </c>
      <c r="I617" s="40">
        <f t="shared" si="116"/>
        <v>885.94681590031257</v>
      </c>
    </row>
    <row r="618" spans="1:9" ht="15">
      <c r="A618" s="28" t="s">
        <v>56</v>
      </c>
      <c r="B618" s="41">
        <v>3611.6460153164999</v>
      </c>
      <c r="C618" s="41">
        <v>0</v>
      </c>
      <c r="D618" s="41">
        <v>379.12306238129003</v>
      </c>
      <c r="E618" s="41">
        <v>0</v>
      </c>
      <c r="F618" s="457"/>
      <c r="G618" s="41">
        <v>0</v>
      </c>
      <c r="H618" s="42">
        <v>0</v>
      </c>
      <c r="I618" s="43">
        <f t="shared" si="116"/>
        <v>3990.7690776977897</v>
      </c>
    </row>
    <row r="619" spans="1:9" ht="15">
      <c r="A619" s="29" t="s">
        <v>22</v>
      </c>
      <c r="B619" s="44">
        <v>321.93947126206785</v>
      </c>
      <c r="C619" s="44">
        <v>0</v>
      </c>
      <c r="D619" s="44">
        <v>33.794751126957401</v>
      </c>
      <c r="E619" s="44">
        <v>0</v>
      </c>
      <c r="F619" s="457"/>
      <c r="G619" s="44">
        <v>0</v>
      </c>
      <c r="H619" s="45">
        <v>0</v>
      </c>
      <c r="I619" s="40">
        <f t="shared" si="116"/>
        <v>355.73422238902526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116"/>
        <v>0</v>
      </c>
    </row>
    <row r="621" spans="1:9" ht="15">
      <c r="A621" s="30" t="s">
        <v>60</v>
      </c>
      <c r="B621" s="44">
        <v>46.548479416962749</v>
      </c>
      <c r="C621" s="44">
        <v>0</v>
      </c>
      <c r="D621" s="44">
        <v>284.82043070337215</v>
      </c>
      <c r="E621" s="44">
        <v>0</v>
      </c>
      <c r="F621" s="457"/>
      <c r="G621" s="44">
        <v>0</v>
      </c>
      <c r="H621" s="45">
        <v>0</v>
      </c>
      <c r="I621" s="40">
        <f t="shared" si="116"/>
        <v>331.36891012033493</v>
      </c>
    </row>
    <row r="622" spans="1:9">
      <c r="A622" s="57" t="s">
        <v>23</v>
      </c>
      <c r="B622" s="61">
        <v>46.548479416962749</v>
      </c>
      <c r="C622" s="61">
        <v>0</v>
      </c>
      <c r="D622" s="61">
        <v>284.82043070337215</v>
      </c>
      <c r="E622" s="61">
        <v>0</v>
      </c>
      <c r="F622" s="457"/>
      <c r="G622" s="61">
        <v>0</v>
      </c>
      <c r="H622" s="62">
        <v>0</v>
      </c>
      <c r="I622" s="63">
        <f t="shared" si="116"/>
        <v>331.36891012033493</v>
      </c>
    </row>
    <row r="623" spans="1:9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116"/>
        <v>0</v>
      </c>
    </row>
    <row r="624" spans="1:9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116"/>
        <v>0</v>
      </c>
    </row>
    <row r="625" spans="1:10" ht="1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116"/>
        <v>0</v>
      </c>
    </row>
    <row r="626" spans="1:10" ht="15">
      <c r="A626" s="35" t="s">
        <v>26</v>
      </c>
      <c r="B626" s="69">
        <f>SUM(B605:B621)</f>
        <v>14868.469498611526</v>
      </c>
      <c r="C626" s="69">
        <f t="shared" ref="C626:H626" si="117">SUM(C605:C621)</f>
        <v>0</v>
      </c>
      <c r="D626" s="69">
        <f t="shared" si="117"/>
        <v>2812.1421177380157</v>
      </c>
      <c r="E626" s="69">
        <f t="shared" si="117"/>
        <v>2812.9790474013826</v>
      </c>
      <c r="F626" s="69">
        <f>SUM(F605:F621)</f>
        <v>0</v>
      </c>
      <c r="G626" s="69">
        <f t="shared" si="117"/>
        <v>736.73260765274313</v>
      </c>
      <c r="H626" s="69">
        <f t="shared" si="117"/>
        <v>0</v>
      </c>
      <c r="I626" s="40">
        <f>SUM(I605:I621)</f>
        <v>21230.323271403671</v>
      </c>
    </row>
    <row r="627" spans="1:10" s="13" customFormat="1" ht="15" thickBot="1">
      <c r="A627" s="60" t="s">
        <v>83</v>
      </c>
      <c r="B627" s="49">
        <f>B626/$I$626</f>
        <v>0.70034117279027552</v>
      </c>
      <c r="C627" s="49">
        <f t="shared" ref="C627:I627" si="118">C626/$I$626</f>
        <v>0</v>
      </c>
      <c r="D627" s="49">
        <f t="shared" si="118"/>
        <v>0.13245875165385965</v>
      </c>
      <c r="E627" s="49">
        <f t="shared" si="118"/>
        <v>0.13249817308200595</v>
      </c>
      <c r="F627" s="49">
        <f t="shared" si="118"/>
        <v>0</v>
      </c>
      <c r="G627" s="49">
        <f t="shared" si="118"/>
        <v>3.4701902473858709E-2</v>
      </c>
      <c r="H627" s="71">
        <f t="shared" si="118"/>
        <v>0</v>
      </c>
      <c r="I627" s="50">
        <f t="shared" si="118"/>
        <v>1</v>
      </c>
      <c r="J627" s="5"/>
    </row>
    <row r="628" spans="1:1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1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1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10" ht="15">
      <c r="A631" s="27" t="s">
        <v>7</v>
      </c>
      <c r="B631" s="38">
        <v>0.33077142446465718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0.33077142446465718</v>
      </c>
    </row>
    <row r="632" spans="1:10" ht="15">
      <c r="A632" s="28" t="s">
        <v>8</v>
      </c>
      <c r="B632" s="41">
        <v>3.0167464793439791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119">SUM(B632:H632)</f>
        <v>3.0167464793439791</v>
      </c>
    </row>
    <row r="633" spans="1:10" ht="15">
      <c r="A633" s="29" t="s">
        <v>10</v>
      </c>
      <c r="B633" s="44">
        <v>1.0233088595811379</v>
      </c>
      <c r="C633" s="44">
        <v>0</v>
      </c>
      <c r="D633" s="44">
        <v>3.2781140991646057E-3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119"/>
        <v>1.0265869736803026</v>
      </c>
    </row>
    <row r="634" spans="1:10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119"/>
        <v>0</v>
      </c>
    </row>
    <row r="635" spans="1:10" ht="15">
      <c r="A635" s="29" t="s">
        <v>16</v>
      </c>
      <c r="B635" s="44">
        <v>287.65466733554354</v>
      </c>
      <c r="C635" s="44">
        <v>1.2432615017785644</v>
      </c>
      <c r="D635" s="44">
        <v>23.179135375967448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119"/>
        <v>312.07706421328959</v>
      </c>
    </row>
    <row r="636" spans="1:10" ht="15">
      <c r="A636" s="28" t="s">
        <v>64</v>
      </c>
      <c r="B636" s="41">
        <v>7.0102063970697781</v>
      </c>
      <c r="C636" s="41">
        <v>0.15820498066355851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119"/>
        <v>7.1684113777333369</v>
      </c>
    </row>
    <row r="637" spans="1:10" ht="15">
      <c r="A637" s="29" t="s">
        <v>54</v>
      </c>
      <c r="B637" s="44">
        <v>0</v>
      </c>
      <c r="C637" s="44">
        <v>0.32283739764534686</v>
      </c>
      <c r="D637" s="44">
        <v>0</v>
      </c>
      <c r="E637" s="44">
        <v>15.669126400669199</v>
      </c>
      <c r="F637" s="44">
        <v>618.81735624891019</v>
      </c>
      <c r="G637" s="44">
        <v>0</v>
      </c>
      <c r="H637" s="45">
        <v>0</v>
      </c>
      <c r="I637" s="40">
        <f t="shared" si="119"/>
        <v>634.80932004722479</v>
      </c>
    </row>
    <row r="638" spans="1:10" ht="15">
      <c r="A638" s="28" t="s">
        <v>12</v>
      </c>
      <c r="B638" s="41">
        <v>0</v>
      </c>
      <c r="C638" s="41">
        <v>0</v>
      </c>
      <c r="D638" s="41">
        <v>0</v>
      </c>
      <c r="E638" s="41">
        <v>23.820409542860105</v>
      </c>
      <c r="F638" s="41">
        <v>0</v>
      </c>
      <c r="G638" s="41">
        <v>0</v>
      </c>
      <c r="H638" s="42">
        <v>0</v>
      </c>
      <c r="I638" s="43">
        <f t="shared" si="119"/>
        <v>23.820409542860105</v>
      </c>
    </row>
    <row r="639" spans="1:10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119"/>
        <v>0</v>
      </c>
    </row>
    <row r="640" spans="1:10" ht="15">
      <c r="A640" s="28" t="s">
        <v>17</v>
      </c>
      <c r="B640" s="41">
        <v>5.0678913797778931</v>
      </c>
      <c r="C640" s="41">
        <v>0</v>
      </c>
      <c r="D640" s="41">
        <v>2.453483691125273E-2</v>
      </c>
      <c r="E640" s="41">
        <v>0.14928744675589503</v>
      </c>
      <c r="F640" s="41">
        <v>0</v>
      </c>
      <c r="G640" s="41">
        <v>0</v>
      </c>
      <c r="H640" s="42">
        <v>0</v>
      </c>
      <c r="I640" s="43">
        <f t="shared" si="119"/>
        <v>5.2417136634450401</v>
      </c>
    </row>
    <row r="641" spans="1:10" ht="15">
      <c r="A641" s="29" t="s">
        <v>139</v>
      </c>
      <c r="B641" s="44">
        <v>7.7547348042114015</v>
      </c>
      <c r="C641" s="44">
        <v>0</v>
      </c>
      <c r="D641" s="44">
        <v>2.0042603514541733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9.7589951556655752</v>
      </c>
    </row>
    <row r="642" spans="1:10" ht="15">
      <c r="A642" s="28" t="s">
        <v>25</v>
      </c>
      <c r="B642" s="41">
        <v>60.832689761416667</v>
      </c>
      <c r="C642" s="41">
        <v>7.9041341411132768E-2</v>
      </c>
      <c r="D642" s="41">
        <v>1.2582816788673692</v>
      </c>
      <c r="E642" s="41">
        <v>101.0848820608623</v>
      </c>
      <c r="F642" s="41">
        <v>0</v>
      </c>
      <c r="G642" s="41">
        <v>34.087869546992401</v>
      </c>
      <c r="H642" s="42">
        <v>0.47825250896542976</v>
      </c>
      <c r="I642" s="43">
        <f t="shared" si="119"/>
        <v>197.8210168985153</v>
      </c>
    </row>
    <row r="643" spans="1:10" ht="15">
      <c r="A643" s="29" t="s">
        <v>24</v>
      </c>
      <c r="B643" s="44">
        <v>12.410336097383958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119"/>
        <v>12.410336097383958</v>
      </c>
    </row>
    <row r="644" spans="1:10" ht="15">
      <c r="A644" s="28" t="s">
        <v>56</v>
      </c>
      <c r="B644" s="41">
        <v>155.80357623458926</v>
      </c>
      <c r="C644" s="41">
        <v>7.0573732105583833</v>
      </c>
      <c r="D644" s="41">
        <v>88.715739933910598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119"/>
        <v>251.57668937905822</v>
      </c>
    </row>
    <row r="645" spans="1:10" ht="15">
      <c r="A645" s="29" t="s">
        <v>22</v>
      </c>
      <c r="B645" s="44">
        <v>140.59880454317923</v>
      </c>
      <c r="C645" s="44">
        <v>0</v>
      </c>
      <c r="D645" s="44">
        <v>0</v>
      </c>
      <c r="E645" s="44">
        <v>0</v>
      </c>
      <c r="F645" s="44">
        <v>0.41560194729739836</v>
      </c>
      <c r="G645" s="44">
        <v>0</v>
      </c>
      <c r="H645" s="45">
        <v>0</v>
      </c>
      <c r="I645" s="40">
        <f t="shared" si="119"/>
        <v>141.01440649047663</v>
      </c>
    </row>
    <row r="646" spans="1:10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119"/>
        <v>0</v>
      </c>
    </row>
    <row r="647" spans="1:10" ht="15">
      <c r="A647" s="30" t="s">
        <v>60</v>
      </c>
      <c r="B647" s="44">
        <v>4.4744041446038594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119"/>
        <v>4.4744041446038594</v>
      </c>
    </row>
    <row r="648" spans="1:10">
      <c r="A648" s="57" t="s">
        <v>23</v>
      </c>
      <c r="B648" s="61">
        <v>4.4744041446038594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119"/>
        <v>4.4744041446038594</v>
      </c>
    </row>
    <row r="649" spans="1:10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119"/>
        <v>0</v>
      </c>
    </row>
    <row r="650" spans="1:10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119"/>
        <v>0</v>
      </c>
    </row>
    <row r="651" spans="1:10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119"/>
        <v>0</v>
      </c>
    </row>
    <row r="652" spans="1:10" ht="15">
      <c r="A652" s="35" t="s">
        <v>26</v>
      </c>
      <c r="B652" s="69">
        <f>SUM(B631:B647)</f>
        <v>685.97813746116537</v>
      </c>
      <c r="C652" s="69">
        <f t="shared" ref="C652:H652" si="120">SUM(C631:C647)</f>
        <v>8.8607184320569861</v>
      </c>
      <c r="D652" s="69">
        <f t="shared" si="120"/>
        <v>115.18523029121</v>
      </c>
      <c r="E652" s="69">
        <f t="shared" si="120"/>
        <v>140.72370545114751</v>
      </c>
      <c r="F652" s="69">
        <f>SUM(F631:F647)</f>
        <v>619.23295819620762</v>
      </c>
      <c r="G652" s="69">
        <f t="shared" si="120"/>
        <v>34.087869546992401</v>
      </c>
      <c r="H652" s="69">
        <f t="shared" si="120"/>
        <v>0.47825250896542976</v>
      </c>
      <c r="I652" s="40">
        <f>SUM(I631:I647)</f>
        <v>1604.5468718877455</v>
      </c>
    </row>
    <row r="653" spans="1:10" s="13" customFormat="1" ht="15" thickBot="1">
      <c r="A653" s="60" t="s">
        <v>83</v>
      </c>
      <c r="B653" s="49">
        <f>B652/$I$652</f>
        <v>0.42752140774430214</v>
      </c>
      <c r="C653" s="49">
        <f t="shared" ref="C653:I653" si="121">C652/$I$652</f>
        <v>5.5222559012142614E-3</v>
      </c>
      <c r="D653" s="49">
        <f t="shared" si="121"/>
        <v>7.1786765665308894E-2</v>
      </c>
      <c r="E653" s="49">
        <f t="shared" si="121"/>
        <v>8.7703081733964183E-2</v>
      </c>
      <c r="F653" s="49">
        <f t="shared" si="121"/>
        <v>0.38592388234049002</v>
      </c>
      <c r="G653" s="49">
        <f t="shared" si="121"/>
        <v>2.1244545824260094E-2</v>
      </c>
      <c r="H653" s="71">
        <f t="shared" si="121"/>
        <v>2.9806079046027921E-4</v>
      </c>
      <c r="I653" s="50">
        <f t="shared" si="121"/>
        <v>1</v>
      </c>
      <c r="J653" s="5"/>
    </row>
    <row r="655" spans="1:10" s="6" customFormat="1">
      <c r="J655" s="5"/>
    </row>
    <row r="656" spans="1:10" s="6" customFormat="1">
      <c r="J656" s="5"/>
    </row>
    <row r="657" spans="10:10" s="6" customFormat="1">
      <c r="J657" s="5"/>
    </row>
    <row r="658" spans="10:10" s="6" customFormat="1">
      <c r="J658" s="5"/>
    </row>
    <row r="659" spans="10:10" s="6" customFormat="1">
      <c r="J659" s="5"/>
    </row>
    <row r="660" spans="10:10" s="6" customFormat="1">
      <c r="J660" s="5"/>
    </row>
    <row r="661" spans="10:10" s="6" customFormat="1">
      <c r="J661" s="5"/>
    </row>
    <row r="662" spans="10:10" s="6" customFormat="1">
      <c r="J662" s="5"/>
    </row>
    <row r="663" spans="10:10" s="6" customFormat="1">
      <c r="J663" s="5"/>
    </row>
    <row r="664" spans="10:10" s="6" customFormat="1">
      <c r="J664" s="5"/>
    </row>
    <row r="665" spans="10:10" s="6" customFormat="1">
      <c r="J665" s="5"/>
    </row>
    <row r="666" spans="10:10" s="6" customFormat="1">
      <c r="J666" s="5"/>
    </row>
    <row r="667" spans="10:10" s="6" customFormat="1">
      <c r="J667" s="5"/>
    </row>
    <row r="668" spans="10:10" s="6" customFormat="1">
      <c r="J668" s="5"/>
    </row>
    <row r="669" spans="10:10" s="6" customFormat="1">
      <c r="J669" s="5"/>
    </row>
    <row r="670" spans="10:10" s="6" customFormat="1">
      <c r="J670" s="5"/>
    </row>
    <row r="671" spans="10:10" s="6" customFormat="1">
      <c r="J671" s="5"/>
    </row>
    <row r="672" spans="10:10" s="6" customFormat="1">
      <c r="J672" s="5"/>
    </row>
    <row r="673" spans="10:10" s="6" customFormat="1">
      <c r="J673" s="5"/>
    </row>
    <row r="674" spans="10:10" s="6" customFormat="1">
      <c r="J674" s="5"/>
    </row>
    <row r="675" spans="10:10" s="6" customFormat="1">
      <c r="J675" s="5"/>
    </row>
    <row r="676" spans="10:10" s="6" customFormat="1">
      <c r="J676" s="5"/>
    </row>
    <row r="677" spans="10:10" s="6" customFormat="1">
      <c r="J677" s="5"/>
    </row>
    <row r="678" spans="10:10" s="6" customFormat="1">
      <c r="J678" s="5"/>
    </row>
    <row r="679" spans="10:10" s="6" customFormat="1">
      <c r="J679" s="5"/>
    </row>
    <row r="680" spans="10:10" s="6" customFormat="1">
      <c r="J680" s="5"/>
    </row>
    <row r="681" spans="10:10" s="6" customFormat="1">
      <c r="J681" s="5"/>
    </row>
    <row r="682" spans="10:10" s="6" customFormat="1">
      <c r="J682" s="5"/>
    </row>
    <row r="683" spans="10:10" s="6" customFormat="1">
      <c r="J683" s="5"/>
    </row>
    <row r="684" spans="10:10" s="6" customFormat="1">
      <c r="J684" s="5"/>
    </row>
    <row r="685" spans="10:10" s="6" customFormat="1">
      <c r="J685" s="5"/>
    </row>
    <row r="686" spans="10:10" s="6" customFormat="1">
      <c r="J686" s="5"/>
    </row>
    <row r="687" spans="10:10" s="6" customFormat="1">
      <c r="J687" s="5"/>
    </row>
    <row r="688" spans="10:10" s="6" customFormat="1">
      <c r="J688" s="5"/>
    </row>
    <row r="689" spans="10:10" s="6" customFormat="1">
      <c r="J689" s="5"/>
    </row>
    <row r="690" spans="10:10" s="6" customFormat="1">
      <c r="J690" s="5"/>
    </row>
    <row r="691" spans="10:10" s="6" customFormat="1">
      <c r="J691" s="5"/>
    </row>
    <row r="692" spans="10:10" s="6" customFormat="1">
      <c r="J692" s="5"/>
    </row>
    <row r="693" spans="10:10" s="6" customFormat="1">
      <c r="J693" s="5"/>
    </row>
    <row r="694" spans="10:10" s="6" customFormat="1">
      <c r="J694" s="5"/>
    </row>
    <row r="695" spans="10:10" s="6" customFormat="1">
      <c r="J695" s="5"/>
    </row>
    <row r="696" spans="10:10" s="6" customFormat="1">
      <c r="J696" s="5"/>
    </row>
    <row r="697" spans="10:10" s="6" customFormat="1">
      <c r="J697" s="5"/>
    </row>
    <row r="698" spans="10:10" s="6" customFormat="1">
      <c r="J698" s="5"/>
    </row>
    <row r="699" spans="10:10" s="6" customFormat="1">
      <c r="J699" s="5"/>
    </row>
    <row r="700" spans="10:10" s="6" customFormat="1">
      <c r="J700" s="5"/>
    </row>
    <row r="701" spans="10:10" s="6" customFormat="1">
      <c r="J701" s="5"/>
    </row>
    <row r="702" spans="10:10" s="6" customFormat="1">
      <c r="J702" s="5"/>
    </row>
    <row r="703" spans="10:10" s="6" customFormat="1">
      <c r="J703" s="5"/>
    </row>
    <row r="704" spans="10:10" s="6" customFormat="1">
      <c r="J704" s="5"/>
    </row>
    <row r="705" spans="10:10" s="6" customFormat="1">
      <c r="J705" s="5"/>
    </row>
    <row r="706" spans="10:10" s="6" customFormat="1">
      <c r="J706" s="5"/>
    </row>
    <row r="707" spans="10:10" s="6" customFormat="1">
      <c r="J707" s="5"/>
    </row>
    <row r="708" spans="10:10" s="6" customFormat="1">
      <c r="J708" s="5"/>
    </row>
    <row r="709" spans="10:10" s="6" customFormat="1">
      <c r="J709" s="5"/>
    </row>
    <row r="710" spans="10:10" s="6" customFormat="1">
      <c r="J710" s="5"/>
    </row>
    <row r="711" spans="10:10" s="6" customFormat="1">
      <c r="J711" s="5"/>
    </row>
    <row r="712" spans="10:10" s="6" customFormat="1">
      <c r="J712" s="5"/>
    </row>
    <row r="713" spans="10:10" s="6" customFormat="1">
      <c r="J713" s="5"/>
    </row>
    <row r="714" spans="10:10" s="6" customFormat="1">
      <c r="J714" s="5"/>
    </row>
    <row r="715" spans="10:10" s="6" customFormat="1">
      <c r="J715" s="5"/>
    </row>
    <row r="716" spans="10:10" s="6" customFormat="1">
      <c r="J716" s="5"/>
    </row>
    <row r="717" spans="10:10" s="6" customFormat="1">
      <c r="J717" s="5"/>
    </row>
    <row r="718" spans="10:10" s="6" customFormat="1">
      <c r="J718" s="5"/>
    </row>
    <row r="719" spans="10:10" s="6" customFormat="1">
      <c r="J719" s="5"/>
    </row>
    <row r="720" spans="10:10" s="6" customFormat="1">
      <c r="J720" s="5"/>
    </row>
    <row r="721" spans="10:10" s="6" customFormat="1">
      <c r="J721" s="5"/>
    </row>
    <row r="722" spans="10:10" s="6" customFormat="1">
      <c r="J722" s="5"/>
    </row>
    <row r="723" spans="10:10" s="6" customFormat="1">
      <c r="J723" s="5"/>
    </row>
    <row r="724" spans="10:10" s="6" customFormat="1">
      <c r="J724" s="5"/>
    </row>
    <row r="725" spans="10:10" s="6" customFormat="1">
      <c r="J725" s="5"/>
    </row>
    <row r="726" spans="10:10" s="6" customFormat="1">
      <c r="J726" s="5"/>
    </row>
    <row r="727" spans="10:10" s="6" customFormat="1">
      <c r="J727" s="5"/>
    </row>
    <row r="728" spans="10:10" s="6" customFormat="1">
      <c r="J728" s="5"/>
    </row>
    <row r="729" spans="10:10" s="6" customFormat="1">
      <c r="J729" s="5"/>
    </row>
    <row r="730" spans="10:10" s="6" customFormat="1">
      <c r="J730" s="5"/>
    </row>
    <row r="731" spans="10:10" s="6" customFormat="1">
      <c r="J731" s="5"/>
    </row>
    <row r="732" spans="10:10" s="6" customFormat="1">
      <c r="J732" s="5"/>
    </row>
    <row r="733" spans="10:10" s="6" customFormat="1">
      <c r="J733" s="5"/>
    </row>
    <row r="734" spans="10:10" s="6" customFormat="1">
      <c r="J734" s="5"/>
    </row>
    <row r="735" spans="10:10" s="6" customFormat="1">
      <c r="J735" s="5"/>
    </row>
    <row r="736" spans="10:10" s="6" customFormat="1">
      <c r="J736" s="5"/>
    </row>
    <row r="737" spans="10:10" s="6" customFormat="1">
      <c r="J737" s="5"/>
    </row>
    <row r="738" spans="10:10" s="6" customFormat="1">
      <c r="J738" s="5"/>
    </row>
    <row r="739" spans="10:10" s="6" customFormat="1">
      <c r="J739" s="5"/>
    </row>
    <row r="740" spans="10:10" s="6" customFormat="1">
      <c r="J740" s="5"/>
    </row>
    <row r="741" spans="10:10" s="6" customFormat="1">
      <c r="J741" s="5"/>
    </row>
    <row r="742" spans="10:10" s="6" customFormat="1">
      <c r="J742" s="5"/>
    </row>
    <row r="743" spans="10:10" s="6" customFormat="1">
      <c r="J743" s="5"/>
    </row>
    <row r="744" spans="10:10" s="6" customFormat="1">
      <c r="J744" s="5"/>
    </row>
    <row r="745" spans="10:10" s="6" customFormat="1">
      <c r="J745" s="5"/>
    </row>
    <row r="746" spans="10:10" s="6" customFormat="1">
      <c r="J746" s="5"/>
    </row>
    <row r="747" spans="10:10" s="6" customFormat="1">
      <c r="J747" s="5"/>
    </row>
    <row r="748" spans="10:10" s="6" customFormat="1">
      <c r="J748" s="5"/>
    </row>
    <row r="749" spans="10:10" s="6" customFormat="1">
      <c r="J749" s="5"/>
    </row>
    <row r="750" spans="10:10" s="6" customFormat="1">
      <c r="J750" s="5"/>
    </row>
    <row r="751" spans="10:10" s="6" customFormat="1">
      <c r="J751" s="5"/>
    </row>
    <row r="752" spans="10:10" s="6" customFormat="1">
      <c r="J752" s="5"/>
    </row>
    <row r="753" spans="10:10" s="6" customFormat="1">
      <c r="J753" s="5"/>
    </row>
    <row r="754" spans="10:10" s="6" customFormat="1">
      <c r="J754" s="5"/>
    </row>
    <row r="755" spans="10:10" s="6" customFormat="1">
      <c r="J755" s="5"/>
    </row>
    <row r="756" spans="10:10" s="6" customFormat="1">
      <c r="J756" s="5"/>
    </row>
    <row r="757" spans="10:10" s="6" customFormat="1">
      <c r="J757" s="5"/>
    </row>
    <row r="758" spans="10:10" s="6" customFormat="1">
      <c r="J758" s="5"/>
    </row>
    <row r="759" spans="10:10" s="6" customFormat="1">
      <c r="J759" s="5"/>
    </row>
    <row r="760" spans="10:10" s="6" customFormat="1">
      <c r="J760" s="5"/>
    </row>
    <row r="761" spans="10:10" s="6" customFormat="1">
      <c r="J761" s="5"/>
    </row>
    <row r="762" spans="10:10" s="6" customFormat="1">
      <c r="J762" s="5"/>
    </row>
    <row r="763" spans="10:10" s="6" customFormat="1">
      <c r="J763" s="5"/>
    </row>
    <row r="764" spans="10:10" s="6" customFormat="1">
      <c r="J764" s="5"/>
    </row>
    <row r="765" spans="10:10" s="6" customFormat="1">
      <c r="J765" s="5"/>
    </row>
    <row r="766" spans="10:10" s="6" customFormat="1">
      <c r="J766" s="5"/>
    </row>
    <row r="767" spans="10:10" s="6" customFormat="1">
      <c r="J767" s="5"/>
    </row>
    <row r="768" spans="10:10" s="6" customFormat="1">
      <c r="J768" s="5"/>
    </row>
    <row r="769" spans="10:10" s="6" customFormat="1">
      <c r="J769" s="5"/>
    </row>
    <row r="770" spans="10:10" s="6" customFormat="1">
      <c r="J770" s="5"/>
    </row>
    <row r="771" spans="10:10" s="6" customFormat="1">
      <c r="J771" s="5"/>
    </row>
    <row r="772" spans="10:10" s="6" customFormat="1">
      <c r="J772" s="5"/>
    </row>
    <row r="773" spans="10:10" s="6" customFormat="1">
      <c r="J773" s="5"/>
    </row>
    <row r="774" spans="10:10" s="6" customFormat="1">
      <c r="J774" s="5"/>
    </row>
    <row r="775" spans="10:10" s="6" customFormat="1">
      <c r="J775" s="5"/>
    </row>
    <row r="776" spans="10:10" s="6" customFormat="1">
      <c r="J776" s="5"/>
    </row>
    <row r="777" spans="10:10" s="6" customFormat="1">
      <c r="J777" s="5"/>
    </row>
    <row r="778" spans="10:10" s="6" customFormat="1">
      <c r="J778" s="5"/>
    </row>
    <row r="779" spans="10:10" s="6" customFormat="1">
      <c r="J779" s="5"/>
    </row>
    <row r="780" spans="10:10" s="6" customFormat="1">
      <c r="J780" s="5"/>
    </row>
    <row r="781" spans="10:10" s="6" customFormat="1">
      <c r="J781" s="5"/>
    </row>
    <row r="782" spans="10:10" s="6" customFormat="1">
      <c r="J782" s="5"/>
    </row>
    <row r="783" spans="10:10" s="6" customFormat="1">
      <c r="J783" s="5"/>
    </row>
    <row r="784" spans="10:10" s="6" customFormat="1">
      <c r="J784" s="5"/>
    </row>
    <row r="785" spans="10:10" s="6" customFormat="1">
      <c r="J785" s="5"/>
    </row>
    <row r="786" spans="10:10" s="6" customFormat="1">
      <c r="J786" s="5"/>
    </row>
    <row r="787" spans="10:10" s="6" customFormat="1">
      <c r="J787" s="5"/>
    </row>
    <row r="788" spans="10:10" s="6" customFormat="1">
      <c r="J788" s="5"/>
    </row>
    <row r="789" spans="10:10" s="6" customFormat="1">
      <c r="J789" s="5"/>
    </row>
    <row r="790" spans="10:10" s="6" customFormat="1">
      <c r="J790" s="5"/>
    </row>
    <row r="791" spans="10:10" s="6" customFormat="1">
      <c r="J791" s="5"/>
    </row>
    <row r="792" spans="10:10" s="6" customFormat="1">
      <c r="J792" s="5"/>
    </row>
    <row r="793" spans="10:10" s="6" customFormat="1">
      <c r="J793" s="5"/>
    </row>
    <row r="794" spans="10:10" s="6" customFormat="1">
      <c r="J794" s="5"/>
    </row>
    <row r="795" spans="10:10" s="6" customFormat="1">
      <c r="J795" s="5"/>
    </row>
    <row r="796" spans="10:10" s="6" customFormat="1">
      <c r="J796" s="5"/>
    </row>
    <row r="797" spans="10:10" s="6" customFormat="1">
      <c r="J797" s="5"/>
    </row>
    <row r="798" spans="10:10" s="6" customFormat="1">
      <c r="J798" s="5"/>
    </row>
    <row r="799" spans="10:10" s="6" customFormat="1">
      <c r="J799" s="5"/>
    </row>
    <row r="800" spans="10:10" s="6" customFormat="1">
      <c r="J800" s="5"/>
    </row>
    <row r="801" spans="10:10" s="6" customFormat="1">
      <c r="J801" s="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82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53.25" style="1" bestFit="1" customWidth="1"/>
    <col min="2" max="9" width="15.625" style="1" customWidth="1"/>
    <col min="10" max="10" width="15.625" style="5" customWidth="1"/>
    <col min="11" max="11" width="36.625" style="1" customWidth="1"/>
    <col min="12" max="20" width="15.625" style="1" customWidth="1"/>
    <col min="21" max="21" width="36.625" style="1" customWidth="1"/>
    <col min="22" max="35" width="14.625" style="1" customWidth="1"/>
    <col min="36" max="16384" width="11" style="1"/>
  </cols>
  <sheetData>
    <row r="1" spans="1:11" s="51" customFormat="1" ht="15" customHeight="1" thickTop="1">
      <c r="A1" s="417" t="s">
        <v>106</v>
      </c>
      <c r="B1" s="418"/>
      <c r="C1" s="418"/>
      <c r="D1" s="418"/>
      <c r="E1" s="418"/>
      <c r="F1" s="418"/>
      <c r="G1" s="418"/>
      <c r="H1" s="418"/>
      <c r="I1" s="419"/>
      <c r="J1"/>
    </row>
    <row r="2" spans="1:11" s="51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/>
    </row>
    <row r="3" spans="1:11" s="51" customFormat="1" ht="36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/>
    </row>
    <row r="4" spans="1:11" s="51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/>
    </row>
    <row r="5" spans="1:11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3"/>
    </row>
    <row r="6" spans="1:11" ht="15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1" ht="15">
      <c r="A7" s="27" t="s">
        <v>7</v>
      </c>
      <c r="B7" s="38">
        <f>B33+B85</f>
        <v>108.01758170469932</v>
      </c>
      <c r="C7" s="38">
        <f t="shared" ref="C7:E7" si="0">C33+C85</f>
        <v>0</v>
      </c>
      <c r="D7" s="38">
        <f t="shared" si="0"/>
        <v>12.76642001897755</v>
      </c>
      <c r="E7" s="38">
        <f t="shared" si="0"/>
        <v>0</v>
      </c>
      <c r="F7" s="38">
        <f>F59+F85</f>
        <v>5.9678286040366784</v>
      </c>
      <c r="G7" s="38">
        <f t="shared" ref="G7:H22" si="1">G33+G85</f>
        <v>0</v>
      </c>
      <c r="H7" s="39">
        <f t="shared" si="1"/>
        <v>0</v>
      </c>
      <c r="I7" s="40">
        <f>SUM(B7:H7)</f>
        <v>126.75183032771356</v>
      </c>
      <c r="K7" s="1">
        <v>0</v>
      </c>
    </row>
    <row r="8" spans="1:11" ht="15">
      <c r="A8" s="28" t="s">
        <v>8</v>
      </c>
      <c r="B8" s="41">
        <f t="shared" ref="B8:E23" si="2">B34+B86</f>
        <v>127.10845070775245</v>
      </c>
      <c r="C8" s="41">
        <f t="shared" si="2"/>
        <v>0</v>
      </c>
      <c r="D8" s="41">
        <f t="shared" si="2"/>
        <v>909.65306228691304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1036.7615129946655</v>
      </c>
      <c r="K8" s="1">
        <v>0</v>
      </c>
    </row>
    <row r="9" spans="1:11" ht="15">
      <c r="A9" s="29" t="s">
        <v>10</v>
      </c>
      <c r="B9" s="44">
        <f t="shared" si="2"/>
        <v>69.514995471347746</v>
      </c>
      <c r="C9" s="44">
        <f t="shared" si="2"/>
        <v>0</v>
      </c>
      <c r="D9" s="44">
        <f t="shared" si="2"/>
        <v>475.90801618460694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545.42301165595472</v>
      </c>
      <c r="K9" s="1">
        <v>0</v>
      </c>
    </row>
    <row r="10" spans="1:11" ht="15">
      <c r="A10" s="28" t="s">
        <v>52</v>
      </c>
      <c r="B10" s="41">
        <f t="shared" si="2"/>
        <v>0</v>
      </c>
      <c r="C10" s="41">
        <f t="shared" si="2"/>
        <v>0</v>
      </c>
      <c r="D10" s="41">
        <f t="shared" si="2"/>
        <v>443.31500171359363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443.31500171359363</v>
      </c>
      <c r="K10" s="1">
        <v>0</v>
      </c>
    </row>
    <row r="11" spans="1:11" ht="15">
      <c r="A11" s="29" t="s">
        <v>16</v>
      </c>
      <c r="B11" s="44">
        <f t="shared" si="2"/>
        <v>2826.982241434172</v>
      </c>
      <c r="C11" s="44">
        <f t="shared" si="2"/>
        <v>299.67219530516206</v>
      </c>
      <c r="D11" s="44">
        <f t="shared" si="2"/>
        <v>522.57366455571309</v>
      </c>
      <c r="E11" s="44">
        <f t="shared" si="2"/>
        <v>54.352776573306173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3703.5808778683531</v>
      </c>
      <c r="K11" s="1">
        <v>0</v>
      </c>
    </row>
    <row r="12" spans="1:11" ht="15">
      <c r="A12" s="28" t="s">
        <v>64</v>
      </c>
      <c r="B12" s="41">
        <f t="shared" si="2"/>
        <v>10712.983052986221</v>
      </c>
      <c r="C12" s="41">
        <f t="shared" si="2"/>
        <v>123.16724809224546</v>
      </c>
      <c r="D12" s="41">
        <f t="shared" si="2"/>
        <v>677.83633321316881</v>
      </c>
      <c r="E12" s="41">
        <f t="shared" si="2"/>
        <v>1.5546584726655648</v>
      </c>
      <c r="F12" s="41">
        <f t="shared" si="3"/>
        <v>0</v>
      </c>
      <c r="G12" s="41">
        <f t="shared" si="1"/>
        <v>0</v>
      </c>
      <c r="H12" s="42">
        <f t="shared" si="1"/>
        <v>0</v>
      </c>
      <c r="I12" s="43">
        <f t="shared" si="4"/>
        <v>11515.541292764301</v>
      </c>
      <c r="K12" s="1">
        <v>0</v>
      </c>
    </row>
    <row r="13" spans="1:11" ht="15">
      <c r="A13" s="29" t="s">
        <v>54</v>
      </c>
      <c r="B13" s="44">
        <f t="shared" si="2"/>
        <v>1.5312417666374138E-2</v>
      </c>
      <c r="C13" s="44">
        <f t="shared" si="2"/>
        <v>0.62161639114533851</v>
      </c>
      <c r="D13" s="44">
        <f t="shared" si="2"/>
        <v>0.76299211642137887</v>
      </c>
      <c r="E13" s="44">
        <f t="shared" si="2"/>
        <v>1122.4360171850908</v>
      </c>
      <c r="F13" s="44">
        <f t="shared" si="3"/>
        <v>18939.181644270717</v>
      </c>
      <c r="G13" s="44">
        <f t="shared" si="1"/>
        <v>0</v>
      </c>
      <c r="H13" s="45">
        <f t="shared" si="1"/>
        <v>0</v>
      </c>
      <c r="I13" s="40">
        <f t="shared" si="4"/>
        <v>20063.017582381042</v>
      </c>
      <c r="K13" s="1">
        <v>0</v>
      </c>
    </row>
    <row r="14" spans="1:11" ht="15">
      <c r="A14" s="28" t="s">
        <v>12</v>
      </c>
      <c r="B14" s="41">
        <f t="shared" si="2"/>
        <v>2.7585834867525638E-3</v>
      </c>
      <c r="C14" s="41">
        <f t="shared" si="2"/>
        <v>0.10986168125616945</v>
      </c>
      <c r="D14" s="41">
        <f t="shared" si="2"/>
        <v>4.5098182933155144E-2</v>
      </c>
      <c r="E14" s="41">
        <f t="shared" si="2"/>
        <v>33.822414785367769</v>
      </c>
      <c r="F14" s="41">
        <f t="shared" si="3"/>
        <v>6780.7572830344798</v>
      </c>
      <c r="G14" s="41">
        <f t="shared" si="1"/>
        <v>0</v>
      </c>
      <c r="H14" s="42">
        <f t="shared" si="1"/>
        <v>0</v>
      </c>
      <c r="I14" s="43">
        <f t="shared" si="4"/>
        <v>6814.7374162675233</v>
      </c>
      <c r="K14" s="1">
        <v>0</v>
      </c>
    </row>
    <row r="15" spans="1:11" ht="15">
      <c r="A15" s="29" t="s">
        <v>55</v>
      </c>
      <c r="B15" s="44">
        <f t="shared" si="2"/>
        <v>1.1994955358776487</v>
      </c>
      <c r="C15" s="44">
        <f t="shared" si="2"/>
        <v>0</v>
      </c>
      <c r="D15" s="44">
        <f t="shared" si="2"/>
        <v>1.2443795050183344</v>
      </c>
      <c r="E15" s="44">
        <f t="shared" si="2"/>
        <v>23.571382399575846</v>
      </c>
      <c r="F15" s="44">
        <f t="shared" si="3"/>
        <v>1227.790850357894</v>
      </c>
      <c r="G15" s="44">
        <f t="shared" si="1"/>
        <v>0</v>
      </c>
      <c r="H15" s="45">
        <f t="shared" si="1"/>
        <v>0</v>
      </c>
      <c r="I15" s="40">
        <f t="shared" si="4"/>
        <v>1253.8061077983657</v>
      </c>
      <c r="K15" s="1">
        <v>0</v>
      </c>
    </row>
    <row r="16" spans="1:11" ht="15">
      <c r="A16" s="28" t="s">
        <v>17</v>
      </c>
      <c r="B16" s="41">
        <f t="shared" si="2"/>
        <v>327.08853167044487</v>
      </c>
      <c r="C16" s="41">
        <f t="shared" si="2"/>
        <v>27.718731783291602</v>
      </c>
      <c r="D16" s="41">
        <f t="shared" si="2"/>
        <v>100.19989488585314</v>
      </c>
      <c r="E16" s="41">
        <f t="shared" si="2"/>
        <v>23.68132006026628</v>
      </c>
      <c r="F16" s="41">
        <f t="shared" si="3"/>
        <v>60.01271838693583</v>
      </c>
      <c r="G16" s="41">
        <f t="shared" si="1"/>
        <v>0</v>
      </c>
      <c r="H16" s="42">
        <f t="shared" si="1"/>
        <v>0</v>
      </c>
      <c r="I16" s="43">
        <f t="shared" si="4"/>
        <v>538.7011967867918</v>
      </c>
      <c r="K16" s="1">
        <v>0</v>
      </c>
    </row>
    <row r="17" spans="1:21" ht="15">
      <c r="A17" s="29" t="s">
        <v>139</v>
      </c>
      <c r="B17" s="44">
        <f t="shared" si="2"/>
        <v>2004.9578396418601</v>
      </c>
      <c r="C17" s="44">
        <f t="shared" si="2"/>
        <v>2963.6037740767943</v>
      </c>
      <c r="D17" s="44">
        <f t="shared" si="2"/>
        <v>2050.1222363096872</v>
      </c>
      <c r="E17" s="44">
        <f t="shared" si="2"/>
        <v>58.724600585256333</v>
      </c>
      <c r="F17" s="44">
        <f t="shared" si="3"/>
        <v>0</v>
      </c>
      <c r="G17" s="44">
        <f t="shared" si="1"/>
        <v>0</v>
      </c>
      <c r="H17" s="45">
        <f t="shared" si="1"/>
        <v>0</v>
      </c>
      <c r="I17" s="40">
        <f t="shared" si="4"/>
        <v>7077.4084506135978</v>
      </c>
      <c r="K17" s="1">
        <v>0</v>
      </c>
    </row>
    <row r="18" spans="1:21" ht="15">
      <c r="A18" s="28" t="s">
        <v>25</v>
      </c>
      <c r="B18" s="41">
        <f t="shared" si="2"/>
        <v>2559.6094025232846</v>
      </c>
      <c r="C18" s="41">
        <f t="shared" si="2"/>
        <v>31.994338641987206</v>
      </c>
      <c r="D18" s="41">
        <f t="shared" si="2"/>
        <v>4270.8903417295815</v>
      </c>
      <c r="E18" s="41">
        <f t="shared" si="2"/>
        <v>7597.5646238157406</v>
      </c>
      <c r="F18" s="41">
        <f t="shared" si="3"/>
        <v>1704.5155867094491</v>
      </c>
      <c r="G18" s="41">
        <f t="shared" si="1"/>
        <v>2547.8447432672801</v>
      </c>
      <c r="H18" s="42">
        <f t="shared" si="1"/>
        <v>92.509417184021771</v>
      </c>
      <c r="I18" s="43">
        <f t="shared" si="4"/>
        <v>18804.928453871344</v>
      </c>
      <c r="K18" s="1">
        <v>0</v>
      </c>
    </row>
    <row r="19" spans="1:21" ht="15">
      <c r="A19" s="29" t="s">
        <v>24</v>
      </c>
      <c r="B19" s="44">
        <f t="shared" si="2"/>
        <v>920.8066548995123</v>
      </c>
      <c r="C19" s="44">
        <f t="shared" si="2"/>
        <v>2.5753190331584737</v>
      </c>
      <c r="D19" s="44">
        <f t="shared" si="2"/>
        <v>142.0021142835092</v>
      </c>
      <c r="E19" s="44">
        <f t="shared" si="2"/>
        <v>0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1065.3840882161801</v>
      </c>
      <c r="K19" s="1">
        <v>0</v>
      </c>
    </row>
    <row r="20" spans="1:21" ht="15">
      <c r="A20" s="28" t="s">
        <v>56</v>
      </c>
      <c r="B20" s="41">
        <f t="shared" si="2"/>
        <v>3859.6279313173059</v>
      </c>
      <c r="C20" s="41">
        <f t="shared" si="2"/>
        <v>18.503564738388835</v>
      </c>
      <c r="D20" s="41">
        <f t="shared" si="2"/>
        <v>505.50771581331554</v>
      </c>
      <c r="E20" s="41">
        <f t="shared" si="2"/>
        <v>4.0222719176625355E-4</v>
      </c>
      <c r="F20" s="41">
        <f t="shared" si="3"/>
        <v>0.23199307352933829</v>
      </c>
      <c r="G20" s="41">
        <f t="shared" si="1"/>
        <v>0</v>
      </c>
      <c r="H20" s="42">
        <f t="shared" si="1"/>
        <v>0</v>
      </c>
      <c r="I20" s="43">
        <f t="shared" si="4"/>
        <v>4383.8716071697309</v>
      </c>
      <c r="K20" s="1">
        <v>0</v>
      </c>
    </row>
    <row r="21" spans="1:21" ht="15">
      <c r="A21" s="29" t="s">
        <v>22</v>
      </c>
      <c r="B21" s="44">
        <f t="shared" si="2"/>
        <v>691.35677128807652</v>
      </c>
      <c r="C21" s="44">
        <f t="shared" si="2"/>
        <v>733.29701020402047</v>
      </c>
      <c r="D21" s="44">
        <f t="shared" si="2"/>
        <v>437.93569651025683</v>
      </c>
      <c r="E21" s="44">
        <f t="shared" si="2"/>
        <v>3.2970981143488403</v>
      </c>
      <c r="F21" s="44">
        <f t="shared" si="3"/>
        <v>89.146059841219937</v>
      </c>
      <c r="G21" s="44">
        <f t="shared" si="1"/>
        <v>0</v>
      </c>
      <c r="H21" s="45">
        <f t="shared" si="1"/>
        <v>0</v>
      </c>
      <c r="I21" s="40">
        <f t="shared" si="4"/>
        <v>1955.0326359579226</v>
      </c>
      <c r="K21" s="1">
        <v>0</v>
      </c>
    </row>
    <row r="22" spans="1:21" ht="15">
      <c r="A22" s="28" t="s">
        <v>21</v>
      </c>
      <c r="B22" s="41">
        <f t="shared" si="2"/>
        <v>79.25286360963706</v>
      </c>
      <c r="C22" s="41">
        <f t="shared" si="2"/>
        <v>0.14317632653518159</v>
      </c>
      <c r="D22" s="41">
        <f t="shared" si="2"/>
        <v>192.07474436064882</v>
      </c>
      <c r="E22" s="41">
        <f t="shared" si="2"/>
        <v>0.14317632653518159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271.61396062335626</v>
      </c>
      <c r="K22" s="1">
        <v>0</v>
      </c>
    </row>
    <row r="23" spans="1:21" ht="15">
      <c r="A23" s="30" t="s">
        <v>60</v>
      </c>
      <c r="B23" s="44">
        <f t="shared" si="2"/>
        <v>272.32428190930801</v>
      </c>
      <c r="C23" s="44">
        <f t="shared" si="2"/>
        <v>0</v>
      </c>
      <c r="D23" s="44">
        <f t="shared" si="2"/>
        <v>265.96369117769348</v>
      </c>
      <c r="E23" s="44">
        <f t="shared" si="2"/>
        <v>0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538.28797308700155</v>
      </c>
      <c r="K23" s="1">
        <v>0</v>
      </c>
    </row>
    <row r="24" spans="1:21">
      <c r="A24" s="57" t="s">
        <v>23</v>
      </c>
      <c r="B24" s="61">
        <f t="shared" ref="B24:E27" si="6">B50+B102</f>
        <v>272.32428190930801</v>
      </c>
      <c r="C24" s="61">
        <f t="shared" si="6"/>
        <v>0</v>
      </c>
      <c r="D24" s="61">
        <f t="shared" si="6"/>
        <v>265.96369117769348</v>
      </c>
      <c r="E24" s="61">
        <f t="shared" si="6"/>
        <v>0</v>
      </c>
      <c r="F24" s="61">
        <f t="shared" si="3"/>
        <v>0</v>
      </c>
      <c r="G24" s="61">
        <f t="shared" si="5"/>
        <v>0</v>
      </c>
      <c r="H24" s="62">
        <f t="shared" si="5"/>
        <v>0</v>
      </c>
      <c r="I24" s="63">
        <f t="shared" si="4"/>
        <v>538.28797308700155</v>
      </c>
      <c r="K24" s="1">
        <v>0</v>
      </c>
    </row>
    <row r="25" spans="1:21">
      <c r="A25" s="58" t="s">
        <v>19</v>
      </c>
      <c r="B25" s="64">
        <f t="shared" si="6"/>
        <v>0</v>
      </c>
      <c r="C25" s="64">
        <f t="shared" si="6"/>
        <v>0</v>
      </c>
      <c r="D25" s="64">
        <f t="shared" si="6"/>
        <v>0</v>
      </c>
      <c r="E25" s="64">
        <f t="shared" si="6"/>
        <v>0</v>
      </c>
      <c r="F25" s="64">
        <f t="shared" si="3"/>
        <v>0</v>
      </c>
      <c r="G25" s="64">
        <f t="shared" si="5"/>
        <v>0</v>
      </c>
      <c r="H25" s="65">
        <f t="shared" si="5"/>
        <v>0</v>
      </c>
      <c r="I25" s="66">
        <f t="shared" si="4"/>
        <v>0</v>
      </c>
      <c r="K25" s="1">
        <v>0</v>
      </c>
    </row>
    <row r="26" spans="1:21">
      <c r="A26" s="57" t="s">
        <v>20</v>
      </c>
      <c r="B26" s="61">
        <f t="shared" si="6"/>
        <v>0</v>
      </c>
      <c r="C26" s="61">
        <f t="shared" si="6"/>
        <v>0</v>
      </c>
      <c r="D26" s="61">
        <f t="shared" si="6"/>
        <v>0</v>
      </c>
      <c r="E26" s="61">
        <f t="shared" si="6"/>
        <v>0</v>
      </c>
      <c r="F26" s="61">
        <f t="shared" si="3"/>
        <v>0</v>
      </c>
      <c r="G26" s="61">
        <f t="shared" si="5"/>
        <v>0</v>
      </c>
      <c r="H26" s="62">
        <f t="shared" si="5"/>
        <v>0</v>
      </c>
      <c r="I26" s="63">
        <f t="shared" si="4"/>
        <v>0</v>
      </c>
      <c r="K26" s="1">
        <v>0</v>
      </c>
    </row>
    <row r="27" spans="1:21" ht="15" thickBot="1">
      <c r="A27" s="59" t="s">
        <v>11</v>
      </c>
      <c r="B27" s="54">
        <f t="shared" si="6"/>
        <v>0</v>
      </c>
      <c r="C27" s="54">
        <f t="shared" si="6"/>
        <v>0</v>
      </c>
      <c r="D27" s="54">
        <f t="shared" si="6"/>
        <v>0</v>
      </c>
      <c r="E27" s="54">
        <f t="shared" si="6"/>
        <v>0</v>
      </c>
      <c r="F27" s="54">
        <f t="shared" si="3"/>
        <v>0</v>
      </c>
      <c r="G27" s="54">
        <f t="shared" si="5"/>
        <v>0</v>
      </c>
      <c r="H27" s="67">
        <f t="shared" si="5"/>
        <v>0</v>
      </c>
      <c r="I27" s="68">
        <f t="shared" si="4"/>
        <v>0</v>
      </c>
      <c r="K27" s="1">
        <v>0</v>
      </c>
    </row>
    <row r="28" spans="1:21" ht="15">
      <c r="A28" s="35" t="s">
        <v>26</v>
      </c>
      <c r="B28" s="69">
        <f>SUM(B7:B23)</f>
        <v>24560.848165700649</v>
      </c>
      <c r="C28" s="69">
        <f>SUM(C7:C23)</f>
        <v>4201.4068362739854</v>
      </c>
      <c r="D28" s="69">
        <f t="shared" ref="D28:I28" si="7">SUM(D7:D23)</f>
        <v>11008.80140284789</v>
      </c>
      <c r="E28" s="69">
        <f t="shared" si="7"/>
        <v>8919.148470545344</v>
      </c>
      <c r="F28" s="69">
        <f t="shared" si="7"/>
        <v>28807.603964278263</v>
      </c>
      <c r="G28" s="69">
        <f>SUM(G7:G23)</f>
        <v>2547.8447432672801</v>
      </c>
      <c r="H28" s="70">
        <f t="shared" si="7"/>
        <v>92.509417184021771</v>
      </c>
      <c r="I28" s="40">
        <f t="shared" si="7"/>
        <v>80138.16300009744</v>
      </c>
      <c r="J28" s="5">
        <f>+I28-I54-I80-I106</f>
        <v>0</v>
      </c>
      <c r="K28" s="1">
        <v>0</v>
      </c>
    </row>
    <row r="29" spans="1:21" s="8" customFormat="1" ht="15" thickBot="1">
      <c r="A29" s="32" t="s">
        <v>83</v>
      </c>
      <c r="B29" s="55">
        <f>B28/$I$28</f>
        <v>0.30648129737726565</v>
      </c>
      <c r="C29" s="55">
        <f t="shared" ref="C29:I29" si="8">C28/$I$28</f>
        <v>5.2427041985837343E-2</v>
      </c>
      <c r="D29" s="55">
        <f t="shared" si="8"/>
        <v>0.13737276961083453</v>
      </c>
      <c r="E29" s="55">
        <f t="shared" si="8"/>
        <v>0.11129714154459093</v>
      </c>
      <c r="F29" s="55">
        <f t="shared" si="8"/>
        <v>0.35947422408775748</v>
      </c>
      <c r="G29" s="55">
        <f t="shared" si="8"/>
        <v>3.1793151326218724E-2</v>
      </c>
      <c r="H29" s="55">
        <f t="shared" si="8"/>
        <v>1.1543740674952742E-3</v>
      </c>
      <c r="I29" s="56">
        <f t="shared" si="8"/>
        <v>1</v>
      </c>
    </row>
    <row r="30" spans="1:21" ht="15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3"/>
    </row>
    <row r="32" spans="1:21" ht="15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1" ht="15">
      <c r="A33" s="27" t="s">
        <v>7</v>
      </c>
      <c r="B33" s="38">
        <f t="shared" ref="B33:E48" si="9">B111+B137+B163+B189+B215+B241+B267+B293+B319+B345+B371+B397+B423</f>
        <v>0</v>
      </c>
      <c r="C33" s="38">
        <f t="shared" si="9"/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K33" s="1">
        <v>0</v>
      </c>
    </row>
    <row r="34" spans="1:11" ht="15">
      <c r="A34" s="28" t="s">
        <v>8</v>
      </c>
      <c r="B34" s="41">
        <f t="shared" si="9"/>
        <v>0</v>
      </c>
      <c r="C34" s="41">
        <f t="shared" si="9"/>
        <v>0</v>
      </c>
      <c r="D34" s="41">
        <f t="shared" si="9"/>
        <v>890.97767999999996</v>
      </c>
      <c r="E34" s="41">
        <f t="shared" si="9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1">SUM(B34:H34)</f>
        <v>890.97767999999996</v>
      </c>
      <c r="K34" s="1">
        <v>0</v>
      </c>
    </row>
    <row r="35" spans="1:11" ht="15">
      <c r="A35" s="29" t="s">
        <v>10</v>
      </c>
      <c r="B35" s="44">
        <f t="shared" si="9"/>
        <v>4.5974313261044132E-4</v>
      </c>
      <c r="C35" s="44">
        <f t="shared" si="9"/>
        <v>0</v>
      </c>
      <c r="D35" s="44">
        <f t="shared" si="9"/>
        <v>472.51874025686732</v>
      </c>
      <c r="E35" s="44">
        <f t="shared" si="9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1"/>
        <v>472.51919999999996</v>
      </c>
      <c r="K35" s="1">
        <v>0</v>
      </c>
    </row>
    <row r="36" spans="1:11" ht="15">
      <c r="A36" s="28" t="s">
        <v>52</v>
      </c>
      <c r="B36" s="41">
        <f t="shared" si="9"/>
        <v>0</v>
      </c>
      <c r="C36" s="41">
        <f t="shared" si="9"/>
        <v>0</v>
      </c>
      <c r="D36" s="41">
        <f t="shared" si="9"/>
        <v>443.31500171359363</v>
      </c>
      <c r="E36" s="41">
        <f t="shared" si="9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1"/>
        <v>443.31500171359363</v>
      </c>
      <c r="K36" s="1">
        <v>0</v>
      </c>
    </row>
    <row r="37" spans="1:11" ht="15">
      <c r="A37" s="29" t="s">
        <v>16</v>
      </c>
      <c r="B37" s="44">
        <f t="shared" si="9"/>
        <v>470.46288064673047</v>
      </c>
      <c r="C37" s="44">
        <f t="shared" si="9"/>
        <v>185.38477334649033</v>
      </c>
      <c r="D37" s="44">
        <f t="shared" si="9"/>
        <v>385.57655350115772</v>
      </c>
      <c r="E37" s="44">
        <f t="shared" si="9"/>
        <v>1.0606543579659379E-4</v>
      </c>
      <c r="F37" s="457"/>
      <c r="G37" s="44">
        <f t="shared" si="10"/>
        <v>0</v>
      </c>
      <c r="H37" s="45">
        <f t="shared" si="10"/>
        <v>0</v>
      </c>
      <c r="I37" s="40">
        <f t="shared" si="11"/>
        <v>1041.4243135598144</v>
      </c>
      <c r="K37" s="1">
        <v>0</v>
      </c>
    </row>
    <row r="38" spans="1:11" ht="15">
      <c r="A38" s="28" t="s">
        <v>64</v>
      </c>
      <c r="B38" s="41">
        <f t="shared" si="9"/>
        <v>298.9698244710097</v>
      </c>
      <c r="C38" s="41">
        <f t="shared" si="9"/>
        <v>74.894802059722679</v>
      </c>
      <c r="D38" s="41">
        <f t="shared" si="9"/>
        <v>51.077952793988949</v>
      </c>
      <c r="E38" s="41">
        <f t="shared" si="9"/>
        <v>1.5546584726655648</v>
      </c>
      <c r="F38" s="457"/>
      <c r="G38" s="41">
        <f t="shared" si="10"/>
        <v>0</v>
      </c>
      <c r="H38" s="42">
        <f t="shared" si="10"/>
        <v>0</v>
      </c>
      <c r="I38" s="43">
        <f t="shared" si="11"/>
        <v>426.4972377973869</v>
      </c>
      <c r="K38" s="1">
        <v>0</v>
      </c>
    </row>
    <row r="39" spans="1:11" ht="15">
      <c r="A39" s="29" t="s">
        <v>54</v>
      </c>
      <c r="B39" s="44">
        <f t="shared" si="9"/>
        <v>1.5312417666374138E-2</v>
      </c>
      <c r="C39" s="44">
        <f t="shared" si="9"/>
        <v>0.29830376066566505</v>
      </c>
      <c r="D39" s="44">
        <f t="shared" si="9"/>
        <v>0.49741760972997495</v>
      </c>
      <c r="E39" s="44">
        <f t="shared" si="9"/>
        <v>982.85739296306531</v>
      </c>
      <c r="F39" s="457"/>
      <c r="G39" s="44">
        <f t="shared" si="10"/>
        <v>0</v>
      </c>
      <c r="H39" s="45">
        <f t="shared" si="10"/>
        <v>0</v>
      </c>
      <c r="I39" s="40">
        <f t="shared" si="11"/>
        <v>983.6684267511273</v>
      </c>
      <c r="K39" s="1">
        <v>0</v>
      </c>
    </row>
    <row r="40" spans="1:11" ht="15">
      <c r="A40" s="28" t="s">
        <v>12</v>
      </c>
      <c r="B40" s="41">
        <f t="shared" si="9"/>
        <v>2.7585834867525638E-3</v>
      </c>
      <c r="C40" s="41">
        <f t="shared" si="9"/>
        <v>0.10986168125616945</v>
      </c>
      <c r="D40" s="41">
        <f t="shared" si="9"/>
        <v>2.3466913484078062E-3</v>
      </c>
      <c r="E40" s="41">
        <f t="shared" si="9"/>
        <v>9.2622953346499877</v>
      </c>
      <c r="F40" s="457"/>
      <c r="G40" s="41">
        <f t="shared" si="10"/>
        <v>0</v>
      </c>
      <c r="H40" s="42">
        <f>H118+H144+H170+H196+H222+H248+H274+H300+H326+H352+H378+H404+H430</f>
        <v>0</v>
      </c>
      <c r="I40" s="43">
        <f>SUM(B40:H40)</f>
        <v>9.3772622907413172</v>
      </c>
      <c r="K40" s="1">
        <v>0</v>
      </c>
    </row>
    <row r="41" spans="1:11" ht="15">
      <c r="A41" s="29" t="s">
        <v>55</v>
      </c>
      <c r="B41" s="44">
        <f t="shared" si="9"/>
        <v>1.1994955358776487</v>
      </c>
      <c r="C41" s="44">
        <f t="shared" si="9"/>
        <v>0</v>
      </c>
      <c r="D41" s="44">
        <f t="shared" si="9"/>
        <v>1.2443795050183344</v>
      </c>
      <c r="E41" s="44">
        <f t="shared" si="9"/>
        <v>0</v>
      </c>
      <c r="F41" s="457"/>
      <c r="G41" s="44">
        <f t="shared" si="10"/>
        <v>0</v>
      </c>
      <c r="H41" s="45">
        <f t="shared" si="10"/>
        <v>0</v>
      </c>
      <c r="I41" s="40">
        <f t="shared" si="11"/>
        <v>2.4438750408959828</v>
      </c>
      <c r="K41" s="1">
        <v>0</v>
      </c>
    </row>
    <row r="42" spans="1:11" ht="15">
      <c r="A42" s="28" t="s">
        <v>17</v>
      </c>
      <c r="B42" s="41">
        <f t="shared" si="9"/>
        <v>35.176301846857541</v>
      </c>
      <c r="C42" s="41">
        <f t="shared" si="9"/>
        <v>26.478052373115396</v>
      </c>
      <c r="D42" s="41">
        <f t="shared" si="9"/>
        <v>66.548612070501264</v>
      </c>
      <c r="E42" s="41">
        <f t="shared" si="9"/>
        <v>19.573946416960272</v>
      </c>
      <c r="F42" s="457"/>
      <c r="G42" s="41">
        <f t="shared" si="10"/>
        <v>0</v>
      </c>
      <c r="H42" s="42">
        <f t="shared" si="10"/>
        <v>0</v>
      </c>
      <c r="I42" s="43">
        <f t="shared" si="11"/>
        <v>147.77691270743446</v>
      </c>
      <c r="K42" s="1">
        <v>0</v>
      </c>
    </row>
    <row r="43" spans="1:11" ht="15">
      <c r="A43" s="29" t="s">
        <v>139</v>
      </c>
      <c r="B43" s="44">
        <f t="shared" si="9"/>
        <v>550.1106606934128</v>
      </c>
      <c r="C43" s="44">
        <f t="shared" si="9"/>
        <v>2831.8271068826448</v>
      </c>
      <c r="D43" s="44">
        <f t="shared" si="9"/>
        <v>1829.4800132805128</v>
      </c>
      <c r="E43" s="44">
        <f t="shared" si="9"/>
        <v>38.487479422690228</v>
      </c>
      <c r="F43" s="457"/>
      <c r="G43" s="44">
        <f t="shared" si="10"/>
        <v>0</v>
      </c>
      <c r="H43" s="45">
        <f t="shared" si="10"/>
        <v>0</v>
      </c>
      <c r="I43" s="40">
        <f t="shared" si="11"/>
        <v>5249.9052602792599</v>
      </c>
      <c r="K43" s="1">
        <v>0</v>
      </c>
    </row>
    <row r="44" spans="1:11" ht="15">
      <c r="A44" s="28" t="s">
        <v>25</v>
      </c>
      <c r="B44" s="41">
        <f t="shared" si="9"/>
        <v>702.91431801536658</v>
      </c>
      <c r="C44" s="41">
        <f t="shared" si="9"/>
        <v>31.915173735042831</v>
      </c>
      <c r="D44" s="41">
        <f t="shared" si="9"/>
        <v>1343.8293657120246</v>
      </c>
      <c r="E44" s="41">
        <f t="shared" si="9"/>
        <v>4304.9033977224026</v>
      </c>
      <c r="F44" s="457"/>
      <c r="G44" s="41">
        <f t="shared" si="10"/>
        <v>531.70730273970116</v>
      </c>
      <c r="H44" s="42">
        <f t="shared" si="10"/>
        <v>91.70458874849804</v>
      </c>
      <c r="I44" s="43">
        <f t="shared" si="11"/>
        <v>7006.9741466730356</v>
      </c>
      <c r="K44" s="1">
        <v>0</v>
      </c>
    </row>
    <row r="45" spans="1:11" ht="15">
      <c r="A45" s="29" t="s">
        <v>24</v>
      </c>
      <c r="B45" s="44">
        <f t="shared" si="9"/>
        <v>62.935377544209459</v>
      </c>
      <c r="C45" s="44">
        <f t="shared" si="9"/>
        <v>0.8791954179353656</v>
      </c>
      <c r="D45" s="44">
        <f t="shared" si="9"/>
        <v>6.9385832000939063</v>
      </c>
      <c r="E45" s="44">
        <f t="shared" si="9"/>
        <v>0</v>
      </c>
      <c r="F45" s="457"/>
      <c r="G45" s="44">
        <f t="shared" si="10"/>
        <v>0</v>
      </c>
      <c r="H45" s="45">
        <f t="shared" si="10"/>
        <v>0</v>
      </c>
      <c r="I45" s="40">
        <f t="shared" si="11"/>
        <v>70.753156162238724</v>
      </c>
      <c r="K45" s="1">
        <v>0</v>
      </c>
    </row>
    <row r="46" spans="1:11" ht="15">
      <c r="A46" s="28" t="s">
        <v>56</v>
      </c>
      <c r="B46" s="41">
        <f t="shared" si="9"/>
        <v>51.446013203993203</v>
      </c>
      <c r="C46" s="41">
        <f t="shared" si="9"/>
        <v>11.476858941228151</v>
      </c>
      <c r="D46" s="41">
        <f t="shared" si="9"/>
        <v>29.550548230852577</v>
      </c>
      <c r="E46" s="41">
        <f t="shared" si="9"/>
        <v>4.0222719176625355E-4</v>
      </c>
      <c r="F46" s="457"/>
      <c r="G46" s="41">
        <f t="shared" si="10"/>
        <v>0</v>
      </c>
      <c r="H46" s="42">
        <f t="shared" si="10"/>
        <v>0</v>
      </c>
      <c r="I46" s="43">
        <f t="shared" si="11"/>
        <v>92.473822603265702</v>
      </c>
      <c r="K46" s="1">
        <v>0</v>
      </c>
    </row>
    <row r="47" spans="1:11" ht="15">
      <c r="A47" s="29" t="s">
        <v>22</v>
      </c>
      <c r="B47" s="44">
        <f t="shared" si="9"/>
        <v>146.0529847433157</v>
      </c>
      <c r="C47" s="44">
        <f t="shared" si="9"/>
        <v>733.29701020402047</v>
      </c>
      <c r="D47" s="44">
        <f t="shared" si="9"/>
        <v>397.35232325763445</v>
      </c>
      <c r="E47" s="44">
        <f t="shared" si="9"/>
        <v>3.2970981143488403</v>
      </c>
      <c r="F47" s="457"/>
      <c r="G47" s="44">
        <f t="shared" si="10"/>
        <v>0</v>
      </c>
      <c r="H47" s="45">
        <f t="shared" si="10"/>
        <v>0</v>
      </c>
      <c r="I47" s="40">
        <f t="shared" si="11"/>
        <v>1279.9994163193194</v>
      </c>
      <c r="K47" s="1">
        <v>0</v>
      </c>
    </row>
    <row r="48" spans="1:11" ht="15">
      <c r="A48" s="28" t="s">
        <v>21</v>
      </c>
      <c r="B48" s="41">
        <f t="shared" si="9"/>
        <v>1.5749395918869973</v>
      </c>
      <c r="C48" s="41">
        <f t="shared" si="9"/>
        <v>0.14317632653518159</v>
      </c>
      <c r="D48" s="41">
        <f t="shared" si="9"/>
        <v>190.6395470311611</v>
      </c>
      <c r="E48" s="41">
        <f t="shared" si="9"/>
        <v>0.14317632653518159</v>
      </c>
      <c r="F48" s="457"/>
      <c r="G48" s="41">
        <f t="shared" si="10"/>
        <v>0</v>
      </c>
      <c r="H48" s="42">
        <f t="shared" si="10"/>
        <v>0</v>
      </c>
      <c r="I48" s="43">
        <f t="shared" si="11"/>
        <v>192.50083927611846</v>
      </c>
      <c r="K48" s="1">
        <v>0</v>
      </c>
    </row>
    <row r="49" spans="1:11" ht="15">
      <c r="A49" s="30" t="s">
        <v>60</v>
      </c>
      <c r="B49" s="44">
        <f t="shared" ref="B49:E53" si="12">B127+B153+B179+B205+B231+B257+B283+B309+B335+B361+B387+B413+B439</f>
        <v>0</v>
      </c>
      <c r="C49" s="44">
        <f t="shared" si="12"/>
        <v>0</v>
      </c>
      <c r="D49" s="44">
        <f t="shared" si="12"/>
        <v>0</v>
      </c>
      <c r="E49" s="44">
        <f t="shared" si="12"/>
        <v>0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1"/>
        <v>0</v>
      </c>
      <c r="K49" s="1">
        <v>0</v>
      </c>
    </row>
    <row r="50" spans="1:11">
      <c r="A50" s="57" t="s">
        <v>23</v>
      </c>
      <c r="B50" s="61">
        <f t="shared" si="12"/>
        <v>0</v>
      </c>
      <c r="C50" s="61">
        <f t="shared" si="12"/>
        <v>0</v>
      </c>
      <c r="D50" s="61">
        <f t="shared" si="12"/>
        <v>0</v>
      </c>
      <c r="E50" s="61">
        <f t="shared" si="12"/>
        <v>0</v>
      </c>
      <c r="F50" s="457"/>
      <c r="G50" s="61">
        <f t="shared" si="13"/>
        <v>0</v>
      </c>
      <c r="H50" s="62">
        <f t="shared" si="13"/>
        <v>0</v>
      </c>
      <c r="I50" s="63">
        <f t="shared" si="11"/>
        <v>0</v>
      </c>
      <c r="K50" s="1">
        <v>0</v>
      </c>
    </row>
    <row r="51" spans="1:11">
      <c r="A51" s="58" t="s">
        <v>19</v>
      </c>
      <c r="B51" s="64">
        <f t="shared" si="12"/>
        <v>0</v>
      </c>
      <c r="C51" s="64">
        <f t="shared" si="12"/>
        <v>0</v>
      </c>
      <c r="D51" s="64">
        <f t="shared" si="12"/>
        <v>0</v>
      </c>
      <c r="E51" s="64">
        <f t="shared" si="12"/>
        <v>0</v>
      </c>
      <c r="F51" s="457"/>
      <c r="G51" s="64">
        <f t="shared" si="13"/>
        <v>0</v>
      </c>
      <c r="H51" s="65">
        <f t="shared" si="13"/>
        <v>0</v>
      </c>
      <c r="I51" s="66">
        <f t="shared" si="11"/>
        <v>0</v>
      </c>
      <c r="K51" s="1">
        <v>0</v>
      </c>
    </row>
    <row r="52" spans="1:11">
      <c r="A52" s="57" t="s">
        <v>20</v>
      </c>
      <c r="B52" s="61">
        <f t="shared" si="12"/>
        <v>0</v>
      </c>
      <c r="C52" s="61">
        <f t="shared" si="12"/>
        <v>0</v>
      </c>
      <c r="D52" s="61">
        <f t="shared" si="12"/>
        <v>0</v>
      </c>
      <c r="E52" s="61">
        <f t="shared" si="12"/>
        <v>0</v>
      </c>
      <c r="F52" s="457"/>
      <c r="G52" s="61">
        <f t="shared" si="13"/>
        <v>0</v>
      </c>
      <c r="H52" s="62">
        <f t="shared" si="13"/>
        <v>0</v>
      </c>
      <c r="I52" s="63">
        <f t="shared" si="11"/>
        <v>0</v>
      </c>
      <c r="K52" s="1">
        <v>0</v>
      </c>
    </row>
    <row r="53" spans="1:11" ht="15" thickBot="1">
      <c r="A53" s="59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458"/>
      <c r="G53" s="54">
        <f t="shared" si="13"/>
        <v>0</v>
      </c>
      <c r="H53" s="67">
        <f t="shared" si="13"/>
        <v>0</v>
      </c>
      <c r="I53" s="68">
        <f t="shared" si="11"/>
        <v>0</v>
      </c>
      <c r="K53" s="1">
        <v>0</v>
      </c>
    </row>
    <row r="54" spans="1:11" ht="15">
      <c r="A54" s="35" t="s">
        <v>26</v>
      </c>
      <c r="B54" s="69">
        <f>SUM(B33:B49)</f>
        <v>2320.861327036946</v>
      </c>
      <c r="C54" s="69">
        <f>SUM(C33:C49)</f>
        <v>3896.7043147286572</v>
      </c>
      <c r="D54" s="69">
        <f>SUM(D33:D49)</f>
        <v>6109.5490648544846</v>
      </c>
      <c r="E54" s="69">
        <f t="shared" ref="E54:I54" si="14">SUM(E33:E49)</f>
        <v>5360.0799530659451</v>
      </c>
      <c r="F54" s="69">
        <f t="shared" si="14"/>
        <v>0</v>
      </c>
      <c r="G54" s="69">
        <f t="shared" si="14"/>
        <v>531.70730273970116</v>
      </c>
      <c r="H54" s="70">
        <f t="shared" si="14"/>
        <v>91.70458874849804</v>
      </c>
      <c r="I54" s="40">
        <f t="shared" si="14"/>
        <v>18310.606551174231</v>
      </c>
      <c r="K54" s="1">
        <v>0</v>
      </c>
    </row>
    <row r="55" spans="1:11" s="13" customFormat="1" ht="15" thickBot="1">
      <c r="A55" s="32" t="s">
        <v>83</v>
      </c>
      <c r="B55" s="49">
        <f>B54/$I$54</f>
        <v>0.12674956018254419</v>
      </c>
      <c r="C55" s="49">
        <f t="shared" ref="C55:I55" si="15">C54/$I$54</f>
        <v>0.21281131806519907</v>
      </c>
      <c r="D55" s="49">
        <f t="shared" si="15"/>
        <v>0.33366175215329985</v>
      </c>
      <c r="E55" s="49">
        <f t="shared" si="15"/>
        <v>0.29273087912656892</v>
      </c>
      <c r="F55" s="49">
        <f t="shared" si="15"/>
        <v>0</v>
      </c>
      <c r="G55" s="49">
        <f t="shared" si="15"/>
        <v>2.9038213521419561E-2</v>
      </c>
      <c r="H55" s="71">
        <f t="shared" si="15"/>
        <v>5.0082769509684627E-3</v>
      </c>
      <c r="I55" s="50">
        <f t="shared" si="15"/>
        <v>1</v>
      </c>
      <c r="J55" s="5"/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5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1" ht="15">
      <c r="A59" s="27" t="s">
        <v>7</v>
      </c>
      <c r="B59" s="393"/>
      <c r="C59" s="399"/>
      <c r="D59" s="399"/>
      <c r="E59" s="394"/>
      <c r="F59" s="38">
        <f>+F449+F475+F501+F527+F553</f>
        <v>5.9678286040366784</v>
      </c>
      <c r="G59" s="393"/>
      <c r="H59" s="394"/>
      <c r="I59" s="40">
        <f t="shared" ref="I59:I79" si="16">SUM(B59:H59)</f>
        <v>5.9678286040366784</v>
      </c>
      <c r="K59" s="1">
        <v>0</v>
      </c>
    </row>
    <row r="60" spans="1:11" ht="15">
      <c r="A60" s="28" t="s">
        <v>8</v>
      </c>
      <c r="B60" s="395"/>
      <c r="C60" s="400"/>
      <c r="D60" s="400"/>
      <c r="E60" s="396"/>
      <c r="F60" s="41">
        <f t="shared" ref="F60:F79" si="17">+F450+F476+F502+F528+F554</f>
        <v>0</v>
      </c>
      <c r="G60" s="395"/>
      <c r="H60" s="396"/>
      <c r="I60" s="43">
        <f t="shared" si="16"/>
        <v>0</v>
      </c>
      <c r="K60" s="1">
        <v>0</v>
      </c>
    </row>
    <row r="61" spans="1:11" ht="15">
      <c r="A61" s="29" t="s">
        <v>10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6"/>
        <v>0</v>
      </c>
      <c r="K61" s="1">
        <v>0</v>
      </c>
    </row>
    <row r="62" spans="1:11" ht="15">
      <c r="A62" s="28" t="s">
        <v>52</v>
      </c>
      <c r="B62" s="395"/>
      <c r="C62" s="400"/>
      <c r="D62" s="400"/>
      <c r="E62" s="396"/>
      <c r="F62" s="41">
        <f>+F452+F478+F504+F530+F556</f>
        <v>0</v>
      </c>
      <c r="G62" s="395"/>
      <c r="H62" s="396"/>
      <c r="I62" s="43">
        <f t="shared" si="16"/>
        <v>0</v>
      </c>
      <c r="K62" s="1">
        <v>0</v>
      </c>
    </row>
    <row r="63" spans="1:11" ht="15">
      <c r="A63" s="29" t="s">
        <v>16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6"/>
        <v>0</v>
      </c>
      <c r="K63" s="1">
        <v>0</v>
      </c>
    </row>
    <row r="64" spans="1:11" ht="15">
      <c r="A64" s="28" t="s">
        <v>64</v>
      </c>
      <c r="B64" s="395"/>
      <c r="C64" s="400"/>
      <c r="D64" s="400"/>
      <c r="E64" s="396"/>
      <c r="F64" s="41">
        <f t="shared" si="17"/>
        <v>0</v>
      </c>
      <c r="G64" s="395"/>
      <c r="H64" s="396"/>
      <c r="I64" s="43">
        <f t="shared" si="16"/>
        <v>0</v>
      </c>
      <c r="K64" s="1">
        <v>0</v>
      </c>
    </row>
    <row r="65" spans="1:11" ht="15">
      <c r="A65" s="29" t="s">
        <v>54</v>
      </c>
      <c r="B65" s="395"/>
      <c r="C65" s="400"/>
      <c r="D65" s="400"/>
      <c r="E65" s="396"/>
      <c r="F65" s="44">
        <f t="shared" si="17"/>
        <v>18319.453357849881</v>
      </c>
      <c r="G65" s="395"/>
      <c r="H65" s="396"/>
      <c r="I65" s="40">
        <f t="shared" si="16"/>
        <v>18319.453357849881</v>
      </c>
      <c r="K65" s="1">
        <v>0</v>
      </c>
    </row>
    <row r="66" spans="1:11" ht="15">
      <c r="A66" s="28" t="s">
        <v>12</v>
      </c>
      <c r="B66" s="395"/>
      <c r="C66" s="400"/>
      <c r="D66" s="400"/>
      <c r="E66" s="396"/>
      <c r="F66" s="41">
        <f t="shared" si="17"/>
        <v>6780.7572830344798</v>
      </c>
      <c r="G66" s="395"/>
      <c r="H66" s="396"/>
      <c r="I66" s="43">
        <f>SUM(B66:H66)</f>
        <v>6780.7572830344798</v>
      </c>
      <c r="K66" s="1">
        <v>0</v>
      </c>
    </row>
    <row r="67" spans="1:11" ht="15">
      <c r="A67" s="29" t="s">
        <v>55</v>
      </c>
      <c r="B67" s="395"/>
      <c r="C67" s="400"/>
      <c r="D67" s="400"/>
      <c r="E67" s="396"/>
      <c r="F67" s="44">
        <f t="shared" si="17"/>
        <v>1227.790850357894</v>
      </c>
      <c r="G67" s="395"/>
      <c r="H67" s="396"/>
      <c r="I67" s="40">
        <f t="shared" si="16"/>
        <v>1227.790850357894</v>
      </c>
      <c r="K67" s="1">
        <v>0</v>
      </c>
    </row>
    <row r="68" spans="1:11" ht="15">
      <c r="A68" s="28" t="s">
        <v>17</v>
      </c>
      <c r="B68" s="395"/>
      <c r="C68" s="400"/>
      <c r="D68" s="400"/>
      <c r="E68" s="396"/>
      <c r="F68" s="41">
        <f t="shared" si="17"/>
        <v>60.01271838693583</v>
      </c>
      <c r="G68" s="395"/>
      <c r="H68" s="396"/>
      <c r="I68" s="43">
        <f t="shared" si="16"/>
        <v>60.01271838693583</v>
      </c>
      <c r="K68" s="1">
        <v>0</v>
      </c>
    </row>
    <row r="69" spans="1:11" ht="15">
      <c r="A69" s="29" t="s">
        <v>139</v>
      </c>
      <c r="B69" s="395"/>
      <c r="C69" s="400"/>
      <c r="D69" s="400"/>
      <c r="E69" s="396"/>
      <c r="F69" s="44">
        <f t="shared" si="17"/>
        <v>0</v>
      </c>
      <c r="G69" s="395"/>
      <c r="H69" s="396"/>
      <c r="I69" s="40">
        <f>SUM(B69:H69)</f>
        <v>0</v>
      </c>
      <c r="K69" s="1">
        <v>0</v>
      </c>
    </row>
    <row r="70" spans="1:11" ht="15">
      <c r="A70" s="28" t="s">
        <v>25</v>
      </c>
      <c r="B70" s="395"/>
      <c r="C70" s="400"/>
      <c r="D70" s="400"/>
      <c r="E70" s="396"/>
      <c r="F70" s="41">
        <f t="shared" si="17"/>
        <v>1704.5155867094491</v>
      </c>
      <c r="G70" s="395"/>
      <c r="H70" s="396"/>
      <c r="I70" s="43">
        <f t="shared" si="16"/>
        <v>1704.5155867094491</v>
      </c>
      <c r="K70" s="1">
        <v>0</v>
      </c>
    </row>
    <row r="71" spans="1:11" ht="15">
      <c r="A71" s="29" t="s">
        <v>24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6"/>
        <v>0</v>
      </c>
      <c r="K71" s="1">
        <v>0</v>
      </c>
    </row>
    <row r="72" spans="1:11" ht="15">
      <c r="A72" s="28" t="s">
        <v>56</v>
      </c>
      <c r="B72" s="395"/>
      <c r="C72" s="400"/>
      <c r="D72" s="400"/>
      <c r="E72" s="396"/>
      <c r="F72" s="41">
        <f t="shared" si="17"/>
        <v>0.23199307352933829</v>
      </c>
      <c r="G72" s="395"/>
      <c r="H72" s="396"/>
      <c r="I72" s="43">
        <f t="shared" si="16"/>
        <v>0.23199307352933829</v>
      </c>
      <c r="K72" s="1">
        <v>0</v>
      </c>
    </row>
    <row r="73" spans="1:11" ht="15">
      <c r="A73" s="29" t="s">
        <v>22</v>
      </c>
      <c r="B73" s="395"/>
      <c r="C73" s="400"/>
      <c r="D73" s="400"/>
      <c r="E73" s="396"/>
      <c r="F73" s="52">
        <f t="shared" si="17"/>
        <v>87.776259003635118</v>
      </c>
      <c r="G73" s="395"/>
      <c r="H73" s="396"/>
      <c r="I73" s="40">
        <f t="shared" si="16"/>
        <v>87.776259003635118</v>
      </c>
      <c r="K73" s="1">
        <v>0</v>
      </c>
    </row>
    <row r="74" spans="1:11" ht="15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6"/>
        <v>0</v>
      </c>
      <c r="K74" s="1">
        <v>0</v>
      </c>
    </row>
    <row r="75" spans="1:11" ht="15">
      <c r="A75" s="30" t="s">
        <v>60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6"/>
        <v>0</v>
      </c>
      <c r="K75" s="1">
        <v>0</v>
      </c>
    </row>
    <row r="76" spans="1:11">
      <c r="A76" s="57" t="s">
        <v>23</v>
      </c>
      <c r="B76" s="395"/>
      <c r="C76" s="400"/>
      <c r="D76" s="400"/>
      <c r="E76" s="396"/>
      <c r="F76" s="61">
        <f t="shared" si="17"/>
        <v>0</v>
      </c>
      <c r="G76" s="395"/>
      <c r="H76" s="396"/>
      <c r="I76" s="63">
        <f t="shared" si="16"/>
        <v>0</v>
      </c>
      <c r="K76" s="1">
        <v>0</v>
      </c>
    </row>
    <row r="77" spans="1:11">
      <c r="A77" s="58" t="s">
        <v>19</v>
      </c>
      <c r="B77" s="395"/>
      <c r="C77" s="400"/>
      <c r="D77" s="400"/>
      <c r="E77" s="396"/>
      <c r="F77" s="64">
        <f t="shared" si="17"/>
        <v>0</v>
      </c>
      <c r="G77" s="395"/>
      <c r="H77" s="396"/>
      <c r="I77" s="66">
        <f t="shared" si="16"/>
        <v>0</v>
      </c>
      <c r="K77" s="1">
        <v>0</v>
      </c>
    </row>
    <row r="78" spans="1:11">
      <c r="A78" s="57" t="s">
        <v>20</v>
      </c>
      <c r="B78" s="395"/>
      <c r="C78" s="400"/>
      <c r="D78" s="400"/>
      <c r="E78" s="396"/>
      <c r="F78" s="61">
        <f t="shared" si="17"/>
        <v>0</v>
      </c>
      <c r="G78" s="395"/>
      <c r="H78" s="396"/>
      <c r="I78" s="63">
        <f t="shared" si="16"/>
        <v>0</v>
      </c>
      <c r="K78" s="1">
        <v>0</v>
      </c>
    </row>
    <row r="79" spans="1:11" ht="15" thickBot="1">
      <c r="A79" s="59" t="s">
        <v>11</v>
      </c>
      <c r="B79" s="397"/>
      <c r="C79" s="401"/>
      <c r="D79" s="401"/>
      <c r="E79" s="398"/>
      <c r="F79" s="54">
        <f t="shared" si="17"/>
        <v>0</v>
      </c>
      <c r="G79" s="397"/>
      <c r="H79" s="398"/>
      <c r="I79" s="68">
        <f t="shared" si="16"/>
        <v>0</v>
      </c>
      <c r="K79" s="1">
        <v>0</v>
      </c>
    </row>
    <row r="80" spans="1:11" ht="15">
      <c r="A80" s="35" t="s">
        <v>26</v>
      </c>
      <c r="B80" s="69">
        <v>0</v>
      </c>
      <c r="C80" s="69">
        <v>0</v>
      </c>
      <c r="D80" s="69">
        <v>0</v>
      </c>
      <c r="E80" s="69">
        <v>0</v>
      </c>
      <c r="F80" s="69">
        <f>SUM(F59:F75)</f>
        <v>28186.505877019841</v>
      </c>
      <c r="G80" s="69">
        <v>0</v>
      </c>
      <c r="H80" s="70">
        <v>0</v>
      </c>
      <c r="I80" s="69">
        <f>SUM(I59:I75)</f>
        <v>28186.505877019841</v>
      </c>
      <c r="K80" s="1">
        <v>0</v>
      </c>
    </row>
    <row r="81" spans="1:11" s="14" customFormat="1" ht="15" thickBot="1">
      <c r="A81" s="32" t="s">
        <v>83</v>
      </c>
      <c r="B81" s="49">
        <f>B80/$I$80</f>
        <v>0</v>
      </c>
      <c r="C81" s="49">
        <f t="shared" ref="C81:I81" si="18">C80/$I$80</f>
        <v>0</v>
      </c>
      <c r="D81" s="49">
        <f t="shared" si="18"/>
        <v>0</v>
      </c>
      <c r="E81" s="49">
        <f t="shared" si="18"/>
        <v>0</v>
      </c>
      <c r="F81" s="49">
        <f t="shared" si="18"/>
        <v>1</v>
      </c>
      <c r="G81" s="49">
        <f t="shared" si="18"/>
        <v>0</v>
      </c>
      <c r="H81" s="49">
        <f t="shared" si="18"/>
        <v>0</v>
      </c>
      <c r="I81" s="50">
        <f t="shared" si="18"/>
        <v>1</v>
      </c>
      <c r="J81" s="5"/>
    </row>
    <row r="82" spans="1:11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1" ht="15">
      <c r="A85" s="27" t="s">
        <v>7</v>
      </c>
      <c r="B85" s="38">
        <f>+B579+B605+B631</f>
        <v>108.01758170469932</v>
      </c>
      <c r="C85" s="38">
        <f t="shared" ref="C85:H85" si="19">+C579+C605+C631</f>
        <v>0</v>
      </c>
      <c r="D85" s="38">
        <f t="shared" si="19"/>
        <v>12.76642001897755</v>
      </c>
      <c r="E85" s="38">
        <f t="shared" si="19"/>
        <v>0</v>
      </c>
      <c r="F85" s="38">
        <f t="shared" si="19"/>
        <v>0</v>
      </c>
      <c r="G85" s="38">
        <f t="shared" si="19"/>
        <v>0</v>
      </c>
      <c r="H85" s="39">
        <f t="shared" si="19"/>
        <v>0</v>
      </c>
      <c r="I85" s="40">
        <f>SUM(B85:H85)</f>
        <v>120.78400172367688</v>
      </c>
      <c r="K85" s="1">
        <v>0</v>
      </c>
    </row>
    <row r="86" spans="1:11" ht="15">
      <c r="A86" s="28" t="s">
        <v>8</v>
      </c>
      <c r="B86" s="41">
        <f t="shared" ref="B86:H101" si="20">+B580+B606+B632</f>
        <v>127.10845070775245</v>
      </c>
      <c r="C86" s="41">
        <f t="shared" si="20"/>
        <v>0</v>
      </c>
      <c r="D86" s="41">
        <f t="shared" si="20"/>
        <v>18.675382286913049</v>
      </c>
      <c r="E86" s="41">
        <f t="shared" si="20"/>
        <v>0</v>
      </c>
      <c r="F86" s="41">
        <f t="shared" si="20"/>
        <v>0</v>
      </c>
      <c r="G86" s="41">
        <f t="shared" si="20"/>
        <v>0</v>
      </c>
      <c r="H86" s="42">
        <f t="shared" si="20"/>
        <v>0</v>
      </c>
      <c r="I86" s="43">
        <f t="shared" ref="I86:I105" si="21">SUM(B86:H86)</f>
        <v>145.78383299466549</v>
      </c>
      <c r="K86" s="1">
        <v>0</v>
      </c>
    </row>
    <row r="87" spans="1:11" ht="15">
      <c r="A87" s="29" t="s">
        <v>10</v>
      </c>
      <c r="B87" s="44">
        <f t="shared" si="20"/>
        <v>69.514535728215137</v>
      </c>
      <c r="C87" s="44">
        <f t="shared" si="20"/>
        <v>0</v>
      </c>
      <c r="D87" s="44">
        <f t="shared" si="20"/>
        <v>3.3892759277396447</v>
      </c>
      <c r="E87" s="44">
        <f t="shared" si="20"/>
        <v>0</v>
      </c>
      <c r="F87" s="44">
        <f t="shared" si="20"/>
        <v>0</v>
      </c>
      <c r="G87" s="44">
        <f t="shared" si="20"/>
        <v>0</v>
      </c>
      <c r="H87" s="45">
        <f t="shared" si="20"/>
        <v>0</v>
      </c>
      <c r="I87" s="40">
        <f t="shared" si="21"/>
        <v>72.903811655954783</v>
      </c>
      <c r="K87" s="1">
        <v>0</v>
      </c>
    </row>
    <row r="88" spans="1:11" ht="15">
      <c r="A88" s="28" t="s">
        <v>52</v>
      </c>
      <c r="B88" s="41">
        <f t="shared" si="20"/>
        <v>0</v>
      </c>
      <c r="C88" s="41">
        <f t="shared" si="20"/>
        <v>0</v>
      </c>
      <c r="D88" s="41">
        <f t="shared" si="20"/>
        <v>0</v>
      </c>
      <c r="E88" s="41">
        <f t="shared" si="20"/>
        <v>0</v>
      </c>
      <c r="F88" s="41">
        <f t="shared" si="20"/>
        <v>0</v>
      </c>
      <c r="G88" s="41">
        <f t="shared" si="20"/>
        <v>0</v>
      </c>
      <c r="H88" s="42">
        <f t="shared" si="20"/>
        <v>0</v>
      </c>
      <c r="I88" s="43">
        <f t="shared" si="21"/>
        <v>0</v>
      </c>
      <c r="K88" s="1">
        <v>0</v>
      </c>
    </row>
    <row r="89" spans="1:11" ht="15">
      <c r="A89" s="29" t="s">
        <v>16</v>
      </c>
      <c r="B89" s="44">
        <f t="shared" si="20"/>
        <v>2356.5193607874417</v>
      </c>
      <c r="C89" s="44">
        <f t="shared" si="20"/>
        <v>114.28742195867171</v>
      </c>
      <c r="D89" s="44">
        <f t="shared" si="20"/>
        <v>136.99711105455538</v>
      </c>
      <c r="E89" s="44">
        <f t="shared" si="20"/>
        <v>54.352670507870378</v>
      </c>
      <c r="F89" s="44">
        <f t="shared" si="20"/>
        <v>0</v>
      </c>
      <c r="G89" s="44">
        <f t="shared" si="20"/>
        <v>0</v>
      </c>
      <c r="H89" s="45">
        <f t="shared" si="20"/>
        <v>0</v>
      </c>
      <c r="I89" s="40">
        <f t="shared" si="21"/>
        <v>2662.1565643085387</v>
      </c>
      <c r="K89" s="1">
        <v>0</v>
      </c>
    </row>
    <row r="90" spans="1:11" ht="15">
      <c r="A90" s="28" t="s">
        <v>64</v>
      </c>
      <c r="B90" s="41">
        <f t="shared" si="20"/>
        <v>10414.013228515212</v>
      </c>
      <c r="C90" s="41">
        <f t="shared" si="20"/>
        <v>48.27244603252278</v>
      </c>
      <c r="D90" s="41">
        <f t="shared" si="20"/>
        <v>626.75838041917984</v>
      </c>
      <c r="E90" s="41">
        <f t="shared" si="20"/>
        <v>0</v>
      </c>
      <c r="F90" s="41">
        <f t="shared" si="20"/>
        <v>0</v>
      </c>
      <c r="G90" s="41">
        <f t="shared" si="20"/>
        <v>0</v>
      </c>
      <c r="H90" s="42">
        <f t="shared" si="20"/>
        <v>0</v>
      </c>
      <c r="I90" s="43">
        <f t="shared" si="21"/>
        <v>11089.044054966915</v>
      </c>
      <c r="K90" s="1">
        <v>0</v>
      </c>
    </row>
    <row r="91" spans="1:11" ht="15">
      <c r="A91" s="29" t="s">
        <v>54</v>
      </c>
      <c r="B91" s="44">
        <f t="shared" si="20"/>
        <v>0</v>
      </c>
      <c r="C91" s="44">
        <f t="shared" si="20"/>
        <v>0.32331263047967346</v>
      </c>
      <c r="D91" s="44">
        <f t="shared" si="20"/>
        <v>0.26557450669140387</v>
      </c>
      <c r="E91" s="44">
        <f t="shared" si="20"/>
        <v>139.5786242220255</v>
      </c>
      <c r="F91" s="44">
        <f t="shared" si="20"/>
        <v>619.72828642083448</v>
      </c>
      <c r="G91" s="44">
        <f t="shared" si="20"/>
        <v>0</v>
      </c>
      <c r="H91" s="45">
        <f t="shared" si="20"/>
        <v>0</v>
      </c>
      <c r="I91" s="40">
        <f t="shared" si="21"/>
        <v>759.89579778003099</v>
      </c>
      <c r="K91" s="1">
        <v>0</v>
      </c>
    </row>
    <row r="92" spans="1:11" ht="15">
      <c r="A92" s="28" t="s">
        <v>12</v>
      </c>
      <c r="B92" s="41">
        <f t="shared" si="20"/>
        <v>0</v>
      </c>
      <c r="C92" s="41">
        <f t="shared" si="20"/>
        <v>0</v>
      </c>
      <c r="D92" s="41">
        <f t="shared" si="20"/>
        <v>4.2751491584747336E-2</v>
      </c>
      <c r="E92" s="41">
        <f t="shared" si="20"/>
        <v>24.560119450717778</v>
      </c>
      <c r="F92" s="41">
        <f t="shared" si="20"/>
        <v>0</v>
      </c>
      <c r="G92" s="41">
        <f t="shared" si="20"/>
        <v>0</v>
      </c>
      <c r="H92" s="42">
        <f t="shared" si="20"/>
        <v>0</v>
      </c>
      <c r="I92" s="43">
        <f t="shared" si="21"/>
        <v>24.602870942302527</v>
      </c>
      <c r="K92" s="1">
        <v>0</v>
      </c>
    </row>
    <row r="93" spans="1:11" ht="15">
      <c r="A93" s="29" t="s">
        <v>55</v>
      </c>
      <c r="B93" s="44">
        <f t="shared" si="20"/>
        <v>0</v>
      </c>
      <c r="C93" s="44">
        <f t="shared" si="20"/>
        <v>0</v>
      </c>
      <c r="D93" s="44">
        <f t="shared" si="20"/>
        <v>0</v>
      </c>
      <c r="E93" s="44">
        <f t="shared" si="20"/>
        <v>23.571382399575846</v>
      </c>
      <c r="F93" s="44">
        <f t="shared" si="20"/>
        <v>0</v>
      </c>
      <c r="G93" s="44">
        <f t="shared" si="20"/>
        <v>0</v>
      </c>
      <c r="H93" s="45">
        <f t="shared" si="20"/>
        <v>0</v>
      </c>
      <c r="I93" s="40">
        <f t="shared" si="21"/>
        <v>23.571382399575846</v>
      </c>
      <c r="K93" s="1">
        <v>0</v>
      </c>
    </row>
    <row r="94" spans="1:11" ht="15">
      <c r="A94" s="28" t="s">
        <v>17</v>
      </c>
      <c r="B94" s="41">
        <f t="shared" si="20"/>
        <v>291.91222982358732</v>
      </c>
      <c r="C94" s="41">
        <f t="shared" si="20"/>
        <v>1.2406794101762071</v>
      </c>
      <c r="D94" s="41">
        <f t="shared" si="20"/>
        <v>33.651282815351877</v>
      </c>
      <c r="E94" s="41">
        <f t="shared" si="20"/>
        <v>4.1073736433060084</v>
      </c>
      <c r="F94" s="41">
        <f t="shared" si="20"/>
        <v>0</v>
      </c>
      <c r="G94" s="41">
        <f t="shared" si="20"/>
        <v>0</v>
      </c>
      <c r="H94" s="42">
        <f t="shared" si="20"/>
        <v>0</v>
      </c>
      <c r="I94" s="43">
        <f t="shared" si="21"/>
        <v>330.91156569242139</v>
      </c>
      <c r="K94" s="1">
        <v>0</v>
      </c>
    </row>
    <row r="95" spans="1:11" ht="15">
      <c r="A95" s="29" t="s">
        <v>139</v>
      </c>
      <c r="B95" s="44">
        <f t="shared" si="20"/>
        <v>1454.8471789484472</v>
      </c>
      <c r="C95" s="44">
        <f t="shared" si="20"/>
        <v>131.77666719414938</v>
      </c>
      <c r="D95" s="44">
        <f t="shared" si="20"/>
        <v>220.64222302917457</v>
      </c>
      <c r="E95" s="44">
        <f t="shared" si="20"/>
        <v>20.237121162566105</v>
      </c>
      <c r="F95" s="44">
        <f t="shared" si="20"/>
        <v>0</v>
      </c>
      <c r="G95" s="44">
        <f t="shared" si="20"/>
        <v>0</v>
      </c>
      <c r="H95" s="45">
        <f t="shared" si="20"/>
        <v>0</v>
      </c>
      <c r="I95" s="40">
        <f>SUM(B95:H95)</f>
        <v>1827.5031903343374</v>
      </c>
      <c r="K95" s="1">
        <v>0</v>
      </c>
    </row>
    <row r="96" spans="1:11" ht="15">
      <c r="A96" s="28" t="s">
        <v>25</v>
      </c>
      <c r="B96" s="41">
        <f t="shared" si="20"/>
        <v>1856.695084507918</v>
      </c>
      <c r="C96" s="41">
        <f t="shared" si="20"/>
        <v>7.9164906944372629E-2</v>
      </c>
      <c r="D96" s="41">
        <f t="shared" si="20"/>
        <v>2927.0609760175566</v>
      </c>
      <c r="E96" s="41">
        <f t="shared" si="20"/>
        <v>3292.6612260933375</v>
      </c>
      <c r="F96" s="41">
        <f t="shared" si="20"/>
        <v>0</v>
      </c>
      <c r="G96" s="41">
        <f t="shared" si="20"/>
        <v>2016.137440527579</v>
      </c>
      <c r="H96" s="42">
        <f t="shared" si="20"/>
        <v>0.80482843552373529</v>
      </c>
      <c r="I96" s="43">
        <f t="shared" si="21"/>
        <v>10093.438720488859</v>
      </c>
      <c r="K96" s="1">
        <v>0</v>
      </c>
    </row>
    <row r="97" spans="1:11" ht="15">
      <c r="A97" s="29" t="s">
        <v>24</v>
      </c>
      <c r="B97" s="44">
        <f t="shared" si="20"/>
        <v>857.87127735530282</v>
      </c>
      <c r="C97" s="44">
        <f t="shared" si="20"/>
        <v>1.6961236152231083</v>
      </c>
      <c r="D97" s="44">
        <f t="shared" si="20"/>
        <v>135.06353108341528</v>
      </c>
      <c r="E97" s="44">
        <f t="shared" si="20"/>
        <v>0</v>
      </c>
      <c r="F97" s="44">
        <f t="shared" si="20"/>
        <v>0</v>
      </c>
      <c r="G97" s="44">
        <f t="shared" si="20"/>
        <v>0</v>
      </c>
      <c r="H97" s="45">
        <f t="shared" si="20"/>
        <v>0</v>
      </c>
      <c r="I97" s="40">
        <f t="shared" si="21"/>
        <v>994.63093205394125</v>
      </c>
      <c r="K97" s="1">
        <v>0</v>
      </c>
    </row>
    <row r="98" spans="1:11" ht="15">
      <c r="A98" s="28" t="s">
        <v>56</v>
      </c>
      <c r="B98" s="41">
        <f t="shared" si="20"/>
        <v>3808.1819181133128</v>
      </c>
      <c r="C98" s="41">
        <f t="shared" si="20"/>
        <v>7.0267057971606848</v>
      </c>
      <c r="D98" s="41">
        <f t="shared" si="20"/>
        <v>475.95716758246294</v>
      </c>
      <c r="E98" s="41">
        <f t="shared" si="20"/>
        <v>0</v>
      </c>
      <c r="F98" s="41">
        <f t="shared" si="20"/>
        <v>0</v>
      </c>
      <c r="G98" s="41">
        <f t="shared" si="20"/>
        <v>0</v>
      </c>
      <c r="H98" s="42">
        <f t="shared" si="20"/>
        <v>0</v>
      </c>
      <c r="I98" s="43">
        <f t="shared" si="21"/>
        <v>4291.1657914929365</v>
      </c>
      <c r="K98" s="1">
        <v>0</v>
      </c>
    </row>
    <row r="99" spans="1:11" ht="15">
      <c r="A99" s="29" t="s">
        <v>22</v>
      </c>
      <c r="B99" s="44">
        <f t="shared" si="20"/>
        <v>545.30378654476078</v>
      </c>
      <c r="C99" s="44">
        <f t="shared" si="20"/>
        <v>0</v>
      </c>
      <c r="D99" s="44">
        <f t="shared" si="20"/>
        <v>40.583373252622366</v>
      </c>
      <c r="E99" s="44">
        <f t="shared" si="20"/>
        <v>0</v>
      </c>
      <c r="F99" s="44">
        <f t="shared" si="20"/>
        <v>1.3698008375848185</v>
      </c>
      <c r="G99" s="44">
        <f t="shared" si="20"/>
        <v>0</v>
      </c>
      <c r="H99" s="45">
        <f t="shared" si="20"/>
        <v>0</v>
      </c>
      <c r="I99" s="40">
        <f t="shared" si="21"/>
        <v>587.25696063496787</v>
      </c>
      <c r="K99" s="1">
        <v>0</v>
      </c>
    </row>
    <row r="100" spans="1:11" ht="15">
      <c r="A100" s="28" t="s">
        <v>21</v>
      </c>
      <c r="B100" s="41">
        <f t="shared" si="20"/>
        <v>77.677924017750058</v>
      </c>
      <c r="C100" s="41">
        <f t="shared" si="20"/>
        <v>0</v>
      </c>
      <c r="D100" s="41">
        <f t="shared" si="20"/>
        <v>1.4351973294877238</v>
      </c>
      <c r="E100" s="41">
        <f t="shared" si="20"/>
        <v>0</v>
      </c>
      <c r="F100" s="41">
        <f t="shared" si="20"/>
        <v>0</v>
      </c>
      <c r="G100" s="41">
        <f t="shared" si="20"/>
        <v>0</v>
      </c>
      <c r="H100" s="42">
        <f t="shared" si="20"/>
        <v>0</v>
      </c>
      <c r="I100" s="43">
        <f t="shared" si="21"/>
        <v>79.113121347237779</v>
      </c>
      <c r="K100" s="1">
        <v>0</v>
      </c>
    </row>
    <row r="101" spans="1:11" ht="15">
      <c r="A101" s="30" t="s">
        <v>60</v>
      </c>
      <c r="B101" s="44">
        <f t="shared" si="20"/>
        <v>272.32428190930801</v>
      </c>
      <c r="C101" s="44">
        <f t="shared" si="20"/>
        <v>0</v>
      </c>
      <c r="D101" s="44">
        <f t="shared" si="20"/>
        <v>265.96369117769348</v>
      </c>
      <c r="E101" s="44">
        <f t="shared" si="20"/>
        <v>0</v>
      </c>
      <c r="F101" s="44">
        <f t="shared" si="20"/>
        <v>0</v>
      </c>
      <c r="G101" s="44">
        <f t="shared" si="20"/>
        <v>0</v>
      </c>
      <c r="H101" s="45">
        <f t="shared" si="20"/>
        <v>0</v>
      </c>
      <c r="I101" s="40">
        <f t="shared" si="21"/>
        <v>538.28797308700155</v>
      </c>
      <c r="K101" s="1">
        <v>0</v>
      </c>
    </row>
    <row r="102" spans="1:11">
      <c r="A102" s="57" t="s">
        <v>23</v>
      </c>
      <c r="B102" s="61">
        <f t="shared" ref="B102:H105" si="22">+B596+B622+B648</f>
        <v>272.32428190930801</v>
      </c>
      <c r="C102" s="61">
        <f t="shared" si="22"/>
        <v>0</v>
      </c>
      <c r="D102" s="61">
        <f t="shared" si="22"/>
        <v>265.96369117769348</v>
      </c>
      <c r="E102" s="61">
        <f t="shared" si="22"/>
        <v>0</v>
      </c>
      <c r="F102" s="61">
        <f t="shared" si="22"/>
        <v>0</v>
      </c>
      <c r="G102" s="61">
        <f t="shared" si="22"/>
        <v>0</v>
      </c>
      <c r="H102" s="62">
        <f t="shared" si="22"/>
        <v>0</v>
      </c>
      <c r="I102" s="63">
        <f t="shared" si="21"/>
        <v>538.28797308700155</v>
      </c>
      <c r="K102" s="1">
        <v>0</v>
      </c>
    </row>
    <row r="103" spans="1:11">
      <c r="A103" s="58" t="s">
        <v>19</v>
      </c>
      <c r="B103" s="64">
        <f t="shared" si="22"/>
        <v>0</v>
      </c>
      <c r="C103" s="64">
        <f t="shared" si="22"/>
        <v>0</v>
      </c>
      <c r="D103" s="64">
        <f t="shared" si="22"/>
        <v>0</v>
      </c>
      <c r="E103" s="64">
        <f t="shared" si="22"/>
        <v>0</v>
      </c>
      <c r="F103" s="64">
        <f t="shared" si="22"/>
        <v>0</v>
      </c>
      <c r="G103" s="64">
        <f t="shared" si="22"/>
        <v>0</v>
      </c>
      <c r="H103" s="65">
        <f t="shared" si="22"/>
        <v>0</v>
      </c>
      <c r="I103" s="66">
        <f t="shared" si="21"/>
        <v>0</v>
      </c>
      <c r="K103" s="1">
        <v>0</v>
      </c>
    </row>
    <row r="104" spans="1:11">
      <c r="A104" s="57" t="s">
        <v>20</v>
      </c>
      <c r="B104" s="61">
        <f t="shared" si="22"/>
        <v>0</v>
      </c>
      <c r="C104" s="61">
        <f t="shared" si="22"/>
        <v>0</v>
      </c>
      <c r="D104" s="61">
        <f t="shared" si="22"/>
        <v>0</v>
      </c>
      <c r="E104" s="61">
        <f t="shared" si="22"/>
        <v>0</v>
      </c>
      <c r="F104" s="61">
        <f t="shared" si="22"/>
        <v>0</v>
      </c>
      <c r="G104" s="61">
        <f t="shared" si="22"/>
        <v>0</v>
      </c>
      <c r="H104" s="62">
        <f t="shared" si="22"/>
        <v>0</v>
      </c>
      <c r="I104" s="63">
        <f t="shared" si="21"/>
        <v>0</v>
      </c>
      <c r="K104" s="1">
        <v>0</v>
      </c>
    </row>
    <row r="105" spans="1:11" ht="15" thickBot="1">
      <c r="A105" s="59" t="s">
        <v>11</v>
      </c>
      <c r="B105" s="54">
        <f t="shared" si="22"/>
        <v>0</v>
      </c>
      <c r="C105" s="54">
        <f t="shared" si="22"/>
        <v>0</v>
      </c>
      <c r="D105" s="54">
        <f t="shared" si="22"/>
        <v>0</v>
      </c>
      <c r="E105" s="54">
        <f t="shared" si="22"/>
        <v>0</v>
      </c>
      <c r="F105" s="54">
        <f t="shared" si="22"/>
        <v>0</v>
      </c>
      <c r="G105" s="54">
        <f t="shared" si="22"/>
        <v>0</v>
      </c>
      <c r="H105" s="67">
        <f t="shared" si="22"/>
        <v>0</v>
      </c>
      <c r="I105" s="68">
        <f t="shared" si="21"/>
        <v>0</v>
      </c>
      <c r="K105" s="1">
        <v>0</v>
      </c>
    </row>
    <row r="106" spans="1:11" ht="15">
      <c r="A106" s="35" t="s">
        <v>26</v>
      </c>
      <c r="B106" s="69">
        <f>SUM(B85:B101)</f>
        <v>22239.986838663706</v>
      </c>
      <c r="C106" s="69">
        <f t="shared" ref="C106:I106" si="23">SUM(C85:C101)</f>
        <v>304.7025215453279</v>
      </c>
      <c r="D106" s="69">
        <f t="shared" si="23"/>
        <v>4899.2523379934064</v>
      </c>
      <c r="E106" s="69">
        <f t="shared" si="23"/>
        <v>3559.0685174793989</v>
      </c>
      <c r="F106" s="69">
        <f>SUM(F85:F101)</f>
        <v>621.09808725841924</v>
      </c>
      <c r="G106" s="69">
        <f t="shared" si="23"/>
        <v>2016.137440527579</v>
      </c>
      <c r="H106" s="70">
        <f t="shared" si="23"/>
        <v>0.80482843552373529</v>
      </c>
      <c r="I106" s="40">
        <f t="shared" si="23"/>
        <v>33641.050571903361</v>
      </c>
      <c r="K106" s="1">
        <v>0</v>
      </c>
    </row>
    <row r="107" spans="1:11" s="13" customFormat="1" ht="15" thickBot="1">
      <c r="A107" s="60" t="s">
        <v>83</v>
      </c>
      <c r="B107" s="49">
        <f>B106/$I$106</f>
        <v>0.66109667981767195</v>
      </c>
      <c r="C107" s="49">
        <f t="shared" ref="C107:I107" si="24">C106/$I$106</f>
        <v>9.0574615348015357E-3</v>
      </c>
      <c r="D107" s="49">
        <f t="shared" si="24"/>
        <v>0.14563315516921485</v>
      </c>
      <c r="E107" s="49">
        <f t="shared" si="24"/>
        <v>0.10579540344236141</v>
      </c>
      <c r="F107" s="49">
        <f t="shared" si="24"/>
        <v>1.8462505679806375E-2</v>
      </c>
      <c r="G107" s="49">
        <f t="shared" si="24"/>
        <v>5.9930870357878627E-2</v>
      </c>
      <c r="H107" s="71">
        <f t="shared" si="24"/>
        <v>2.3923998265259861E-5</v>
      </c>
      <c r="I107" s="50">
        <f t="shared" si="24"/>
        <v>1</v>
      </c>
      <c r="J107" s="5"/>
    </row>
    <row r="108" spans="1:11" ht="15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1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1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5">SUM(B112:H112)</f>
        <v>0</v>
      </c>
    </row>
    <row r="113" spans="1:9" ht="15">
      <c r="A113" s="29" t="s">
        <v>10</v>
      </c>
      <c r="B113" s="44">
        <v>4.5974313261044132E-4</v>
      </c>
      <c r="C113" s="44">
        <v>0</v>
      </c>
      <c r="D113" s="44">
        <v>318.60314025686733</v>
      </c>
      <c r="E113" s="44">
        <v>0</v>
      </c>
      <c r="F113" s="457"/>
      <c r="G113" s="44">
        <v>0</v>
      </c>
      <c r="H113" s="45">
        <v>0</v>
      </c>
      <c r="I113" s="40">
        <f t="shared" si="25"/>
        <v>318.60359999999997</v>
      </c>
    </row>
    <row r="114" spans="1:9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25"/>
        <v>0</v>
      </c>
    </row>
    <row r="115" spans="1:9" ht="15">
      <c r="A115" s="29" t="s">
        <v>16</v>
      </c>
      <c r="B115" s="44">
        <v>1.1751041520550107E-2</v>
      </c>
      <c r="C115" s="44">
        <v>0.70639070862416264</v>
      </c>
      <c r="D115" s="44">
        <v>1.7583855440866605</v>
      </c>
      <c r="E115" s="44">
        <v>0</v>
      </c>
      <c r="F115" s="457"/>
      <c r="G115" s="44">
        <v>0</v>
      </c>
      <c r="H115" s="45">
        <v>0</v>
      </c>
      <c r="I115" s="40">
        <f t="shared" si="25"/>
        <v>2.4765272942313734</v>
      </c>
    </row>
    <row r="116" spans="1:9" ht="15">
      <c r="A116" s="28" t="s">
        <v>64</v>
      </c>
      <c r="B116" s="41">
        <v>0</v>
      </c>
      <c r="C116" s="41">
        <v>0</v>
      </c>
      <c r="D116" s="41">
        <v>1.0699995779522249</v>
      </c>
      <c r="E116" s="41">
        <v>0</v>
      </c>
      <c r="F116" s="457"/>
      <c r="G116" s="41">
        <v>0</v>
      </c>
      <c r="H116" s="42">
        <v>0</v>
      </c>
      <c r="I116" s="43">
        <f t="shared" si="25"/>
        <v>1.0699995779522249</v>
      </c>
    </row>
    <row r="117" spans="1:9" ht="15">
      <c r="A117" s="29" t="s">
        <v>54</v>
      </c>
      <c r="B117" s="44">
        <v>1.3394327883902235E-2</v>
      </c>
      <c r="C117" s="44">
        <v>0</v>
      </c>
      <c r="D117" s="44">
        <v>0</v>
      </c>
      <c r="E117" s="44">
        <v>3.3485819709755588E-2</v>
      </c>
      <c r="F117" s="457"/>
      <c r="G117" s="44">
        <v>0</v>
      </c>
      <c r="H117" s="45">
        <v>0</v>
      </c>
      <c r="I117" s="40">
        <f t="shared" si="25"/>
        <v>4.6880147593657821E-2</v>
      </c>
    </row>
    <row r="118" spans="1:9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5"/>
        <v>0</v>
      </c>
    </row>
    <row r="119" spans="1:9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5"/>
        <v>0</v>
      </c>
    </row>
    <row r="120" spans="1:9" ht="15">
      <c r="A120" s="28" t="s">
        <v>17</v>
      </c>
      <c r="B120" s="41">
        <v>0.20741882619704827</v>
      </c>
      <c r="C120" s="41">
        <v>0</v>
      </c>
      <c r="D120" s="41">
        <v>3.4725811738029506</v>
      </c>
      <c r="E120" s="41">
        <v>0</v>
      </c>
      <c r="F120" s="457"/>
      <c r="G120" s="41">
        <v>0</v>
      </c>
      <c r="H120" s="42">
        <v>0</v>
      </c>
      <c r="I120" s="43">
        <f t="shared" si="25"/>
        <v>3.6799999999999988</v>
      </c>
    </row>
    <row r="121" spans="1:9" ht="15">
      <c r="A121" s="29" t="s">
        <v>139</v>
      </c>
      <c r="B121" s="44">
        <v>5.8550120364091045</v>
      </c>
      <c r="C121" s="44">
        <v>15.654401173977096</v>
      </c>
      <c r="D121" s="44">
        <v>130.67662944665059</v>
      </c>
      <c r="E121" s="44">
        <v>3.5370568665039868E-3</v>
      </c>
      <c r="F121" s="457"/>
      <c r="G121" s="44">
        <v>0</v>
      </c>
      <c r="H121" s="45">
        <v>0</v>
      </c>
      <c r="I121" s="40">
        <f>SUM(B121:H121)</f>
        <v>152.1895797139033</v>
      </c>
    </row>
    <row r="122" spans="1:9" ht="15">
      <c r="A122" s="28" t="s">
        <v>25</v>
      </c>
      <c r="B122" s="41">
        <v>2.8359863717280338</v>
      </c>
      <c r="C122" s="41">
        <v>4.3259411784574972E-2</v>
      </c>
      <c r="D122" s="41">
        <v>31.557473845459981</v>
      </c>
      <c r="E122" s="41">
        <v>70.243878614820801</v>
      </c>
      <c r="F122" s="457"/>
      <c r="G122" s="41">
        <v>11.729619798448878</v>
      </c>
      <c r="H122" s="42">
        <v>0.10869422266006812</v>
      </c>
      <c r="I122" s="43">
        <f t="shared" si="25"/>
        <v>116.51891226490233</v>
      </c>
    </row>
    <row r="123" spans="1:9" ht="15">
      <c r="A123" s="29" t="s">
        <v>24</v>
      </c>
      <c r="B123" s="44">
        <v>0.34591684222558211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25"/>
        <v>0.34591684222558211</v>
      </c>
    </row>
    <row r="124" spans="1:9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5"/>
        <v>0</v>
      </c>
    </row>
    <row r="125" spans="1:9" ht="15">
      <c r="A125" s="29" t="s">
        <v>22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5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5"/>
        <v>0</v>
      </c>
    </row>
    <row r="127" spans="1:9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5"/>
        <v>0</v>
      </c>
    </row>
    <row r="128" spans="1:9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25"/>
        <v>0</v>
      </c>
    </row>
    <row r="129" spans="1:10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25"/>
        <v>0</v>
      </c>
    </row>
    <row r="130" spans="1:10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25"/>
        <v>0</v>
      </c>
    </row>
    <row r="131" spans="1:10" ht="15" thickBot="1">
      <c r="A131" s="59"/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25"/>
        <v>0</v>
      </c>
    </row>
    <row r="132" spans="1:10" ht="15">
      <c r="A132" s="35" t="s">
        <v>26</v>
      </c>
      <c r="B132" s="69">
        <f>SUM(B111:B127)</f>
        <v>9.2699391890968315</v>
      </c>
      <c r="C132" s="69">
        <f t="shared" ref="C132:H132" si="26">SUM(C111:C127)</f>
        <v>16.404051294385834</v>
      </c>
      <c r="D132" s="69">
        <f t="shared" si="26"/>
        <v>487.1382098448197</v>
      </c>
      <c r="E132" s="69">
        <f t="shared" si="26"/>
        <v>70.28090149139706</v>
      </c>
      <c r="F132" s="69">
        <f>SUM(F111:F127)</f>
        <v>0</v>
      </c>
      <c r="G132" s="69">
        <f t="shared" si="26"/>
        <v>11.729619798448878</v>
      </c>
      <c r="H132" s="70">
        <f t="shared" si="26"/>
        <v>0.10869422266006812</v>
      </c>
      <c r="I132" s="40">
        <f>SUM(I111:I127)</f>
        <v>594.93141584080843</v>
      </c>
    </row>
    <row r="133" spans="1:10" s="13" customFormat="1" ht="15" thickBot="1">
      <c r="A133" s="32" t="s">
        <v>83</v>
      </c>
      <c r="B133" s="49">
        <f>B132/$I$132</f>
        <v>1.5581525773009908E-2</v>
      </c>
      <c r="C133" s="49">
        <f t="shared" ref="C133:I133" si="27">C132/$I$132</f>
        <v>2.7573012380262711E-2</v>
      </c>
      <c r="D133" s="49">
        <f t="shared" si="27"/>
        <v>0.81881406305692217</v>
      </c>
      <c r="E133" s="49">
        <f t="shared" si="27"/>
        <v>0.11813277903986634</v>
      </c>
      <c r="F133" s="49">
        <f t="shared" si="27"/>
        <v>0</v>
      </c>
      <c r="G133" s="49">
        <f t="shared" si="27"/>
        <v>1.971591932470328E-2</v>
      </c>
      <c r="H133" s="71">
        <f t="shared" si="27"/>
        <v>1.8270042523549048E-4</v>
      </c>
      <c r="I133" s="50">
        <f t="shared" si="27"/>
        <v>1</v>
      </c>
      <c r="J133" s="5"/>
    </row>
    <row r="134" spans="1:1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1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1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1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1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28">SUM(B138:H138)</f>
        <v>0</v>
      </c>
    </row>
    <row r="139" spans="1:10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28"/>
        <v>0</v>
      </c>
    </row>
    <row r="140" spans="1:10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28"/>
        <v>0</v>
      </c>
    </row>
    <row r="141" spans="1:10" ht="15">
      <c r="A141" s="29" t="s">
        <v>16</v>
      </c>
      <c r="B141" s="44">
        <v>2.1643025294518181</v>
      </c>
      <c r="C141" s="44">
        <v>23.733652293066577</v>
      </c>
      <c r="D141" s="44">
        <v>2.1239830707087868</v>
      </c>
      <c r="E141" s="44">
        <v>0</v>
      </c>
      <c r="F141" s="457"/>
      <c r="G141" s="44">
        <v>0</v>
      </c>
      <c r="H141" s="45">
        <v>0</v>
      </c>
      <c r="I141" s="40">
        <f t="shared" si="28"/>
        <v>28.021937893227179</v>
      </c>
    </row>
    <row r="142" spans="1:10" ht="15">
      <c r="A142" s="28" t="s">
        <v>64</v>
      </c>
      <c r="B142" s="41">
        <v>9.7602674131238647</v>
      </c>
      <c r="C142" s="41">
        <v>0.84651061692314511</v>
      </c>
      <c r="D142" s="41">
        <v>3.0615467312053748</v>
      </c>
      <c r="E142" s="41">
        <v>0</v>
      </c>
      <c r="F142" s="457"/>
      <c r="G142" s="41">
        <v>0</v>
      </c>
      <c r="H142" s="42">
        <v>0</v>
      </c>
      <c r="I142" s="43">
        <f t="shared" si="28"/>
        <v>13.668324761252386</v>
      </c>
    </row>
    <row r="143" spans="1:10" ht="15">
      <c r="A143" s="29" t="s">
        <v>54</v>
      </c>
      <c r="B143" s="44">
        <v>0</v>
      </c>
      <c r="C143" s="44">
        <v>0</v>
      </c>
      <c r="D143" s="44">
        <v>0.49694683419939772</v>
      </c>
      <c r="E143" s="44">
        <v>0.5435728223330929</v>
      </c>
      <c r="F143" s="457"/>
      <c r="G143" s="44">
        <v>0</v>
      </c>
      <c r="H143" s="45">
        <v>0</v>
      </c>
      <c r="I143" s="40">
        <f t="shared" si="28"/>
        <v>1.0405196565324906</v>
      </c>
    </row>
    <row r="144" spans="1:10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28"/>
        <v>0</v>
      </c>
    </row>
    <row r="145" spans="1:10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28"/>
        <v>0</v>
      </c>
    </row>
    <row r="146" spans="1:10" ht="15">
      <c r="A146" s="28" t="s">
        <v>17</v>
      </c>
      <c r="B146" s="41">
        <v>2.1943803534260346E-2</v>
      </c>
      <c r="C146" s="41">
        <v>0</v>
      </c>
      <c r="D146" s="41">
        <v>5.4859508835650869E-2</v>
      </c>
      <c r="E146" s="41">
        <v>0</v>
      </c>
      <c r="F146" s="457"/>
      <c r="G146" s="41">
        <v>0</v>
      </c>
      <c r="H146" s="42">
        <v>0</v>
      </c>
      <c r="I146" s="43">
        <f t="shared" si="28"/>
        <v>7.6803312369911211E-2</v>
      </c>
    </row>
    <row r="147" spans="1:10" ht="15">
      <c r="A147" s="29" t="s">
        <v>139</v>
      </c>
      <c r="B147" s="44">
        <v>190.66738068830222</v>
      </c>
      <c r="C147" s="44">
        <v>1096.7356632513945</v>
      </c>
      <c r="D147" s="44">
        <v>240.3530990229961</v>
      </c>
      <c r="E147" s="44">
        <v>0</v>
      </c>
      <c r="F147" s="457"/>
      <c r="G147" s="44">
        <v>0</v>
      </c>
      <c r="H147" s="45">
        <v>0</v>
      </c>
      <c r="I147" s="40">
        <f>SUM(B147:H147)</f>
        <v>1527.7561429626928</v>
      </c>
    </row>
    <row r="148" spans="1:10" ht="15">
      <c r="A148" s="28" t="s">
        <v>25</v>
      </c>
      <c r="B148" s="41">
        <v>413.91045091262032</v>
      </c>
      <c r="C148" s="41">
        <v>17.327541236578192</v>
      </c>
      <c r="D148" s="41">
        <v>26.758342007174559</v>
      </c>
      <c r="E148" s="41">
        <v>1287.5626169560687</v>
      </c>
      <c r="F148" s="457"/>
      <c r="G148" s="41">
        <v>162.54057907590388</v>
      </c>
      <c r="H148" s="42">
        <v>55.760309235451764</v>
      </c>
      <c r="I148" s="43">
        <f t="shared" si="28"/>
        <v>1963.8598394237974</v>
      </c>
    </row>
    <row r="149" spans="1:10" ht="15">
      <c r="A149" s="29" t="s">
        <v>24</v>
      </c>
      <c r="B149" s="44">
        <v>0.97378671982517384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28"/>
        <v>0.97378671982517384</v>
      </c>
    </row>
    <row r="150" spans="1:10" ht="15">
      <c r="A150" s="28" t="s">
        <v>56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28"/>
        <v>0</v>
      </c>
    </row>
    <row r="151" spans="1:10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28"/>
        <v>0</v>
      </c>
    </row>
    <row r="152" spans="1:10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28"/>
        <v>0</v>
      </c>
    </row>
    <row r="153" spans="1:10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28"/>
        <v>0</v>
      </c>
    </row>
    <row r="154" spans="1:10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28"/>
        <v>0</v>
      </c>
    </row>
    <row r="155" spans="1:10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28"/>
        <v>0</v>
      </c>
    </row>
    <row r="156" spans="1:10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28"/>
        <v>0</v>
      </c>
    </row>
    <row r="157" spans="1:10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28"/>
        <v>0</v>
      </c>
    </row>
    <row r="158" spans="1:10" ht="15">
      <c r="A158" s="35" t="s">
        <v>26</v>
      </c>
      <c r="B158" s="69">
        <f>SUM(B137:B153)</f>
        <v>617.49813206685769</v>
      </c>
      <c r="C158" s="69">
        <f t="shared" ref="C158:H158" si="29">SUM(C137:C153)</f>
        <v>1138.6433673979623</v>
      </c>
      <c r="D158" s="69">
        <f t="shared" si="29"/>
        <v>272.84877717511989</v>
      </c>
      <c r="E158" s="69">
        <f t="shared" si="29"/>
        <v>1288.1061897784018</v>
      </c>
      <c r="F158" s="69">
        <f>SUM(F137:F153)</f>
        <v>0</v>
      </c>
      <c r="G158" s="69">
        <f t="shared" si="29"/>
        <v>162.54057907590388</v>
      </c>
      <c r="H158" s="70">
        <f t="shared" si="29"/>
        <v>55.760309235451764</v>
      </c>
      <c r="I158" s="40">
        <f>SUM(I137:I153)</f>
        <v>3535.3973547296973</v>
      </c>
    </row>
    <row r="159" spans="1:10" s="13" customFormat="1" ht="15" thickBot="1">
      <c r="A159" s="32" t="s">
        <v>83</v>
      </c>
      <c r="B159" s="49">
        <f>B158/$I$158</f>
        <v>0.1746615924913677</v>
      </c>
      <c r="C159" s="49">
        <f t="shared" ref="C159:I159" si="30">C158/$I$158</f>
        <v>0.32206941770623643</v>
      </c>
      <c r="D159" s="49">
        <f t="shared" si="30"/>
        <v>7.7176268973019255E-2</v>
      </c>
      <c r="E159" s="49">
        <f t="shared" si="30"/>
        <v>0.36434552061175185</v>
      </c>
      <c r="F159" s="49">
        <f t="shared" si="30"/>
        <v>0</v>
      </c>
      <c r="G159" s="49">
        <f t="shared" si="30"/>
        <v>4.5975193950534336E-2</v>
      </c>
      <c r="H159" s="71">
        <f t="shared" si="30"/>
        <v>1.5772006267090445E-2</v>
      </c>
      <c r="I159" s="50">
        <f t="shared" si="30"/>
        <v>1</v>
      </c>
      <c r="J159" s="5"/>
    </row>
    <row r="160" spans="1:10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9" t="s">
        <v>10</v>
      </c>
      <c r="B165" s="44">
        <v>0</v>
      </c>
      <c r="C165" s="44">
        <v>0</v>
      </c>
      <c r="D165" s="44">
        <v>153.91560000000001</v>
      </c>
      <c r="E165" s="44">
        <v>0</v>
      </c>
      <c r="F165" s="457"/>
      <c r="G165" s="44">
        <v>0</v>
      </c>
      <c r="H165" s="45">
        <v>0</v>
      </c>
      <c r="I165" s="40">
        <f t="shared" si="31"/>
        <v>153.91560000000001</v>
      </c>
    </row>
    <row r="166" spans="1:9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31"/>
        <v>0</v>
      </c>
    </row>
    <row r="167" spans="1:9" ht="15">
      <c r="A167" s="29" t="s">
        <v>16</v>
      </c>
      <c r="B167" s="44">
        <v>23.092479318120304</v>
      </c>
      <c r="C167" s="44">
        <v>0</v>
      </c>
      <c r="D167" s="44">
        <v>104.34740517920943</v>
      </c>
      <c r="E167" s="44">
        <v>0</v>
      </c>
      <c r="F167" s="457"/>
      <c r="G167" s="44">
        <v>0</v>
      </c>
      <c r="H167" s="45">
        <v>0</v>
      </c>
      <c r="I167" s="40">
        <f t="shared" si="31"/>
        <v>127.43988449732973</v>
      </c>
    </row>
    <row r="168" spans="1:9" ht="15">
      <c r="A168" s="28" t="s">
        <v>64</v>
      </c>
      <c r="B168" s="41">
        <v>3.9202958968309933</v>
      </c>
      <c r="C168" s="41">
        <v>3.1223279639018917E-2</v>
      </c>
      <c r="D168" s="41">
        <v>1.6229836946215979</v>
      </c>
      <c r="E168" s="41">
        <v>0</v>
      </c>
      <c r="F168" s="457"/>
      <c r="G168" s="41">
        <v>0</v>
      </c>
      <c r="H168" s="42">
        <v>0</v>
      </c>
      <c r="I168" s="43">
        <f t="shared" si="31"/>
        <v>5.5745028710916102</v>
      </c>
    </row>
    <row r="169" spans="1:9" ht="15">
      <c r="A169" s="29" t="s">
        <v>54</v>
      </c>
      <c r="B169" s="44">
        <v>0</v>
      </c>
      <c r="C169" s="44">
        <v>0</v>
      </c>
      <c r="D169" s="44">
        <v>0</v>
      </c>
      <c r="E169" s="44">
        <v>0.79173322542490832</v>
      </c>
      <c r="F169" s="457"/>
      <c r="G169" s="44">
        <v>0</v>
      </c>
      <c r="H169" s="45">
        <v>0</v>
      </c>
      <c r="I169" s="40">
        <f t="shared" si="31"/>
        <v>0.79173322542490832</v>
      </c>
    </row>
    <row r="170" spans="1:9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31"/>
        <v>0</v>
      </c>
    </row>
    <row r="171" spans="1:9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31"/>
        <v>0</v>
      </c>
    </row>
    <row r="172" spans="1:9" ht="15">
      <c r="A172" s="28" t="s">
        <v>17</v>
      </c>
      <c r="B172" s="41">
        <v>0.35013594087413985</v>
      </c>
      <c r="C172" s="41">
        <v>0</v>
      </c>
      <c r="D172" s="41">
        <v>27.683540181526769</v>
      </c>
      <c r="E172" s="41">
        <v>0.13403203816662071</v>
      </c>
      <c r="F172" s="457"/>
      <c r="G172" s="41">
        <v>0</v>
      </c>
      <c r="H172" s="42">
        <v>0</v>
      </c>
      <c r="I172" s="43">
        <f t="shared" si="31"/>
        <v>28.167708160567528</v>
      </c>
    </row>
    <row r="173" spans="1:9" ht="15">
      <c r="A173" s="29" t="s">
        <v>139</v>
      </c>
      <c r="B173" s="44">
        <v>18.355930653571971</v>
      </c>
      <c r="C173" s="44">
        <v>30.880877692004503</v>
      </c>
      <c r="D173" s="44">
        <v>468.21523877004444</v>
      </c>
      <c r="E173" s="44">
        <v>0</v>
      </c>
      <c r="F173" s="457"/>
      <c r="G173" s="44">
        <v>0</v>
      </c>
      <c r="H173" s="45">
        <v>0</v>
      </c>
      <c r="I173" s="40">
        <f>SUM(B173:H173)</f>
        <v>517.45204711562087</v>
      </c>
    </row>
    <row r="174" spans="1:9" ht="15">
      <c r="A174" s="28" t="s">
        <v>25</v>
      </c>
      <c r="B174" s="41">
        <v>8.4730187593355062</v>
      </c>
      <c r="C174" s="41">
        <v>2.3731257725272412</v>
      </c>
      <c r="D174" s="41">
        <v>530.77032968264223</v>
      </c>
      <c r="E174" s="41">
        <v>130.82656801676873</v>
      </c>
      <c r="F174" s="457"/>
      <c r="G174" s="41">
        <v>15.096229556437976</v>
      </c>
      <c r="H174" s="42">
        <v>29.582898107836368</v>
      </c>
      <c r="I174" s="43">
        <f t="shared" si="31"/>
        <v>717.12216989554804</v>
      </c>
    </row>
    <row r="175" spans="1:9" ht="15">
      <c r="A175" s="29" t="s">
        <v>24</v>
      </c>
      <c r="B175" s="44">
        <v>0.99836875407808545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31"/>
        <v>0.99836875407808545</v>
      </c>
    </row>
    <row r="176" spans="1:9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1"/>
        <v>0</v>
      </c>
    </row>
    <row r="177" spans="1:10" ht="15">
      <c r="A177" s="29" t="s">
        <v>22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1"/>
        <v>0</v>
      </c>
    </row>
    <row r="178" spans="1:1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1"/>
        <v>0</v>
      </c>
    </row>
    <row r="179" spans="1:10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1"/>
        <v>0</v>
      </c>
    </row>
    <row r="180" spans="1:10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31"/>
        <v>0</v>
      </c>
    </row>
    <row r="181" spans="1:10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31"/>
        <v>0</v>
      </c>
    </row>
    <row r="182" spans="1:10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31"/>
        <v>0</v>
      </c>
    </row>
    <row r="183" spans="1:10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31"/>
        <v>0</v>
      </c>
    </row>
    <row r="184" spans="1:10" ht="15">
      <c r="A184" s="35" t="s">
        <v>26</v>
      </c>
      <c r="B184" s="69">
        <f>SUM(B163:B179)</f>
        <v>55.190229322810993</v>
      </c>
      <c r="C184" s="69">
        <f t="shared" ref="C184:H184" si="32">SUM(C163:C179)</f>
        <v>33.285226744170764</v>
      </c>
      <c r="D184" s="69">
        <f t="shared" si="32"/>
        <v>1286.5550975080446</v>
      </c>
      <c r="E184" s="69">
        <f t="shared" si="32"/>
        <v>131.75233328036026</v>
      </c>
      <c r="F184" s="69">
        <f>SUM(F163:F179)</f>
        <v>0</v>
      </c>
      <c r="G184" s="69">
        <f t="shared" si="32"/>
        <v>15.096229556437976</v>
      </c>
      <c r="H184" s="70">
        <f t="shared" si="32"/>
        <v>29.582898107836368</v>
      </c>
      <c r="I184" s="40">
        <f>SUM(I163:I179)</f>
        <v>1551.4620145196607</v>
      </c>
    </row>
    <row r="185" spans="1:10" s="13" customFormat="1" ht="15" thickBot="1">
      <c r="A185" s="32" t="s">
        <v>83</v>
      </c>
      <c r="B185" s="49">
        <f>B184/$I$184</f>
        <v>3.5573045815045702E-2</v>
      </c>
      <c r="C185" s="49">
        <f t="shared" ref="C185:I185" si="33">C184/$I$184</f>
        <v>2.1454103569835715E-2</v>
      </c>
      <c r="D185" s="49">
        <f t="shared" si="33"/>
        <v>0.82925336583658971</v>
      </c>
      <c r="E185" s="49">
        <f t="shared" si="33"/>
        <v>8.4921404486432983E-2</v>
      </c>
      <c r="F185" s="49">
        <f t="shared" si="33"/>
        <v>0</v>
      </c>
      <c r="G185" s="49">
        <f t="shared" si="33"/>
        <v>9.7303249548857523E-3</v>
      </c>
      <c r="H185" s="71">
        <f t="shared" si="33"/>
        <v>1.9067755337210342E-2</v>
      </c>
      <c r="I185" s="50">
        <f t="shared" si="33"/>
        <v>1</v>
      </c>
      <c r="J185" s="5"/>
    </row>
    <row r="186" spans="1:1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1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1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1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10" ht="15">
      <c r="A190" s="28" t="s">
        <v>8</v>
      </c>
      <c r="B190" s="41">
        <v>0</v>
      </c>
      <c r="C190" s="41">
        <v>0</v>
      </c>
      <c r="D190" s="41">
        <v>890.97767999999996</v>
      </c>
      <c r="E190" s="41">
        <v>0</v>
      </c>
      <c r="F190" s="457"/>
      <c r="G190" s="41">
        <v>0</v>
      </c>
      <c r="H190" s="42">
        <v>0</v>
      </c>
      <c r="I190" s="43">
        <f t="shared" ref="I190:I209" si="34">SUM(B190:H190)</f>
        <v>890.97767999999996</v>
      </c>
    </row>
    <row r="191" spans="1:10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4"/>
        <v>0</v>
      </c>
    </row>
    <row r="192" spans="1:10" ht="15">
      <c r="A192" s="28" t="s">
        <v>52</v>
      </c>
      <c r="B192" s="41">
        <v>0</v>
      </c>
      <c r="C192" s="41">
        <v>0</v>
      </c>
      <c r="D192" s="41">
        <v>443.31500171359363</v>
      </c>
      <c r="E192" s="41">
        <v>0</v>
      </c>
      <c r="F192" s="457"/>
      <c r="G192" s="41">
        <v>0</v>
      </c>
      <c r="H192" s="42">
        <v>0</v>
      </c>
      <c r="I192" s="43">
        <f t="shared" si="34"/>
        <v>443.31500171359363</v>
      </c>
    </row>
    <row r="193" spans="1:9" ht="15">
      <c r="A193" s="29" t="s">
        <v>16</v>
      </c>
      <c r="B193" s="44">
        <v>103.85493429368762</v>
      </c>
      <c r="C193" s="44">
        <v>1.8334133959907084</v>
      </c>
      <c r="D193" s="44">
        <v>206.82920207422208</v>
      </c>
      <c r="E193" s="44">
        <v>0</v>
      </c>
      <c r="F193" s="457"/>
      <c r="G193" s="44">
        <v>0</v>
      </c>
      <c r="H193" s="45">
        <v>0</v>
      </c>
      <c r="I193" s="40">
        <f t="shared" si="34"/>
        <v>312.51754976390043</v>
      </c>
    </row>
    <row r="194" spans="1:9" ht="15">
      <c r="A194" s="28" t="s">
        <v>64</v>
      </c>
      <c r="B194" s="41">
        <v>2.8054527456583664</v>
      </c>
      <c r="C194" s="41">
        <v>1.6799913700025064</v>
      </c>
      <c r="D194" s="41">
        <v>11.437977282951143</v>
      </c>
      <c r="E194" s="41">
        <v>0</v>
      </c>
      <c r="F194" s="457"/>
      <c r="G194" s="41">
        <v>0</v>
      </c>
      <c r="H194" s="42">
        <v>0</v>
      </c>
      <c r="I194" s="43">
        <f t="shared" si="34"/>
        <v>15.923421398612017</v>
      </c>
    </row>
    <row r="195" spans="1:9" ht="15">
      <c r="A195" s="29" t="s">
        <v>54</v>
      </c>
      <c r="B195" s="44">
        <v>0</v>
      </c>
      <c r="C195" s="44">
        <v>0</v>
      </c>
      <c r="D195" s="44">
        <v>0</v>
      </c>
      <c r="E195" s="44">
        <v>1.9410843670636955</v>
      </c>
      <c r="F195" s="457"/>
      <c r="G195" s="44">
        <v>0</v>
      </c>
      <c r="H195" s="45">
        <v>0</v>
      </c>
      <c r="I195" s="40">
        <f t="shared" si="34"/>
        <v>1.9410843670636955</v>
      </c>
    </row>
    <row r="196" spans="1:9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34"/>
        <v>0</v>
      </c>
    </row>
    <row r="197" spans="1:9" ht="15">
      <c r="A197" s="29" t="s">
        <v>55</v>
      </c>
      <c r="B197" s="44">
        <v>0</v>
      </c>
      <c r="C197" s="44">
        <v>0</v>
      </c>
      <c r="D197" s="44">
        <v>1.2407216018323668</v>
      </c>
      <c r="E197" s="44">
        <v>0</v>
      </c>
      <c r="F197" s="457"/>
      <c r="G197" s="44">
        <v>0</v>
      </c>
      <c r="H197" s="45">
        <v>0</v>
      </c>
      <c r="I197" s="40">
        <f t="shared" si="34"/>
        <v>1.2407216018323668</v>
      </c>
    </row>
    <row r="198" spans="1:9" ht="15">
      <c r="A198" s="28" t="s">
        <v>17</v>
      </c>
      <c r="B198" s="41">
        <v>1.4051340572084074</v>
      </c>
      <c r="C198" s="41">
        <v>0</v>
      </c>
      <c r="D198" s="41">
        <v>1.5076381179125156</v>
      </c>
      <c r="E198" s="41">
        <v>0</v>
      </c>
      <c r="F198" s="457"/>
      <c r="G198" s="41">
        <v>0</v>
      </c>
      <c r="H198" s="42">
        <v>0</v>
      </c>
      <c r="I198" s="43">
        <f t="shared" si="34"/>
        <v>2.912772175120923</v>
      </c>
    </row>
    <row r="199" spans="1:9" ht="15">
      <c r="A199" s="29" t="s">
        <v>139</v>
      </c>
      <c r="B199" s="44">
        <v>84.8783117600927</v>
      </c>
      <c r="C199" s="44">
        <v>70.128975374315317</v>
      </c>
      <c r="D199" s="44">
        <v>738.78177260265034</v>
      </c>
      <c r="E199" s="44">
        <v>15.667736969367468</v>
      </c>
      <c r="F199" s="457"/>
      <c r="G199" s="44">
        <v>0</v>
      </c>
      <c r="H199" s="45">
        <v>0</v>
      </c>
      <c r="I199" s="40">
        <f>SUM(B199:H199)</f>
        <v>909.45679670642585</v>
      </c>
    </row>
    <row r="200" spans="1:9" ht="15">
      <c r="A200" s="28" t="s">
        <v>25</v>
      </c>
      <c r="B200" s="41">
        <v>39.470901842747246</v>
      </c>
      <c r="C200" s="41">
        <v>0.61922214236069217</v>
      </c>
      <c r="D200" s="41">
        <v>579.75876466114528</v>
      </c>
      <c r="E200" s="41">
        <v>419.23912084713203</v>
      </c>
      <c r="F200" s="457"/>
      <c r="G200" s="41">
        <v>43.099674523156771</v>
      </c>
      <c r="H200" s="42">
        <v>0.57433156884085201</v>
      </c>
      <c r="I200" s="43">
        <f t="shared" si="34"/>
        <v>1082.7620155853829</v>
      </c>
    </row>
    <row r="201" spans="1:9" ht="15">
      <c r="A201" s="29" t="s">
        <v>24</v>
      </c>
      <c r="B201" s="44">
        <v>0.52000565413830269</v>
      </c>
      <c r="C201" s="44">
        <v>5.8155640036983099E-2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34"/>
        <v>0.57816129417528583</v>
      </c>
    </row>
    <row r="202" spans="1:9" ht="15">
      <c r="A202" s="28" t="s">
        <v>56</v>
      </c>
      <c r="B202" s="41">
        <v>0.22919150856697598</v>
      </c>
      <c r="C202" s="41">
        <v>0.11723259688826974</v>
      </c>
      <c r="D202" s="41">
        <v>0.21379804903635818</v>
      </c>
      <c r="E202" s="41">
        <v>0</v>
      </c>
      <c r="F202" s="457"/>
      <c r="G202" s="41">
        <v>0</v>
      </c>
      <c r="H202" s="42">
        <v>0</v>
      </c>
      <c r="I202" s="43">
        <f t="shared" si="34"/>
        <v>0.56022215449160395</v>
      </c>
    </row>
    <row r="203" spans="1:9" ht="15">
      <c r="A203" s="29" t="s">
        <v>22</v>
      </c>
      <c r="B203" s="44">
        <v>0</v>
      </c>
      <c r="C203" s="44">
        <v>0</v>
      </c>
      <c r="D203" s="44">
        <v>11.212213162109638</v>
      </c>
      <c r="E203" s="44">
        <v>0</v>
      </c>
      <c r="F203" s="457"/>
      <c r="G203" s="44">
        <v>0</v>
      </c>
      <c r="H203" s="45">
        <v>0</v>
      </c>
      <c r="I203" s="40">
        <f t="shared" si="34"/>
        <v>11.212213162109638</v>
      </c>
    </row>
    <row r="204" spans="1:9" ht="15">
      <c r="A204" s="28" t="s">
        <v>21</v>
      </c>
      <c r="B204" s="41">
        <v>0</v>
      </c>
      <c r="C204" s="41">
        <v>0</v>
      </c>
      <c r="D204" s="41">
        <v>190.49637070462592</v>
      </c>
      <c r="E204" s="41">
        <v>0</v>
      </c>
      <c r="F204" s="457"/>
      <c r="G204" s="41">
        <v>0</v>
      </c>
      <c r="H204" s="42">
        <v>0</v>
      </c>
      <c r="I204" s="43">
        <f t="shared" si="34"/>
        <v>190.49637070462592</v>
      </c>
    </row>
    <row r="205" spans="1:9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4"/>
        <v>0</v>
      </c>
    </row>
    <row r="206" spans="1:9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34"/>
        <v>0</v>
      </c>
    </row>
    <row r="207" spans="1:9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34"/>
        <v>0</v>
      </c>
    </row>
    <row r="208" spans="1:9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34"/>
        <v>0</v>
      </c>
    </row>
    <row r="209" spans="1:10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34"/>
        <v>0</v>
      </c>
    </row>
    <row r="210" spans="1:10" ht="15">
      <c r="A210" s="35" t="s">
        <v>26</v>
      </c>
      <c r="B210" s="69">
        <f>SUM(B189:B205)</f>
        <v>233.16393186209964</v>
      </c>
      <c r="C210" s="69">
        <f t="shared" ref="C210:H210" si="35">SUM(C189:C205)</f>
        <v>74.436990519594488</v>
      </c>
      <c r="D210" s="69">
        <f t="shared" si="35"/>
        <v>3075.7711399700797</v>
      </c>
      <c r="E210" s="69">
        <f t="shared" si="35"/>
        <v>436.84794218356319</v>
      </c>
      <c r="F210" s="69">
        <f>SUM(F189:F205)</f>
        <v>0</v>
      </c>
      <c r="G210" s="69">
        <f t="shared" si="35"/>
        <v>43.099674523156771</v>
      </c>
      <c r="H210" s="70">
        <f t="shared" si="35"/>
        <v>0.57433156884085201</v>
      </c>
      <c r="I210" s="40">
        <f>SUM(I189:I205)</f>
        <v>3863.8940106273335</v>
      </c>
    </row>
    <row r="211" spans="1:10" s="13" customFormat="1" ht="15" thickBot="1">
      <c r="A211" s="32" t="s">
        <v>83</v>
      </c>
      <c r="B211" s="49">
        <f>B210/$I$210</f>
        <v>6.0344287710998486E-2</v>
      </c>
      <c r="C211" s="49">
        <f t="shared" ref="C211:I211" si="36">C210/$I$210</f>
        <v>1.9264759932560639E-2</v>
      </c>
      <c r="D211" s="49">
        <f t="shared" si="36"/>
        <v>0.7960288588430261</v>
      </c>
      <c r="E211" s="49">
        <f t="shared" si="36"/>
        <v>0.11305898686197076</v>
      </c>
      <c r="F211" s="49">
        <f t="shared" si="36"/>
        <v>0</v>
      </c>
      <c r="G211" s="49">
        <f t="shared" si="36"/>
        <v>1.1154466039858894E-2</v>
      </c>
      <c r="H211" s="71">
        <f t="shared" si="36"/>
        <v>1.4864061158541064E-4</v>
      </c>
      <c r="I211" s="50">
        <f t="shared" si="36"/>
        <v>1</v>
      </c>
      <c r="J211" s="5"/>
    </row>
    <row r="212" spans="1:1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1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1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1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1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7">SUM(B216:H216)</f>
        <v>0</v>
      </c>
    </row>
    <row r="217" spans="1:10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7"/>
        <v>0</v>
      </c>
    </row>
    <row r="218" spans="1:10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7"/>
        <v>0</v>
      </c>
    </row>
    <row r="219" spans="1:10" ht="15">
      <c r="A219" s="29" t="s">
        <v>16</v>
      </c>
      <c r="B219" s="44">
        <v>9.6009232073951303</v>
      </c>
      <c r="C219" s="44">
        <v>4.9197717726418171</v>
      </c>
      <c r="D219" s="44">
        <v>7.6279584601712571</v>
      </c>
      <c r="E219" s="44">
        <v>0</v>
      </c>
      <c r="F219" s="457"/>
      <c r="G219" s="44">
        <v>0</v>
      </c>
      <c r="H219" s="45">
        <v>0</v>
      </c>
      <c r="I219" s="40">
        <f t="shared" si="37"/>
        <v>22.148653440208204</v>
      </c>
    </row>
    <row r="220" spans="1:10" ht="15">
      <c r="A220" s="28" t="s">
        <v>64</v>
      </c>
      <c r="B220" s="41">
        <v>0.91956778559670538</v>
      </c>
      <c r="C220" s="41">
        <v>0</v>
      </c>
      <c r="D220" s="41">
        <v>0.5046935177149352</v>
      </c>
      <c r="E220" s="41">
        <v>0</v>
      </c>
      <c r="F220" s="457"/>
      <c r="G220" s="41">
        <v>0</v>
      </c>
      <c r="H220" s="42">
        <v>0</v>
      </c>
      <c r="I220" s="43">
        <f t="shared" si="37"/>
        <v>1.4242613033116407</v>
      </c>
    </row>
    <row r="221" spans="1:10" ht="15">
      <c r="A221" s="29" t="s">
        <v>54</v>
      </c>
      <c r="B221" s="44">
        <v>0</v>
      </c>
      <c r="C221" s="44">
        <v>0</v>
      </c>
      <c r="D221" s="44">
        <v>0</v>
      </c>
      <c r="E221" s="44">
        <v>4.8529235870153151E-3</v>
      </c>
      <c r="F221" s="457"/>
      <c r="G221" s="44">
        <v>0</v>
      </c>
      <c r="H221" s="45">
        <v>0</v>
      </c>
      <c r="I221" s="40">
        <f t="shared" si="37"/>
        <v>4.8529235870153151E-3</v>
      </c>
    </row>
    <row r="222" spans="1:10" ht="15">
      <c r="A222" s="28" t="s">
        <v>12</v>
      </c>
      <c r="B222" s="41">
        <v>0</v>
      </c>
      <c r="C222" s="41">
        <v>0</v>
      </c>
      <c r="D222" s="41">
        <v>0</v>
      </c>
      <c r="E222" s="41">
        <v>0.24263042285311096</v>
      </c>
      <c r="F222" s="457"/>
      <c r="G222" s="41">
        <v>0</v>
      </c>
      <c r="H222" s="42">
        <v>0</v>
      </c>
      <c r="I222" s="43">
        <f t="shared" si="37"/>
        <v>0.24263042285311096</v>
      </c>
    </row>
    <row r="223" spans="1:10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7"/>
        <v>0</v>
      </c>
    </row>
    <row r="224" spans="1:10" ht="15">
      <c r="A224" s="28" t="s">
        <v>17</v>
      </c>
      <c r="B224" s="41">
        <v>2.8386956372014303</v>
      </c>
      <c r="C224" s="41">
        <v>0</v>
      </c>
      <c r="D224" s="41">
        <v>11.243973731908522</v>
      </c>
      <c r="E224" s="41">
        <v>0.59425146577096677</v>
      </c>
      <c r="F224" s="457"/>
      <c r="G224" s="41">
        <v>0</v>
      </c>
      <c r="H224" s="42">
        <v>0</v>
      </c>
      <c r="I224" s="43">
        <f t="shared" si="37"/>
        <v>14.676920834880919</v>
      </c>
    </row>
    <row r="225" spans="1:10" ht="15">
      <c r="A225" s="29" t="s">
        <v>139</v>
      </c>
      <c r="B225" s="44">
        <v>0.48965531001674434</v>
      </c>
      <c r="C225" s="44">
        <v>7.6151010505730657E-3</v>
      </c>
      <c r="D225" s="44">
        <v>1.7968415008397169</v>
      </c>
      <c r="E225" s="44">
        <v>0.30911601891435125</v>
      </c>
      <c r="F225" s="457"/>
      <c r="G225" s="44">
        <v>0</v>
      </c>
      <c r="H225" s="45">
        <v>0</v>
      </c>
      <c r="I225" s="40">
        <f>SUM(B225:H225)</f>
        <v>2.6032279308213857</v>
      </c>
    </row>
    <row r="226" spans="1:10" ht="15">
      <c r="A226" s="28" t="s">
        <v>25</v>
      </c>
      <c r="B226" s="41">
        <v>2.7541196087102051</v>
      </c>
      <c r="C226" s="41">
        <v>6.3382024563929273E-2</v>
      </c>
      <c r="D226" s="41">
        <v>6.5176679034072551</v>
      </c>
      <c r="E226" s="41">
        <v>21.96279428219599</v>
      </c>
      <c r="F226" s="457"/>
      <c r="G226" s="41">
        <v>4.5802040113754758</v>
      </c>
      <c r="H226" s="42">
        <v>0.51136826437239413</v>
      </c>
      <c r="I226" s="43">
        <f t="shared" si="37"/>
        <v>36.38953609462525</v>
      </c>
    </row>
    <row r="227" spans="1:10" ht="15">
      <c r="A227" s="29" t="s">
        <v>24</v>
      </c>
      <c r="B227" s="44">
        <v>0.61279490710249374</v>
      </c>
      <c r="C227" s="44">
        <v>0</v>
      </c>
      <c r="D227" s="44">
        <v>0.16871183272949231</v>
      </c>
      <c r="E227" s="44">
        <v>0</v>
      </c>
      <c r="F227" s="457"/>
      <c r="G227" s="44">
        <v>0</v>
      </c>
      <c r="H227" s="45">
        <v>0</v>
      </c>
      <c r="I227" s="40">
        <f t="shared" si="37"/>
        <v>0.78150673983198604</v>
      </c>
    </row>
    <row r="228" spans="1:10" ht="15">
      <c r="A228" s="28" t="s">
        <v>56</v>
      </c>
      <c r="B228" s="41">
        <v>5.9274708673514538E-2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7"/>
        <v>5.9274708673514538E-2</v>
      </c>
    </row>
    <row r="229" spans="1:10" ht="15">
      <c r="A229" s="29" t="s">
        <v>22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7"/>
        <v>0</v>
      </c>
    </row>
    <row r="230" spans="1:10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7"/>
        <v>0</v>
      </c>
    </row>
    <row r="231" spans="1:10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7"/>
        <v>0</v>
      </c>
    </row>
    <row r="232" spans="1:10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37"/>
        <v>0</v>
      </c>
    </row>
    <row r="233" spans="1:10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37"/>
        <v>0</v>
      </c>
    </row>
    <row r="234" spans="1:10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37"/>
        <v>0</v>
      </c>
    </row>
    <row r="235" spans="1:10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37"/>
        <v>0</v>
      </c>
    </row>
    <row r="236" spans="1:10" ht="15">
      <c r="A236" s="35" t="s">
        <v>26</v>
      </c>
      <c r="B236" s="69">
        <f>SUM(B215:B231)</f>
        <v>17.27503116469622</v>
      </c>
      <c r="C236" s="69">
        <f t="shared" ref="C236:H236" si="38">SUM(C215:C231)</f>
        <v>4.9907688982563192</v>
      </c>
      <c r="D236" s="69">
        <f t="shared" si="38"/>
        <v>27.859846946771182</v>
      </c>
      <c r="E236" s="69">
        <f t="shared" si="38"/>
        <v>23.113645113321432</v>
      </c>
      <c r="F236" s="69">
        <f>SUM(F215:F231)</f>
        <v>0</v>
      </c>
      <c r="G236" s="69">
        <f t="shared" si="38"/>
        <v>4.5802040113754758</v>
      </c>
      <c r="H236" s="70">
        <f t="shared" si="38"/>
        <v>0.51136826437239413</v>
      </c>
      <c r="I236" s="40">
        <f>SUM(I215:I231)</f>
        <v>78.330864398793025</v>
      </c>
    </row>
    <row r="237" spans="1:10" s="13" customFormat="1" ht="15" thickBot="1">
      <c r="A237" s="32" t="s">
        <v>83</v>
      </c>
      <c r="B237" s="49">
        <f>B236/$I$236</f>
        <v>0.22053926376640884</v>
      </c>
      <c r="C237" s="49">
        <f t="shared" ref="C237:I237" si="39">C236/$I$236</f>
        <v>6.3713951538280494E-2</v>
      </c>
      <c r="D237" s="49">
        <f t="shared" si="39"/>
        <v>0.35566883067870836</v>
      </c>
      <c r="E237" s="49">
        <f t="shared" si="39"/>
        <v>0.29507711029009892</v>
      </c>
      <c r="F237" s="49">
        <f t="shared" si="39"/>
        <v>0</v>
      </c>
      <c r="G237" s="49">
        <f t="shared" si="39"/>
        <v>5.8472532462517428E-2</v>
      </c>
      <c r="H237" s="71">
        <f t="shared" si="39"/>
        <v>6.5283112639859192E-3</v>
      </c>
      <c r="I237" s="50">
        <f t="shared" si="39"/>
        <v>1</v>
      </c>
      <c r="J237" s="5"/>
    </row>
    <row r="238" spans="1:10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10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10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0">SUM(B242:H242)</f>
        <v>0</v>
      </c>
    </row>
    <row r="243" spans="1:9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0"/>
        <v>0</v>
      </c>
    </row>
    <row r="244" spans="1:9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40"/>
        <v>0</v>
      </c>
    </row>
    <row r="245" spans="1:9" ht="15">
      <c r="A245" s="29" t="s">
        <v>16</v>
      </c>
      <c r="B245" s="44">
        <v>110.41402390179522</v>
      </c>
      <c r="C245" s="44">
        <v>0.49343110603489126</v>
      </c>
      <c r="D245" s="44">
        <v>9.3211550200578586</v>
      </c>
      <c r="E245" s="44">
        <v>0</v>
      </c>
      <c r="F245" s="457"/>
      <c r="G245" s="44">
        <v>0</v>
      </c>
      <c r="H245" s="45">
        <v>0</v>
      </c>
      <c r="I245" s="40">
        <f t="shared" si="40"/>
        <v>120.22861002788797</v>
      </c>
    </row>
    <row r="246" spans="1:9" ht="15">
      <c r="A246" s="28" t="s">
        <v>64</v>
      </c>
      <c r="B246" s="41">
        <v>36.219133491456368</v>
      </c>
      <c r="C246" s="41">
        <v>0.15593446289613083</v>
      </c>
      <c r="D246" s="41">
        <v>4.5345252733854213</v>
      </c>
      <c r="E246" s="41">
        <v>0</v>
      </c>
      <c r="F246" s="457"/>
      <c r="G246" s="41">
        <v>0</v>
      </c>
      <c r="H246" s="42">
        <v>0</v>
      </c>
      <c r="I246" s="43">
        <f t="shared" si="40"/>
        <v>40.909593227737922</v>
      </c>
    </row>
    <row r="247" spans="1:9" ht="15">
      <c r="A247" s="29" t="s">
        <v>54</v>
      </c>
      <c r="B247" s="44">
        <v>0</v>
      </c>
      <c r="C247" s="44">
        <v>0</v>
      </c>
      <c r="D247" s="44">
        <v>0</v>
      </c>
      <c r="E247" s="44">
        <v>0.75055237995813995</v>
      </c>
      <c r="F247" s="457"/>
      <c r="G247" s="44">
        <v>0</v>
      </c>
      <c r="H247" s="45">
        <v>0</v>
      </c>
      <c r="I247" s="40">
        <f t="shared" si="40"/>
        <v>0.75055237995813995</v>
      </c>
    </row>
    <row r="248" spans="1:9" ht="15">
      <c r="A248" s="28" t="s">
        <v>12</v>
      </c>
      <c r="B248" s="41">
        <v>0</v>
      </c>
      <c r="C248" s="41">
        <v>0</v>
      </c>
      <c r="D248" s="41">
        <v>0</v>
      </c>
      <c r="E248" s="41">
        <v>0.11259033456387713</v>
      </c>
      <c r="F248" s="457"/>
      <c r="G248" s="41">
        <v>0</v>
      </c>
      <c r="H248" s="42">
        <v>0</v>
      </c>
      <c r="I248" s="43">
        <f t="shared" si="40"/>
        <v>0.11259033456387713</v>
      </c>
    </row>
    <row r="249" spans="1:9" ht="15">
      <c r="A249" s="29" t="s">
        <v>55</v>
      </c>
      <c r="B249" s="44">
        <v>0</v>
      </c>
      <c r="C249" s="44">
        <v>0</v>
      </c>
      <c r="D249" s="44">
        <v>3.6579031859675865E-3</v>
      </c>
      <c r="E249" s="44">
        <v>0</v>
      </c>
      <c r="F249" s="457"/>
      <c r="G249" s="44">
        <v>0</v>
      </c>
      <c r="H249" s="45">
        <v>0</v>
      </c>
      <c r="I249" s="40">
        <f t="shared" si="40"/>
        <v>3.6579031859675865E-3</v>
      </c>
    </row>
    <row r="250" spans="1:9" ht="15">
      <c r="A250" s="28" t="s">
        <v>17</v>
      </c>
      <c r="B250" s="41">
        <v>14.508999075650484</v>
      </c>
      <c r="C250" s="41">
        <v>0.59048024522327303</v>
      </c>
      <c r="D250" s="41">
        <v>11.349311031852467</v>
      </c>
      <c r="E250" s="41">
        <v>0.14206438244041361</v>
      </c>
      <c r="F250" s="457"/>
      <c r="G250" s="41">
        <v>0</v>
      </c>
      <c r="H250" s="42">
        <v>0</v>
      </c>
      <c r="I250" s="43">
        <f t="shared" si="40"/>
        <v>26.590854735166637</v>
      </c>
    </row>
    <row r="251" spans="1:9" ht="15">
      <c r="A251" s="29" t="s">
        <v>139</v>
      </c>
      <c r="B251" s="44">
        <v>79.780713290993916</v>
      </c>
      <c r="C251" s="44">
        <v>3.1367293765786886</v>
      </c>
      <c r="D251" s="44">
        <v>59.60722155965383</v>
      </c>
      <c r="E251" s="44">
        <v>0.23929808535944691</v>
      </c>
      <c r="F251" s="457"/>
      <c r="G251" s="44">
        <v>0</v>
      </c>
      <c r="H251" s="45">
        <v>0</v>
      </c>
      <c r="I251" s="40">
        <f>SUM(B251:H251)</f>
        <v>142.76396231258587</v>
      </c>
    </row>
    <row r="252" spans="1:9" ht="15">
      <c r="A252" s="28" t="s">
        <v>25</v>
      </c>
      <c r="B252" s="41">
        <v>37.54269281317481</v>
      </c>
      <c r="C252" s="41">
        <v>1.5573261092010571</v>
      </c>
      <c r="D252" s="41">
        <v>60.877431806419303</v>
      </c>
      <c r="E252" s="41">
        <v>191.33133184608999</v>
      </c>
      <c r="F252" s="457"/>
      <c r="G252" s="41">
        <v>69.570100494514321</v>
      </c>
      <c r="H252" s="42">
        <v>5.0750121639313468</v>
      </c>
      <c r="I252" s="43">
        <f t="shared" si="40"/>
        <v>365.95389523333085</v>
      </c>
    </row>
    <row r="253" spans="1:9" ht="15">
      <c r="A253" s="29" t="s">
        <v>24</v>
      </c>
      <c r="B253" s="44">
        <v>29.244924210433073</v>
      </c>
      <c r="C253" s="44">
        <v>0</v>
      </c>
      <c r="D253" s="44">
        <v>0.5335156837039049</v>
      </c>
      <c r="E253" s="44">
        <v>0</v>
      </c>
      <c r="F253" s="457"/>
      <c r="G253" s="44">
        <v>0</v>
      </c>
      <c r="H253" s="45">
        <v>0</v>
      </c>
      <c r="I253" s="40">
        <f t="shared" si="40"/>
        <v>29.778439894136977</v>
      </c>
    </row>
    <row r="254" spans="1:9" ht="15">
      <c r="A254" s="28" t="s">
        <v>56</v>
      </c>
      <c r="B254" s="41">
        <v>2.7378301662156512</v>
      </c>
      <c r="C254" s="41">
        <v>1.4004137510649086</v>
      </c>
      <c r="D254" s="41">
        <v>2.5539460505743015</v>
      </c>
      <c r="E254" s="41">
        <v>0</v>
      </c>
      <c r="F254" s="457"/>
      <c r="G254" s="41">
        <v>0</v>
      </c>
      <c r="H254" s="42">
        <v>0</v>
      </c>
      <c r="I254" s="43">
        <f t="shared" si="40"/>
        <v>6.692189967854862</v>
      </c>
    </row>
    <row r="255" spans="1:9" ht="15">
      <c r="A255" s="29" t="s">
        <v>22</v>
      </c>
      <c r="B255" s="44">
        <v>0.62523805633355367</v>
      </c>
      <c r="C255" s="44">
        <v>0</v>
      </c>
      <c r="D255" s="44">
        <v>1.4301112440864709</v>
      </c>
      <c r="E255" s="44">
        <v>0</v>
      </c>
      <c r="F255" s="457"/>
      <c r="G255" s="44">
        <v>0</v>
      </c>
      <c r="H255" s="45">
        <v>0</v>
      </c>
      <c r="I255" s="40">
        <f t="shared" si="40"/>
        <v>2.0553493004200245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0"/>
        <v>0</v>
      </c>
    </row>
    <row r="257" spans="1:10" ht="15">
      <c r="A257" s="30" t="s">
        <v>60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0"/>
        <v>0</v>
      </c>
    </row>
    <row r="258" spans="1:10">
      <c r="A258" s="57" t="s">
        <v>23</v>
      </c>
      <c r="B258" s="61">
        <v>0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40"/>
        <v>0</v>
      </c>
    </row>
    <row r="259" spans="1:10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40"/>
        <v>0</v>
      </c>
    </row>
    <row r="260" spans="1:10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40"/>
        <v>0</v>
      </c>
    </row>
    <row r="261" spans="1:10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40"/>
        <v>0</v>
      </c>
    </row>
    <row r="262" spans="1:10" ht="15">
      <c r="A262" s="35" t="s">
        <v>26</v>
      </c>
      <c r="B262" s="69">
        <f>SUM(B241:B257)</f>
        <v>311.07355500605308</v>
      </c>
      <c r="C262" s="69">
        <f t="shared" ref="C262:H262" si="41">SUM(C241:C257)</f>
        <v>7.3343150509989492</v>
      </c>
      <c r="D262" s="69">
        <f t="shared" si="41"/>
        <v>150.21087557291952</v>
      </c>
      <c r="E262" s="69">
        <f t="shared" si="41"/>
        <v>192.57583702841188</v>
      </c>
      <c r="F262" s="69">
        <f>SUM(F241:F257)</f>
        <v>0</v>
      </c>
      <c r="G262" s="69">
        <f t="shared" si="41"/>
        <v>69.570100494514321</v>
      </c>
      <c r="H262" s="70">
        <f t="shared" si="41"/>
        <v>5.0750121639313468</v>
      </c>
      <c r="I262" s="40">
        <f>SUM(I241:I257)</f>
        <v>735.83969531682931</v>
      </c>
    </row>
    <row r="263" spans="1:10" s="13" customFormat="1" ht="15" thickBot="1">
      <c r="A263" s="32" t="s">
        <v>83</v>
      </c>
      <c r="B263" s="49">
        <f>B262/$I$262</f>
        <v>0.42274636308131575</v>
      </c>
      <c r="C263" s="49">
        <f t="shared" ref="C263:I263" si="42">C262/$I$262</f>
        <v>9.9672728960905344E-3</v>
      </c>
      <c r="D263" s="49">
        <f t="shared" si="42"/>
        <v>0.20413532530104056</v>
      </c>
      <c r="E263" s="49">
        <f t="shared" si="42"/>
        <v>0.26170895407524164</v>
      </c>
      <c r="F263" s="49">
        <f t="shared" si="42"/>
        <v>0</v>
      </c>
      <c r="G263" s="49">
        <f t="shared" si="42"/>
        <v>9.4545185503426304E-2</v>
      </c>
      <c r="H263" s="71">
        <f t="shared" si="42"/>
        <v>6.8968991428849285E-3</v>
      </c>
      <c r="I263" s="50">
        <f t="shared" si="42"/>
        <v>1</v>
      </c>
      <c r="J263" s="5"/>
    </row>
    <row r="264" spans="1:1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1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1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10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10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3">SUM(B268:H268)</f>
        <v>0</v>
      </c>
    </row>
    <row r="269" spans="1:10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3"/>
        <v>0</v>
      </c>
    </row>
    <row r="270" spans="1:10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3"/>
        <v>0</v>
      </c>
    </row>
    <row r="271" spans="1:10" ht="15">
      <c r="A271" s="29" t="s">
        <v>16</v>
      </c>
      <c r="B271" s="44">
        <v>7.8798672774782546</v>
      </c>
      <c r="C271" s="44">
        <v>23.987671233801514</v>
      </c>
      <c r="D271" s="44">
        <v>9.3697059268769998</v>
      </c>
      <c r="E271" s="44">
        <v>0</v>
      </c>
      <c r="F271" s="457"/>
      <c r="G271" s="44">
        <v>0</v>
      </c>
      <c r="H271" s="45">
        <v>0</v>
      </c>
      <c r="I271" s="40">
        <f t="shared" si="43"/>
        <v>41.237244438156765</v>
      </c>
    </row>
    <row r="272" spans="1:10" ht="15">
      <c r="A272" s="28" t="s">
        <v>64</v>
      </c>
      <c r="B272" s="41">
        <v>2.1507971536962329</v>
      </c>
      <c r="C272" s="41">
        <v>0.27952165512590621</v>
      </c>
      <c r="D272" s="41">
        <v>6.6950462555866812</v>
      </c>
      <c r="E272" s="41">
        <v>0.23344319751830914</v>
      </c>
      <c r="F272" s="457"/>
      <c r="G272" s="41">
        <v>0</v>
      </c>
      <c r="H272" s="42">
        <v>0</v>
      </c>
      <c r="I272" s="43">
        <f t="shared" si="43"/>
        <v>9.3588082619271287</v>
      </c>
    </row>
    <row r="273" spans="1:9" ht="15">
      <c r="A273" s="29" t="s">
        <v>54</v>
      </c>
      <c r="B273" s="44">
        <v>3.8414208974993846E-5</v>
      </c>
      <c r="C273" s="44">
        <v>0</v>
      </c>
      <c r="D273" s="44">
        <v>0</v>
      </c>
      <c r="E273" s="44">
        <v>16.839896770479434</v>
      </c>
      <c r="F273" s="457"/>
      <c r="G273" s="44">
        <v>0</v>
      </c>
      <c r="H273" s="45">
        <v>0</v>
      </c>
      <c r="I273" s="40">
        <f t="shared" si="43"/>
        <v>16.839935184688411</v>
      </c>
    </row>
    <row r="274" spans="1:9" ht="15">
      <c r="A274" s="28" t="s">
        <v>12</v>
      </c>
      <c r="B274" s="41">
        <v>3.3866018951768964E-5</v>
      </c>
      <c r="C274" s="41">
        <v>0</v>
      </c>
      <c r="D274" s="41">
        <v>0</v>
      </c>
      <c r="E274" s="41">
        <v>1.4149209243642226E-2</v>
      </c>
      <c r="F274" s="457"/>
      <c r="G274" s="41">
        <v>0</v>
      </c>
      <c r="H274" s="42">
        <v>0</v>
      </c>
      <c r="I274" s="43">
        <f t="shared" si="43"/>
        <v>1.4183075262593995E-2</v>
      </c>
    </row>
    <row r="275" spans="1:9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43"/>
        <v>0</v>
      </c>
    </row>
    <row r="276" spans="1:9" ht="15">
      <c r="A276" s="28" t="s">
        <v>17</v>
      </c>
      <c r="B276" s="41">
        <v>1.6434313352131382E-2</v>
      </c>
      <c r="C276" s="41">
        <v>0</v>
      </c>
      <c r="D276" s="41">
        <v>0.20213835399984048</v>
      </c>
      <c r="E276" s="41">
        <v>0</v>
      </c>
      <c r="F276" s="457"/>
      <c r="G276" s="41">
        <v>0</v>
      </c>
      <c r="H276" s="42">
        <v>0</v>
      </c>
      <c r="I276" s="43">
        <f t="shared" si="43"/>
        <v>0.21857266735197187</v>
      </c>
    </row>
    <row r="277" spans="1:9" ht="15">
      <c r="A277" s="29" t="s">
        <v>139</v>
      </c>
      <c r="B277" s="44">
        <v>9.8599149090314988</v>
      </c>
      <c r="C277" s="44">
        <v>4.8761762702206344</v>
      </c>
      <c r="D277" s="44">
        <v>18.30410261434935</v>
      </c>
      <c r="E277" s="44">
        <v>0</v>
      </c>
      <c r="F277" s="457"/>
      <c r="G277" s="44">
        <v>0</v>
      </c>
      <c r="H277" s="45">
        <v>0</v>
      </c>
      <c r="I277" s="40">
        <f>SUM(B277:H277)</f>
        <v>33.040193793601482</v>
      </c>
    </row>
    <row r="278" spans="1:9" ht="15">
      <c r="A278" s="28" t="s">
        <v>25</v>
      </c>
      <c r="B278" s="41">
        <v>0.4325662240690375</v>
      </c>
      <c r="C278" s="41">
        <v>0</v>
      </c>
      <c r="D278" s="41">
        <v>12.279355387580297</v>
      </c>
      <c r="E278" s="41">
        <v>40.043159634841388</v>
      </c>
      <c r="F278" s="457"/>
      <c r="G278" s="41">
        <v>0.60083816277247792</v>
      </c>
      <c r="H278" s="42">
        <v>0</v>
      </c>
      <c r="I278" s="43">
        <f t="shared" si="43"/>
        <v>53.355919409263194</v>
      </c>
    </row>
    <row r="279" spans="1:9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3"/>
        <v>0</v>
      </c>
    </row>
    <row r="280" spans="1:9" ht="15">
      <c r="A280" s="28" t="s">
        <v>56</v>
      </c>
      <c r="B280" s="41">
        <v>0.13617087225309021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3"/>
        <v>0.13617087225309021</v>
      </c>
    </row>
    <row r="281" spans="1:9" ht="15">
      <c r="A281" s="29" t="s">
        <v>21</v>
      </c>
      <c r="B281" s="44">
        <v>0.17405445407229284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3"/>
        <v>0.17405445407229284</v>
      </c>
    </row>
    <row r="282" spans="1:9" ht="15">
      <c r="A282" s="28" t="s">
        <v>22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3"/>
        <v>0</v>
      </c>
    </row>
    <row r="283" spans="1:9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3"/>
        <v>0</v>
      </c>
    </row>
    <row r="284" spans="1:9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43"/>
        <v>0</v>
      </c>
    </row>
    <row r="285" spans="1:9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43"/>
        <v>0</v>
      </c>
    </row>
    <row r="286" spans="1:9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43"/>
        <v>0</v>
      </c>
    </row>
    <row r="287" spans="1:9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43"/>
        <v>0</v>
      </c>
    </row>
    <row r="288" spans="1:9" ht="15">
      <c r="A288" s="35" t="s">
        <v>26</v>
      </c>
      <c r="B288" s="69">
        <f>SUM(B267:B283)</f>
        <v>20.649877484180465</v>
      </c>
      <c r="C288" s="69">
        <f t="shared" ref="C288:H288" si="44">SUM(C267:C283)</f>
        <v>29.143369159148051</v>
      </c>
      <c r="D288" s="69">
        <f t="shared" si="44"/>
        <v>46.850348538393163</v>
      </c>
      <c r="E288" s="69">
        <f t="shared" si="44"/>
        <v>57.130648812082768</v>
      </c>
      <c r="F288" s="69">
        <f>SUM(F267:F283)</f>
        <v>0</v>
      </c>
      <c r="G288" s="69">
        <f t="shared" si="44"/>
        <v>0.60083816277247792</v>
      </c>
      <c r="H288" s="70">
        <f t="shared" si="44"/>
        <v>0</v>
      </c>
      <c r="I288" s="40">
        <f>SUM(I267:I283)</f>
        <v>154.37508215657692</v>
      </c>
    </row>
    <row r="289" spans="1:10" s="13" customFormat="1" ht="15" thickBot="1">
      <c r="A289" s="32" t="s">
        <v>83</v>
      </c>
      <c r="B289" s="49">
        <f>B288/$I$288</f>
        <v>0.13376431737368119</v>
      </c>
      <c r="C289" s="49">
        <f t="shared" ref="C289:I289" si="45">C288/$I$288</f>
        <v>0.18878285764790079</v>
      </c>
      <c r="D289" s="49">
        <f t="shared" si="45"/>
        <v>0.30348387760451256</v>
      </c>
      <c r="E289" s="49">
        <f t="shared" si="45"/>
        <v>0.37007688037462722</v>
      </c>
      <c r="F289" s="49">
        <f t="shared" si="45"/>
        <v>0</v>
      </c>
      <c r="G289" s="49">
        <f t="shared" si="45"/>
        <v>3.8920669992782257E-3</v>
      </c>
      <c r="H289" s="71">
        <f t="shared" si="45"/>
        <v>0</v>
      </c>
      <c r="I289" s="50">
        <f t="shared" si="45"/>
        <v>1</v>
      </c>
      <c r="J289" s="5"/>
    </row>
    <row r="290" spans="1:1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1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1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10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1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6">SUM(B294:H294)</f>
        <v>0</v>
      </c>
    </row>
    <row r="295" spans="1:10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6"/>
        <v>0</v>
      </c>
    </row>
    <row r="296" spans="1:10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6"/>
        <v>0</v>
      </c>
    </row>
    <row r="297" spans="1:10" ht="15">
      <c r="A297" s="29" t="s">
        <v>16</v>
      </c>
      <c r="B297" s="44">
        <v>30.642890119341445</v>
      </c>
      <c r="C297" s="44">
        <v>87.396038744579727</v>
      </c>
      <c r="D297" s="44">
        <v>9.2009543039273165</v>
      </c>
      <c r="E297" s="44">
        <v>0</v>
      </c>
      <c r="F297" s="457"/>
      <c r="G297" s="44">
        <v>0</v>
      </c>
      <c r="H297" s="45">
        <v>0</v>
      </c>
      <c r="I297" s="40">
        <f t="shared" si="46"/>
        <v>127.23988316784849</v>
      </c>
    </row>
    <row r="298" spans="1:10" ht="15">
      <c r="A298" s="28" t="s">
        <v>64</v>
      </c>
      <c r="B298" s="41">
        <v>66.733476592390375</v>
      </c>
      <c r="C298" s="41">
        <v>61.08212726252799</v>
      </c>
      <c r="D298" s="41">
        <v>16.088725184534699</v>
      </c>
      <c r="E298" s="41">
        <v>0.24184094811918527</v>
      </c>
      <c r="F298" s="457"/>
      <c r="G298" s="41">
        <v>0</v>
      </c>
      <c r="H298" s="42">
        <v>0</v>
      </c>
      <c r="I298" s="43">
        <f t="shared" si="46"/>
        <v>144.14616998757225</v>
      </c>
    </row>
    <row r="299" spans="1:10" ht="15">
      <c r="A299" s="29" t="s">
        <v>54</v>
      </c>
      <c r="B299" s="44">
        <v>0</v>
      </c>
      <c r="C299" s="44">
        <v>0</v>
      </c>
      <c r="D299" s="44">
        <v>0</v>
      </c>
      <c r="E299" s="44">
        <v>0.66708419391770446</v>
      </c>
      <c r="F299" s="457"/>
      <c r="G299" s="44">
        <v>0</v>
      </c>
      <c r="H299" s="45">
        <v>0</v>
      </c>
      <c r="I299" s="40">
        <f t="shared" si="46"/>
        <v>0.66708419391770446</v>
      </c>
    </row>
    <row r="300" spans="1:10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46"/>
        <v>0</v>
      </c>
    </row>
    <row r="301" spans="1:10" ht="15">
      <c r="A301" s="29" t="s">
        <v>55</v>
      </c>
      <c r="B301" s="44">
        <v>1.1994955358776487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6"/>
        <v>1.1994955358776487</v>
      </c>
    </row>
    <row r="302" spans="1:10" ht="15">
      <c r="A302" s="28" t="s">
        <v>17</v>
      </c>
      <c r="B302" s="41">
        <v>1.493385853443316</v>
      </c>
      <c r="C302" s="41">
        <v>6.3915156101293329</v>
      </c>
      <c r="D302" s="41">
        <v>8.6771284270716684</v>
      </c>
      <c r="E302" s="41">
        <v>12.719095975176119</v>
      </c>
      <c r="F302" s="457"/>
      <c r="G302" s="41">
        <v>0</v>
      </c>
      <c r="H302" s="42">
        <v>0</v>
      </c>
      <c r="I302" s="43">
        <f t="shared" si="46"/>
        <v>29.281125865820435</v>
      </c>
    </row>
    <row r="303" spans="1:10" ht="15">
      <c r="A303" s="29" t="s">
        <v>139</v>
      </c>
      <c r="B303" s="44">
        <v>17.854514073482079</v>
      </c>
      <c r="C303" s="44">
        <v>233.60816505298155</v>
      </c>
      <c r="D303" s="44">
        <v>39.466721623893086</v>
      </c>
      <c r="E303" s="44">
        <v>0.41681016542044447</v>
      </c>
      <c r="F303" s="457"/>
      <c r="G303" s="44">
        <v>0</v>
      </c>
      <c r="H303" s="45">
        <v>0</v>
      </c>
      <c r="I303" s="40">
        <f>SUM(B303:H303)</f>
        <v>291.34621091577714</v>
      </c>
    </row>
    <row r="304" spans="1:10" ht="15">
      <c r="A304" s="28" t="s">
        <v>25</v>
      </c>
      <c r="B304" s="41">
        <v>34.469837125491168</v>
      </c>
      <c r="C304" s="41">
        <v>3.6027181200377405</v>
      </c>
      <c r="D304" s="41">
        <v>11.636963582702665</v>
      </c>
      <c r="E304" s="41">
        <v>287.81263267223187</v>
      </c>
      <c r="F304" s="457"/>
      <c r="G304" s="41">
        <v>21.931583320604915</v>
      </c>
      <c r="H304" s="42">
        <v>2.7118933671171904E-2</v>
      </c>
      <c r="I304" s="43">
        <f t="shared" si="46"/>
        <v>359.48085375473948</v>
      </c>
    </row>
    <row r="305" spans="1:10" ht="15">
      <c r="A305" s="29" t="s">
        <v>24</v>
      </c>
      <c r="B305" s="44">
        <v>0.38611312970162009</v>
      </c>
      <c r="C305" s="44">
        <v>0.81788423454623538</v>
      </c>
      <c r="D305" s="44">
        <v>2.2647595423999838</v>
      </c>
      <c r="E305" s="44">
        <v>0</v>
      </c>
      <c r="F305" s="457"/>
      <c r="G305" s="44">
        <v>0</v>
      </c>
      <c r="H305" s="45">
        <v>0</v>
      </c>
      <c r="I305" s="40">
        <f t="shared" si="46"/>
        <v>3.4687569066478394</v>
      </c>
    </row>
    <row r="306" spans="1:10" ht="15">
      <c r="A306" s="28" t="s">
        <v>56</v>
      </c>
      <c r="B306" s="41">
        <v>2.435211506975016</v>
      </c>
      <c r="C306" s="41">
        <v>0</v>
      </c>
      <c r="D306" s="41">
        <v>1.1376619413898434</v>
      </c>
      <c r="E306" s="41">
        <v>0</v>
      </c>
      <c r="F306" s="457"/>
      <c r="G306" s="41">
        <v>0</v>
      </c>
      <c r="H306" s="42">
        <v>0</v>
      </c>
      <c r="I306" s="43">
        <f t="shared" si="46"/>
        <v>3.5728734483648594</v>
      </c>
    </row>
    <row r="307" spans="1:10" ht="15">
      <c r="A307" s="29" t="s">
        <v>22</v>
      </c>
      <c r="B307" s="44">
        <v>12.702085592717131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6"/>
        <v>12.702085592717131</v>
      </c>
    </row>
    <row r="308" spans="1:10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6"/>
        <v>0</v>
      </c>
    </row>
    <row r="309" spans="1:10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6"/>
        <v>0</v>
      </c>
    </row>
    <row r="310" spans="1:10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46"/>
        <v>0</v>
      </c>
    </row>
    <row r="311" spans="1:10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46"/>
        <v>0</v>
      </c>
    </row>
    <row r="312" spans="1:10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46"/>
        <v>0</v>
      </c>
    </row>
    <row r="313" spans="1:10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46"/>
        <v>0</v>
      </c>
    </row>
    <row r="314" spans="1:10" ht="15">
      <c r="A314" s="35" t="s">
        <v>26</v>
      </c>
      <c r="B314" s="69">
        <f>SUM(B293:B309)</f>
        <v>167.9170095294198</v>
      </c>
      <c r="C314" s="69">
        <f t="shared" ref="C314:H314" si="47">SUM(C293:C309)</f>
        <v>392.89844902480257</v>
      </c>
      <c r="D314" s="69">
        <f t="shared" si="47"/>
        <v>88.472914605919243</v>
      </c>
      <c r="E314" s="69">
        <f t="shared" si="47"/>
        <v>301.85746395486535</v>
      </c>
      <c r="F314" s="69">
        <f>SUM(F293:F309)</f>
        <v>0</v>
      </c>
      <c r="G314" s="69">
        <f t="shared" si="47"/>
        <v>21.931583320604915</v>
      </c>
      <c r="H314" s="70">
        <f t="shared" si="47"/>
        <v>2.7118933671171904E-2</v>
      </c>
      <c r="I314" s="40">
        <f>SUM(I293:I309)</f>
        <v>973.10453936928309</v>
      </c>
    </row>
    <row r="315" spans="1:10" s="13" customFormat="1" ht="15" thickBot="1">
      <c r="A315" s="32" t="s">
        <v>83</v>
      </c>
      <c r="B315" s="49">
        <f>B314/$I$314</f>
        <v>0.17255803743167725</v>
      </c>
      <c r="C315" s="49">
        <f t="shared" ref="C315:I315" si="48">C314/$I$314</f>
        <v>0.40375769830388353</v>
      </c>
      <c r="D315" s="49">
        <f t="shared" si="48"/>
        <v>9.0918201515392053E-2</v>
      </c>
      <c r="E315" s="49">
        <f t="shared" si="48"/>
        <v>0.31020044788868628</v>
      </c>
      <c r="F315" s="49">
        <f t="shared" si="48"/>
        <v>0</v>
      </c>
      <c r="G315" s="49">
        <f t="shared" si="48"/>
        <v>2.253774639137934E-2</v>
      </c>
      <c r="H315" s="71">
        <f t="shared" si="48"/>
        <v>2.7868468981502252E-5</v>
      </c>
      <c r="I315" s="50">
        <f t="shared" si="48"/>
        <v>1</v>
      </c>
      <c r="J315" s="5"/>
    </row>
    <row r="316" spans="1:10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10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10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10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10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49">SUM(B320:H320)</f>
        <v>0</v>
      </c>
    </row>
    <row r="321" spans="1:9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49"/>
        <v>0</v>
      </c>
    </row>
    <row r="322" spans="1:9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49"/>
        <v>0</v>
      </c>
    </row>
    <row r="323" spans="1:9" ht="15">
      <c r="A323" s="29" t="s">
        <v>16</v>
      </c>
      <c r="B323" s="44">
        <v>1.9891787031254122</v>
      </c>
      <c r="C323" s="44">
        <v>7.5999507705545239</v>
      </c>
      <c r="D323" s="44">
        <v>2.938111529945715</v>
      </c>
      <c r="E323" s="44">
        <v>0</v>
      </c>
      <c r="F323" s="457"/>
      <c r="G323" s="44">
        <v>0</v>
      </c>
      <c r="H323" s="45">
        <v>0</v>
      </c>
      <c r="I323" s="40">
        <f t="shared" si="49"/>
        <v>12.527241003625651</v>
      </c>
    </row>
    <row r="324" spans="1:9" ht="15">
      <c r="A324" s="28" t="s">
        <v>64</v>
      </c>
      <c r="B324" s="41">
        <v>5.4979053627064527</v>
      </c>
      <c r="C324" s="41">
        <v>2.0428130621080931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49"/>
        <v>7.5407184248145462</v>
      </c>
    </row>
    <row r="325" spans="1:9" ht="15">
      <c r="A325" s="29" t="s">
        <v>54</v>
      </c>
      <c r="B325" s="44">
        <v>1.2410172436421189E-3</v>
      </c>
      <c r="C325" s="44">
        <v>0.29783298513508782</v>
      </c>
      <c r="D325" s="44">
        <v>0</v>
      </c>
      <c r="E325" s="44">
        <v>0.84704973183504717</v>
      </c>
      <c r="F325" s="457"/>
      <c r="G325" s="44">
        <v>0</v>
      </c>
      <c r="H325" s="45">
        <v>0</v>
      </c>
      <c r="I325" s="40">
        <f t="shared" si="49"/>
        <v>1.1461237342137771</v>
      </c>
    </row>
    <row r="326" spans="1:9" ht="15">
      <c r="A326" s="28" t="s">
        <v>12</v>
      </c>
      <c r="B326" s="41">
        <v>3.7802611939298872E-4</v>
      </c>
      <c r="C326" s="41">
        <v>0</v>
      </c>
      <c r="D326" s="41">
        <v>0</v>
      </c>
      <c r="E326" s="41">
        <v>6.5622200082772017E-2</v>
      </c>
      <c r="F326" s="457"/>
      <c r="G326" s="41">
        <v>0</v>
      </c>
      <c r="H326" s="42">
        <v>0</v>
      </c>
      <c r="I326" s="43">
        <f t="shared" si="49"/>
        <v>6.6000226202165002E-2</v>
      </c>
    </row>
    <row r="327" spans="1:9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49"/>
        <v>0</v>
      </c>
    </row>
    <row r="328" spans="1:9" ht="15">
      <c r="A328" s="28" t="s">
        <v>17</v>
      </c>
      <c r="B328" s="41">
        <v>0.91614846345435219</v>
      </c>
      <c r="C328" s="41">
        <v>0</v>
      </c>
      <c r="D328" s="41">
        <v>8.3036155677751657E-3</v>
      </c>
      <c r="E328" s="41">
        <v>0</v>
      </c>
      <c r="F328" s="457"/>
      <c r="G328" s="41">
        <v>0</v>
      </c>
      <c r="H328" s="42">
        <v>0</v>
      </c>
      <c r="I328" s="43">
        <f t="shared" si="49"/>
        <v>0.92445207902212734</v>
      </c>
    </row>
    <row r="329" spans="1:9" ht="15">
      <c r="A329" s="29" t="s">
        <v>139</v>
      </c>
      <c r="B329" s="44">
        <v>62.125870696548887</v>
      </c>
      <c r="C329" s="44">
        <v>328.50061917756636</v>
      </c>
      <c r="D329" s="44">
        <v>77.460924461896838</v>
      </c>
      <c r="E329" s="44">
        <v>21.369163061131438</v>
      </c>
      <c r="F329" s="457"/>
      <c r="G329" s="44">
        <v>0</v>
      </c>
      <c r="H329" s="45">
        <v>0</v>
      </c>
      <c r="I329" s="40">
        <f>SUM(B329:H329)</f>
        <v>489.45657739714352</v>
      </c>
    </row>
    <row r="330" spans="1:9" ht="15">
      <c r="A330" s="28" t="s">
        <v>25</v>
      </c>
      <c r="B330" s="41">
        <v>16.100770787584725</v>
      </c>
      <c r="C330" s="41">
        <v>1.9571519484746429</v>
      </c>
      <c r="D330" s="41">
        <v>4.5184059236185892</v>
      </c>
      <c r="E330" s="41">
        <v>292.07415021144686</v>
      </c>
      <c r="F330" s="457"/>
      <c r="G330" s="41">
        <v>16.86376512688599</v>
      </c>
      <c r="H330" s="42">
        <v>0</v>
      </c>
      <c r="I330" s="43">
        <f t="shared" si="49"/>
        <v>331.51424399801084</v>
      </c>
    </row>
    <row r="331" spans="1:9" ht="15">
      <c r="A331" s="29" t="s">
        <v>24</v>
      </c>
      <c r="B331" s="44">
        <v>3.1862103975411569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49"/>
        <v>3.1862103975411569</v>
      </c>
    </row>
    <row r="332" spans="1:9" ht="15">
      <c r="A332" s="28" t="s">
        <v>56</v>
      </c>
      <c r="B332" s="41">
        <v>4.7620229510418867E-2</v>
      </c>
      <c r="C332" s="41">
        <v>0.11905057377604715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49"/>
        <v>0.16667080328646602</v>
      </c>
    </row>
    <row r="333" spans="1:9" ht="15">
      <c r="A333" s="29" t="s">
        <v>22</v>
      </c>
      <c r="B333" s="44">
        <v>5.4443451911895424E-2</v>
      </c>
      <c r="C333" s="44">
        <v>0.13610862977973856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49"/>
        <v>0.19055208169163398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49"/>
        <v>0</v>
      </c>
    </row>
    <row r="335" spans="1:9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49"/>
        <v>0</v>
      </c>
    </row>
    <row r="336" spans="1:9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49"/>
        <v>0</v>
      </c>
    </row>
    <row r="337" spans="1:10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49"/>
        <v>0</v>
      </c>
    </row>
    <row r="338" spans="1:10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49"/>
        <v>0</v>
      </c>
    </row>
    <row r="339" spans="1:10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49"/>
        <v>0</v>
      </c>
    </row>
    <row r="340" spans="1:10" ht="15">
      <c r="A340" s="35" t="s">
        <v>26</v>
      </c>
      <c r="B340" s="69">
        <f>SUM(B319:B335)</f>
        <v>89.919767135746326</v>
      </c>
      <c r="C340" s="69">
        <f t="shared" ref="C340:H340" si="50">SUM(C319:C335)</f>
        <v>340.65352714739453</v>
      </c>
      <c r="D340" s="69">
        <f t="shared" si="50"/>
        <v>84.925745531028909</v>
      </c>
      <c r="E340" s="69">
        <f t="shared" si="50"/>
        <v>314.35598520449611</v>
      </c>
      <c r="F340" s="69">
        <f>SUM(F319:F335)</f>
        <v>0</v>
      </c>
      <c r="G340" s="69">
        <f t="shared" si="50"/>
        <v>16.86376512688599</v>
      </c>
      <c r="H340" s="70">
        <f t="shared" si="50"/>
        <v>0</v>
      </c>
      <c r="I340" s="40">
        <f>SUM(I319:I335)</f>
        <v>846.71879014555191</v>
      </c>
    </row>
    <row r="341" spans="1:10" s="13" customFormat="1" ht="15" thickBot="1">
      <c r="A341" s="32" t="s">
        <v>83</v>
      </c>
      <c r="B341" s="49">
        <f>B340/$I$340</f>
        <v>0.106197911493483</v>
      </c>
      <c r="C341" s="49">
        <f t="shared" ref="C341:I341" si="51">C340/$I$340</f>
        <v>0.40232191739696221</v>
      </c>
      <c r="D341" s="49">
        <f t="shared" si="51"/>
        <v>0.10029982388418483</v>
      </c>
      <c r="E341" s="49">
        <f t="shared" si="51"/>
        <v>0.37126374052766442</v>
      </c>
      <c r="F341" s="49">
        <f t="shared" si="51"/>
        <v>0</v>
      </c>
      <c r="G341" s="49">
        <f t="shared" si="51"/>
        <v>1.9916606697705494E-2</v>
      </c>
      <c r="H341" s="71">
        <f t="shared" si="51"/>
        <v>0</v>
      </c>
      <c r="I341" s="50">
        <f t="shared" si="51"/>
        <v>1</v>
      </c>
      <c r="J341" s="5"/>
    </row>
    <row r="342" spans="1:1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1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1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10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10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2">SUM(B346:H346)</f>
        <v>0</v>
      </c>
    </row>
    <row r="347" spans="1:10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2"/>
        <v>0</v>
      </c>
    </row>
    <row r="348" spans="1:10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2"/>
        <v>0</v>
      </c>
    </row>
    <row r="349" spans="1:10" ht="15">
      <c r="A349" s="29" t="s">
        <v>16</v>
      </c>
      <c r="B349" s="44">
        <v>6.1912689107847072</v>
      </c>
      <c r="C349" s="44">
        <v>0.27796211259053566</v>
      </c>
      <c r="D349" s="44">
        <v>10.085347708417926</v>
      </c>
      <c r="E349" s="44">
        <v>0</v>
      </c>
      <c r="F349" s="457"/>
      <c r="G349" s="44">
        <v>0</v>
      </c>
      <c r="H349" s="45">
        <v>0</v>
      </c>
      <c r="I349" s="40">
        <f t="shared" si="52"/>
        <v>16.554578731793168</v>
      </c>
    </row>
    <row r="350" spans="1:10" ht="15">
      <c r="A350" s="28" t="s">
        <v>64</v>
      </c>
      <c r="B350" s="41">
        <v>8.1140563212436305</v>
      </c>
      <c r="C350" s="41">
        <v>0</v>
      </c>
      <c r="D350" s="41">
        <v>2.7454783946308594</v>
      </c>
      <c r="E350" s="41">
        <v>0</v>
      </c>
      <c r="F350" s="457"/>
      <c r="G350" s="41">
        <v>0</v>
      </c>
      <c r="H350" s="42">
        <v>0</v>
      </c>
      <c r="I350" s="43">
        <f t="shared" si="52"/>
        <v>10.85953471587449</v>
      </c>
    </row>
    <row r="351" spans="1:10" ht="15">
      <c r="A351" s="29" t="s">
        <v>54</v>
      </c>
      <c r="B351" s="44">
        <v>0</v>
      </c>
      <c r="C351" s="44">
        <v>0</v>
      </c>
      <c r="D351" s="44">
        <v>0</v>
      </c>
      <c r="E351" s="44">
        <v>6.8398237702449167</v>
      </c>
      <c r="F351" s="457"/>
      <c r="G351" s="44">
        <v>0</v>
      </c>
      <c r="H351" s="45">
        <v>0</v>
      </c>
      <c r="I351" s="40">
        <f t="shared" si="52"/>
        <v>6.8398237702449167</v>
      </c>
    </row>
    <row r="352" spans="1:10" ht="15">
      <c r="A352" s="28" t="s">
        <v>12</v>
      </c>
      <c r="B352" s="41">
        <v>0</v>
      </c>
      <c r="C352" s="41">
        <v>0</v>
      </c>
      <c r="D352" s="41">
        <v>0</v>
      </c>
      <c r="E352" s="41">
        <v>4.7729960201481807E-3</v>
      </c>
      <c r="F352" s="457"/>
      <c r="G352" s="41">
        <v>0</v>
      </c>
      <c r="H352" s="42">
        <v>0</v>
      </c>
      <c r="I352" s="43">
        <f t="shared" si="52"/>
        <v>4.7729960201481807E-3</v>
      </c>
    </row>
    <row r="353" spans="1:10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52"/>
        <v>0</v>
      </c>
    </row>
    <row r="354" spans="1:10" ht="15">
      <c r="A354" s="28" t="s">
        <v>17</v>
      </c>
      <c r="B354" s="41">
        <v>7.7897449157563807</v>
      </c>
      <c r="C354" s="41">
        <v>19.496000469712499</v>
      </c>
      <c r="D354" s="41">
        <v>8.6552721286181893E-3</v>
      </c>
      <c r="E354" s="41">
        <v>0</v>
      </c>
      <c r="F354" s="457"/>
      <c r="G354" s="41">
        <v>0</v>
      </c>
      <c r="H354" s="42">
        <v>0</v>
      </c>
      <c r="I354" s="43">
        <f t="shared" si="52"/>
        <v>27.294400657597496</v>
      </c>
    </row>
    <row r="355" spans="1:10" ht="15">
      <c r="A355" s="29" t="s">
        <v>139</v>
      </c>
      <c r="B355" s="44">
        <v>28.997718962079972</v>
      </c>
      <c r="C355" s="44">
        <v>1006.1928932628992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>SUM(B355:H355)</f>
        <v>1035.1906122249793</v>
      </c>
    </row>
    <row r="356" spans="1:10" ht="15">
      <c r="A356" s="28" t="s">
        <v>25</v>
      </c>
      <c r="B356" s="41">
        <v>8.1185261908946913</v>
      </c>
      <c r="C356" s="41">
        <v>3.1271651212878875</v>
      </c>
      <c r="D356" s="41">
        <v>48.833432281589232</v>
      </c>
      <c r="E356" s="41">
        <v>1019.891426549465</v>
      </c>
      <c r="F356" s="457"/>
      <c r="G356" s="41">
        <v>24.29741685397698</v>
      </c>
      <c r="H356" s="42">
        <v>1.6635311377848124E-2</v>
      </c>
      <c r="I356" s="43">
        <f t="shared" si="52"/>
        <v>1104.2846023085915</v>
      </c>
    </row>
    <row r="357" spans="1:10" ht="15">
      <c r="A357" s="29" t="s">
        <v>24</v>
      </c>
      <c r="B357" s="44">
        <v>0.98725701090591267</v>
      </c>
      <c r="C357" s="44">
        <v>0</v>
      </c>
      <c r="D357" s="44">
        <v>3.717282283719737</v>
      </c>
      <c r="E357" s="44">
        <v>0</v>
      </c>
      <c r="F357" s="457"/>
      <c r="G357" s="44">
        <v>0</v>
      </c>
      <c r="H357" s="45">
        <v>0</v>
      </c>
      <c r="I357" s="40">
        <f t="shared" si="52"/>
        <v>4.7045392946256497</v>
      </c>
    </row>
    <row r="358" spans="1:10" ht="15">
      <c r="A358" s="28" t="s">
        <v>56</v>
      </c>
      <c r="B358" s="41">
        <v>17.672069872289001</v>
      </c>
      <c r="C358" s="41">
        <v>9.0393516604214579</v>
      </c>
      <c r="D358" s="41">
        <v>16.48513980623974</v>
      </c>
      <c r="E358" s="41">
        <v>0</v>
      </c>
      <c r="F358" s="457"/>
      <c r="G358" s="41">
        <v>0</v>
      </c>
      <c r="H358" s="42">
        <v>0</v>
      </c>
      <c r="I358" s="43">
        <f t="shared" si="52"/>
        <v>43.196561338950204</v>
      </c>
    </row>
    <row r="359" spans="1:10" ht="15">
      <c r="A359" s="29" t="s">
        <v>22</v>
      </c>
      <c r="B359" s="44">
        <v>70.819344573471909</v>
      </c>
      <c r="C359" s="44">
        <v>729.86380345989187</v>
      </c>
      <c r="D359" s="44">
        <v>343.33766492026143</v>
      </c>
      <c r="E359" s="44">
        <v>0</v>
      </c>
      <c r="F359" s="457"/>
      <c r="G359" s="44">
        <v>0</v>
      </c>
      <c r="H359" s="45">
        <v>0</v>
      </c>
      <c r="I359" s="40">
        <f t="shared" si="52"/>
        <v>1144.0208129536252</v>
      </c>
    </row>
    <row r="360" spans="1:10" ht="15">
      <c r="A360" s="28" t="s">
        <v>21</v>
      </c>
      <c r="B360" s="41">
        <v>0</v>
      </c>
      <c r="C360" s="41">
        <v>0</v>
      </c>
      <c r="D360" s="41">
        <v>0</v>
      </c>
      <c r="E360" s="41">
        <v>0</v>
      </c>
      <c r="F360" s="457"/>
      <c r="G360" s="41">
        <v>0</v>
      </c>
      <c r="H360" s="42">
        <v>0</v>
      </c>
      <c r="I360" s="43">
        <f t="shared" si="52"/>
        <v>0</v>
      </c>
    </row>
    <row r="361" spans="1:10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2"/>
        <v>0</v>
      </c>
    </row>
    <row r="362" spans="1:10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52"/>
        <v>0</v>
      </c>
    </row>
    <row r="363" spans="1:10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52"/>
        <v>0</v>
      </c>
    </row>
    <row r="364" spans="1:10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52"/>
        <v>0</v>
      </c>
    </row>
    <row r="365" spans="1:10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52"/>
        <v>0</v>
      </c>
    </row>
    <row r="366" spans="1:10" ht="15">
      <c r="A366" s="35" t="s">
        <v>26</v>
      </c>
      <c r="B366" s="69">
        <f>SUM(B345:B361)</f>
        <v>148.6899867574262</v>
      </c>
      <c r="C366" s="69">
        <f t="shared" ref="C366:H366" si="53">SUM(C345:C361)</f>
        <v>1767.9971760868034</v>
      </c>
      <c r="D366" s="69">
        <f t="shared" si="53"/>
        <v>425.21300066698757</v>
      </c>
      <c r="E366" s="69">
        <f t="shared" si="53"/>
        <v>1026.7360233157301</v>
      </c>
      <c r="F366" s="69">
        <f>SUM(F345:F361)</f>
        <v>0</v>
      </c>
      <c r="G366" s="69">
        <f t="shared" si="53"/>
        <v>24.29741685397698</v>
      </c>
      <c r="H366" s="70">
        <f t="shared" si="53"/>
        <v>1.6635311377848124E-2</v>
      </c>
      <c r="I366" s="40">
        <f>SUM(I345:I361)</f>
        <v>3392.9502389923018</v>
      </c>
    </row>
    <row r="367" spans="1:10" s="13" customFormat="1" ht="15" thickBot="1">
      <c r="A367" s="32" t="s">
        <v>83</v>
      </c>
      <c r="B367" s="49">
        <f>B366/$I$366</f>
        <v>4.3823214690465594E-2</v>
      </c>
      <c r="C367" s="49">
        <f t="shared" ref="C367:I367" si="54">C366/$I$366</f>
        <v>0.52107960670000697</v>
      </c>
      <c r="D367" s="49">
        <f t="shared" si="54"/>
        <v>0.12532249833209308</v>
      </c>
      <c r="E367" s="49">
        <f t="shared" si="54"/>
        <v>0.30260862995169308</v>
      </c>
      <c r="F367" s="49">
        <f t="shared" si="54"/>
        <v>0</v>
      </c>
      <c r="G367" s="49">
        <f t="shared" si="54"/>
        <v>7.161147421128479E-3</v>
      </c>
      <c r="H367" s="71">
        <f t="shared" si="54"/>
        <v>4.9029046128270873E-6</v>
      </c>
      <c r="I367" s="50">
        <f t="shared" si="54"/>
        <v>1</v>
      </c>
      <c r="J367" s="5"/>
    </row>
    <row r="368" spans="1:10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5">SUM(B372:H372)</f>
        <v>0</v>
      </c>
    </row>
    <row r="373" spans="1:9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5"/>
        <v>0</v>
      </c>
    </row>
    <row r="374" spans="1:9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5"/>
        <v>0</v>
      </c>
    </row>
    <row r="375" spans="1:9" ht="15">
      <c r="A375" s="29" t="s">
        <v>16</v>
      </c>
      <c r="B375" s="44">
        <v>38.102636389044214</v>
      </c>
      <c r="C375" s="44">
        <v>0.72832483830306016</v>
      </c>
      <c r="D375" s="44">
        <v>12.758722564791059</v>
      </c>
      <c r="E375" s="44">
        <v>1.0606543579659379E-4</v>
      </c>
      <c r="F375" s="457"/>
      <c r="G375" s="44">
        <v>0</v>
      </c>
      <c r="H375" s="45">
        <v>0</v>
      </c>
      <c r="I375" s="40">
        <f t="shared" si="55"/>
        <v>51.589789857574125</v>
      </c>
    </row>
    <row r="376" spans="1:9" ht="15">
      <c r="A376" s="28" t="s">
        <v>64</v>
      </c>
      <c r="B376" s="41">
        <v>145.69281695369355</v>
      </c>
      <c r="C376" s="41">
        <v>0.51474822137829357</v>
      </c>
      <c r="D376" s="41">
        <v>3.2764651859075017E-3</v>
      </c>
      <c r="E376" s="41">
        <v>1.0793743270280705</v>
      </c>
      <c r="F376" s="457"/>
      <c r="G376" s="41">
        <v>0</v>
      </c>
      <c r="H376" s="42">
        <v>0</v>
      </c>
      <c r="I376" s="43">
        <f t="shared" si="55"/>
        <v>147.2902159672858</v>
      </c>
    </row>
    <row r="377" spans="1:9" ht="15">
      <c r="A377" s="29" t="s">
        <v>54</v>
      </c>
      <c r="B377" s="44">
        <v>4.7077553057720163E-4</v>
      </c>
      <c r="C377" s="44">
        <v>4.7077553057720163E-4</v>
      </c>
      <c r="D377" s="44">
        <v>4.7077553057720163E-4</v>
      </c>
      <c r="E377" s="44">
        <v>953.28901725003493</v>
      </c>
      <c r="F377" s="457"/>
      <c r="G377" s="44">
        <v>0</v>
      </c>
      <c r="H377" s="45">
        <v>0</v>
      </c>
      <c r="I377" s="40">
        <f t="shared" si="55"/>
        <v>953.29042957662671</v>
      </c>
    </row>
    <row r="378" spans="1:9" ht="15">
      <c r="A378" s="28" t="s">
        <v>12</v>
      </c>
      <c r="B378" s="41">
        <v>2.3466913484078062E-3</v>
      </c>
      <c r="C378" s="41">
        <v>2.3466913484078062E-3</v>
      </c>
      <c r="D378" s="41">
        <v>2.3466913484078062E-3</v>
      </c>
      <c r="E378" s="41">
        <v>8.822530171886438</v>
      </c>
      <c r="F378" s="457"/>
      <c r="G378" s="41">
        <v>0</v>
      </c>
      <c r="H378" s="42">
        <v>0</v>
      </c>
      <c r="I378" s="43">
        <f t="shared" si="55"/>
        <v>8.8295702459316612</v>
      </c>
    </row>
    <row r="379" spans="1:9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55"/>
        <v>0</v>
      </c>
    </row>
    <row r="380" spans="1:9" ht="15">
      <c r="A380" s="28" t="s">
        <v>17</v>
      </c>
      <c r="B380" s="41">
        <v>4.051893537780292</v>
      </c>
      <c r="C380" s="41">
        <v>5.6048050288464632E-5</v>
      </c>
      <c r="D380" s="41">
        <v>2.3183206929490514</v>
      </c>
      <c r="E380" s="41">
        <v>2.0657459623383332</v>
      </c>
      <c r="F380" s="457"/>
      <c r="G380" s="41">
        <v>0</v>
      </c>
      <c r="H380" s="42">
        <v>0</v>
      </c>
      <c r="I380" s="43">
        <f t="shared" si="55"/>
        <v>8.4360162411179651</v>
      </c>
    </row>
    <row r="381" spans="1:9" ht="15">
      <c r="A381" s="29" t="s">
        <v>139</v>
      </c>
      <c r="B381" s="44">
        <v>39.36469199820867</v>
      </c>
      <c r="C381" s="44">
        <v>0.56828075470265049</v>
      </c>
      <c r="D381" s="44">
        <v>40.619846141140393</v>
      </c>
      <c r="E381" s="44">
        <v>1.590909514999583E-2</v>
      </c>
      <c r="F381" s="457"/>
      <c r="G381" s="44">
        <v>0</v>
      </c>
      <c r="H381" s="45">
        <v>0</v>
      </c>
      <c r="I381" s="40">
        <f>SUM(B381:H381)</f>
        <v>80.568727989201705</v>
      </c>
    </row>
    <row r="382" spans="1:9" ht="15">
      <c r="A382" s="28" t="s">
        <v>25</v>
      </c>
      <c r="B382" s="41">
        <v>17.437765984059087</v>
      </c>
      <c r="C382" s="41">
        <v>8.1610726893841922E-3</v>
      </c>
      <c r="D382" s="41">
        <v>5.1400754622218132</v>
      </c>
      <c r="E382" s="41">
        <v>66.24992977881459</v>
      </c>
      <c r="F382" s="457"/>
      <c r="G382" s="41">
        <v>67.372752725100128</v>
      </c>
      <c r="H382" s="42">
        <v>0</v>
      </c>
      <c r="I382" s="43">
        <f t="shared" si="55"/>
        <v>156.20868502288499</v>
      </c>
    </row>
    <row r="383" spans="1:9" ht="15">
      <c r="A383" s="29" t="s">
        <v>24</v>
      </c>
      <c r="B383" s="44">
        <v>20.065656709753682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55"/>
        <v>20.065656709753682</v>
      </c>
    </row>
    <row r="384" spans="1:9" ht="15">
      <c r="A384" s="28" t="s">
        <v>56</v>
      </c>
      <c r="B384" s="41">
        <v>15.490171382110187</v>
      </c>
      <c r="C384" s="41">
        <v>4.0222719176625355E-4</v>
      </c>
      <c r="D384" s="41">
        <v>4.0222719176625355E-4</v>
      </c>
      <c r="E384" s="41">
        <v>4.0222719176625355E-4</v>
      </c>
      <c r="F384" s="457"/>
      <c r="G384" s="41">
        <v>0</v>
      </c>
      <c r="H384" s="42">
        <v>0</v>
      </c>
      <c r="I384" s="43">
        <f t="shared" si="55"/>
        <v>15.491378063685488</v>
      </c>
    </row>
    <row r="385" spans="1:10" ht="15">
      <c r="A385" s="29" t="s">
        <v>22</v>
      </c>
      <c r="B385" s="44">
        <v>36.268079257837243</v>
      </c>
      <c r="C385" s="44">
        <v>3.2970981143488403</v>
      </c>
      <c r="D385" s="44">
        <v>3.2970981143488403</v>
      </c>
      <c r="E385" s="44">
        <v>3.2970981143488403</v>
      </c>
      <c r="F385" s="457"/>
      <c r="G385" s="44">
        <v>0</v>
      </c>
      <c r="H385" s="45">
        <v>0</v>
      </c>
      <c r="I385" s="40">
        <f t="shared" si="55"/>
        <v>46.159373600883768</v>
      </c>
    </row>
    <row r="386" spans="1:10" ht="15">
      <c r="A386" s="28" t="s">
        <v>21</v>
      </c>
      <c r="B386" s="41">
        <v>1.5749395918869973</v>
      </c>
      <c r="C386" s="41">
        <v>0.14317632653518159</v>
      </c>
      <c r="D386" s="41">
        <v>0.14317632653518159</v>
      </c>
      <c r="E386" s="41">
        <v>0.14317632653518159</v>
      </c>
      <c r="F386" s="457"/>
      <c r="G386" s="41">
        <v>0</v>
      </c>
      <c r="H386" s="42">
        <v>0</v>
      </c>
      <c r="I386" s="43">
        <f t="shared" si="55"/>
        <v>2.0044685714925419</v>
      </c>
    </row>
    <row r="387" spans="1:10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55"/>
        <v>0</v>
      </c>
    </row>
    <row r="388" spans="1:10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55"/>
        <v>0</v>
      </c>
    </row>
    <row r="389" spans="1:10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55"/>
        <v>0</v>
      </c>
    </row>
    <row r="390" spans="1:10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55"/>
        <v>0</v>
      </c>
    </row>
    <row r="391" spans="1:10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55"/>
        <v>0</v>
      </c>
    </row>
    <row r="392" spans="1:10" ht="15">
      <c r="A392" s="35" t="s">
        <v>26</v>
      </c>
      <c r="B392" s="69">
        <f>SUM(B371:B387)</f>
        <v>318.05146927125293</v>
      </c>
      <c r="C392" s="69">
        <f t="shared" ref="C392:H392" si="56">SUM(C371:C387)</f>
        <v>5.2630650700784498</v>
      </c>
      <c r="D392" s="69">
        <f t="shared" si="56"/>
        <v>64.283735461242998</v>
      </c>
      <c r="E392" s="69">
        <f t="shared" si="56"/>
        <v>1034.9632893187638</v>
      </c>
      <c r="F392" s="69">
        <f>SUM(F371:F387)</f>
        <v>0</v>
      </c>
      <c r="G392" s="69">
        <f t="shared" si="56"/>
        <v>67.372752725100128</v>
      </c>
      <c r="H392" s="70">
        <f t="shared" si="56"/>
        <v>0</v>
      </c>
      <c r="I392" s="40">
        <f>SUM(I371:I387)</f>
        <v>1489.9343118464385</v>
      </c>
    </row>
    <row r="393" spans="1:10" s="13" customFormat="1" ht="15" thickBot="1">
      <c r="A393" s="32" t="s">
        <v>83</v>
      </c>
      <c r="B393" s="49">
        <f>B392/$I$392</f>
        <v>0.21346677282510507</v>
      </c>
      <c r="C393" s="49">
        <f t="shared" ref="C393:I393" si="57">C392/$I$392</f>
        <v>3.5324141663373495E-3</v>
      </c>
      <c r="D393" s="49">
        <f t="shared" si="57"/>
        <v>4.3145348724520458E-2</v>
      </c>
      <c r="E393" s="49">
        <f t="shared" si="57"/>
        <v>0.69463685820897669</v>
      </c>
      <c r="F393" s="49">
        <f t="shared" si="57"/>
        <v>0</v>
      </c>
      <c r="G393" s="49">
        <f t="shared" si="57"/>
        <v>4.5218606075060286E-2</v>
      </c>
      <c r="H393" s="71">
        <f t="shared" si="57"/>
        <v>0</v>
      </c>
      <c r="I393" s="50">
        <f t="shared" si="57"/>
        <v>1</v>
      </c>
      <c r="J393" s="5"/>
    </row>
    <row r="394" spans="1:10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10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10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10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10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58">SUM(B398:H398)</f>
        <v>0</v>
      </c>
    </row>
    <row r="399" spans="1:10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58"/>
        <v>0</v>
      </c>
    </row>
    <row r="400" spans="1:10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58"/>
        <v>0</v>
      </c>
    </row>
    <row r="401" spans="1:9" ht="15">
      <c r="A401" s="29" t="s">
        <v>16</v>
      </c>
      <c r="B401" s="44">
        <v>49.182457752957042</v>
      </c>
      <c r="C401" s="44">
        <v>31.671055264511409</v>
      </c>
      <c r="D401" s="44">
        <v>7.5135325135807576E-3</v>
      </c>
      <c r="E401" s="44">
        <v>0</v>
      </c>
      <c r="F401" s="457"/>
      <c r="G401" s="44">
        <v>0</v>
      </c>
      <c r="H401" s="45">
        <v>0</v>
      </c>
      <c r="I401" s="40">
        <f t="shared" si="58"/>
        <v>80.861026549982043</v>
      </c>
    </row>
    <row r="402" spans="1:9" ht="15">
      <c r="A402" s="28" t="s">
        <v>64</v>
      </c>
      <c r="B402" s="41">
        <v>3.7937716293128929</v>
      </c>
      <c r="C402" s="41">
        <v>2.0704238061983959</v>
      </c>
      <c r="D402" s="41">
        <v>1.660342162324135</v>
      </c>
      <c r="E402" s="41">
        <v>0</v>
      </c>
      <c r="F402" s="457"/>
      <c r="G402" s="41">
        <v>0</v>
      </c>
      <c r="H402" s="42">
        <v>0</v>
      </c>
      <c r="I402" s="43">
        <f t="shared" si="58"/>
        <v>7.5245375978354243</v>
      </c>
    </row>
    <row r="403" spans="1:9" ht="15">
      <c r="A403" s="29" t="s">
        <v>54</v>
      </c>
      <c r="B403" s="44">
        <v>1.6788279927758732E-4</v>
      </c>
      <c r="C403" s="44">
        <v>0</v>
      </c>
      <c r="D403" s="44">
        <v>0</v>
      </c>
      <c r="E403" s="44">
        <v>0.22515563180186818</v>
      </c>
      <c r="F403" s="457"/>
      <c r="G403" s="44">
        <v>0</v>
      </c>
      <c r="H403" s="45">
        <v>0</v>
      </c>
      <c r="I403" s="40">
        <f t="shared" si="58"/>
        <v>0.22532351460114577</v>
      </c>
    </row>
    <row r="404" spans="1:9" ht="15">
      <c r="A404" s="28" t="s">
        <v>12</v>
      </c>
      <c r="B404" s="41">
        <v>0</v>
      </c>
      <c r="C404" s="41">
        <v>0.10751498990776165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58"/>
        <v>0.10751498990776165</v>
      </c>
    </row>
    <row r="405" spans="1:9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58"/>
        <v>0</v>
      </c>
    </row>
    <row r="406" spans="1:9" ht="15">
      <c r="A406" s="28" t="s">
        <v>17</v>
      </c>
      <c r="B406" s="41">
        <v>8.8647851781711549E-3</v>
      </c>
      <c r="C406" s="41">
        <v>0</v>
      </c>
      <c r="D406" s="41">
        <v>2.2161962945427889E-2</v>
      </c>
      <c r="E406" s="41">
        <v>0</v>
      </c>
      <c r="F406" s="457"/>
      <c r="G406" s="41">
        <v>0</v>
      </c>
      <c r="H406" s="42">
        <v>0</v>
      </c>
      <c r="I406" s="43">
        <f t="shared" si="58"/>
        <v>3.1026748123599044E-2</v>
      </c>
    </row>
    <row r="407" spans="1:9" ht="15">
      <c r="A407" s="29" t="s">
        <v>139</v>
      </c>
      <c r="B407" s="44">
        <v>6.381452133716313</v>
      </c>
      <c r="C407" s="44">
        <v>33.199457713695388</v>
      </c>
      <c r="D407" s="44">
        <v>10.677306496584226</v>
      </c>
      <c r="E407" s="44">
        <v>0.19553289834835935</v>
      </c>
      <c r="F407" s="457"/>
      <c r="G407" s="44">
        <v>0</v>
      </c>
      <c r="H407" s="45">
        <v>0</v>
      </c>
      <c r="I407" s="40">
        <f>SUM(B407:H407)</f>
        <v>50.453749242344287</v>
      </c>
    </row>
    <row r="408" spans="1:9" ht="15">
      <c r="A408" s="28" t="s">
        <v>25</v>
      </c>
      <c r="B408" s="41">
        <v>20.783830013374995</v>
      </c>
      <c r="C408" s="41">
        <v>1.2187103411070286</v>
      </c>
      <c r="D408" s="41">
        <v>3.826941385346025</v>
      </c>
      <c r="E408" s="41">
        <v>200.36629799948599</v>
      </c>
      <c r="F408" s="457"/>
      <c r="G408" s="41">
        <v>30.516343551799284</v>
      </c>
      <c r="H408" s="42">
        <v>0</v>
      </c>
      <c r="I408" s="43">
        <f t="shared" si="58"/>
        <v>256.71212329111336</v>
      </c>
    </row>
    <row r="409" spans="1:9" ht="15">
      <c r="A409" s="29" t="s">
        <v>24</v>
      </c>
      <c r="B409" s="44">
        <v>0.50948887545225341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58"/>
        <v>0.50948887545225341</v>
      </c>
    </row>
    <row r="410" spans="1:9" ht="15">
      <c r="A410" s="28" t="s">
        <v>56</v>
      </c>
      <c r="B410" s="41">
        <v>0.56532526271683869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58"/>
        <v>0.56532526271683869</v>
      </c>
    </row>
    <row r="411" spans="1:9" ht="15">
      <c r="A411" s="29" t="s">
        <v>22</v>
      </c>
      <c r="B411" s="44">
        <v>0.16816036605282347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58"/>
        <v>0.16816036605282347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58"/>
        <v>0</v>
      </c>
    </row>
    <row r="413" spans="1:9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58"/>
        <v>0</v>
      </c>
    </row>
    <row r="414" spans="1:9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58"/>
        <v>0</v>
      </c>
    </row>
    <row r="415" spans="1:9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58"/>
        <v>0</v>
      </c>
    </row>
    <row r="416" spans="1:9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58"/>
        <v>0</v>
      </c>
    </row>
    <row r="417" spans="1:10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58"/>
        <v>0</v>
      </c>
    </row>
    <row r="418" spans="1:10" ht="15">
      <c r="A418" s="35" t="s">
        <v>26</v>
      </c>
      <c r="B418" s="69">
        <f>SUM(B397:B413)</f>
        <v>81.393518701560595</v>
      </c>
      <c r="C418" s="69">
        <f t="shared" ref="C418:H418" si="59">SUM(C397:C413)</f>
        <v>68.267162115419978</v>
      </c>
      <c r="D418" s="69">
        <f t="shared" si="59"/>
        <v>16.194265539713395</v>
      </c>
      <c r="E418" s="69">
        <f t="shared" si="59"/>
        <v>200.78698652963621</v>
      </c>
      <c r="F418" s="69">
        <f>SUM(F397:F413)</f>
        <v>0</v>
      </c>
      <c r="G418" s="69">
        <f t="shared" si="59"/>
        <v>30.516343551799284</v>
      </c>
      <c r="H418" s="70">
        <f t="shared" si="59"/>
        <v>0</v>
      </c>
      <c r="I418" s="40">
        <f>SUM(I397:I413)</f>
        <v>397.15827643812946</v>
      </c>
    </row>
    <row r="419" spans="1:10" s="13" customFormat="1" ht="15" thickBot="1">
      <c r="A419" s="32" t="s">
        <v>83</v>
      </c>
      <c r="B419" s="49">
        <f>B418/$I$418</f>
        <v>0.20493975205937909</v>
      </c>
      <c r="C419" s="49">
        <f t="shared" ref="C419:I419" si="60">C418/$I$418</f>
        <v>0.17188905825573259</v>
      </c>
      <c r="D419" s="49">
        <f t="shared" si="60"/>
        <v>4.077534449225103E-2</v>
      </c>
      <c r="E419" s="49">
        <f t="shared" si="60"/>
        <v>0.50555911444266588</v>
      </c>
      <c r="F419" s="49">
        <f t="shared" si="60"/>
        <v>0</v>
      </c>
      <c r="G419" s="49">
        <f t="shared" si="60"/>
        <v>7.6836730749971452E-2</v>
      </c>
      <c r="H419" s="71">
        <f t="shared" si="60"/>
        <v>0</v>
      </c>
      <c r="I419" s="50">
        <f t="shared" si="60"/>
        <v>1</v>
      </c>
      <c r="J419" s="5"/>
    </row>
    <row r="420" spans="1:10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10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10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10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10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1">SUM(B424:H424)</f>
        <v>0</v>
      </c>
    </row>
    <row r="425" spans="1:10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1"/>
        <v>0</v>
      </c>
    </row>
    <row r="426" spans="1:10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1"/>
        <v>0</v>
      </c>
    </row>
    <row r="427" spans="1:10" ht="15">
      <c r="A427" s="29" t="s">
        <v>16</v>
      </c>
      <c r="B427" s="44">
        <v>87.336167202028832</v>
      </c>
      <c r="C427" s="44">
        <v>2.0371111057914342</v>
      </c>
      <c r="D427" s="44">
        <v>9.2081085862289793</v>
      </c>
      <c r="E427" s="44">
        <v>0</v>
      </c>
      <c r="F427" s="457"/>
      <c r="G427" s="44">
        <v>0</v>
      </c>
      <c r="H427" s="45">
        <v>0</v>
      </c>
      <c r="I427" s="40">
        <f t="shared" si="61"/>
        <v>98.581386894049245</v>
      </c>
    </row>
    <row r="428" spans="1:10" ht="15">
      <c r="A428" s="28" t="s">
        <v>64</v>
      </c>
      <c r="B428" s="41">
        <v>13.362283125300225</v>
      </c>
      <c r="C428" s="41">
        <v>6.1915083229232044</v>
      </c>
      <c r="D428" s="41">
        <v>1.6533582538959835</v>
      </c>
      <c r="E428" s="41">
        <v>0</v>
      </c>
      <c r="F428" s="457"/>
      <c r="G428" s="41">
        <v>0</v>
      </c>
      <c r="H428" s="42">
        <v>0</v>
      </c>
      <c r="I428" s="43">
        <f t="shared" si="61"/>
        <v>21.207149702119413</v>
      </c>
    </row>
    <row r="429" spans="1:10" ht="15">
      <c r="A429" s="29" t="s">
        <v>54</v>
      </c>
      <c r="B429" s="44">
        <v>0</v>
      </c>
      <c r="C429" s="44">
        <v>0</v>
      </c>
      <c r="D429" s="44">
        <v>0</v>
      </c>
      <c r="E429" s="44">
        <v>8.4084076674854083E-2</v>
      </c>
      <c r="F429" s="457"/>
      <c r="G429" s="44">
        <v>0</v>
      </c>
      <c r="H429" s="45">
        <v>0</v>
      </c>
      <c r="I429" s="40">
        <f t="shared" si="61"/>
        <v>8.4084076674854083E-2</v>
      </c>
    </row>
    <row r="430" spans="1:10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61"/>
        <v>0</v>
      </c>
    </row>
    <row r="431" spans="1:10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61"/>
        <v>0</v>
      </c>
    </row>
    <row r="432" spans="1:10" ht="15">
      <c r="A432" s="28" t="s">
        <v>17</v>
      </c>
      <c r="B432" s="41">
        <v>1.567502637227127</v>
      </c>
      <c r="C432" s="41">
        <v>0</v>
      </c>
      <c r="D432" s="41">
        <v>0</v>
      </c>
      <c r="E432" s="41">
        <v>3.9187565930678177</v>
      </c>
      <c r="F432" s="457"/>
      <c r="G432" s="41">
        <v>0</v>
      </c>
      <c r="H432" s="42">
        <v>0</v>
      </c>
      <c r="I432" s="43">
        <f t="shared" si="61"/>
        <v>5.4862592302949444</v>
      </c>
    </row>
    <row r="433" spans="1:10" ht="15">
      <c r="A433" s="29" t="s">
        <v>139</v>
      </c>
      <c r="B433" s="44">
        <v>5.49949418095889</v>
      </c>
      <c r="C433" s="44">
        <v>8.3372526812581498</v>
      </c>
      <c r="D433" s="44">
        <v>3.5203090398137538</v>
      </c>
      <c r="E433" s="44">
        <v>0.27037607213222309</v>
      </c>
      <c r="F433" s="457"/>
      <c r="G433" s="44">
        <v>0</v>
      </c>
      <c r="H433" s="45">
        <v>0</v>
      </c>
      <c r="I433" s="40">
        <f>SUM(B433:H433)</f>
        <v>17.627431974163017</v>
      </c>
    </row>
    <row r="434" spans="1:10" ht="15">
      <c r="A434" s="28" t="s">
        <v>25</v>
      </c>
      <c r="B434" s="41">
        <v>100.58385138157681</v>
      </c>
      <c r="C434" s="41">
        <v>1.7410434430462224E-2</v>
      </c>
      <c r="D434" s="41">
        <v>21.354181782717266</v>
      </c>
      <c r="E434" s="41">
        <v>277.29949031304096</v>
      </c>
      <c r="F434" s="457"/>
      <c r="G434" s="41">
        <v>63.508195538723967</v>
      </c>
      <c r="H434" s="42">
        <v>4.8220940356213861E-2</v>
      </c>
      <c r="I434" s="43">
        <f t="shared" si="61"/>
        <v>462.81135039084563</v>
      </c>
    </row>
    <row r="435" spans="1:10" ht="15">
      <c r="A435" s="29" t="s">
        <v>24</v>
      </c>
      <c r="B435" s="44">
        <v>5.1048543330521188</v>
      </c>
      <c r="C435" s="44">
        <v>3.1555433521470509E-3</v>
      </c>
      <c r="D435" s="44">
        <v>0.25431385754078817</v>
      </c>
      <c r="E435" s="44">
        <v>0</v>
      </c>
      <c r="F435" s="457"/>
      <c r="G435" s="44">
        <v>0</v>
      </c>
      <c r="H435" s="45">
        <v>0</v>
      </c>
      <c r="I435" s="40">
        <f t="shared" si="61"/>
        <v>5.362323733945054</v>
      </c>
    </row>
    <row r="436" spans="1:10" ht="15">
      <c r="A436" s="28" t="s">
        <v>56</v>
      </c>
      <c r="B436" s="41">
        <v>12.073147694682502</v>
      </c>
      <c r="C436" s="41">
        <v>0.80040813188570237</v>
      </c>
      <c r="D436" s="41">
        <v>9.1596001564205682</v>
      </c>
      <c r="E436" s="41">
        <v>0</v>
      </c>
      <c r="F436" s="457"/>
      <c r="G436" s="41">
        <v>0</v>
      </c>
      <c r="H436" s="42">
        <v>0</v>
      </c>
      <c r="I436" s="43">
        <f t="shared" si="61"/>
        <v>22.033155982988774</v>
      </c>
    </row>
    <row r="437" spans="1:10" ht="15">
      <c r="A437" s="29" t="s">
        <v>22</v>
      </c>
      <c r="B437" s="44">
        <v>25.241578990918864</v>
      </c>
      <c r="C437" s="44">
        <v>0</v>
      </c>
      <c r="D437" s="44">
        <v>38.075235816828084</v>
      </c>
      <c r="E437" s="44">
        <v>0</v>
      </c>
      <c r="F437" s="457"/>
      <c r="G437" s="44">
        <v>0</v>
      </c>
      <c r="H437" s="45">
        <v>0</v>
      </c>
      <c r="I437" s="40">
        <f t="shared" si="61"/>
        <v>63.316814807746951</v>
      </c>
    </row>
    <row r="438" spans="1:10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61"/>
        <v>0</v>
      </c>
    </row>
    <row r="439" spans="1:10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61"/>
        <v>0</v>
      </c>
    </row>
    <row r="440" spans="1:10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61"/>
        <v>0</v>
      </c>
    </row>
    <row r="441" spans="1:10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61"/>
        <v>0</v>
      </c>
    </row>
    <row r="442" spans="1:10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61"/>
        <v>0</v>
      </c>
    </row>
    <row r="443" spans="1:10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61"/>
        <v>0</v>
      </c>
    </row>
    <row r="444" spans="1:10" ht="15">
      <c r="A444" s="35" t="s">
        <v>26</v>
      </c>
      <c r="B444" s="69">
        <f>SUM(B423:B439)</f>
        <v>250.76887954574536</v>
      </c>
      <c r="C444" s="69">
        <f t="shared" ref="C444:H444" si="62">SUM(C423:C439)</f>
        <v>17.3868462196411</v>
      </c>
      <c r="D444" s="69">
        <f t="shared" si="62"/>
        <v>83.225107493445421</v>
      </c>
      <c r="E444" s="69">
        <f t="shared" si="62"/>
        <v>281.57270705491584</v>
      </c>
      <c r="F444" s="69">
        <f>SUM(F423:F439)</f>
        <v>0</v>
      </c>
      <c r="G444" s="69">
        <f t="shared" si="62"/>
        <v>63.508195538723967</v>
      </c>
      <c r="H444" s="70">
        <f t="shared" si="62"/>
        <v>4.8220940356213861E-2</v>
      </c>
      <c r="I444" s="40">
        <f>SUM(I423:I439)</f>
        <v>696.50995679282789</v>
      </c>
    </row>
    <row r="445" spans="1:10" s="13" customFormat="1" ht="15" thickBot="1">
      <c r="A445" s="32" t="s">
        <v>83</v>
      </c>
      <c r="B445" s="49">
        <f>B444/$I$444</f>
        <v>0.36003631692566723</v>
      </c>
      <c r="C445" s="49">
        <f t="shared" ref="C445:I445" si="63">C444/$I$444</f>
        <v>2.4962810725206473E-2</v>
      </c>
      <c r="D445" s="49">
        <f t="shared" si="63"/>
        <v>0.11948875487245929</v>
      </c>
      <c r="E445" s="49">
        <f t="shared" si="63"/>
        <v>0.40426228556940458</v>
      </c>
      <c r="F445" s="49">
        <f t="shared" si="63"/>
        <v>0</v>
      </c>
      <c r="G445" s="49">
        <f t="shared" si="63"/>
        <v>9.1180599673198998E-2</v>
      </c>
      <c r="H445" s="71">
        <f t="shared" si="63"/>
        <v>6.9232234063463426E-5</v>
      </c>
      <c r="I445" s="50">
        <f t="shared" si="63"/>
        <v>1</v>
      </c>
      <c r="J445" s="5"/>
    </row>
    <row r="446" spans="1:10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10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10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5.9678286040366784</v>
      </c>
      <c r="G449" s="393"/>
      <c r="H449" s="394"/>
      <c r="I449" s="40">
        <f>SUM(B449:H449)</f>
        <v>5.9678286040366784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4">SUM(B450:H450)</f>
        <v>0</v>
      </c>
    </row>
    <row r="451" spans="1:9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4"/>
        <v>0</v>
      </c>
    </row>
    <row r="452" spans="1:9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4"/>
        <v>0</v>
      </c>
    </row>
    <row r="453" spans="1:9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4"/>
        <v>0</v>
      </c>
    </row>
    <row r="454" spans="1:9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4"/>
        <v>0</v>
      </c>
    </row>
    <row r="455" spans="1:9" ht="15">
      <c r="A455" s="29" t="s">
        <v>54</v>
      </c>
      <c r="B455" s="395"/>
      <c r="C455" s="400"/>
      <c r="D455" s="400"/>
      <c r="E455" s="396"/>
      <c r="F455" s="44">
        <v>255.3248584172099</v>
      </c>
      <c r="G455" s="395"/>
      <c r="H455" s="396"/>
      <c r="I455" s="40">
        <f t="shared" si="64"/>
        <v>255.3248584172099</v>
      </c>
    </row>
    <row r="456" spans="1:9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64"/>
        <v>0</v>
      </c>
    </row>
    <row r="457" spans="1:9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4"/>
        <v>0</v>
      </c>
    </row>
    <row r="458" spans="1:9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4"/>
        <v>0</v>
      </c>
    </row>
    <row r="459" spans="1:9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>SUM(B459:H459)</f>
        <v>0</v>
      </c>
    </row>
    <row r="460" spans="1:9" ht="15">
      <c r="A460" s="28" t="s">
        <v>25</v>
      </c>
      <c r="B460" s="395"/>
      <c r="C460" s="400"/>
      <c r="D460" s="400"/>
      <c r="E460" s="396"/>
      <c r="F460" s="41">
        <v>940.10164667494814</v>
      </c>
      <c r="G460" s="395"/>
      <c r="H460" s="396"/>
      <c r="I460" s="43">
        <f t="shared" si="64"/>
        <v>940.10164667494814</v>
      </c>
    </row>
    <row r="461" spans="1:9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4"/>
        <v>0</v>
      </c>
    </row>
    <row r="462" spans="1:9" ht="15">
      <c r="A462" s="28" t="s">
        <v>56</v>
      </c>
      <c r="B462" s="395"/>
      <c r="C462" s="400"/>
      <c r="D462" s="400"/>
      <c r="E462" s="396"/>
      <c r="F462" s="41">
        <v>0.23199307352941173</v>
      </c>
      <c r="G462" s="395"/>
      <c r="H462" s="396"/>
      <c r="I462" s="43">
        <f t="shared" si="64"/>
        <v>0.23199307352941173</v>
      </c>
    </row>
    <row r="463" spans="1:9" ht="15">
      <c r="A463" s="29" t="s">
        <v>22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4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4"/>
        <v>0</v>
      </c>
    </row>
    <row r="465" spans="1:10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4"/>
        <v>0</v>
      </c>
    </row>
    <row r="466" spans="1:10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64"/>
        <v>0</v>
      </c>
    </row>
    <row r="467" spans="1:10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64"/>
        <v>0</v>
      </c>
    </row>
    <row r="468" spans="1:10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64"/>
        <v>0</v>
      </c>
    </row>
    <row r="469" spans="1:10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64"/>
        <v>0</v>
      </c>
    </row>
    <row r="470" spans="1:10" ht="15">
      <c r="A470" s="35" t="s">
        <v>26</v>
      </c>
      <c r="B470" s="69">
        <f>SUM(B449:B465)</f>
        <v>0</v>
      </c>
      <c r="C470" s="69">
        <f t="shared" ref="C470:H470" si="65">SUM(C449:C465)</f>
        <v>0</v>
      </c>
      <c r="D470" s="69">
        <f t="shared" si="65"/>
        <v>0</v>
      </c>
      <c r="E470" s="69">
        <f t="shared" si="65"/>
        <v>0</v>
      </c>
      <c r="F470" s="69">
        <f>SUM(F449:F465)</f>
        <v>1201.6263267697241</v>
      </c>
      <c r="G470" s="69">
        <f t="shared" si="65"/>
        <v>0</v>
      </c>
      <c r="H470" s="70">
        <f t="shared" si="65"/>
        <v>0</v>
      </c>
      <c r="I470" s="40">
        <f>SUM(I449:I465)</f>
        <v>1201.6263267697241</v>
      </c>
    </row>
    <row r="471" spans="1:10" s="13" customFormat="1" ht="15" thickBot="1">
      <c r="A471" s="32" t="s">
        <v>83</v>
      </c>
      <c r="B471" s="49">
        <f>B470/$I$470</f>
        <v>0</v>
      </c>
      <c r="C471" s="49">
        <f t="shared" ref="C471:I471" si="66">C470/$I$470</f>
        <v>0</v>
      </c>
      <c r="D471" s="49">
        <f t="shared" si="66"/>
        <v>0</v>
      </c>
      <c r="E471" s="49">
        <f t="shared" si="66"/>
        <v>0</v>
      </c>
      <c r="F471" s="49">
        <f t="shared" si="66"/>
        <v>1</v>
      </c>
      <c r="G471" s="49">
        <f t="shared" si="66"/>
        <v>0</v>
      </c>
      <c r="H471" s="71">
        <f t="shared" si="66"/>
        <v>0</v>
      </c>
      <c r="I471" s="50">
        <f t="shared" si="66"/>
        <v>1</v>
      </c>
      <c r="J471" s="5"/>
    </row>
    <row r="472" spans="1:1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1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1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1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7">SUM(B476:H476)</f>
        <v>0</v>
      </c>
    </row>
    <row r="477" spans="1:10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7"/>
        <v>0</v>
      </c>
    </row>
    <row r="478" spans="1:10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7"/>
        <v>0</v>
      </c>
    </row>
    <row r="479" spans="1:10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7"/>
        <v>0</v>
      </c>
    </row>
    <row r="480" spans="1:10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67"/>
        <v>0</v>
      </c>
    </row>
    <row r="481" spans="1:9" ht="15">
      <c r="A481" s="29" t="s">
        <v>54</v>
      </c>
      <c r="B481" s="395"/>
      <c r="C481" s="400"/>
      <c r="D481" s="400"/>
      <c r="E481" s="396"/>
      <c r="F481" s="44">
        <v>18056.513358297572</v>
      </c>
      <c r="G481" s="395"/>
      <c r="H481" s="396"/>
      <c r="I481" s="40">
        <f t="shared" si="67"/>
        <v>18056.513358297572</v>
      </c>
    </row>
    <row r="482" spans="1:9" ht="15">
      <c r="A482" s="28" t="s">
        <v>12</v>
      </c>
      <c r="B482" s="395"/>
      <c r="C482" s="400"/>
      <c r="D482" s="400"/>
      <c r="E482" s="396"/>
      <c r="F482" s="41">
        <v>6770.797640736504</v>
      </c>
      <c r="G482" s="395"/>
      <c r="H482" s="396"/>
      <c r="I482" s="43">
        <f t="shared" si="67"/>
        <v>6770.797640736504</v>
      </c>
    </row>
    <row r="483" spans="1:9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7"/>
        <v>0</v>
      </c>
    </row>
    <row r="484" spans="1:9" ht="15">
      <c r="A484" s="28" t="s">
        <v>17</v>
      </c>
      <c r="B484" s="395"/>
      <c r="C484" s="400"/>
      <c r="D484" s="400"/>
      <c r="E484" s="396"/>
      <c r="F484" s="41">
        <v>60.01271838693583</v>
      </c>
      <c r="G484" s="395"/>
      <c r="H484" s="396"/>
      <c r="I484" s="43">
        <f t="shared" si="67"/>
        <v>60.01271838693583</v>
      </c>
    </row>
    <row r="485" spans="1:9" ht="15">
      <c r="A485" s="29" t="s">
        <v>139</v>
      </c>
      <c r="B485" s="395"/>
      <c r="C485" s="400"/>
      <c r="D485" s="400"/>
      <c r="E485" s="396"/>
      <c r="F485" s="44">
        <v>0</v>
      </c>
      <c r="G485" s="395"/>
      <c r="H485" s="396"/>
      <c r="I485" s="40">
        <f>SUM(B485:H485)</f>
        <v>0</v>
      </c>
    </row>
    <row r="486" spans="1:9" ht="15">
      <c r="A486" s="28" t="s">
        <v>25</v>
      </c>
      <c r="B486" s="395"/>
      <c r="C486" s="400"/>
      <c r="D486" s="400"/>
      <c r="E486" s="396"/>
      <c r="F486" s="41">
        <v>486.24465620216563</v>
      </c>
      <c r="G486" s="395"/>
      <c r="H486" s="396"/>
      <c r="I486" s="43">
        <f t="shared" si="67"/>
        <v>486.24465620216563</v>
      </c>
    </row>
    <row r="487" spans="1:9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7"/>
        <v>0</v>
      </c>
    </row>
    <row r="488" spans="1:9" ht="15">
      <c r="A488" s="28" t="s">
        <v>56</v>
      </c>
      <c r="B488" s="395"/>
      <c r="C488" s="400"/>
      <c r="D488" s="400"/>
      <c r="E488" s="396"/>
      <c r="F488" s="41">
        <v>-7.3441253078954105E-14</v>
      </c>
      <c r="G488" s="395"/>
      <c r="H488" s="396"/>
      <c r="I488" s="43">
        <f t="shared" si="67"/>
        <v>-7.3441253078954105E-14</v>
      </c>
    </row>
    <row r="489" spans="1:9" ht="15">
      <c r="A489" s="29" t="s">
        <v>22</v>
      </c>
      <c r="B489" s="395"/>
      <c r="C489" s="400"/>
      <c r="D489" s="400"/>
      <c r="E489" s="396"/>
      <c r="F489" s="44">
        <v>87.776259003635118</v>
      </c>
      <c r="G489" s="395"/>
      <c r="H489" s="396"/>
      <c r="I489" s="40">
        <f t="shared" si="67"/>
        <v>87.776259003635118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7"/>
        <v>0</v>
      </c>
    </row>
    <row r="491" spans="1:9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7"/>
        <v>0</v>
      </c>
    </row>
    <row r="492" spans="1:9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67"/>
        <v>0</v>
      </c>
    </row>
    <row r="493" spans="1:9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67"/>
        <v>0</v>
      </c>
    </row>
    <row r="494" spans="1:9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67"/>
        <v>0</v>
      </c>
    </row>
    <row r="495" spans="1:9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67"/>
        <v>0</v>
      </c>
    </row>
    <row r="496" spans="1:9" ht="15">
      <c r="A496" s="35" t="s">
        <v>26</v>
      </c>
      <c r="B496" s="69">
        <f>SUM(B475:B491)</f>
        <v>0</v>
      </c>
      <c r="C496" s="69">
        <f t="shared" ref="C496:H496" si="68">SUM(C475:C491)</f>
        <v>0</v>
      </c>
      <c r="D496" s="69">
        <f t="shared" si="68"/>
        <v>0</v>
      </c>
      <c r="E496" s="69">
        <f t="shared" si="68"/>
        <v>0</v>
      </c>
      <c r="F496" s="69">
        <f>SUM(F475:F491)</f>
        <v>25461.344632626813</v>
      </c>
      <c r="G496" s="69">
        <f t="shared" si="68"/>
        <v>0</v>
      </c>
      <c r="H496" s="70">
        <f t="shared" si="68"/>
        <v>0</v>
      </c>
      <c r="I496" s="40">
        <f>SUM(I475:I491)</f>
        <v>25461.344632626813</v>
      </c>
    </row>
    <row r="497" spans="1:10" s="13" customFormat="1" ht="15" thickBot="1">
      <c r="A497" s="32" t="s">
        <v>83</v>
      </c>
      <c r="B497" s="49">
        <f>B496/$I$496</f>
        <v>0</v>
      </c>
      <c r="C497" s="49">
        <f t="shared" ref="C497:I497" si="69">C496/$I$496</f>
        <v>0</v>
      </c>
      <c r="D497" s="49">
        <f t="shared" si="69"/>
        <v>0</v>
      </c>
      <c r="E497" s="49">
        <f t="shared" si="69"/>
        <v>0</v>
      </c>
      <c r="F497" s="49">
        <f t="shared" si="69"/>
        <v>1</v>
      </c>
      <c r="G497" s="49">
        <f t="shared" si="69"/>
        <v>0</v>
      </c>
      <c r="H497" s="71">
        <f t="shared" si="69"/>
        <v>0</v>
      </c>
      <c r="I497" s="50">
        <f t="shared" si="69"/>
        <v>1</v>
      </c>
      <c r="J497" s="5"/>
    </row>
    <row r="498" spans="1:1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1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1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1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1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0">SUM(B502:H502)</f>
        <v>0</v>
      </c>
    </row>
    <row r="503" spans="1:10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0"/>
        <v>0</v>
      </c>
    </row>
    <row r="504" spans="1:10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0"/>
        <v>0</v>
      </c>
    </row>
    <row r="505" spans="1:10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0"/>
        <v>0</v>
      </c>
    </row>
    <row r="506" spans="1:10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0"/>
        <v>0</v>
      </c>
    </row>
    <row r="507" spans="1:10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0"/>
        <v>0</v>
      </c>
    </row>
    <row r="508" spans="1:10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0"/>
        <v>0</v>
      </c>
    </row>
    <row r="509" spans="1:10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0"/>
        <v>0</v>
      </c>
    </row>
    <row r="510" spans="1:10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0"/>
        <v>0</v>
      </c>
    </row>
    <row r="511" spans="1:10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>SUM(B511:H511)</f>
        <v>0</v>
      </c>
    </row>
    <row r="512" spans="1:10" ht="15">
      <c r="A512" s="28" t="s">
        <v>25</v>
      </c>
      <c r="B512" s="395"/>
      <c r="C512" s="400"/>
      <c r="D512" s="400"/>
      <c r="E512" s="396"/>
      <c r="F512" s="41">
        <v>278.16928383233528</v>
      </c>
      <c r="G512" s="395"/>
      <c r="H512" s="396"/>
      <c r="I512" s="43">
        <f t="shared" si="70"/>
        <v>278.16928383233528</v>
      </c>
    </row>
    <row r="513" spans="1:10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0"/>
        <v>0</v>
      </c>
    </row>
    <row r="514" spans="1:10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0"/>
        <v>0</v>
      </c>
    </row>
    <row r="515" spans="1:10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0"/>
        <v>0</v>
      </c>
    </row>
    <row r="516" spans="1:1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0"/>
        <v>0</v>
      </c>
    </row>
    <row r="517" spans="1:10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0"/>
        <v>0</v>
      </c>
    </row>
    <row r="518" spans="1:10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70"/>
        <v>0</v>
      </c>
    </row>
    <row r="519" spans="1:10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70"/>
        <v>0</v>
      </c>
    </row>
    <row r="520" spans="1:10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70"/>
        <v>0</v>
      </c>
    </row>
    <row r="521" spans="1:10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70"/>
        <v>0</v>
      </c>
    </row>
    <row r="522" spans="1:10" ht="15">
      <c r="A522" s="35" t="s">
        <v>26</v>
      </c>
      <c r="B522" s="69">
        <f>SUM(B501:B517)</f>
        <v>0</v>
      </c>
      <c r="C522" s="69">
        <f t="shared" ref="C522:H522" si="71">SUM(C501:C517)</f>
        <v>0</v>
      </c>
      <c r="D522" s="69">
        <f t="shared" si="71"/>
        <v>0</v>
      </c>
      <c r="E522" s="69">
        <f t="shared" si="71"/>
        <v>0</v>
      </c>
      <c r="F522" s="69">
        <f>SUM(F501:F517)</f>
        <v>278.16928383233528</v>
      </c>
      <c r="G522" s="69">
        <f t="shared" si="71"/>
        <v>0</v>
      </c>
      <c r="H522" s="70">
        <f t="shared" si="71"/>
        <v>0</v>
      </c>
      <c r="I522" s="40">
        <f>SUM(I501:I517)</f>
        <v>278.16928383233528</v>
      </c>
    </row>
    <row r="523" spans="1:10" s="13" customFormat="1" ht="15" thickBot="1">
      <c r="A523" s="32" t="s">
        <v>83</v>
      </c>
      <c r="B523" s="49">
        <f>B522/$I$522</f>
        <v>0</v>
      </c>
      <c r="C523" s="49">
        <f t="shared" ref="C523:I523" si="72">C522/$I$522</f>
        <v>0</v>
      </c>
      <c r="D523" s="49">
        <f t="shared" si="72"/>
        <v>0</v>
      </c>
      <c r="E523" s="49">
        <f t="shared" si="72"/>
        <v>0</v>
      </c>
      <c r="F523" s="49">
        <f t="shared" si="72"/>
        <v>1</v>
      </c>
      <c r="G523" s="49">
        <f t="shared" si="72"/>
        <v>0</v>
      </c>
      <c r="H523" s="71">
        <f t="shared" si="72"/>
        <v>0</v>
      </c>
      <c r="I523" s="50">
        <f t="shared" si="72"/>
        <v>1</v>
      </c>
      <c r="J523" s="5"/>
    </row>
    <row r="524" spans="1:1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1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1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1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1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3">SUM(B528:H528)</f>
        <v>0</v>
      </c>
    </row>
    <row r="529" spans="1:9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3"/>
        <v>0</v>
      </c>
    </row>
    <row r="530" spans="1:9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3"/>
        <v>0</v>
      </c>
    </row>
    <row r="531" spans="1:9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3"/>
        <v>0</v>
      </c>
    </row>
    <row r="532" spans="1:9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73"/>
        <v>0</v>
      </c>
    </row>
    <row r="533" spans="1:9" ht="15">
      <c r="A533" s="29" t="s">
        <v>54</v>
      </c>
      <c r="B533" s="395"/>
      <c r="C533" s="400"/>
      <c r="D533" s="400"/>
      <c r="E533" s="396"/>
      <c r="F533" s="44">
        <v>7.6151411350996412</v>
      </c>
      <c r="G533" s="395"/>
      <c r="H533" s="396"/>
      <c r="I533" s="40">
        <f t="shared" si="73"/>
        <v>7.6151411350996412</v>
      </c>
    </row>
    <row r="534" spans="1:9" ht="15">
      <c r="A534" s="28" t="s">
        <v>12</v>
      </c>
      <c r="B534" s="395"/>
      <c r="C534" s="400"/>
      <c r="D534" s="400"/>
      <c r="E534" s="396"/>
      <c r="F534" s="41">
        <v>0.90960322298233964</v>
      </c>
      <c r="G534" s="395"/>
      <c r="H534" s="396"/>
      <c r="I534" s="43">
        <f t="shared" si="73"/>
        <v>0.90960322298233964</v>
      </c>
    </row>
    <row r="535" spans="1:9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3"/>
        <v>0</v>
      </c>
    </row>
    <row r="536" spans="1:9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3"/>
        <v>0</v>
      </c>
    </row>
    <row r="537" spans="1:9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>SUM(B537:H537)</f>
        <v>0</v>
      </c>
    </row>
    <row r="538" spans="1:9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3"/>
        <v>0</v>
      </c>
    </row>
    <row r="539" spans="1:9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3"/>
        <v>0</v>
      </c>
    </row>
    <row r="540" spans="1:9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3"/>
        <v>0</v>
      </c>
    </row>
    <row r="541" spans="1:9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3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3"/>
        <v>0</v>
      </c>
    </row>
    <row r="543" spans="1:9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3"/>
        <v>0</v>
      </c>
    </row>
    <row r="544" spans="1:9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73"/>
        <v>0</v>
      </c>
    </row>
    <row r="545" spans="1:10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73"/>
        <v>0</v>
      </c>
    </row>
    <row r="546" spans="1:10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73"/>
        <v>0</v>
      </c>
    </row>
    <row r="547" spans="1:10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73"/>
        <v>0</v>
      </c>
    </row>
    <row r="548" spans="1:10" ht="15">
      <c r="A548" s="35" t="s">
        <v>26</v>
      </c>
      <c r="B548" s="69">
        <f>SUM(B527:B543)</f>
        <v>0</v>
      </c>
      <c r="C548" s="69">
        <f t="shared" ref="C548:H548" si="74">SUM(C527:C543)</f>
        <v>0</v>
      </c>
      <c r="D548" s="69">
        <f t="shared" si="74"/>
        <v>0</v>
      </c>
      <c r="E548" s="69">
        <f t="shared" si="74"/>
        <v>0</v>
      </c>
      <c r="F548" s="69">
        <f>SUM(F527:F543)</f>
        <v>8.5247443580819802</v>
      </c>
      <c r="G548" s="69">
        <f t="shared" si="74"/>
        <v>0</v>
      </c>
      <c r="H548" s="70">
        <f t="shared" si="74"/>
        <v>0</v>
      </c>
      <c r="I548" s="40">
        <f>SUM(I527:I543)</f>
        <v>8.5247443580819802</v>
      </c>
    </row>
    <row r="549" spans="1:10" s="13" customFormat="1" ht="15" thickBot="1">
      <c r="A549" s="32" t="s">
        <v>83</v>
      </c>
      <c r="B549" s="49">
        <f>B548/$I$548</f>
        <v>0</v>
      </c>
      <c r="C549" s="49">
        <f t="shared" ref="C549:I549" si="75">C548/$I$548</f>
        <v>0</v>
      </c>
      <c r="D549" s="49">
        <f t="shared" si="75"/>
        <v>0</v>
      </c>
      <c r="E549" s="49">
        <f t="shared" si="75"/>
        <v>0</v>
      </c>
      <c r="F549" s="49">
        <f t="shared" si="75"/>
        <v>1</v>
      </c>
      <c r="G549" s="49">
        <f t="shared" si="75"/>
        <v>0</v>
      </c>
      <c r="H549" s="71">
        <f t="shared" si="75"/>
        <v>0</v>
      </c>
      <c r="I549" s="50">
        <f t="shared" si="75"/>
        <v>1</v>
      </c>
      <c r="J549" s="5"/>
    </row>
    <row r="550" spans="1:1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1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1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1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1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6">SUM(B554:H554)</f>
        <v>0</v>
      </c>
    </row>
    <row r="555" spans="1:10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6"/>
        <v>0</v>
      </c>
    </row>
    <row r="556" spans="1:10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6"/>
        <v>0</v>
      </c>
    </row>
    <row r="557" spans="1:10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6"/>
        <v>0</v>
      </c>
    </row>
    <row r="558" spans="1:10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76"/>
        <v>0</v>
      </c>
    </row>
    <row r="559" spans="1:10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76"/>
        <v>0</v>
      </c>
    </row>
    <row r="560" spans="1:10" ht="15">
      <c r="A560" s="28" t="s">
        <v>12</v>
      </c>
      <c r="B560" s="395"/>
      <c r="C560" s="400"/>
      <c r="D560" s="400"/>
      <c r="E560" s="396"/>
      <c r="F560" s="41">
        <v>9.0500390749930997</v>
      </c>
      <c r="G560" s="395"/>
      <c r="H560" s="396"/>
      <c r="I560" s="43">
        <f t="shared" si="76"/>
        <v>9.0500390749930997</v>
      </c>
    </row>
    <row r="561" spans="1:10" ht="15">
      <c r="A561" s="29" t="s">
        <v>55</v>
      </c>
      <c r="B561" s="395"/>
      <c r="C561" s="400"/>
      <c r="D561" s="400"/>
      <c r="E561" s="396"/>
      <c r="F561" s="44">
        <v>1227.790850357894</v>
      </c>
      <c r="G561" s="395"/>
      <c r="H561" s="396"/>
      <c r="I561" s="40">
        <f t="shared" si="76"/>
        <v>1227.790850357894</v>
      </c>
    </row>
    <row r="562" spans="1:10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6"/>
        <v>0</v>
      </c>
    </row>
    <row r="563" spans="1:10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>SUM(B563:H563)</f>
        <v>0</v>
      </c>
    </row>
    <row r="564" spans="1:10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6"/>
        <v>0</v>
      </c>
    </row>
    <row r="565" spans="1:10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6"/>
        <v>0</v>
      </c>
    </row>
    <row r="566" spans="1:10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6"/>
        <v>0</v>
      </c>
    </row>
    <row r="567" spans="1:10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6"/>
        <v>0</v>
      </c>
    </row>
    <row r="568" spans="1:10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6"/>
        <v>0</v>
      </c>
    </row>
    <row r="569" spans="1:10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6"/>
        <v>0</v>
      </c>
    </row>
    <row r="570" spans="1:10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76"/>
        <v>0</v>
      </c>
    </row>
    <row r="571" spans="1:10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76"/>
        <v>0</v>
      </c>
    </row>
    <row r="572" spans="1:10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76"/>
        <v>0</v>
      </c>
    </row>
    <row r="573" spans="1:10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76"/>
        <v>0</v>
      </c>
    </row>
    <row r="574" spans="1:10" ht="15">
      <c r="A574" s="35" t="s">
        <v>26</v>
      </c>
      <c r="B574" s="69">
        <f>SUM(B553:B569)</f>
        <v>0</v>
      </c>
      <c r="C574" s="69">
        <f t="shared" ref="C574:H574" si="77">SUM(C553:C569)</f>
        <v>0</v>
      </c>
      <c r="D574" s="69">
        <f t="shared" si="77"/>
        <v>0</v>
      </c>
      <c r="E574" s="69">
        <f t="shared" si="77"/>
        <v>0</v>
      </c>
      <c r="F574" s="69">
        <f>SUM(F553:F569)</f>
        <v>1236.840889432887</v>
      </c>
      <c r="G574" s="69">
        <f t="shared" si="77"/>
        <v>0</v>
      </c>
      <c r="H574" s="70">
        <f t="shared" si="77"/>
        <v>0</v>
      </c>
      <c r="I574" s="40">
        <f>SUM(I553:I569)</f>
        <v>1236.840889432887</v>
      </c>
    </row>
    <row r="575" spans="1:10" s="13" customFormat="1" ht="15" thickBot="1">
      <c r="A575" s="32" t="s">
        <v>83</v>
      </c>
      <c r="B575" s="49">
        <f>B574/$I$574</f>
        <v>0</v>
      </c>
      <c r="C575" s="49">
        <f t="shared" ref="C575:I575" si="78">C574/$I$574</f>
        <v>0</v>
      </c>
      <c r="D575" s="49">
        <f t="shared" si="78"/>
        <v>0</v>
      </c>
      <c r="E575" s="49">
        <f t="shared" si="78"/>
        <v>0</v>
      </c>
      <c r="F575" s="49">
        <f t="shared" si="78"/>
        <v>1</v>
      </c>
      <c r="G575" s="49">
        <f t="shared" si="78"/>
        <v>0</v>
      </c>
      <c r="H575" s="71">
        <f t="shared" si="78"/>
        <v>0</v>
      </c>
      <c r="I575" s="50">
        <f t="shared" si="78"/>
        <v>1</v>
      </c>
      <c r="J575" s="5"/>
    </row>
    <row r="576" spans="1:10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4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5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44.180183929138067</v>
      </c>
      <c r="C579" s="38">
        <v>0</v>
      </c>
      <c r="D579" s="38">
        <v>8.4236491760524999</v>
      </c>
      <c r="E579" s="38">
        <v>0</v>
      </c>
      <c r="F579" s="456"/>
      <c r="G579" s="38">
        <v>0</v>
      </c>
      <c r="H579" s="39">
        <v>0</v>
      </c>
      <c r="I579" s="40">
        <f>SUM(B579:H579)</f>
        <v>52.603833105190567</v>
      </c>
    </row>
    <row r="580" spans="1:9" ht="15">
      <c r="A580" s="28" t="s">
        <v>8</v>
      </c>
      <c r="B580" s="41">
        <v>57.767340302623417</v>
      </c>
      <c r="C580" s="41">
        <v>0</v>
      </c>
      <c r="D580" s="41">
        <v>14.137451306629362</v>
      </c>
      <c r="E580" s="41">
        <v>0</v>
      </c>
      <c r="F580" s="457"/>
      <c r="G580" s="41">
        <v>0</v>
      </c>
      <c r="H580" s="42">
        <v>0</v>
      </c>
      <c r="I580" s="43">
        <f t="shared" ref="I580:I599" si="79">SUM(B580:H580)</f>
        <v>71.904791609252783</v>
      </c>
    </row>
    <row r="581" spans="1:9" ht="15">
      <c r="A581" s="29" t="s">
        <v>10</v>
      </c>
      <c r="B581" s="44">
        <v>18.979438573859309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79"/>
        <v>18.979438573859309</v>
      </c>
    </row>
    <row r="582" spans="1:9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79"/>
        <v>0</v>
      </c>
    </row>
    <row r="583" spans="1:9" ht="15">
      <c r="A583" s="29" t="s">
        <v>16</v>
      </c>
      <c r="B583" s="44">
        <v>933.11409555605462</v>
      </c>
      <c r="C583" s="44">
        <v>113.02325727562557</v>
      </c>
      <c r="D583" s="44">
        <v>24.370291772262462</v>
      </c>
      <c r="E583" s="44">
        <v>54.352670507870378</v>
      </c>
      <c r="F583" s="457"/>
      <c r="G583" s="44">
        <v>0</v>
      </c>
      <c r="H583" s="45">
        <v>0</v>
      </c>
      <c r="I583" s="40">
        <f t="shared" si="79"/>
        <v>1124.860315111813</v>
      </c>
    </row>
    <row r="584" spans="1:9" ht="15">
      <c r="A584" s="28" t="s">
        <v>64</v>
      </c>
      <c r="B584" s="41">
        <v>3170.5327438127447</v>
      </c>
      <c r="C584" s="41">
        <v>48.115513210093745</v>
      </c>
      <c r="D584" s="41">
        <v>56.891664818490135</v>
      </c>
      <c r="E584" s="41">
        <v>0</v>
      </c>
      <c r="F584" s="457"/>
      <c r="G584" s="41">
        <v>0</v>
      </c>
      <c r="H584" s="42">
        <v>0</v>
      </c>
      <c r="I584" s="43">
        <f t="shared" si="79"/>
        <v>3275.5399218413286</v>
      </c>
    </row>
    <row r="585" spans="1:9" ht="15">
      <c r="A585" s="29" t="s">
        <v>54</v>
      </c>
      <c r="B585" s="44">
        <v>0</v>
      </c>
      <c r="C585" s="44">
        <v>0</v>
      </c>
      <c r="D585" s="44">
        <v>0.26557450669140387</v>
      </c>
      <c r="E585" s="44">
        <v>123.88643208174521</v>
      </c>
      <c r="F585" s="457"/>
      <c r="G585" s="44">
        <v>0</v>
      </c>
      <c r="H585" s="45">
        <v>0</v>
      </c>
      <c r="I585" s="40">
        <f t="shared" si="79"/>
        <v>124.15200658843662</v>
      </c>
    </row>
    <row r="586" spans="1:9" ht="15">
      <c r="A586" s="28" t="s">
        <v>12</v>
      </c>
      <c r="B586" s="41">
        <v>0</v>
      </c>
      <c r="C586" s="41">
        <v>0</v>
      </c>
      <c r="D586" s="41">
        <v>4.2751491584747336E-2</v>
      </c>
      <c r="E586" s="41">
        <v>1.2499471215862936</v>
      </c>
      <c r="F586" s="457"/>
      <c r="G586" s="41">
        <v>0</v>
      </c>
      <c r="H586" s="42">
        <v>0</v>
      </c>
      <c r="I586" s="43">
        <f t="shared" si="79"/>
        <v>1.292698613171041</v>
      </c>
    </row>
    <row r="587" spans="1:9" ht="15">
      <c r="A587" s="29" t="s">
        <v>55</v>
      </c>
      <c r="B587" s="44">
        <v>0</v>
      </c>
      <c r="C587" s="44">
        <v>0</v>
      </c>
      <c r="D587" s="44">
        <v>0</v>
      </c>
      <c r="E587" s="44">
        <v>23.571382399575846</v>
      </c>
      <c r="F587" s="457"/>
      <c r="G587" s="44">
        <v>0</v>
      </c>
      <c r="H587" s="45">
        <v>0</v>
      </c>
      <c r="I587" s="40">
        <f t="shared" si="79"/>
        <v>23.571382399575846</v>
      </c>
    </row>
    <row r="588" spans="1:9" ht="15">
      <c r="A588" s="28" t="s">
        <v>17</v>
      </c>
      <c r="B588" s="41">
        <v>228.97968419007671</v>
      </c>
      <c r="C588" s="41">
        <v>1.2406794101762071</v>
      </c>
      <c r="D588" s="41">
        <v>29.061279485332214</v>
      </c>
      <c r="E588" s="41">
        <v>3.9615557740876857</v>
      </c>
      <c r="F588" s="457"/>
      <c r="G588" s="41">
        <v>0</v>
      </c>
      <c r="H588" s="42">
        <v>0</v>
      </c>
      <c r="I588" s="43">
        <f t="shared" si="79"/>
        <v>263.24319885967282</v>
      </c>
    </row>
    <row r="589" spans="1:9" ht="15">
      <c r="A589" s="29" t="s">
        <v>139</v>
      </c>
      <c r="B589" s="44">
        <v>836.21649095300666</v>
      </c>
      <c r="C589" s="44">
        <v>131.77666719414938</v>
      </c>
      <c r="D589" s="44">
        <v>25.700561173910202</v>
      </c>
      <c r="E589" s="44">
        <v>20.237121162566105</v>
      </c>
      <c r="F589" s="457"/>
      <c r="G589" s="44">
        <v>0</v>
      </c>
      <c r="H589" s="45">
        <v>0</v>
      </c>
      <c r="I589" s="40">
        <f>SUM(B589:H589)</f>
        <v>1013.9308404836323</v>
      </c>
    </row>
    <row r="590" spans="1:9" ht="15">
      <c r="A590" s="28" t="s">
        <v>25</v>
      </c>
      <c r="B590" s="41">
        <v>828.29334054799142</v>
      </c>
      <c r="C590" s="41">
        <v>0</v>
      </c>
      <c r="D590" s="41">
        <v>1826.8254587899012</v>
      </c>
      <c r="E590" s="41">
        <v>402.56549429196014</v>
      </c>
      <c r="F590" s="457"/>
      <c r="G590" s="41">
        <v>1251.5824466042568</v>
      </c>
      <c r="H590" s="42">
        <v>0.3258282731754229</v>
      </c>
      <c r="I590" s="43">
        <f t="shared" si="79"/>
        <v>4309.5925685072853</v>
      </c>
    </row>
    <row r="591" spans="1:9" ht="15">
      <c r="A591" s="29" t="s">
        <v>24</v>
      </c>
      <c r="B591" s="44">
        <v>267.53491450355949</v>
      </c>
      <c r="C591" s="44">
        <v>1.6961236152231083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79"/>
        <v>269.23103811878258</v>
      </c>
    </row>
    <row r="592" spans="1:9" ht="15">
      <c r="A592" s="28" t="s">
        <v>56</v>
      </c>
      <c r="B592" s="41">
        <v>57.1035642213334</v>
      </c>
      <c r="C592" s="41">
        <v>0</v>
      </c>
      <c r="D592" s="41">
        <v>10.151332141200484</v>
      </c>
      <c r="E592" s="41">
        <v>0</v>
      </c>
      <c r="F592" s="457"/>
      <c r="G592" s="41">
        <v>0</v>
      </c>
      <c r="H592" s="42">
        <v>0</v>
      </c>
      <c r="I592" s="43">
        <f t="shared" si="79"/>
        <v>67.254896362533884</v>
      </c>
    </row>
    <row r="593" spans="1:13" ht="15">
      <c r="A593" s="29" t="s">
        <v>22</v>
      </c>
      <c r="B593" s="44">
        <v>113.8939108347595</v>
      </c>
      <c r="C593" s="44">
        <v>0</v>
      </c>
      <c r="D593" s="44">
        <v>7.0248873753035737</v>
      </c>
      <c r="E593" s="44">
        <v>0</v>
      </c>
      <c r="F593" s="457"/>
      <c r="G593" s="44">
        <v>0</v>
      </c>
      <c r="H593" s="45">
        <v>0</v>
      </c>
      <c r="I593" s="40">
        <f t="shared" si="79"/>
        <v>120.91879821006307</v>
      </c>
    </row>
    <row r="594" spans="1:13" ht="15">
      <c r="A594" s="28" t="s">
        <v>21</v>
      </c>
      <c r="B594" s="41">
        <v>77.677924017750058</v>
      </c>
      <c r="C594" s="41">
        <v>0</v>
      </c>
      <c r="D594" s="41">
        <v>1.4351973294877238</v>
      </c>
      <c r="E594" s="41">
        <v>0</v>
      </c>
      <c r="F594" s="457"/>
      <c r="G594" s="41">
        <v>0</v>
      </c>
      <c r="H594" s="42">
        <v>0</v>
      </c>
      <c r="I594" s="43">
        <f t="shared" si="79"/>
        <v>79.113121347237779</v>
      </c>
    </row>
    <row r="595" spans="1:13" ht="15">
      <c r="A595" s="30" t="s">
        <v>60</v>
      </c>
      <c r="B595" s="44">
        <v>221.55601690401085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79"/>
        <v>221.55601690401085</v>
      </c>
    </row>
    <row r="596" spans="1:13">
      <c r="A596" s="57" t="s">
        <v>23</v>
      </c>
      <c r="B596" s="61">
        <v>221.55601690401085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79"/>
        <v>221.55601690401085</v>
      </c>
    </row>
    <row r="597" spans="1:13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79"/>
        <v>0</v>
      </c>
    </row>
    <row r="598" spans="1:13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79"/>
        <v>0</v>
      </c>
    </row>
    <row r="599" spans="1:13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79"/>
        <v>0</v>
      </c>
    </row>
    <row r="600" spans="1:13" ht="15">
      <c r="A600" s="35" t="s">
        <v>26</v>
      </c>
      <c r="B600" s="69">
        <f>SUM(B579:B595)</f>
        <v>6855.8296483469094</v>
      </c>
      <c r="C600" s="69">
        <f t="shared" ref="C600:H600" si="80">SUM(C579:C595)</f>
        <v>295.85224070526795</v>
      </c>
      <c r="D600" s="69">
        <f t="shared" si="80"/>
        <v>2004.3300993668458</v>
      </c>
      <c r="E600" s="69">
        <f t="shared" si="80"/>
        <v>629.82460333939162</v>
      </c>
      <c r="F600" s="69">
        <f>SUM(F579:F595)</f>
        <v>0</v>
      </c>
      <c r="G600" s="69">
        <f t="shared" si="80"/>
        <v>1251.5824466042568</v>
      </c>
      <c r="H600" s="70">
        <f t="shared" si="80"/>
        <v>0.3258282731754229</v>
      </c>
      <c r="I600" s="40">
        <f>SUM(I579:I595)</f>
        <v>11037.744866635845</v>
      </c>
    </row>
    <row r="601" spans="1:13" s="13" customFormat="1" ht="15" thickBot="1">
      <c r="A601" s="60" t="s">
        <v>83</v>
      </c>
      <c r="B601" s="49">
        <f>B600/$I$600</f>
        <v>0.6211259393275389</v>
      </c>
      <c r="C601" s="49">
        <f t="shared" ref="C601:I601" si="81">C600/$I$600</f>
        <v>2.680368537956972E-2</v>
      </c>
      <c r="D601" s="49">
        <f t="shared" si="81"/>
        <v>0.18158873244347226</v>
      </c>
      <c r="E601" s="49">
        <f t="shared" si="81"/>
        <v>5.7060985821767198E-2</v>
      </c>
      <c r="F601" s="49">
        <f t="shared" si="81"/>
        <v>0</v>
      </c>
      <c r="G601" s="49">
        <f t="shared" si="81"/>
        <v>0.11339113756719059</v>
      </c>
      <c r="H601" s="71">
        <f t="shared" si="81"/>
        <v>2.9519460461558117E-5</v>
      </c>
      <c r="I601" s="50">
        <f t="shared" si="81"/>
        <v>1</v>
      </c>
      <c r="J601" s="5"/>
    </row>
    <row r="602" spans="1:13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13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13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13" ht="15">
      <c r="A605" s="27" t="s">
        <v>7</v>
      </c>
      <c r="B605" s="38">
        <v>63.51302357777886</v>
      </c>
      <c r="C605" s="38">
        <v>0</v>
      </c>
      <c r="D605" s="38">
        <v>4.3427708429250504</v>
      </c>
      <c r="E605" s="38">
        <v>0</v>
      </c>
      <c r="F605" s="456"/>
      <c r="G605" s="38">
        <v>0</v>
      </c>
      <c r="H605" s="39">
        <v>0</v>
      </c>
      <c r="I605" s="40">
        <f>SUM(B605:H605)</f>
        <v>67.855794420703916</v>
      </c>
    </row>
    <row r="606" spans="1:13" ht="15">
      <c r="A606" s="28" t="s">
        <v>8</v>
      </c>
      <c r="B606" s="41">
        <v>66.367240586648876</v>
      </c>
      <c r="C606" s="41">
        <v>0</v>
      </c>
      <c r="D606" s="41">
        <v>4.5379309802836847</v>
      </c>
      <c r="E606" s="41">
        <v>0</v>
      </c>
      <c r="F606" s="457"/>
      <c r="G606" s="41">
        <v>0</v>
      </c>
      <c r="H606" s="42">
        <v>0</v>
      </c>
      <c r="I606" s="43">
        <f t="shared" ref="I606:I625" si="82">SUM(B606:H606)</f>
        <v>70.905171566932566</v>
      </c>
      <c r="M606" s="15"/>
    </row>
    <row r="607" spans="1:13" ht="15">
      <c r="A607" s="29" t="s">
        <v>10</v>
      </c>
      <c r="B607" s="44">
        <v>49.520632373002172</v>
      </c>
      <c r="C607" s="44">
        <v>0</v>
      </c>
      <c r="D607" s="44">
        <v>3.3860261451625422</v>
      </c>
      <c r="E607" s="44">
        <v>0</v>
      </c>
      <c r="F607" s="457"/>
      <c r="G607" s="44">
        <v>0</v>
      </c>
      <c r="H607" s="45">
        <v>0</v>
      </c>
      <c r="I607" s="40">
        <f t="shared" si="82"/>
        <v>52.906658518164711</v>
      </c>
    </row>
    <row r="608" spans="1:13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82"/>
        <v>0</v>
      </c>
    </row>
    <row r="609" spans="1:9" ht="15">
      <c r="A609" s="29" t="s">
        <v>16</v>
      </c>
      <c r="B609" s="44">
        <v>1130.9142077677991</v>
      </c>
      <c r="C609" s="44">
        <v>0</v>
      </c>
      <c r="D609" s="44">
        <v>89.057968896493335</v>
      </c>
      <c r="E609" s="44">
        <v>0</v>
      </c>
      <c r="F609" s="457"/>
      <c r="G609" s="44">
        <v>0</v>
      </c>
      <c r="H609" s="45">
        <v>0</v>
      </c>
      <c r="I609" s="40">
        <f t="shared" si="82"/>
        <v>1219.9721766642924</v>
      </c>
    </row>
    <row r="610" spans="1:9" ht="15">
      <c r="A610" s="28" t="s">
        <v>64</v>
      </c>
      <c r="B610" s="41">
        <v>7236.5266487923209</v>
      </c>
      <c r="C610" s="41">
        <v>0</v>
      </c>
      <c r="D610" s="41">
        <v>569.86671560068976</v>
      </c>
      <c r="E610" s="41">
        <v>0</v>
      </c>
      <c r="F610" s="457"/>
      <c r="G610" s="41">
        <v>0</v>
      </c>
      <c r="H610" s="42">
        <v>0</v>
      </c>
      <c r="I610" s="43">
        <f t="shared" si="82"/>
        <v>7806.3933643930104</v>
      </c>
    </row>
    <row r="611" spans="1:9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2"/>
        <v>0</v>
      </c>
    </row>
    <row r="612" spans="1:9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2"/>
        <v>0</v>
      </c>
    </row>
    <row r="613" spans="1:9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82"/>
        <v>0</v>
      </c>
    </row>
    <row r="614" spans="1:9" ht="15">
      <c r="A614" s="28" t="s">
        <v>17</v>
      </c>
      <c r="B614" s="41">
        <v>57.982436709499993</v>
      </c>
      <c r="C614" s="41">
        <v>0</v>
      </c>
      <c r="D614" s="41">
        <v>4.5660387052788556</v>
      </c>
      <c r="E614" s="41">
        <v>0</v>
      </c>
      <c r="F614" s="457"/>
      <c r="G614" s="41">
        <v>0</v>
      </c>
      <c r="H614" s="42">
        <v>0</v>
      </c>
      <c r="I614" s="43">
        <f t="shared" si="82"/>
        <v>62.548475414778849</v>
      </c>
    </row>
    <row r="615" spans="1:9" ht="15">
      <c r="A615" s="29" t="s">
        <v>139</v>
      </c>
      <c r="B615" s="44">
        <v>611.38535771488023</v>
      </c>
      <c r="C615" s="44">
        <v>0</v>
      </c>
      <c r="D615" s="44">
        <v>193.06906033101475</v>
      </c>
      <c r="E615" s="44">
        <v>0</v>
      </c>
      <c r="F615" s="457"/>
      <c r="G615" s="44">
        <v>0</v>
      </c>
      <c r="H615" s="45">
        <v>0</v>
      </c>
      <c r="I615" s="40">
        <f>SUM(B615:H615)</f>
        <v>804.45441804589495</v>
      </c>
    </row>
    <row r="616" spans="1:9" ht="15">
      <c r="A616" s="28" t="s">
        <v>25</v>
      </c>
      <c r="B616" s="41">
        <v>967.47395429743801</v>
      </c>
      <c r="C616" s="41">
        <v>0</v>
      </c>
      <c r="D616" s="41">
        <v>1098.9752684737887</v>
      </c>
      <c r="E616" s="41">
        <v>2788.8528234832256</v>
      </c>
      <c r="F616" s="457"/>
      <c r="G616" s="41">
        <v>730.41383472179734</v>
      </c>
      <c r="H616" s="42">
        <v>0</v>
      </c>
      <c r="I616" s="43">
        <f t="shared" si="82"/>
        <v>5585.7158809762495</v>
      </c>
    </row>
    <row r="617" spans="1:9" ht="15">
      <c r="A617" s="29" t="s">
        <v>24</v>
      </c>
      <c r="B617" s="44">
        <v>580.31534118043692</v>
      </c>
      <c r="C617" s="44">
        <v>0</v>
      </c>
      <c r="D617" s="44">
        <v>135.06353108341528</v>
      </c>
      <c r="E617" s="44">
        <v>0</v>
      </c>
      <c r="F617" s="457"/>
      <c r="G617" s="44">
        <v>0</v>
      </c>
      <c r="H617" s="45">
        <v>0</v>
      </c>
      <c r="I617" s="40">
        <f t="shared" si="82"/>
        <v>715.37887226385214</v>
      </c>
    </row>
    <row r="618" spans="1:9" ht="15">
      <c r="A618" s="28" t="s">
        <v>56</v>
      </c>
      <c r="B618" s="41">
        <v>3595.9518132255357</v>
      </c>
      <c r="C618" s="41">
        <v>0</v>
      </c>
      <c r="D618" s="41">
        <v>377.47560470323305</v>
      </c>
      <c r="E618" s="41">
        <v>0</v>
      </c>
      <c r="F618" s="457"/>
      <c r="G618" s="41">
        <v>0</v>
      </c>
      <c r="H618" s="42">
        <v>0</v>
      </c>
      <c r="I618" s="43">
        <f t="shared" si="82"/>
        <v>3973.4274179287686</v>
      </c>
    </row>
    <row r="619" spans="1:9" ht="15">
      <c r="A619" s="29" t="s">
        <v>22</v>
      </c>
      <c r="B619" s="44">
        <v>319.6887338839316</v>
      </c>
      <c r="C619" s="44">
        <v>0</v>
      </c>
      <c r="D619" s="44">
        <v>33.558485877318795</v>
      </c>
      <c r="E619" s="44">
        <v>0</v>
      </c>
      <c r="F619" s="457"/>
      <c r="G619" s="44">
        <v>0</v>
      </c>
      <c r="H619" s="45">
        <v>0</v>
      </c>
      <c r="I619" s="40">
        <f t="shared" si="82"/>
        <v>353.24721976125039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2"/>
        <v>0</v>
      </c>
    </row>
    <row r="621" spans="1:9" ht="15">
      <c r="A621" s="30" t="s">
        <v>60</v>
      </c>
      <c r="B621" s="44">
        <v>46.548479416962749</v>
      </c>
      <c r="C621" s="44">
        <v>0</v>
      </c>
      <c r="D621" s="44">
        <v>265.96369117769348</v>
      </c>
      <c r="E621" s="44">
        <v>0</v>
      </c>
      <c r="F621" s="457"/>
      <c r="G621" s="44">
        <v>0</v>
      </c>
      <c r="H621" s="45">
        <v>0</v>
      </c>
      <c r="I621" s="40">
        <f t="shared" si="82"/>
        <v>312.51217059465625</v>
      </c>
    </row>
    <row r="622" spans="1:9">
      <c r="A622" s="57" t="s">
        <v>23</v>
      </c>
      <c r="B622" s="61">
        <v>46.548479416962749</v>
      </c>
      <c r="C622" s="61">
        <v>0</v>
      </c>
      <c r="D622" s="61">
        <v>265.96369117769348</v>
      </c>
      <c r="E622" s="61">
        <v>0</v>
      </c>
      <c r="F622" s="457"/>
      <c r="G622" s="61">
        <v>0</v>
      </c>
      <c r="H622" s="62">
        <v>0</v>
      </c>
      <c r="I622" s="63">
        <f t="shared" si="82"/>
        <v>312.51217059465625</v>
      </c>
    </row>
    <row r="623" spans="1:9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82"/>
        <v>0</v>
      </c>
    </row>
    <row r="624" spans="1:9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82"/>
        <v>0</v>
      </c>
    </row>
    <row r="625" spans="1:10" ht="1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82"/>
        <v>0</v>
      </c>
    </row>
    <row r="626" spans="1:10" ht="15">
      <c r="A626" s="35" t="s">
        <v>26</v>
      </c>
      <c r="B626" s="69">
        <f>SUM(B605:B621)</f>
        <v>14726.187869526235</v>
      </c>
      <c r="C626" s="69">
        <f t="shared" ref="C626:H626" si="83">SUM(C605:C621)</f>
        <v>0</v>
      </c>
      <c r="D626" s="69">
        <f t="shared" si="83"/>
        <v>2779.863092817297</v>
      </c>
      <c r="E626" s="69">
        <f t="shared" si="83"/>
        <v>2788.8528234832256</v>
      </c>
      <c r="F626" s="69">
        <f>SUM(F605:F621)</f>
        <v>0</v>
      </c>
      <c r="G626" s="69">
        <f t="shared" si="83"/>
        <v>730.41383472179734</v>
      </c>
      <c r="H626" s="70">
        <f t="shared" si="83"/>
        <v>0</v>
      </c>
      <c r="I626" s="40">
        <f>SUM(I605:I621)</f>
        <v>21025.317620548551</v>
      </c>
    </row>
    <row r="627" spans="1:10" s="13" customFormat="1" ht="15" thickBot="1">
      <c r="A627" s="60" t="s">
        <v>83</v>
      </c>
      <c r="B627" s="49">
        <f>B626/$I$626</f>
        <v>0.70040263530354352</v>
      </c>
      <c r="C627" s="49">
        <f t="shared" ref="C627:I627" si="84">C626/$I$626</f>
        <v>0</v>
      </c>
      <c r="D627" s="49">
        <f t="shared" si="84"/>
        <v>0.13221503441643467</v>
      </c>
      <c r="E627" s="49">
        <f t="shared" si="84"/>
        <v>0.13264260135397965</v>
      </c>
      <c r="F627" s="49">
        <f t="shared" si="84"/>
        <v>0</v>
      </c>
      <c r="G627" s="49">
        <f t="shared" si="84"/>
        <v>3.4739728926042303E-2</v>
      </c>
      <c r="H627" s="71">
        <f t="shared" si="84"/>
        <v>0</v>
      </c>
      <c r="I627" s="50">
        <f t="shared" si="84"/>
        <v>1</v>
      </c>
      <c r="J627" s="5"/>
    </row>
    <row r="628" spans="1:1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1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1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10" ht="15">
      <c r="A631" s="27" t="s">
        <v>7</v>
      </c>
      <c r="B631" s="38">
        <v>0.3243741977823878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0.3243741977823878</v>
      </c>
    </row>
    <row r="632" spans="1:10" ht="15">
      <c r="A632" s="28" t="s">
        <v>8</v>
      </c>
      <c r="B632" s="41">
        <v>2.9738698184801735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5">SUM(B632:H632)</f>
        <v>2.9738698184801735</v>
      </c>
    </row>
    <row r="633" spans="1:10" ht="15">
      <c r="A633" s="29" t="s">
        <v>10</v>
      </c>
      <c r="B633" s="44">
        <v>1.0144647813536585</v>
      </c>
      <c r="C633" s="44">
        <v>0</v>
      </c>
      <c r="D633" s="44">
        <v>3.2497825771024571E-3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5"/>
        <v>1.017714563930761</v>
      </c>
    </row>
    <row r="634" spans="1:10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5"/>
        <v>0</v>
      </c>
    </row>
    <row r="635" spans="1:10" ht="15">
      <c r="A635" s="29" t="s">
        <v>16</v>
      </c>
      <c r="B635" s="44">
        <v>292.49105746358771</v>
      </c>
      <c r="C635" s="44">
        <v>1.2641646830461406</v>
      </c>
      <c r="D635" s="44">
        <v>23.568850385799571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5"/>
        <v>317.32407253243343</v>
      </c>
    </row>
    <row r="636" spans="1:10" ht="15">
      <c r="A636" s="28" t="s">
        <v>64</v>
      </c>
      <c r="B636" s="41">
        <v>6.9538359101461307</v>
      </c>
      <c r="C636" s="41">
        <v>0.15693282242903367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5"/>
        <v>7.1107687325751643</v>
      </c>
    </row>
    <row r="637" spans="1:10" ht="15">
      <c r="A637" s="29" t="s">
        <v>54</v>
      </c>
      <c r="B637" s="44">
        <v>0</v>
      </c>
      <c r="C637" s="44">
        <v>0.32331263047967346</v>
      </c>
      <c r="D637" s="44">
        <v>0</v>
      </c>
      <c r="E637" s="44">
        <v>15.692192140280296</v>
      </c>
      <c r="F637" s="44">
        <v>619.72828642083448</v>
      </c>
      <c r="G637" s="44">
        <v>0</v>
      </c>
      <c r="H637" s="45">
        <v>0</v>
      </c>
      <c r="I637" s="40">
        <f t="shared" si="85"/>
        <v>635.74379119159448</v>
      </c>
    </row>
    <row r="638" spans="1:10" ht="15">
      <c r="A638" s="28" t="s">
        <v>12</v>
      </c>
      <c r="B638" s="41">
        <v>0</v>
      </c>
      <c r="C638" s="41">
        <v>0</v>
      </c>
      <c r="D638" s="41">
        <v>0</v>
      </c>
      <c r="E638" s="41">
        <v>23.310172329131486</v>
      </c>
      <c r="F638" s="41">
        <v>0</v>
      </c>
      <c r="G638" s="41">
        <v>0</v>
      </c>
      <c r="H638" s="42">
        <v>0</v>
      </c>
      <c r="I638" s="43">
        <f t="shared" si="85"/>
        <v>23.310172329131486</v>
      </c>
    </row>
    <row r="639" spans="1:10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5"/>
        <v>0</v>
      </c>
    </row>
    <row r="640" spans="1:10" ht="15">
      <c r="A640" s="28" t="s">
        <v>17</v>
      </c>
      <c r="B640" s="41">
        <v>4.9501089240106353</v>
      </c>
      <c r="C640" s="41">
        <v>0</v>
      </c>
      <c r="D640" s="41">
        <v>2.3964624740804994E-2</v>
      </c>
      <c r="E640" s="41">
        <v>0.14581786921832282</v>
      </c>
      <c r="F640" s="41">
        <v>0</v>
      </c>
      <c r="G640" s="41">
        <v>0</v>
      </c>
      <c r="H640" s="42">
        <v>0</v>
      </c>
      <c r="I640" s="43">
        <f t="shared" si="85"/>
        <v>5.1198914179697637</v>
      </c>
    </row>
    <row r="641" spans="1:10" ht="15">
      <c r="A641" s="29" t="s">
        <v>139</v>
      </c>
      <c r="B641" s="44">
        <v>7.2453302805605402</v>
      </c>
      <c r="C641" s="44">
        <v>0</v>
      </c>
      <c r="D641" s="44">
        <v>1.8726015242496179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9.1179318048101585</v>
      </c>
    </row>
    <row r="642" spans="1:10" ht="15">
      <c r="A642" s="28" t="s">
        <v>25</v>
      </c>
      <c r="B642" s="41">
        <v>60.927789662488507</v>
      </c>
      <c r="C642" s="41">
        <v>7.9164906944372629E-2</v>
      </c>
      <c r="D642" s="41">
        <v>1.260248753866849</v>
      </c>
      <c r="E642" s="41">
        <v>101.24290831815175</v>
      </c>
      <c r="F642" s="41">
        <v>0</v>
      </c>
      <c r="G642" s="41">
        <v>34.1411592015249</v>
      </c>
      <c r="H642" s="42">
        <v>0.47900016234831239</v>
      </c>
      <c r="I642" s="43">
        <f t="shared" si="85"/>
        <v>198.13027100532469</v>
      </c>
    </row>
    <row r="643" spans="1:10" ht="15">
      <c r="A643" s="29" t="s">
        <v>24</v>
      </c>
      <c r="B643" s="44">
        <v>10.021021671306373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5"/>
        <v>10.021021671306373</v>
      </c>
    </row>
    <row r="644" spans="1:10" ht="15">
      <c r="A644" s="28" t="s">
        <v>56</v>
      </c>
      <c r="B644" s="41">
        <v>155.12654066644367</v>
      </c>
      <c r="C644" s="41">
        <v>7.0267057971606848</v>
      </c>
      <c r="D644" s="41">
        <v>88.3302307380294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5"/>
        <v>250.48347720163375</v>
      </c>
    </row>
    <row r="645" spans="1:10" ht="15">
      <c r="A645" s="29" t="s">
        <v>22</v>
      </c>
      <c r="B645" s="44">
        <v>111.72114182606967</v>
      </c>
      <c r="C645" s="44">
        <v>0</v>
      </c>
      <c r="D645" s="44">
        <v>0</v>
      </c>
      <c r="E645" s="44">
        <v>0</v>
      </c>
      <c r="F645" s="44">
        <v>1.3698008375848185</v>
      </c>
      <c r="G645" s="44">
        <v>0</v>
      </c>
      <c r="H645" s="45">
        <v>0</v>
      </c>
      <c r="I645" s="40">
        <f t="shared" si="85"/>
        <v>113.09094266365449</v>
      </c>
    </row>
    <row r="646" spans="1:10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5"/>
        <v>0</v>
      </c>
    </row>
    <row r="647" spans="1:10" ht="15">
      <c r="A647" s="30" t="s">
        <v>60</v>
      </c>
      <c r="B647" s="44">
        <v>4.2197855883344344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5"/>
        <v>4.2197855883344344</v>
      </c>
    </row>
    <row r="648" spans="1:10">
      <c r="A648" s="57" t="s">
        <v>23</v>
      </c>
      <c r="B648" s="61">
        <v>4.2197855883344344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85"/>
        <v>4.2197855883344344</v>
      </c>
    </row>
    <row r="649" spans="1:10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85"/>
        <v>0</v>
      </c>
    </row>
    <row r="650" spans="1:10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85"/>
        <v>0</v>
      </c>
    </row>
    <row r="651" spans="1:10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85"/>
        <v>0</v>
      </c>
    </row>
    <row r="652" spans="1:10" ht="15">
      <c r="A652" s="35" t="s">
        <v>26</v>
      </c>
      <c r="B652" s="69">
        <f>SUM(B631:B647)</f>
        <v>657.96932079056387</v>
      </c>
      <c r="C652" s="69">
        <f t="shared" ref="C652:H652" si="86">SUM(C631:C647)</f>
        <v>8.8502808400599058</v>
      </c>
      <c r="D652" s="69">
        <f t="shared" si="86"/>
        <v>115.05914580926336</v>
      </c>
      <c r="E652" s="69">
        <f t="shared" si="86"/>
        <v>140.39109065678184</v>
      </c>
      <c r="F652" s="69">
        <f>SUM(F631:F647)</f>
        <v>621.09808725841924</v>
      </c>
      <c r="G652" s="69">
        <f t="shared" si="86"/>
        <v>34.1411592015249</v>
      </c>
      <c r="H652" s="70">
        <f t="shared" si="86"/>
        <v>0.47900016234831239</v>
      </c>
      <c r="I652" s="40">
        <f>SUM(I631:I647)</f>
        <v>1577.9880847189615</v>
      </c>
    </row>
    <row r="653" spans="1:10" s="13" customFormat="1" ht="15" thickBot="1">
      <c r="A653" s="60" t="s">
        <v>83</v>
      </c>
      <c r="B653" s="49">
        <f>B652/$I$652</f>
        <v>0.41696723008383657</v>
      </c>
      <c r="C653" s="49">
        <f t="shared" ref="C653:I653" si="87">C652/$I$652</f>
        <v>5.6085853408938341E-3</v>
      </c>
      <c r="D653" s="49">
        <f t="shared" si="87"/>
        <v>7.291509164326504E-2</v>
      </c>
      <c r="E653" s="49">
        <f t="shared" si="87"/>
        <v>8.8968409848155086E-2</v>
      </c>
      <c r="F653" s="49">
        <f t="shared" si="87"/>
        <v>0.39360125293280418</v>
      </c>
      <c r="G653" s="49">
        <f t="shared" si="87"/>
        <v>2.163587896014146E-2</v>
      </c>
      <c r="H653" s="71">
        <f t="shared" si="87"/>
        <v>3.0355119090371454E-4</v>
      </c>
      <c r="I653" s="50">
        <f t="shared" si="87"/>
        <v>1</v>
      </c>
      <c r="J653" s="5"/>
    </row>
    <row r="655" spans="1:10" s="6" customFormat="1">
      <c r="J655" s="5"/>
    </row>
    <row r="656" spans="1:10" s="6" customFormat="1">
      <c r="J656" s="5"/>
    </row>
    <row r="657" spans="10:10" s="6" customFormat="1">
      <c r="J657" s="5"/>
    </row>
    <row r="658" spans="10:10" s="6" customFormat="1">
      <c r="J658" s="5"/>
    </row>
    <row r="659" spans="10:10" s="6" customFormat="1">
      <c r="J659" s="5"/>
    </row>
    <row r="660" spans="10:10" s="6" customFormat="1">
      <c r="J660" s="5"/>
    </row>
    <row r="661" spans="10:10" s="6" customFormat="1">
      <c r="J661" s="5"/>
    </row>
    <row r="662" spans="10:10" s="6" customFormat="1">
      <c r="J662" s="5"/>
    </row>
    <row r="663" spans="10:10" s="6" customFormat="1">
      <c r="J663" s="5"/>
    </row>
    <row r="664" spans="10:10" s="6" customFormat="1">
      <c r="J664" s="5"/>
    </row>
    <row r="665" spans="10:10" s="6" customFormat="1">
      <c r="J665" s="5"/>
    </row>
    <row r="666" spans="10:10" s="6" customFormat="1">
      <c r="J666" s="5"/>
    </row>
    <row r="667" spans="10:10" s="6" customFormat="1">
      <c r="J667" s="5"/>
    </row>
    <row r="668" spans="10:10" s="6" customFormat="1">
      <c r="J668" s="5"/>
    </row>
    <row r="669" spans="10:10" s="6" customFormat="1">
      <c r="J669" s="5"/>
    </row>
    <row r="670" spans="10:10" s="6" customFormat="1">
      <c r="J670" s="5"/>
    </row>
    <row r="671" spans="10:10" s="6" customFormat="1">
      <c r="J671" s="5"/>
    </row>
    <row r="672" spans="10:10" s="6" customFormat="1">
      <c r="J672" s="5"/>
    </row>
    <row r="673" spans="10:10" s="6" customFormat="1">
      <c r="J673" s="5"/>
    </row>
    <row r="674" spans="10:10" s="6" customFormat="1">
      <c r="J674" s="5"/>
    </row>
    <row r="675" spans="10:10" s="6" customFormat="1">
      <c r="J675" s="5"/>
    </row>
    <row r="676" spans="10:10" s="6" customFormat="1">
      <c r="J676" s="5"/>
    </row>
    <row r="677" spans="10:10" s="6" customFormat="1">
      <c r="J677" s="5"/>
    </row>
    <row r="678" spans="10:10" s="6" customFormat="1">
      <c r="J678" s="5"/>
    </row>
    <row r="679" spans="10:10" s="6" customFormat="1">
      <c r="J679" s="5"/>
    </row>
    <row r="680" spans="10:10" s="6" customFormat="1">
      <c r="J680" s="5"/>
    </row>
    <row r="681" spans="10:10" s="6" customFormat="1">
      <c r="J681" s="5"/>
    </row>
    <row r="682" spans="10:10" s="6" customFormat="1">
      <c r="J682" s="5"/>
    </row>
    <row r="683" spans="10:10" s="6" customFormat="1">
      <c r="J683" s="5"/>
    </row>
    <row r="684" spans="10:10" s="6" customFormat="1">
      <c r="J684" s="5"/>
    </row>
    <row r="685" spans="10:10" s="6" customFormat="1">
      <c r="J685" s="5"/>
    </row>
    <row r="686" spans="10:10" s="6" customFormat="1">
      <c r="J686" s="5"/>
    </row>
    <row r="687" spans="10:10" s="6" customFormat="1">
      <c r="J687" s="5"/>
    </row>
    <row r="688" spans="10:10" s="6" customFormat="1">
      <c r="J688" s="5"/>
    </row>
    <row r="689" spans="10:10" s="6" customFormat="1">
      <c r="J689" s="5"/>
    </row>
    <row r="690" spans="10:10" s="6" customFormat="1">
      <c r="J690" s="5"/>
    </row>
    <row r="691" spans="10:10" s="6" customFormat="1">
      <c r="J691" s="5"/>
    </row>
    <row r="692" spans="10:10" s="6" customFormat="1">
      <c r="J692" s="5"/>
    </row>
    <row r="693" spans="10:10" s="6" customFormat="1">
      <c r="J693" s="5"/>
    </row>
    <row r="694" spans="10:10" s="6" customFormat="1">
      <c r="J694" s="5"/>
    </row>
    <row r="695" spans="10:10" s="6" customFormat="1">
      <c r="J695" s="5"/>
    </row>
    <row r="696" spans="10:10" s="6" customFormat="1">
      <c r="J696" s="5"/>
    </row>
    <row r="697" spans="10:10" s="6" customFormat="1">
      <c r="J697" s="5"/>
    </row>
    <row r="698" spans="10:10" s="6" customFormat="1">
      <c r="J698" s="5"/>
    </row>
    <row r="699" spans="10:10" s="6" customFormat="1">
      <c r="J699" s="5"/>
    </row>
    <row r="700" spans="10:10" s="6" customFormat="1">
      <c r="J700" s="5"/>
    </row>
    <row r="701" spans="10:10" s="6" customFormat="1">
      <c r="J701" s="5"/>
    </row>
    <row r="702" spans="10:10" s="6" customFormat="1">
      <c r="J702" s="5"/>
    </row>
    <row r="703" spans="10:10" s="6" customFormat="1">
      <c r="J703" s="5"/>
    </row>
    <row r="704" spans="10:10" s="6" customFormat="1">
      <c r="J704" s="5"/>
    </row>
    <row r="705" spans="10:10" s="6" customFormat="1">
      <c r="J705" s="5"/>
    </row>
    <row r="706" spans="10:10" s="6" customFormat="1">
      <c r="J706" s="5"/>
    </row>
    <row r="707" spans="10:10" s="6" customFormat="1">
      <c r="J707" s="5"/>
    </row>
    <row r="708" spans="10:10" s="6" customFormat="1">
      <c r="J708" s="5"/>
    </row>
    <row r="709" spans="10:10" s="6" customFormat="1">
      <c r="J709" s="5"/>
    </row>
    <row r="710" spans="10:10" s="6" customFormat="1">
      <c r="J710" s="5"/>
    </row>
    <row r="711" spans="10:10" s="6" customFormat="1">
      <c r="J711" s="5"/>
    </row>
    <row r="712" spans="10:10" s="6" customFormat="1">
      <c r="J712" s="5"/>
    </row>
    <row r="713" spans="10:10" s="6" customFormat="1">
      <c r="J713" s="5"/>
    </row>
    <row r="714" spans="10:10" s="6" customFormat="1">
      <c r="J714" s="5"/>
    </row>
    <row r="715" spans="10:10" s="6" customFormat="1">
      <c r="J715" s="5"/>
    </row>
    <row r="716" spans="10:10" s="6" customFormat="1">
      <c r="J716" s="5"/>
    </row>
    <row r="717" spans="10:10" s="6" customFormat="1">
      <c r="J717" s="5"/>
    </row>
    <row r="718" spans="10:10" s="6" customFormat="1">
      <c r="J718" s="5"/>
    </row>
    <row r="719" spans="10:10" s="6" customFormat="1">
      <c r="J719" s="5"/>
    </row>
    <row r="720" spans="10:10" s="6" customFormat="1">
      <c r="J720" s="5"/>
    </row>
    <row r="721" spans="10:10" s="6" customFormat="1">
      <c r="J721" s="5"/>
    </row>
    <row r="722" spans="10:10" s="6" customFormat="1">
      <c r="J722" s="5"/>
    </row>
    <row r="723" spans="10:10" s="6" customFormat="1">
      <c r="J723" s="5"/>
    </row>
    <row r="724" spans="10:10" s="6" customFormat="1">
      <c r="J724" s="5"/>
    </row>
    <row r="725" spans="10:10" s="6" customFormat="1">
      <c r="J725" s="5"/>
    </row>
    <row r="726" spans="10:10" s="6" customFormat="1">
      <c r="J726" s="5"/>
    </row>
    <row r="727" spans="10:10" s="6" customFormat="1">
      <c r="J727" s="5"/>
    </row>
    <row r="728" spans="10:10" s="6" customFormat="1">
      <c r="J728" s="5"/>
    </row>
    <row r="729" spans="10:10" s="6" customFormat="1">
      <c r="J729" s="5"/>
    </row>
    <row r="730" spans="10:10" s="6" customFormat="1">
      <c r="J730" s="5"/>
    </row>
    <row r="731" spans="10:10" s="6" customFormat="1">
      <c r="J731" s="5"/>
    </row>
    <row r="732" spans="10:10" s="6" customFormat="1">
      <c r="J732" s="5"/>
    </row>
    <row r="733" spans="10:10" s="6" customFormat="1">
      <c r="J733" s="5"/>
    </row>
    <row r="734" spans="10:10" s="6" customFormat="1">
      <c r="J734" s="5"/>
    </row>
    <row r="735" spans="10:10" s="6" customFormat="1">
      <c r="J735" s="5"/>
    </row>
    <row r="736" spans="10:10" s="6" customFormat="1">
      <c r="J736" s="5"/>
    </row>
    <row r="737" spans="10:10" s="6" customFormat="1">
      <c r="J737" s="5"/>
    </row>
    <row r="738" spans="10:10" s="6" customFormat="1">
      <c r="J738" s="5"/>
    </row>
    <row r="739" spans="10:10" s="6" customFormat="1">
      <c r="J739" s="5"/>
    </row>
    <row r="740" spans="10:10" s="6" customFormat="1">
      <c r="J740" s="5"/>
    </row>
    <row r="741" spans="10:10" s="6" customFormat="1">
      <c r="J741" s="5"/>
    </row>
    <row r="742" spans="10:10" s="6" customFormat="1">
      <c r="J742" s="5"/>
    </row>
    <row r="743" spans="10:10" s="6" customFormat="1">
      <c r="J743" s="5"/>
    </row>
    <row r="744" spans="10:10" s="6" customFormat="1">
      <c r="J744" s="5"/>
    </row>
    <row r="745" spans="10:10" s="6" customFormat="1">
      <c r="J745" s="5"/>
    </row>
    <row r="746" spans="10:10" s="6" customFormat="1">
      <c r="J746" s="5"/>
    </row>
    <row r="747" spans="10:10" s="6" customFormat="1">
      <c r="J747" s="5"/>
    </row>
    <row r="748" spans="10:10" s="6" customFormat="1">
      <c r="J748" s="5"/>
    </row>
    <row r="749" spans="10:10" s="6" customFormat="1">
      <c r="J749" s="5"/>
    </row>
    <row r="750" spans="10:10" s="6" customFormat="1">
      <c r="J750" s="5"/>
    </row>
    <row r="751" spans="10:10" s="6" customFormat="1">
      <c r="J751" s="5"/>
    </row>
    <row r="752" spans="10:10" s="6" customFormat="1">
      <c r="J752" s="5"/>
    </row>
    <row r="753" spans="10:10" s="6" customFormat="1">
      <c r="J753" s="5"/>
    </row>
    <row r="754" spans="10:10" s="6" customFormat="1">
      <c r="J754" s="5"/>
    </row>
    <row r="755" spans="10:10" s="6" customFormat="1">
      <c r="J755" s="5"/>
    </row>
    <row r="756" spans="10:10" s="6" customFormat="1">
      <c r="J756" s="5"/>
    </row>
    <row r="757" spans="10:10" s="6" customFormat="1">
      <c r="J757" s="5"/>
    </row>
    <row r="758" spans="10:10" s="6" customFormat="1">
      <c r="J758" s="5"/>
    </row>
    <row r="759" spans="10:10" s="6" customFormat="1">
      <c r="J759" s="5"/>
    </row>
    <row r="760" spans="10:10" s="6" customFormat="1">
      <c r="J760" s="5"/>
    </row>
    <row r="761" spans="10:10" s="6" customFormat="1">
      <c r="J761" s="5"/>
    </row>
    <row r="762" spans="10:10" s="6" customFormat="1">
      <c r="J762" s="5"/>
    </row>
    <row r="763" spans="10:10" s="6" customFormat="1">
      <c r="J763" s="5"/>
    </row>
    <row r="764" spans="10:10" s="6" customFormat="1">
      <c r="J764" s="5"/>
    </row>
    <row r="765" spans="10:10" s="6" customFormat="1">
      <c r="J765" s="5"/>
    </row>
    <row r="766" spans="10:10" s="6" customFormat="1">
      <c r="J766" s="5"/>
    </row>
    <row r="767" spans="10:10" s="6" customFormat="1">
      <c r="J767" s="5"/>
    </row>
    <row r="768" spans="10:10" s="6" customFormat="1">
      <c r="J768" s="5"/>
    </row>
    <row r="769" spans="10:10" s="6" customFormat="1">
      <c r="J769" s="5"/>
    </row>
    <row r="770" spans="10:10" s="6" customFormat="1">
      <c r="J770" s="5"/>
    </row>
    <row r="771" spans="10:10" s="6" customFormat="1">
      <c r="J771" s="5"/>
    </row>
    <row r="772" spans="10:10" s="6" customFormat="1">
      <c r="J772" s="5"/>
    </row>
    <row r="773" spans="10:10" s="6" customFormat="1">
      <c r="J773" s="5"/>
    </row>
    <row r="774" spans="10:10" s="6" customFormat="1">
      <c r="J774" s="5"/>
    </row>
    <row r="775" spans="10:10" s="6" customFormat="1">
      <c r="J775" s="5"/>
    </row>
    <row r="776" spans="10:10" s="6" customFormat="1">
      <c r="J776" s="5"/>
    </row>
    <row r="777" spans="10:10" s="6" customFormat="1">
      <c r="J777" s="5"/>
    </row>
    <row r="778" spans="10:10" s="6" customFormat="1">
      <c r="J778" s="5"/>
    </row>
    <row r="779" spans="10:10" s="6" customFormat="1">
      <c r="J779" s="5"/>
    </row>
    <row r="780" spans="10:10" s="6" customFormat="1">
      <c r="J780" s="5"/>
    </row>
    <row r="781" spans="10:10" s="6" customFormat="1">
      <c r="J781" s="5"/>
    </row>
    <row r="782" spans="10:10" s="6" customFormat="1">
      <c r="J782" s="5"/>
    </row>
    <row r="783" spans="10:10" s="6" customFormat="1">
      <c r="J783" s="5"/>
    </row>
    <row r="784" spans="10:10" s="6" customFormat="1">
      <c r="J784" s="5"/>
    </row>
    <row r="785" spans="10:10" s="6" customFormat="1">
      <c r="J785" s="5"/>
    </row>
    <row r="786" spans="10:10" s="6" customFormat="1">
      <c r="J786" s="5"/>
    </row>
    <row r="787" spans="10:10" s="6" customFormat="1">
      <c r="J787" s="5"/>
    </row>
    <row r="788" spans="10:10" s="6" customFormat="1">
      <c r="J788" s="5"/>
    </row>
    <row r="789" spans="10:10" s="6" customFormat="1">
      <c r="J789" s="5"/>
    </row>
    <row r="790" spans="10:10" s="6" customFormat="1">
      <c r="J790" s="5"/>
    </row>
    <row r="791" spans="10:10" s="6" customFormat="1">
      <c r="J791" s="5"/>
    </row>
    <row r="792" spans="10:10" s="6" customFormat="1">
      <c r="J792" s="5"/>
    </row>
    <row r="793" spans="10:10" s="6" customFormat="1">
      <c r="J793" s="5"/>
    </row>
    <row r="794" spans="10:10" s="6" customFormat="1">
      <c r="J794" s="5"/>
    </row>
    <row r="795" spans="10:10" s="6" customFormat="1">
      <c r="J795" s="5"/>
    </row>
    <row r="796" spans="10:10" s="6" customFormat="1">
      <c r="J796" s="5"/>
    </row>
    <row r="797" spans="10:10" s="6" customFormat="1">
      <c r="J797" s="5"/>
    </row>
    <row r="798" spans="10:10" s="6" customFormat="1">
      <c r="J798" s="5"/>
    </row>
    <row r="799" spans="10:10" s="6" customFormat="1">
      <c r="J799" s="5"/>
    </row>
    <row r="800" spans="10:10" s="6" customFormat="1">
      <c r="J800" s="5"/>
    </row>
    <row r="801" spans="10:10" s="6" customFormat="1">
      <c r="J801" s="5"/>
    </row>
    <row r="802" spans="10:10" s="6" customFormat="1">
      <c r="J802" s="5"/>
    </row>
    <row r="803" spans="10:10" s="6" customFormat="1">
      <c r="J803" s="5"/>
    </row>
    <row r="804" spans="10:10" s="6" customFormat="1">
      <c r="J804" s="5"/>
    </row>
    <row r="805" spans="10:10" s="6" customFormat="1">
      <c r="J805" s="5"/>
    </row>
    <row r="806" spans="10:10" s="6" customFormat="1">
      <c r="J806" s="5"/>
    </row>
    <row r="807" spans="10:10" s="6" customFormat="1">
      <c r="J807" s="5"/>
    </row>
    <row r="808" spans="10:10" s="6" customFormat="1">
      <c r="J808" s="5"/>
    </row>
    <row r="809" spans="10:10" s="6" customFormat="1">
      <c r="J809" s="5"/>
    </row>
    <row r="810" spans="10:10" s="6" customFormat="1">
      <c r="J810" s="5"/>
    </row>
    <row r="811" spans="10:10" s="6" customFormat="1">
      <c r="J811" s="5"/>
    </row>
    <row r="812" spans="10:10" s="6" customFormat="1">
      <c r="J812" s="5"/>
    </row>
    <row r="813" spans="10:10" s="6" customFormat="1">
      <c r="J813" s="5"/>
    </row>
    <row r="814" spans="10:10" s="6" customFormat="1">
      <c r="J814" s="5"/>
    </row>
    <row r="815" spans="10:10" s="6" customFormat="1">
      <c r="J815" s="5"/>
    </row>
    <row r="816" spans="10:10" s="6" customFormat="1">
      <c r="J816" s="5"/>
    </row>
    <row r="817" spans="10:10" s="6" customFormat="1">
      <c r="J817" s="5"/>
    </row>
    <row r="818" spans="10:10" s="6" customFormat="1">
      <c r="J818" s="5"/>
    </row>
    <row r="819" spans="10:10" s="6" customFormat="1">
      <c r="J819" s="5"/>
    </row>
    <row r="820" spans="10:10" s="6" customFormat="1">
      <c r="J820" s="5"/>
    </row>
    <row r="821" spans="10:10" s="6" customFormat="1">
      <c r="J821" s="5"/>
    </row>
    <row r="822" spans="10:10" s="6" customFormat="1">
      <c r="J822" s="5"/>
    </row>
    <row r="823" spans="10:10" s="6" customFormat="1">
      <c r="J823" s="5"/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1" bestFit="1" customWidth="1"/>
    <col min="2" max="9" width="15.625" style="1" customWidth="1"/>
    <col min="10" max="10" width="15.625" style="5" customWidth="1"/>
    <col min="11" max="11" width="36.625" style="1" customWidth="1"/>
    <col min="12" max="20" width="15.625" style="1" customWidth="1"/>
    <col min="21" max="21" width="36.625" style="1" customWidth="1"/>
    <col min="22" max="35" width="14.625" style="1" customWidth="1"/>
    <col min="36" max="16384" width="11" style="1"/>
  </cols>
  <sheetData>
    <row r="1" spans="1:11" s="51" customFormat="1" ht="15" customHeight="1" thickTop="1">
      <c r="A1" s="417" t="s">
        <v>107</v>
      </c>
      <c r="B1" s="418"/>
      <c r="C1" s="418"/>
      <c r="D1" s="418"/>
      <c r="E1" s="418"/>
      <c r="F1" s="418"/>
      <c r="G1" s="418"/>
      <c r="H1" s="418"/>
      <c r="I1" s="419"/>
      <c r="J1"/>
    </row>
    <row r="2" spans="1:11" s="51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/>
    </row>
    <row r="3" spans="1:11" s="51" customFormat="1" ht="36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/>
    </row>
    <row r="4" spans="1:11" s="51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/>
    </row>
    <row r="5" spans="1:11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3"/>
    </row>
    <row r="6" spans="1:11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1" ht="13.5" customHeight="1">
      <c r="A7" s="27" t="s">
        <v>7</v>
      </c>
      <c r="B7" s="38">
        <f>B33+B85</f>
        <v>84.499966084581274</v>
      </c>
      <c r="C7" s="38">
        <f t="shared" ref="C7:E7" si="0">C33+C85</f>
        <v>0</v>
      </c>
      <c r="D7" s="38">
        <f t="shared" si="0"/>
        <v>10.172129573187243</v>
      </c>
      <c r="E7" s="38">
        <f t="shared" si="0"/>
        <v>0</v>
      </c>
      <c r="F7" s="38">
        <f>F59+F85</f>
        <v>7.6377374975694963</v>
      </c>
      <c r="G7" s="38">
        <f t="shared" ref="G7:H22" si="1">G33+G85</f>
        <v>0</v>
      </c>
      <c r="H7" s="39">
        <f t="shared" si="1"/>
        <v>0</v>
      </c>
      <c r="I7" s="40">
        <f>SUM(B7:H7)</f>
        <v>102.30983315533803</v>
      </c>
      <c r="K7" s="1">
        <v>0</v>
      </c>
    </row>
    <row r="8" spans="1:11" ht="13.5" customHeight="1">
      <c r="A8" s="28" t="s">
        <v>8</v>
      </c>
      <c r="B8" s="41">
        <f t="shared" ref="B8:E23" si="2">B34+B86</f>
        <v>114.51050671526122</v>
      </c>
      <c r="C8" s="41">
        <f t="shared" si="2"/>
        <v>0</v>
      </c>
      <c r="D8" s="41">
        <f t="shared" si="2"/>
        <v>995.58384202195919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1110.0943487372203</v>
      </c>
      <c r="K8" s="1">
        <v>0</v>
      </c>
    </row>
    <row r="9" spans="1:11" ht="13.5" customHeight="1">
      <c r="A9" s="29" t="s">
        <v>10</v>
      </c>
      <c r="B9" s="44">
        <f t="shared" si="2"/>
        <v>98.621481186326633</v>
      </c>
      <c r="C9" s="44">
        <f t="shared" si="2"/>
        <v>0</v>
      </c>
      <c r="D9" s="44">
        <f t="shared" si="2"/>
        <v>429.14642000546081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527.76790119178747</v>
      </c>
      <c r="K9" s="1">
        <v>0</v>
      </c>
    </row>
    <row r="10" spans="1:11" ht="13.5" customHeight="1">
      <c r="A10" s="28" t="s">
        <v>52</v>
      </c>
      <c r="B10" s="41">
        <f t="shared" si="2"/>
        <v>0</v>
      </c>
      <c r="C10" s="41">
        <f t="shared" si="2"/>
        <v>0</v>
      </c>
      <c r="D10" s="41">
        <f t="shared" si="2"/>
        <v>427.03289281800232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427.03289281800232</v>
      </c>
      <c r="K10" s="1">
        <v>0</v>
      </c>
    </row>
    <row r="11" spans="1:11" ht="13.5" customHeight="1">
      <c r="A11" s="29" t="s">
        <v>16</v>
      </c>
      <c r="B11" s="44">
        <f t="shared" si="2"/>
        <v>2777.5683262673442</v>
      </c>
      <c r="C11" s="44">
        <f t="shared" si="2"/>
        <v>286.49020761806656</v>
      </c>
      <c r="D11" s="44">
        <f t="shared" si="2"/>
        <v>603.39380425378545</v>
      </c>
      <c r="E11" s="44">
        <f t="shared" si="2"/>
        <v>51.221974061624898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3718.6743122008211</v>
      </c>
      <c r="K11" s="1">
        <v>0</v>
      </c>
    </row>
    <row r="12" spans="1:11" ht="13.5" customHeight="1">
      <c r="A12" s="28" t="s">
        <v>64</v>
      </c>
      <c r="B12" s="41">
        <f t="shared" si="2"/>
        <v>8912.8667279882575</v>
      </c>
      <c r="C12" s="41">
        <f t="shared" si="2"/>
        <v>60.341293550930772</v>
      </c>
      <c r="D12" s="41">
        <f t="shared" si="2"/>
        <v>631.11934822110379</v>
      </c>
      <c r="E12" s="41">
        <f t="shared" si="2"/>
        <v>0.80091873166618988</v>
      </c>
      <c r="F12" s="41">
        <f t="shared" si="3"/>
        <v>0</v>
      </c>
      <c r="G12" s="41">
        <f t="shared" si="1"/>
        <v>0</v>
      </c>
      <c r="H12" s="42">
        <f t="shared" si="1"/>
        <v>0</v>
      </c>
      <c r="I12" s="43">
        <f t="shared" si="4"/>
        <v>9605.1282884919583</v>
      </c>
      <c r="K12" s="1">
        <v>0</v>
      </c>
    </row>
    <row r="13" spans="1:11" ht="13.5" customHeight="1">
      <c r="A13" s="29" t="s">
        <v>54</v>
      </c>
      <c r="B13" s="44">
        <f t="shared" si="2"/>
        <v>1.7656331524708704E-2</v>
      </c>
      <c r="C13" s="44">
        <f t="shared" si="2"/>
        <v>0.64704185250340729</v>
      </c>
      <c r="D13" s="44">
        <f t="shared" si="2"/>
        <v>1.063288497449266</v>
      </c>
      <c r="E13" s="44">
        <f t="shared" si="2"/>
        <v>743.95176899151568</v>
      </c>
      <c r="F13" s="44">
        <f t="shared" si="3"/>
        <v>17479.401348801646</v>
      </c>
      <c r="G13" s="44">
        <f t="shared" si="1"/>
        <v>0</v>
      </c>
      <c r="H13" s="45">
        <f t="shared" si="1"/>
        <v>0</v>
      </c>
      <c r="I13" s="40">
        <f t="shared" si="4"/>
        <v>18225.081104474641</v>
      </c>
      <c r="K13" s="1">
        <v>0</v>
      </c>
    </row>
    <row r="14" spans="1:11" ht="13.5" customHeight="1">
      <c r="A14" s="28" t="s">
        <v>12</v>
      </c>
      <c r="B14" s="41">
        <f t="shared" si="2"/>
        <v>3.681758697070962E-3</v>
      </c>
      <c r="C14" s="41">
        <f t="shared" si="2"/>
        <v>0.11252472457207277</v>
      </c>
      <c r="D14" s="41">
        <f t="shared" si="2"/>
        <v>4.5974177388801871E-2</v>
      </c>
      <c r="E14" s="41">
        <f t="shared" si="2"/>
        <v>33.069072599709166</v>
      </c>
      <c r="F14" s="41">
        <f t="shared" si="3"/>
        <v>6622.181510777219</v>
      </c>
      <c r="G14" s="41">
        <f t="shared" si="1"/>
        <v>0</v>
      </c>
      <c r="H14" s="42">
        <f t="shared" si="1"/>
        <v>0</v>
      </c>
      <c r="I14" s="43">
        <f t="shared" si="4"/>
        <v>6655.4127640375864</v>
      </c>
      <c r="K14" s="1">
        <v>0</v>
      </c>
    </row>
    <row r="15" spans="1:11" ht="13.5" customHeight="1">
      <c r="A15" s="29" t="s">
        <v>55</v>
      </c>
      <c r="B15" s="44">
        <f t="shared" si="2"/>
        <v>0</v>
      </c>
      <c r="C15" s="44">
        <f t="shared" si="2"/>
        <v>0</v>
      </c>
      <c r="D15" s="44">
        <f t="shared" si="2"/>
        <v>1.0857474737929749</v>
      </c>
      <c r="E15" s="44">
        <f t="shared" si="2"/>
        <v>22.382868324996682</v>
      </c>
      <c r="F15" s="44">
        <f t="shared" si="3"/>
        <v>1231.7265522924972</v>
      </c>
      <c r="G15" s="44">
        <f t="shared" si="1"/>
        <v>0</v>
      </c>
      <c r="H15" s="45">
        <f t="shared" si="1"/>
        <v>0</v>
      </c>
      <c r="I15" s="40">
        <f t="shared" si="4"/>
        <v>1255.1951680912869</v>
      </c>
      <c r="K15" s="1">
        <v>0</v>
      </c>
    </row>
    <row r="16" spans="1:11" ht="13.5" customHeight="1">
      <c r="A16" s="28" t="s">
        <v>17</v>
      </c>
      <c r="B16" s="41">
        <f t="shared" si="2"/>
        <v>459.63777956387065</v>
      </c>
      <c r="C16" s="41">
        <f t="shared" si="2"/>
        <v>27.051187022505268</v>
      </c>
      <c r="D16" s="41">
        <f t="shared" si="2"/>
        <v>103.42494890204169</v>
      </c>
      <c r="E16" s="41">
        <f t="shared" si="2"/>
        <v>21.787559015051919</v>
      </c>
      <c r="F16" s="41">
        <f t="shared" si="3"/>
        <v>52.17140365969675</v>
      </c>
      <c r="G16" s="41">
        <f t="shared" si="1"/>
        <v>0</v>
      </c>
      <c r="H16" s="42">
        <f t="shared" si="1"/>
        <v>0</v>
      </c>
      <c r="I16" s="43">
        <f t="shared" si="4"/>
        <v>664.07287816316625</v>
      </c>
      <c r="K16" s="1">
        <v>0</v>
      </c>
    </row>
    <row r="17" spans="1:21" ht="13.5" customHeight="1">
      <c r="A17" s="29" t="s">
        <v>139</v>
      </c>
      <c r="B17" s="44">
        <f t="shared" si="2"/>
        <v>2144.7974371532</v>
      </c>
      <c r="C17" s="44">
        <f t="shared" si="2"/>
        <v>2910.0595755180534</v>
      </c>
      <c r="D17" s="44">
        <f t="shared" si="2"/>
        <v>1862.4565788473731</v>
      </c>
      <c r="E17" s="44">
        <f t="shared" si="2"/>
        <v>73.160856695536879</v>
      </c>
      <c r="F17" s="44">
        <f t="shared" si="3"/>
        <v>0</v>
      </c>
      <c r="G17" s="44">
        <f t="shared" si="1"/>
        <v>0</v>
      </c>
      <c r="H17" s="45">
        <f t="shared" si="1"/>
        <v>0</v>
      </c>
      <c r="I17" s="40">
        <f t="shared" si="4"/>
        <v>6990.4744482141623</v>
      </c>
      <c r="K17" s="1">
        <v>0</v>
      </c>
    </row>
    <row r="18" spans="1:21" ht="13.5" customHeight="1">
      <c r="A18" s="28" t="s">
        <v>25</v>
      </c>
      <c r="B18" s="41">
        <f t="shared" si="2"/>
        <v>2318.2289501787427</v>
      </c>
      <c r="C18" s="41">
        <f t="shared" si="2"/>
        <v>30.105887534910657</v>
      </c>
      <c r="D18" s="41">
        <f t="shared" si="2"/>
        <v>4128.3837312849228</v>
      </c>
      <c r="E18" s="41">
        <f t="shared" si="2"/>
        <v>7398.3613406959976</v>
      </c>
      <c r="F18" s="41">
        <f t="shared" si="3"/>
        <v>1608.0928211383289</v>
      </c>
      <c r="G18" s="41">
        <f t="shared" si="1"/>
        <v>2430.0815414770741</v>
      </c>
      <c r="H18" s="42">
        <f t="shared" si="1"/>
        <v>132.86665558283158</v>
      </c>
      <c r="I18" s="43">
        <f t="shared" si="4"/>
        <v>18046.120927892807</v>
      </c>
      <c r="K18" s="1">
        <v>0</v>
      </c>
    </row>
    <row r="19" spans="1:21" ht="13.5" customHeight="1">
      <c r="A19" s="29" t="s">
        <v>24</v>
      </c>
      <c r="B19" s="44">
        <f t="shared" si="2"/>
        <v>867.94143939522928</v>
      </c>
      <c r="C19" s="44">
        <f t="shared" si="2"/>
        <v>2.8196794423364291</v>
      </c>
      <c r="D19" s="44">
        <f t="shared" si="2"/>
        <v>122.08364533416751</v>
      </c>
      <c r="E19" s="44">
        <f t="shared" si="2"/>
        <v>0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992.84476417173323</v>
      </c>
      <c r="K19" s="1">
        <v>0</v>
      </c>
    </row>
    <row r="20" spans="1:21" ht="13.5" customHeight="1">
      <c r="A20" s="28" t="s">
        <v>56</v>
      </c>
      <c r="B20" s="41">
        <f t="shared" si="2"/>
        <v>4191.5578466852303</v>
      </c>
      <c r="C20" s="41">
        <f t="shared" si="2"/>
        <v>17.141071677295436</v>
      </c>
      <c r="D20" s="41">
        <f t="shared" si="2"/>
        <v>537.21496668473731</v>
      </c>
      <c r="E20" s="41">
        <f t="shared" si="2"/>
        <v>3.5789400066462616E-4</v>
      </c>
      <c r="F20" s="41">
        <f t="shared" si="3"/>
        <v>0.35853475000000001</v>
      </c>
      <c r="G20" s="41">
        <f t="shared" si="1"/>
        <v>0</v>
      </c>
      <c r="H20" s="42">
        <f t="shared" si="1"/>
        <v>0</v>
      </c>
      <c r="I20" s="43">
        <f t="shared" si="4"/>
        <v>4746.2727776912634</v>
      </c>
      <c r="K20" s="1">
        <v>0</v>
      </c>
    </row>
    <row r="21" spans="1:21" ht="13.5" customHeight="1">
      <c r="A21" s="29" t="s">
        <v>22</v>
      </c>
      <c r="B21" s="44">
        <f t="shared" si="2"/>
        <v>602.56156941647623</v>
      </c>
      <c r="C21" s="44">
        <f t="shared" si="2"/>
        <v>635.96588897933975</v>
      </c>
      <c r="D21" s="44">
        <f t="shared" si="2"/>
        <v>377.13251408983302</v>
      </c>
      <c r="E21" s="44">
        <f t="shared" si="2"/>
        <v>3.1546574724217322</v>
      </c>
      <c r="F21" s="44">
        <f t="shared" si="3"/>
        <v>85.791078168880489</v>
      </c>
      <c r="G21" s="44">
        <f t="shared" si="1"/>
        <v>0</v>
      </c>
      <c r="H21" s="45">
        <f t="shared" si="1"/>
        <v>0</v>
      </c>
      <c r="I21" s="40">
        <f t="shared" si="4"/>
        <v>1704.6057081269512</v>
      </c>
      <c r="K21" s="1">
        <v>0</v>
      </c>
    </row>
    <row r="22" spans="1:21" ht="13.5" customHeight="1">
      <c r="A22" s="28" t="s">
        <v>21</v>
      </c>
      <c r="B22" s="41">
        <f t="shared" si="2"/>
        <v>75.710578553064082</v>
      </c>
      <c r="C22" s="41">
        <f t="shared" si="2"/>
        <v>0.27341104706274427</v>
      </c>
      <c r="D22" s="41">
        <f t="shared" si="2"/>
        <v>118.89211105699019</v>
      </c>
      <c r="E22" s="41">
        <f t="shared" si="2"/>
        <v>0.27341104706274427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195.14951170417979</v>
      </c>
      <c r="K22" s="1">
        <v>0</v>
      </c>
    </row>
    <row r="23" spans="1:21" ht="13.5" customHeight="1">
      <c r="A23" s="30" t="s">
        <v>60</v>
      </c>
      <c r="B23" s="44">
        <f t="shared" si="2"/>
        <v>249.73633995887988</v>
      </c>
      <c r="C23" s="44">
        <f t="shared" si="2"/>
        <v>0</v>
      </c>
      <c r="D23" s="44">
        <f t="shared" si="2"/>
        <v>234.69813175870436</v>
      </c>
      <c r="E23" s="44">
        <f t="shared" si="2"/>
        <v>0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484.43447171758424</v>
      </c>
      <c r="K23" s="1">
        <v>0</v>
      </c>
    </row>
    <row r="24" spans="1:21" ht="13.5" customHeight="1">
      <c r="A24" s="57" t="s">
        <v>23</v>
      </c>
      <c r="B24" s="61">
        <f t="shared" ref="B24:E27" si="6">B50+B102</f>
        <v>249.73633995887988</v>
      </c>
      <c r="C24" s="61">
        <f t="shared" si="6"/>
        <v>0</v>
      </c>
      <c r="D24" s="61">
        <f t="shared" si="6"/>
        <v>234.69813175870436</v>
      </c>
      <c r="E24" s="61">
        <f t="shared" si="6"/>
        <v>0</v>
      </c>
      <c r="F24" s="61">
        <f t="shared" si="3"/>
        <v>0</v>
      </c>
      <c r="G24" s="61">
        <f t="shared" si="5"/>
        <v>0</v>
      </c>
      <c r="H24" s="62">
        <f t="shared" si="5"/>
        <v>0</v>
      </c>
      <c r="I24" s="63">
        <f t="shared" si="4"/>
        <v>484.43447171758424</v>
      </c>
      <c r="K24" s="1">
        <v>0</v>
      </c>
    </row>
    <row r="25" spans="1:21" ht="13.5" customHeight="1">
      <c r="A25" s="58" t="s">
        <v>19</v>
      </c>
      <c r="B25" s="64">
        <f t="shared" si="6"/>
        <v>0</v>
      </c>
      <c r="C25" s="64">
        <f t="shared" si="6"/>
        <v>0</v>
      </c>
      <c r="D25" s="64">
        <f t="shared" si="6"/>
        <v>0</v>
      </c>
      <c r="E25" s="64">
        <f t="shared" si="6"/>
        <v>0</v>
      </c>
      <c r="F25" s="64">
        <f t="shared" si="3"/>
        <v>0</v>
      </c>
      <c r="G25" s="64">
        <f t="shared" si="5"/>
        <v>0</v>
      </c>
      <c r="H25" s="65">
        <f t="shared" si="5"/>
        <v>0</v>
      </c>
      <c r="I25" s="66">
        <f t="shared" si="4"/>
        <v>0</v>
      </c>
      <c r="K25" s="1">
        <v>0</v>
      </c>
    </row>
    <row r="26" spans="1:21" ht="13.5" customHeight="1">
      <c r="A26" s="57" t="s">
        <v>20</v>
      </c>
      <c r="B26" s="61">
        <f t="shared" si="6"/>
        <v>0</v>
      </c>
      <c r="C26" s="61">
        <f t="shared" si="6"/>
        <v>0</v>
      </c>
      <c r="D26" s="61">
        <f t="shared" si="6"/>
        <v>0</v>
      </c>
      <c r="E26" s="61">
        <f t="shared" si="6"/>
        <v>0</v>
      </c>
      <c r="F26" s="61">
        <f t="shared" si="3"/>
        <v>0</v>
      </c>
      <c r="G26" s="61">
        <f t="shared" si="5"/>
        <v>0</v>
      </c>
      <c r="H26" s="62">
        <f t="shared" si="5"/>
        <v>0</v>
      </c>
      <c r="I26" s="63">
        <f t="shared" si="4"/>
        <v>0</v>
      </c>
      <c r="K26" s="1">
        <v>0</v>
      </c>
    </row>
    <row r="27" spans="1:21" ht="13.5" customHeight="1" thickBot="1">
      <c r="A27" s="59" t="s">
        <v>11</v>
      </c>
      <c r="B27" s="54">
        <f t="shared" si="6"/>
        <v>0</v>
      </c>
      <c r="C27" s="54">
        <f t="shared" si="6"/>
        <v>0</v>
      </c>
      <c r="D27" s="54">
        <f t="shared" si="6"/>
        <v>0</v>
      </c>
      <c r="E27" s="54">
        <f t="shared" si="6"/>
        <v>0</v>
      </c>
      <c r="F27" s="54">
        <f t="shared" si="3"/>
        <v>0</v>
      </c>
      <c r="G27" s="54">
        <f t="shared" si="5"/>
        <v>0</v>
      </c>
      <c r="H27" s="67">
        <f t="shared" si="5"/>
        <v>0</v>
      </c>
      <c r="I27" s="68">
        <f t="shared" si="4"/>
        <v>0</v>
      </c>
      <c r="K27" s="1">
        <v>0</v>
      </c>
    </row>
    <row r="28" spans="1:21" ht="13.5" customHeight="1">
      <c r="A28" s="35" t="s">
        <v>26</v>
      </c>
      <c r="B28" s="69">
        <f>SUM(B7:B23)</f>
        <v>22898.260287236688</v>
      </c>
      <c r="C28" s="69">
        <f>SUM(C7:C23)</f>
        <v>3971.0077689675763</v>
      </c>
      <c r="D28" s="69">
        <f t="shared" ref="D28:I28" si="7">SUM(D7:D23)</f>
        <v>10582.930075000902</v>
      </c>
      <c r="E28" s="69">
        <f t="shared" si="7"/>
        <v>8348.1647855295851</v>
      </c>
      <c r="F28" s="69">
        <f t="shared" si="7"/>
        <v>27087.360987085842</v>
      </c>
      <c r="G28" s="69">
        <f>SUM(G7:G23)</f>
        <v>2430.0815414770741</v>
      </c>
      <c r="H28" s="70">
        <f t="shared" si="7"/>
        <v>132.86665558283158</v>
      </c>
      <c r="I28" s="40">
        <f t="shared" si="7"/>
        <v>75450.672100880503</v>
      </c>
      <c r="J28" s="5">
        <f>+I28-I54-I80-I106</f>
        <v>0</v>
      </c>
      <c r="K28" s="1">
        <v>0</v>
      </c>
    </row>
    <row r="29" spans="1:21" s="8" customFormat="1" ht="15" thickBot="1">
      <c r="A29" s="32" t="s">
        <v>83</v>
      </c>
      <c r="B29" s="55">
        <f>B28/$I$28</f>
        <v>0.30348649852476883</v>
      </c>
      <c r="C29" s="55">
        <f t="shared" ref="C29:I29" si="8">C28/$I$28</f>
        <v>5.2630515519572624E-2</v>
      </c>
      <c r="D29" s="55">
        <f t="shared" si="8"/>
        <v>0.14026289998916258</v>
      </c>
      <c r="E29" s="55">
        <f t="shared" si="8"/>
        <v>0.11064400823849206</v>
      </c>
      <c r="F29" s="55">
        <f t="shared" si="8"/>
        <v>0.35900755066659951</v>
      </c>
      <c r="G29" s="55">
        <f t="shared" si="8"/>
        <v>3.2207553277033237E-2</v>
      </c>
      <c r="H29" s="55">
        <f t="shared" si="8"/>
        <v>1.7609737843711142E-3</v>
      </c>
      <c r="I29" s="56">
        <f t="shared" si="8"/>
        <v>1</v>
      </c>
    </row>
    <row r="30" spans="1:21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3"/>
    </row>
    <row r="32" spans="1:21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1" ht="13.5" customHeight="1">
      <c r="A33" s="27" t="s">
        <v>7</v>
      </c>
      <c r="B33" s="38">
        <f t="shared" ref="B33:E48" si="9">B111+B137+B163+B189+B215+B241+B267+B293+B319+B345+B371+B397+B423</f>
        <v>0</v>
      </c>
      <c r="C33" s="38">
        <f t="shared" si="9"/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K33" s="1">
        <v>0</v>
      </c>
    </row>
    <row r="34" spans="1:11" ht="13.5" customHeight="1">
      <c r="A34" s="28" t="s">
        <v>8</v>
      </c>
      <c r="B34" s="41">
        <f t="shared" si="9"/>
        <v>0</v>
      </c>
      <c r="C34" s="41">
        <f t="shared" si="9"/>
        <v>0</v>
      </c>
      <c r="D34" s="41">
        <f t="shared" si="9"/>
        <v>982.99387200000001</v>
      </c>
      <c r="E34" s="41">
        <f t="shared" si="9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1">SUM(B34:H34)</f>
        <v>982.99387200000001</v>
      </c>
      <c r="K34" s="1">
        <v>0</v>
      </c>
    </row>
    <row r="35" spans="1:11" ht="13.5" customHeight="1">
      <c r="A35" s="29" t="s">
        <v>10</v>
      </c>
      <c r="B35" s="44">
        <f t="shared" si="9"/>
        <v>5.7986720124790145E-4</v>
      </c>
      <c r="C35" s="44">
        <f t="shared" si="9"/>
        <v>0</v>
      </c>
      <c r="D35" s="44">
        <f t="shared" si="9"/>
        <v>424.12742013279882</v>
      </c>
      <c r="E35" s="44">
        <f t="shared" si="9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1"/>
        <v>424.12800000000004</v>
      </c>
      <c r="K35" s="1">
        <v>0</v>
      </c>
    </row>
    <row r="36" spans="1:11" ht="13.5" customHeight="1">
      <c r="A36" s="28" t="s">
        <v>52</v>
      </c>
      <c r="B36" s="41">
        <f t="shared" si="9"/>
        <v>0</v>
      </c>
      <c r="C36" s="41">
        <f t="shared" si="9"/>
        <v>0</v>
      </c>
      <c r="D36" s="41">
        <f t="shared" si="9"/>
        <v>427.03289281800232</v>
      </c>
      <c r="E36" s="41">
        <f t="shared" si="9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1"/>
        <v>427.03289281800232</v>
      </c>
      <c r="K36" s="1">
        <v>0</v>
      </c>
    </row>
    <row r="37" spans="1:11" ht="13.5" customHeight="1">
      <c r="A37" s="29" t="s">
        <v>16</v>
      </c>
      <c r="B37" s="44">
        <f t="shared" si="9"/>
        <v>410.14020941267898</v>
      </c>
      <c r="C37" s="44">
        <f t="shared" si="9"/>
        <v>178.65575369779751</v>
      </c>
      <c r="D37" s="44">
        <f t="shared" si="9"/>
        <v>462.68440065916104</v>
      </c>
      <c r="E37" s="44">
        <f t="shared" si="9"/>
        <v>1.3910470617883687E-4</v>
      </c>
      <c r="F37" s="457"/>
      <c r="G37" s="44">
        <f t="shared" si="10"/>
        <v>0</v>
      </c>
      <c r="H37" s="45">
        <f t="shared" si="10"/>
        <v>0</v>
      </c>
      <c r="I37" s="40">
        <f t="shared" si="11"/>
        <v>1051.4805028743438</v>
      </c>
      <c r="K37" s="1">
        <v>0</v>
      </c>
    </row>
    <row r="38" spans="1:11" ht="13.5" customHeight="1">
      <c r="A38" s="28" t="s">
        <v>64</v>
      </c>
      <c r="B38" s="41">
        <f t="shared" si="9"/>
        <v>190.16353469888926</v>
      </c>
      <c r="C38" s="41">
        <f t="shared" si="9"/>
        <v>36.580347647051966</v>
      </c>
      <c r="D38" s="41">
        <f t="shared" si="9"/>
        <v>39.341431811564519</v>
      </c>
      <c r="E38" s="41">
        <f t="shared" si="9"/>
        <v>0.80091873166618988</v>
      </c>
      <c r="F38" s="457"/>
      <c r="G38" s="41">
        <f t="shared" si="10"/>
        <v>0</v>
      </c>
      <c r="H38" s="42">
        <f t="shared" si="10"/>
        <v>0</v>
      </c>
      <c r="I38" s="43">
        <f t="shared" si="11"/>
        <v>266.88623288917194</v>
      </c>
      <c r="K38" s="1">
        <v>0</v>
      </c>
    </row>
    <row r="39" spans="1:11" ht="13.5" customHeight="1">
      <c r="A39" s="29" t="s">
        <v>54</v>
      </c>
      <c r="B39" s="44">
        <f t="shared" si="9"/>
        <v>1.7656331524708704E-2</v>
      </c>
      <c r="C39" s="44">
        <f t="shared" si="9"/>
        <v>0.32330452523908898</v>
      </c>
      <c r="D39" s="44">
        <f t="shared" si="9"/>
        <v>0.81365106496340411</v>
      </c>
      <c r="E39" s="44">
        <f t="shared" si="9"/>
        <v>611.78693238998244</v>
      </c>
      <c r="F39" s="457"/>
      <c r="G39" s="44">
        <f t="shared" si="10"/>
        <v>0</v>
      </c>
      <c r="H39" s="45">
        <f t="shared" si="10"/>
        <v>0</v>
      </c>
      <c r="I39" s="40">
        <f t="shared" si="11"/>
        <v>612.94154431170966</v>
      </c>
      <c r="K39" s="1">
        <v>0</v>
      </c>
    </row>
    <row r="40" spans="1:11" ht="13.5" customHeight="1">
      <c r="A40" s="28" t="s">
        <v>12</v>
      </c>
      <c r="B40" s="41">
        <f t="shared" si="9"/>
        <v>3.681758697070962E-3</v>
      </c>
      <c r="C40" s="41">
        <f t="shared" si="9"/>
        <v>0.11252472457207277</v>
      </c>
      <c r="D40" s="41">
        <f t="shared" si="9"/>
        <v>3.2226858040545216E-3</v>
      </c>
      <c r="E40" s="41">
        <f t="shared" si="9"/>
        <v>8.4435457477035705</v>
      </c>
      <c r="F40" s="457"/>
      <c r="G40" s="41">
        <f t="shared" si="10"/>
        <v>0</v>
      </c>
      <c r="H40" s="42">
        <f>H118+H144+H170+H196+H222+H248+H274+H300+H326+H352+H378+H404+H430</f>
        <v>0</v>
      </c>
      <c r="I40" s="43">
        <f>SUM(B40:H40)</f>
        <v>8.5629749167767688</v>
      </c>
      <c r="K40" s="1">
        <v>0</v>
      </c>
    </row>
    <row r="41" spans="1:11" ht="13.5" customHeight="1">
      <c r="A41" s="29" t="s">
        <v>55</v>
      </c>
      <c r="B41" s="44">
        <f t="shared" si="9"/>
        <v>0</v>
      </c>
      <c r="C41" s="44">
        <f t="shared" si="9"/>
        <v>0</v>
      </c>
      <c r="D41" s="44">
        <f t="shared" si="9"/>
        <v>1.0857474737929749</v>
      </c>
      <c r="E41" s="44">
        <f t="shared" si="9"/>
        <v>0</v>
      </c>
      <c r="F41" s="457"/>
      <c r="G41" s="44">
        <f t="shared" si="10"/>
        <v>0</v>
      </c>
      <c r="H41" s="45">
        <f t="shared" si="10"/>
        <v>0</v>
      </c>
      <c r="I41" s="40">
        <f t="shared" si="11"/>
        <v>1.0857474737929749</v>
      </c>
      <c r="K41" s="1">
        <v>0</v>
      </c>
    </row>
    <row r="42" spans="1:11" ht="13.5" customHeight="1">
      <c r="A42" s="28" t="s">
        <v>17</v>
      </c>
      <c r="B42" s="41">
        <f t="shared" si="9"/>
        <v>74.54536996893826</v>
      </c>
      <c r="C42" s="41">
        <f t="shared" si="9"/>
        <v>25.393360130810656</v>
      </c>
      <c r="D42" s="41">
        <f t="shared" si="9"/>
        <v>58.821606273043571</v>
      </c>
      <c r="E42" s="41">
        <f t="shared" si="9"/>
        <v>16.310694667026876</v>
      </c>
      <c r="F42" s="457"/>
      <c r="G42" s="41">
        <f t="shared" si="10"/>
        <v>0</v>
      </c>
      <c r="H42" s="42">
        <f t="shared" si="10"/>
        <v>0</v>
      </c>
      <c r="I42" s="43">
        <f t="shared" si="11"/>
        <v>175.07103103981936</v>
      </c>
      <c r="K42" s="1">
        <v>0</v>
      </c>
    </row>
    <row r="43" spans="1:11" ht="13.5" customHeight="1">
      <c r="A43" s="29" t="s">
        <v>139</v>
      </c>
      <c r="B43" s="44">
        <f t="shared" si="9"/>
        <v>513.14056737658098</v>
      </c>
      <c r="C43" s="44">
        <f t="shared" si="9"/>
        <v>2746.5475586592897</v>
      </c>
      <c r="D43" s="44">
        <f t="shared" si="9"/>
        <v>1643.368565318822</v>
      </c>
      <c r="E43" s="44">
        <f t="shared" si="9"/>
        <v>48.050094925920178</v>
      </c>
      <c r="F43" s="457"/>
      <c r="G43" s="44">
        <f t="shared" si="10"/>
        <v>0</v>
      </c>
      <c r="H43" s="45">
        <f t="shared" si="10"/>
        <v>0</v>
      </c>
      <c r="I43" s="40">
        <f t="shared" si="11"/>
        <v>4951.1067862806131</v>
      </c>
      <c r="K43" s="1">
        <v>0</v>
      </c>
    </row>
    <row r="44" spans="1:11" ht="13.5" customHeight="1">
      <c r="A44" s="28" t="s">
        <v>25</v>
      </c>
      <c r="B44" s="41">
        <f t="shared" si="9"/>
        <v>545.51325440530968</v>
      </c>
      <c r="C44" s="41">
        <f t="shared" si="9"/>
        <v>30.026812964857143</v>
      </c>
      <c r="D44" s="41">
        <f t="shared" si="9"/>
        <v>1319.3043689032593</v>
      </c>
      <c r="E44" s="41">
        <f t="shared" si="9"/>
        <v>4230.5042219436637</v>
      </c>
      <c r="F44" s="457"/>
      <c r="G44" s="41">
        <f t="shared" si="10"/>
        <v>475.96134034883107</v>
      </c>
      <c r="H44" s="42">
        <f t="shared" si="10"/>
        <v>132.0707093611438</v>
      </c>
      <c r="I44" s="43">
        <f t="shared" si="11"/>
        <v>6733.3807079270646</v>
      </c>
      <c r="K44" s="1">
        <v>0</v>
      </c>
    </row>
    <row r="45" spans="1:11" ht="13.5" customHeight="1">
      <c r="A45" s="29" t="s">
        <v>24</v>
      </c>
      <c r="B45" s="44">
        <f t="shared" si="9"/>
        <v>67.627184868593986</v>
      </c>
      <c r="C45" s="44">
        <f t="shared" si="9"/>
        <v>0.95192664603063448</v>
      </c>
      <c r="D45" s="44">
        <f t="shared" si="9"/>
        <v>6.38236736701234</v>
      </c>
      <c r="E45" s="44">
        <f t="shared" si="9"/>
        <v>0</v>
      </c>
      <c r="F45" s="457"/>
      <c r="G45" s="44">
        <f t="shared" si="10"/>
        <v>0</v>
      </c>
      <c r="H45" s="45">
        <f t="shared" si="10"/>
        <v>0</v>
      </c>
      <c r="I45" s="40">
        <f t="shared" si="11"/>
        <v>74.96147888163695</v>
      </c>
      <c r="K45" s="1">
        <v>0</v>
      </c>
    </row>
    <row r="46" spans="1:11" ht="13.5" customHeight="1">
      <c r="A46" s="28" t="s">
        <v>56</v>
      </c>
      <c r="B46" s="41">
        <f t="shared" si="9"/>
        <v>42.878692092584089</v>
      </c>
      <c r="C46" s="41">
        <f t="shared" si="9"/>
        <v>9.4619888285657776</v>
      </c>
      <c r="D46" s="41">
        <f t="shared" si="9"/>
        <v>19.391124680684104</v>
      </c>
      <c r="E46" s="41">
        <f t="shared" si="9"/>
        <v>3.5789400066462616E-4</v>
      </c>
      <c r="F46" s="457"/>
      <c r="G46" s="41">
        <f t="shared" si="10"/>
        <v>0</v>
      </c>
      <c r="H46" s="42">
        <f t="shared" si="10"/>
        <v>0</v>
      </c>
      <c r="I46" s="43">
        <f t="shared" si="11"/>
        <v>71.732163495834627</v>
      </c>
      <c r="K46" s="1">
        <v>0</v>
      </c>
    </row>
    <row r="47" spans="1:11" ht="13.5" customHeight="1">
      <c r="A47" s="29" t="s">
        <v>22</v>
      </c>
      <c r="B47" s="44">
        <f t="shared" si="9"/>
        <v>152.17245421726733</v>
      </c>
      <c r="C47" s="44">
        <f t="shared" si="9"/>
        <v>635.96588897933975</v>
      </c>
      <c r="D47" s="44">
        <f t="shared" si="9"/>
        <v>344.22960746624835</v>
      </c>
      <c r="E47" s="44">
        <f t="shared" si="9"/>
        <v>3.1546574724217322</v>
      </c>
      <c r="F47" s="457"/>
      <c r="G47" s="44">
        <f t="shared" si="10"/>
        <v>0</v>
      </c>
      <c r="H47" s="45">
        <f t="shared" si="10"/>
        <v>0</v>
      </c>
      <c r="I47" s="40">
        <f t="shared" si="11"/>
        <v>1135.5226081352773</v>
      </c>
      <c r="K47" s="1">
        <v>0</v>
      </c>
    </row>
    <row r="48" spans="1:11" ht="13.5" customHeight="1">
      <c r="A48" s="28" t="s">
        <v>21</v>
      </c>
      <c r="B48" s="41">
        <f t="shared" si="9"/>
        <v>1.7316032980640472</v>
      </c>
      <c r="C48" s="41">
        <f t="shared" si="9"/>
        <v>0.27341104706274427</v>
      </c>
      <c r="D48" s="41">
        <f t="shared" si="9"/>
        <v>117.52525645747806</v>
      </c>
      <c r="E48" s="41">
        <f t="shared" si="9"/>
        <v>0.27341104706274427</v>
      </c>
      <c r="F48" s="457"/>
      <c r="G48" s="41">
        <f t="shared" si="10"/>
        <v>0</v>
      </c>
      <c r="H48" s="42">
        <f t="shared" si="10"/>
        <v>0</v>
      </c>
      <c r="I48" s="43">
        <f t="shared" si="11"/>
        <v>119.80368184966761</v>
      </c>
      <c r="K48" s="1">
        <v>0</v>
      </c>
    </row>
    <row r="49" spans="1:11" ht="13.5" customHeight="1">
      <c r="A49" s="30" t="s">
        <v>60</v>
      </c>
      <c r="B49" s="44">
        <f t="shared" ref="B49:E53" si="12">B127+B153+B179+B205+B231+B257+B283+B309+B335+B361+B387+B413+B439</f>
        <v>0</v>
      </c>
      <c r="C49" s="44">
        <f t="shared" si="12"/>
        <v>0</v>
      </c>
      <c r="D49" s="44">
        <f t="shared" si="12"/>
        <v>0</v>
      </c>
      <c r="E49" s="44">
        <f t="shared" si="12"/>
        <v>0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1"/>
        <v>0</v>
      </c>
      <c r="K49" s="1">
        <v>0</v>
      </c>
    </row>
    <row r="50" spans="1:11" ht="13.5" customHeight="1">
      <c r="A50" s="57" t="s">
        <v>23</v>
      </c>
      <c r="B50" s="61">
        <f t="shared" si="12"/>
        <v>0</v>
      </c>
      <c r="C50" s="61">
        <f t="shared" si="12"/>
        <v>0</v>
      </c>
      <c r="D50" s="61">
        <f t="shared" si="12"/>
        <v>0</v>
      </c>
      <c r="E50" s="61">
        <f t="shared" si="12"/>
        <v>0</v>
      </c>
      <c r="F50" s="457"/>
      <c r="G50" s="61">
        <f t="shared" si="13"/>
        <v>0</v>
      </c>
      <c r="H50" s="62">
        <f t="shared" si="13"/>
        <v>0</v>
      </c>
      <c r="I50" s="63">
        <f t="shared" si="11"/>
        <v>0</v>
      </c>
      <c r="K50" s="1">
        <v>0</v>
      </c>
    </row>
    <row r="51" spans="1:11" ht="13.5" customHeight="1">
      <c r="A51" s="58" t="s">
        <v>19</v>
      </c>
      <c r="B51" s="64">
        <f t="shared" si="12"/>
        <v>0</v>
      </c>
      <c r="C51" s="64">
        <f t="shared" si="12"/>
        <v>0</v>
      </c>
      <c r="D51" s="64">
        <f t="shared" si="12"/>
        <v>0</v>
      </c>
      <c r="E51" s="64">
        <f t="shared" si="12"/>
        <v>0</v>
      </c>
      <c r="F51" s="457"/>
      <c r="G51" s="64">
        <f t="shared" si="13"/>
        <v>0</v>
      </c>
      <c r="H51" s="65">
        <f t="shared" si="13"/>
        <v>0</v>
      </c>
      <c r="I51" s="66">
        <f t="shared" si="11"/>
        <v>0</v>
      </c>
      <c r="K51" s="1">
        <v>0</v>
      </c>
    </row>
    <row r="52" spans="1:11" ht="13.5" customHeight="1">
      <c r="A52" s="57" t="s">
        <v>20</v>
      </c>
      <c r="B52" s="61">
        <f t="shared" si="12"/>
        <v>0</v>
      </c>
      <c r="C52" s="61">
        <f t="shared" si="12"/>
        <v>0</v>
      </c>
      <c r="D52" s="61">
        <f t="shared" si="12"/>
        <v>0</v>
      </c>
      <c r="E52" s="61">
        <f t="shared" si="12"/>
        <v>0</v>
      </c>
      <c r="F52" s="457"/>
      <c r="G52" s="61">
        <f t="shared" si="13"/>
        <v>0</v>
      </c>
      <c r="H52" s="62">
        <f t="shared" si="13"/>
        <v>0</v>
      </c>
      <c r="I52" s="63">
        <f t="shared" si="11"/>
        <v>0</v>
      </c>
      <c r="K52" s="1">
        <v>0</v>
      </c>
    </row>
    <row r="53" spans="1:11" ht="13.5" customHeight="1" thickBot="1">
      <c r="A53" s="59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458"/>
      <c r="G53" s="54">
        <f t="shared" si="13"/>
        <v>0</v>
      </c>
      <c r="H53" s="67">
        <f t="shared" si="13"/>
        <v>0</v>
      </c>
      <c r="I53" s="68">
        <f t="shared" si="11"/>
        <v>0</v>
      </c>
      <c r="K53" s="1">
        <v>0</v>
      </c>
    </row>
    <row r="54" spans="1:11" ht="13.5" customHeight="1">
      <c r="A54" s="35" t="s">
        <v>26</v>
      </c>
      <c r="B54" s="69">
        <f>SUM(B33:B49)</f>
        <v>1997.9347882963298</v>
      </c>
      <c r="C54" s="69">
        <f>SUM(C33:C49)</f>
        <v>3664.2928778506166</v>
      </c>
      <c r="D54" s="69">
        <f>SUM(D33:D49)</f>
        <v>5847.1055351126342</v>
      </c>
      <c r="E54" s="69">
        <f t="shared" ref="E54:I54" si="14">SUM(E33:E49)</f>
        <v>4919.3249739241537</v>
      </c>
      <c r="F54" s="69">
        <f t="shared" si="14"/>
        <v>0</v>
      </c>
      <c r="G54" s="69">
        <f t="shared" si="14"/>
        <v>475.96134034883107</v>
      </c>
      <c r="H54" s="70">
        <f t="shared" si="14"/>
        <v>132.0707093611438</v>
      </c>
      <c r="I54" s="40">
        <f t="shared" si="14"/>
        <v>17036.690224893711</v>
      </c>
      <c r="K54" s="1">
        <v>0</v>
      </c>
    </row>
    <row r="55" spans="1:11" s="13" customFormat="1" ht="15" thickBot="1">
      <c r="A55" s="32" t="s">
        <v>83</v>
      </c>
      <c r="B55" s="49">
        <f>B54/$I$54</f>
        <v>0.1172724726412518</v>
      </c>
      <c r="C55" s="49">
        <f t="shared" ref="C55:I55" si="15">C54/$I$54</f>
        <v>0.21508243851827608</v>
      </c>
      <c r="D55" s="49">
        <f t="shared" si="15"/>
        <v>0.34320665915313447</v>
      </c>
      <c r="E55" s="49">
        <f t="shared" si="15"/>
        <v>0.28874886547717599</v>
      </c>
      <c r="F55" s="49">
        <f t="shared" si="15"/>
        <v>0</v>
      </c>
      <c r="G55" s="49">
        <f t="shared" si="15"/>
        <v>2.7937429985864553E-2</v>
      </c>
      <c r="H55" s="71">
        <f t="shared" si="15"/>
        <v>7.7521342242969473E-3</v>
      </c>
      <c r="I55" s="50">
        <f t="shared" si="15"/>
        <v>1</v>
      </c>
      <c r="J55" s="5"/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1" ht="13.5" customHeight="1">
      <c r="A59" s="27" t="s">
        <v>7</v>
      </c>
      <c r="B59" s="393"/>
      <c r="C59" s="399"/>
      <c r="D59" s="399"/>
      <c r="E59" s="394"/>
      <c r="F59" s="38">
        <f>+F449+F475+F501+F527+F553</f>
        <v>7.6377374975694963</v>
      </c>
      <c r="G59" s="393"/>
      <c r="H59" s="394"/>
      <c r="I59" s="40">
        <f t="shared" ref="I59:I79" si="16">SUM(B59:H59)</f>
        <v>7.6377374975694963</v>
      </c>
      <c r="K59" s="1">
        <v>0</v>
      </c>
    </row>
    <row r="60" spans="1:11" ht="13.5" customHeight="1">
      <c r="A60" s="28" t="s">
        <v>8</v>
      </c>
      <c r="B60" s="395"/>
      <c r="C60" s="400"/>
      <c r="D60" s="400"/>
      <c r="E60" s="396"/>
      <c r="F60" s="41">
        <f t="shared" ref="F60:F79" si="17">+F450+F476+F502+F528+F554</f>
        <v>0</v>
      </c>
      <c r="G60" s="395"/>
      <c r="H60" s="396"/>
      <c r="I60" s="43">
        <f t="shared" si="16"/>
        <v>0</v>
      </c>
      <c r="K60" s="1">
        <v>0</v>
      </c>
    </row>
    <row r="61" spans="1:11" ht="13.5" customHeight="1">
      <c r="A61" s="29" t="s">
        <v>10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6"/>
        <v>0</v>
      </c>
      <c r="K61" s="1">
        <v>0</v>
      </c>
    </row>
    <row r="62" spans="1:11" ht="13.5" customHeight="1">
      <c r="A62" s="28" t="s">
        <v>52</v>
      </c>
      <c r="B62" s="395"/>
      <c r="C62" s="400"/>
      <c r="D62" s="400"/>
      <c r="E62" s="396"/>
      <c r="F62" s="41">
        <f>+F452+F478+F504+F530+F556</f>
        <v>0</v>
      </c>
      <c r="G62" s="395"/>
      <c r="H62" s="396"/>
      <c r="I62" s="43">
        <f t="shared" si="16"/>
        <v>0</v>
      </c>
      <c r="K62" s="1">
        <v>0</v>
      </c>
    </row>
    <row r="63" spans="1:11" ht="13.5" customHeight="1">
      <c r="A63" s="29" t="s">
        <v>16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6"/>
        <v>0</v>
      </c>
      <c r="K63" s="1">
        <v>0</v>
      </c>
    </row>
    <row r="64" spans="1:11" ht="13.5" customHeight="1">
      <c r="A64" s="28" t="s">
        <v>64</v>
      </c>
      <c r="B64" s="395"/>
      <c r="C64" s="400"/>
      <c r="D64" s="400"/>
      <c r="E64" s="396"/>
      <c r="F64" s="41">
        <f t="shared" si="17"/>
        <v>0</v>
      </c>
      <c r="G64" s="395"/>
      <c r="H64" s="396"/>
      <c r="I64" s="43">
        <f t="shared" si="16"/>
        <v>0</v>
      </c>
      <c r="K64" s="1">
        <v>0</v>
      </c>
    </row>
    <row r="65" spans="1:11" ht="13.5" customHeight="1">
      <c r="A65" s="29" t="s">
        <v>54</v>
      </c>
      <c r="B65" s="395"/>
      <c r="C65" s="400"/>
      <c r="D65" s="400"/>
      <c r="E65" s="396"/>
      <c r="F65" s="44">
        <f t="shared" si="17"/>
        <v>16858.859000120992</v>
      </c>
      <c r="G65" s="395"/>
      <c r="H65" s="396"/>
      <c r="I65" s="40">
        <f t="shared" si="16"/>
        <v>16858.859000120992</v>
      </c>
      <c r="K65" s="1">
        <v>0</v>
      </c>
    </row>
    <row r="66" spans="1:11" ht="13.5" customHeight="1">
      <c r="A66" s="28" t="s">
        <v>12</v>
      </c>
      <c r="B66" s="395"/>
      <c r="C66" s="400"/>
      <c r="D66" s="400"/>
      <c r="E66" s="396"/>
      <c r="F66" s="41">
        <f t="shared" si="17"/>
        <v>6622.181510777219</v>
      </c>
      <c r="G66" s="395"/>
      <c r="H66" s="396"/>
      <c r="I66" s="43">
        <f>SUM(B66:H66)</f>
        <v>6622.181510777219</v>
      </c>
      <c r="K66" s="1">
        <v>0</v>
      </c>
    </row>
    <row r="67" spans="1:11" ht="13.5" customHeight="1">
      <c r="A67" s="29" t="s">
        <v>55</v>
      </c>
      <c r="B67" s="395"/>
      <c r="C67" s="400"/>
      <c r="D67" s="400"/>
      <c r="E67" s="396"/>
      <c r="F67" s="44">
        <f t="shared" si="17"/>
        <v>1231.7265522924972</v>
      </c>
      <c r="G67" s="395"/>
      <c r="H67" s="396"/>
      <c r="I67" s="40">
        <f t="shared" si="16"/>
        <v>1231.7265522924972</v>
      </c>
      <c r="K67" s="1">
        <v>0</v>
      </c>
    </row>
    <row r="68" spans="1:11" ht="13.5" customHeight="1">
      <c r="A68" s="28" t="s">
        <v>17</v>
      </c>
      <c r="B68" s="395"/>
      <c r="C68" s="400"/>
      <c r="D68" s="400"/>
      <c r="E68" s="396"/>
      <c r="F68" s="41">
        <f t="shared" si="17"/>
        <v>52.17140365969675</v>
      </c>
      <c r="G68" s="395"/>
      <c r="H68" s="396"/>
      <c r="I68" s="43">
        <f t="shared" si="16"/>
        <v>52.17140365969675</v>
      </c>
      <c r="K68" s="1">
        <v>0</v>
      </c>
    </row>
    <row r="69" spans="1:11" ht="13.5" customHeight="1">
      <c r="A69" s="29" t="s">
        <v>139</v>
      </c>
      <c r="B69" s="395"/>
      <c r="C69" s="400"/>
      <c r="D69" s="400"/>
      <c r="E69" s="396"/>
      <c r="F69" s="44">
        <f t="shared" si="17"/>
        <v>0</v>
      </c>
      <c r="G69" s="395"/>
      <c r="H69" s="396"/>
      <c r="I69" s="40">
        <f>SUM(B69:H69)</f>
        <v>0</v>
      </c>
      <c r="K69" s="1">
        <v>0</v>
      </c>
    </row>
    <row r="70" spans="1:11" ht="13.5" customHeight="1">
      <c r="A70" s="28" t="s">
        <v>25</v>
      </c>
      <c r="B70" s="395"/>
      <c r="C70" s="400"/>
      <c r="D70" s="400"/>
      <c r="E70" s="396"/>
      <c r="F70" s="41">
        <f t="shared" si="17"/>
        <v>1608.0928211383289</v>
      </c>
      <c r="G70" s="395"/>
      <c r="H70" s="396"/>
      <c r="I70" s="43">
        <f t="shared" si="16"/>
        <v>1608.0928211383289</v>
      </c>
      <c r="K70" s="1">
        <v>0</v>
      </c>
    </row>
    <row r="71" spans="1:11" ht="13.5" customHeight="1">
      <c r="A71" s="29" t="s">
        <v>24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6"/>
        <v>0</v>
      </c>
      <c r="K71" s="1">
        <v>0</v>
      </c>
    </row>
    <row r="72" spans="1:11" ht="13.5" customHeight="1">
      <c r="A72" s="28" t="s">
        <v>56</v>
      </c>
      <c r="B72" s="395"/>
      <c r="C72" s="400"/>
      <c r="D72" s="400"/>
      <c r="E72" s="396"/>
      <c r="F72" s="41">
        <f t="shared" si="17"/>
        <v>0.35853475000000001</v>
      </c>
      <c r="G72" s="395"/>
      <c r="H72" s="396"/>
      <c r="I72" s="43">
        <f t="shared" si="16"/>
        <v>0.35853475000000001</v>
      </c>
      <c r="K72" s="1">
        <v>0</v>
      </c>
    </row>
    <row r="73" spans="1:11" ht="13.5" customHeight="1">
      <c r="A73" s="29" t="s">
        <v>22</v>
      </c>
      <c r="B73" s="395"/>
      <c r="C73" s="400"/>
      <c r="D73" s="400"/>
      <c r="E73" s="396"/>
      <c r="F73" s="52">
        <f t="shared" si="17"/>
        <v>84.478342897788707</v>
      </c>
      <c r="G73" s="395"/>
      <c r="H73" s="396"/>
      <c r="I73" s="40">
        <f t="shared" si="16"/>
        <v>84.478342897788707</v>
      </c>
      <c r="K73" s="1">
        <v>0</v>
      </c>
    </row>
    <row r="74" spans="1:11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6"/>
        <v>0</v>
      </c>
      <c r="K74" s="1">
        <v>0</v>
      </c>
    </row>
    <row r="75" spans="1:11" ht="13.5" customHeight="1">
      <c r="A75" s="30" t="s">
        <v>60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6"/>
        <v>0</v>
      </c>
      <c r="K75" s="1">
        <v>0</v>
      </c>
    </row>
    <row r="76" spans="1:11" ht="13.5" customHeight="1">
      <c r="A76" s="57" t="s">
        <v>23</v>
      </c>
      <c r="B76" s="395"/>
      <c r="C76" s="400"/>
      <c r="D76" s="400"/>
      <c r="E76" s="396"/>
      <c r="F76" s="61">
        <f t="shared" si="17"/>
        <v>0</v>
      </c>
      <c r="G76" s="395"/>
      <c r="H76" s="396"/>
      <c r="I76" s="63">
        <f t="shared" si="16"/>
        <v>0</v>
      </c>
      <c r="K76" s="1">
        <v>0</v>
      </c>
    </row>
    <row r="77" spans="1:11" ht="13.5" customHeight="1">
      <c r="A77" s="58" t="s">
        <v>19</v>
      </c>
      <c r="B77" s="395"/>
      <c r="C77" s="400"/>
      <c r="D77" s="400"/>
      <c r="E77" s="396"/>
      <c r="F77" s="64">
        <f t="shared" si="17"/>
        <v>0</v>
      </c>
      <c r="G77" s="395"/>
      <c r="H77" s="396"/>
      <c r="I77" s="66">
        <f t="shared" si="16"/>
        <v>0</v>
      </c>
      <c r="K77" s="1">
        <v>0</v>
      </c>
    </row>
    <row r="78" spans="1:11" ht="13.5" customHeight="1">
      <c r="A78" s="57" t="s">
        <v>20</v>
      </c>
      <c r="B78" s="395"/>
      <c r="C78" s="400"/>
      <c r="D78" s="400"/>
      <c r="E78" s="396"/>
      <c r="F78" s="61">
        <f t="shared" si="17"/>
        <v>0</v>
      </c>
      <c r="G78" s="395"/>
      <c r="H78" s="396"/>
      <c r="I78" s="63">
        <f t="shared" si="16"/>
        <v>0</v>
      </c>
      <c r="K78" s="1">
        <v>0</v>
      </c>
    </row>
    <row r="79" spans="1:11" ht="13.5" customHeight="1" thickBot="1">
      <c r="A79" s="59" t="s">
        <v>11</v>
      </c>
      <c r="B79" s="397"/>
      <c r="C79" s="401"/>
      <c r="D79" s="401"/>
      <c r="E79" s="398"/>
      <c r="F79" s="54">
        <f t="shared" si="17"/>
        <v>0</v>
      </c>
      <c r="G79" s="397"/>
      <c r="H79" s="398"/>
      <c r="I79" s="68">
        <f t="shared" si="16"/>
        <v>0</v>
      </c>
      <c r="K79" s="1">
        <v>0</v>
      </c>
    </row>
    <row r="80" spans="1:11" ht="13.5" customHeight="1">
      <c r="A80" s="35" t="s">
        <v>26</v>
      </c>
      <c r="B80" s="69">
        <v>0</v>
      </c>
      <c r="C80" s="69">
        <v>0</v>
      </c>
      <c r="D80" s="69">
        <v>0</v>
      </c>
      <c r="E80" s="69">
        <v>0</v>
      </c>
      <c r="F80" s="69">
        <f>SUM(F59:F75)</f>
        <v>26465.505903134097</v>
      </c>
      <c r="G80" s="69">
        <v>0</v>
      </c>
      <c r="H80" s="70">
        <v>0</v>
      </c>
      <c r="I80" s="69">
        <f>SUM(I59:I75)</f>
        <v>26465.505903134097</v>
      </c>
      <c r="K80" s="1">
        <v>0</v>
      </c>
    </row>
    <row r="81" spans="1:11" s="14" customFormat="1" ht="15" thickBot="1">
      <c r="A81" s="32" t="s">
        <v>83</v>
      </c>
      <c r="B81" s="49">
        <f>B80/$I$80</f>
        <v>0</v>
      </c>
      <c r="C81" s="49">
        <f t="shared" ref="C81:I81" si="18">C80/$I$80</f>
        <v>0</v>
      </c>
      <c r="D81" s="49">
        <f t="shared" si="18"/>
        <v>0</v>
      </c>
      <c r="E81" s="49">
        <f t="shared" si="18"/>
        <v>0</v>
      </c>
      <c r="F81" s="49">
        <f t="shared" si="18"/>
        <v>1</v>
      </c>
      <c r="G81" s="49">
        <f t="shared" si="18"/>
        <v>0</v>
      </c>
      <c r="H81" s="49">
        <f t="shared" si="18"/>
        <v>0</v>
      </c>
      <c r="I81" s="50">
        <f t="shared" si="18"/>
        <v>1</v>
      </c>
      <c r="J81" s="5"/>
    </row>
    <row r="82" spans="1:11" ht="15" thickBot="1">
      <c r="A82" s="33"/>
      <c r="B82" s="33"/>
      <c r="C82" s="33"/>
      <c r="D82" s="33"/>
      <c r="E82" s="33"/>
      <c r="F82" s="295">
        <f>+F80-F470-F496-F522-F548-F574</f>
        <v>7.2759576141834259E-12</v>
      </c>
      <c r="G82" s="295"/>
      <c r="H82" s="295"/>
      <c r="I82" s="295">
        <f>+I80-I470-I496-I522-I548-I574</f>
        <v>7.2759576141834259E-12</v>
      </c>
    </row>
    <row r="83" spans="1:1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1" ht="15">
      <c r="A85" s="27" t="s">
        <v>7</v>
      </c>
      <c r="B85" s="38">
        <f>+B579+B605+B631</f>
        <v>84.499966084581274</v>
      </c>
      <c r="C85" s="38">
        <f t="shared" ref="C85:H85" si="19">+C579+C605+C631</f>
        <v>0</v>
      </c>
      <c r="D85" s="38">
        <f t="shared" si="19"/>
        <v>10.172129573187243</v>
      </c>
      <c r="E85" s="38">
        <f t="shared" si="19"/>
        <v>0</v>
      </c>
      <c r="F85" s="38">
        <f t="shared" si="19"/>
        <v>0</v>
      </c>
      <c r="G85" s="38">
        <f t="shared" si="19"/>
        <v>0</v>
      </c>
      <c r="H85" s="39">
        <f t="shared" si="19"/>
        <v>0</v>
      </c>
      <c r="I85" s="40">
        <f>SUM(B85:H85)</f>
        <v>94.672095657768523</v>
      </c>
      <c r="K85" s="1">
        <v>0</v>
      </c>
    </row>
    <row r="86" spans="1:11" ht="15">
      <c r="A86" s="28" t="s">
        <v>8</v>
      </c>
      <c r="B86" s="41">
        <f t="shared" ref="B86:H101" si="20">+B580+B606+B632</f>
        <v>114.51050671526122</v>
      </c>
      <c r="C86" s="41">
        <f t="shared" si="20"/>
        <v>0</v>
      </c>
      <c r="D86" s="41">
        <f t="shared" si="20"/>
        <v>12.589970021959143</v>
      </c>
      <c r="E86" s="41">
        <f t="shared" si="20"/>
        <v>0</v>
      </c>
      <c r="F86" s="41">
        <f t="shared" si="20"/>
        <v>0</v>
      </c>
      <c r="G86" s="41">
        <f t="shared" si="20"/>
        <v>0</v>
      </c>
      <c r="H86" s="42">
        <f t="shared" si="20"/>
        <v>0</v>
      </c>
      <c r="I86" s="43">
        <f t="shared" ref="I86:I105" si="21">SUM(B86:H86)</f>
        <v>127.10047673722036</v>
      </c>
      <c r="K86" s="1">
        <v>0</v>
      </c>
    </row>
    <row r="87" spans="1:11" ht="15">
      <c r="A87" s="29" t="s">
        <v>10</v>
      </c>
      <c r="B87" s="44">
        <f t="shared" si="20"/>
        <v>98.62090131912538</v>
      </c>
      <c r="C87" s="44">
        <f t="shared" si="20"/>
        <v>0</v>
      </c>
      <c r="D87" s="44">
        <f t="shared" si="20"/>
        <v>5.0189998726619676</v>
      </c>
      <c r="E87" s="44">
        <f t="shared" si="20"/>
        <v>0</v>
      </c>
      <c r="F87" s="44">
        <f t="shared" si="20"/>
        <v>0</v>
      </c>
      <c r="G87" s="44">
        <f t="shared" si="20"/>
        <v>0</v>
      </c>
      <c r="H87" s="45">
        <f t="shared" si="20"/>
        <v>0</v>
      </c>
      <c r="I87" s="40">
        <f t="shared" si="21"/>
        <v>103.63990119178735</v>
      </c>
      <c r="K87" s="1">
        <v>0</v>
      </c>
    </row>
    <row r="88" spans="1:11" ht="15">
      <c r="A88" s="28" t="s">
        <v>52</v>
      </c>
      <c r="B88" s="41">
        <f t="shared" si="20"/>
        <v>0</v>
      </c>
      <c r="C88" s="41">
        <f t="shared" si="20"/>
        <v>0</v>
      </c>
      <c r="D88" s="41">
        <f t="shared" si="20"/>
        <v>0</v>
      </c>
      <c r="E88" s="41">
        <f t="shared" si="20"/>
        <v>0</v>
      </c>
      <c r="F88" s="41">
        <f t="shared" si="20"/>
        <v>0</v>
      </c>
      <c r="G88" s="41">
        <f t="shared" si="20"/>
        <v>0</v>
      </c>
      <c r="H88" s="42">
        <f t="shared" si="20"/>
        <v>0</v>
      </c>
      <c r="I88" s="43">
        <f t="shared" si="21"/>
        <v>0</v>
      </c>
      <c r="K88" s="1">
        <v>0</v>
      </c>
    </row>
    <row r="89" spans="1:11" ht="15">
      <c r="A89" s="29" t="s">
        <v>16</v>
      </c>
      <c r="B89" s="44">
        <f t="shared" si="20"/>
        <v>2367.4281168546654</v>
      </c>
      <c r="C89" s="44">
        <f t="shared" si="20"/>
        <v>107.83445392026904</v>
      </c>
      <c r="D89" s="44">
        <f t="shared" si="20"/>
        <v>140.70940359462443</v>
      </c>
      <c r="E89" s="44">
        <f t="shared" si="20"/>
        <v>51.22183495691872</v>
      </c>
      <c r="F89" s="44">
        <f t="shared" si="20"/>
        <v>0</v>
      </c>
      <c r="G89" s="44">
        <f t="shared" si="20"/>
        <v>0</v>
      </c>
      <c r="H89" s="45">
        <f t="shared" si="20"/>
        <v>0</v>
      </c>
      <c r="I89" s="40">
        <f t="shared" si="21"/>
        <v>2667.1938093264775</v>
      </c>
      <c r="K89" s="1">
        <v>0</v>
      </c>
    </row>
    <row r="90" spans="1:11" ht="15">
      <c r="A90" s="28" t="s">
        <v>64</v>
      </c>
      <c r="B90" s="41">
        <f t="shared" si="20"/>
        <v>8722.7031932893678</v>
      </c>
      <c r="C90" s="41">
        <f t="shared" si="20"/>
        <v>23.760945903878802</v>
      </c>
      <c r="D90" s="41">
        <f t="shared" si="20"/>
        <v>591.77791640953922</v>
      </c>
      <c r="E90" s="41">
        <f t="shared" si="20"/>
        <v>0</v>
      </c>
      <c r="F90" s="41">
        <f t="shared" si="20"/>
        <v>0</v>
      </c>
      <c r="G90" s="41">
        <f t="shared" si="20"/>
        <v>0</v>
      </c>
      <c r="H90" s="42">
        <f t="shared" si="20"/>
        <v>0</v>
      </c>
      <c r="I90" s="43">
        <f t="shared" si="21"/>
        <v>9338.2420556027864</v>
      </c>
      <c r="K90" s="1">
        <v>0</v>
      </c>
    </row>
    <row r="91" spans="1:11" ht="15">
      <c r="A91" s="29" t="s">
        <v>54</v>
      </c>
      <c r="B91" s="44">
        <f t="shared" si="20"/>
        <v>0</v>
      </c>
      <c r="C91" s="44">
        <f t="shared" si="20"/>
        <v>0.32373732726431831</v>
      </c>
      <c r="D91" s="44">
        <f t="shared" si="20"/>
        <v>0.24963743248586195</v>
      </c>
      <c r="E91" s="44">
        <f t="shared" si="20"/>
        <v>132.16483660153324</v>
      </c>
      <c r="F91" s="44">
        <f t="shared" si="20"/>
        <v>620.54234868065384</v>
      </c>
      <c r="G91" s="44">
        <f t="shared" si="20"/>
        <v>0</v>
      </c>
      <c r="H91" s="45">
        <f t="shared" si="20"/>
        <v>0</v>
      </c>
      <c r="I91" s="40">
        <f t="shared" si="21"/>
        <v>753.28056004193729</v>
      </c>
      <c r="K91" s="1">
        <v>0</v>
      </c>
    </row>
    <row r="92" spans="1:11" ht="15">
      <c r="A92" s="28" t="s">
        <v>12</v>
      </c>
      <c r="B92" s="41">
        <f t="shared" si="20"/>
        <v>0</v>
      </c>
      <c r="C92" s="41">
        <f t="shared" si="20"/>
        <v>0</v>
      </c>
      <c r="D92" s="41">
        <f t="shared" si="20"/>
        <v>4.275149158474735E-2</v>
      </c>
      <c r="E92" s="41">
        <f t="shared" si="20"/>
        <v>24.625526852005596</v>
      </c>
      <c r="F92" s="41">
        <f t="shared" si="20"/>
        <v>0</v>
      </c>
      <c r="G92" s="41">
        <f t="shared" si="20"/>
        <v>0</v>
      </c>
      <c r="H92" s="42">
        <f t="shared" si="20"/>
        <v>0</v>
      </c>
      <c r="I92" s="43">
        <f t="shared" si="21"/>
        <v>24.668278343590345</v>
      </c>
      <c r="K92" s="1">
        <v>0</v>
      </c>
    </row>
    <row r="93" spans="1:11" ht="15">
      <c r="A93" s="29" t="s">
        <v>55</v>
      </c>
      <c r="B93" s="44">
        <f t="shared" si="20"/>
        <v>0</v>
      </c>
      <c r="C93" s="44">
        <f t="shared" si="20"/>
        <v>0</v>
      </c>
      <c r="D93" s="44">
        <f t="shared" si="20"/>
        <v>0</v>
      </c>
      <c r="E93" s="44">
        <f t="shared" si="20"/>
        <v>22.382868324996682</v>
      </c>
      <c r="F93" s="44">
        <f t="shared" si="20"/>
        <v>0</v>
      </c>
      <c r="G93" s="44">
        <f t="shared" si="20"/>
        <v>0</v>
      </c>
      <c r="H93" s="45">
        <f t="shared" si="20"/>
        <v>0</v>
      </c>
      <c r="I93" s="40">
        <f t="shared" si="21"/>
        <v>22.382868324996682</v>
      </c>
      <c r="K93" s="1">
        <v>0</v>
      </c>
    </row>
    <row r="94" spans="1:11" ht="15">
      <c r="A94" s="28" t="s">
        <v>17</v>
      </c>
      <c r="B94" s="41">
        <f t="shared" si="20"/>
        <v>385.09240959493241</v>
      </c>
      <c r="C94" s="41">
        <f t="shared" si="20"/>
        <v>1.6578268916946106</v>
      </c>
      <c r="D94" s="41">
        <f t="shared" si="20"/>
        <v>44.603342628998121</v>
      </c>
      <c r="E94" s="41">
        <f t="shared" si="20"/>
        <v>5.4768643480250434</v>
      </c>
      <c r="F94" s="41">
        <f t="shared" si="20"/>
        <v>0</v>
      </c>
      <c r="G94" s="41">
        <f t="shared" si="20"/>
        <v>0</v>
      </c>
      <c r="H94" s="42">
        <f t="shared" si="20"/>
        <v>0</v>
      </c>
      <c r="I94" s="43">
        <f t="shared" si="21"/>
        <v>436.83044346365017</v>
      </c>
      <c r="K94" s="1">
        <v>0</v>
      </c>
    </row>
    <row r="95" spans="1:11" ht="15">
      <c r="A95" s="29" t="s">
        <v>139</v>
      </c>
      <c r="B95" s="44">
        <f t="shared" si="20"/>
        <v>1631.6568697766188</v>
      </c>
      <c r="C95" s="44">
        <f t="shared" si="20"/>
        <v>163.51201685876356</v>
      </c>
      <c r="D95" s="44">
        <f t="shared" si="20"/>
        <v>219.0880135285511</v>
      </c>
      <c r="E95" s="44">
        <f t="shared" si="20"/>
        <v>25.110761769616701</v>
      </c>
      <c r="F95" s="44">
        <f t="shared" si="20"/>
        <v>0</v>
      </c>
      <c r="G95" s="44">
        <f t="shared" si="20"/>
        <v>0</v>
      </c>
      <c r="H95" s="45">
        <f t="shared" si="20"/>
        <v>0</v>
      </c>
      <c r="I95" s="40">
        <f>SUM(B95:H95)</f>
        <v>2039.3676619335502</v>
      </c>
      <c r="K95" s="1">
        <v>0</v>
      </c>
    </row>
    <row r="96" spans="1:11" ht="15">
      <c r="A96" s="28" t="s">
        <v>25</v>
      </c>
      <c r="B96" s="41">
        <f t="shared" si="20"/>
        <v>1772.715695773433</v>
      </c>
      <c r="C96" s="41">
        <f t="shared" si="20"/>
        <v>7.9074570053515064E-2</v>
      </c>
      <c r="D96" s="41">
        <f t="shared" si="20"/>
        <v>2809.0793623816635</v>
      </c>
      <c r="E96" s="41">
        <f t="shared" si="20"/>
        <v>3167.8571187523335</v>
      </c>
      <c r="F96" s="41">
        <f t="shared" si="20"/>
        <v>0</v>
      </c>
      <c r="G96" s="41">
        <f t="shared" si="20"/>
        <v>1954.1202011282428</v>
      </c>
      <c r="H96" s="42">
        <f t="shared" si="20"/>
        <v>0.79594622168778972</v>
      </c>
      <c r="I96" s="43">
        <f t="shared" si="21"/>
        <v>9704.6473988274138</v>
      </c>
      <c r="K96" s="1">
        <v>0</v>
      </c>
    </row>
    <row r="97" spans="1:11" ht="15">
      <c r="A97" s="29" t="s">
        <v>24</v>
      </c>
      <c r="B97" s="44">
        <f t="shared" si="20"/>
        <v>800.3142545266353</v>
      </c>
      <c r="C97" s="44">
        <f t="shared" si="20"/>
        <v>1.8677527963057945</v>
      </c>
      <c r="D97" s="44">
        <f t="shared" si="20"/>
        <v>115.70127796715518</v>
      </c>
      <c r="E97" s="44">
        <f t="shared" si="20"/>
        <v>0</v>
      </c>
      <c r="F97" s="44">
        <f t="shared" si="20"/>
        <v>0</v>
      </c>
      <c r="G97" s="44">
        <f t="shared" si="20"/>
        <v>0</v>
      </c>
      <c r="H97" s="45">
        <f t="shared" si="20"/>
        <v>0</v>
      </c>
      <c r="I97" s="40">
        <f t="shared" si="21"/>
        <v>917.8832852900963</v>
      </c>
      <c r="K97" s="1">
        <v>0</v>
      </c>
    </row>
    <row r="98" spans="1:11" ht="15">
      <c r="A98" s="28" t="s">
        <v>56</v>
      </c>
      <c r="B98" s="41">
        <f t="shared" si="20"/>
        <v>4148.6791545926462</v>
      </c>
      <c r="C98" s="41">
        <f t="shared" si="20"/>
        <v>7.6790828487296565</v>
      </c>
      <c r="D98" s="41">
        <f t="shared" si="20"/>
        <v>517.82384200405318</v>
      </c>
      <c r="E98" s="41">
        <f t="shared" si="20"/>
        <v>0</v>
      </c>
      <c r="F98" s="41">
        <f t="shared" si="20"/>
        <v>0</v>
      </c>
      <c r="G98" s="41">
        <f t="shared" si="20"/>
        <v>0</v>
      </c>
      <c r="H98" s="42">
        <f t="shared" si="20"/>
        <v>0</v>
      </c>
      <c r="I98" s="43">
        <f t="shared" si="21"/>
        <v>4674.1820794454297</v>
      </c>
      <c r="K98" s="1">
        <v>0</v>
      </c>
    </row>
    <row r="99" spans="1:11" ht="15">
      <c r="A99" s="29" t="s">
        <v>22</v>
      </c>
      <c r="B99" s="44">
        <f t="shared" si="20"/>
        <v>450.38911519920896</v>
      </c>
      <c r="C99" s="44">
        <f t="shared" si="20"/>
        <v>0</v>
      </c>
      <c r="D99" s="44">
        <f t="shared" si="20"/>
        <v>32.902906623584677</v>
      </c>
      <c r="E99" s="44">
        <f t="shared" si="20"/>
        <v>0</v>
      </c>
      <c r="F99" s="44">
        <f t="shared" si="20"/>
        <v>1.3127352710917775</v>
      </c>
      <c r="G99" s="44">
        <f t="shared" si="20"/>
        <v>0</v>
      </c>
      <c r="H99" s="45">
        <f t="shared" si="20"/>
        <v>0</v>
      </c>
      <c r="I99" s="40">
        <f t="shared" si="21"/>
        <v>484.60475709388538</v>
      </c>
      <c r="K99" s="1">
        <v>0</v>
      </c>
    </row>
    <row r="100" spans="1:11" ht="15">
      <c r="A100" s="28" t="s">
        <v>21</v>
      </c>
      <c r="B100" s="41">
        <f t="shared" si="20"/>
        <v>73.978975255000037</v>
      </c>
      <c r="C100" s="41">
        <f t="shared" si="20"/>
        <v>0</v>
      </c>
      <c r="D100" s="41">
        <f t="shared" si="20"/>
        <v>1.3668545995121175</v>
      </c>
      <c r="E100" s="41">
        <f t="shared" si="20"/>
        <v>0</v>
      </c>
      <c r="F100" s="41">
        <f t="shared" si="20"/>
        <v>0</v>
      </c>
      <c r="G100" s="41">
        <f t="shared" si="20"/>
        <v>0</v>
      </c>
      <c r="H100" s="42">
        <f t="shared" si="20"/>
        <v>0</v>
      </c>
      <c r="I100" s="43">
        <f t="shared" si="21"/>
        <v>75.345829854512161</v>
      </c>
      <c r="K100" s="1">
        <v>0</v>
      </c>
    </row>
    <row r="101" spans="1:11" ht="15">
      <c r="A101" s="30" t="s">
        <v>60</v>
      </c>
      <c r="B101" s="44">
        <f t="shared" si="20"/>
        <v>249.73633995887988</v>
      </c>
      <c r="C101" s="44">
        <f t="shared" si="20"/>
        <v>0</v>
      </c>
      <c r="D101" s="44">
        <f t="shared" si="20"/>
        <v>234.69813175870436</v>
      </c>
      <c r="E101" s="44">
        <f t="shared" si="20"/>
        <v>0</v>
      </c>
      <c r="F101" s="44">
        <f t="shared" si="20"/>
        <v>0</v>
      </c>
      <c r="G101" s="44">
        <f t="shared" si="20"/>
        <v>0</v>
      </c>
      <c r="H101" s="45">
        <f t="shared" si="20"/>
        <v>0</v>
      </c>
      <c r="I101" s="40">
        <f t="shared" si="21"/>
        <v>484.43447171758424</v>
      </c>
      <c r="K101" s="1">
        <v>0</v>
      </c>
    </row>
    <row r="102" spans="1:11">
      <c r="A102" s="57" t="s">
        <v>23</v>
      </c>
      <c r="B102" s="61">
        <f t="shared" ref="B102:H105" si="22">+B596+B622+B648</f>
        <v>249.73633995887988</v>
      </c>
      <c r="C102" s="61">
        <f t="shared" si="22"/>
        <v>0</v>
      </c>
      <c r="D102" s="61">
        <f t="shared" si="22"/>
        <v>234.69813175870436</v>
      </c>
      <c r="E102" s="61">
        <f t="shared" si="22"/>
        <v>0</v>
      </c>
      <c r="F102" s="61">
        <f t="shared" si="22"/>
        <v>0</v>
      </c>
      <c r="G102" s="61">
        <f t="shared" si="22"/>
        <v>0</v>
      </c>
      <c r="H102" s="62">
        <f t="shared" si="22"/>
        <v>0</v>
      </c>
      <c r="I102" s="63">
        <f t="shared" si="21"/>
        <v>484.43447171758424</v>
      </c>
      <c r="K102" s="1">
        <v>0</v>
      </c>
    </row>
    <row r="103" spans="1:11">
      <c r="A103" s="58" t="s">
        <v>19</v>
      </c>
      <c r="B103" s="64">
        <f t="shared" si="22"/>
        <v>0</v>
      </c>
      <c r="C103" s="64">
        <f t="shared" si="22"/>
        <v>0</v>
      </c>
      <c r="D103" s="64">
        <f t="shared" si="22"/>
        <v>0</v>
      </c>
      <c r="E103" s="64">
        <f t="shared" si="22"/>
        <v>0</v>
      </c>
      <c r="F103" s="64">
        <f t="shared" si="22"/>
        <v>0</v>
      </c>
      <c r="G103" s="64">
        <f t="shared" si="22"/>
        <v>0</v>
      </c>
      <c r="H103" s="65">
        <f t="shared" si="22"/>
        <v>0</v>
      </c>
      <c r="I103" s="66">
        <f t="shared" si="21"/>
        <v>0</v>
      </c>
      <c r="K103" s="1">
        <v>0</v>
      </c>
    </row>
    <row r="104" spans="1:11">
      <c r="A104" s="57" t="s">
        <v>20</v>
      </c>
      <c r="B104" s="61">
        <f t="shared" si="22"/>
        <v>0</v>
      </c>
      <c r="C104" s="61">
        <f t="shared" si="22"/>
        <v>0</v>
      </c>
      <c r="D104" s="61">
        <f t="shared" si="22"/>
        <v>0</v>
      </c>
      <c r="E104" s="61">
        <f t="shared" si="22"/>
        <v>0</v>
      </c>
      <c r="F104" s="61">
        <f t="shared" si="22"/>
        <v>0</v>
      </c>
      <c r="G104" s="61">
        <f t="shared" si="22"/>
        <v>0</v>
      </c>
      <c r="H104" s="62">
        <f t="shared" si="22"/>
        <v>0</v>
      </c>
      <c r="I104" s="63">
        <f t="shared" si="21"/>
        <v>0</v>
      </c>
      <c r="K104" s="1">
        <v>0</v>
      </c>
    </row>
    <row r="105" spans="1:11" ht="15" thickBot="1">
      <c r="A105" s="59" t="s">
        <v>11</v>
      </c>
      <c r="B105" s="54">
        <f t="shared" si="22"/>
        <v>0</v>
      </c>
      <c r="C105" s="54">
        <f t="shared" si="22"/>
        <v>0</v>
      </c>
      <c r="D105" s="54">
        <f t="shared" si="22"/>
        <v>0</v>
      </c>
      <c r="E105" s="54">
        <f t="shared" si="22"/>
        <v>0</v>
      </c>
      <c r="F105" s="54">
        <f t="shared" si="22"/>
        <v>0</v>
      </c>
      <c r="G105" s="54">
        <f t="shared" si="22"/>
        <v>0</v>
      </c>
      <c r="H105" s="67">
        <f t="shared" si="22"/>
        <v>0</v>
      </c>
      <c r="I105" s="68">
        <f t="shared" si="21"/>
        <v>0</v>
      </c>
      <c r="K105" s="1">
        <v>0</v>
      </c>
    </row>
    <row r="106" spans="1:11" ht="15">
      <c r="A106" s="35" t="s">
        <v>26</v>
      </c>
      <c r="B106" s="69">
        <f>SUM(B85:B101)</f>
        <v>20900.325498940354</v>
      </c>
      <c r="C106" s="69">
        <f t="shared" ref="C106:I106" si="23">SUM(C85:C101)</f>
        <v>306.71489111695934</v>
      </c>
      <c r="D106" s="69">
        <f t="shared" si="23"/>
        <v>4735.8245398882646</v>
      </c>
      <c r="E106" s="69">
        <f t="shared" si="23"/>
        <v>3428.8398116054295</v>
      </c>
      <c r="F106" s="69">
        <f>SUM(F85:F101)</f>
        <v>621.85508395174566</v>
      </c>
      <c r="G106" s="69">
        <f t="shared" si="23"/>
        <v>1954.1202011282428</v>
      </c>
      <c r="H106" s="70">
        <f t="shared" si="23"/>
        <v>0.79594622168778972</v>
      </c>
      <c r="I106" s="40">
        <f t="shared" si="23"/>
        <v>31948.475972852688</v>
      </c>
      <c r="K106" s="1">
        <v>0</v>
      </c>
    </row>
    <row r="107" spans="1:11" s="13" customFormat="1" ht="15" thickBot="1">
      <c r="A107" s="60" t="s">
        <v>83</v>
      </c>
      <c r="B107" s="49">
        <f>B106/$I$106</f>
        <v>0.65418849765165055</v>
      </c>
      <c r="C107" s="49">
        <f t="shared" ref="C107:I107" si="24">C106/$I$106</f>
        <v>9.6002980354237127E-3</v>
      </c>
      <c r="D107" s="49">
        <f t="shared" si="24"/>
        <v>0.14823319096386312</v>
      </c>
      <c r="E107" s="49">
        <f t="shared" si="24"/>
        <v>0.10732404933865981</v>
      </c>
      <c r="F107" s="49">
        <f t="shared" si="24"/>
        <v>1.9464311364340178E-2</v>
      </c>
      <c r="G107" s="49">
        <f t="shared" si="24"/>
        <v>6.1164739212872035E-2</v>
      </c>
      <c r="H107" s="71">
        <f t="shared" si="24"/>
        <v>2.4913433190494672E-5</v>
      </c>
      <c r="I107" s="50">
        <f t="shared" si="24"/>
        <v>1</v>
      </c>
      <c r="J107" s="5"/>
    </row>
    <row r="108" spans="1:11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1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1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5">SUM(B112:H112)</f>
        <v>0</v>
      </c>
    </row>
    <row r="113" spans="1:9" ht="15">
      <c r="A113" s="29" t="s">
        <v>10</v>
      </c>
      <c r="B113" s="44">
        <v>5.7986720124790145E-4</v>
      </c>
      <c r="C113" s="44">
        <v>0</v>
      </c>
      <c r="D113" s="44">
        <v>267.89942013279881</v>
      </c>
      <c r="E113" s="44">
        <v>0</v>
      </c>
      <c r="F113" s="457"/>
      <c r="G113" s="44">
        <v>0</v>
      </c>
      <c r="H113" s="45">
        <v>0</v>
      </c>
      <c r="I113" s="40">
        <f t="shared" si="25"/>
        <v>267.90000000000003</v>
      </c>
    </row>
    <row r="114" spans="1:9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25"/>
        <v>0</v>
      </c>
    </row>
    <row r="115" spans="1:9" ht="15">
      <c r="A115" s="29" t="s">
        <v>16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5"/>
        <v>0</v>
      </c>
    </row>
    <row r="116" spans="1:9" ht="15">
      <c r="A116" s="28" t="s">
        <v>64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5"/>
        <v>0</v>
      </c>
    </row>
    <row r="117" spans="1:9" ht="15">
      <c r="A117" s="29" t="s">
        <v>54</v>
      </c>
      <c r="B117" s="44">
        <v>1.5361544751700354E-2</v>
      </c>
      <c r="C117" s="44">
        <v>0</v>
      </c>
      <c r="D117" s="44">
        <v>0</v>
      </c>
      <c r="E117" s="44">
        <v>2.0482059668933808E-2</v>
      </c>
      <c r="F117" s="457"/>
      <c r="G117" s="44">
        <v>0</v>
      </c>
      <c r="H117" s="45">
        <v>0</v>
      </c>
      <c r="I117" s="40">
        <f t="shared" si="25"/>
        <v>3.5843604420634161E-2</v>
      </c>
    </row>
    <row r="118" spans="1:9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5"/>
        <v>0</v>
      </c>
    </row>
    <row r="119" spans="1:9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5"/>
        <v>0</v>
      </c>
    </row>
    <row r="120" spans="1:9" ht="15">
      <c r="A120" s="28" t="s">
        <v>17</v>
      </c>
      <c r="B120" s="41">
        <v>0</v>
      </c>
      <c r="C120" s="41">
        <v>0</v>
      </c>
      <c r="D120" s="41">
        <v>0</v>
      </c>
      <c r="E120" s="41">
        <v>0</v>
      </c>
      <c r="F120" s="457"/>
      <c r="G120" s="41">
        <v>0</v>
      </c>
      <c r="H120" s="42">
        <v>0</v>
      </c>
      <c r="I120" s="43">
        <f t="shared" si="25"/>
        <v>0</v>
      </c>
    </row>
    <row r="121" spans="1:9" ht="15">
      <c r="A121" s="29" t="s">
        <v>139</v>
      </c>
      <c r="B121" s="44">
        <v>5.1775076182446833</v>
      </c>
      <c r="C121" s="44">
        <v>20.439266931260882</v>
      </c>
      <c r="D121" s="44">
        <v>124.25955781027882</v>
      </c>
      <c r="E121" s="44">
        <v>5.2251237540972481E-3</v>
      </c>
      <c r="F121" s="457"/>
      <c r="G121" s="44">
        <v>0</v>
      </c>
      <c r="H121" s="45">
        <v>0</v>
      </c>
      <c r="I121" s="40">
        <f>SUM(B121:H121)</f>
        <v>149.88155748353847</v>
      </c>
    </row>
    <row r="122" spans="1:9" ht="15">
      <c r="A122" s="28" t="s">
        <v>25</v>
      </c>
      <c r="B122" s="41">
        <v>2.4905948568404694</v>
      </c>
      <c r="C122" s="41">
        <v>3.496834048260504E-2</v>
      </c>
      <c r="D122" s="41">
        <v>25.509188513571697</v>
      </c>
      <c r="E122" s="41">
        <v>74.419679200145168</v>
      </c>
      <c r="F122" s="457"/>
      <c r="G122" s="41">
        <v>15.191421850082985</v>
      </c>
      <c r="H122" s="42">
        <v>8.7861957194356008E-2</v>
      </c>
      <c r="I122" s="43">
        <f t="shared" si="25"/>
        <v>117.73371471831729</v>
      </c>
    </row>
    <row r="123" spans="1:9" ht="15">
      <c r="A123" s="29" t="s">
        <v>24</v>
      </c>
      <c r="B123" s="44">
        <v>0.65854578533764951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25"/>
        <v>0.65854578533764951</v>
      </c>
    </row>
    <row r="124" spans="1:9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5"/>
        <v>0</v>
      </c>
    </row>
    <row r="125" spans="1:9" ht="15">
      <c r="A125" s="29" t="s">
        <v>22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5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5"/>
        <v>0</v>
      </c>
    </row>
    <row r="127" spans="1:9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5"/>
        <v>0</v>
      </c>
    </row>
    <row r="128" spans="1:9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25"/>
        <v>0</v>
      </c>
    </row>
    <row r="129" spans="1:10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25"/>
        <v>0</v>
      </c>
    </row>
    <row r="130" spans="1:10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25"/>
        <v>0</v>
      </c>
    </row>
    <row r="131" spans="1:10" ht="15" thickBot="1">
      <c r="A131" s="59"/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25"/>
        <v>0</v>
      </c>
    </row>
    <row r="132" spans="1:10" ht="15">
      <c r="A132" s="35" t="s">
        <v>26</v>
      </c>
      <c r="B132" s="69">
        <f>SUM(B111:B127)</f>
        <v>8.34258967237575</v>
      </c>
      <c r="C132" s="69">
        <f t="shared" ref="C132:H132" si="26">SUM(C111:C127)</f>
        <v>20.474235271743488</v>
      </c>
      <c r="D132" s="69">
        <f t="shared" si="26"/>
        <v>417.66816645664932</v>
      </c>
      <c r="E132" s="69">
        <f t="shared" si="26"/>
        <v>74.445386383568206</v>
      </c>
      <c r="F132" s="69">
        <f>SUM(F111:F127)</f>
        <v>0</v>
      </c>
      <c r="G132" s="69">
        <f t="shared" si="26"/>
        <v>15.191421850082985</v>
      </c>
      <c r="H132" s="70">
        <f t="shared" si="26"/>
        <v>8.7861957194356008E-2</v>
      </c>
      <c r="I132" s="40">
        <f>SUM(I111:I127)</f>
        <v>536.20966159161401</v>
      </c>
    </row>
    <row r="133" spans="1:10" s="13" customFormat="1" ht="15" thickBot="1">
      <c r="A133" s="32" t="s">
        <v>83</v>
      </c>
      <c r="B133" s="49">
        <f>B132/$I$132</f>
        <v>1.555844713355725E-2</v>
      </c>
      <c r="C133" s="49">
        <f t="shared" ref="C133:I133" si="27">C132/$I$132</f>
        <v>3.8183264380150239E-2</v>
      </c>
      <c r="D133" s="49">
        <f t="shared" si="27"/>
        <v>0.7789269690085372</v>
      </c>
      <c r="E133" s="49">
        <f t="shared" si="27"/>
        <v>0.13883633905922982</v>
      </c>
      <c r="F133" s="49">
        <f t="shared" si="27"/>
        <v>0</v>
      </c>
      <c r="G133" s="49">
        <f t="shared" si="27"/>
        <v>2.8331122951031455E-2</v>
      </c>
      <c r="H133" s="71">
        <f t="shared" si="27"/>
        <v>1.6385746749425994E-4</v>
      </c>
      <c r="I133" s="50">
        <f t="shared" si="27"/>
        <v>1</v>
      </c>
      <c r="J133" s="5"/>
    </row>
    <row r="134" spans="1:1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1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1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1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1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28">SUM(B138:H138)</f>
        <v>0</v>
      </c>
    </row>
    <row r="139" spans="1:10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28"/>
        <v>0</v>
      </c>
    </row>
    <row r="140" spans="1:10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28"/>
        <v>0</v>
      </c>
    </row>
    <row r="141" spans="1:10" ht="15">
      <c r="A141" s="29" t="s">
        <v>16</v>
      </c>
      <c r="B141" s="44">
        <v>1.8780887320736472</v>
      </c>
      <c r="C141" s="44">
        <v>19.446236023417526</v>
      </c>
      <c r="D141" s="44">
        <v>1.6192828190787267</v>
      </c>
      <c r="E141" s="44">
        <v>0</v>
      </c>
      <c r="F141" s="457"/>
      <c r="G141" s="44">
        <v>0</v>
      </c>
      <c r="H141" s="45">
        <v>0</v>
      </c>
      <c r="I141" s="40">
        <f t="shared" si="28"/>
        <v>22.943607574569899</v>
      </c>
    </row>
    <row r="142" spans="1:10" ht="15">
      <c r="A142" s="28" t="s">
        <v>64</v>
      </c>
      <c r="B142" s="41">
        <v>10.838040059288867</v>
      </c>
      <c r="C142" s="41">
        <v>0.69623383678515183</v>
      </c>
      <c r="D142" s="41">
        <v>2.5180457097062994</v>
      </c>
      <c r="E142" s="41">
        <v>0</v>
      </c>
      <c r="F142" s="457"/>
      <c r="G142" s="41">
        <v>0</v>
      </c>
      <c r="H142" s="42">
        <v>0</v>
      </c>
      <c r="I142" s="43">
        <f t="shared" si="28"/>
        <v>14.052319605780319</v>
      </c>
    </row>
    <row r="143" spans="1:10" ht="15">
      <c r="A143" s="29" t="s">
        <v>54</v>
      </c>
      <c r="B143" s="44">
        <v>0</v>
      </c>
      <c r="C143" s="44">
        <v>0</v>
      </c>
      <c r="D143" s="44">
        <v>0.81322106352074042</v>
      </c>
      <c r="E143" s="44">
        <v>0.88952145029928853</v>
      </c>
      <c r="F143" s="457"/>
      <c r="G143" s="44">
        <v>0</v>
      </c>
      <c r="H143" s="45">
        <v>0</v>
      </c>
      <c r="I143" s="40">
        <f t="shared" si="28"/>
        <v>1.7027425138200289</v>
      </c>
    </row>
    <row r="144" spans="1:10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28"/>
        <v>0</v>
      </c>
    </row>
    <row r="145" spans="1:10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28"/>
        <v>0</v>
      </c>
    </row>
    <row r="146" spans="1:10" ht="15">
      <c r="A146" s="28" t="s">
        <v>17</v>
      </c>
      <c r="B146" s="41">
        <v>3.3733512155312E-2</v>
      </c>
      <c r="C146" s="41">
        <v>0</v>
      </c>
      <c r="D146" s="41">
        <v>4.4978016207082673E-2</v>
      </c>
      <c r="E146" s="41">
        <v>0</v>
      </c>
      <c r="F146" s="457"/>
      <c r="G146" s="41">
        <v>0</v>
      </c>
      <c r="H146" s="42">
        <v>0</v>
      </c>
      <c r="I146" s="43">
        <f t="shared" si="28"/>
        <v>7.8711528362394673E-2</v>
      </c>
    </row>
    <row r="147" spans="1:10" ht="15">
      <c r="A147" s="29" t="s">
        <v>139</v>
      </c>
      <c r="B147" s="44">
        <v>148.31488687214207</v>
      </c>
      <c r="C147" s="44">
        <v>1057.0932775137442</v>
      </c>
      <c r="D147" s="44">
        <v>229.08959137377937</v>
      </c>
      <c r="E147" s="44">
        <v>0</v>
      </c>
      <c r="F147" s="457"/>
      <c r="G147" s="44">
        <v>0</v>
      </c>
      <c r="H147" s="45">
        <v>0</v>
      </c>
      <c r="I147" s="40">
        <f>SUM(B147:H147)</f>
        <v>1434.4977557596656</v>
      </c>
    </row>
    <row r="148" spans="1:10" ht="15">
      <c r="A148" s="28" t="s">
        <v>25</v>
      </c>
      <c r="B148" s="41">
        <v>334.07631471050502</v>
      </c>
      <c r="C148" s="41">
        <v>13.867964574706368</v>
      </c>
      <c r="D148" s="41">
        <v>36.223261822317895</v>
      </c>
      <c r="E148" s="41">
        <v>1358.2442134784546</v>
      </c>
      <c r="F148" s="457"/>
      <c r="G148" s="41">
        <v>136.20009142969556</v>
      </c>
      <c r="H148" s="42">
        <v>83.568953837176423</v>
      </c>
      <c r="I148" s="43">
        <f t="shared" si="28"/>
        <v>1962.1807998528559</v>
      </c>
    </row>
    <row r="149" spans="1:10" ht="15">
      <c r="A149" s="29" t="s">
        <v>24</v>
      </c>
      <c r="B149" s="44">
        <v>2.0104702194421703E-2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28"/>
        <v>2.0104702194421703E-2</v>
      </c>
    </row>
    <row r="150" spans="1:10" ht="15">
      <c r="A150" s="28" t="s">
        <v>56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28"/>
        <v>0</v>
      </c>
    </row>
    <row r="151" spans="1:10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28"/>
        <v>0</v>
      </c>
    </row>
    <row r="152" spans="1:10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28"/>
        <v>0</v>
      </c>
    </row>
    <row r="153" spans="1:10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28"/>
        <v>0</v>
      </c>
    </row>
    <row r="154" spans="1:10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28"/>
        <v>0</v>
      </c>
    </row>
    <row r="155" spans="1:10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28"/>
        <v>0</v>
      </c>
    </row>
    <row r="156" spans="1:10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28"/>
        <v>0</v>
      </c>
    </row>
    <row r="157" spans="1:10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28"/>
        <v>0</v>
      </c>
    </row>
    <row r="158" spans="1:10" ht="15">
      <c r="A158" s="35" t="s">
        <v>26</v>
      </c>
      <c r="B158" s="69">
        <f>SUM(B137:B153)</f>
        <v>495.16116858835937</v>
      </c>
      <c r="C158" s="69">
        <f t="shared" ref="C158:H158" si="29">SUM(C137:C153)</f>
        <v>1091.1037119486532</v>
      </c>
      <c r="D158" s="69">
        <f t="shared" si="29"/>
        <v>270.30838080461012</v>
      </c>
      <c r="E158" s="69">
        <f t="shared" si="29"/>
        <v>1359.1337349287539</v>
      </c>
      <c r="F158" s="69">
        <f>SUM(F137:F153)</f>
        <v>0</v>
      </c>
      <c r="G158" s="69">
        <f t="shared" si="29"/>
        <v>136.20009142969556</v>
      </c>
      <c r="H158" s="70">
        <f t="shared" si="29"/>
        <v>83.568953837176423</v>
      </c>
      <c r="I158" s="40">
        <f>SUM(I137:I153)</f>
        <v>3435.476041537248</v>
      </c>
    </row>
    <row r="159" spans="1:10" s="13" customFormat="1" ht="15" thickBot="1">
      <c r="A159" s="32" t="s">
        <v>83</v>
      </c>
      <c r="B159" s="49">
        <f>B158/$I$158</f>
        <v>0.14413174843937876</v>
      </c>
      <c r="C159" s="49">
        <f t="shared" ref="C159:I159" si="30">C158/$I$158</f>
        <v>0.31759898737655723</v>
      </c>
      <c r="D159" s="49">
        <f t="shared" si="30"/>
        <v>7.8681492036735953E-2</v>
      </c>
      <c r="E159" s="49">
        <f t="shared" si="30"/>
        <v>0.39561729393420308</v>
      </c>
      <c r="F159" s="49">
        <f t="shared" si="30"/>
        <v>0</v>
      </c>
      <c r="G159" s="49">
        <f t="shared" si="30"/>
        <v>3.9645187386826042E-2</v>
      </c>
      <c r="H159" s="71">
        <f t="shared" si="30"/>
        <v>2.4325290826299119E-2</v>
      </c>
      <c r="I159" s="50">
        <f t="shared" si="30"/>
        <v>1</v>
      </c>
      <c r="J159" s="5"/>
    </row>
    <row r="160" spans="1:10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9" t="s">
        <v>10</v>
      </c>
      <c r="B165" s="44">
        <v>0</v>
      </c>
      <c r="C165" s="44">
        <v>0</v>
      </c>
      <c r="D165" s="44">
        <v>155.83320000000001</v>
      </c>
      <c r="E165" s="44">
        <v>0</v>
      </c>
      <c r="F165" s="457"/>
      <c r="G165" s="44">
        <v>0</v>
      </c>
      <c r="H165" s="45">
        <v>0</v>
      </c>
      <c r="I165" s="40">
        <f t="shared" si="31"/>
        <v>155.83320000000001</v>
      </c>
    </row>
    <row r="166" spans="1:9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31"/>
        <v>0</v>
      </c>
    </row>
    <row r="167" spans="1:9" ht="15">
      <c r="A167" s="29" t="s">
        <v>16</v>
      </c>
      <c r="B167" s="44">
        <v>22.479494986980381</v>
      </c>
      <c r="C167" s="44">
        <v>0</v>
      </c>
      <c r="D167" s="44">
        <v>88.731349781397924</v>
      </c>
      <c r="E167" s="44">
        <v>0</v>
      </c>
      <c r="F167" s="457"/>
      <c r="G167" s="44">
        <v>0</v>
      </c>
      <c r="H167" s="45">
        <v>0</v>
      </c>
      <c r="I167" s="40">
        <f t="shared" si="31"/>
        <v>111.21084476837831</v>
      </c>
    </row>
    <row r="168" spans="1:9" ht="15">
      <c r="A168" s="28" t="s">
        <v>64</v>
      </c>
      <c r="B168" s="41">
        <v>3.8281751768606433</v>
      </c>
      <c r="C168" s="41">
        <v>5.5913406822062237E-2</v>
      </c>
      <c r="D168" s="41">
        <v>2.7709767066098405</v>
      </c>
      <c r="E168" s="41">
        <v>0</v>
      </c>
      <c r="F168" s="457"/>
      <c r="G168" s="41">
        <v>0</v>
      </c>
      <c r="H168" s="42">
        <v>0</v>
      </c>
      <c r="I168" s="43">
        <f t="shared" si="31"/>
        <v>6.655065290292546</v>
      </c>
    </row>
    <row r="169" spans="1:9" ht="15">
      <c r="A169" s="29" t="s">
        <v>54</v>
      </c>
      <c r="B169" s="44">
        <v>0</v>
      </c>
      <c r="C169" s="44">
        <v>0</v>
      </c>
      <c r="D169" s="44">
        <v>0</v>
      </c>
      <c r="E169" s="44">
        <v>0.67768965046695373</v>
      </c>
      <c r="F169" s="457"/>
      <c r="G169" s="44">
        <v>0</v>
      </c>
      <c r="H169" s="45">
        <v>0</v>
      </c>
      <c r="I169" s="40">
        <f t="shared" si="31"/>
        <v>0.67768965046695373</v>
      </c>
    </row>
    <row r="170" spans="1:9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31"/>
        <v>0</v>
      </c>
    </row>
    <row r="171" spans="1:9" ht="15">
      <c r="A171" s="29" t="s">
        <v>55</v>
      </c>
      <c r="B171" s="44">
        <v>0</v>
      </c>
      <c r="C171" s="44">
        <v>0</v>
      </c>
      <c r="D171" s="44">
        <v>0</v>
      </c>
      <c r="E171" s="44">
        <v>0</v>
      </c>
      <c r="F171" s="457"/>
      <c r="G171" s="44">
        <v>0</v>
      </c>
      <c r="H171" s="45">
        <v>0</v>
      </c>
      <c r="I171" s="40">
        <f t="shared" si="31"/>
        <v>0</v>
      </c>
    </row>
    <row r="172" spans="1:9" ht="15">
      <c r="A172" s="28" t="s">
        <v>17</v>
      </c>
      <c r="B172" s="41">
        <v>0.22508226959388947</v>
      </c>
      <c r="C172" s="41">
        <v>0</v>
      </c>
      <c r="D172" s="41">
        <v>22.323006759740135</v>
      </c>
      <c r="E172" s="41">
        <v>8.6161492800540876E-2</v>
      </c>
      <c r="F172" s="457"/>
      <c r="G172" s="41">
        <v>0</v>
      </c>
      <c r="H172" s="42">
        <v>0</v>
      </c>
      <c r="I172" s="43">
        <f t="shared" si="31"/>
        <v>22.634250522134568</v>
      </c>
    </row>
    <row r="173" spans="1:9" ht="15">
      <c r="A173" s="29" t="s">
        <v>139</v>
      </c>
      <c r="B173" s="44">
        <v>19.671212399514832</v>
      </c>
      <c r="C173" s="44">
        <v>26.877198338710052</v>
      </c>
      <c r="D173" s="44">
        <v>458.02156210295914</v>
      </c>
      <c r="E173" s="44">
        <v>0</v>
      </c>
      <c r="F173" s="457"/>
      <c r="G173" s="44">
        <v>0</v>
      </c>
      <c r="H173" s="45">
        <v>0</v>
      </c>
      <c r="I173" s="40">
        <f>SUM(B173:H173)</f>
        <v>504.56997284118404</v>
      </c>
    </row>
    <row r="174" spans="1:9" ht="15">
      <c r="A174" s="28" t="s">
        <v>25</v>
      </c>
      <c r="B174" s="41">
        <v>9.4843661467740912</v>
      </c>
      <c r="C174" s="41">
        <v>1.9763017883703586</v>
      </c>
      <c r="D174" s="41">
        <v>502.04507831240409</v>
      </c>
      <c r="E174" s="41">
        <v>172.10011333778195</v>
      </c>
      <c r="F174" s="457"/>
      <c r="G174" s="41">
        <v>18.219783523622251</v>
      </c>
      <c r="H174" s="42">
        <v>42.68442562168353</v>
      </c>
      <c r="I174" s="43">
        <f t="shared" si="31"/>
        <v>746.51006873063636</v>
      </c>
    </row>
    <row r="175" spans="1:9" ht="15">
      <c r="A175" s="29" t="s">
        <v>24</v>
      </c>
      <c r="B175" s="44">
        <v>0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31"/>
        <v>0</v>
      </c>
    </row>
    <row r="176" spans="1:9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1"/>
        <v>0</v>
      </c>
    </row>
    <row r="177" spans="1:10" ht="15">
      <c r="A177" s="29" t="s">
        <v>22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1"/>
        <v>0</v>
      </c>
    </row>
    <row r="178" spans="1:1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1"/>
        <v>0</v>
      </c>
    </row>
    <row r="179" spans="1:10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1"/>
        <v>0</v>
      </c>
    </row>
    <row r="180" spans="1:10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31"/>
        <v>0</v>
      </c>
    </row>
    <row r="181" spans="1:10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31"/>
        <v>0</v>
      </c>
    </row>
    <row r="182" spans="1:10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31"/>
        <v>0</v>
      </c>
    </row>
    <row r="183" spans="1:10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31"/>
        <v>0</v>
      </c>
    </row>
    <row r="184" spans="1:10" ht="15">
      <c r="A184" s="35" t="s">
        <v>26</v>
      </c>
      <c r="B184" s="69">
        <f>SUM(B163:B179)</f>
        <v>55.688330979723844</v>
      </c>
      <c r="C184" s="69">
        <f t="shared" ref="C184:H184" si="32">SUM(C163:C179)</f>
        <v>28.909413533902473</v>
      </c>
      <c r="D184" s="69">
        <f t="shared" si="32"/>
        <v>1229.725173663111</v>
      </c>
      <c r="E184" s="69">
        <f t="shared" si="32"/>
        <v>172.86396448104944</v>
      </c>
      <c r="F184" s="69">
        <f>SUM(F163:F179)</f>
        <v>0</v>
      </c>
      <c r="G184" s="69">
        <f t="shared" si="32"/>
        <v>18.219783523622251</v>
      </c>
      <c r="H184" s="70">
        <f t="shared" si="32"/>
        <v>42.68442562168353</v>
      </c>
      <c r="I184" s="40">
        <f>SUM(I163:I179)</f>
        <v>1548.0910918030927</v>
      </c>
    </row>
    <row r="185" spans="1:10" s="13" customFormat="1" ht="15" thickBot="1">
      <c r="A185" s="32" t="s">
        <v>83</v>
      </c>
      <c r="B185" s="49">
        <f>B184/$I$184</f>
        <v>3.597225723640237E-2</v>
      </c>
      <c r="C185" s="49">
        <f t="shared" ref="C185:I185" si="33">C184/$I$184</f>
        <v>1.8674232858113732E-2</v>
      </c>
      <c r="D185" s="49">
        <f t="shared" si="33"/>
        <v>0.79434936366103981</v>
      </c>
      <c r="E185" s="49">
        <f t="shared" si="33"/>
        <v>0.11166265693042088</v>
      </c>
      <c r="F185" s="49">
        <f t="shared" si="33"/>
        <v>0</v>
      </c>
      <c r="G185" s="49">
        <f t="shared" si="33"/>
        <v>1.176919344093719E-2</v>
      </c>
      <c r="H185" s="71">
        <f t="shared" si="33"/>
        <v>2.7572295873085947E-2</v>
      </c>
      <c r="I185" s="50">
        <f t="shared" si="33"/>
        <v>1</v>
      </c>
      <c r="J185" s="5"/>
    </row>
    <row r="186" spans="1:1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1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1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1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10" ht="15">
      <c r="A190" s="28" t="s">
        <v>8</v>
      </c>
      <c r="B190" s="41">
        <v>0</v>
      </c>
      <c r="C190" s="41">
        <v>0</v>
      </c>
      <c r="D190" s="41">
        <v>982.99387200000001</v>
      </c>
      <c r="E190" s="41">
        <v>0</v>
      </c>
      <c r="F190" s="457"/>
      <c r="G190" s="41">
        <v>0</v>
      </c>
      <c r="H190" s="42">
        <v>0</v>
      </c>
      <c r="I190" s="43">
        <f t="shared" ref="I190:I209" si="34">SUM(B190:H190)</f>
        <v>982.99387200000001</v>
      </c>
    </row>
    <row r="191" spans="1:10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4"/>
        <v>0</v>
      </c>
    </row>
    <row r="192" spans="1:10" ht="15">
      <c r="A192" s="28" t="s">
        <v>52</v>
      </c>
      <c r="B192" s="41">
        <v>0</v>
      </c>
      <c r="C192" s="41">
        <v>0</v>
      </c>
      <c r="D192" s="41">
        <v>427.03289281800232</v>
      </c>
      <c r="E192" s="41">
        <v>0</v>
      </c>
      <c r="F192" s="457"/>
      <c r="G192" s="41">
        <v>0</v>
      </c>
      <c r="H192" s="42">
        <v>0</v>
      </c>
      <c r="I192" s="43">
        <f t="shared" si="34"/>
        <v>427.03289281800232</v>
      </c>
    </row>
    <row r="193" spans="1:9" ht="15">
      <c r="A193" s="29" t="s">
        <v>16</v>
      </c>
      <c r="B193" s="44">
        <v>97.59144538546731</v>
      </c>
      <c r="C193" s="44">
        <v>3.1217859046045908</v>
      </c>
      <c r="D193" s="44">
        <v>254.03959711475642</v>
      </c>
      <c r="E193" s="44">
        <v>0</v>
      </c>
      <c r="F193" s="457"/>
      <c r="G193" s="44">
        <v>0</v>
      </c>
      <c r="H193" s="45">
        <v>0</v>
      </c>
      <c r="I193" s="40">
        <f t="shared" si="34"/>
        <v>354.75282840482834</v>
      </c>
    </row>
    <row r="194" spans="1:9" ht="15">
      <c r="A194" s="28" t="s">
        <v>64</v>
      </c>
      <c r="B194" s="41">
        <v>2.0624649714150456</v>
      </c>
      <c r="C194" s="41">
        <v>1.1862014718685248</v>
      </c>
      <c r="D194" s="41">
        <v>10.181403036579983</v>
      </c>
      <c r="E194" s="41">
        <v>0</v>
      </c>
      <c r="F194" s="457"/>
      <c r="G194" s="41">
        <v>0</v>
      </c>
      <c r="H194" s="42">
        <v>0</v>
      </c>
      <c r="I194" s="43">
        <f t="shared" si="34"/>
        <v>13.430069479863553</v>
      </c>
    </row>
    <row r="195" spans="1:9" ht="15">
      <c r="A195" s="29" t="s">
        <v>54</v>
      </c>
      <c r="B195" s="44">
        <v>0</v>
      </c>
      <c r="C195" s="44">
        <v>0</v>
      </c>
      <c r="D195" s="44">
        <v>0</v>
      </c>
      <c r="E195" s="44">
        <v>1.9861609834430844</v>
      </c>
      <c r="F195" s="457"/>
      <c r="G195" s="44">
        <v>0</v>
      </c>
      <c r="H195" s="45">
        <v>0</v>
      </c>
      <c r="I195" s="40">
        <f t="shared" si="34"/>
        <v>1.9861609834430844</v>
      </c>
    </row>
    <row r="196" spans="1:9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34"/>
        <v>0</v>
      </c>
    </row>
    <row r="197" spans="1:9" ht="15">
      <c r="A197" s="29" t="s">
        <v>55</v>
      </c>
      <c r="B197" s="44">
        <v>0</v>
      </c>
      <c r="C197" s="44">
        <v>0</v>
      </c>
      <c r="D197" s="44">
        <v>1.0826562252405205</v>
      </c>
      <c r="E197" s="44">
        <v>0</v>
      </c>
      <c r="F197" s="457"/>
      <c r="G197" s="44">
        <v>0</v>
      </c>
      <c r="H197" s="45">
        <v>0</v>
      </c>
      <c r="I197" s="40">
        <f t="shared" si="34"/>
        <v>1.0826562252405205</v>
      </c>
    </row>
    <row r="198" spans="1:9" ht="15">
      <c r="A198" s="28" t="s">
        <v>17</v>
      </c>
      <c r="B198" s="41">
        <v>1.0951668464950604</v>
      </c>
      <c r="C198" s="41">
        <v>0</v>
      </c>
      <c r="D198" s="41">
        <v>1.574600115011791</v>
      </c>
      <c r="E198" s="41">
        <v>0</v>
      </c>
      <c r="F198" s="457"/>
      <c r="G198" s="41">
        <v>0</v>
      </c>
      <c r="H198" s="42">
        <v>0</v>
      </c>
      <c r="I198" s="43">
        <f t="shared" si="34"/>
        <v>2.6697669615068511</v>
      </c>
    </row>
    <row r="199" spans="1:9" ht="15">
      <c r="A199" s="29" t="s">
        <v>139</v>
      </c>
      <c r="B199" s="44">
        <v>73.338318162541327</v>
      </c>
      <c r="C199" s="44">
        <v>45.034736592191322</v>
      </c>
      <c r="D199" s="44">
        <v>575.70576597291245</v>
      </c>
      <c r="E199" s="44">
        <v>18.41172867410582</v>
      </c>
      <c r="F199" s="457"/>
      <c r="G199" s="44">
        <v>0</v>
      </c>
      <c r="H199" s="45">
        <v>0</v>
      </c>
      <c r="I199" s="40">
        <f>SUM(B199:H199)</f>
        <v>712.49054940175085</v>
      </c>
    </row>
    <row r="200" spans="1:9" ht="15">
      <c r="A200" s="28" t="s">
        <v>25</v>
      </c>
      <c r="B200" s="41">
        <v>31.250264530913778</v>
      </c>
      <c r="C200" s="41">
        <v>0.64248249477876418</v>
      </c>
      <c r="D200" s="41">
        <v>573.17670906218871</v>
      </c>
      <c r="E200" s="41">
        <v>410.0707487241321</v>
      </c>
      <c r="F200" s="457"/>
      <c r="G200" s="41">
        <v>40.119197765550261</v>
      </c>
      <c r="H200" s="42">
        <v>0.84028352607702583</v>
      </c>
      <c r="I200" s="43">
        <f t="shared" si="34"/>
        <v>1056.0996861036406</v>
      </c>
    </row>
    <row r="201" spans="1:9" ht="15">
      <c r="A201" s="29" t="s">
        <v>24</v>
      </c>
      <c r="B201" s="44">
        <v>0.6570953037817423</v>
      </c>
      <c r="C201" s="44">
        <v>5.7503617868562402E-2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34"/>
        <v>0.7145989216503047</v>
      </c>
    </row>
    <row r="202" spans="1:9" ht="15">
      <c r="A202" s="28" t="s">
        <v>56</v>
      </c>
      <c r="B202" s="41">
        <v>3.3834625450509912E-3</v>
      </c>
      <c r="C202" s="41">
        <v>1.0742187477170337E-3</v>
      </c>
      <c r="D202" s="41">
        <v>1.9590615459885111E-3</v>
      </c>
      <c r="E202" s="41">
        <v>0</v>
      </c>
      <c r="F202" s="457"/>
      <c r="G202" s="41">
        <v>0</v>
      </c>
      <c r="H202" s="42">
        <v>0</v>
      </c>
      <c r="I202" s="43">
        <f t="shared" si="34"/>
        <v>6.416742838756536E-3</v>
      </c>
    </row>
    <row r="203" spans="1:9" ht="15">
      <c r="A203" s="29" t="s">
        <v>22</v>
      </c>
      <c r="B203" s="44">
        <v>0</v>
      </c>
      <c r="C203" s="44">
        <v>0</v>
      </c>
      <c r="D203" s="44">
        <v>10.349999999999998</v>
      </c>
      <c r="E203" s="44">
        <v>0</v>
      </c>
      <c r="F203" s="457"/>
      <c r="G203" s="44">
        <v>0</v>
      </c>
      <c r="H203" s="45">
        <v>0</v>
      </c>
      <c r="I203" s="40">
        <f t="shared" si="34"/>
        <v>10.349999999999998</v>
      </c>
    </row>
    <row r="204" spans="1:9" ht="15">
      <c r="A204" s="28" t="s">
        <v>21</v>
      </c>
      <c r="B204" s="41">
        <v>0</v>
      </c>
      <c r="C204" s="41">
        <v>0</v>
      </c>
      <c r="D204" s="41">
        <v>117.25184541041531</v>
      </c>
      <c r="E204" s="41">
        <v>0</v>
      </c>
      <c r="F204" s="457"/>
      <c r="G204" s="41">
        <v>0</v>
      </c>
      <c r="H204" s="42">
        <v>0</v>
      </c>
      <c r="I204" s="43">
        <f t="shared" si="34"/>
        <v>117.25184541041531</v>
      </c>
    </row>
    <row r="205" spans="1:9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4"/>
        <v>0</v>
      </c>
    </row>
    <row r="206" spans="1:9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34"/>
        <v>0</v>
      </c>
    </row>
    <row r="207" spans="1:9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34"/>
        <v>0</v>
      </c>
    </row>
    <row r="208" spans="1:9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34"/>
        <v>0</v>
      </c>
    </row>
    <row r="209" spans="1:10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34"/>
        <v>0</v>
      </c>
    </row>
    <row r="210" spans="1:10" ht="15">
      <c r="A210" s="35" t="s">
        <v>26</v>
      </c>
      <c r="B210" s="69">
        <f>SUM(B189:B205)</f>
        <v>205.9981386631593</v>
      </c>
      <c r="C210" s="69">
        <f t="shared" ref="C210:H210" si="35">SUM(C189:C205)</f>
        <v>50.043784300059478</v>
      </c>
      <c r="D210" s="69">
        <f t="shared" si="35"/>
        <v>2953.3913008166537</v>
      </c>
      <c r="E210" s="69">
        <f t="shared" si="35"/>
        <v>430.46863838168099</v>
      </c>
      <c r="F210" s="69">
        <f>SUM(F189:F205)</f>
        <v>0</v>
      </c>
      <c r="G210" s="69">
        <f t="shared" si="35"/>
        <v>40.119197765550261</v>
      </c>
      <c r="H210" s="70">
        <f t="shared" si="35"/>
        <v>0.84028352607702583</v>
      </c>
      <c r="I210" s="40">
        <f>SUM(I189:I205)</f>
        <v>3680.8613434531799</v>
      </c>
    </row>
    <row r="211" spans="1:10" s="13" customFormat="1" ht="15" thickBot="1">
      <c r="A211" s="32" t="s">
        <v>83</v>
      </c>
      <c r="B211" s="49">
        <f>B210/$I$210</f>
        <v>5.5964655943791478E-2</v>
      </c>
      <c r="C211" s="49">
        <f t="shared" ref="C211:I211" si="36">C210/$I$210</f>
        <v>1.3595672216522879E-2</v>
      </c>
      <c r="D211" s="49">
        <f t="shared" si="36"/>
        <v>0.80236418197865222</v>
      </c>
      <c r="E211" s="49">
        <f t="shared" si="36"/>
        <v>0.11694780058676135</v>
      </c>
      <c r="F211" s="49">
        <f t="shared" si="36"/>
        <v>0</v>
      </c>
      <c r="G211" s="49">
        <f t="shared" si="36"/>
        <v>1.089940479200791E-2</v>
      </c>
      <c r="H211" s="71">
        <f t="shared" si="36"/>
        <v>2.2828448226433828E-4</v>
      </c>
      <c r="I211" s="50">
        <f t="shared" si="36"/>
        <v>1</v>
      </c>
      <c r="J211" s="5"/>
    </row>
    <row r="212" spans="1:1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1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1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1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1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7">SUM(B216:H216)</f>
        <v>0</v>
      </c>
    </row>
    <row r="217" spans="1:10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7"/>
        <v>0</v>
      </c>
    </row>
    <row r="218" spans="1:10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7"/>
        <v>0</v>
      </c>
    </row>
    <row r="219" spans="1:10" ht="15">
      <c r="A219" s="29" t="s">
        <v>16</v>
      </c>
      <c r="B219" s="44">
        <v>6.4746718921011555</v>
      </c>
      <c r="C219" s="44">
        <v>3.3177963539319966</v>
      </c>
      <c r="D219" s="44">
        <v>8.8782966350393568</v>
      </c>
      <c r="E219" s="44">
        <v>0</v>
      </c>
      <c r="F219" s="457"/>
      <c r="G219" s="44">
        <v>0</v>
      </c>
      <c r="H219" s="45">
        <v>0</v>
      </c>
      <c r="I219" s="40">
        <f t="shared" si="37"/>
        <v>18.670764881072508</v>
      </c>
    </row>
    <row r="220" spans="1:10" ht="15">
      <c r="A220" s="28" t="s">
        <v>64</v>
      </c>
      <c r="B220" s="41">
        <v>0.10884048407490698</v>
      </c>
      <c r="C220" s="41">
        <v>0</v>
      </c>
      <c r="D220" s="41">
        <v>4.3061822624073043E-2</v>
      </c>
      <c r="E220" s="41">
        <v>0</v>
      </c>
      <c r="F220" s="457"/>
      <c r="G220" s="41">
        <v>0</v>
      </c>
      <c r="H220" s="42">
        <v>0</v>
      </c>
      <c r="I220" s="43">
        <f t="shared" si="37"/>
        <v>0.15190230669898003</v>
      </c>
    </row>
    <row r="221" spans="1:10" ht="15">
      <c r="A221" s="29" t="s">
        <v>54</v>
      </c>
      <c r="B221" s="44">
        <v>0</v>
      </c>
      <c r="C221" s="44">
        <v>0</v>
      </c>
      <c r="D221" s="44">
        <v>0</v>
      </c>
      <c r="E221" s="44">
        <v>3.6053113518127282E-3</v>
      </c>
      <c r="F221" s="457"/>
      <c r="G221" s="44">
        <v>0</v>
      </c>
      <c r="H221" s="45">
        <v>0</v>
      </c>
      <c r="I221" s="40">
        <f t="shared" si="37"/>
        <v>3.6053113518127282E-3</v>
      </c>
    </row>
    <row r="222" spans="1:10" ht="15">
      <c r="A222" s="28" t="s">
        <v>12</v>
      </c>
      <c r="B222" s="41">
        <v>0</v>
      </c>
      <c r="C222" s="41">
        <v>0</v>
      </c>
      <c r="D222" s="41">
        <v>0</v>
      </c>
      <c r="E222" s="41">
        <v>0.16804550713667804</v>
      </c>
      <c r="F222" s="457"/>
      <c r="G222" s="41">
        <v>0</v>
      </c>
      <c r="H222" s="42">
        <v>0</v>
      </c>
      <c r="I222" s="43">
        <f t="shared" si="37"/>
        <v>0.16804550713667804</v>
      </c>
    </row>
    <row r="223" spans="1:10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7"/>
        <v>0</v>
      </c>
    </row>
    <row r="224" spans="1:10" ht="15">
      <c r="A224" s="28" t="s">
        <v>17</v>
      </c>
      <c r="B224" s="41">
        <v>2.6334240814381906</v>
      </c>
      <c r="C224" s="41">
        <v>0</v>
      </c>
      <c r="D224" s="41">
        <v>10.430900308092889</v>
      </c>
      <c r="E224" s="41">
        <v>0.55127999630633251</v>
      </c>
      <c r="F224" s="457"/>
      <c r="G224" s="41">
        <v>0</v>
      </c>
      <c r="H224" s="42">
        <v>0</v>
      </c>
      <c r="I224" s="43">
        <f t="shared" si="37"/>
        <v>13.615604385837413</v>
      </c>
    </row>
    <row r="225" spans="1:10" ht="15">
      <c r="A225" s="29" t="s">
        <v>139</v>
      </c>
      <c r="B225" s="44">
        <v>0.22557090594949911</v>
      </c>
      <c r="C225" s="44">
        <v>2.2926206315930378E-3</v>
      </c>
      <c r="D225" s="44">
        <v>0.57786604564714295</v>
      </c>
      <c r="E225" s="44">
        <v>0.17393800265102924</v>
      </c>
      <c r="F225" s="457"/>
      <c r="G225" s="44">
        <v>0</v>
      </c>
      <c r="H225" s="45">
        <v>0</v>
      </c>
      <c r="I225" s="40">
        <f>SUM(B225:H225)</f>
        <v>0.97966757487926437</v>
      </c>
    </row>
    <row r="226" spans="1:10" ht="15">
      <c r="A226" s="28" t="s">
        <v>25</v>
      </c>
      <c r="B226" s="41">
        <v>2.6619955201128573</v>
      </c>
      <c r="C226" s="41">
        <v>4.3873287188809583E-2</v>
      </c>
      <c r="D226" s="41">
        <v>7.2957126669336487</v>
      </c>
      <c r="E226" s="41">
        <v>17.264871166091417</v>
      </c>
      <c r="F226" s="457"/>
      <c r="G226" s="41">
        <v>3.7930467780193147</v>
      </c>
      <c r="H226" s="42">
        <v>0.426725949398647</v>
      </c>
      <c r="I226" s="43">
        <f t="shared" si="37"/>
        <v>31.486225367744694</v>
      </c>
    </row>
    <row r="227" spans="1:10" ht="15">
      <c r="A227" s="29" t="s">
        <v>24</v>
      </c>
      <c r="B227" s="44">
        <v>9.5976370481482082E-2</v>
      </c>
      <c r="C227" s="44">
        <v>0</v>
      </c>
      <c r="D227" s="44">
        <v>2.6423766214407059E-2</v>
      </c>
      <c r="E227" s="44">
        <v>0</v>
      </c>
      <c r="F227" s="457"/>
      <c r="G227" s="44">
        <v>0</v>
      </c>
      <c r="H227" s="45">
        <v>0</v>
      </c>
      <c r="I227" s="40">
        <f t="shared" si="37"/>
        <v>0.12240013669588914</v>
      </c>
    </row>
    <row r="228" spans="1:10" ht="15">
      <c r="A228" s="28" t="s">
        <v>56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7"/>
        <v>0</v>
      </c>
    </row>
    <row r="229" spans="1:10" ht="15">
      <c r="A229" s="29" t="s">
        <v>22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7"/>
        <v>0</v>
      </c>
    </row>
    <row r="230" spans="1:10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7"/>
        <v>0</v>
      </c>
    </row>
    <row r="231" spans="1:10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7"/>
        <v>0</v>
      </c>
    </row>
    <row r="232" spans="1:10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37"/>
        <v>0</v>
      </c>
    </row>
    <row r="233" spans="1:10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37"/>
        <v>0</v>
      </c>
    </row>
    <row r="234" spans="1:10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37"/>
        <v>0</v>
      </c>
    </row>
    <row r="235" spans="1:10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37"/>
        <v>0</v>
      </c>
    </row>
    <row r="236" spans="1:10" ht="15">
      <c r="A236" s="35" t="s">
        <v>26</v>
      </c>
      <c r="B236" s="69">
        <f>SUM(B215:B231)</f>
        <v>12.200479254158092</v>
      </c>
      <c r="C236" s="69">
        <f t="shared" ref="C236:H236" si="38">SUM(C215:C231)</f>
        <v>3.3639622617523992</v>
      </c>
      <c r="D236" s="69">
        <f t="shared" si="38"/>
        <v>27.252261244551516</v>
      </c>
      <c r="E236" s="69">
        <f t="shared" si="38"/>
        <v>18.16173998353727</v>
      </c>
      <c r="F236" s="69">
        <f>SUM(F215:F231)</f>
        <v>0</v>
      </c>
      <c r="G236" s="69">
        <f t="shared" si="38"/>
        <v>3.7930467780193147</v>
      </c>
      <c r="H236" s="70">
        <f t="shared" si="38"/>
        <v>0.426725949398647</v>
      </c>
      <c r="I236" s="40">
        <f>SUM(I215:I231)</f>
        <v>65.198215471417228</v>
      </c>
    </row>
    <row r="237" spans="1:10" s="13" customFormat="1" ht="15" thickBot="1">
      <c r="A237" s="32" t="s">
        <v>83</v>
      </c>
      <c r="B237" s="49">
        <f>B236/$I$236</f>
        <v>0.18712903667596176</v>
      </c>
      <c r="C237" s="49">
        <f t="shared" ref="C237:I237" si="39">C236/$I$236</f>
        <v>5.1595925401166136E-2</v>
      </c>
      <c r="D237" s="49">
        <f t="shared" si="39"/>
        <v>0.41799090738148892</v>
      </c>
      <c r="E237" s="49">
        <f t="shared" si="39"/>
        <v>0.27856191848532025</v>
      </c>
      <c r="F237" s="49">
        <f t="shared" si="39"/>
        <v>0</v>
      </c>
      <c r="G237" s="49">
        <f t="shared" si="39"/>
        <v>5.8177156392910462E-2</v>
      </c>
      <c r="H237" s="71">
        <f t="shared" si="39"/>
        <v>6.5450556631526649E-3</v>
      </c>
      <c r="I237" s="50">
        <f t="shared" si="39"/>
        <v>1</v>
      </c>
      <c r="J237" s="5"/>
    </row>
    <row r="238" spans="1:10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10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10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0">SUM(B242:H242)</f>
        <v>0</v>
      </c>
    </row>
    <row r="243" spans="1:9" ht="15">
      <c r="A243" s="29" t="s">
        <v>10</v>
      </c>
      <c r="B243" s="44">
        <v>0</v>
      </c>
      <c r="C243" s="44">
        <v>0</v>
      </c>
      <c r="D243" s="44">
        <v>0.39480000000000004</v>
      </c>
      <c r="E243" s="44">
        <v>0</v>
      </c>
      <c r="F243" s="457"/>
      <c r="G243" s="44">
        <v>0</v>
      </c>
      <c r="H243" s="45">
        <v>0</v>
      </c>
      <c r="I243" s="40">
        <f t="shared" si="40"/>
        <v>0.39480000000000004</v>
      </c>
    </row>
    <row r="244" spans="1:9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40"/>
        <v>0</v>
      </c>
    </row>
    <row r="245" spans="1:9" ht="15">
      <c r="A245" s="29" t="s">
        <v>16</v>
      </c>
      <c r="B245" s="44">
        <v>92.987027304632647</v>
      </c>
      <c r="C245" s="44">
        <v>0.34280392083407624</v>
      </c>
      <c r="D245" s="44">
        <v>11.053964184586011</v>
      </c>
      <c r="E245" s="44">
        <v>0</v>
      </c>
      <c r="F245" s="457"/>
      <c r="G245" s="44">
        <v>0</v>
      </c>
      <c r="H245" s="45">
        <v>0</v>
      </c>
      <c r="I245" s="40">
        <f t="shared" si="40"/>
        <v>104.38379541005273</v>
      </c>
    </row>
    <row r="246" spans="1:9" ht="15">
      <c r="A246" s="28" t="s">
        <v>64</v>
      </c>
      <c r="B246" s="41">
        <v>29.927744151032531</v>
      </c>
      <c r="C246" s="41">
        <v>0.11900781282900789</v>
      </c>
      <c r="D246" s="41">
        <v>5.6406562197701486</v>
      </c>
      <c r="E246" s="41">
        <v>0</v>
      </c>
      <c r="F246" s="457"/>
      <c r="G246" s="41">
        <v>0</v>
      </c>
      <c r="H246" s="42">
        <v>0</v>
      </c>
      <c r="I246" s="43">
        <f t="shared" si="40"/>
        <v>35.687408183631689</v>
      </c>
    </row>
    <row r="247" spans="1:9" ht="15">
      <c r="A247" s="29" t="s">
        <v>54</v>
      </c>
      <c r="B247" s="44">
        <v>0</v>
      </c>
      <c r="C247" s="44">
        <v>0</v>
      </c>
      <c r="D247" s="44">
        <v>0</v>
      </c>
      <c r="E247" s="44">
        <v>0.75429452703680477</v>
      </c>
      <c r="F247" s="457"/>
      <c r="G247" s="44">
        <v>0</v>
      </c>
      <c r="H247" s="45">
        <v>0</v>
      </c>
      <c r="I247" s="40">
        <f t="shared" si="40"/>
        <v>0.75429452703680477</v>
      </c>
    </row>
    <row r="248" spans="1:9" ht="15">
      <c r="A248" s="28" t="s">
        <v>12</v>
      </c>
      <c r="B248" s="41">
        <v>0</v>
      </c>
      <c r="C248" s="41">
        <v>0</v>
      </c>
      <c r="D248" s="41">
        <v>0</v>
      </c>
      <c r="E248" s="41">
        <v>0.11943410867048752</v>
      </c>
      <c r="F248" s="457"/>
      <c r="G248" s="41">
        <v>0</v>
      </c>
      <c r="H248" s="42">
        <v>0</v>
      </c>
      <c r="I248" s="43">
        <f t="shared" si="40"/>
        <v>0.11943410867048752</v>
      </c>
    </row>
    <row r="249" spans="1:9" ht="15">
      <c r="A249" s="29" t="s">
        <v>55</v>
      </c>
      <c r="B249" s="44">
        <v>0</v>
      </c>
      <c r="C249" s="44">
        <v>0</v>
      </c>
      <c r="D249" s="44">
        <v>3.0912485524543275E-3</v>
      </c>
      <c r="E249" s="44">
        <v>0</v>
      </c>
      <c r="F249" s="457"/>
      <c r="G249" s="44">
        <v>0</v>
      </c>
      <c r="H249" s="45">
        <v>0</v>
      </c>
      <c r="I249" s="40">
        <f t="shared" si="40"/>
        <v>3.0912485524543275E-3</v>
      </c>
    </row>
    <row r="250" spans="1:9" ht="15">
      <c r="A250" s="28" t="s">
        <v>17</v>
      </c>
      <c r="B250" s="41">
        <v>11.777374876227132</v>
      </c>
      <c r="C250" s="41">
        <v>0.42359075189566459</v>
      </c>
      <c r="D250" s="41">
        <v>11.466605554102296</v>
      </c>
      <c r="E250" s="41">
        <v>0.17666459436428883</v>
      </c>
      <c r="F250" s="457"/>
      <c r="G250" s="41">
        <v>0</v>
      </c>
      <c r="H250" s="42">
        <v>0</v>
      </c>
      <c r="I250" s="43">
        <f t="shared" si="40"/>
        <v>23.844235776589382</v>
      </c>
    </row>
    <row r="251" spans="1:9" ht="15">
      <c r="A251" s="29" t="s">
        <v>139</v>
      </c>
      <c r="B251" s="44">
        <v>66.427221190061104</v>
      </c>
      <c r="C251" s="44">
        <v>2.9630920340853719</v>
      </c>
      <c r="D251" s="44">
        <v>51.658872327797908</v>
      </c>
      <c r="E251" s="44">
        <v>0.16253812477099747</v>
      </c>
      <c r="F251" s="457"/>
      <c r="G251" s="44">
        <v>0</v>
      </c>
      <c r="H251" s="45">
        <v>0</v>
      </c>
      <c r="I251" s="40">
        <f>SUM(B251:H251)</f>
        <v>121.21172367671539</v>
      </c>
    </row>
    <row r="252" spans="1:9" ht="15">
      <c r="A252" s="28" t="s">
        <v>25</v>
      </c>
      <c r="B252" s="41">
        <v>28.422695658933055</v>
      </c>
      <c r="C252" s="41">
        <v>1.1235586179361676</v>
      </c>
      <c r="D252" s="41">
        <v>66.145745286738347</v>
      </c>
      <c r="E252" s="41">
        <v>151.75557753373869</v>
      </c>
      <c r="F252" s="457"/>
      <c r="G252" s="41">
        <v>77.207322309780608</v>
      </c>
      <c r="H252" s="42">
        <v>4.3532550313101206</v>
      </c>
      <c r="I252" s="43">
        <f t="shared" si="40"/>
        <v>329.00815443843703</v>
      </c>
    </row>
    <row r="253" spans="1:9" ht="15">
      <c r="A253" s="29" t="s">
        <v>24</v>
      </c>
      <c r="B253" s="44">
        <v>39.893655211353938</v>
      </c>
      <c r="C253" s="44">
        <v>0</v>
      </c>
      <c r="D253" s="44">
        <v>0.7251296361628784</v>
      </c>
      <c r="E253" s="44">
        <v>0</v>
      </c>
      <c r="F253" s="457"/>
      <c r="G253" s="44">
        <v>0</v>
      </c>
      <c r="H253" s="45">
        <v>0</v>
      </c>
      <c r="I253" s="40">
        <f t="shared" si="40"/>
        <v>40.618784847516814</v>
      </c>
    </row>
    <row r="254" spans="1:9" ht="15">
      <c r="A254" s="28" t="s">
        <v>56</v>
      </c>
      <c r="B254" s="41">
        <v>0.94913757650601938</v>
      </c>
      <c r="C254" s="41">
        <v>0.30134259365064453</v>
      </c>
      <c r="D254" s="41">
        <v>0.54956096106500518</v>
      </c>
      <c r="E254" s="41">
        <v>0</v>
      </c>
      <c r="F254" s="457"/>
      <c r="G254" s="41">
        <v>0</v>
      </c>
      <c r="H254" s="42">
        <v>0</v>
      </c>
      <c r="I254" s="43">
        <f t="shared" si="40"/>
        <v>1.8000411312216691</v>
      </c>
    </row>
    <row r="255" spans="1:9" ht="15">
      <c r="A255" s="29" t="s">
        <v>22</v>
      </c>
      <c r="B255" s="44">
        <v>0.26435724765156177</v>
      </c>
      <c r="C255" s="44">
        <v>0</v>
      </c>
      <c r="D255" s="44">
        <v>0.33190101242008307</v>
      </c>
      <c r="E255" s="44">
        <v>0</v>
      </c>
      <c r="F255" s="457"/>
      <c r="G255" s="44">
        <v>0</v>
      </c>
      <c r="H255" s="45">
        <v>0</v>
      </c>
      <c r="I255" s="40">
        <f t="shared" si="40"/>
        <v>0.59625826007164484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0"/>
        <v>0</v>
      </c>
    </row>
    <row r="257" spans="1:10" ht="15">
      <c r="A257" s="30" t="s">
        <v>60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0"/>
        <v>0</v>
      </c>
    </row>
    <row r="258" spans="1:10">
      <c r="A258" s="57" t="s">
        <v>23</v>
      </c>
      <c r="B258" s="61">
        <v>0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40"/>
        <v>0</v>
      </c>
    </row>
    <row r="259" spans="1:10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40"/>
        <v>0</v>
      </c>
    </row>
    <row r="260" spans="1:10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40"/>
        <v>0</v>
      </c>
    </row>
    <row r="261" spans="1:10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40"/>
        <v>0</v>
      </c>
    </row>
    <row r="262" spans="1:10" ht="15">
      <c r="A262" s="35" t="s">
        <v>26</v>
      </c>
      <c r="B262" s="69">
        <f>SUM(B241:B257)</f>
        <v>270.64921321639798</v>
      </c>
      <c r="C262" s="69">
        <f t="shared" ref="C262:H262" si="41">SUM(C241:C257)</f>
        <v>5.2733957312309325</v>
      </c>
      <c r="D262" s="69">
        <f t="shared" si="41"/>
        <v>147.9703264311951</v>
      </c>
      <c r="E262" s="69">
        <f t="shared" si="41"/>
        <v>152.96850888858125</v>
      </c>
      <c r="F262" s="69">
        <f>SUM(F241:F257)</f>
        <v>0</v>
      </c>
      <c r="G262" s="69">
        <f t="shared" si="41"/>
        <v>77.207322309780608</v>
      </c>
      <c r="H262" s="70">
        <f t="shared" si="41"/>
        <v>4.3532550313101206</v>
      </c>
      <c r="I262" s="40">
        <f>SUM(I241:I257)</f>
        <v>658.42202160849604</v>
      </c>
    </row>
    <row r="263" spans="1:10" s="13" customFormat="1" ht="15" thickBot="1">
      <c r="A263" s="32" t="s">
        <v>83</v>
      </c>
      <c r="B263" s="49">
        <f>B262/$I$262</f>
        <v>0.41105735278296718</v>
      </c>
      <c r="C263" s="49">
        <f t="shared" ref="C263:I263" si="42">C262/$I$262</f>
        <v>8.0091424013253067E-3</v>
      </c>
      <c r="D263" s="49">
        <f t="shared" si="42"/>
        <v>0.2247347773540595</v>
      </c>
      <c r="E263" s="49">
        <f t="shared" si="42"/>
        <v>0.23232593058610937</v>
      </c>
      <c r="F263" s="49">
        <f t="shared" si="42"/>
        <v>0</v>
      </c>
      <c r="G263" s="49">
        <f t="shared" si="42"/>
        <v>0.11726114828475287</v>
      </c>
      <c r="H263" s="71">
        <f t="shared" si="42"/>
        <v>6.6116485907857549E-3</v>
      </c>
      <c r="I263" s="50">
        <f t="shared" si="42"/>
        <v>1</v>
      </c>
      <c r="J263" s="5"/>
    </row>
    <row r="264" spans="1:1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1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1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10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10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3">SUM(B268:H268)</f>
        <v>0</v>
      </c>
    </row>
    <row r="269" spans="1:10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3"/>
        <v>0</v>
      </c>
    </row>
    <row r="270" spans="1:10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3"/>
        <v>0</v>
      </c>
    </row>
    <row r="271" spans="1:10" ht="15">
      <c r="A271" s="29" t="s">
        <v>16</v>
      </c>
      <c r="B271" s="44">
        <v>9.3219529411015198</v>
      </c>
      <c r="C271" s="44">
        <v>22.54651830865512</v>
      </c>
      <c r="D271" s="44">
        <v>9.225121372848859</v>
      </c>
      <c r="E271" s="44">
        <v>0</v>
      </c>
      <c r="F271" s="457"/>
      <c r="G271" s="44">
        <v>0</v>
      </c>
      <c r="H271" s="45">
        <v>0</v>
      </c>
      <c r="I271" s="40">
        <f t="shared" si="43"/>
        <v>41.093592622605499</v>
      </c>
    </row>
    <row r="272" spans="1:10" ht="15">
      <c r="A272" s="28" t="s">
        <v>64</v>
      </c>
      <c r="B272" s="41">
        <v>2.1818593098798429</v>
      </c>
      <c r="C272" s="41">
        <v>0.24988882795800291</v>
      </c>
      <c r="D272" s="41">
        <v>7.1704639042533076</v>
      </c>
      <c r="E272" s="41">
        <v>0.19551312320802436</v>
      </c>
      <c r="F272" s="457"/>
      <c r="G272" s="41">
        <v>0</v>
      </c>
      <c r="H272" s="42">
        <v>0</v>
      </c>
      <c r="I272" s="43">
        <f t="shared" si="43"/>
        <v>9.7977251652991786</v>
      </c>
    </row>
    <row r="273" spans="1:9" ht="15">
      <c r="A273" s="29" t="s">
        <v>54</v>
      </c>
      <c r="B273" s="44">
        <v>5.9912011871850831E-5</v>
      </c>
      <c r="C273" s="44">
        <v>0</v>
      </c>
      <c r="D273" s="44">
        <v>0</v>
      </c>
      <c r="E273" s="44">
        <v>17.509336109705242</v>
      </c>
      <c r="F273" s="457"/>
      <c r="G273" s="44">
        <v>0</v>
      </c>
      <c r="H273" s="45">
        <v>0</v>
      </c>
      <c r="I273" s="40">
        <f t="shared" si="43"/>
        <v>17.509396021717112</v>
      </c>
    </row>
    <row r="274" spans="1:9" ht="15">
      <c r="A274" s="28" t="s">
        <v>12</v>
      </c>
      <c r="B274" s="41">
        <v>1.654086435855502E-4</v>
      </c>
      <c r="C274" s="41">
        <v>0</v>
      </c>
      <c r="D274" s="41">
        <v>0</v>
      </c>
      <c r="E274" s="41">
        <v>4.6016640770972762E-2</v>
      </c>
      <c r="F274" s="457"/>
      <c r="G274" s="41">
        <v>0</v>
      </c>
      <c r="H274" s="42">
        <v>0</v>
      </c>
      <c r="I274" s="43">
        <f t="shared" si="43"/>
        <v>4.6182049414558314E-2</v>
      </c>
    </row>
    <row r="275" spans="1:9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43"/>
        <v>0</v>
      </c>
    </row>
    <row r="276" spans="1:9" ht="15">
      <c r="A276" s="28" t="s">
        <v>17</v>
      </c>
      <c r="B276" s="41">
        <v>1.9565844441856804E-2</v>
      </c>
      <c r="C276" s="41">
        <v>0</v>
      </c>
      <c r="D276" s="41">
        <v>0.23021127869069552</v>
      </c>
      <c r="E276" s="41">
        <v>0</v>
      </c>
      <c r="F276" s="457"/>
      <c r="G276" s="41">
        <v>0</v>
      </c>
      <c r="H276" s="42">
        <v>0</v>
      </c>
      <c r="I276" s="43">
        <f t="shared" si="43"/>
        <v>0.24977712313255232</v>
      </c>
    </row>
    <row r="277" spans="1:9" ht="15">
      <c r="A277" s="29" t="s">
        <v>139</v>
      </c>
      <c r="B277" s="44">
        <v>23.241552955489169</v>
      </c>
      <c r="C277" s="44">
        <v>6.2544226370165648</v>
      </c>
      <c r="D277" s="44">
        <v>23.477738989997725</v>
      </c>
      <c r="E277" s="44">
        <v>0</v>
      </c>
      <c r="F277" s="457"/>
      <c r="G277" s="44">
        <v>0</v>
      </c>
      <c r="H277" s="45">
        <v>0</v>
      </c>
      <c r="I277" s="40">
        <f>SUM(B277:H277)</f>
        <v>52.973714582503462</v>
      </c>
    </row>
    <row r="278" spans="1:9" ht="15">
      <c r="A278" s="28" t="s">
        <v>25</v>
      </c>
      <c r="B278" s="41">
        <v>0.44826498314831842</v>
      </c>
      <c r="C278" s="41">
        <v>0</v>
      </c>
      <c r="D278" s="41">
        <v>23.584933192277568</v>
      </c>
      <c r="E278" s="41">
        <v>43.631724184104051</v>
      </c>
      <c r="F278" s="457"/>
      <c r="G278" s="41">
        <v>0.82265633526374826</v>
      </c>
      <c r="H278" s="42">
        <v>0</v>
      </c>
      <c r="I278" s="43">
        <f t="shared" si="43"/>
        <v>68.487578694793683</v>
      </c>
    </row>
    <row r="279" spans="1:9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3"/>
        <v>0</v>
      </c>
    </row>
    <row r="280" spans="1:9" ht="15">
      <c r="A280" s="28" t="s">
        <v>56</v>
      </c>
      <c r="B280" s="41">
        <v>7.7266696312837599E-2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3"/>
        <v>7.7266696312837599E-2</v>
      </c>
    </row>
    <row r="281" spans="1:9" ht="15">
      <c r="A281" s="29" t="s">
        <v>21</v>
      </c>
      <c r="B281" s="44">
        <v>4.845994890700615E-3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3"/>
        <v>4.845994890700615E-3</v>
      </c>
    </row>
    <row r="282" spans="1:9" ht="15">
      <c r="A282" s="28" t="s">
        <v>22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3"/>
        <v>0</v>
      </c>
    </row>
    <row r="283" spans="1:9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3"/>
        <v>0</v>
      </c>
    </row>
    <row r="284" spans="1:9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43"/>
        <v>0</v>
      </c>
    </row>
    <row r="285" spans="1:9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43"/>
        <v>0</v>
      </c>
    </row>
    <row r="286" spans="1:9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43"/>
        <v>0</v>
      </c>
    </row>
    <row r="287" spans="1:9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43"/>
        <v>0</v>
      </c>
    </row>
    <row r="288" spans="1:9" ht="15">
      <c r="A288" s="35" t="s">
        <v>26</v>
      </c>
      <c r="B288" s="69">
        <f>SUM(B267:B283)</f>
        <v>35.295534045919709</v>
      </c>
      <c r="C288" s="69">
        <f t="shared" ref="C288:H288" si="44">SUM(C267:C283)</f>
        <v>29.050829773629687</v>
      </c>
      <c r="D288" s="69">
        <f t="shared" si="44"/>
        <v>63.68846873806816</v>
      </c>
      <c r="E288" s="69">
        <f t="shared" si="44"/>
        <v>61.382590057788292</v>
      </c>
      <c r="F288" s="69">
        <f>SUM(F267:F283)</f>
        <v>0</v>
      </c>
      <c r="G288" s="69">
        <f t="shared" si="44"/>
        <v>0.82265633526374826</v>
      </c>
      <c r="H288" s="70">
        <f t="shared" si="44"/>
        <v>0</v>
      </c>
      <c r="I288" s="40">
        <f>SUM(I267:I283)</f>
        <v>190.24007895066958</v>
      </c>
    </row>
    <row r="289" spans="1:10" s="13" customFormat="1" ht="15" thickBot="1">
      <c r="A289" s="32" t="s">
        <v>83</v>
      </c>
      <c r="B289" s="49">
        <f>B288/$I$288</f>
        <v>0.18553153594449495</v>
      </c>
      <c r="C289" s="49">
        <f t="shared" ref="C289:I289" si="45">C288/$I$288</f>
        <v>0.15270614864054352</v>
      </c>
      <c r="D289" s="49">
        <f t="shared" si="45"/>
        <v>0.33477944862808307</v>
      </c>
      <c r="E289" s="49">
        <f t="shared" si="45"/>
        <v>0.32265856067955678</v>
      </c>
      <c r="F289" s="49">
        <f t="shared" si="45"/>
        <v>0</v>
      </c>
      <c r="G289" s="49">
        <f t="shared" si="45"/>
        <v>4.3243061073217287E-3</v>
      </c>
      <c r="H289" s="71">
        <f t="shared" si="45"/>
        <v>0</v>
      </c>
      <c r="I289" s="50">
        <f t="shared" si="45"/>
        <v>1</v>
      </c>
      <c r="J289" s="5"/>
    </row>
    <row r="290" spans="1:1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1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1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10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1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6">SUM(B294:H294)</f>
        <v>0</v>
      </c>
    </row>
    <row r="295" spans="1:10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6"/>
        <v>0</v>
      </c>
    </row>
    <row r="296" spans="1:10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6"/>
        <v>0</v>
      </c>
    </row>
    <row r="297" spans="1:10" ht="15">
      <c r="A297" s="29" t="s">
        <v>16</v>
      </c>
      <c r="B297" s="44">
        <v>27.632769880939158</v>
      </c>
      <c r="C297" s="44">
        <v>85.996322611666457</v>
      </c>
      <c r="D297" s="44">
        <v>8.0059173560390899</v>
      </c>
      <c r="E297" s="44">
        <v>0</v>
      </c>
      <c r="F297" s="457"/>
      <c r="G297" s="44">
        <v>0</v>
      </c>
      <c r="H297" s="45">
        <v>0</v>
      </c>
      <c r="I297" s="40">
        <f t="shared" si="46"/>
        <v>121.63500984864471</v>
      </c>
    </row>
    <row r="298" spans="1:10" ht="15">
      <c r="A298" s="28" t="s">
        <v>64</v>
      </c>
      <c r="B298" s="41">
        <v>39.798890001359254</v>
      </c>
      <c r="C298" s="41">
        <v>26.66639478502492</v>
      </c>
      <c r="D298" s="41">
        <v>6.5262599547762852</v>
      </c>
      <c r="E298" s="41">
        <v>9.8100805193224797E-2</v>
      </c>
      <c r="F298" s="457"/>
      <c r="G298" s="41">
        <v>0</v>
      </c>
      <c r="H298" s="42">
        <v>0</v>
      </c>
      <c r="I298" s="43">
        <f t="shared" si="46"/>
        <v>73.08964554635368</v>
      </c>
    </row>
    <row r="299" spans="1:10" ht="15">
      <c r="A299" s="29" t="s">
        <v>54</v>
      </c>
      <c r="B299" s="44">
        <v>0</v>
      </c>
      <c r="C299" s="44">
        <v>0</v>
      </c>
      <c r="D299" s="44">
        <v>0</v>
      </c>
      <c r="E299" s="44">
        <v>0.5966490744283599</v>
      </c>
      <c r="F299" s="457"/>
      <c r="G299" s="44">
        <v>0</v>
      </c>
      <c r="H299" s="45">
        <v>0</v>
      </c>
      <c r="I299" s="40">
        <f t="shared" si="46"/>
        <v>0.5966490744283599</v>
      </c>
    </row>
    <row r="300" spans="1:10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46"/>
        <v>0</v>
      </c>
    </row>
    <row r="301" spans="1:10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6"/>
        <v>0</v>
      </c>
    </row>
    <row r="302" spans="1:10" ht="15">
      <c r="A302" s="28" t="s">
        <v>17</v>
      </c>
      <c r="B302" s="41">
        <v>1.1901843062819393</v>
      </c>
      <c r="C302" s="41">
        <v>9.310672638703938</v>
      </c>
      <c r="D302" s="41">
        <v>8.4102835717240243</v>
      </c>
      <c r="E302" s="41">
        <v>10.071580075961638</v>
      </c>
      <c r="F302" s="457"/>
      <c r="G302" s="41">
        <v>0</v>
      </c>
      <c r="H302" s="42">
        <v>0</v>
      </c>
      <c r="I302" s="43">
        <f t="shared" si="46"/>
        <v>28.982720592671537</v>
      </c>
    </row>
    <row r="303" spans="1:10" ht="15">
      <c r="A303" s="29" t="s">
        <v>139</v>
      </c>
      <c r="B303" s="44">
        <v>18.477461238841499</v>
      </c>
      <c r="C303" s="44">
        <v>266.5382326160331</v>
      </c>
      <c r="D303" s="44">
        <v>40.169973366414474</v>
      </c>
      <c r="E303" s="44">
        <v>0.69933386528684272</v>
      </c>
      <c r="F303" s="457"/>
      <c r="G303" s="44">
        <v>0</v>
      </c>
      <c r="H303" s="45">
        <v>0</v>
      </c>
      <c r="I303" s="40">
        <f>SUM(B303:H303)</f>
        <v>325.88500108657593</v>
      </c>
    </row>
    <row r="304" spans="1:10" ht="15">
      <c r="A304" s="28" t="s">
        <v>25</v>
      </c>
      <c r="B304" s="41">
        <v>23.618254535026356</v>
      </c>
      <c r="C304" s="41">
        <v>3.7699402786518381</v>
      </c>
      <c r="D304" s="41">
        <v>12.013844588444931</v>
      </c>
      <c r="E304" s="41">
        <v>238.16871136570612</v>
      </c>
      <c r="F304" s="457"/>
      <c r="G304" s="41">
        <v>19.202483643032547</v>
      </c>
      <c r="H304" s="42">
        <v>3.3586285887918919E-2</v>
      </c>
      <c r="I304" s="43">
        <f t="shared" si="46"/>
        <v>296.8068206967497</v>
      </c>
    </row>
    <row r="305" spans="1:10" ht="15">
      <c r="A305" s="29" t="s">
        <v>24</v>
      </c>
      <c r="B305" s="44">
        <v>0.24767214243400298</v>
      </c>
      <c r="C305" s="44">
        <v>0.88329735312147661</v>
      </c>
      <c r="D305" s="44">
        <v>1.3664856575068305</v>
      </c>
      <c r="E305" s="44">
        <v>0</v>
      </c>
      <c r="F305" s="457"/>
      <c r="G305" s="44">
        <v>0</v>
      </c>
      <c r="H305" s="45">
        <v>0</v>
      </c>
      <c r="I305" s="40">
        <f t="shared" si="46"/>
        <v>2.4974551530623099</v>
      </c>
    </row>
    <row r="306" spans="1:10" ht="15">
      <c r="A306" s="28" t="s">
        <v>56</v>
      </c>
      <c r="B306" s="41">
        <v>1.1349590051836811</v>
      </c>
      <c r="C306" s="41">
        <v>0</v>
      </c>
      <c r="D306" s="41">
        <v>0.38793056066324444</v>
      </c>
      <c r="E306" s="41">
        <v>0</v>
      </c>
      <c r="F306" s="457"/>
      <c r="G306" s="41">
        <v>0</v>
      </c>
      <c r="H306" s="42">
        <v>0</v>
      </c>
      <c r="I306" s="43">
        <f t="shared" si="46"/>
        <v>1.5228895658469255</v>
      </c>
    </row>
    <row r="307" spans="1:10" ht="15">
      <c r="A307" s="29" t="s">
        <v>22</v>
      </c>
      <c r="B307" s="44">
        <v>19.247844495174384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6"/>
        <v>19.247844495174384</v>
      </c>
    </row>
    <row r="308" spans="1:10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6"/>
        <v>0</v>
      </c>
    </row>
    <row r="309" spans="1:10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6"/>
        <v>0</v>
      </c>
    </row>
    <row r="310" spans="1:10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46"/>
        <v>0</v>
      </c>
    </row>
    <row r="311" spans="1:10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46"/>
        <v>0</v>
      </c>
    </row>
    <row r="312" spans="1:10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46"/>
        <v>0</v>
      </c>
    </row>
    <row r="313" spans="1:10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46"/>
        <v>0</v>
      </c>
    </row>
    <row r="314" spans="1:10" ht="15">
      <c r="A314" s="35" t="s">
        <v>26</v>
      </c>
      <c r="B314" s="69">
        <f>SUM(B293:B309)</f>
        <v>131.34803560524026</v>
      </c>
      <c r="C314" s="69">
        <f t="shared" ref="C314:H314" si="47">SUM(C293:C309)</f>
        <v>393.16486028320173</v>
      </c>
      <c r="D314" s="69">
        <f t="shared" si="47"/>
        <v>76.880695055568879</v>
      </c>
      <c r="E314" s="69">
        <f t="shared" si="47"/>
        <v>249.63437518657619</v>
      </c>
      <c r="F314" s="69">
        <f>SUM(F293:F309)</f>
        <v>0</v>
      </c>
      <c r="G314" s="69">
        <f t="shared" si="47"/>
        <v>19.202483643032547</v>
      </c>
      <c r="H314" s="70">
        <f t="shared" si="47"/>
        <v>3.3586285887918919E-2</v>
      </c>
      <c r="I314" s="40">
        <f>SUM(I293:I309)</f>
        <v>870.26403605950759</v>
      </c>
    </row>
    <row r="315" spans="1:10" s="13" customFormat="1" ht="15" thickBot="1">
      <c r="A315" s="32" t="s">
        <v>83</v>
      </c>
      <c r="B315" s="49">
        <f>B314/$I$314</f>
        <v>0.15092894818447816</v>
      </c>
      <c r="C315" s="49">
        <f t="shared" ref="C315:I315" si="48">C314/$I$314</f>
        <v>0.4517765229773526</v>
      </c>
      <c r="D315" s="49">
        <f t="shared" si="48"/>
        <v>8.834180417667159E-2</v>
      </c>
      <c r="E315" s="49">
        <f t="shared" si="48"/>
        <v>0.28684900770679039</v>
      </c>
      <c r="F315" s="49">
        <f t="shared" si="48"/>
        <v>0</v>
      </c>
      <c r="G315" s="49">
        <f t="shared" si="48"/>
        <v>2.2065123741043007E-2</v>
      </c>
      <c r="H315" s="71">
        <f t="shared" si="48"/>
        <v>3.859321366420608E-5</v>
      </c>
      <c r="I315" s="50">
        <f t="shared" si="48"/>
        <v>1</v>
      </c>
      <c r="J315" s="5"/>
    </row>
    <row r="316" spans="1:10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10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10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10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10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49">SUM(B320:H320)</f>
        <v>0</v>
      </c>
    </row>
    <row r="321" spans="1:9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49"/>
        <v>0</v>
      </c>
    </row>
    <row r="322" spans="1:9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49"/>
        <v>0</v>
      </c>
    </row>
    <row r="323" spans="1:9" ht="15">
      <c r="A323" s="29" t="s">
        <v>16</v>
      </c>
      <c r="B323" s="44">
        <v>1.6616272353460997</v>
      </c>
      <c r="C323" s="44">
        <v>7.5903755066463328</v>
      </c>
      <c r="D323" s="44">
        <v>2.4113628631353698</v>
      </c>
      <c r="E323" s="44">
        <v>0</v>
      </c>
      <c r="F323" s="457"/>
      <c r="G323" s="44">
        <v>0</v>
      </c>
      <c r="H323" s="45">
        <v>0</v>
      </c>
      <c r="I323" s="40">
        <f t="shared" si="49"/>
        <v>11.663365605127803</v>
      </c>
    </row>
    <row r="324" spans="1:9" ht="15">
      <c r="A324" s="28" t="s">
        <v>64</v>
      </c>
      <c r="B324" s="41">
        <v>3.6444842862294813</v>
      </c>
      <c r="C324" s="41">
        <v>2.4944656598394035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49"/>
        <v>6.1389499460688848</v>
      </c>
    </row>
    <row r="325" spans="1:9" ht="15">
      <c r="A325" s="29" t="s">
        <v>54</v>
      </c>
      <c r="B325" s="44">
        <v>1.3453608954104243E-3</v>
      </c>
      <c r="C325" s="44">
        <v>0.32287452379642528</v>
      </c>
      <c r="D325" s="44">
        <v>0</v>
      </c>
      <c r="E325" s="44">
        <v>0.50410599673733469</v>
      </c>
      <c r="F325" s="457"/>
      <c r="G325" s="44">
        <v>0</v>
      </c>
      <c r="H325" s="45">
        <v>0</v>
      </c>
      <c r="I325" s="40">
        <f t="shared" si="49"/>
        <v>0.82832588142917041</v>
      </c>
    </row>
    <row r="326" spans="1:9" ht="15">
      <c r="A326" s="28" t="s">
        <v>12</v>
      </c>
      <c r="B326" s="41">
        <v>2.9366424943088991E-4</v>
      </c>
      <c r="C326" s="41">
        <v>0</v>
      </c>
      <c r="D326" s="41">
        <v>0</v>
      </c>
      <c r="E326" s="41">
        <v>3.3887231188958429E-2</v>
      </c>
      <c r="F326" s="457"/>
      <c r="G326" s="41">
        <v>0</v>
      </c>
      <c r="H326" s="42">
        <v>0</v>
      </c>
      <c r="I326" s="43">
        <f t="shared" si="49"/>
        <v>3.4180895438389321E-2</v>
      </c>
    </row>
    <row r="327" spans="1:9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49"/>
        <v>0</v>
      </c>
    </row>
    <row r="328" spans="1:9" ht="15">
      <c r="A328" s="28" t="s">
        <v>17</v>
      </c>
      <c r="B328" s="41">
        <v>39.365926358365655</v>
      </c>
      <c r="C328" s="41">
        <v>0</v>
      </c>
      <c r="D328" s="41">
        <v>0.28492154903923966</v>
      </c>
      <c r="E328" s="41">
        <v>0</v>
      </c>
      <c r="F328" s="457"/>
      <c r="G328" s="41">
        <v>0</v>
      </c>
      <c r="H328" s="42">
        <v>0</v>
      </c>
      <c r="I328" s="43">
        <f t="shared" si="49"/>
        <v>39.650847907404895</v>
      </c>
    </row>
    <row r="329" spans="1:9" ht="15">
      <c r="A329" s="29" t="s">
        <v>139</v>
      </c>
      <c r="B329" s="44">
        <v>65.742006926542146</v>
      </c>
      <c r="C329" s="44">
        <v>264.01340285566494</v>
      </c>
      <c r="D329" s="44">
        <v>67.019097714717347</v>
      </c>
      <c r="E329" s="44">
        <v>27.80505019131007</v>
      </c>
      <c r="F329" s="457"/>
      <c r="G329" s="44">
        <v>0</v>
      </c>
      <c r="H329" s="45">
        <v>0</v>
      </c>
      <c r="I329" s="40">
        <f>SUM(B329:H329)</f>
        <v>424.5795576882345</v>
      </c>
    </row>
    <row r="330" spans="1:9" ht="15">
      <c r="A330" s="28" t="s">
        <v>25</v>
      </c>
      <c r="B330" s="41">
        <v>15.113500188016447</v>
      </c>
      <c r="C330" s="41">
        <v>2.5234488811964266</v>
      </c>
      <c r="D330" s="41">
        <v>5.9603718843102618</v>
      </c>
      <c r="E330" s="41">
        <v>312.57333486966394</v>
      </c>
      <c r="F330" s="457"/>
      <c r="G330" s="41">
        <v>19.447088216249117</v>
      </c>
      <c r="H330" s="42">
        <v>0</v>
      </c>
      <c r="I330" s="43">
        <f t="shared" si="49"/>
        <v>355.61774403943622</v>
      </c>
    </row>
    <row r="331" spans="1:9" ht="15">
      <c r="A331" s="29" t="s">
        <v>24</v>
      </c>
      <c r="B331" s="44">
        <v>3.4767712915005284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49"/>
        <v>3.4767712915005284</v>
      </c>
    </row>
    <row r="332" spans="1:9" ht="15">
      <c r="A332" s="28" t="s">
        <v>56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49"/>
        <v>0</v>
      </c>
    </row>
    <row r="333" spans="1:9" ht="15">
      <c r="A333" s="29" t="s">
        <v>22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49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49"/>
        <v>0</v>
      </c>
    </row>
    <row r="335" spans="1:9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49"/>
        <v>0</v>
      </c>
    </row>
    <row r="336" spans="1:9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49"/>
        <v>0</v>
      </c>
    </row>
    <row r="337" spans="1:10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49"/>
        <v>0</v>
      </c>
    </row>
    <row r="338" spans="1:10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49"/>
        <v>0</v>
      </c>
    </row>
    <row r="339" spans="1:10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49"/>
        <v>0</v>
      </c>
    </row>
    <row r="340" spans="1:10" ht="15">
      <c r="A340" s="35" t="s">
        <v>26</v>
      </c>
      <c r="B340" s="69">
        <f>SUM(B319:B335)</f>
        <v>129.00595531114521</v>
      </c>
      <c r="C340" s="69">
        <f t="shared" ref="C340:H340" si="50">SUM(C319:C335)</f>
        <v>276.94456742714351</v>
      </c>
      <c r="D340" s="69">
        <f t="shared" si="50"/>
        <v>75.675754011202216</v>
      </c>
      <c r="E340" s="69">
        <f t="shared" si="50"/>
        <v>340.91637828890032</v>
      </c>
      <c r="F340" s="69">
        <f>SUM(F319:F335)</f>
        <v>0</v>
      </c>
      <c r="G340" s="69">
        <f t="shared" si="50"/>
        <v>19.447088216249117</v>
      </c>
      <c r="H340" s="70">
        <f t="shared" si="50"/>
        <v>0</v>
      </c>
      <c r="I340" s="40">
        <f>SUM(I319:I335)</f>
        <v>841.98974325464042</v>
      </c>
    </row>
    <row r="341" spans="1:10" s="13" customFormat="1" ht="15" thickBot="1">
      <c r="A341" s="32" t="s">
        <v>83</v>
      </c>
      <c r="B341" s="49">
        <f>B340/$I$340</f>
        <v>0.15321559002902288</v>
      </c>
      <c r="C341" s="49">
        <f t="shared" ref="C341:I341" si="51">C340/$I$340</f>
        <v>0.32891679458782669</v>
      </c>
      <c r="D341" s="49">
        <f t="shared" si="51"/>
        <v>8.9877287244241197E-2</v>
      </c>
      <c r="E341" s="49">
        <f t="shared" si="51"/>
        <v>0.4048937424951482</v>
      </c>
      <c r="F341" s="49">
        <f t="shared" si="51"/>
        <v>0</v>
      </c>
      <c r="G341" s="49">
        <f t="shared" si="51"/>
        <v>2.3096585643760974E-2</v>
      </c>
      <c r="H341" s="71">
        <f t="shared" si="51"/>
        <v>0</v>
      </c>
      <c r="I341" s="50">
        <f t="shared" si="51"/>
        <v>1</v>
      </c>
      <c r="J341" s="5"/>
    </row>
    <row r="342" spans="1:1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1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1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10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10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2">SUM(B346:H346)</f>
        <v>0</v>
      </c>
    </row>
    <row r="347" spans="1:10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2"/>
        <v>0</v>
      </c>
    </row>
    <row r="348" spans="1:10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2"/>
        <v>0</v>
      </c>
    </row>
    <row r="349" spans="1:10" ht="15">
      <c r="A349" s="29" t="s">
        <v>16</v>
      </c>
      <c r="B349" s="44">
        <v>24.041545205841718</v>
      </c>
      <c r="C349" s="44">
        <v>2.021111915256427</v>
      </c>
      <c r="D349" s="44">
        <v>54.184865380084247</v>
      </c>
      <c r="E349" s="44">
        <v>0</v>
      </c>
      <c r="F349" s="457"/>
      <c r="G349" s="44">
        <v>0</v>
      </c>
      <c r="H349" s="45">
        <v>0</v>
      </c>
      <c r="I349" s="40">
        <f t="shared" si="52"/>
        <v>80.247522501182388</v>
      </c>
    </row>
    <row r="350" spans="1:10" ht="15">
      <c r="A350" s="28" t="s">
        <v>64</v>
      </c>
      <c r="B350" s="41">
        <v>1.8870465589755572</v>
      </c>
      <c r="C350" s="41">
        <v>0</v>
      </c>
      <c r="D350" s="41">
        <v>1.1480214206184767</v>
      </c>
      <c r="E350" s="41">
        <v>0</v>
      </c>
      <c r="F350" s="457"/>
      <c r="G350" s="41">
        <v>0</v>
      </c>
      <c r="H350" s="42">
        <v>0</v>
      </c>
      <c r="I350" s="43">
        <f t="shared" si="52"/>
        <v>3.0350679795940341</v>
      </c>
    </row>
    <row r="351" spans="1:10" ht="15">
      <c r="A351" s="29" t="s">
        <v>54</v>
      </c>
      <c r="B351" s="44">
        <v>0</v>
      </c>
      <c r="C351" s="44">
        <v>0</v>
      </c>
      <c r="D351" s="44">
        <v>0</v>
      </c>
      <c r="E351" s="44">
        <v>7.8728716600318682</v>
      </c>
      <c r="F351" s="457"/>
      <c r="G351" s="44">
        <v>0</v>
      </c>
      <c r="H351" s="45">
        <v>0</v>
      </c>
      <c r="I351" s="40">
        <f t="shared" si="52"/>
        <v>7.8728716600318682</v>
      </c>
    </row>
    <row r="352" spans="1:10" ht="15">
      <c r="A352" s="28" t="s">
        <v>12</v>
      </c>
      <c r="B352" s="41">
        <v>0</v>
      </c>
      <c r="C352" s="41">
        <v>0</v>
      </c>
      <c r="D352" s="41">
        <v>0</v>
      </c>
      <c r="E352" s="41">
        <v>2.1282128878514638E-3</v>
      </c>
      <c r="F352" s="457"/>
      <c r="G352" s="41">
        <v>0</v>
      </c>
      <c r="H352" s="42">
        <v>0</v>
      </c>
      <c r="I352" s="43">
        <f t="shared" si="52"/>
        <v>2.1282128878514638E-3</v>
      </c>
    </row>
    <row r="353" spans="1:10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52"/>
        <v>0</v>
      </c>
    </row>
    <row r="354" spans="1:10" ht="15">
      <c r="A354" s="28" t="s">
        <v>17</v>
      </c>
      <c r="B354" s="41">
        <v>11.73121485713706</v>
      </c>
      <c r="C354" s="41">
        <v>15.65899938708221</v>
      </c>
      <c r="D354" s="41">
        <v>1.3034683174596717E-2</v>
      </c>
      <c r="E354" s="41">
        <v>0</v>
      </c>
      <c r="F354" s="457"/>
      <c r="G354" s="41">
        <v>0</v>
      </c>
      <c r="H354" s="42">
        <v>0</v>
      </c>
      <c r="I354" s="43">
        <f t="shared" si="52"/>
        <v>27.403248927393864</v>
      </c>
    </row>
    <row r="355" spans="1:10" ht="15">
      <c r="A355" s="29" t="s">
        <v>139</v>
      </c>
      <c r="B355" s="44">
        <v>29.024116973314552</v>
      </c>
      <c r="C355" s="44">
        <v>1007.1088788042186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>SUM(B355:H355)</f>
        <v>1036.1329957775331</v>
      </c>
    </row>
    <row r="356" spans="1:10" ht="15">
      <c r="A356" s="28" t="s">
        <v>25</v>
      </c>
      <c r="B356" s="41">
        <v>7.5694270094766223</v>
      </c>
      <c r="C356" s="41">
        <v>4.5404129989301971</v>
      </c>
      <c r="D356" s="41">
        <v>39.061608131805656</v>
      </c>
      <c r="E356" s="41">
        <v>996.22652013066124</v>
      </c>
      <c r="F356" s="457"/>
      <c r="G356" s="41">
        <v>21.471049215798057</v>
      </c>
      <c r="H356" s="42">
        <v>2.4153244581509772E-2</v>
      </c>
      <c r="I356" s="43">
        <f t="shared" si="52"/>
        <v>1068.8931707312533</v>
      </c>
    </row>
    <row r="357" spans="1:10" ht="15">
      <c r="A357" s="29" t="s">
        <v>24</v>
      </c>
      <c r="B357" s="44">
        <v>0.89440759340859632</v>
      </c>
      <c r="C357" s="44">
        <v>0</v>
      </c>
      <c r="D357" s="44">
        <v>3.3676797678540149</v>
      </c>
      <c r="E357" s="44">
        <v>0</v>
      </c>
      <c r="F357" s="457"/>
      <c r="G357" s="44">
        <v>0</v>
      </c>
      <c r="H357" s="45">
        <v>0</v>
      </c>
      <c r="I357" s="40">
        <f t="shared" si="52"/>
        <v>4.2620873612626111</v>
      </c>
    </row>
    <row r="358" spans="1:10" ht="15">
      <c r="A358" s="28" t="s">
        <v>56</v>
      </c>
      <c r="B358" s="41">
        <v>28.276559729033977</v>
      </c>
      <c r="C358" s="41">
        <v>8.9775518946703787</v>
      </c>
      <c r="D358" s="41">
        <v>16.372435066268164</v>
      </c>
      <c r="E358" s="41">
        <v>0</v>
      </c>
      <c r="F358" s="457"/>
      <c r="G358" s="41">
        <v>0</v>
      </c>
      <c r="H358" s="42">
        <v>0</v>
      </c>
      <c r="I358" s="43">
        <f t="shared" si="52"/>
        <v>53.626546689972514</v>
      </c>
    </row>
    <row r="359" spans="1:10" ht="15">
      <c r="A359" s="29" t="s">
        <v>22</v>
      </c>
      <c r="B359" s="44">
        <v>87.989662972684059</v>
      </c>
      <c r="C359" s="44">
        <v>632.81123150691803</v>
      </c>
      <c r="D359" s="44">
        <v>307.66423312870904</v>
      </c>
      <c r="E359" s="44">
        <v>0</v>
      </c>
      <c r="F359" s="457"/>
      <c r="G359" s="44">
        <v>0</v>
      </c>
      <c r="H359" s="45">
        <v>0</v>
      </c>
      <c r="I359" s="40">
        <f t="shared" si="52"/>
        <v>1028.4651276083111</v>
      </c>
    </row>
    <row r="360" spans="1:10" ht="15">
      <c r="A360" s="28" t="s">
        <v>21</v>
      </c>
      <c r="B360" s="41">
        <v>0</v>
      </c>
      <c r="C360" s="41">
        <v>0</v>
      </c>
      <c r="D360" s="41">
        <v>0</v>
      </c>
      <c r="E360" s="41">
        <v>0</v>
      </c>
      <c r="F360" s="457"/>
      <c r="G360" s="41">
        <v>0</v>
      </c>
      <c r="H360" s="42">
        <v>0</v>
      </c>
      <c r="I360" s="43">
        <f t="shared" si="52"/>
        <v>0</v>
      </c>
    </row>
    <row r="361" spans="1:10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2"/>
        <v>0</v>
      </c>
    </row>
    <row r="362" spans="1:10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52"/>
        <v>0</v>
      </c>
    </row>
    <row r="363" spans="1:10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52"/>
        <v>0</v>
      </c>
    </row>
    <row r="364" spans="1:10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52"/>
        <v>0</v>
      </c>
    </row>
    <row r="365" spans="1:10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52"/>
        <v>0</v>
      </c>
    </row>
    <row r="366" spans="1:10" ht="15">
      <c r="A366" s="35" t="s">
        <v>26</v>
      </c>
      <c r="B366" s="69">
        <f>SUM(B345:B361)</f>
        <v>191.41398089987217</v>
      </c>
      <c r="C366" s="69">
        <f t="shared" ref="C366:H366" si="53">SUM(C345:C361)</f>
        <v>1671.1181865070757</v>
      </c>
      <c r="D366" s="69">
        <f t="shared" si="53"/>
        <v>421.81187757851421</v>
      </c>
      <c r="E366" s="69">
        <f t="shared" si="53"/>
        <v>1004.101520003581</v>
      </c>
      <c r="F366" s="69">
        <f>SUM(F345:F361)</f>
        <v>0</v>
      </c>
      <c r="G366" s="69">
        <f t="shared" si="53"/>
        <v>21.471049215798057</v>
      </c>
      <c r="H366" s="70">
        <f t="shared" si="53"/>
        <v>2.4153244581509772E-2</v>
      </c>
      <c r="I366" s="40">
        <f>SUM(I345:I361)</f>
        <v>3309.9407674494232</v>
      </c>
    </row>
    <row r="367" spans="1:10" s="13" customFormat="1" ht="15" thickBot="1">
      <c r="A367" s="32" t="s">
        <v>83</v>
      </c>
      <c r="B367" s="49">
        <f>B366/$I$366</f>
        <v>5.7830032120898676E-2</v>
      </c>
      <c r="C367" s="49">
        <f t="shared" ref="C367:I367" si="54">C366/$I$366</f>
        <v>0.50487857756886911</v>
      </c>
      <c r="D367" s="49">
        <f t="shared" si="54"/>
        <v>0.12743789306645337</v>
      </c>
      <c r="E367" s="49">
        <f t="shared" si="54"/>
        <v>0.3033593621608287</v>
      </c>
      <c r="F367" s="49">
        <f t="shared" si="54"/>
        <v>0</v>
      </c>
      <c r="G367" s="49">
        <f t="shared" si="54"/>
        <v>6.4868378996229695E-3</v>
      </c>
      <c r="H367" s="71">
        <f t="shared" si="54"/>
        <v>7.2971833269759074E-6</v>
      </c>
      <c r="I367" s="50">
        <f t="shared" si="54"/>
        <v>1</v>
      </c>
      <c r="J367" s="5"/>
    </row>
    <row r="368" spans="1:10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5">SUM(B372:H372)</f>
        <v>0</v>
      </c>
    </row>
    <row r="373" spans="1:9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5"/>
        <v>0</v>
      </c>
    </row>
    <row r="374" spans="1:9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5"/>
        <v>0</v>
      </c>
    </row>
    <row r="375" spans="1:9" ht="15">
      <c r="A375" s="29" t="s">
        <v>16</v>
      </c>
      <c r="B375" s="44">
        <v>28.309636513867272</v>
      </c>
      <c r="C375" s="44">
        <v>0.50950344907376255</v>
      </c>
      <c r="D375" s="44">
        <v>16.287357265344067</v>
      </c>
      <c r="E375" s="44">
        <v>1.3910470617883687E-4</v>
      </c>
      <c r="F375" s="457"/>
      <c r="G375" s="44">
        <v>0</v>
      </c>
      <c r="H375" s="45">
        <v>0</v>
      </c>
      <c r="I375" s="40">
        <f t="shared" si="55"/>
        <v>45.106636332991279</v>
      </c>
    </row>
    <row r="376" spans="1:9" ht="15">
      <c r="A376" s="28" t="s">
        <v>64</v>
      </c>
      <c r="B376" s="41">
        <v>85.550761003055527</v>
      </c>
      <c r="C376" s="41">
        <v>0.24263411208380017</v>
      </c>
      <c r="D376" s="41">
        <v>2.8797297119761175E-3</v>
      </c>
      <c r="E376" s="41">
        <v>0.50730480326494065</v>
      </c>
      <c r="F376" s="457"/>
      <c r="G376" s="41">
        <v>0</v>
      </c>
      <c r="H376" s="42">
        <v>0</v>
      </c>
      <c r="I376" s="43">
        <f t="shared" si="55"/>
        <v>86.303579648116255</v>
      </c>
    </row>
    <row r="377" spans="1:9" ht="15">
      <c r="A377" s="29" t="s">
        <v>54</v>
      </c>
      <c r="B377" s="44">
        <v>4.3000144266368631E-4</v>
      </c>
      <c r="C377" s="44">
        <v>4.3000144266368631E-4</v>
      </c>
      <c r="D377" s="44">
        <v>4.3000144266368631E-4</v>
      </c>
      <c r="E377" s="44">
        <v>580.48237771851882</v>
      </c>
      <c r="F377" s="457"/>
      <c r="G377" s="44">
        <v>0</v>
      </c>
      <c r="H377" s="45">
        <v>0</v>
      </c>
      <c r="I377" s="40">
        <f t="shared" si="55"/>
        <v>580.4836677228468</v>
      </c>
    </row>
    <row r="378" spans="1:9" ht="15">
      <c r="A378" s="28" t="s">
        <v>12</v>
      </c>
      <c r="B378" s="41">
        <v>3.2226858040545216E-3</v>
      </c>
      <c r="C378" s="41">
        <v>3.2226858040545216E-3</v>
      </c>
      <c r="D378" s="41">
        <v>3.2226858040545216E-3</v>
      </c>
      <c r="E378" s="41">
        <v>8.074034047048622</v>
      </c>
      <c r="F378" s="457"/>
      <c r="G378" s="41">
        <v>0</v>
      </c>
      <c r="H378" s="42">
        <v>0</v>
      </c>
      <c r="I378" s="43">
        <f t="shared" si="55"/>
        <v>8.0837021044607855</v>
      </c>
    </row>
    <row r="379" spans="1:9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55"/>
        <v>0</v>
      </c>
    </row>
    <row r="380" spans="1:9" ht="15">
      <c r="A380" s="28" t="s">
        <v>17</v>
      </c>
      <c r="B380" s="41">
        <v>3.8280421203893886</v>
      </c>
      <c r="C380" s="41">
        <v>9.73531288433909E-5</v>
      </c>
      <c r="D380" s="41">
        <v>4.0268264811955321</v>
      </c>
      <c r="E380" s="41">
        <v>1.9137066017756599</v>
      </c>
      <c r="F380" s="457"/>
      <c r="G380" s="41">
        <v>0</v>
      </c>
      <c r="H380" s="42">
        <v>0</v>
      </c>
      <c r="I380" s="43">
        <f t="shared" si="55"/>
        <v>9.7686725564894239</v>
      </c>
    </row>
    <row r="381" spans="1:9" ht="15">
      <c r="A381" s="29" t="s">
        <v>139</v>
      </c>
      <c r="B381" s="44">
        <v>48.4304910832548</v>
      </c>
      <c r="C381" s="44">
        <v>1.1407545368842842</v>
      </c>
      <c r="D381" s="44">
        <v>58.231210844872642</v>
      </c>
      <c r="E381" s="44">
        <v>1.8828729098104895E-2</v>
      </c>
      <c r="F381" s="457"/>
      <c r="G381" s="44">
        <v>0</v>
      </c>
      <c r="H381" s="45">
        <v>0</v>
      </c>
      <c r="I381" s="40">
        <f>SUM(B381:H381)</f>
        <v>107.82128519410983</v>
      </c>
    </row>
    <row r="382" spans="1:9" ht="15">
      <c r="A382" s="28" t="s">
        <v>25</v>
      </c>
      <c r="B382" s="41">
        <v>13.13720612002029</v>
      </c>
      <c r="C382" s="41">
        <v>8.1352537746941008E-3</v>
      </c>
      <c r="D382" s="41">
        <v>3.809637781262603</v>
      </c>
      <c r="E382" s="41">
        <v>51.242934933357333</v>
      </c>
      <c r="F382" s="457"/>
      <c r="G382" s="41">
        <v>50.199469630715093</v>
      </c>
      <c r="H382" s="42">
        <v>0</v>
      </c>
      <c r="I382" s="43">
        <f t="shared" si="55"/>
        <v>118.39738371913</v>
      </c>
    </row>
    <row r="383" spans="1:9" ht="15">
      <c r="A383" s="29" t="s">
        <v>24</v>
      </c>
      <c r="B383" s="44">
        <v>9.439163384478368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55"/>
        <v>9.439163384478368</v>
      </c>
    </row>
    <row r="384" spans="1:9" ht="15">
      <c r="A384" s="28" t="s">
        <v>56</v>
      </c>
      <c r="B384" s="41">
        <v>9.1882126790629464</v>
      </c>
      <c r="C384" s="41">
        <v>3.5789400066462616E-4</v>
      </c>
      <c r="D384" s="41">
        <v>3.5789400066462616E-4</v>
      </c>
      <c r="E384" s="41">
        <v>3.5789400066462616E-4</v>
      </c>
      <c r="F384" s="457"/>
      <c r="G384" s="41">
        <v>0</v>
      </c>
      <c r="H384" s="42">
        <v>0</v>
      </c>
      <c r="I384" s="43">
        <f t="shared" si="55"/>
        <v>9.1892863610649407</v>
      </c>
    </row>
    <row r="385" spans="1:10" ht="15">
      <c r="A385" s="29" t="s">
        <v>22</v>
      </c>
      <c r="B385" s="44">
        <v>19.979497325337636</v>
      </c>
      <c r="C385" s="44">
        <v>3.1546574724217322</v>
      </c>
      <c r="D385" s="44">
        <v>3.1546574724217322</v>
      </c>
      <c r="E385" s="44">
        <v>3.1546574724217322</v>
      </c>
      <c r="F385" s="457"/>
      <c r="G385" s="44">
        <v>0</v>
      </c>
      <c r="H385" s="45">
        <v>0</v>
      </c>
      <c r="I385" s="40">
        <f t="shared" si="55"/>
        <v>29.443469742602833</v>
      </c>
    </row>
    <row r="386" spans="1:10" ht="15">
      <c r="A386" s="28" t="s">
        <v>21</v>
      </c>
      <c r="B386" s="41">
        <v>1.7316032980640472</v>
      </c>
      <c r="C386" s="41">
        <v>0.27341104706274427</v>
      </c>
      <c r="D386" s="41">
        <v>0.27341104706274427</v>
      </c>
      <c r="E386" s="41">
        <v>0.27341104706274427</v>
      </c>
      <c r="F386" s="457"/>
      <c r="G386" s="41">
        <v>0</v>
      </c>
      <c r="H386" s="42">
        <v>0</v>
      </c>
      <c r="I386" s="43">
        <f t="shared" si="55"/>
        <v>2.5518364392522801</v>
      </c>
    </row>
    <row r="387" spans="1:10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55"/>
        <v>0</v>
      </c>
    </row>
    <row r="388" spans="1:10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55"/>
        <v>0</v>
      </c>
    </row>
    <row r="389" spans="1:10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55"/>
        <v>0</v>
      </c>
    </row>
    <row r="390" spans="1:10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55"/>
        <v>0</v>
      </c>
    </row>
    <row r="391" spans="1:10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55"/>
        <v>0</v>
      </c>
    </row>
    <row r="392" spans="1:10" ht="15">
      <c r="A392" s="35" t="s">
        <v>26</v>
      </c>
      <c r="B392" s="69">
        <f>SUM(B371:B387)</f>
        <v>219.59826621477703</v>
      </c>
      <c r="C392" s="69">
        <f t="shared" ref="C392:H392" si="56">SUM(C371:C387)</f>
        <v>5.3332038056772433</v>
      </c>
      <c r="D392" s="69">
        <f t="shared" si="56"/>
        <v>85.789991203118689</v>
      </c>
      <c r="E392" s="69">
        <f t="shared" si="56"/>
        <v>645.66775235125476</v>
      </c>
      <c r="F392" s="69">
        <f>SUM(F371:F387)</f>
        <v>0</v>
      </c>
      <c r="G392" s="69">
        <f t="shared" si="56"/>
        <v>50.199469630715093</v>
      </c>
      <c r="H392" s="70">
        <f t="shared" si="56"/>
        <v>0</v>
      </c>
      <c r="I392" s="40">
        <f>SUM(I371:I387)</f>
        <v>1006.5886832055427</v>
      </c>
    </row>
    <row r="393" spans="1:10" s="13" customFormat="1" ht="15" thickBot="1">
      <c r="A393" s="32" t="s">
        <v>83</v>
      </c>
      <c r="B393" s="49">
        <f>B392/$I$392</f>
        <v>0.21816087333254436</v>
      </c>
      <c r="C393" s="49">
        <f t="shared" ref="C393:I393" si="57">C392/$I$392</f>
        <v>5.2982950182723417E-3</v>
      </c>
      <c r="D393" s="49">
        <f t="shared" si="57"/>
        <v>8.5228447959414033E-2</v>
      </c>
      <c r="E393" s="49">
        <f t="shared" si="57"/>
        <v>0.64144149752914636</v>
      </c>
      <c r="F393" s="49">
        <f t="shared" si="57"/>
        <v>0</v>
      </c>
      <c r="G393" s="49">
        <f t="shared" si="57"/>
        <v>4.9870886160623067E-2</v>
      </c>
      <c r="H393" s="71">
        <f t="shared" si="57"/>
        <v>0</v>
      </c>
      <c r="I393" s="50">
        <f t="shared" si="57"/>
        <v>1</v>
      </c>
      <c r="J393" s="5"/>
    </row>
    <row r="394" spans="1:10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10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10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10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10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58">SUM(B398:H398)</f>
        <v>0</v>
      </c>
    </row>
    <row r="399" spans="1:10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58"/>
        <v>0</v>
      </c>
    </row>
    <row r="400" spans="1:10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58"/>
        <v>0</v>
      </c>
    </row>
    <row r="401" spans="1:9" ht="15">
      <c r="A401" s="29" t="s">
        <v>16</v>
      </c>
      <c r="B401" s="44">
        <v>41.027508776388068</v>
      </c>
      <c r="C401" s="44">
        <v>31.684995324001243</v>
      </c>
      <c r="D401" s="44">
        <v>1.0135981647328001E-2</v>
      </c>
      <c r="E401" s="44">
        <v>0</v>
      </c>
      <c r="F401" s="457"/>
      <c r="G401" s="44">
        <v>0</v>
      </c>
      <c r="H401" s="45">
        <v>0</v>
      </c>
      <c r="I401" s="40">
        <f t="shared" si="58"/>
        <v>72.722640082036634</v>
      </c>
    </row>
    <row r="402" spans="1:9" ht="15">
      <c r="A402" s="28" t="s">
        <v>64</v>
      </c>
      <c r="B402" s="41">
        <v>3.2517050946549948</v>
      </c>
      <c r="C402" s="41">
        <v>1.610764628920893</v>
      </c>
      <c r="D402" s="41">
        <v>1.9700204276660596</v>
      </c>
      <c r="E402" s="41">
        <v>0</v>
      </c>
      <c r="F402" s="457"/>
      <c r="G402" s="41">
        <v>0</v>
      </c>
      <c r="H402" s="42">
        <v>0</v>
      </c>
      <c r="I402" s="43">
        <f t="shared" si="58"/>
        <v>6.8324901512419478</v>
      </c>
    </row>
    <row r="403" spans="1:9" ht="15">
      <c r="A403" s="29" t="s">
        <v>54</v>
      </c>
      <c r="B403" s="44">
        <v>4.5951242306238967E-4</v>
      </c>
      <c r="C403" s="44">
        <v>0</v>
      </c>
      <c r="D403" s="44">
        <v>0</v>
      </c>
      <c r="E403" s="44">
        <v>0.41069618513437001</v>
      </c>
      <c r="F403" s="457"/>
      <c r="G403" s="44">
        <v>0</v>
      </c>
      <c r="H403" s="45">
        <v>0</v>
      </c>
      <c r="I403" s="40">
        <f t="shared" si="58"/>
        <v>0.41115569755743242</v>
      </c>
    </row>
    <row r="404" spans="1:9" ht="15">
      <c r="A404" s="28" t="s">
        <v>12</v>
      </c>
      <c r="B404" s="41">
        <v>0</v>
      </c>
      <c r="C404" s="41">
        <v>0.10930203876801825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58"/>
        <v>0.10930203876801825</v>
      </c>
    </row>
    <row r="405" spans="1:9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58"/>
        <v>0</v>
      </c>
    </row>
    <row r="406" spans="1:9" ht="15">
      <c r="A406" s="28" t="s">
        <v>17</v>
      </c>
      <c r="B406" s="41">
        <v>1.2178467048966492E-2</v>
      </c>
      <c r="C406" s="41">
        <v>0</v>
      </c>
      <c r="D406" s="41">
        <v>1.6237956065288654E-2</v>
      </c>
      <c r="E406" s="41">
        <v>0</v>
      </c>
      <c r="F406" s="457"/>
      <c r="G406" s="41">
        <v>0</v>
      </c>
      <c r="H406" s="42">
        <v>0</v>
      </c>
      <c r="I406" s="43">
        <f t="shared" si="58"/>
        <v>2.8416423114255147E-2</v>
      </c>
    </row>
    <row r="407" spans="1:9" ht="15">
      <c r="A407" s="29" t="s">
        <v>139</v>
      </c>
      <c r="B407" s="44">
        <v>9.0460516793023817</v>
      </c>
      <c r="C407" s="44">
        <v>41.056844370598419</v>
      </c>
      <c r="D407" s="44">
        <v>11.710949255165486</v>
      </c>
      <c r="E407" s="44">
        <v>0.36143935179709646</v>
      </c>
      <c r="F407" s="457"/>
      <c r="G407" s="44">
        <v>0</v>
      </c>
      <c r="H407" s="45">
        <v>0</v>
      </c>
      <c r="I407" s="40">
        <f>SUM(B407:H407)</f>
        <v>62.175284656863383</v>
      </c>
    </row>
    <row r="408" spans="1:9" ht="15">
      <c r="A408" s="28" t="s">
        <v>25</v>
      </c>
      <c r="B408" s="41">
        <v>17.475001131858782</v>
      </c>
      <c r="C408" s="41">
        <v>1.4772410114978054</v>
      </c>
      <c r="D408" s="41">
        <v>3.047584269264191</v>
      </c>
      <c r="E408" s="41">
        <v>199.25331932598647</v>
      </c>
      <c r="F408" s="457"/>
      <c r="G408" s="41">
        <v>31.61524032770393</v>
      </c>
      <c r="H408" s="42">
        <v>0</v>
      </c>
      <c r="I408" s="43">
        <f t="shared" si="58"/>
        <v>252.86838606631119</v>
      </c>
    </row>
    <row r="409" spans="1:9" ht="15">
      <c r="A409" s="29" t="s">
        <v>24</v>
      </c>
      <c r="B409" s="44">
        <v>0.54740489365093337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58"/>
        <v>0.54740489365093337</v>
      </c>
    </row>
    <row r="410" spans="1:9" ht="15">
      <c r="A410" s="28" t="s">
        <v>56</v>
      </c>
      <c r="B410" s="41">
        <v>0.50902724109468289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58"/>
        <v>0.50902724109468289</v>
      </c>
    </row>
    <row r="411" spans="1:9" ht="15">
      <c r="A411" s="29" t="s">
        <v>22</v>
      </c>
      <c r="B411" s="44">
        <v>0.16925405460178972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58"/>
        <v>0.16925405460178972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58"/>
        <v>0</v>
      </c>
    </row>
    <row r="413" spans="1:9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58"/>
        <v>0</v>
      </c>
    </row>
    <row r="414" spans="1:9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58"/>
        <v>0</v>
      </c>
    </row>
    <row r="415" spans="1:9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58"/>
        <v>0</v>
      </c>
    </row>
    <row r="416" spans="1:9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58"/>
        <v>0</v>
      </c>
    </row>
    <row r="417" spans="1:10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58"/>
        <v>0</v>
      </c>
    </row>
    <row r="418" spans="1:10" ht="15">
      <c r="A418" s="35" t="s">
        <v>26</v>
      </c>
      <c r="B418" s="69">
        <f>SUM(B397:B413)</f>
        <v>72.03859085102367</v>
      </c>
      <c r="C418" s="69">
        <f t="shared" ref="C418:H418" si="59">SUM(C397:C413)</f>
        <v>75.939147373786383</v>
      </c>
      <c r="D418" s="69">
        <f t="shared" si="59"/>
        <v>16.754927889808354</v>
      </c>
      <c r="E418" s="69">
        <f t="shared" si="59"/>
        <v>200.02545486291794</v>
      </c>
      <c r="F418" s="69">
        <f>SUM(F397:F413)</f>
        <v>0</v>
      </c>
      <c r="G418" s="69">
        <f t="shared" si="59"/>
        <v>31.61524032770393</v>
      </c>
      <c r="H418" s="70">
        <f t="shared" si="59"/>
        <v>0</v>
      </c>
      <c r="I418" s="40">
        <f>SUM(I397:I413)</f>
        <v>396.37336130524022</v>
      </c>
    </row>
    <row r="419" spans="1:10" s="13" customFormat="1" ht="15" thickBot="1">
      <c r="A419" s="32" t="s">
        <v>83</v>
      </c>
      <c r="B419" s="49">
        <f>B418/$I$418</f>
        <v>0.18174427921645323</v>
      </c>
      <c r="C419" s="49">
        <f t="shared" ref="C419:I419" si="60">C418/$I$418</f>
        <v>0.19158489138554133</v>
      </c>
      <c r="D419" s="49">
        <f t="shared" si="60"/>
        <v>4.227056993596922E-2</v>
      </c>
      <c r="E419" s="49">
        <f t="shared" si="60"/>
        <v>0.50463899542654134</v>
      </c>
      <c r="F419" s="49">
        <f t="shared" si="60"/>
        <v>0</v>
      </c>
      <c r="G419" s="49">
        <f t="shared" si="60"/>
        <v>7.9761264035495022E-2</v>
      </c>
      <c r="H419" s="71">
        <f t="shared" si="60"/>
        <v>0</v>
      </c>
      <c r="I419" s="50">
        <f t="shared" si="60"/>
        <v>1</v>
      </c>
      <c r="J419" s="5"/>
    </row>
    <row r="420" spans="1:10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10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10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10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10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1">SUM(B424:H424)</f>
        <v>0</v>
      </c>
    </row>
    <row r="425" spans="1:10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1"/>
        <v>0</v>
      </c>
    </row>
    <row r="426" spans="1:10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1"/>
        <v>0</v>
      </c>
    </row>
    <row r="427" spans="1:10" ht="15">
      <c r="A427" s="29" t="s">
        <v>16</v>
      </c>
      <c r="B427" s="44">
        <v>56.734440557940033</v>
      </c>
      <c r="C427" s="44">
        <v>2.0783043797099885</v>
      </c>
      <c r="D427" s="44">
        <v>8.2371499052036139</v>
      </c>
      <c r="E427" s="44">
        <v>0</v>
      </c>
      <c r="F427" s="457"/>
      <c r="G427" s="44">
        <v>0</v>
      </c>
      <c r="H427" s="45">
        <v>0</v>
      </c>
      <c r="I427" s="40">
        <f t="shared" si="61"/>
        <v>67.049894842853632</v>
      </c>
    </row>
    <row r="428" spans="1:10" ht="15">
      <c r="A428" s="28" t="s">
        <v>64</v>
      </c>
      <c r="B428" s="41">
        <v>7.0835236020626207</v>
      </c>
      <c r="C428" s="41">
        <v>3.2588431049202025</v>
      </c>
      <c r="D428" s="41">
        <v>1.3696428792480653</v>
      </c>
      <c r="E428" s="41">
        <v>0</v>
      </c>
      <c r="F428" s="457"/>
      <c r="G428" s="41">
        <v>0</v>
      </c>
      <c r="H428" s="42">
        <v>0</v>
      </c>
      <c r="I428" s="43">
        <f t="shared" si="61"/>
        <v>11.712009586230888</v>
      </c>
    </row>
    <row r="429" spans="1:10" ht="15">
      <c r="A429" s="29" t="s">
        <v>54</v>
      </c>
      <c r="B429" s="44">
        <v>0</v>
      </c>
      <c r="C429" s="44">
        <v>0</v>
      </c>
      <c r="D429" s="44">
        <v>0</v>
      </c>
      <c r="E429" s="44">
        <v>7.9141663159617501E-2</v>
      </c>
      <c r="F429" s="457"/>
      <c r="G429" s="44">
        <v>0</v>
      </c>
      <c r="H429" s="45">
        <v>0</v>
      </c>
      <c r="I429" s="40">
        <f t="shared" si="61"/>
        <v>7.9141663159617501E-2</v>
      </c>
    </row>
    <row r="430" spans="1:10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61"/>
        <v>0</v>
      </c>
    </row>
    <row r="431" spans="1:10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61"/>
        <v>0</v>
      </c>
    </row>
    <row r="432" spans="1:10" ht="15">
      <c r="A432" s="28" t="s">
        <v>17</v>
      </c>
      <c r="B432" s="41">
        <v>2.6334764293638111</v>
      </c>
      <c r="C432" s="41">
        <v>0</v>
      </c>
      <c r="D432" s="41">
        <v>0</v>
      </c>
      <c r="E432" s="41">
        <v>3.5113019058184149</v>
      </c>
      <c r="F432" s="457"/>
      <c r="G432" s="41">
        <v>0</v>
      </c>
      <c r="H432" s="42">
        <v>0</v>
      </c>
      <c r="I432" s="43">
        <f t="shared" si="61"/>
        <v>6.1447783351822256</v>
      </c>
    </row>
    <row r="433" spans="1:10" ht="15">
      <c r="A433" s="29" t="s">
        <v>139</v>
      </c>
      <c r="B433" s="44">
        <v>6.0241693713829125</v>
      </c>
      <c r="C433" s="44">
        <v>8.0251588082505805</v>
      </c>
      <c r="D433" s="44">
        <v>3.4463795142790792</v>
      </c>
      <c r="E433" s="44">
        <v>0.41201286314612728</v>
      </c>
      <c r="F433" s="457"/>
      <c r="G433" s="44">
        <v>0</v>
      </c>
      <c r="H433" s="45">
        <v>0</v>
      </c>
      <c r="I433" s="40">
        <f>SUM(B433:H433)</f>
        <v>17.907720557058699</v>
      </c>
    </row>
    <row r="434" spans="1:10" ht="15">
      <c r="A434" s="28" t="s">
        <v>25</v>
      </c>
      <c r="B434" s="41">
        <v>59.765369013683596</v>
      </c>
      <c r="C434" s="41">
        <v>1.848543734310797E-2</v>
      </c>
      <c r="D434" s="41">
        <v>21.430693391739815</v>
      </c>
      <c r="E434" s="41">
        <v>205.55247369384097</v>
      </c>
      <c r="F434" s="457"/>
      <c r="G434" s="41">
        <v>42.472489323317504</v>
      </c>
      <c r="H434" s="42">
        <v>5.1463907834280689E-2</v>
      </c>
      <c r="I434" s="43">
        <f t="shared" si="61"/>
        <v>329.29097476775928</v>
      </c>
    </row>
    <row r="435" spans="1:10" ht="15">
      <c r="A435" s="29" t="s">
        <v>24</v>
      </c>
      <c r="B435" s="44">
        <v>11.69638818997233</v>
      </c>
      <c r="C435" s="44">
        <v>1.1125675040595449E-2</v>
      </c>
      <c r="D435" s="44">
        <v>0.89664853927420907</v>
      </c>
      <c r="E435" s="44">
        <v>0</v>
      </c>
      <c r="F435" s="457"/>
      <c r="G435" s="44">
        <v>0</v>
      </c>
      <c r="H435" s="45">
        <v>0</v>
      </c>
      <c r="I435" s="40">
        <f t="shared" si="61"/>
        <v>12.604162404287134</v>
      </c>
    </row>
    <row r="436" spans="1:10" ht="15">
      <c r="A436" s="28" t="s">
        <v>56</v>
      </c>
      <c r="B436" s="41">
        <v>2.7401457028448952</v>
      </c>
      <c r="C436" s="41">
        <v>0.18166222749637256</v>
      </c>
      <c r="D436" s="41">
        <v>2.0788811371410376</v>
      </c>
      <c r="E436" s="41">
        <v>0</v>
      </c>
      <c r="F436" s="457"/>
      <c r="G436" s="41">
        <v>0</v>
      </c>
      <c r="H436" s="42">
        <v>0</v>
      </c>
      <c r="I436" s="43">
        <f t="shared" si="61"/>
        <v>5.0006890674823055</v>
      </c>
    </row>
    <row r="437" spans="1:10" ht="15">
      <c r="A437" s="29" t="s">
        <v>22</v>
      </c>
      <c r="B437" s="44">
        <v>24.516992126927192</v>
      </c>
      <c r="C437" s="44">
        <v>0</v>
      </c>
      <c r="D437" s="44">
        <v>22.728815852697501</v>
      </c>
      <c r="E437" s="44">
        <v>0</v>
      </c>
      <c r="F437" s="457"/>
      <c r="G437" s="44">
        <v>0</v>
      </c>
      <c r="H437" s="45">
        <v>0</v>
      </c>
      <c r="I437" s="40">
        <f t="shared" si="61"/>
        <v>47.245807979624693</v>
      </c>
    </row>
    <row r="438" spans="1:10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61"/>
        <v>0</v>
      </c>
    </row>
    <row r="439" spans="1:10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61"/>
        <v>0</v>
      </c>
    </row>
    <row r="440" spans="1:10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61"/>
        <v>0</v>
      </c>
    </row>
    <row r="441" spans="1:10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61"/>
        <v>0</v>
      </c>
    </row>
    <row r="442" spans="1:10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61"/>
        <v>0</v>
      </c>
    </row>
    <row r="443" spans="1:10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61"/>
        <v>0</v>
      </c>
    </row>
    <row r="444" spans="1:10" ht="15">
      <c r="A444" s="35" t="s">
        <v>26</v>
      </c>
      <c r="B444" s="69">
        <f>SUM(B423:B439)</f>
        <v>171.19450499417741</v>
      </c>
      <c r="C444" s="69">
        <f t="shared" ref="C444:H444" si="62">SUM(C423:C439)</f>
        <v>13.573579632760847</v>
      </c>
      <c r="D444" s="69">
        <f t="shared" si="62"/>
        <v>60.188211219583323</v>
      </c>
      <c r="E444" s="69">
        <f t="shared" si="62"/>
        <v>209.55493012596511</v>
      </c>
      <c r="F444" s="69">
        <f>SUM(F423:F439)</f>
        <v>0</v>
      </c>
      <c r="G444" s="69">
        <f t="shared" si="62"/>
        <v>42.472489323317504</v>
      </c>
      <c r="H444" s="70">
        <f t="shared" si="62"/>
        <v>5.1463907834280689E-2</v>
      </c>
      <c r="I444" s="40">
        <f>SUM(I423:I439)</f>
        <v>497.03517920363851</v>
      </c>
    </row>
    <row r="445" spans="1:10" s="13" customFormat="1" ht="15" thickBot="1">
      <c r="A445" s="32" t="s">
        <v>83</v>
      </c>
      <c r="B445" s="49">
        <f>B444/$I$444</f>
        <v>0.34443136453333001</v>
      </c>
      <c r="C445" s="49">
        <f t="shared" ref="C445:I445" si="63">C444/$I$444</f>
        <v>2.7309092395650457E-2</v>
      </c>
      <c r="D445" s="49">
        <f t="shared" si="63"/>
        <v>0.12109446924062457</v>
      </c>
      <c r="E445" s="49">
        <f t="shared" si="63"/>
        <v>0.42160985558752395</v>
      </c>
      <c r="F445" s="49">
        <f t="shared" si="63"/>
        <v>0</v>
      </c>
      <c r="G445" s="49">
        <f t="shared" si="63"/>
        <v>8.5451676461549317E-2</v>
      </c>
      <c r="H445" s="71">
        <f t="shared" si="63"/>
        <v>1.0354178132167099E-4</v>
      </c>
      <c r="I445" s="50">
        <f t="shared" si="63"/>
        <v>1</v>
      </c>
      <c r="J445" s="5"/>
    </row>
    <row r="446" spans="1:10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10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10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7.6377374975694963</v>
      </c>
      <c r="G449" s="393"/>
      <c r="H449" s="394"/>
      <c r="I449" s="40">
        <f>SUM(B449:H449)</f>
        <v>7.6377374975694963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4">SUM(B450:H450)</f>
        <v>0</v>
      </c>
    </row>
    <row r="451" spans="1:9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4"/>
        <v>0</v>
      </c>
    </row>
    <row r="452" spans="1:9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4"/>
        <v>0</v>
      </c>
    </row>
    <row r="453" spans="1:9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4"/>
        <v>0</v>
      </c>
    </row>
    <row r="454" spans="1:9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4"/>
        <v>0</v>
      </c>
    </row>
    <row r="455" spans="1:9" ht="15">
      <c r="A455" s="29" t="s">
        <v>54</v>
      </c>
      <c r="B455" s="395"/>
      <c r="C455" s="400"/>
      <c r="D455" s="400"/>
      <c r="E455" s="396"/>
      <c r="F455" s="44">
        <v>234.71959323011342</v>
      </c>
      <c r="G455" s="395"/>
      <c r="H455" s="396"/>
      <c r="I455" s="40">
        <f t="shared" si="64"/>
        <v>234.71959323011342</v>
      </c>
    </row>
    <row r="456" spans="1:9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64"/>
        <v>0</v>
      </c>
    </row>
    <row r="457" spans="1:9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4"/>
        <v>0</v>
      </c>
    </row>
    <row r="458" spans="1:9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4"/>
        <v>0</v>
      </c>
    </row>
    <row r="459" spans="1:9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>SUM(B459:H459)</f>
        <v>0</v>
      </c>
    </row>
    <row r="460" spans="1:9" ht="15">
      <c r="A460" s="28" t="s">
        <v>25</v>
      </c>
      <c r="B460" s="395"/>
      <c r="C460" s="400"/>
      <c r="D460" s="400"/>
      <c r="E460" s="396"/>
      <c r="F460" s="41">
        <v>974.03584773075067</v>
      </c>
      <c r="G460" s="395"/>
      <c r="H460" s="396"/>
      <c r="I460" s="43">
        <f t="shared" si="64"/>
        <v>974.03584773075067</v>
      </c>
    </row>
    <row r="461" spans="1:9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4"/>
        <v>0</v>
      </c>
    </row>
    <row r="462" spans="1:9" ht="15">
      <c r="A462" s="28" t="s">
        <v>56</v>
      </c>
      <c r="B462" s="395"/>
      <c r="C462" s="400"/>
      <c r="D462" s="400"/>
      <c r="E462" s="396"/>
      <c r="F462" s="41">
        <v>0.35853475000000001</v>
      </c>
      <c r="G462" s="395"/>
      <c r="H462" s="396"/>
      <c r="I462" s="43">
        <f t="shared" si="64"/>
        <v>0.35853475000000001</v>
      </c>
    </row>
    <row r="463" spans="1:9" ht="15">
      <c r="A463" s="29" t="s">
        <v>22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4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4"/>
        <v>0</v>
      </c>
    </row>
    <row r="465" spans="1:10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4"/>
        <v>0</v>
      </c>
    </row>
    <row r="466" spans="1:10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64"/>
        <v>0</v>
      </c>
    </row>
    <row r="467" spans="1:10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64"/>
        <v>0</v>
      </c>
    </row>
    <row r="468" spans="1:10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64"/>
        <v>0</v>
      </c>
    </row>
    <row r="469" spans="1:10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64"/>
        <v>0</v>
      </c>
    </row>
    <row r="470" spans="1:10" ht="15">
      <c r="A470" s="35" t="s">
        <v>26</v>
      </c>
      <c r="B470" s="69">
        <f>SUM(B449:B465)</f>
        <v>0</v>
      </c>
      <c r="C470" s="69">
        <f t="shared" ref="C470:H470" si="65">SUM(C449:C465)</f>
        <v>0</v>
      </c>
      <c r="D470" s="69">
        <f t="shared" si="65"/>
        <v>0</v>
      </c>
      <c r="E470" s="69">
        <f t="shared" si="65"/>
        <v>0</v>
      </c>
      <c r="F470" s="69">
        <f>SUM(F449:F465)</f>
        <v>1216.7517132084336</v>
      </c>
      <c r="G470" s="69">
        <f t="shared" si="65"/>
        <v>0</v>
      </c>
      <c r="H470" s="70">
        <f t="shared" si="65"/>
        <v>0</v>
      </c>
      <c r="I470" s="40">
        <f>SUM(I449:I465)</f>
        <v>1216.7517132084336</v>
      </c>
    </row>
    <row r="471" spans="1:10" s="13" customFormat="1" ht="15" thickBot="1">
      <c r="A471" s="32" t="s">
        <v>83</v>
      </c>
      <c r="B471" s="49">
        <f>B470/$I$470</f>
        <v>0</v>
      </c>
      <c r="C471" s="49">
        <f t="shared" ref="C471:I471" si="66">C470/$I$470</f>
        <v>0</v>
      </c>
      <c r="D471" s="49">
        <f t="shared" si="66"/>
        <v>0</v>
      </c>
      <c r="E471" s="49">
        <f t="shared" si="66"/>
        <v>0</v>
      </c>
      <c r="F471" s="49">
        <f t="shared" si="66"/>
        <v>1</v>
      </c>
      <c r="G471" s="49">
        <f t="shared" si="66"/>
        <v>0</v>
      </c>
      <c r="H471" s="71">
        <f t="shared" si="66"/>
        <v>0</v>
      </c>
      <c r="I471" s="50">
        <f t="shared" si="66"/>
        <v>1</v>
      </c>
      <c r="J471" s="5"/>
    </row>
    <row r="472" spans="1:1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1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1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1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7">SUM(B476:H476)</f>
        <v>0</v>
      </c>
    </row>
    <row r="477" spans="1:10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7"/>
        <v>0</v>
      </c>
    </row>
    <row r="478" spans="1:10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7"/>
        <v>0</v>
      </c>
    </row>
    <row r="479" spans="1:10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7"/>
        <v>0</v>
      </c>
    </row>
    <row r="480" spans="1:10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67"/>
        <v>0</v>
      </c>
    </row>
    <row r="481" spans="1:9" ht="15">
      <c r="A481" s="29" t="s">
        <v>54</v>
      </c>
      <c r="B481" s="395"/>
      <c r="C481" s="400"/>
      <c r="D481" s="400"/>
      <c r="E481" s="396"/>
      <c r="F481" s="44">
        <v>16614.662567695083</v>
      </c>
      <c r="G481" s="395"/>
      <c r="H481" s="396"/>
      <c r="I481" s="40">
        <f t="shared" si="67"/>
        <v>16614.662567695083</v>
      </c>
    </row>
    <row r="482" spans="1:9" ht="15">
      <c r="A482" s="28" t="s">
        <v>12</v>
      </c>
      <c r="B482" s="395"/>
      <c r="C482" s="400"/>
      <c r="D482" s="400"/>
      <c r="E482" s="396"/>
      <c r="F482" s="41">
        <v>6612.8728253101317</v>
      </c>
      <c r="G482" s="395"/>
      <c r="H482" s="396"/>
      <c r="I482" s="43">
        <f t="shared" si="67"/>
        <v>6612.8728253101317</v>
      </c>
    </row>
    <row r="483" spans="1:9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7"/>
        <v>0</v>
      </c>
    </row>
    <row r="484" spans="1:9" ht="15">
      <c r="A484" s="28" t="s">
        <v>17</v>
      </c>
      <c r="B484" s="395"/>
      <c r="C484" s="400"/>
      <c r="D484" s="400"/>
      <c r="E484" s="396"/>
      <c r="F484" s="41">
        <v>52.17140365969675</v>
      </c>
      <c r="G484" s="395"/>
      <c r="H484" s="396"/>
      <c r="I484" s="43">
        <f t="shared" si="67"/>
        <v>52.17140365969675</v>
      </c>
    </row>
    <row r="485" spans="1:9" ht="15">
      <c r="A485" s="29" t="s">
        <v>139</v>
      </c>
      <c r="B485" s="395"/>
      <c r="C485" s="400"/>
      <c r="D485" s="400"/>
      <c r="E485" s="396"/>
      <c r="F485" s="44">
        <v>0</v>
      </c>
      <c r="G485" s="395"/>
      <c r="H485" s="396"/>
      <c r="I485" s="40">
        <f>SUM(B485:H485)</f>
        <v>0</v>
      </c>
    </row>
    <row r="486" spans="1:9" ht="15">
      <c r="A486" s="28" t="s">
        <v>25</v>
      </c>
      <c r="B486" s="395"/>
      <c r="C486" s="400"/>
      <c r="D486" s="400"/>
      <c r="E486" s="396"/>
      <c r="F486" s="41">
        <v>353.47443927584169</v>
      </c>
      <c r="G486" s="395"/>
      <c r="H486" s="396"/>
      <c r="I486" s="43">
        <f t="shared" si="67"/>
        <v>353.47443927584169</v>
      </c>
    </row>
    <row r="487" spans="1:9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7"/>
        <v>0</v>
      </c>
    </row>
    <row r="488" spans="1:9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7"/>
        <v>0</v>
      </c>
    </row>
    <row r="489" spans="1:9" ht="15">
      <c r="A489" s="29" t="s">
        <v>22</v>
      </c>
      <c r="B489" s="395"/>
      <c r="C489" s="400"/>
      <c r="D489" s="400"/>
      <c r="E489" s="396"/>
      <c r="F489" s="44">
        <v>84.478342897788707</v>
      </c>
      <c r="G489" s="395"/>
      <c r="H489" s="396"/>
      <c r="I489" s="40">
        <f t="shared" si="67"/>
        <v>84.478342897788707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7"/>
        <v>0</v>
      </c>
    </row>
    <row r="491" spans="1:9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7"/>
        <v>0</v>
      </c>
    </row>
    <row r="492" spans="1:9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67"/>
        <v>0</v>
      </c>
    </row>
    <row r="493" spans="1:9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67"/>
        <v>0</v>
      </c>
    </row>
    <row r="494" spans="1:9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67"/>
        <v>0</v>
      </c>
    </row>
    <row r="495" spans="1:9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67"/>
        <v>0</v>
      </c>
    </row>
    <row r="496" spans="1:9" ht="15">
      <c r="A496" s="35" t="s">
        <v>26</v>
      </c>
      <c r="B496" s="69">
        <f>SUM(B475:B491)</f>
        <v>0</v>
      </c>
      <c r="C496" s="69">
        <f t="shared" ref="C496:H496" si="68">SUM(C475:C491)</f>
        <v>0</v>
      </c>
      <c r="D496" s="69">
        <f t="shared" si="68"/>
        <v>0</v>
      </c>
      <c r="E496" s="69">
        <f t="shared" si="68"/>
        <v>0</v>
      </c>
      <c r="F496" s="69">
        <f>SUM(F475:F491)</f>
        <v>23717.659578838542</v>
      </c>
      <c r="G496" s="69">
        <f t="shared" si="68"/>
        <v>0</v>
      </c>
      <c r="H496" s="70">
        <f t="shared" si="68"/>
        <v>0</v>
      </c>
      <c r="I496" s="40">
        <f>SUM(I475:I491)</f>
        <v>23717.659578838542</v>
      </c>
    </row>
    <row r="497" spans="1:10" s="13" customFormat="1" ht="15" thickBot="1">
      <c r="A497" s="32" t="s">
        <v>83</v>
      </c>
      <c r="B497" s="49">
        <f>B496/$I$496</f>
        <v>0</v>
      </c>
      <c r="C497" s="49">
        <f t="shared" ref="C497:I497" si="69">C496/$I$496</f>
        <v>0</v>
      </c>
      <c r="D497" s="49">
        <f t="shared" si="69"/>
        <v>0</v>
      </c>
      <c r="E497" s="49">
        <f t="shared" si="69"/>
        <v>0</v>
      </c>
      <c r="F497" s="49">
        <f t="shared" si="69"/>
        <v>1</v>
      </c>
      <c r="G497" s="49">
        <f t="shared" si="69"/>
        <v>0</v>
      </c>
      <c r="H497" s="71">
        <f t="shared" si="69"/>
        <v>0</v>
      </c>
      <c r="I497" s="50">
        <f t="shared" si="69"/>
        <v>1</v>
      </c>
      <c r="J497" s="5"/>
    </row>
    <row r="498" spans="1:1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1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1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1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1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0">SUM(B502:H502)</f>
        <v>0</v>
      </c>
    </row>
    <row r="503" spans="1:10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0"/>
        <v>0</v>
      </c>
    </row>
    <row r="504" spans="1:10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0"/>
        <v>0</v>
      </c>
    </row>
    <row r="505" spans="1:10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0"/>
        <v>0</v>
      </c>
    </row>
    <row r="506" spans="1:10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0"/>
        <v>0</v>
      </c>
    </row>
    <row r="507" spans="1:10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0"/>
        <v>0</v>
      </c>
    </row>
    <row r="508" spans="1:10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0"/>
        <v>0</v>
      </c>
    </row>
    <row r="509" spans="1:10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0"/>
        <v>0</v>
      </c>
    </row>
    <row r="510" spans="1:10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0"/>
        <v>0</v>
      </c>
    </row>
    <row r="511" spans="1:10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>SUM(B511:H511)</f>
        <v>0</v>
      </c>
    </row>
    <row r="512" spans="1:10" ht="15">
      <c r="A512" s="28" t="s">
        <v>25</v>
      </c>
      <c r="B512" s="395"/>
      <c r="C512" s="400"/>
      <c r="D512" s="400"/>
      <c r="E512" s="396"/>
      <c r="F512" s="41">
        <v>280.58253413173651</v>
      </c>
      <c r="G512" s="395"/>
      <c r="H512" s="396"/>
      <c r="I512" s="43">
        <f t="shared" si="70"/>
        <v>280.58253413173651</v>
      </c>
    </row>
    <row r="513" spans="1:10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0"/>
        <v>0</v>
      </c>
    </row>
    <row r="514" spans="1:10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0"/>
        <v>0</v>
      </c>
    </row>
    <row r="515" spans="1:10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0"/>
        <v>0</v>
      </c>
    </row>
    <row r="516" spans="1:1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0"/>
        <v>0</v>
      </c>
    </row>
    <row r="517" spans="1:10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0"/>
        <v>0</v>
      </c>
    </row>
    <row r="518" spans="1:10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70"/>
        <v>0</v>
      </c>
    </row>
    <row r="519" spans="1:10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70"/>
        <v>0</v>
      </c>
    </row>
    <row r="520" spans="1:10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70"/>
        <v>0</v>
      </c>
    </row>
    <row r="521" spans="1:10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70"/>
        <v>0</v>
      </c>
    </row>
    <row r="522" spans="1:10" ht="15">
      <c r="A522" s="35" t="s">
        <v>26</v>
      </c>
      <c r="B522" s="69">
        <f>SUM(B501:B517)</f>
        <v>0</v>
      </c>
      <c r="C522" s="69">
        <f t="shared" ref="C522:H522" si="71">SUM(C501:C517)</f>
        <v>0</v>
      </c>
      <c r="D522" s="69">
        <f t="shared" si="71"/>
        <v>0</v>
      </c>
      <c r="E522" s="69">
        <f t="shared" si="71"/>
        <v>0</v>
      </c>
      <c r="F522" s="69">
        <f>SUM(F501:F517)</f>
        <v>280.58253413173651</v>
      </c>
      <c r="G522" s="69">
        <f t="shared" si="71"/>
        <v>0</v>
      </c>
      <c r="H522" s="70">
        <f t="shared" si="71"/>
        <v>0</v>
      </c>
      <c r="I522" s="40">
        <f>SUM(I501:I517)</f>
        <v>280.58253413173651</v>
      </c>
    </row>
    <row r="523" spans="1:10" s="13" customFormat="1" ht="15" thickBot="1">
      <c r="A523" s="32" t="s">
        <v>83</v>
      </c>
      <c r="B523" s="49">
        <f>B522/$I$522</f>
        <v>0</v>
      </c>
      <c r="C523" s="49">
        <f t="shared" ref="C523:I523" si="72">C522/$I$522</f>
        <v>0</v>
      </c>
      <c r="D523" s="49">
        <f t="shared" si="72"/>
        <v>0</v>
      </c>
      <c r="E523" s="49">
        <f t="shared" si="72"/>
        <v>0</v>
      </c>
      <c r="F523" s="49">
        <f t="shared" si="72"/>
        <v>1</v>
      </c>
      <c r="G523" s="49">
        <f t="shared" si="72"/>
        <v>0</v>
      </c>
      <c r="H523" s="71">
        <f t="shared" si="72"/>
        <v>0</v>
      </c>
      <c r="I523" s="50">
        <f t="shared" si="72"/>
        <v>1</v>
      </c>
      <c r="J523" s="5"/>
    </row>
    <row r="524" spans="1:1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1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1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1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1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3">SUM(B528:H528)</f>
        <v>0</v>
      </c>
    </row>
    <row r="529" spans="1:9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3"/>
        <v>0</v>
      </c>
    </row>
    <row r="530" spans="1:9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3"/>
        <v>0</v>
      </c>
    </row>
    <row r="531" spans="1:9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3"/>
        <v>0</v>
      </c>
    </row>
    <row r="532" spans="1:9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73"/>
        <v>0</v>
      </c>
    </row>
    <row r="533" spans="1:9" ht="15">
      <c r="A533" s="29" t="s">
        <v>54</v>
      </c>
      <c r="B533" s="395"/>
      <c r="C533" s="400"/>
      <c r="D533" s="400"/>
      <c r="E533" s="396"/>
      <c r="F533" s="44">
        <v>9.4768391957950175</v>
      </c>
      <c r="G533" s="395"/>
      <c r="H533" s="396"/>
      <c r="I533" s="40">
        <f t="shared" si="73"/>
        <v>9.4768391957950175</v>
      </c>
    </row>
    <row r="534" spans="1:9" ht="15">
      <c r="A534" s="28" t="s">
        <v>12</v>
      </c>
      <c r="B534" s="395"/>
      <c r="C534" s="400"/>
      <c r="D534" s="400"/>
      <c r="E534" s="396"/>
      <c r="F534" s="41">
        <v>0.91811118045786522</v>
      </c>
      <c r="G534" s="395"/>
      <c r="H534" s="396"/>
      <c r="I534" s="43">
        <f t="shared" si="73"/>
        <v>0.91811118045786522</v>
      </c>
    </row>
    <row r="535" spans="1:9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3"/>
        <v>0</v>
      </c>
    </row>
    <row r="536" spans="1:9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3"/>
        <v>0</v>
      </c>
    </row>
    <row r="537" spans="1:9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>SUM(B537:H537)</f>
        <v>0</v>
      </c>
    </row>
    <row r="538" spans="1:9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3"/>
        <v>0</v>
      </c>
    </row>
    <row r="539" spans="1:9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3"/>
        <v>0</v>
      </c>
    </row>
    <row r="540" spans="1:9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3"/>
        <v>0</v>
      </c>
    </row>
    <row r="541" spans="1:9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3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3"/>
        <v>0</v>
      </c>
    </row>
    <row r="543" spans="1:9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3"/>
        <v>0</v>
      </c>
    </row>
    <row r="544" spans="1:9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73"/>
        <v>0</v>
      </c>
    </row>
    <row r="545" spans="1:10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73"/>
        <v>0</v>
      </c>
    </row>
    <row r="546" spans="1:10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73"/>
        <v>0</v>
      </c>
    </row>
    <row r="547" spans="1:10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73"/>
        <v>0</v>
      </c>
    </row>
    <row r="548" spans="1:10" ht="15">
      <c r="A548" s="35" t="s">
        <v>26</v>
      </c>
      <c r="B548" s="69">
        <f>SUM(B527:B543)</f>
        <v>0</v>
      </c>
      <c r="C548" s="69">
        <f t="shared" ref="C548:H548" si="74">SUM(C527:C543)</f>
        <v>0</v>
      </c>
      <c r="D548" s="69">
        <f t="shared" si="74"/>
        <v>0</v>
      </c>
      <c r="E548" s="69">
        <f t="shared" si="74"/>
        <v>0</v>
      </c>
      <c r="F548" s="69">
        <f>SUM(F527:F543)</f>
        <v>10.394950376252883</v>
      </c>
      <c r="G548" s="69">
        <f t="shared" si="74"/>
        <v>0</v>
      </c>
      <c r="H548" s="70">
        <f t="shared" si="74"/>
        <v>0</v>
      </c>
      <c r="I548" s="40">
        <f>SUM(I527:I543)</f>
        <v>10.394950376252883</v>
      </c>
    </row>
    <row r="549" spans="1:10" s="13" customFormat="1" ht="15" thickBot="1">
      <c r="A549" s="32" t="s">
        <v>83</v>
      </c>
      <c r="B549" s="49">
        <f>B548/$I$548</f>
        <v>0</v>
      </c>
      <c r="C549" s="49">
        <f t="shared" ref="C549:I549" si="75">C548/$I$548</f>
        <v>0</v>
      </c>
      <c r="D549" s="49">
        <f t="shared" si="75"/>
        <v>0</v>
      </c>
      <c r="E549" s="49">
        <f t="shared" si="75"/>
        <v>0</v>
      </c>
      <c r="F549" s="49">
        <f t="shared" si="75"/>
        <v>1</v>
      </c>
      <c r="G549" s="49">
        <f t="shared" si="75"/>
        <v>0</v>
      </c>
      <c r="H549" s="71">
        <f t="shared" si="75"/>
        <v>0</v>
      </c>
      <c r="I549" s="50">
        <f t="shared" si="75"/>
        <v>1</v>
      </c>
      <c r="J549" s="5"/>
    </row>
    <row r="550" spans="1:1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1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1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1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1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6">SUM(B554:H554)</f>
        <v>0</v>
      </c>
    </row>
    <row r="555" spans="1:10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6"/>
        <v>0</v>
      </c>
    </row>
    <row r="556" spans="1:10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6"/>
        <v>0</v>
      </c>
    </row>
    <row r="557" spans="1:10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6"/>
        <v>0</v>
      </c>
    </row>
    <row r="558" spans="1:10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76"/>
        <v>0</v>
      </c>
    </row>
    <row r="559" spans="1:10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76"/>
        <v>0</v>
      </c>
    </row>
    <row r="560" spans="1:10" ht="15">
      <c r="A560" s="28" t="s">
        <v>12</v>
      </c>
      <c r="B560" s="395"/>
      <c r="C560" s="400"/>
      <c r="D560" s="400"/>
      <c r="E560" s="396"/>
      <c r="F560" s="41">
        <v>8.3905742866289597</v>
      </c>
      <c r="G560" s="395"/>
      <c r="H560" s="396"/>
      <c r="I560" s="43">
        <f t="shared" si="76"/>
        <v>8.3905742866289597</v>
      </c>
    </row>
    <row r="561" spans="1:10" ht="15">
      <c r="A561" s="29" t="s">
        <v>55</v>
      </c>
      <c r="B561" s="395"/>
      <c r="C561" s="400"/>
      <c r="D561" s="400"/>
      <c r="E561" s="396"/>
      <c r="F561" s="44">
        <v>1231.7265522924972</v>
      </c>
      <c r="G561" s="395"/>
      <c r="H561" s="396"/>
      <c r="I561" s="40">
        <f t="shared" si="76"/>
        <v>1231.7265522924972</v>
      </c>
    </row>
    <row r="562" spans="1:10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6"/>
        <v>0</v>
      </c>
    </row>
    <row r="563" spans="1:10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>SUM(B563:H563)</f>
        <v>0</v>
      </c>
    </row>
    <row r="564" spans="1:10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6"/>
        <v>0</v>
      </c>
    </row>
    <row r="565" spans="1:10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6"/>
        <v>0</v>
      </c>
    </row>
    <row r="566" spans="1:10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6"/>
        <v>0</v>
      </c>
    </row>
    <row r="567" spans="1:10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6"/>
        <v>0</v>
      </c>
    </row>
    <row r="568" spans="1:10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6"/>
        <v>0</v>
      </c>
    </row>
    <row r="569" spans="1:10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6"/>
        <v>0</v>
      </c>
    </row>
    <row r="570" spans="1:10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76"/>
        <v>0</v>
      </c>
    </row>
    <row r="571" spans="1:10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76"/>
        <v>0</v>
      </c>
    </row>
    <row r="572" spans="1:10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76"/>
        <v>0</v>
      </c>
    </row>
    <row r="573" spans="1:10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76"/>
        <v>0</v>
      </c>
    </row>
    <row r="574" spans="1:10" ht="15">
      <c r="A574" s="35" t="s">
        <v>26</v>
      </c>
      <c r="B574" s="69">
        <f>SUM(B553:B569)</f>
        <v>0</v>
      </c>
      <c r="C574" s="69">
        <f t="shared" ref="C574:H574" si="77">SUM(C553:C569)</f>
        <v>0</v>
      </c>
      <c r="D574" s="69">
        <f t="shared" si="77"/>
        <v>0</v>
      </c>
      <c r="E574" s="69">
        <f t="shared" si="77"/>
        <v>0</v>
      </c>
      <c r="F574" s="69">
        <f>SUM(F553:F569)</f>
        <v>1240.1171265791261</v>
      </c>
      <c r="G574" s="69">
        <f t="shared" si="77"/>
        <v>0</v>
      </c>
      <c r="H574" s="70">
        <f t="shared" si="77"/>
        <v>0</v>
      </c>
      <c r="I574" s="40">
        <f>SUM(I553:I569)</f>
        <v>1240.1171265791261</v>
      </c>
    </row>
    <row r="575" spans="1:10" s="13" customFormat="1" ht="15" thickBot="1">
      <c r="A575" s="32" t="s">
        <v>83</v>
      </c>
      <c r="B575" s="49">
        <f>B574/$I$574</f>
        <v>0</v>
      </c>
      <c r="C575" s="49">
        <f t="shared" ref="C575:I575" si="78">C574/$I$574</f>
        <v>0</v>
      </c>
      <c r="D575" s="49">
        <f t="shared" si="78"/>
        <v>0</v>
      </c>
      <c r="E575" s="49">
        <f t="shared" si="78"/>
        <v>0</v>
      </c>
      <c r="F575" s="49">
        <f t="shared" si="78"/>
        <v>1</v>
      </c>
      <c r="G575" s="49">
        <f t="shared" si="78"/>
        <v>0</v>
      </c>
      <c r="H575" s="71">
        <f t="shared" si="78"/>
        <v>0</v>
      </c>
      <c r="I575" s="50">
        <f t="shared" si="78"/>
        <v>1</v>
      </c>
      <c r="J575" s="5"/>
    </row>
    <row r="576" spans="1:10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4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5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36.091540169366759</v>
      </c>
      <c r="C579" s="38">
        <v>0</v>
      </c>
      <c r="D579" s="38">
        <v>6.881421614219235</v>
      </c>
      <c r="E579" s="38">
        <v>0</v>
      </c>
      <c r="F579" s="456"/>
      <c r="G579" s="38">
        <v>0</v>
      </c>
      <c r="H579" s="39">
        <v>0</v>
      </c>
      <c r="I579" s="40">
        <f>SUM(B579:H579)</f>
        <v>42.972961783585994</v>
      </c>
    </row>
    <row r="580" spans="1:9" ht="15">
      <c r="A580" s="28" t="s">
        <v>8</v>
      </c>
      <c r="B580" s="41">
        <v>28.067850684285212</v>
      </c>
      <c r="C580" s="41">
        <v>0</v>
      </c>
      <c r="D580" s="41">
        <v>6.931785886228381</v>
      </c>
      <c r="E580" s="41">
        <v>0</v>
      </c>
      <c r="F580" s="457"/>
      <c r="G580" s="41">
        <v>0</v>
      </c>
      <c r="H580" s="42">
        <v>0</v>
      </c>
      <c r="I580" s="43">
        <f t="shared" ref="I580:I599" si="79">SUM(B580:H580)</f>
        <v>34.999636570513594</v>
      </c>
    </row>
    <row r="581" spans="1:9" ht="15">
      <c r="A581" s="29" t="s">
        <v>10</v>
      </c>
      <c r="B581" s="44">
        <v>23.728619090984907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79"/>
        <v>23.728619090984907</v>
      </c>
    </row>
    <row r="582" spans="1:9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79"/>
        <v>0</v>
      </c>
    </row>
    <row r="583" spans="1:9" ht="15">
      <c r="A583" s="29" t="s">
        <v>16</v>
      </c>
      <c r="B583" s="44">
        <v>879.36463382467616</v>
      </c>
      <c r="C583" s="44">
        <v>106.51286452663184</v>
      </c>
      <c r="D583" s="44">
        <v>22.966508385821204</v>
      </c>
      <c r="E583" s="44">
        <v>51.22183495691872</v>
      </c>
      <c r="F583" s="457"/>
      <c r="G583" s="44">
        <v>0</v>
      </c>
      <c r="H583" s="45">
        <v>0</v>
      </c>
      <c r="I583" s="40">
        <f t="shared" si="79"/>
        <v>1060.0658416940478</v>
      </c>
    </row>
    <row r="584" spans="1:9" ht="15">
      <c r="A584" s="28" t="s">
        <v>64</v>
      </c>
      <c r="B584" s="41">
        <v>1555.6019236418385</v>
      </c>
      <c r="C584" s="41">
        <v>23.60757353876954</v>
      </c>
      <c r="D584" s="41">
        <v>27.913537055732398</v>
      </c>
      <c r="E584" s="41">
        <v>0</v>
      </c>
      <c r="F584" s="457"/>
      <c r="G584" s="41">
        <v>0</v>
      </c>
      <c r="H584" s="42">
        <v>0</v>
      </c>
      <c r="I584" s="43">
        <f t="shared" si="79"/>
        <v>1607.1230342363403</v>
      </c>
    </row>
    <row r="585" spans="1:9" ht="15">
      <c r="A585" s="29" t="s">
        <v>54</v>
      </c>
      <c r="B585" s="44">
        <v>0</v>
      </c>
      <c r="C585" s="44">
        <v>0</v>
      </c>
      <c r="D585" s="44">
        <v>0.24963743248586195</v>
      </c>
      <c r="E585" s="44">
        <v>116.45203152220346</v>
      </c>
      <c r="F585" s="457"/>
      <c r="G585" s="44">
        <v>0</v>
      </c>
      <c r="H585" s="45">
        <v>0</v>
      </c>
      <c r="I585" s="40">
        <f t="shared" si="79"/>
        <v>116.70166895468931</v>
      </c>
    </row>
    <row r="586" spans="1:9" ht="15">
      <c r="A586" s="28" t="s">
        <v>12</v>
      </c>
      <c r="B586" s="41">
        <v>0</v>
      </c>
      <c r="C586" s="41">
        <v>0</v>
      </c>
      <c r="D586" s="41">
        <v>4.275149158474735E-2</v>
      </c>
      <c r="E586" s="41">
        <v>1.2499471215862941</v>
      </c>
      <c r="F586" s="457"/>
      <c r="G586" s="41">
        <v>0</v>
      </c>
      <c r="H586" s="42">
        <v>0</v>
      </c>
      <c r="I586" s="43">
        <f t="shared" si="79"/>
        <v>1.2926986131710414</v>
      </c>
    </row>
    <row r="587" spans="1:9" ht="15">
      <c r="A587" s="29" t="s">
        <v>55</v>
      </c>
      <c r="B587" s="44">
        <v>0</v>
      </c>
      <c r="C587" s="44">
        <v>0</v>
      </c>
      <c r="D587" s="44">
        <v>0</v>
      </c>
      <c r="E587" s="44">
        <v>22.382868324996682</v>
      </c>
      <c r="F587" s="457"/>
      <c r="G587" s="44">
        <v>0</v>
      </c>
      <c r="H587" s="45">
        <v>0</v>
      </c>
      <c r="I587" s="40">
        <f t="shared" si="79"/>
        <v>22.382868324996682</v>
      </c>
    </row>
    <row r="588" spans="1:9" ht="15">
      <c r="A588" s="28" t="s">
        <v>17</v>
      </c>
      <c r="B588" s="41">
        <v>305.96838715017816</v>
      </c>
      <c r="C588" s="41">
        <v>1.6578268916946106</v>
      </c>
      <c r="D588" s="41">
        <v>38.832409277263743</v>
      </c>
      <c r="E588" s="41">
        <v>5.293530013767108</v>
      </c>
      <c r="F588" s="457"/>
      <c r="G588" s="41">
        <v>0</v>
      </c>
      <c r="H588" s="42">
        <v>0</v>
      </c>
      <c r="I588" s="43">
        <f t="shared" si="79"/>
        <v>351.75215333290362</v>
      </c>
    </row>
    <row r="589" spans="1:9" ht="15">
      <c r="A589" s="29" t="s">
        <v>139</v>
      </c>
      <c r="B589" s="44">
        <v>1037.5998109349264</v>
      </c>
      <c r="C589" s="44">
        <v>163.51201685876356</v>
      </c>
      <c r="D589" s="44">
        <v>31.889944414489374</v>
      </c>
      <c r="E589" s="44">
        <v>25.110761769616701</v>
      </c>
      <c r="F589" s="457"/>
      <c r="G589" s="44">
        <v>0</v>
      </c>
      <c r="H589" s="45">
        <v>0</v>
      </c>
      <c r="I589" s="40">
        <f>SUM(B589:H589)</f>
        <v>1258.1125339777957</v>
      </c>
    </row>
    <row r="590" spans="1:9" ht="15">
      <c r="A590" s="28" t="s">
        <v>25</v>
      </c>
      <c r="B590" s="41">
        <v>807.10323644621747</v>
      </c>
      <c r="C590" s="41">
        <v>0</v>
      </c>
      <c r="D590" s="41">
        <v>1780.0900575105445</v>
      </c>
      <c r="E590" s="41">
        <v>392.26672172645198</v>
      </c>
      <c r="F590" s="457"/>
      <c r="G590" s="41">
        <v>1219.5634008903905</v>
      </c>
      <c r="H590" s="42">
        <v>0.31749265740997362</v>
      </c>
      <c r="I590" s="43">
        <f t="shared" si="79"/>
        <v>4199.3409092310148</v>
      </c>
    </row>
    <row r="591" spans="1:9" ht="15">
      <c r="A591" s="29" t="s">
        <v>24</v>
      </c>
      <c r="B591" s="44">
        <v>294.60652524888394</v>
      </c>
      <c r="C591" s="44">
        <v>1.8677527963057945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79"/>
        <v>296.47427804518975</v>
      </c>
    </row>
    <row r="592" spans="1:9" ht="15">
      <c r="A592" s="28" t="s">
        <v>56</v>
      </c>
      <c r="B592" s="41">
        <v>49.34124531910274</v>
      </c>
      <c r="C592" s="41">
        <v>0</v>
      </c>
      <c r="D592" s="41">
        <v>8.7714204240081628</v>
      </c>
      <c r="E592" s="41">
        <v>0</v>
      </c>
      <c r="F592" s="457"/>
      <c r="G592" s="41">
        <v>0</v>
      </c>
      <c r="H592" s="42">
        <v>0</v>
      </c>
      <c r="I592" s="43">
        <f t="shared" si="79"/>
        <v>58.112665743110902</v>
      </c>
    </row>
    <row r="593" spans="1:13" ht="15">
      <c r="A593" s="29" t="s">
        <v>22</v>
      </c>
      <c r="B593" s="44">
        <v>95.51274804971041</v>
      </c>
      <c r="C593" s="44">
        <v>0</v>
      </c>
      <c r="D593" s="44">
        <v>5.8911516255545795</v>
      </c>
      <c r="E593" s="44">
        <v>0</v>
      </c>
      <c r="F593" s="457"/>
      <c r="G593" s="44">
        <v>0</v>
      </c>
      <c r="H593" s="45">
        <v>0</v>
      </c>
      <c r="I593" s="40">
        <f t="shared" si="79"/>
        <v>101.403899675265</v>
      </c>
    </row>
    <row r="594" spans="1:13" ht="15">
      <c r="A594" s="28" t="s">
        <v>21</v>
      </c>
      <c r="B594" s="41">
        <v>73.978975255000037</v>
      </c>
      <c r="C594" s="41">
        <v>0</v>
      </c>
      <c r="D594" s="41">
        <v>1.3668545995121175</v>
      </c>
      <c r="E594" s="41">
        <v>0</v>
      </c>
      <c r="F594" s="457"/>
      <c r="G594" s="41">
        <v>0</v>
      </c>
      <c r="H594" s="42">
        <v>0</v>
      </c>
      <c r="I594" s="43">
        <f t="shared" si="79"/>
        <v>75.345829854512161</v>
      </c>
    </row>
    <row r="595" spans="1:13" ht="15">
      <c r="A595" s="30" t="s">
        <v>60</v>
      </c>
      <c r="B595" s="44">
        <v>199.39024717425627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79"/>
        <v>199.39024717425627</v>
      </c>
    </row>
    <row r="596" spans="1:13">
      <c r="A596" s="57" t="s">
        <v>23</v>
      </c>
      <c r="B596" s="61">
        <v>199.39024717425627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79"/>
        <v>199.39024717425627</v>
      </c>
    </row>
    <row r="597" spans="1:13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79"/>
        <v>0</v>
      </c>
    </row>
    <row r="598" spans="1:13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79"/>
        <v>0</v>
      </c>
    </row>
    <row r="599" spans="1:13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79"/>
        <v>0</v>
      </c>
    </row>
    <row r="600" spans="1:13" ht="15">
      <c r="A600" s="35" t="s">
        <v>26</v>
      </c>
      <c r="B600" s="69">
        <f>SUM(B579:B595)</f>
        <v>5386.3557429894281</v>
      </c>
      <c r="C600" s="69">
        <f t="shared" ref="C600:H600" si="80">SUM(C579:C595)</f>
        <v>297.15803461216535</v>
      </c>
      <c r="D600" s="69">
        <f t="shared" si="80"/>
        <v>1931.8274797174442</v>
      </c>
      <c r="E600" s="69">
        <f t="shared" si="80"/>
        <v>613.97769543554091</v>
      </c>
      <c r="F600" s="69">
        <f>SUM(F579:F595)</f>
        <v>0</v>
      </c>
      <c r="G600" s="69">
        <f t="shared" si="80"/>
        <v>1219.5634008903905</v>
      </c>
      <c r="H600" s="70">
        <f t="shared" si="80"/>
        <v>0.31749265740997362</v>
      </c>
      <c r="I600" s="40">
        <f>SUM(I579:I595)</f>
        <v>9449.1998463023774</v>
      </c>
    </row>
    <row r="601" spans="1:13" s="13" customFormat="1" ht="15" thickBot="1">
      <c r="A601" s="60" t="s">
        <v>83</v>
      </c>
      <c r="B601" s="49">
        <f>B600/$I$600</f>
        <v>0.57003300074103047</v>
      </c>
      <c r="C601" s="49">
        <f t="shared" ref="C601:I601" si="81">C600/$I$600</f>
        <v>3.1447957440380314E-2</v>
      </c>
      <c r="D601" s="49">
        <f t="shared" si="81"/>
        <v>0.20444349904118064</v>
      </c>
      <c r="E601" s="49">
        <f t="shared" si="81"/>
        <v>6.4976686430841035E-2</v>
      </c>
      <c r="F601" s="49">
        <f t="shared" si="81"/>
        <v>0</v>
      </c>
      <c r="G601" s="49">
        <f t="shared" si="81"/>
        <v>0.12906525639497668</v>
      </c>
      <c r="H601" s="71">
        <f t="shared" si="81"/>
        <v>3.3599951591055995E-5</v>
      </c>
      <c r="I601" s="50">
        <f t="shared" si="81"/>
        <v>1</v>
      </c>
      <c r="J601" s="5"/>
    </row>
    <row r="602" spans="1:13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13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13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13" ht="15">
      <c r="A605" s="27" t="s">
        <v>7</v>
      </c>
      <c r="B605" s="38">
        <v>48.12660389990711</v>
      </c>
      <c r="C605" s="38">
        <v>0</v>
      </c>
      <c r="D605" s="38">
        <v>3.2907079589680079</v>
      </c>
      <c r="E605" s="38">
        <v>0</v>
      </c>
      <c r="F605" s="456"/>
      <c r="G605" s="38">
        <v>0</v>
      </c>
      <c r="H605" s="39">
        <v>0</v>
      </c>
      <c r="I605" s="40">
        <f>SUM(B605:H605)</f>
        <v>51.417311858875117</v>
      </c>
    </row>
    <row r="606" spans="1:13" ht="15">
      <c r="A606" s="28" t="s">
        <v>8</v>
      </c>
      <c r="B606" s="41">
        <v>82.750942985062409</v>
      </c>
      <c r="C606" s="41">
        <v>0</v>
      </c>
      <c r="D606" s="41">
        <v>5.658184135730763</v>
      </c>
      <c r="E606" s="41">
        <v>0</v>
      </c>
      <c r="F606" s="457"/>
      <c r="G606" s="41">
        <v>0</v>
      </c>
      <c r="H606" s="42">
        <v>0</v>
      </c>
      <c r="I606" s="43">
        <f t="shared" ref="I606:I625" si="82">SUM(B606:H606)</f>
        <v>88.409127120793173</v>
      </c>
      <c r="M606" s="15"/>
    </row>
    <row r="607" spans="1:13" ht="15">
      <c r="A607" s="29" t="s">
        <v>10</v>
      </c>
      <c r="B607" s="44">
        <v>73.329663858339742</v>
      </c>
      <c r="C607" s="44">
        <v>0</v>
      </c>
      <c r="D607" s="44">
        <v>5.0139941099719483</v>
      </c>
      <c r="E607" s="44">
        <v>0</v>
      </c>
      <c r="F607" s="457"/>
      <c r="G607" s="44">
        <v>0</v>
      </c>
      <c r="H607" s="45">
        <v>0</v>
      </c>
      <c r="I607" s="40">
        <f t="shared" si="82"/>
        <v>78.343657968311689</v>
      </c>
    </row>
    <row r="608" spans="1:13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82"/>
        <v>0</v>
      </c>
    </row>
    <row r="609" spans="1:9" ht="15">
      <c r="A609" s="29" t="s">
        <v>16</v>
      </c>
      <c r="B609" s="44">
        <v>1182.286012371527</v>
      </c>
      <c r="C609" s="44">
        <v>0</v>
      </c>
      <c r="D609" s="44">
        <v>93.103429237455728</v>
      </c>
      <c r="E609" s="44">
        <v>0</v>
      </c>
      <c r="F609" s="457"/>
      <c r="G609" s="44">
        <v>0</v>
      </c>
      <c r="H609" s="45">
        <v>0</v>
      </c>
      <c r="I609" s="40">
        <f t="shared" si="82"/>
        <v>1275.3894416089827</v>
      </c>
    </row>
    <row r="610" spans="1:9" ht="15">
      <c r="A610" s="28" t="s">
        <v>64</v>
      </c>
      <c r="B610" s="41">
        <v>7160.3052008353279</v>
      </c>
      <c r="C610" s="41">
        <v>0</v>
      </c>
      <c r="D610" s="41">
        <v>563.86437935380684</v>
      </c>
      <c r="E610" s="41">
        <v>0</v>
      </c>
      <c r="F610" s="457"/>
      <c r="G610" s="41">
        <v>0</v>
      </c>
      <c r="H610" s="42">
        <v>0</v>
      </c>
      <c r="I610" s="43">
        <f t="shared" si="82"/>
        <v>7724.1695801891346</v>
      </c>
    </row>
    <row r="611" spans="1:9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2"/>
        <v>0</v>
      </c>
    </row>
    <row r="612" spans="1:9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2"/>
        <v>0</v>
      </c>
    </row>
    <row r="613" spans="1:9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82"/>
        <v>0</v>
      </c>
    </row>
    <row r="614" spans="1:9" ht="15">
      <c r="A614" s="28" t="s">
        <v>17</v>
      </c>
      <c r="B614" s="41">
        <v>72.90033443619491</v>
      </c>
      <c r="C614" s="41">
        <v>0</v>
      </c>
      <c r="D614" s="41">
        <v>5.7408030354285096</v>
      </c>
      <c r="E614" s="41">
        <v>0</v>
      </c>
      <c r="F614" s="457"/>
      <c r="G614" s="41">
        <v>0</v>
      </c>
      <c r="H614" s="42">
        <v>0</v>
      </c>
      <c r="I614" s="43">
        <f t="shared" si="82"/>
        <v>78.641137471623423</v>
      </c>
    </row>
    <row r="615" spans="1:9" ht="15">
      <c r="A615" s="29" t="s">
        <v>139</v>
      </c>
      <c r="B615" s="44">
        <v>587.09953203235602</v>
      </c>
      <c r="C615" s="44">
        <v>0</v>
      </c>
      <c r="D615" s="44">
        <v>185.39985222074395</v>
      </c>
      <c r="E615" s="44">
        <v>0</v>
      </c>
      <c r="F615" s="457"/>
      <c r="G615" s="44">
        <v>0</v>
      </c>
      <c r="H615" s="45">
        <v>0</v>
      </c>
      <c r="I615" s="40">
        <f>SUM(B615:H615)</f>
        <v>772.49938425309995</v>
      </c>
    </row>
    <row r="616" spans="1:9" ht="15">
      <c r="A616" s="28" t="s">
        <v>25</v>
      </c>
      <c r="B616" s="41">
        <v>904.7541957628099</v>
      </c>
      <c r="C616" s="41">
        <v>0</v>
      </c>
      <c r="D616" s="41">
        <v>1027.7304942160074</v>
      </c>
      <c r="E616" s="41">
        <v>2674.4630193122848</v>
      </c>
      <c r="F616" s="457"/>
      <c r="G616" s="41">
        <v>700.45460029607477</v>
      </c>
      <c r="H616" s="42">
        <v>0</v>
      </c>
      <c r="I616" s="43">
        <f t="shared" si="82"/>
        <v>5307.4023095871771</v>
      </c>
    </row>
    <row r="617" spans="1:9" ht="15">
      <c r="A617" s="29" t="s">
        <v>24</v>
      </c>
      <c r="B617" s="44">
        <v>497.12328753684477</v>
      </c>
      <c r="C617" s="44">
        <v>0</v>
      </c>
      <c r="D617" s="44">
        <v>115.70127796715518</v>
      </c>
      <c r="E617" s="44">
        <v>0</v>
      </c>
      <c r="F617" s="457"/>
      <c r="G617" s="44">
        <v>0</v>
      </c>
      <c r="H617" s="45">
        <v>0</v>
      </c>
      <c r="I617" s="40">
        <f t="shared" si="82"/>
        <v>612.82456550399991</v>
      </c>
    </row>
    <row r="618" spans="1:9" ht="15">
      <c r="A618" s="28" t="s">
        <v>56</v>
      </c>
      <c r="B618" s="41">
        <v>3929.8090301370648</v>
      </c>
      <c r="C618" s="41">
        <v>0</v>
      </c>
      <c r="D618" s="41">
        <v>412.52138990389079</v>
      </c>
      <c r="E618" s="41">
        <v>0</v>
      </c>
      <c r="F618" s="457"/>
      <c r="G618" s="41">
        <v>0</v>
      </c>
      <c r="H618" s="42">
        <v>0</v>
      </c>
      <c r="I618" s="43">
        <f t="shared" si="82"/>
        <v>4342.3304200409557</v>
      </c>
    </row>
    <row r="619" spans="1:9" ht="15">
      <c r="A619" s="29" t="s">
        <v>22</v>
      </c>
      <c r="B619" s="44">
        <v>257.32250813912879</v>
      </c>
      <c r="C619" s="44">
        <v>0</v>
      </c>
      <c r="D619" s="44">
        <v>27.011754998030099</v>
      </c>
      <c r="E619" s="44">
        <v>0</v>
      </c>
      <c r="F619" s="457"/>
      <c r="G619" s="44">
        <v>0</v>
      </c>
      <c r="H619" s="45">
        <v>0</v>
      </c>
      <c r="I619" s="40">
        <f t="shared" si="82"/>
        <v>284.33426313715887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2"/>
        <v>0</v>
      </c>
    </row>
    <row r="621" spans="1:9" ht="15">
      <c r="A621" s="30" t="s">
        <v>60</v>
      </c>
      <c r="B621" s="44">
        <v>46.548479416962749</v>
      </c>
      <c r="C621" s="44">
        <v>0</v>
      </c>
      <c r="D621" s="44">
        <v>234.69813175870436</v>
      </c>
      <c r="E621" s="44">
        <v>0</v>
      </c>
      <c r="F621" s="457"/>
      <c r="G621" s="44">
        <v>0</v>
      </c>
      <c r="H621" s="45">
        <v>0</v>
      </c>
      <c r="I621" s="40">
        <f t="shared" si="82"/>
        <v>281.24661117566711</v>
      </c>
    </row>
    <row r="622" spans="1:9">
      <c r="A622" s="57" t="s">
        <v>23</v>
      </c>
      <c r="B622" s="61">
        <v>46.548479416962749</v>
      </c>
      <c r="C622" s="61">
        <v>0</v>
      </c>
      <c r="D622" s="61">
        <v>234.69813175870436</v>
      </c>
      <c r="E622" s="61">
        <v>0</v>
      </c>
      <c r="F622" s="457"/>
      <c r="G622" s="61">
        <v>0</v>
      </c>
      <c r="H622" s="62">
        <v>0</v>
      </c>
      <c r="I622" s="63">
        <f t="shared" si="82"/>
        <v>281.24661117566711</v>
      </c>
    </row>
    <row r="623" spans="1:9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82"/>
        <v>0</v>
      </c>
    </row>
    <row r="624" spans="1:9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82"/>
        <v>0</v>
      </c>
    </row>
    <row r="625" spans="1:10" ht="1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82"/>
        <v>0</v>
      </c>
    </row>
    <row r="626" spans="1:10" ht="15">
      <c r="A626" s="35" t="s">
        <v>26</v>
      </c>
      <c r="B626" s="69">
        <f>SUM(B605:B621)</f>
        <v>14842.355791411524</v>
      </c>
      <c r="C626" s="69">
        <f t="shared" ref="C626:H626" si="83">SUM(C605:C621)</f>
        <v>0</v>
      </c>
      <c r="D626" s="69">
        <f t="shared" si="83"/>
        <v>2679.7343988958933</v>
      </c>
      <c r="E626" s="69">
        <f t="shared" si="83"/>
        <v>2674.4630193122848</v>
      </c>
      <c r="F626" s="69">
        <f>SUM(F605:F621)</f>
        <v>0</v>
      </c>
      <c r="G626" s="69">
        <f t="shared" si="83"/>
        <v>700.45460029607477</v>
      </c>
      <c r="H626" s="70">
        <f t="shared" si="83"/>
        <v>0</v>
      </c>
      <c r="I626" s="40">
        <f>SUM(I605:I621)</f>
        <v>20897.00780991578</v>
      </c>
    </row>
    <row r="627" spans="1:10" s="13" customFormat="1" ht="15" thickBot="1">
      <c r="A627" s="60" t="s">
        <v>83</v>
      </c>
      <c r="B627" s="49">
        <f>B626/$I$626</f>
        <v>0.71026225029062395</v>
      </c>
      <c r="C627" s="49">
        <f t="shared" ref="C627:I627" si="84">C626/$I$626</f>
        <v>0</v>
      </c>
      <c r="D627" s="49">
        <f t="shared" si="84"/>
        <v>0.12823531594912552</v>
      </c>
      <c r="E627" s="49">
        <f t="shared" si="84"/>
        <v>0.12798306071567017</v>
      </c>
      <c r="F627" s="49">
        <f t="shared" si="84"/>
        <v>0</v>
      </c>
      <c r="G627" s="49">
        <f t="shared" si="84"/>
        <v>3.3519373044580289E-2</v>
      </c>
      <c r="H627" s="71">
        <f t="shared" si="84"/>
        <v>0</v>
      </c>
      <c r="I627" s="50">
        <f t="shared" si="84"/>
        <v>1</v>
      </c>
      <c r="J627" s="5"/>
    </row>
    <row r="628" spans="1:1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1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1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10" ht="15">
      <c r="A631" s="27" t="s">
        <v>7</v>
      </c>
      <c r="B631" s="38">
        <v>0.2818220153073982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0.2818220153073982</v>
      </c>
    </row>
    <row r="632" spans="1:10" ht="15">
      <c r="A632" s="28" t="s">
        <v>8</v>
      </c>
      <c r="B632" s="41">
        <v>3.6917130459135881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5">SUM(B632:H632)</f>
        <v>3.6917130459135881</v>
      </c>
    </row>
    <row r="633" spans="1:10" ht="15">
      <c r="A633" s="29" t="s">
        <v>10</v>
      </c>
      <c r="B633" s="44">
        <v>1.5626183698007283</v>
      </c>
      <c r="C633" s="44">
        <v>0</v>
      </c>
      <c r="D633" s="44">
        <v>5.0057626900192219E-3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5"/>
        <v>1.5676241324907476</v>
      </c>
    </row>
    <row r="634" spans="1:10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5"/>
        <v>0</v>
      </c>
    </row>
    <row r="635" spans="1:10" ht="15">
      <c r="A635" s="29" t="s">
        <v>16</v>
      </c>
      <c r="B635" s="44">
        <v>305.77747065846216</v>
      </c>
      <c r="C635" s="44">
        <v>1.3215893936371967</v>
      </c>
      <c r="D635" s="44">
        <v>24.639465971347494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5"/>
        <v>331.73852602344681</v>
      </c>
    </row>
    <row r="636" spans="1:10" ht="15">
      <c r="A636" s="28" t="s">
        <v>64</v>
      </c>
      <c r="B636" s="41">
        <v>6.7960688122022921</v>
      </c>
      <c r="C636" s="41">
        <v>0.15337236510926291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5"/>
        <v>6.949441177311555</v>
      </c>
    </row>
    <row r="637" spans="1:10" ht="15">
      <c r="A637" s="29" t="s">
        <v>54</v>
      </c>
      <c r="B637" s="44">
        <v>0</v>
      </c>
      <c r="C637" s="44">
        <v>0.32373732726431831</v>
      </c>
      <c r="D637" s="44">
        <v>0</v>
      </c>
      <c r="E637" s="44">
        <v>15.712805079329783</v>
      </c>
      <c r="F637" s="44">
        <v>620.54234868065384</v>
      </c>
      <c r="G637" s="44">
        <v>0</v>
      </c>
      <c r="H637" s="45">
        <v>0</v>
      </c>
      <c r="I637" s="40">
        <f t="shared" si="85"/>
        <v>636.57889108724794</v>
      </c>
    </row>
    <row r="638" spans="1:10" ht="15">
      <c r="A638" s="28" t="s">
        <v>12</v>
      </c>
      <c r="B638" s="41">
        <v>0</v>
      </c>
      <c r="C638" s="41">
        <v>0</v>
      </c>
      <c r="D638" s="41">
        <v>0</v>
      </c>
      <c r="E638" s="41">
        <v>23.3755797304193</v>
      </c>
      <c r="F638" s="41">
        <v>0</v>
      </c>
      <c r="G638" s="41">
        <v>0</v>
      </c>
      <c r="H638" s="42">
        <v>0</v>
      </c>
      <c r="I638" s="43">
        <f t="shared" si="85"/>
        <v>23.3755797304193</v>
      </c>
    </row>
    <row r="639" spans="1:10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5"/>
        <v>0</v>
      </c>
    </row>
    <row r="640" spans="1:10" ht="15">
      <c r="A640" s="28" t="s">
        <v>17</v>
      </c>
      <c r="B640" s="41">
        <v>6.2236880085593782</v>
      </c>
      <c r="C640" s="41">
        <v>0</v>
      </c>
      <c r="D640" s="41">
        <v>3.0130316305874687E-2</v>
      </c>
      <c r="E640" s="41">
        <v>0.18333433425793555</v>
      </c>
      <c r="F640" s="41">
        <v>0</v>
      </c>
      <c r="G640" s="41">
        <v>0</v>
      </c>
      <c r="H640" s="42">
        <v>0</v>
      </c>
      <c r="I640" s="43">
        <f t="shared" si="85"/>
        <v>6.4371526591231882</v>
      </c>
    </row>
    <row r="641" spans="1:10" ht="15">
      <c r="A641" s="29" t="s">
        <v>139</v>
      </c>
      <c r="B641" s="44">
        <v>6.9575268093363167</v>
      </c>
      <c r="C641" s="44">
        <v>0</v>
      </c>
      <c r="D641" s="44">
        <v>1.7982168933177733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8.7557437026540903</v>
      </c>
    </row>
    <row r="642" spans="1:10" ht="15">
      <c r="A642" s="28" t="s">
        <v>25</v>
      </c>
      <c r="B642" s="41">
        <v>60.858263564405675</v>
      </c>
      <c r="C642" s="41">
        <v>7.9074570053515064E-2</v>
      </c>
      <c r="D642" s="41">
        <v>1.2588106551116587</v>
      </c>
      <c r="E642" s="41">
        <v>101.12737771359656</v>
      </c>
      <c r="F642" s="41">
        <v>0</v>
      </c>
      <c r="G642" s="41">
        <v>34.102199941777322</v>
      </c>
      <c r="H642" s="42">
        <v>0.47845356427781605</v>
      </c>
      <c r="I642" s="43">
        <f t="shared" si="85"/>
        <v>197.90418000922256</v>
      </c>
    </row>
    <row r="643" spans="1:10" ht="15">
      <c r="A643" s="29" t="s">
        <v>24</v>
      </c>
      <c r="B643" s="44">
        <v>8.5844417409065894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5"/>
        <v>8.5844417409065894</v>
      </c>
    </row>
    <row r="644" spans="1:10" ht="15">
      <c r="A644" s="28" t="s">
        <v>56</v>
      </c>
      <c r="B644" s="41">
        <v>169.52887913647916</v>
      </c>
      <c r="C644" s="41">
        <v>7.6790828487296565</v>
      </c>
      <c r="D644" s="41">
        <v>96.531031676154242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5"/>
        <v>273.73899366136305</v>
      </c>
    </row>
    <row r="645" spans="1:10" ht="15">
      <c r="A645" s="29" t="s">
        <v>22</v>
      </c>
      <c r="B645" s="44">
        <v>97.553859010369763</v>
      </c>
      <c r="C645" s="44">
        <v>0</v>
      </c>
      <c r="D645" s="44">
        <v>0</v>
      </c>
      <c r="E645" s="44">
        <v>0</v>
      </c>
      <c r="F645" s="44">
        <v>1.3127352710917775</v>
      </c>
      <c r="G645" s="44">
        <v>0</v>
      </c>
      <c r="H645" s="45">
        <v>0</v>
      </c>
      <c r="I645" s="40">
        <f t="shared" si="85"/>
        <v>98.866594281461545</v>
      </c>
    </row>
    <row r="646" spans="1:10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5"/>
        <v>0</v>
      </c>
    </row>
    <row r="647" spans="1:10" ht="15">
      <c r="A647" s="30" t="s">
        <v>60</v>
      </c>
      <c r="B647" s="44">
        <v>3.7976133676608619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5"/>
        <v>3.7976133676608619</v>
      </c>
    </row>
    <row r="648" spans="1:10">
      <c r="A648" s="57" t="s">
        <v>23</v>
      </c>
      <c r="B648" s="61">
        <v>3.7976133676608619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85"/>
        <v>3.7976133676608619</v>
      </c>
    </row>
    <row r="649" spans="1:10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85"/>
        <v>0</v>
      </c>
    </row>
    <row r="650" spans="1:10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85"/>
        <v>0</v>
      </c>
    </row>
    <row r="651" spans="1:10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85"/>
        <v>0</v>
      </c>
    </row>
    <row r="652" spans="1:10" ht="15">
      <c r="A652" s="35" t="s">
        <v>26</v>
      </c>
      <c r="B652" s="69">
        <f>SUM(B631:B647)</f>
        <v>671.61396453940392</v>
      </c>
      <c r="C652" s="69">
        <f t="shared" ref="C652:H652" si="86">SUM(C631:C647)</f>
        <v>9.5568565047939487</v>
      </c>
      <c r="D652" s="69">
        <f t="shared" si="86"/>
        <v>124.26266127492707</v>
      </c>
      <c r="E652" s="69">
        <f t="shared" si="86"/>
        <v>140.39909685760358</v>
      </c>
      <c r="F652" s="69">
        <f>SUM(F631:F647)</f>
        <v>621.85508395174566</v>
      </c>
      <c r="G652" s="69">
        <f t="shared" si="86"/>
        <v>34.102199941777322</v>
      </c>
      <c r="H652" s="70">
        <f t="shared" si="86"/>
        <v>0.47845356427781605</v>
      </c>
      <c r="I652" s="40">
        <f>SUM(I631:I647)</f>
        <v>1602.2683166345294</v>
      </c>
    </row>
    <row r="653" spans="1:10" s="13" customFormat="1" ht="15" thickBot="1">
      <c r="A653" s="60" t="s">
        <v>83</v>
      </c>
      <c r="B653" s="49">
        <f>B652/$I$652</f>
        <v>0.41916447923659234</v>
      </c>
      <c r="C653" s="49">
        <f t="shared" ref="C653:I653" si="87">C652/$I$652</f>
        <v>5.9645793439063724E-3</v>
      </c>
      <c r="D653" s="49">
        <f t="shared" si="87"/>
        <v>7.7554214849566205E-2</v>
      </c>
      <c r="E653" s="49">
        <f t="shared" si="87"/>
        <v>8.7625209460862122E-2</v>
      </c>
      <c r="F653" s="49">
        <f t="shared" si="87"/>
        <v>0.38810920586504249</v>
      </c>
      <c r="G653" s="49">
        <f t="shared" si="87"/>
        <v>2.1283701105322354E-2</v>
      </c>
      <c r="H653" s="71">
        <f t="shared" si="87"/>
        <v>2.9861013870809085E-4</v>
      </c>
      <c r="I653" s="50">
        <f t="shared" si="87"/>
        <v>1</v>
      </c>
      <c r="J653" s="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6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3"/>
  <sheetViews>
    <sheetView tabSelected="1" zoomScale="60" zoomScaleNormal="60" workbookViewId="0">
      <pane xSplit="1" ySplit="5" topLeftCell="B2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1" bestFit="1" customWidth="1"/>
    <col min="2" max="9" width="15.625" style="1" customWidth="1"/>
    <col min="10" max="10" width="15.625" style="5" customWidth="1"/>
    <col min="11" max="11" width="36.625" style="1" customWidth="1"/>
    <col min="12" max="20" width="15.625" style="1" customWidth="1"/>
    <col min="21" max="21" width="36.625" style="1" customWidth="1"/>
    <col min="22" max="35" width="14.625" style="1" customWidth="1"/>
    <col min="36" max="16384" width="11" style="1"/>
  </cols>
  <sheetData>
    <row r="1" spans="1:11" s="51" customFormat="1" ht="15" customHeight="1" thickTop="1">
      <c r="A1" s="417" t="s">
        <v>108</v>
      </c>
      <c r="B1" s="418"/>
      <c r="C1" s="418"/>
      <c r="D1" s="418"/>
      <c r="E1" s="418"/>
      <c r="F1" s="418"/>
      <c r="G1" s="418"/>
      <c r="H1" s="418"/>
      <c r="I1" s="419"/>
      <c r="J1"/>
    </row>
    <row r="2" spans="1:11" s="51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/>
    </row>
    <row r="3" spans="1:11" s="51" customFormat="1" ht="36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/>
    </row>
    <row r="4" spans="1:11" s="51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/>
    </row>
    <row r="5" spans="1:11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3"/>
    </row>
    <row r="6" spans="1:11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1" ht="13.5" customHeight="1">
      <c r="A7" s="27" t="s">
        <v>7</v>
      </c>
      <c r="B7" s="38">
        <f>B33+B85</f>
        <v>60.269956424250985</v>
      </c>
      <c r="C7" s="38">
        <f t="shared" ref="C7:E7" si="0">C33+C85</f>
        <v>2.1762218091267268E-2</v>
      </c>
      <c r="D7" s="38">
        <f t="shared" si="0"/>
        <v>6.7523166704728039</v>
      </c>
      <c r="E7" s="38">
        <f t="shared" si="0"/>
        <v>2.1762218091267268E-2</v>
      </c>
      <c r="F7" s="38">
        <f>F59+F85</f>
        <v>6.8505957024587874</v>
      </c>
      <c r="G7" s="38">
        <f t="shared" ref="G7:H22" si="1">G33+G85</f>
        <v>0</v>
      </c>
      <c r="H7" s="39">
        <f t="shared" si="1"/>
        <v>0</v>
      </c>
      <c r="I7" s="40">
        <f>SUM(B7:H7)</f>
        <v>73.916393233365113</v>
      </c>
      <c r="K7" s="1">
        <v>0</v>
      </c>
    </row>
    <row r="8" spans="1:11" ht="13.5" customHeight="1">
      <c r="A8" s="28" t="s">
        <v>8</v>
      </c>
      <c r="B8" s="41">
        <f t="shared" ref="B8:E23" si="2">B34+B86</f>
        <v>194.50714478783308</v>
      </c>
      <c r="C8" s="41">
        <f t="shared" si="2"/>
        <v>0</v>
      </c>
      <c r="D8" s="41">
        <f t="shared" si="2"/>
        <v>962.62110715810195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1157.1282519459351</v>
      </c>
      <c r="K8" s="1">
        <v>0</v>
      </c>
    </row>
    <row r="9" spans="1:11" ht="13.5" customHeight="1">
      <c r="A9" s="29" t="s">
        <v>10</v>
      </c>
      <c r="B9" s="44">
        <f t="shared" si="2"/>
        <v>126.07502188731048</v>
      </c>
      <c r="C9" s="44">
        <f t="shared" si="2"/>
        <v>0</v>
      </c>
      <c r="D9" s="44">
        <f t="shared" si="2"/>
        <v>309.45742501109623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435.5324468984067</v>
      </c>
      <c r="K9" s="1">
        <v>0</v>
      </c>
    </row>
    <row r="10" spans="1:11" ht="13.5" customHeight="1">
      <c r="A10" s="28" t="s">
        <v>52</v>
      </c>
      <c r="B10" s="41">
        <f t="shared" si="2"/>
        <v>0</v>
      </c>
      <c r="C10" s="41">
        <f t="shared" si="2"/>
        <v>0</v>
      </c>
      <c r="D10" s="41">
        <f t="shared" si="2"/>
        <v>373.18784000000005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373.18784000000005</v>
      </c>
      <c r="K10" s="1">
        <v>0</v>
      </c>
    </row>
    <row r="11" spans="1:11" ht="13.5" customHeight="1">
      <c r="A11" s="29" t="s">
        <v>16</v>
      </c>
      <c r="B11" s="44">
        <f t="shared" si="2"/>
        <v>3065.3705859545412</v>
      </c>
      <c r="C11" s="44">
        <f t="shared" si="2"/>
        <v>350.61137170882284</v>
      </c>
      <c r="D11" s="44">
        <f t="shared" si="2"/>
        <v>628.45791413007703</v>
      </c>
      <c r="E11" s="44">
        <f t="shared" si="2"/>
        <v>53.610477657790078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4098.0503494512313</v>
      </c>
      <c r="K11" s="1">
        <v>0</v>
      </c>
    </row>
    <row r="12" spans="1:11" ht="13.5" customHeight="1">
      <c r="A12" s="28" t="s">
        <v>64</v>
      </c>
      <c r="B12" s="41">
        <f t="shared" si="2"/>
        <v>8970.5355080340451</v>
      </c>
      <c r="C12" s="41">
        <f t="shared" si="2"/>
        <v>89.777234819468291</v>
      </c>
      <c r="D12" s="41">
        <f t="shared" si="2"/>
        <v>673.61128474121551</v>
      </c>
      <c r="E12" s="41">
        <f t="shared" si="2"/>
        <v>1.0212882316731573</v>
      </c>
      <c r="F12" s="41">
        <f t="shared" si="3"/>
        <v>0</v>
      </c>
      <c r="G12" s="41">
        <f t="shared" si="1"/>
        <v>0</v>
      </c>
      <c r="H12" s="42">
        <f t="shared" si="1"/>
        <v>0</v>
      </c>
      <c r="I12" s="43">
        <f t="shared" si="4"/>
        <v>9734.9453158264023</v>
      </c>
      <c r="K12" s="1">
        <v>0</v>
      </c>
    </row>
    <row r="13" spans="1:11" ht="13.5" customHeight="1">
      <c r="A13" s="29" t="s">
        <v>54</v>
      </c>
      <c r="B13" s="44">
        <f t="shared" si="2"/>
        <v>2.1696952476899671E-2</v>
      </c>
      <c r="C13" s="44">
        <f t="shared" si="2"/>
        <v>0.78428234912335315</v>
      </c>
      <c r="D13" s="44">
        <f t="shared" si="2"/>
        <v>1.3707392913765037</v>
      </c>
      <c r="E13" s="44">
        <f t="shared" si="2"/>
        <v>710.59648392862721</v>
      </c>
      <c r="F13" s="44">
        <f t="shared" si="3"/>
        <v>15669.622658185201</v>
      </c>
      <c r="G13" s="44">
        <f t="shared" si="1"/>
        <v>0</v>
      </c>
      <c r="H13" s="45">
        <f t="shared" si="1"/>
        <v>0</v>
      </c>
      <c r="I13" s="40">
        <f t="shared" si="4"/>
        <v>16382.395860706805</v>
      </c>
      <c r="K13" s="1">
        <v>0</v>
      </c>
    </row>
    <row r="14" spans="1:11" ht="13.5" customHeight="1">
      <c r="A14" s="28" t="s">
        <v>12</v>
      </c>
      <c r="B14" s="41">
        <f t="shared" si="2"/>
        <v>3.8752145749470432E-3</v>
      </c>
      <c r="C14" s="41">
        <f t="shared" si="2"/>
        <v>0.14745889305935753</v>
      </c>
      <c r="D14" s="41">
        <f t="shared" si="2"/>
        <v>4.4495337357363676E-2</v>
      </c>
      <c r="E14" s="41">
        <f t="shared" si="2"/>
        <v>31.430129411996532</v>
      </c>
      <c r="F14" s="41">
        <f t="shared" si="3"/>
        <v>6162.1636168896757</v>
      </c>
      <c r="G14" s="41">
        <f t="shared" si="1"/>
        <v>0</v>
      </c>
      <c r="H14" s="42">
        <f t="shared" si="1"/>
        <v>0</v>
      </c>
      <c r="I14" s="43">
        <f t="shared" si="4"/>
        <v>6193.789575746664</v>
      </c>
      <c r="K14" s="1">
        <v>0</v>
      </c>
    </row>
    <row r="15" spans="1:11" ht="13.5" customHeight="1">
      <c r="A15" s="29" t="s">
        <v>55</v>
      </c>
      <c r="B15" s="44">
        <f t="shared" si="2"/>
        <v>0</v>
      </c>
      <c r="C15" s="44">
        <f t="shared" si="2"/>
        <v>0</v>
      </c>
      <c r="D15" s="44">
        <f t="shared" si="2"/>
        <v>0.1308</v>
      </c>
      <c r="E15" s="44">
        <f t="shared" si="2"/>
        <v>4.6051835596069433</v>
      </c>
      <c r="F15" s="44">
        <f t="shared" si="3"/>
        <v>1188.1747205132638</v>
      </c>
      <c r="G15" s="44">
        <f t="shared" si="1"/>
        <v>0</v>
      </c>
      <c r="H15" s="45">
        <f t="shared" si="1"/>
        <v>0</v>
      </c>
      <c r="I15" s="40">
        <f t="shared" si="4"/>
        <v>1192.9107040728707</v>
      </c>
      <c r="K15" s="1">
        <v>0</v>
      </c>
    </row>
    <row r="16" spans="1:11" ht="13.5" customHeight="1">
      <c r="A16" s="28" t="s">
        <v>17</v>
      </c>
      <c r="B16" s="41">
        <f t="shared" si="2"/>
        <v>298.11162143584187</v>
      </c>
      <c r="C16" s="41">
        <f t="shared" si="2"/>
        <v>23.852290378014519</v>
      </c>
      <c r="D16" s="41">
        <f t="shared" si="2"/>
        <v>100.15901931544082</v>
      </c>
      <c r="E16" s="41">
        <f t="shared" si="2"/>
        <v>14.455239984527353</v>
      </c>
      <c r="F16" s="41">
        <f t="shared" si="3"/>
        <v>38.28367852519807</v>
      </c>
      <c r="G16" s="41">
        <f t="shared" si="1"/>
        <v>0</v>
      </c>
      <c r="H16" s="42">
        <f t="shared" si="1"/>
        <v>0</v>
      </c>
      <c r="I16" s="43">
        <f t="shared" si="4"/>
        <v>474.86184963902258</v>
      </c>
      <c r="K16" s="1">
        <v>0</v>
      </c>
    </row>
    <row r="17" spans="1:21" ht="13.5" customHeight="1">
      <c r="A17" s="29" t="s">
        <v>139</v>
      </c>
      <c r="B17" s="44">
        <f t="shared" si="2"/>
        <v>2269.5220282164123</v>
      </c>
      <c r="C17" s="44">
        <f t="shared" si="2"/>
        <v>2794.9800432393167</v>
      </c>
      <c r="D17" s="44">
        <f t="shared" si="2"/>
        <v>1770.9340570554593</v>
      </c>
      <c r="E17" s="44">
        <f t="shared" si="2"/>
        <v>85.222479767617955</v>
      </c>
      <c r="F17" s="44">
        <f t="shared" si="3"/>
        <v>0</v>
      </c>
      <c r="G17" s="44">
        <f t="shared" si="1"/>
        <v>0</v>
      </c>
      <c r="H17" s="45">
        <f t="shared" si="1"/>
        <v>0</v>
      </c>
      <c r="I17" s="40">
        <f t="shared" si="4"/>
        <v>6920.6586082788062</v>
      </c>
      <c r="K17" s="1">
        <v>0</v>
      </c>
    </row>
    <row r="18" spans="1:21" ht="13.5" customHeight="1">
      <c r="A18" s="28" t="s">
        <v>25</v>
      </c>
      <c r="B18" s="41">
        <f t="shared" si="2"/>
        <v>2253.513003414962</v>
      </c>
      <c r="C18" s="41">
        <f t="shared" si="2"/>
        <v>28.310311322968467</v>
      </c>
      <c r="D18" s="41">
        <f t="shared" si="2"/>
        <v>4206.2540489091698</v>
      </c>
      <c r="E18" s="41">
        <f t="shared" si="2"/>
        <v>7260.7641842764897</v>
      </c>
      <c r="F18" s="41">
        <f t="shared" si="3"/>
        <v>1667.3576696631717</v>
      </c>
      <c r="G18" s="41">
        <f t="shared" si="1"/>
        <v>2447.4525717368715</v>
      </c>
      <c r="H18" s="42">
        <f t="shared" si="1"/>
        <v>173.53080808689029</v>
      </c>
      <c r="I18" s="43">
        <f t="shared" si="4"/>
        <v>18037.182597410523</v>
      </c>
      <c r="K18" s="1">
        <v>0</v>
      </c>
    </row>
    <row r="19" spans="1:21" ht="13.5" customHeight="1">
      <c r="A19" s="29" t="s">
        <v>24</v>
      </c>
      <c r="B19" s="44">
        <f t="shared" si="2"/>
        <v>752.30504602434598</v>
      </c>
      <c r="C19" s="44">
        <f t="shared" si="2"/>
        <v>2.7901171055079672</v>
      </c>
      <c r="D19" s="44">
        <f t="shared" si="2"/>
        <v>106.83709189559707</v>
      </c>
      <c r="E19" s="44">
        <f t="shared" si="2"/>
        <v>0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861.93225502545101</v>
      </c>
      <c r="K19" s="1">
        <v>0</v>
      </c>
    </row>
    <row r="20" spans="1:21" ht="13.5" customHeight="1">
      <c r="A20" s="28" t="s">
        <v>56</v>
      </c>
      <c r="B20" s="41">
        <f t="shared" si="2"/>
        <v>4472.3533280944885</v>
      </c>
      <c r="C20" s="41">
        <f t="shared" si="2"/>
        <v>15.875229575355769</v>
      </c>
      <c r="D20" s="41">
        <f t="shared" si="2"/>
        <v>567.73162197379736</v>
      </c>
      <c r="E20" s="41">
        <f t="shared" si="2"/>
        <v>4.9427651742230756E-4</v>
      </c>
      <c r="F20" s="41">
        <f t="shared" si="3"/>
        <v>0.26011344607923093</v>
      </c>
      <c r="G20" s="41">
        <f t="shared" si="1"/>
        <v>0</v>
      </c>
      <c r="H20" s="42">
        <f t="shared" si="1"/>
        <v>0</v>
      </c>
      <c r="I20" s="43">
        <f t="shared" si="4"/>
        <v>5056.2207873662383</v>
      </c>
      <c r="K20" s="1">
        <v>0</v>
      </c>
    </row>
    <row r="21" spans="1:21" ht="13.5" customHeight="1">
      <c r="A21" s="29" t="s">
        <v>22</v>
      </c>
      <c r="B21" s="44">
        <f t="shared" si="2"/>
        <v>655.42139778711817</v>
      </c>
      <c r="C21" s="44">
        <f t="shared" si="2"/>
        <v>673.6998638684986</v>
      </c>
      <c r="D21" s="44">
        <f t="shared" si="2"/>
        <v>393.50929822252954</v>
      </c>
      <c r="E21" s="44">
        <f t="shared" si="2"/>
        <v>4.7286627106330261</v>
      </c>
      <c r="F21" s="44">
        <f t="shared" si="3"/>
        <v>82.623854700628783</v>
      </c>
      <c r="G21" s="44">
        <f t="shared" si="1"/>
        <v>0</v>
      </c>
      <c r="H21" s="45">
        <f t="shared" si="1"/>
        <v>0</v>
      </c>
      <c r="I21" s="40">
        <f t="shared" si="4"/>
        <v>1809.9830772894081</v>
      </c>
      <c r="K21" s="1">
        <v>0</v>
      </c>
    </row>
    <row r="22" spans="1:21" ht="13.5" customHeight="1">
      <c r="A22" s="28" t="s">
        <v>21</v>
      </c>
      <c r="B22" s="41">
        <f t="shared" si="2"/>
        <v>76.574954216035962</v>
      </c>
      <c r="C22" s="41">
        <f t="shared" si="2"/>
        <v>6.3058027804428587</v>
      </c>
      <c r="D22" s="41">
        <f t="shared" si="2"/>
        <v>3.5795578107478936</v>
      </c>
      <c r="E22" s="41">
        <f t="shared" si="2"/>
        <v>0.33106915902835704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86.791383966255083</v>
      </c>
      <c r="K22" s="1">
        <v>0</v>
      </c>
    </row>
    <row r="23" spans="1:21" ht="13.5" customHeight="1">
      <c r="A23" s="30" t="s">
        <v>60</v>
      </c>
      <c r="B23" s="44">
        <f t="shared" si="2"/>
        <v>244.83234550758573</v>
      </c>
      <c r="C23" s="44">
        <f t="shared" si="2"/>
        <v>0</v>
      </c>
      <c r="D23" s="44">
        <f t="shared" si="2"/>
        <v>227.91016806356893</v>
      </c>
      <c r="E23" s="44">
        <f t="shared" si="2"/>
        <v>0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472.74251357115463</v>
      </c>
      <c r="K23" s="1">
        <v>0</v>
      </c>
    </row>
    <row r="24" spans="1:21" ht="13.5" customHeight="1">
      <c r="A24" s="57" t="s">
        <v>23</v>
      </c>
      <c r="B24" s="61">
        <f t="shared" ref="B24:E27" si="6">B50+B102</f>
        <v>244.83234550758573</v>
      </c>
      <c r="C24" s="61">
        <f t="shared" si="6"/>
        <v>0</v>
      </c>
      <c r="D24" s="61">
        <f t="shared" si="6"/>
        <v>227.91016806356893</v>
      </c>
      <c r="E24" s="61">
        <f t="shared" si="6"/>
        <v>0</v>
      </c>
      <c r="F24" s="61">
        <f t="shared" si="3"/>
        <v>0</v>
      </c>
      <c r="G24" s="61">
        <f t="shared" si="5"/>
        <v>0</v>
      </c>
      <c r="H24" s="62">
        <f t="shared" si="5"/>
        <v>0</v>
      </c>
      <c r="I24" s="63">
        <f t="shared" si="4"/>
        <v>472.74251357115463</v>
      </c>
      <c r="K24" s="1">
        <v>0</v>
      </c>
    </row>
    <row r="25" spans="1:21" ht="13.5" customHeight="1">
      <c r="A25" s="58" t="s">
        <v>19</v>
      </c>
      <c r="B25" s="64">
        <f t="shared" si="6"/>
        <v>0</v>
      </c>
      <c r="C25" s="64">
        <f t="shared" si="6"/>
        <v>0</v>
      </c>
      <c r="D25" s="64">
        <f t="shared" si="6"/>
        <v>0</v>
      </c>
      <c r="E25" s="64">
        <f t="shared" si="6"/>
        <v>0</v>
      </c>
      <c r="F25" s="64">
        <f t="shared" si="3"/>
        <v>0</v>
      </c>
      <c r="G25" s="64">
        <f t="shared" si="5"/>
        <v>0</v>
      </c>
      <c r="H25" s="65">
        <f t="shared" si="5"/>
        <v>0</v>
      </c>
      <c r="I25" s="66">
        <f t="shared" si="4"/>
        <v>0</v>
      </c>
      <c r="K25" s="1">
        <v>0</v>
      </c>
    </row>
    <row r="26" spans="1:21" ht="13.5" customHeight="1">
      <c r="A26" s="57" t="s">
        <v>20</v>
      </c>
      <c r="B26" s="61">
        <f t="shared" si="6"/>
        <v>0</v>
      </c>
      <c r="C26" s="61">
        <f t="shared" si="6"/>
        <v>0</v>
      </c>
      <c r="D26" s="61">
        <f t="shared" si="6"/>
        <v>0</v>
      </c>
      <c r="E26" s="61">
        <f t="shared" si="6"/>
        <v>0</v>
      </c>
      <c r="F26" s="61">
        <f t="shared" si="3"/>
        <v>0</v>
      </c>
      <c r="G26" s="61">
        <f t="shared" si="5"/>
        <v>0</v>
      </c>
      <c r="H26" s="62">
        <f t="shared" si="5"/>
        <v>0</v>
      </c>
      <c r="I26" s="63">
        <f t="shared" si="4"/>
        <v>0</v>
      </c>
      <c r="K26" s="1">
        <v>0</v>
      </c>
    </row>
    <row r="27" spans="1:21" ht="13.5" customHeight="1" thickBot="1">
      <c r="A27" s="59" t="s">
        <v>11</v>
      </c>
      <c r="B27" s="54">
        <f t="shared" si="6"/>
        <v>0</v>
      </c>
      <c r="C27" s="54">
        <f t="shared" si="6"/>
        <v>0</v>
      </c>
      <c r="D27" s="54">
        <f t="shared" si="6"/>
        <v>0</v>
      </c>
      <c r="E27" s="54">
        <f t="shared" si="6"/>
        <v>0</v>
      </c>
      <c r="F27" s="54">
        <f t="shared" si="3"/>
        <v>0</v>
      </c>
      <c r="G27" s="54">
        <f t="shared" si="5"/>
        <v>0</v>
      </c>
      <c r="H27" s="67">
        <f t="shared" si="5"/>
        <v>0</v>
      </c>
      <c r="I27" s="68">
        <f t="shared" si="4"/>
        <v>0</v>
      </c>
      <c r="K27" s="1">
        <v>0</v>
      </c>
    </row>
    <row r="28" spans="1:21" ht="13.5" customHeight="1">
      <c r="A28" s="35" t="s">
        <v>26</v>
      </c>
      <c r="B28" s="69">
        <f>SUM(B7:B23)</f>
        <v>23439.417513951827</v>
      </c>
      <c r="C28" s="69">
        <f>SUM(C7:C23)</f>
        <v>3987.1557682586695</v>
      </c>
      <c r="D28" s="69">
        <f t="shared" ref="D28:I28" si="7">SUM(D7:D23)</f>
        <v>10332.548785586006</v>
      </c>
      <c r="E28" s="69">
        <f t="shared" si="7"/>
        <v>8166.7874551825989</v>
      </c>
      <c r="F28" s="69">
        <f t="shared" si="7"/>
        <v>24815.336907625675</v>
      </c>
      <c r="G28" s="69">
        <f>SUM(G7:G23)</f>
        <v>2447.4525717368715</v>
      </c>
      <c r="H28" s="70">
        <f t="shared" si="7"/>
        <v>173.53080808689029</v>
      </c>
      <c r="I28" s="40">
        <f t="shared" si="7"/>
        <v>73362.229810428529</v>
      </c>
      <c r="J28" s="5">
        <f>+I28-I54-I80-I106</f>
        <v>0</v>
      </c>
      <c r="K28" s="1">
        <v>0</v>
      </c>
    </row>
    <row r="29" spans="1:21" s="8" customFormat="1" ht="15" thickBot="1">
      <c r="A29" s="32" t="s">
        <v>83</v>
      </c>
      <c r="B29" s="55">
        <f>B28/$I$28</f>
        <v>0.31950252295384685</v>
      </c>
      <c r="C29" s="55">
        <f t="shared" ref="C29:I29" si="8">C28/$I$28</f>
        <v>5.4348890138176939E-2</v>
      </c>
      <c r="D29" s="55">
        <f t="shared" si="8"/>
        <v>0.140842894392466</v>
      </c>
      <c r="E29" s="55">
        <f t="shared" si="8"/>
        <v>0.11132141806875233</v>
      </c>
      <c r="F29" s="55">
        <f t="shared" si="8"/>
        <v>0.33825766980842431</v>
      </c>
      <c r="G29" s="55">
        <f t="shared" si="8"/>
        <v>3.3361207505022743E-2</v>
      </c>
      <c r="H29" s="55">
        <f t="shared" si="8"/>
        <v>2.3653971333109981E-3</v>
      </c>
      <c r="I29" s="56">
        <f t="shared" si="8"/>
        <v>1</v>
      </c>
    </row>
    <row r="30" spans="1:21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3"/>
    </row>
    <row r="32" spans="1:21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1" ht="13.5" customHeight="1">
      <c r="A33" s="27" t="s">
        <v>7</v>
      </c>
      <c r="B33" s="38">
        <f t="shared" ref="B33:E48" si="9">B111+B137+B163+B189+B215+B241+B267+B293+B319+B345+B371+B397+B423</f>
        <v>2.1762218091267268E-2</v>
      </c>
      <c r="C33" s="38">
        <f t="shared" si="9"/>
        <v>2.1762218091267268E-2</v>
      </c>
      <c r="D33" s="38">
        <f t="shared" si="9"/>
        <v>2.1762218091267268E-2</v>
      </c>
      <c r="E33" s="38">
        <f t="shared" si="9"/>
        <v>2.1762218091267268E-2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8.7048872365069072E-2</v>
      </c>
      <c r="K33" s="1">
        <v>0</v>
      </c>
    </row>
    <row r="34" spans="1:11" ht="13.5" customHeight="1">
      <c r="A34" s="28" t="s">
        <v>8</v>
      </c>
      <c r="B34" s="41">
        <f t="shared" si="9"/>
        <v>0</v>
      </c>
      <c r="C34" s="41">
        <f t="shared" si="9"/>
        <v>0</v>
      </c>
      <c r="D34" s="41">
        <f t="shared" si="9"/>
        <v>935.52656399999989</v>
      </c>
      <c r="E34" s="41">
        <f t="shared" si="9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1">SUM(B34:H34)</f>
        <v>935.52656399999989</v>
      </c>
      <c r="K34" s="1">
        <v>0</v>
      </c>
    </row>
    <row r="35" spans="1:11" ht="13.5" customHeight="1">
      <c r="A35" s="29" t="s">
        <v>10</v>
      </c>
      <c r="B35" s="44">
        <f t="shared" si="9"/>
        <v>5.9728488207283948E-4</v>
      </c>
      <c r="C35" s="44">
        <f t="shared" si="9"/>
        <v>0</v>
      </c>
      <c r="D35" s="44">
        <f t="shared" si="9"/>
        <v>302.56392203268689</v>
      </c>
      <c r="E35" s="44">
        <f t="shared" si="9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1"/>
        <v>302.56451931756897</v>
      </c>
      <c r="K35" s="1">
        <v>0</v>
      </c>
    </row>
    <row r="36" spans="1:11" ht="13.5" customHeight="1">
      <c r="A36" s="28" t="s">
        <v>52</v>
      </c>
      <c r="B36" s="41">
        <f t="shared" si="9"/>
        <v>0</v>
      </c>
      <c r="C36" s="41">
        <f t="shared" si="9"/>
        <v>0</v>
      </c>
      <c r="D36" s="41">
        <f t="shared" si="9"/>
        <v>373.18784000000005</v>
      </c>
      <c r="E36" s="41">
        <f t="shared" si="9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1"/>
        <v>373.18784000000005</v>
      </c>
      <c r="K36" s="1">
        <v>0</v>
      </c>
    </row>
    <row r="37" spans="1:11" ht="13.5" customHeight="1">
      <c r="A37" s="29" t="s">
        <v>16</v>
      </c>
      <c r="B37" s="44">
        <f t="shared" si="9"/>
        <v>404.50511519329291</v>
      </c>
      <c r="C37" s="44">
        <f t="shared" si="9"/>
        <v>237.58633301304121</v>
      </c>
      <c r="D37" s="44">
        <f t="shared" si="9"/>
        <v>466.70384947984809</v>
      </c>
      <c r="E37" s="44">
        <f t="shared" si="9"/>
        <v>2.5514712998518099E-4</v>
      </c>
      <c r="F37" s="457"/>
      <c r="G37" s="44">
        <f t="shared" si="10"/>
        <v>0</v>
      </c>
      <c r="H37" s="45">
        <f t="shared" si="10"/>
        <v>0</v>
      </c>
      <c r="I37" s="40">
        <f t="shared" si="11"/>
        <v>1108.7955528333123</v>
      </c>
      <c r="K37" s="1">
        <v>0</v>
      </c>
    </row>
    <row r="38" spans="1:11" ht="13.5" customHeight="1">
      <c r="A38" s="28" t="s">
        <v>64</v>
      </c>
      <c r="B38" s="41">
        <f t="shared" si="9"/>
        <v>349.81807259876831</v>
      </c>
      <c r="C38" s="41">
        <f t="shared" si="9"/>
        <v>66.448052754031337</v>
      </c>
      <c r="D38" s="41">
        <f t="shared" si="9"/>
        <v>88.136438093434947</v>
      </c>
      <c r="E38" s="41">
        <f t="shared" si="9"/>
        <v>1.0212882316731573</v>
      </c>
      <c r="F38" s="457"/>
      <c r="G38" s="41">
        <f t="shared" si="10"/>
        <v>0</v>
      </c>
      <c r="H38" s="42">
        <f t="shared" si="10"/>
        <v>0</v>
      </c>
      <c r="I38" s="43">
        <f t="shared" si="11"/>
        <v>505.42385167790775</v>
      </c>
      <c r="K38" s="1">
        <v>0</v>
      </c>
    </row>
    <row r="39" spans="1:11" ht="13.5" customHeight="1">
      <c r="A39" s="29" t="s">
        <v>54</v>
      </c>
      <c r="B39" s="44">
        <f t="shared" si="9"/>
        <v>2.1696952476899671E-2</v>
      </c>
      <c r="C39" s="44">
        <f t="shared" si="9"/>
        <v>0.4601204977214175</v>
      </c>
      <c r="D39" s="44">
        <f t="shared" si="9"/>
        <v>1.1457757866623839</v>
      </c>
      <c r="E39" s="44">
        <f t="shared" si="9"/>
        <v>589.92105144712662</v>
      </c>
      <c r="F39" s="457"/>
      <c r="G39" s="44">
        <f t="shared" si="10"/>
        <v>0</v>
      </c>
      <c r="H39" s="45">
        <f t="shared" si="10"/>
        <v>0</v>
      </c>
      <c r="I39" s="40">
        <f t="shared" si="11"/>
        <v>591.54864468398728</v>
      </c>
      <c r="K39" s="1">
        <v>0</v>
      </c>
    </row>
    <row r="40" spans="1:11" ht="13.5" customHeight="1">
      <c r="A40" s="28" t="s">
        <v>12</v>
      </c>
      <c r="B40" s="41">
        <f t="shared" si="9"/>
        <v>3.8752145749470432E-3</v>
      </c>
      <c r="C40" s="41">
        <f t="shared" si="9"/>
        <v>0.14745889305935753</v>
      </c>
      <c r="D40" s="41">
        <f t="shared" si="9"/>
        <v>3.3048457180557059E-3</v>
      </c>
      <c r="E40" s="41">
        <f t="shared" si="9"/>
        <v>6.7698953328207789</v>
      </c>
      <c r="F40" s="457"/>
      <c r="G40" s="41">
        <f t="shared" si="10"/>
        <v>0</v>
      </c>
      <c r="H40" s="42">
        <f>H118+H144+H170+H196+H222+H248+H274+H300+H326+H352+H378+H404+H430</f>
        <v>0</v>
      </c>
      <c r="I40" s="43">
        <f>SUM(B40:H40)</f>
        <v>6.9245342861731389</v>
      </c>
      <c r="K40" s="1">
        <v>0</v>
      </c>
    </row>
    <row r="41" spans="1:11" ht="13.5" customHeight="1">
      <c r="A41" s="29" t="s">
        <v>55</v>
      </c>
      <c r="B41" s="44">
        <f t="shared" si="9"/>
        <v>0</v>
      </c>
      <c r="C41" s="44">
        <f t="shared" si="9"/>
        <v>0</v>
      </c>
      <c r="D41" s="44">
        <f t="shared" si="9"/>
        <v>0.1308</v>
      </c>
      <c r="E41" s="44">
        <f t="shared" si="9"/>
        <v>0</v>
      </c>
      <c r="F41" s="457"/>
      <c r="G41" s="44">
        <f t="shared" si="10"/>
        <v>0</v>
      </c>
      <c r="H41" s="45">
        <f t="shared" si="10"/>
        <v>0</v>
      </c>
      <c r="I41" s="40">
        <f t="shared" si="11"/>
        <v>0.1308</v>
      </c>
      <c r="K41" s="1">
        <v>0</v>
      </c>
    </row>
    <row r="42" spans="1:11" ht="13.5" customHeight="1">
      <c r="A42" s="28" t="s">
        <v>17</v>
      </c>
      <c r="B42" s="41">
        <f t="shared" si="9"/>
        <v>37.098590530501262</v>
      </c>
      <c r="C42" s="41">
        <f t="shared" si="9"/>
        <v>22.985949782238645</v>
      </c>
      <c r="D42" s="41">
        <f t="shared" si="9"/>
        <v>72.490822947857367</v>
      </c>
      <c r="E42" s="41">
        <f t="shared" si="9"/>
        <v>11.454664986020466</v>
      </c>
      <c r="F42" s="457"/>
      <c r="G42" s="41">
        <f t="shared" si="10"/>
        <v>0</v>
      </c>
      <c r="H42" s="42">
        <f t="shared" si="10"/>
        <v>0</v>
      </c>
      <c r="I42" s="43">
        <f t="shared" si="11"/>
        <v>144.03002824661775</v>
      </c>
      <c r="K42" s="1">
        <v>0</v>
      </c>
    </row>
    <row r="43" spans="1:11" ht="13.5" customHeight="1">
      <c r="A43" s="29" t="s">
        <v>139</v>
      </c>
      <c r="B43" s="44">
        <f t="shared" si="9"/>
        <v>560.07702808989598</v>
      </c>
      <c r="C43" s="44">
        <f t="shared" si="9"/>
        <v>2626.6186146002924</v>
      </c>
      <c r="D43" s="44">
        <f t="shared" si="9"/>
        <v>1536.0849307253318</v>
      </c>
      <c r="E43" s="44">
        <f t="shared" si="9"/>
        <v>59.366987266423983</v>
      </c>
      <c r="F43" s="457"/>
      <c r="G43" s="44">
        <f t="shared" si="10"/>
        <v>0</v>
      </c>
      <c r="H43" s="45">
        <f t="shared" si="10"/>
        <v>0</v>
      </c>
      <c r="I43" s="40">
        <f t="shared" si="11"/>
        <v>4782.147560681944</v>
      </c>
      <c r="K43" s="1">
        <v>0</v>
      </c>
    </row>
    <row r="44" spans="1:11" ht="13.5" customHeight="1">
      <c r="A44" s="28" t="s">
        <v>25</v>
      </c>
      <c r="B44" s="41">
        <f t="shared" si="9"/>
        <v>426.23718795591878</v>
      </c>
      <c r="C44" s="41">
        <f t="shared" si="9"/>
        <v>28.234299186923039</v>
      </c>
      <c r="D44" s="41">
        <f t="shared" si="9"/>
        <v>1275.4665866831306</v>
      </c>
      <c r="E44" s="41">
        <f t="shared" si="9"/>
        <v>4251.3050979528907</v>
      </c>
      <c r="F44" s="457"/>
      <c r="G44" s="41">
        <f t="shared" si="10"/>
        <v>461.23795694069059</v>
      </c>
      <c r="H44" s="42">
        <f t="shared" si="10"/>
        <v>172.73239048000002</v>
      </c>
      <c r="I44" s="43">
        <f t="shared" si="11"/>
        <v>6615.213519199553</v>
      </c>
      <c r="K44" s="1">
        <v>0</v>
      </c>
    </row>
    <row r="45" spans="1:11" ht="13.5" customHeight="1">
      <c r="A45" s="29" t="s">
        <v>24</v>
      </c>
      <c r="B45" s="44">
        <f t="shared" si="9"/>
        <v>77.443913447538009</v>
      </c>
      <c r="C45" s="44">
        <f t="shared" si="9"/>
        <v>1.2876948102859889</v>
      </c>
      <c r="D45" s="44">
        <f t="shared" si="9"/>
        <v>6.6543263912308657</v>
      </c>
      <c r="E45" s="44">
        <f t="shared" si="9"/>
        <v>0</v>
      </c>
      <c r="F45" s="457"/>
      <c r="G45" s="44">
        <f t="shared" si="10"/>
        <v>0</v>
      </c>
      <c r="H45" s="45">
        <f t="shared" si="10"/>
        <v>0</v>
      </c>
      <c r="I45" s="40">
        <f t="shared" si="11"/>
        <v>85.38593464905486</v>
      </c>
      <c r="K45" s="1">
        <v>0</v>
      </c>
    </row>
    <row r="46" spans="1:11" ht="13.5" customHeight="1">
      <c r="A46" s="28" t="s">
        <v>56</v>
      </c>
      <c r="B46" s="41">
        <f t="shared" si="9"/>
        <v>52.943430714134756</v>
      </c>
      <c r="C46" s="41">
        <f t="shared" si="9"/>
        <v>7.6916271447966551</v>
      </c>
      <c r="D46" s="41">
        <f t="shared" si="9"/>
        <v>16.213512789440394</v>
      </c>
      <c r="E46" s="41">
        <f t="shared" si="9"/>
        <v>4.9427651742230756E-4</v>
      </c>
      <c r="F46" s="457"/>
      <c r="G46" s="41">
        <f t="shared" si="10"/>
        <v>0</v>
      </c>
      <c r="H46" s="42">
        <f t="shared" si="10"/>
        <v>0</v>
      </c>
      <c r="I46" s="43">
        <f t="shared" si="11"/>
        <v>76.849064924889234</v>
      </c>
      <c r="K46" s="1">
        <v>0</v>
      </c>
    </row>
    <row r="47" spans="1:11" ht="13.5" customHeight="1">
      <c r="A47" s="29" t="s">
        <v>22</v>
      </c>
      <c r="B47" s="44">
        <f t="shared" si="9"/>
        <v>195.7911409705641</v>
      </c>
      <c r="C47" s="44">
        <f t="shared" si="9"/>
        <v>673.6998638684986</v>
      </c>
      <c r="D47" s="44">
        <f t="shared" si="9"/>
        <v>359.8859869281934</v>
      </c>
      <c r="E47" s="44">
        <f t="shared" si="9"/>
        <v>4.7286627106330261</v>
      </c>
      <c r="F47" s="457"/>
      <c r="G47" s="44">
        <f t="shared" si="10"/>
        <v>0</v>
      </c>
      <c r="H47" s="45">
        <f t="shared" si="10"/>
        <v>0</v>
      </c>
      <c r="I47" s="40">
        <f t="shared" si="11"/>
        <v>1234.1056544778892</v>
      </c>
      <c r="K47" s="1">
        <v>0</v>
      </c>
    </row>
    <row r="48" spans="1:11" ht="13.5" customHeight="1">
      <c r="A48" s="28" t="s">
        <v>21</v>
      </c>
      <c r="B48" s="41">
        <f t="shared" si="9"/>
        <v>1.4352593592728538</v>
      </c>
      <c r="C48" s="41">
        <f t="shared" si="9"/>
        <v>6.3058027804428587</v>
      </c>
      <c r="D48" s="41">
        <f t="shared" si="9"/>
        <v>2.1912574569394363</v>
      </c>
      <c r="E48" s="41">
        <f t="shared" si="9"/>
        <v>0.33106915902835704</v>
      </c>
      <c r="F48" s="457"/>
      <c r="G48" s="41">
        <f t="shared" si="10"/>
        <v>0</v>
      </c>
      <c r="H48" s="42">
        <f t="shared" si="10"/>
        <v>0</v>
      </c>
      <c r="I48" s="43">
        <f t="shared" si="11"/>
        <v>10.263388755683506</v>
      </c>
      <c r="K48" s="1">
        <v>0</v>
      </c>
    </row>
    <row r="49" spans="1:11" ht="13.5" customHeight="1">
      <c r="A49" s="30" t="s">
        <v>60</v>
      </c>
      <c r="B49" s="44">
        <f t="shared" ref="B49:E53" si="12">B127+B153+B179+B205+B231+B257+B283+B309+B335+B361+B387+B413+B439</f>
        <v>0</v>
      </c>
      <c r="C49" s="44">
        <f t="shared" si="12"/>
        <v>0</v>
      </c>
      <c r="D49" s="44">
        <f t="shared" si="12"/>
        <v>0</v>
      </c>
      <c r="E49" s="44">
        <f t="shared" si="12"/>
        <v>0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1"/>
        <v>0</v>
      </c>
      <c r="K49" s="1">
        <v>0</v>
      </c>
    </row>
    <row r="50" spans="1:11" ht="13.5" customHeight="1">
      <c r="A50" s="57" t="s">
        <v>23</v>
      </c>
      <c r="B50" s="61">
        <f t="shared" si="12"/>
        <v>0</v>
      </c>
      <c r="C50" s="61">
        <f t="shared" si="12"/>
        <v>0</v>
      </c>
      <c r="D50" s="61">
        <f t="shared" si="12"/>
        <v>0</v>
      </c>
      <c r="E50" s="61">
        <f t="shared" si="12"/>
        <v>0</v>
      </c>
      <c r="F50" s="457"/>
      <c r="G50" s="61">
        <f t="shared" si="13"/>
        <v>0</v>
      </c>
      <c r="H50" s="62">
        <f t="shared" si="13"/>
        <v>0</v>
      </c>
      <c r="I50" s="63">
        <f t="shared" si="11"/>
        <v>0</v>
      </c>
      <c r="K50" s="1">
        <v>0</v>
      </c>
    </row>
    <row r="51" spans="1:11" ht="13.5" customHeight="1">
      <c r="A51" s="58" t="s">
        <v>19</v>
      </c>
      <c r="B51" s="64">
        <f t="shared" si="12"/>
        <v>0</v>
      </c>
      <c r="C51" s="64">
        <f t="shared" si="12"/>
        <v>0</v>
      </c>
      <c r="D51" s="64">
        <f t="shared" si="12"/>
        <v>0</v>
      </c>
      <c r="E51" s="64">
        <f t="shared" si="12"/>
        <v>0</v>
      </c>
      <c r="F51" s="457"/>
      <c r="G51" s="64">
        <f t="shared" si="13"/>
        <v>0</v>
      </c>
      <c r="H51" s="65">
        <f t="shared" si="13"/>
        <v>0</v>
      </c>
      <c r="I51" s="66">
        <f t="shared" si="11"/>
        <v>0</v>
      </c>
      <c r="K51" s="1">
        <v>0</v>
      </c>
    </row>
    <row r="52" spans="1:11" ht="13.5" customHeight="1">
      <c r="A52" s="57" t="s">
        <v>20</v>
      </c>
      <c r="B52" s="61">
        <f t="shared" si="12"/>
        <v>0</v>
      </c>
      <c r="C52" s="61">
        <f t="shared" si="12"/>
        <v>0</v>
      </c>
      <c r="D52" s="61">
        <f t="shared" si="12"/>
        <v>0</v>
      </c>
      <c r="E52" s="61">
        <f t="shared" si="12"/>
        <v>0</v>
      </c>
      <c r="F52" s="457"/>
      <c r="G52" s="61">
        <f t="shared" si="13"/>
        <v>0</v>
      </c>
      <c r="H52" s="62">
        <f t="shared" si="13"/>
        <v>0</v>
      </c>
      <c r="I52" s="63">
        <f t="shared" si="11"/>
        <v>0</v>
      </c>
      <c r="K52" s="1">
        <v>0</v>
      </c>
    </row>
    <row r="53" spans="1:11" ht="13.5" customHeight="1" thickBot="1">
      <c r="A53" s="59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458"/>
      <c r="G53" s="54">
        <f t="shared" si="13"/>
        <v>0</v>
      </c>
      <c r="H53" s="67">
        <f t="shared" si="13"/>
        <v>0</v>
      </c>
      <c r="I53" s="68">
        <f t="shared" si="11"/>
        <v>0</v>
      </c>
      <c r="K53" s="1">
        <v>0</v>
      </c>
    </row>
    <row r="54" spans="1:11" ht="13.5" customHeight="1">
      <c r="A54" s="35" t="s">
        <v>26</v>
      </c>
      <c r="B54" s="69">
        <f>SUM(B33:B49)</f>
        <v>2105.3976705299119</v>
      </c>
      <c r="C54" s="69">
        <f>SUM(C33:C49)</f>
        <v>3671.4875795494231</v>
      </c>
      <c r="D54" s="69">
        <f>SUM(D33:D49)</f>
        <v>5436.4076803785665</v>
      </c>
      <c r="E54" s="69">
        <f t="shared" ref="E54:I54" si="14">SUM(E33:E49)</f>
        <v>4924.9212287283563</v>
      </c>
      <c r="F54" s="69">
        <f t="shared" si="14"/>
        <v>0</v>
      </c>
      <c r="G54" s="69">
        <f t="shared" si="14"/>
        <v>461.23795694069059</v>
      </c>
      <c r="H54" s="70">
        <f t="shared" si="14"/>
        <v>172.73239048000002</v>
      </c>
      <c r="I54" s="40">
        <f t="shared" si="14"/>
        <v>16772.184506606947</v>
      </c>
      <c r="K54" s="1">
        <v>0</v>
      </c>
    </row>
    <row r="55" spans="1:11" s="13" customFormat="1" ht="15" thickBot="1">
      <c r="A55" s="32" t="s">
        <v>83</v>
      </c>
      <c r="B55" s="49">
        <f>B54/$I$54</f>
        <v>0.12552912649515319</v>
      </c>
      <c r="C55" s="49">
        <f t="shared" ref="C55:I55" si="15">C54/$I$54</f>
        <v>0.2189033621770104</v>
      </c>
      <c r="D55" s="49">
        <f t="shared" si="15"/>
        <v>0.32413235605874963</v>
      </c>
      <c r="E55" s="49">
        <f t="shared" si="15"/>
        <v>0.29363624200463079</v>
      </c>
      <c r="F55" s="49">
        <f t="shared" si="15"/>
        <v>0</v>
      </c>
      <c r="G55" s="49">
        <f t="shared" si="15"/>
        <v>2.750017189227786E-2</v>
      </c>
      <c r="H55" s="71">
        <f t="shared" si="15"/>
        <v>1.029874137217825E-2</v>
      </c>
      <c r="I55" s="50">
        <f t="shared" si="15"/>
        <v>1</v>
      </c>
      <c r="J55" s="5"/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1" ht="13.5" customHeight="1">
      <c r="A59" s="27" t="s">
        <v>7</v>
      </c>
      <c r="B59" s="393"/>
      <c r="C59" s="399"/>
      <c r="D59" s="399"/>
      <c r="E59" s="394"/>
      <c r="F59" s="38">
        <f>+F449+F475+F501+F527+F553</f>
        <v>6.8505957024587874</v>
      </c>
      <c r="G59" s="393"/>
      <c r="H59" s="394"/>
      <c r="I59" s="40">
        <f t="shared" ref="I59:I79" si="16">SUM(B59:H59)</f>
        <v>6.8505957024587874</v>
      </c>
      <c r="K59" s="1">
        <v>0</v>
      </c>
    </row>
    <row r="60" spans="1:11" ht="13.5" customHeight="1">
      <c r="A60" s="28" t="s">
        <v>8</v>
      </c>
      <c r="B60" s="395"/>
      <c r="C60" s="400"/>
      <c r="D60" s="400"/>
      <c r="E60" s="396"/>
      <c r="F60" s="41">
        <f t="shared" ref="F60:F79" si="17">+F450+F476+F502+F528+F554</f>
        <v>0</v>
      </c>
      <c r="G60" s="395"/>
      <c r="H60" s="396"/>
      <c r="I60" s="43">
        <f t="shared" si="16"/>
        <v>0</v>
      </c>
      <c r="K60" s="1">
        <v>0</v>
      </c>
    </row>
    <row r="61" spans="1:11" ht="13.5" customHeight="1">
      <c r="A61" s="29" t="s">
        <v>10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6"/>
        <v>0</v>
      </c>
      <c r="K61" s="1">
        <v>0</v>
      </c>
    </row>
    <row r="62" spans="1:11" ht="13.5" customHeight="1">
      <c r="A62" s="28" t="s">
        <v>52</v>
      </c>
      <c r="B62" s="395"/>
      <c r="C62" s="400"/>
      <c r="D62" s="400"/>
      <c r="E62" s="396"/>
      <c r="F62" s="41">
        <f>+F452+F478+F504+F530+F556</f>
        <v>0</v>
      </c>
      <c r="G62" s="395"/>
      <c r="H62" s="396"/>
      <c r="I62" s="43">
        <f t="shared" si="16"/>
        <v>0</v>
      </c>
      <c r="K62" s="1">
        <v>0</v>
      </c>
    </row>
    <row r="63" spans="1:11" ht="13.5" customHeight="1">
      <c r="A63" s="29" t="s">
        <v>16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6"/>
        <v>0</v>
      </c>
      <c r="K63" s="1">
        <v>0</v>
      </c>
    </row>
    <row r="64" spans="1:11" ht="13.5" customHeight="1">
      <c r="A64" s="28" t="s">
        <v>64</v>
      </c>
      <c r="B64" s="395"/>
      <c r="C64" s="400"/>
      <c r="D64" s="400"/>
      <c r="E64" s="396"/>
      <c r="F64" s="41">
        <f t="shared" si="17"/>
        <v>0</v>
      </c>
      <c r="G64" s="395"/>
      <c r="H64" s="396"/>
      <c r="I64" s="43">
        <f t="shared" si="16"/>
        <v>0</v>
      </c>
      <c r="K64" s="1">
        <v>0</v>
      </c>
    </row>
    <row r="65" spans="1:11" ht="13.5" customHeight="1">
      <c r="A65" s="29" t="s">
        <v>54</v>
      </c>
      <c r="B65" s="395"/>
      <c r="C65" s="400"/>
      <c r="D65" s="400"/>
      <c r="E65" s="396"/>
      <c r="F65" s="44">
        <f t="shared" si="17"/>
        <v>15048.266578175957</v>
      </c>
      <c r="G65" s="395"/>
      <c r="H65" s="396"/>
      <c r="I65" s="40">
        <f t="shared" si="16"/>
        <v>15048.266578175957</v>
      </c>
      <c r="K65" s="1">
        <v>0</v>
      </c>
    </row>
    <row r="66" spans="1:11" ht="13.5" customHeight="1">
      <c r="A66" s="28" t="s">
        <v>12</v>
      </c>
      <c r="B66" s="395"/>
      <c r="C66" s="400"/>
      <c r="D66" s="400"/>
      <c r="E66" s="396"/>
      <c r="F66" s="41">
        <f t="shared" si="17"/>
        <v>6162.1636168896757</v>
      </c>
      <c r="G66" s="395"/>
      <c r="H66" s="396"/>
      <c r="I66" s="43">
        <f>SUM(B66:H66)</f>
        <v>6162.1636168896757</v>
      </c>
      <c r="K66" s="1">
        <v>0</v>
      </c>
    </row>
    <row r="67" spans="1:11" ht="13.5" customHeight="1">
      <c r="A67" s="29" t="s">
        <v>55</v>
      </c>
      <c r="B67" s="395"/>
      <c r="C67" s="400"/>
      <c r="D67" s="400"/>
      <c r="E67" s="396"/>
      <c r="F67" s="44">
        <f t="shared" si="17"/>
        <v>1188.1747205132638</v>
      </c>
      <c r="G67" s="395"/>
      <c r="H67" s="396"/>
      <c r="I67" s="40">
        <f t="shared" si="16"/>
        <v>1188.1747205132638</v>
      </c>
      <c r="K67" s="1">
        <v>0</v>
      </c>
    </row>
    <row r="68" spans="1:11" ht="13.5" customHeight="1">
      <c r="A68" s="28" t="s">
        <v>17</v>
      </c>
      <c r="B68" s="395"/>
      <c r="C68" s="400"/>
      <c r="D68" s="400"/>
      <c r="E68" s="396"/>
      <c r="F68" s="41">
        <f t="shared" si="17"/>
        <v>38.28367852519807</v>
      </c>
      <c r="G68" s="395"/>
      <c r="H68" s="396"/>
      <c r="I68" s="43">
        <f t="shared" si="16"/>
        <v>38.28367852519807</v>
      </c>
      <c r="K68" s="1">
        <v>0</v>
      </c>
    </row>
    <row r="69" spans="1:11" ht="13.5" customHeight="1">
      <c r="A69" s="29" t="s">
        <v>139</v>
      </c>
      <c r="B69" s="395"/>
      <c r="C69" s="400"/>
      <c r="D69" s="400"/>
      <c r="E69" s="396"/>
      <c r="F69" s="44">
        <f t="shared" si="17"/>
        <v>0</v>
      </c>
      <c r="G69" s="395"/>
      <c r="H69" s="396"/>
      <c r="I69" s="40">
        <f>SUM(B69:H69)</f>
        <v>0</v>
      </c>
      <c r="K69" s="1">
        <v>0</v>
      </c>
    </row>
    <row r="70" spans="1:11" ht="13.5" customHeight="1">
      <c r="A70" s="28" t="s">
        <v>25</v>
      </c>
      <c r="B70" s="395"/>
      <c r="C70" s="400"/>
      <c r="D70" s="400"/>
      <c r="E70" s="396"/>
      <c r="F70" s="41">
        <f t="shared" si="17"/>
        <v>1667.3576696631717</v>
      </c>
      <c r="G70" s="395"/>
      <c r="H70" s="396"/>
      <c r="I70" s="43">
        <f t="shared" si="16"/>
        <v>1667.3576696631717</v>
      </c>
      <c r="K70" s="1">
        <v>0</v>
      </c>
    </row>
    <row r="71" spans="1:11" ht="13.5" customHeight="1">
      <c r="A71" s="29" t="s">
        <v>24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6"/>
        <v>0</v>
      </c>
      <c r="K71" s="1">
        <v>0</v>
      </c>
    </row>
    <row r="72" spans="1:11" ht="13.5" customHeight="1">
      <c r="A72" s="28" t="s">
        <v>56</v>
      </c>
      <c r="B72" s="395"/>
      <c r="C72" s="400"/>
      <c r="D72" s="400"/>
      <c r="E72" s="396"/>
      <c r="F72" s="41">
        <f t="shared" si="17"/>
        <v>0.26011344607923093</v>
      </c>
      <c r="G72" s="395"/>
      <c r="H72" s="396"/>
      <c r="I72" s="43">
        <f t="shared" si="16"/>
        <v>0.26011344607923093</v>
      </c>
      <c r="K72" s="1">
        <v>0</v>
      </c>
    </row>
    <row r="73" spans="1:11" ht="13.5" customHeight="1">
      <c r="A73" s="29" t="s">
        <v>22</v>
      </c>
      <c r="B73" s="395"/>
      <c r="C73" s="400"/>
      <c r="D73" s="400"/>
      <c r="E73" s="396"/>
      <c r="F73" s="52">
        <f t="shared" si="17"/>
        <v>81.407144078255499</v>
      </c>
      <c r="G73" s="395"/>
      <c r="H73" s="396"/>
      <c r="I73" s="40">
        <f t="shared" si="16"/>
        <v>81.407144078255499</v>
      </c>
      <c r="K73" s="1">
        <v>0</v>
      </c>
    </row>
    <row r="74" spans="1:11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6"/>
        <v>0</v>
      </c>
      <c r="K74" s="1">
        <v>0</v>
      </c>
    </row>
    <row r="75" spans="1:11" ht="13.5" customHeight="1">
      <c r="A75" s="30" t="s">
        <v>60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6"/>
        <v>0</v>
      </c>
      <c r="K75" s="1">
        <v>0</v>
      </c>
    </row>
    <row r="76" spans="1:11" ht="13.5" customHeight="1">
      <c r="A76" s="57" t="s">
        <v>23</v>
      </c>
      <c r="B76" s="395"/>
      <c r="C76" s="400"/>
      <c r="D76" s="400"/>
      <c r="E76" s="396"/>
      <c r="F76" s="61">
        <f t="shared" si="17"/>
        <v>0</v>
      </c>
      <c r="G76" s="395"/>
      <c r="H76" s="396"/>
      <c r="I76" s="63">
        <f t="shared" si="16"/>
        <v>0</v>
      </c>
      <c r="K76" s="1">
        <v>0</v>
      </c>
    </row>
    <row r="77" spans="1:11" ht="13.5" customHeight="1">
      <c r="A77" s="58" t="s">
        <v>19</v>
      </c>
      <c r="B77" s="395"/>
      <c r="C77" s="400"/>
      <c r="D77" s="400"/>
      <c r="E77" s="396"/>
      <c r="F77" s="64">
        <f t="shared" si="17"/>
        <v>0</v>
      </c>
      <c r="G77" s="395"/>
      <c r="H77" s="396"/>
      <c r="I77" s="66">
        <f t="shared" si="16"/>
        <v>0</v>
      </c>
      <c r="K77" s="1">
        <v>0</v>
      </c>
    </row>
    <row r="78" spans="1:11" ht="13.5" customHeight="1">
      <c r="A78" s="57" t="s">
        <v>20</v>
      </c>
      <c r="B78" s="395"/>
      <c r="C78" s="400"/>
      <c r="D78" s="400"/>
      <c r="E78" s="396"/>
      <c r="F78" s="61">
        <f t="shared" si="17"/>
        <v>0</v>
      </c>
      <c r="G78" s="395"/>
      <c r="H78" s="396"/>
      <c r="I78" s="63">
        <f t="shared" si="16"/>
        <v>0</v>
      </c>
      <c r="K78" s="1">
        <v>0</v>
      </c>
    </row>
    <row r="79" spans="1:11" ht="13.5" customHeight="1" thickBot="1">
      <c r="A79" s="59" t="s">
        <v>11</v>
      </c>
      <c r="B79" s="397"/>
      <c r="C79" s="401"/>
      <c r="D79" s="401"/>
      <c r="E79" s="398"/>
      <c r="F79" s="54">
        <f t="shared" si="17"/>
        <v>0</v>
      </c>
      <c r="G79" s="397"/>
      <c r="H79" s="398"/>
      <c r="I79" s="68">
        <f t="shared" si="16"/>
        <v>0</v>
      </c>
      <c r="K79" s="1">
        <v>0</v>
      </c>
    </row>
    <row r="80" spans="1:11" ht="13.5" customHeight="1">
      <c r="A80" s="35" t="s">
        <v>26</v>
      </c>
      <c r="B80" s="69">
        <v>0</v>
      </c>
      <c r="C80" s="69">
        <v>0</v>
      </c>
      <c r="D80" s="69">
        <v>0</v>
      </c>
      <c r="E80" s="69">
        <v>0</v>
      </c>
      <c r="F80" s="69">
        <f>SUM(F59:F75)</f>
        <v>24192.764116994058</v>
      </c>
      <c r="G80" s="69">
        <v>0</v>
      </c>
      <c r="H80" s="70">
        <v>0</v>
      </c>
      <c r="I80" s="69">
        <f>SUM(I59:I75)</f>
        <v>24192.764116994058</v>
      </c>
      <c r="K80" s="1">
        <v>0</v>
      </c>
    </row>
    <row r="81" spans="1:11" s="14" customFormat="1" ht="15" thickBot="1">
      <c r="A81" s="32" t="s">
        <v>83</v>
      </c>
      <c r="B81" s="49">
        <f>B80/$I$80</f>
        <v>0</v>
      </c>
      <c r="C81" s="49">
        <f t="shared" ref="C81:I81" si="18">C80/$I$80</f>
        <v>0</v>
      </c>
      <c r="D81" s="49">
        <f t="shared" si="18"/>
        <v>0</v>
      </c>
      <c r="E81" s="49">
        <f t="shared" si="18"/>
        <v>0</v>
      </c>
      <c r="F81" s="49">
        <f t="shared" si="18"/>
        <v>1</v>
      </c>
      <c r="G81" s="49">
        <f t="shared" si="18"/>
        <v>0</v>
      </c>
      <c r="H81" s="49">
        <f t="shared" si="18"/>
        <v>0</v>
      </c>
      <c r="I81" s="50">
        <f t="shared" si="18"/>
        <v>1</v>
      </c>
      <c r="J81" s="5"/>
    </row>
    <row r="82" spans="1:11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1" ht="15">
      <c r="A85" s="27" t="s">
        <v>7</v>
      </c>
      <c r="B85" s="38">
        <f>+B579+B605+B631</f>
        <v>60.248194206159717</v>
      </c>
      <c r="C85" s="38">
        <f t="shared" ref="C85:H85" si="19">+C579+C605+C631</f>
        <v>0</v>
      </c>
      <c r="D85" s="38">
        <f t="shared" si="19"/>
        <v>6.7305544523815364</v>
      </c>
      <c r="E85" s="38">
        <f t="shared" si="19"/>
        <v>0</v>
      </c>
      <c r="F85" s="38">
        <f t="shared" si="19"/>
        <v>0</v>
      </c>
      <c r="G85" s="38">
        <f t="shared" si="19"/>
        <v>0</v>
      </c>
      <c r="H85" s="39">
        <f t="shared" si="19"/>
        <v>0</v>
      </c>
      <c r="I85" s="40">
        <f>SUM(B85:H85)</f>
        <v>66.978748658541249</v>
      </c>
      <c r="K85" s="1">
        <v>0</v>
      </c>
    </row>
    <row r="86" spans="1:11" ht="15">
      <c r="A86" s="28" t="s">
        <v>8</v>
      </c>
      <c r="B86" s="41">
        <f t="shared" ref="B86:H101" si="20">+B580+B606+B632</f>
        <v>194.50714478783308</v>
      </c>
      <c r="C86" s="41">
        <f t="shared" si="20"/>
        <v>0</v>
      </c>
      <c r="D86" s="41">
        <f t="shared" si="20"/>
        <v>27.094543158102063</v>
      </c>
      <c r="E86" s="41">
        <f t="shared" si="20"/>
        <v>0</v>
      </c>
      <c r="F86" s="41">
        <f t="shared" si="20"/>
        <v>0</v>
      </c>
      <c r="G86" s="41">
        <f t="shared" si="20"/>
        <v>0</v>
      </c>
      <c r="H86" s="42">
        <f t="shared" si="20"/>
        <v>0</v>
      </c>
      <c r="I86" s="43">
        <f t="shared" ref="I86:I105" si="21">SUM(B86:H86)</f>
        <v>221.60168794593514</v>
      </c>
      <c r="K86" s="1">
        <v>0</v>
      </c>
    </row>
    <row r="87" spans="1:11" ht="15">
      <c r="A87" s="29" t="s">
        <v>10</v>
      </c>
      <c r="B87" s="44">
        <f t="shared" si="20"/>
        <v>126.07442460242841</v>
      </c>
      <c r="C87" s="44">
        <f t="shared" si="20"/>
        <v>0</v>
      </c>
      <c r="D87" s="44">
        <f t="shared" si="20"/>
        <v>6.8935029784093294</v>
      </c>
      <c r="E87" s="44">
        <f t="shared" si="20"/>
        <v>0</v>
      </c>
      <c r="F87" s="44">
        <f t="shared" si="20"/>
        <v>0</v>
      </c>
      <c r="G87" s="44">
        <f t="shared" si="20"/>
        <v>0</v>
      </c>
      <c r="H87" s="45">
        <f t="shared" si="20"/>
        <v>0</v>
      </c>
      <c r="I87" s="40">
        <f t="shared" si="21"/>
        <v>132.96792758083774</v>
      </c>
      <c r="K87" s="1">
        <v>0</v>
      </c>
    </row>
    <row r="88" spans="1:11" ht="15">
      <c r="A88" s="28" t="s">
        <v>52</v>
      </c>
      <c r="B88" s="41">
        <f t="shared" si="20"/>
        <v>0</v>
      </c>
      <c r="C88" s="41">
        <f t="shared" si="20"/>
        <v>0</v>
      </c>
      <c r="D88" s="41">
        <f t="shared" si="20"/>
        <v>0</v>
      </c>
      <c r="E88" s="41">
        <f t="shared" si="20"/>
        <v>0</v>
      </c>
      <c r="F88" s="41">
        <f t="shared" si="20"/>
        <v>0</v>
      </c>
      <c r="G88" s="41">
        <f t="shared" si="20"/>
        <v>0</v>
      </c>
      <c r="H88" s="42">
        <f t="shared" si="20"/>
        <v>0</v>
      </c>
      <c r="I88" s="43">
        <f t="shared" si="21"/>
        <v>0</v>
      </c>
      <c r="K88" s="1">
        <v>0</v>
      </c>
    </row>
    <row r="89" spans="1:11" ht="15">
      <c r="A89" s="29" t="s">
        <v>16</v>
      </c>
      <c r="B89" s="44">
        <f t="shared" si="20"/>
        <v>2660.8654707612482</v>
      </c>
      <c r="C89" s="44">
        <f t="shared" si="20"/>
        <v>113.02503869578162</v>
      </c>
      <c r="D89" s="44">
        <f t="shared" si="20"/>
        <v>161.75406465022891</v>
      </c>
      <c r="E89" s="44">
        <f t="shared" si="20"/>
        <v>53.610222510660094</v>
      </c>
      <c r="F89" s="44">
        <f t="shared" si="20"/>
        <v>0</v>
      </c>
      <c r="G89" s="44">
        <f t="shared" si="20"/>
        <v>0</v>
      </c>
      <c r="H89" s="45">
        <f t="shared" si="20"/>
        <v>0</v>
      </c>
      <c r="I89" s="40">
        <f t="shared" si="21"/>
        <v>2989.2547966179186</v>
      </c>
      <c r="K89" s="1">
        <v>0</v>
      </c>
    </row>
    <row r="90" spans="1:11" ht="15">
      <c r="A90" s="28" t="s">
        <v>64</v>
      </c>
      <c r="B90" s="41">
        <f t="shared" si="20"/>
        <v>8620.7174354352774</v>
      </c>
      <c r="C90" s="41">
        <f t="shared" si="20"/>
        <v>23.329182065436957</v>
      </c>
      <c r="D90" s="41">
        <f t="shared" si="20"/>
        <v>585.47484664778051</v>
      </c>
      <c r="E90" s="41">
        <f t="shared" si="20"/>
        <v>0</v>
      </c>
      <c r="F90" s="41">
        <f t="shared" si="20"/>
        <v>0</v>
      </c>
      <c r="G90" s="41">
        <f t="shared" si="20"/>
        <v>0</v>
      </c>
      <c r="H90" s="42">
        <f t="shared" si="20"/>
        <v>0</v>
      </c>
      <c r="I90" s="43">
        <f t="shared" si="21"/>
        <v>9229.5214641484963</v>
      </c>
      <c r="K90" s="1">
        <v>0</v>
      </c>
    </row>
    <row r="91" spans="1:11" ht="15">
      <c r="A91" s="29" t="s">
        <v>54</v>
      </c>
      <c r="B91" s="44">
        <f t="shared" si="20"/>
        <v>0</v>
      </c>
      <c r="C91" s="44">
        <f t="shared" si="20"/>
        <v>0.32416185140193565</v>
      </c>
      <c r="D91" s="44">
        <f t="shared" si="20"/>
        <v>0.2249635047141198</v>
      </c>
      <c r="E91" s="44">
        <f t="shared" si="20"/>
        <v>120.67543248150062</v>
      </c>
      <c r="F91" s="44">
        <f t="shared" si="20"/>
        <v>621.35608000924299</v>
      </c>
      <c r="G91" s="44">
        <f t="shared" si="20"/>
        <v>0</v>
      </c>
      <c r="H91" s="45">
        <f t="shared" si="20"/>
        <v>0</v>
      </c>
      <c r="I91" s="40">
        <f t="shared" si="21"/>
        <v>742.58063784685964</v>
      </c>
      <c r="K91" s="1">
        <v>0</v>
      </c>
    </row>
    <row r="92" spans="1:11" ht="15">
      <c r="A92" s="28" t="s">
        <v>12</v>
      </c>
      <c r="B92" s="41">
        <f t="shared" si="20"/>
        <v>0</v>
      </c>
      <c r="C92" s="41">
        <f t="shared" si="20"/>
        <v>0</v>
      </c>
      <c r="D92" s="41">
        <f t="shared" si="20"/>
        <v>4.119049163930797E-2</v>
      </c>
      <c r="E92" s="41">
        <f t="shared" si="20"/>
        <v>24.660234079175755</v>
      </c>
      <c r="F92" s="41">
        <f t="shared" si="20"/>
        <v>0</v>
      </c>
      <c r="G92" s="41">
        <f t="shared" si="20"/>
        <v>0</v>
      </c>
      <c r="H92" s="42">
        <f t="shared" si="20"/>
        <v>0</v>
      </c>
      <c r="I92" s="43">
        <f t="shared" si="21"/>
        <v>24.701424570815064</v>
      </c>
      <c r="K92" s="1">
        <v>0</v>
      </c>
    </row>
    <row r="93" spans="1:11" ht="15">
      <c r="A93" s="29" t="s">
        <v>55</v>
      </c>
      <c r="B93" s="44">
        <f t="shared" si="20"/>
        <v>0</v>
      </c>
      <c r="C93" s="44">
        <f t="shared" si="20"/>
        <v>0</v>
      </c>
      <c r="D93" s="44">
        <f t="shared" si="20"/>
        <v>0</v>
      </c>
      <c r="E93" s="44">
        <f t="shared" si="20"/>
        <v>4.6051835596069433</v>
      </c>
      <c r="F93" s="44">
        <f t="shared" si="20"/>
        <v>0</v>
      </c>
      <c r="G93" s="44">
        <f t="shared" si="20"/>
        <v>0</v>
      </c>
      <c r="H93" s="45">
        <f t="shared" si="20"/>
        <v>0</v>
      </c>
      <c r="I93" s="40">
        <f t="shared" si="21"/>
        <v>4.6051835596069433</v>
      </c>
      <c r="K93" s="1">
        <v>0</v>
      </c>
    </row>
    <row r="94" spans="1:11" ht="15">
      <c r="A94" s="28" t="s">
        <v>17</v>
      </c>
      <c r="B94" s="41">
        <f t="shared" si="20"/>
        <v>261.0130309053406</v>
      </c>
      <c r="C94" s="41">
        <f t="shared" si="20"/>
        <v>0.86634059577587363</v>
      </c>
      <c r="D94" s="41">
        <f t="shared" si="20"/>
        <v>27.668196367583455</v>
      </c>
      <c r="E94" s="41">
        <f t="shared" si="20"/>
        <v>3.0005749985068864</v>
      </c>
      <c r="F94" s="41">
        <f t="shared" si="20"/>
        <v>0</v>
      </c>
      <c r="G94" s="41">
        <f t="shared" si="20"/>
        <v>0</v>
      </c>
      <c r="H94" s="42">
        <f t="shared" si="20"/>
        <v>0</v>
      </c>
      <c r="I94" s="43">
        <f t="shared" si="21"/>
        <v>292.54814286720676</v>
      </c>
      <c r="K94" s="1">
        <v>0</v>
      </c>
    </row>
    <row r="95" spans="1:11" ht="15">
      <c r="A95" s="29" t="s">
        <v>139</v>
      </c>
      <c r="B95" s="44">
        <f t="shared" si="20"/>
        <v>1709.4450001265163</v>
      </c>
      <c r="C95" s="44">
        <f t="shared" si="20"/>
        <v>168.36142863902441</v>
      </c>
      <c r="D95" s="44">
        <f t="shared" si="20"/>
        <v>234.84912633012749</v>
      </c>
      <c r="E95" s="44">
        <f t="shared" si="20"/>
        <v>25.855492501193979</v>
      </c>
      <c r="F95" s="44">
        <f t="shared" si="20"/>
        <v>0</v>
      </c>
      <c r="G95" s="44">
        <f t="shared" si="20"/>
        <v>0</v>
      </c>
      <c r="H95" s="45">
        <f t="shared" si="20"/>
        <v>0</v>
      </c>
      <c r="I95" s="40">
        <f>SUM(B95:H95)</f>
        <v>2138.5110475968622</v>
      </c>
      <c r="K95" s="1">
        <v>0</v>
      </c>
    </row>
    <row r="96" spans="1:11" ht="15">
      <c r="A96" s="28" t="s">
        <v>25</v>
      </c>
      <c r="B96" s="41">
        <f t="shared" si="20"/>
        <v>1827.2758154590433</v>
      </c>
      <c r="C96" s="41">
        <f t="shared" si="20"/>
        <v>7.6012136045427503E-2</v>
      </c>
      <c r="D96" s="41">
        <f t="shared" si="20"/>
        <v>2930.7874622260397</v>
      </c>
      <c r="E96" s="41">
        <f t="shared" si="20"/>
        <v>3009.459086323599</v>
      </c>
      <c r="F96" s="41">
        <f t="shared" si="20"/>
        <v>0</v>
      </c>
      <c r="G96" s="41">
        <f t="shared" si="20"/>
        <v>1986.2146147961807</v>
      </c>
      <c r="H96" s="42">
        <f t="shared" si="20"/>
        <v>0.79841760689027041</v>
      </c>
      <c r="I96" s="43">
        <f t="shared" si="21"/>
        <v>9754.6114085477984</v>
      </c>
      <c r="K96" s="1">
        <v>0</v>
      </c>
    </row>
    <row r="97" spans="1:11" ht="15">
      <c r="A97" s="29" t="s">
        <v>24</v>
      </c>
      <c r="B97" s="44">
        <f t="shared" si="20"/>
        <v>674.86113257680802</v>
      </c>
      <c r="C97" s="44">
        <f t="shared" si="20"/>
        <v>1.5024222952219786</v>
      </c>
      <c r="D97" s="44">
        <f t="shared" si="20"/>
        <v>100.1827655043662</v>
      </c>
      <c r="E97" s="44">
        <f t="shared" si="20"/>
        <v>0</v>
      </c>
      <c r="F97" s="44">
        <f t="shared" si="20"/>
        <v>0</v>
      </c>
      <c r="G97" s="44">
        <f t="shared" si="20"/>
        <v>0</v>
      </c>
      <c r="H97" s="45">
        <f t="shared" si="20"/>
        <v>0</v>
      </c>
      <c r="I97" s="40">
        <f t="shared" si="21"/>
        <v>776.54632037639624</v>
      </c>
      <c r="K97" s="1">
        <v>0</v>
      </c>
    </row>
    <row r="98" spans="1:11" ht="15">
      <c r="A98" s="28" t="s">
        <v>56</v>
      </c>
      <c r="B98" s="41">
        <f t="shared" si="20"/>
        <v>4419.4098973803539</v>
      </c>
      <c r="C98" s="41">
        <f t="shared" si="20"/>
        <v>8.1836024305591142</v>
      </c>
      <c r="D98" s="41">
        <f t="shared" si="20"/>
        <v>551.51810918435694</v>
      </c>
      <c r="E98" s="41">
        <f t="shared" si="20"/>
        <v>0</v>
      </c>
      <c r="F98" s="41">
        <f t="shared" si="20"/>
        <v>0</v>
      </c>
      <c r="G98" s="41">
        <f t="shared" si="20"/>
        <v>0</v>
      </c>
      <c r="H98" s="42">
        <f t="shared" si="20"/>
        <v>0</v>
      </c>
      <c r="I98" s="43">
        <f t="shared" si="21"/>
        <v>4979.1116089952702</v>
      </c>
      <c r="K98" s="1">
        <v>0</v>
      </c>
    </row>
    <row r="99" spans="1:11" ht="15">
      <c r="A99" s="29" t="s">
        <v>22</v>
      </c>
      <c r="B99" s="44">
        <f t="shared" si="20"/>
        <v>459.63025681655404</v>
      </c>
      <c r="C99" s="44">
        <f t="shared" si="20"/>
        <v>0</v>
      </c>
      <c r="D99" s="44">
        <f t="shared" si="20"/>
        <v>33.623311294336119</v>
      </c>
      <c r="E99" s="44">
        <f t="shared" si="20"/>
        <v>0</v>
      </c>
      <c r="F99" s="44">
        <f t="shared" si="20"/>
        <v>1.2167106223732824</v>
      </c>
      <c r="G99" s="44">
        <f t="shared" si="20"/>
        <v>0</v>
      </c>
      <c r="H99" s="45">
        <f t="shared" si="20"/>
        <v>0</v>
      </c>
      <c r="I99" s="40">
        <f t="shared" si="21"/>
        <v>494.47027873326346</v>
      </c>
      <c r="K99" s="1">
        <v>0</v>
      </c>
    </row>
    <row r="100" spans="1:11" ht="15">
      <c r="A100" s="28" t="s">
        <v>21</v>
      </c>
      <c r="B100" s="41">
        <f t="shared" si="20"/>
        <v>75.139694856763114</v>
      </c>
      <c r="C100" s="41">
        <f t="shared" si="20"/>
        <v>0</v>
      </c>
      <c r="D100" s="41">
        <f t="shared" si="20"/>
        <v>1.3883003538084573</v>
      </c>
      <c r="E100" s="41">
        <f t="shared" si="20"/>
        <v>0</v>
      </c>
      <c r="F100" s="41">
        <f t="shared" si="20"/>
        <v>0</v>
      </c>
      <c r="G100" s="41">
        <f t="shared" si="20"/>
        <v>0</v>
      </c>
      <c r="H100" s="42">
        <f t="shared" si="20"/>
        <v>0</v>
      </c>
      <c r="I100" s="43">
        <f t="shared" si="21"/>
        <v>76.527995210571575</v>
      </c>
      <c r="K100" s="1">
        <v>0</v>
      </c>
    </row>
    <row r="101" spans="1:11" ht="15">
      <c r="A101" s="30" t="s">
        <v>60</v>
      </c>
      <c r="B101" s="44">
        <f t="shared" si="20"/>
        <v>244.83234550758573</v>
      </c>
      <c r="C101" s="44">
        <f t="shared" si="20"/>
        <v>0</v>
      </c>
      <c r="D101" s="44">
        <f t="shared" si="20"/>
        <v>227.91016806356893</v>
      </c>
      <c r="E101" s="44">
        <f t="shared" si="20"/>
        <v>0</v>
      </c>
      <c r="F101" s="44">
        <f t="shared" si="20"/>
        <v>0</v>
      </c>
      <c r="G101" s="44">
        <f t="shared" si="20"/>
        <v>0</v>
      </c>
      <c r="H101" s="45">
        <f t="shared" si="20"/>
        <v>0</v>
      </c>
      <c r="I101" s="40">
        <f t="shared" si="21"/>
        <v>472.74251357115463</v>
      </c>
      <c r="K101" s="1">
        <v>0</v>
      </c>
    </row>
    <row r="102" spans="1:11">
      <c r="A102" s="57" t="s">
        <v>23</v>
      </c>
      <c r="B102" s="61">
        <f t="shared" ref="B102:H105" si="22">+B596+B622+B648</f>
        <v>244.83234550758573</v>
      </c>
      <c r="C102" s="61">
        <f t="shared" si="22"/>
        <v>0</v>
      </c>
      <c r="D102" s="61">
        <f t="shared" si="22"/>
        <v>227.91016806356893</v>
      </c>
      <c r="E102" s="61">
        <f t="shared" si="22"/>
        <v>0</v>
      </c>
      <c r="F102" s="61">
        <f t="shared" si="22"/>
        <v>0</v>
      </c>
      <c r="G102" s="61">
        <f t="shared" si="22"/>
        <v>0</v>
      </c>
      <c r="H102" s="62">
        <f t="shared" si="22"/>
        <v>0</v>
      </c>
      <c r="I102" s="63">
        <f t="shared" si="21"/>
        <v>472.74251357115463</v>
      </c>
      <c r="K102" s="1">
        <v>0</v>
      </c>
    </row>
    <row r="103" spans="1:11">
      <c r="A103" s="58" t="s">
        <v>19</v>
      </c>
      <c r="B103" s="64">
        <f t="shared" si="22"/>
        <v>0</v>
      </c>
      <c r="C103" s="64">
        <f t="shared" si="22"/>
        <v>0</v>
      </c>
      <c r="D103" s="64">
        <f t="shared" si="22"/>
        <v>0</v>
      </c>
      <c r="E103" s="64">
        <f t="shared" si="22"/>
        <v>0</v>
      </c>
      <c r="F103" s="64">
        <f t="shared" si="22"/>
        <v>0</v>
      </c>
      <c r="G103" s="64">
        <f t="shared" si="22"/>
        <v>0</v>
      </c>
      <c r="H103" s="65">
        <f t="shared" si="22"/>
        <v>0</v>
      </c>
      <c r="I103" s="66">
        <f t="shared" si="21"/>
        <v>0</v>
      </c>
      <c r="K103" s="1">
        <v>0</v>
      </c>
    </row>
    <row r="104" spans="1:11">
      <c r="A104" s="57" t="s">
        <v>20</v>
      </c>
      <c r="B104" s="61">
        <f t="shared" si="22"/>
        <v>0</v>
      </c>
      <c r="C104" s="61">
        <f t="shared" si="22"/>
        <v>0</v>
      </c>
      <c r="D104" s="61">
        <f t="shared" si="22"/>
        <v>0</v>
      </c>
      <c r="E104" s="61">
        <f t="shared" si="22"/>
        <v>0</v>
      </c>
      <c r="F104" s="61">
        <f t="shared" si="22"/>
        <v>0</v>
      </c>
      <c r="G104" s="61">
        <f t="shared" si="22"/>
        <v>0</v>
      </c>
      <c r="H104" s="62">
        <f t="shared" si="22"/>
        <v>0</v>
      </c>
      <c r="I104" s="63">
        <f t="shared" si="21"/>
        <v>0</v>
      </c>
      <c r="K104" s="1">
        <v>0</v>
      </c>
    </row>
    <row r="105" spans="1:11" ht="15" thickBot="1">
      <c r="A105" s="59" t="s">
        <v>11</v>
      </c>
      <c r="B105" s="54">
        <f t="shared" si="22"/>
        <v>0</v>
      </c>
      <c r="C105" s="54">
        <f t="shared" si="22"/>
        <v>0</v>
      </c>
      <c r="D105" s="54">
        <f t="shared" si="22"/>
        <v>0</v>
      </c>
      <c r="E105" s="54">
        <f t="shared" si="22"/>
        <v>0</v>
      </c>
      <c r="F105" s="54">
        <f t="shared" si="22"/>
        <v>0</v>
      </c>
      <c r="G105" s="54">
        <f t="shared" si="22"/>
        <v>0</v>
      </c>
      <c r="H105" s="67">
        <f t="shared" si="22"/>
        <v>0</v>
      </c>
      <c r="I105" s="68">
        <f t="shared" si="21"/>
        <v>0</v>
      </c>
      <c r="K105" s="1">
        <v>0</v>
      </c>
    </row>
    <row r="106" spans="1:11" ht="15">
      <c r="A106" s="35" t="s">
        <v>26</v>
      </c>
      <c r="B106" s="69">
        <f>SUM(B85:B101)</f>
        <v>21334.019843421909</v>
      </c>
      <c r="C106" s="69">
        <f t="shared" ref="C106:I106" si="23">SUM(C85:C101)</f>
        <v>315.66818870924737</v>
      </c>
      <c r="D106" s="69">
        <f t="shared" si="23"/>
        <v>4896.1411052074427</v>
      </c>
      <c r="E106" s="69">
        <f t="shared" si="23"/>
        <v>3241.8662264542431</v>
      </c>
      <c r="F106" s="69">
        <f>SUM(F85:F101)</f>
        <v>622.57279063161627</v>
      </c>
      <c r="G106" s="69">
        <f t="shared" si="23"/>
        <v>1986.2146147961807</v>
      </c>
      <c r="H106" s="70">
        <f t="shared" si="23"/>
        <v>0.79841760689027041</v>
      </c>
      <c r="I106" s="40">
        <f t="shared" si="23"/>
        <v>32397.281186827531</v>
      </c>
      <c r="K106" s="1">
        <v>0</v>
      </c>
    </row>
    <row r="107" spans="1:11" s="13" customFormat="1" ht="15" thickBot="1">
      <c r="A107" s="60" t="s">
        <v>83</v>
      </c>
      <c r="B107" s="49">
        <f>B106/$I$106</f>
        <v>0.65851266099749584</v>
      </c>
      <c r="C107" s="49">
        <f t="shared" ref="C107:I107" si="24">C106/$I$106</f>
        <v>9.7436629601373916E-3</v>
      </c>
      <c r="D107" s="49">
        <f t="shared" si="24"/>
        <v>0.15112814797552127</v>
      </c>
      <c r="E107" s="49">
        <f t="shared" si="24"/>
        <v>0.10006599651863254</v>
      </c>
      <c r="F107" s="49">
        <f t="shared" si="24"/>
        <v>1.9216822147555681E-2</v>
      </c>
      <c r="G107" s="49">
        <f t="shared" si="24"/>
        <v>6.130806481390047E-2</v>
      </c>
      <c r="H107" s="71">
        <f t="shared" si="24"/>
        <v>2.4644586756709094E-5</v>
      </c>
      <c r="I107" s="50">
        <f t="shared" si="24"/>
        <v>1</v>
      </c>
      <c r="J107" s="5"/>
    </row>
    <row r="108" spans="1:11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1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1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5">SUM(B112:H112)</f>
        <v>0</v>
      </c>
    </row>
    <row r="113" spans="1:9" ht="15">
      <c r="A113" s="29" t="s">
        <v>10</v>
      </c>
      <c r="B113" s="44">
        <v>5.9728488207283948E-4</v>
      </c>
      <c r="C113" s="44">
        <v>0</v>
      </c>
      <c r="D113" s="44">
        <v>206.95965960190046</v>
      </c>
      <c r="E113" s="44">
        <v>0</v>
      </c>
      <c r="F113" s="457"/>
      <c r="G113" s="44">
        <v>0</v>
      </c>
      <c r="H113" s="45">
        <v>0</v>
      </c>
      <c r="I113" s="40">
        <f t="shared" si="25"/>
        <v>206.96025688678253</v>
      </c>
    </row>
    <row r="114" spans="1:9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25"/>
        <v>0</v>
      </c>
    </row>
    <row r="115" spans="1:9" ht="15">
      <c r="A115" s="29" t="s">
        <v>16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5"/>
        <v>0</v>
      </c>
    </row>
    <row r="116" spans="1:9" ht="15">
      <c r="A116" s="28" t="s">
        <v>64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5"/>
        <v>0</v>
      </c>
    </row>
    <row r="117" spans="1:9" ht="15">
      <c r="A117" s="29" t="s">
        <v>54</v>
      </c>
      <c r="B117" s="44">
        <v>1.8293184928612687E-2</v>
      </c>
      <c r="C117" s="44">
        <v>0</v>
      </c>
      <c r="D117" s="44">
        <v>0</v>
      </c>
      <c r="E117" s="44">
        <v>1.3719888696459518E-2</v>
      </c>
      <c r="F117" s="457"/>
      <c r="G117" s="44">
        <v>0</v>
      </c>
      <c r="H117" s="45">
        <v>0</v>
      </c>
      <c r="I117" s="40">
        <f t="shared" si="25"/>
        <v>3.2013073625072205E-2</v>
      </c>
    </row>
    <row r="118" spans="1:9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5"/>
        <v>0</v>
      </c>
    </row>
    <row r="119" spans="1:9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5"/>
        <v>0</v>
      </c>
    </row>
    <row r="120" spans="1:9" ht="15">
      <c r="A120" s="28" t="s">
        <v>17</v>
      </c>
      <c r="B120" s="41">
        <v>0.32608406522356542</v>
      </c>
      <c r="C120" s="41">
        <v>0</v>
      </c>
      <c r="D120" s="41">
        <v>3.6299159347764345</v>
      </c>
      <c r="E120" s="41">
        <v>0</v>
      </c>
      <c r="F120" s="457"/>
      <c r="G120" s="41">
        <v>0</v>
      </c>
      <c r="H120" s="42">
        <v>0</v>
      </c>
      <c r="I120" s="43">
        <f t="shared" si="25"/>
        <v>3.956</v>
      </c>
    </row>
    <row r="121" spans="1:9" ht="15">
      <c r="A121" s="29" t="s">
        <v>139</v>
      </c>
      <c r="B121" s="44">
        <v>3.0092931855002059</v>
      </c>
      <c r="C121" s="44">
        <v>16.697455531486419</v>
      </c>
      <c r="D121" s="44">
        <v>78.579704117096497</v>
      </c>
      <c r="E121" s="44">
        <v>4.5687876081431126E-3</v>
      </c>
      <c r="F121" s="457"/>
      <c r="G121" s="44">
        <v>0</v>
      </c>
      <c r="H121" s="45">
        <v>0</v>
      </c>
      <c r="I121" s="40">
        <f>SUM(B121:H121)</f>
        <v>98.291021621691272</v>
      </c>
    </row>
    <row r="122" spans="1:9" ht="15">
      <c r="A122" s="28" t="s">
        <v>25</v>
      </c>
      <c r="B122" s="41">
        <v>2.470605684591046</v>
      </c>
      <c r="C122" s="41">
        <v>3.0626600163783591E-2</v>
      </c>
      <c r="D122" s="41">
        <v>22.341915753662324</v>
      </c>
      <c r="E122" s="41">
        <v>90.927315405520616</v>
      </c>
      <c r="F122" s="457"/>
      <c r="G122" s="41">
        <v>21.640126515022622</v>
      </c>
      <c r="H122" s="42">
        <v>7.6952837780151509E-2</v>
      </c>
      <c r="I122" s="43">
        <f t="shared" si="25"/>
        <v>137.48754279674054</v>
      </c>
    </row>
    <row r="123" spans="1:9" ht="15">
      <c r="A123" s="29" t="s">
        <v>24</v>
      </c>
      <c r="B123" s="44">
        <v>0.66481510984884828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25"/>
        <v>0.66481510984884828</v>
      </c>
    </row>
    <row r="124" spans="1:9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5"/>
        <v>0</v>
      </c>
    </row>
    <row r="125" spans="1:9" ht="15">
      <c r="A125" s="29" t="s">
        <v>22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5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5"/>
        <v>0</v>
      </c>
    </row>
    <row r="127" spans="1:9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5"/>
        <v>0</v>
      </c>
    </row>
    <row r="128" spans="1:9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25"/>
        <v>0</v>
      </c>
    </row>
    <row r="129" spans="1:10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25"/>
        <v>0</v>
      </c>
    </row>
    <row r="130" spans="1:10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25"/>
        <v>0</v>
      </c>
    </row>
    <row r="131" spans="1:10" ht="15" thickBot="1">
      <c r="A131" s="59"/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25"/>
        <v>0</v>
      </c>
    </row>
    <row r="132" spans="1:10" ht="15">
      <c r="A132" s="35" t="s">
        <v>26</v>
      </c>
      <c r="B132" s="69">
        <f>SUM(B111:B127)</f>
        <v>6.4896885149743513</v>
      </c>
      <c r="C132" s="69">
        <f t="shared" ref="C132:H132" si="26">SUM(C111:C127)</f>
        <v>16.728082131650204</v>
      </c>
      <c r="D132" s="69">
        <f t="shared" si="26"/>
        <v>311.51119540743571</v>
      </c>
      <c r="E132" s="69">
        <f t="shared" si="26"/>
        <v>90.945604081825223</v>
      </c>
      <c r="F132" s="69">
        <f>SUM(F111:F127)</f>
        <v>0</v>
      </c>
      <c r="G132" s="69">
        <f t="shared" si="26"/>
        <v>21.640126515022622</v>
      </c>
      <c r="H132" s="70">
        <f t="shared" si="26"/>
        <v>7.6952837780151509E-2</v>
      </c>
      <c r="I132" s="40">
        <f>SUM(I111:I127)</f>
        <v>447.39164948868824</v>
      </c>
    </row>
    <row r="133" spans="1:10" s="13" customFormat="1" ht="15" thickBot="1">
      <c r="A133" s="32" t="s">
        <v>83</v>
      </c>
      <c r="B133" s="49">
        <f>B132/$I$132</f>
        <v>1.4505609397026609E-2</v>
      </c>
      <c r="C133" s="49">
        <f t="shared" ref="C133:I133" si="27">C132/$I$132</f>
        <v>3.7390242197788616E-2</v>
      </c>
      <c r="D133" s="49">
        <f t="shared" si="27"/>
        <v>0.69628299000093852</v>
      </c>
      <c r="E133" s="49">
        <f t="shared" si="27"/>
        <v>0.20327961906701764</v>
      </c>
      <c r="F133" s="49">
        <f t="shared" si="27"/>
        <v>0</v>
      </c>
      <c r="G133" s="49">
        <f t="shared" si="27"/>
        <v>4.8369536042423979E-2</v>
      </c>
      <c r="H133" s="71">
        <f t="shared" si="27"/>
        <v>1.720032948046724E-4</v>
      </c>
      <c r="I133" s="50">
        <f t="shared" si="27"/>
        <v>1</v>
      </c>
      <c r="J133" s="5"/>
    </row>
    <row r="134" spans="1:1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1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1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1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1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28">SUM(B138:H138)</f>
        <v>0</v>
      </c>
    </row>
    <row r="139" spans="1:10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28"/>
        <v>0</v>
      </c>
    </row>
    <row r="140" spans="1:10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28"/>
        <v>0</v>
      </c>
    </row>
    <row r="141" spans="1:10" ht="15">
      <c r="A141" s="29" t="s">
        <v>16</v>
      </c>
      <c r="B141" s="44">
        <v>2.0965537828406462</v>
      </c>
      <c r="C141" s="44">
        <v>20.562890132884693</v>
      </c>
      <c r="D141" s="44">
        <v>1.5844898343048839</v>
      </c>
      <c r="E141" s="44">
        <v>0</v>
      </c>
      <c r="F141" s="457"/>
      <c r="G141" s="44">
        <v>0</v>
      </c>
      <c r="H141" s="45">
        <v>0</v>
      </c>
      <c r="I141" s="40">
        <f t="shared" si="28"/>
        <v>24.243933750030223</v>
      </c>
    </row>
    <row r="142" spans="1:10" ht="15">
      <c r="A142" s="28" t="s">
        <v>64</v>
      </c>
      <c r="B142" s="41">
        <v>23.373588647035952</v>
      </c>
      <c r="C142" s="41">
        <v>1.0484041755460931</v>
      </c>
      <c r="D142" s="41">
        <v>3.7917284348917031</v>
      </c>
      <c r="E142" s="41">
        <v>0</v>
      </c>
      <c r="F142" s="457"/>
      <c r="G142" s="41">
        <v>0</v>
      </c>
      <c r="H142" s="42">
        <v>0</v>
      </c>
      <c r="I142" s="43">
        <f t="shared" si="28"/>
        <v>28.213721257473747</v>
      </c>
    </row>
    <row r="143" spans="1:10" ht="15">
      <c r="A143" s="29" t="s">
        <v>54</v>
      </c>
      <c r="B143" s="44">
        <v>0</v>
      </c>
      <c r="C143" s="44">
        <v>0</v>
      </c>
      <c r="D143" s="44">
        <v>1.1452219000314594</v>
      </c>
      <c r="E143" s="44">
        <v>1.2526722328368585</v>
      </c>
      <c r="F143" s="457"/>
      <c r="G143" s="44">
        <v>0</v>
      </c>
      <c r="H143" s="45">
        <v>0</v>
      </c>
      <c r="I143" s="40">
        <f t="shared" si="28"/>
        <v>2.3978941328683181</v>
      </c>
    </row>
    <row r="144" spans="1:10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28"/>
        <v>0</v>
      </c>
    </row>
    <row r="145" spans="1:10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28"/>
        <v>0</v>
      </c>
    </row>
    <row r="146" spans="1:10" ht="15">
      <c r="A146" s="28" t="s">
        <v>17</v>
      </c>
      <c r="B146" s="41">
        <v>3.836313379975935E-2</v>
      </c>
      <c r="C146" s="41">
        <v>0</v>
      </c>
      <c r="D146" s="41">
        <v>2.8772350349819509E-2</v>
      </c>
      <c r="E146" s="41">
        <v>0</v>
      </c>
      <c r="F146" s="457"/>
      <c r="G146" s="41">
        <v>0</v>
      </c>
      <c r="H146" s="42">
        <v>0</v>
      </c>
      <c r="I146" s="43">
        <f t="shared" si="28"/>
        <v>6.7135484149578858E-2</v>
      </c>
    </row>
    <row r="147" spans="1:10" ht="15">
      <c r="A147" s="29" t="s">
        <v>139</v>
      </c>
      <c r="B147" s="44">
        <v>113.97384976983571</v>
      </c>
      <c r="C147" s="44">
        <v>1050.9504535534691</v>
      </c>
      <c r="D147" s="44">
        <v>225.32651661398305</v>
      </c>
      <c r="E147" s="44">
        <v>0</v>
      </c>
      <c r="F147" s="457"/>
      <c r="G147" s="44">
        <v>0</v>
      </c>
      <c r="H147" s="45">
        <v>0</v>
      </c>
      <c r="I147" s="40">
        <f>SUM(B147:H147)</f>
        <v>1390.2508199372878</v>
      </c>
    </row>
    <row r="148" spans="1:10" ht="15">
      <c r="A148" s="28" t="s">
        <v>25</v>
      </c>
      <c r="B148" s="41">
        <v>253.9968075399415</v>
      </c>
      <c r="C148" s="41">
        <v>10.398668970512924</v>
      </c>
      <c r="D148" s="41">
        <v>45.603467478311984</v>
      </c>
      <c r="E148" s="41">
        <v>1426.6607326908738</v>
      </c>
      <c r="F148" s="457"/>
      <c r="G148" s="41">
        <v>109.73966348670454</v>
      </c>
      <c r="H148" s="42">
        <v>111.16300623040981</v>
      </c>
      <c r="I148" s="43">
        <f t="shared" si="28"/>
        <v>1957.5623463967545</v>
      </c>
    </row>
    <row r="149" spans="1:10" ht="15">
      <c r="A149" s="29" t="s">
        <v>24</v>
      </c>
      <c r="B149" s="44">
        <v>2.029609800176593E-2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28"/>
        <v>2.029609800176593E-2</v>
      </c>
    </row>
    <row r="150" spans="1:10" ht="15">
      <c r="A150" s="28" t="s">
        <v>56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28"/>
        <v>0</v>
      </c>
    </row>
    <row r="151" spans="1:10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28"/>
        <v>0</v>
      </c>
    </row>
    <row r="152" spans="1:10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28"/>
        <v>0</v>
      </c>
    </row>
    <row r="153" spans="1:10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28"/>
        <v>0</v>
      </c>
    </row>
    <row r="154" spans="1:10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28"/>
        <v>0</v>
      </c>
    </row>
    <row r="155" spans="1:10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28"/>
        <v>0</v>
      </c>
    </row>
    <row r="156" spans="1:10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28"/>
        <v>0</v>
      </c>
    </row>
    <row r="157" spans="1:10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28"/>
        <v>0</v>
      </c>
    </row>
    <row r="158" spans="1:10" ht="15">
      <c r="A158" s="35" t="s">
        <v>26</v>
      </c>
      <c r="B158" s="69">
        <f>SUM(B137:B153)</f>
        <v>393.49945897145534</v>
      </c>
      <c r="C158" s="69">
        <f t="shared" ref="C158:H158" si="29">SUM(C137:C153)</f>
        <v>1082.9604168324129</v>
      </c>
      <c r="D158" s="69">
        <f t="shared" si="29"/>
        <v>277.48019661187288</v>
      </c>
      <c r="E158" s="69">
        <f t="shared" si="29"/>
        <v>1427.9134049237107</v>
      </c>
      <c r="F158" s="69">
        <f>SUM(F137:F153)</f>
        <v>0</v>
      </c>
      <c r="G158" s="69">
        <f t="shared" si="29"/>
        <v>109.73966348670454</v>
      </c>
      <c r="H158" s="70">
        <f t="shared" si="29"/>
        <v>111.16300623040981</v>
      </c>
      <c r="I158" s="40">
        <f>SUM(I137:I153)</f>
        <v>3402.7561470565661</v>
      </c>
    </row>
    <row r="159" spans="1:10" s="13" customFormat="1" ht="15" thickBot="1">
      <c r="A159" s="32" t="s">
        <v>83</v>
      </c>
      <c r="B159" s="49">
        <f>B158/$I$158</f>
        <v>0.11564139243766795</v>
      </c>
      <c r="C159" s="49">
        <f t="shared" ref="C159:I159" si="30">C158/$I$158</f>
        <v>0.31825977825921775</v>
      </c>
      <c r="D159" s="49">
        <f t="shared" si="30"/>
        <v>8.1545719005429562E-2</v>
      </c>
      <c r="E159" s="49">
        <f t="shared" si="30"/>
        <v>0.41963436203292931</v>
      </c>
      <c r="F159" s="49">
        <f t="shared" si="30"/>
        <v>0</v>
      </c>
      <c r="G159" s="49">
        <f t="shared" si="30"/>
        <v>3.2250228562993255E-2</v>
      </c>
      <c r="H159" s="71">
        <f t="shared" si="30"/>
        <v>3.2668519701762183E-2</v>
      </c>
      <c r="I159" s="50">
        <f t="shared" si="30"/>
        <v>1</v>
      </c>
      <c r="J159" s="5"/>
    </row>
    <row r="160" spans="1:10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9" t="s">
        <v>10</v>
      </c>
      <c r="B165" s="44">
        <v>0</v>
      </c>
      <c r="C165" s="44">
        <v>0</v>
      </c>
      <c r="D165" s="44">
        <v>95.60426243078642</v>
      </c>
      <c r="E165" s="44">
        <v>0</v>
      </c>
      <c r="F165" s="457"/>
      <c r="G165" s="44">
        <v>0</v>
      </c>
      <c r="H165" s="45">
        <v>0</v>
      </c>
      <c r="I165" s="40">
        <f t="shared" si="31"/>
        <v>95.60426243078642</v>
      </c>
    </row>
    <row r="166" spans="1:9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31"/>
        <v>0</v>
      </c>
    </row>
    <row r="167" spans="1:9" ht="15">
      <c r="A167" s="29" t="s">
        <v>16</v>
      </c>
      <c r="B167" s="44">
        <v>21.289810278087327</v>
      </c>
      <c r="C167" s="44">
        <v>0</v>
      </c>
      <c r="D167" s="44">
        <v>74.15232159535978</v>
      </c>
      <c r="E167" s="44">
        <v>0</v>
      </c>
      <c r="F167" s="457"/>
      <c r="G167" s="44">
        <v>0</v>
      </c>
      <c r="H167" s="45">
        <v>0</v>
      </c>
      <c r="I167" s="40">
        <f t="shared" si="31"/>
        <v>95.44213187344711</v>
      </c>
    </row>
    <row r="168" spans="1:9" ht="15">
      <c r="A168" s="28" t="s">
        <v>64</v>
      </c>
      <c r="B168" s="41">
        <v>5.4366089011945382</v>
      </c>
      <c r="C168" s="41">
        <v>0.13618487581095501</v>
      </c>
      <c r="D168" s="41">
        <v>6.5842087862152683</v>
      </c>
      <c r="E168" s="41">
        <v>0</v>
      </c>
      <c r="F168" s="457"/>
      <c r="G168" s="41">
        <v>0</v>
      </c>
      <c r="H168" s="42">
        <v>0</v>
      </c>
      <c r="I168" s="43">
        <f t="shared" si="31"/>
        <v>12.157002563220761</v>
      </c>
    </row>
    <row r="169" spans="1:9" ht="15">
      <c r="A169" s="29" t="s">
        <v>54</v>
      </c>
      <c r="B169" s="44">
        <v>0</v>
      </c>
      <c r="C169" s="44">
        <v>0</v>
      </c>
      <c r="D169" s="44">
        <v>0</v>
      </c>
      <c r="E169" s="44">
        <v>0.53696925771457471</v>
      </c>
      <c r="F169" s="457"/>
      <c r="G169" s="44">
        <v>0</v>
      </c>
      <c r="H169" s="45">
        <v>0</v>
      </c>
      <c r="I169" s="40">
        <f t="shared" si="31"/>
        <v>0.53696925771457471</v>
      </c>
    </row>
    <row r="170" spans="1:9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31"/>
        <v>0</v>
      </c>
    </row>
    <row r="171" spans="1:9" ht="15">
      <c r="A171" s="29" t="s">
        <v>55</v>
      </c>
      <c r="B171" s="44">
        <v>0</v>
      </c>
      <c r="C171" s="44">
        <v>0</v>
      </c>
      <c r="D171" s="44">
        <v>0.1308</v>
      </c>
      <c r="E171" s="44">
        <v>0</v>
      </c>
      <c r="F171" s="457"/>
      <c r="G171" s="44">
        <v>0</v>
      </c>
      <c r="H171" s="45">
        <v>0</v>
      </c>
      <c r="I171" s="40">
        <f t="shared" si="31"/>
        <v>0.1308</v>
      </c>
    </row>
    <row r="172" spans="1:9" ht="15">
      <c r="A172" s="28" t="s">
        <v>17</v>
      </c>
      <c r="B172" s="41">
        <v>0.20998290873466902</v>
      </c>
      <c r="C172" s="41">
        <v>0</v>
      </c>
      <c r="D172" s="41">
        <v>27.86411603922496</v>
      </c>
      <c r="E172" s="41">
        <v>8.0381457463631303E-2</v>
      </c>
      <c r="F172" s="457"/>
      <c r="G172" s="41">
        <v>0</v>
      </c>
      <c r="H172" s="42">
        <v>0</v>
      </c>
      <c r="I172" s="43">
        <f t="shared" si="31"/>
        <v>28.154480405423261</v>
      </c>
    </row>
    <row r="173" spans="1:9" ht="15">
      <c r="A173" s="29" t="s">
        <v>139</v>
      </c>
      <c r="B173" s="44">
        <v>20.794060769943549</v>
      </c>
      <c r="C173" s="44">
        <v>22.926305737482867</v>
      </c>
      <c r="D173" s="44">
        <v>445.56887973184723</v>
      </c>
      <c r="E173" s="44">
        <v>0</v>
      </c>
      <c r="F173" s="457"/>
      <c r="G173" s="44">
        <v>0</v>
      </c>
      <c r="H173" s="45">
        <v>0</v>
      </c>
      <c r="I173" s="40">
        <f>SUM(B173:H173)</f>
        <v>489.28924623927367</v>
      </c>
    </row>
    <row r="174" spans="1:9" ht="15">
      <c r="A174" s="28" t="s">
        <v>25</v>
      </c>
      <c r="B174" s="41">
        <v>10.35956783930194</v>
      </c>
      <c r="C174" s="41">
        <v>1.5130556034151463</v>
      </c>
      <c r="D174" s="41">
        <v>460.96099697812264</v>
      </c>
      <c r="E174" s="41">
        <v>212.33885350542982</v>
      </c>
      <c r="F174" s="457"/>
      <c r="G174" s="41">
        <v>21.155748024716988</v>
      </c>
      <c r="H174" s="42">
        <v>55.708729520951444</v>
      </c>
      <c r="I174" s="43">
        <f t="shared" si="31"/>
        <v>762.03695147193798</v>
      </c>
    </row>
    <row r="175" spans="1:9" ht="15">
      <c r="A175" s="29" t="s">
        <v>24</v>
      </c>
      <c r="B175" s="44">
        <v>0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31"/>
        <v>0</v>
      </c>
    </row>
    <row r="176" spans="1:9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1"/>
        <v>0</v>
      </c>
    </row>
    <row r="177" spans="1:10" ht="15">
      <c r="A177" s="29" t="s">
        <v>22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1"/>
        <v>0</v>
      </c>
    </row>
    <row r="178" spans="1:1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1"/>
        <v>0</v>
      </c>
    </row>
    <row r="179" spans="1:10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1"/>
        <v>0</v>
      </c>
    </row>
    <row r="180" spans="1:10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31"/>
        <v>0</v>
      </c>
    </row>
    <row r="181" spans="1:10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31"/>
        <v>0</v>
      </c>
    </row>
    <row r="182" spans="1:10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31"/>
        <v>0</v>
      </c>
    </row>
    <row r="183" spans="1:10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31"/>
        <v>0</v>
      </c>
    </row>
    <row r="184" spans="1:10" ht="15">
      <c r="A184" s="35" t="s">
        <v>26</v>
      </c>
      <c r="B184" s="69">
        <f>SUM(B163:B179)</f>
        <v>58.090030697262023</v>
      </c>
      <c r="C184" s="69">
        <f t="shared" ref="C184:H184" si="32">SUM(C163:C179)</f>
        <v>24.575546216708968</v>
      </c>
      <c r="D184" s="69">
        <f t="shared" si="32"/>
        <v>1110.8655855615564</v>
      </c>
      <c r="E184" s="69">
        <f t="shared" si="32"/>
        <v>212.95620422060804</v>
      </c>
      <c r="F184" s="69">
        <f>SUM(F163:F179)</f>
        <v>0</v>
      </c>
      <c r="G184" s="69">
        <f t="shared" si="32"/>
        <v>21.155748024716988</v>
      </c>
      <c r="H184" s="70">
        <f t="shared" si="32"/>
        <v>55.708729520951444</v>
      </c>
      <c r="I184" s="40">
        <f>SUM(I163:I179)</f>
        <v>1483.3518442418037</v>
      </c>
    </row>
    <row r="185" spans="1:10" s="13" customFormat="1" ht="15" thickBot="1">
      <c r="A185" s="32" t="s">
        <v>83</v>
      </c>
      <c r="B185" s="49">
        <f>B184/$I$184</f>
        <v>3.916132974301454E-2</v>
      </c>
      <c r="C185" s="49">
        <f t="shared" ref="C185:I185" si="33">C184/$I$184</f>
        <v>1.6567577215148468E-2</v>
      </c>
      <c r="D185" s="49">
        <f t="shared" si="33"/>
        <v>0.74888880198841901</v>
      </c>
      <c r="E185" s="49">
        <f t="shared" si="33"/>
        <v>0.14356418879801094</v>
      </c>
      <c r="F185" s="49">
        <f t="shared" si="33"/>
        <v>0</v>
      </c>
      <c r="G185" s="49">
        <f t="shared" si="33"/>
        <v>1.4262124058321765E-2</v>
      </c>
      <c r="H185" s="71">
        <f t="shared" si="33"/>
        <v>3.7555978197085296E-2</v>
      </c>
      <c r="I185" s="50">
        <f t="shared" si="33"/>
        <v>1</v>
      </c>
      <c r="J185" s="5"/>
    </row>
    <row r="186" spans="1:1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1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1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1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10" ht="15">
      <c r="A190" s="28" t="s">
        <v>8</v>
      </c>
      <c r="B190" s="41">
        <v>0</v>
      </c>
      <c r="C190" s="41">
        <v>0</v>
      </c>
      <c r="D190" s="41">
        <v>935.52656399999989</v>
      </c>
      <c r="E190" s="41">
        <v>0</v>
      </c>
      <c r="F190" s="457"/>
      <c r="G190" s="41">
        <v>0</v>
      </c>
      <c r="H190" s="42">
        <v>0</v>
      </c>
      <c r="I190" s="43">
        <f t="shared" ref="I190:I209" si="34">SUM(B190:H190)</f>
        <v>935.52656399999989</v>
      </c>
    </row>
    <row r="191" spans="1:10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4"/>
        <v>0</v>
      </c>
    </row>
    <row r="192" spans="1:10" ht="15">
      <c r="A192" s="28" t="s">
        <v>52</v>
      </c>
      <c r="B192" s="41">
        <v>0</v>
      </c>
      <c r="C192" s="41">
        <v>0</v>
      </c>
      <c r="D192" s="41">
        <v>373.18784000000005</v>
      </c>
      <c r="E192" s="41">
        <v>0</v>
      </c>
      <c r="F192" s="457"/>
      <c r="G192" s="41">
        <v>0</v>
      </c>
      <c r="H192" s="42">
        <v>0</v>
      </c>
      <c r="I192" s="43">
        <f t="shared" si="34"/>
        <v>373.18784000000005</v>
      </c>
    </row>
    <row r="193" spans="1:9" ht="15">
      <c r="A193" s="29" t="s">
        <v>16</v>
      </c>
      <c r="B193" s="44">
        <v>76.203654469592266</v>
      </c>
      <c r="C193" s="44">
        <v>4.1037469911582454</v>
      </c>
      <c r="D193" s="44">
        <v>269.44813030647049</v>
      </c>
      <c r="E193" s="44">
        <v>0</v>
      </c>
      <c r="F193" s="457"/>
      <c r="G193" s="44">
        <v>0</v>
      </c>
      <c r="H193" s="45">
        <v>0</v>
      </c>
      <c r="I193" s="40">
        <f t="shared" si="34"/>
        <v>349.75553176722099</v>
      </c>
    </row>
    <row r="194" spans="1:9" ht="15">
      <c r="A194" s="28" t="s">
        <v>64</v>
      </c>
      <c r="B194" s="41">
        <v>5.4562286641055726</v>
      </c>
      <c r="C194" s="41">
        <v>2.9641631947721714</v>
      </c>
      <c r="D194" s="41">
        <v>33.243780275584406</v>
      </c>
      <c r="E194" s="41">
        <v>0</v>
      </c>
      <c r="F194" s="457"/>
      <c r="G194" s="41">
        <v>0</v>
      </c>
      <c r="H194" s="42">
        <v>0</v>
      </c>
      <c r="I194" s="43">
        <f t="shared" si="34"/>
        <v>41.664172134462149</v>
      </c>
    </row>
    <row r="195" spans="1:9" ht="15">
      <c r="A195" s="29" t="s">
        <v>54</v>
      </c>
      <c r="B195" s="44">
        <v>0</v>
      </c>
      <c r="C195" s="44">
        <v>0</v>
      </c>
      <c r="D195" s="44">
        <v>0</v>
      </c>
      <c r="E195" s="44">
        <v>2.4744522965303677</v>
      </c>
      <c r="F195" s="457"/>
      <c r="G195" s="44">
        <v>0</v>
      </c>
      <c r="H195" s="45">
        <v>0</v>
      </c>
      <c r="I195" s="40">
        <f t="shared" si="34"/>
        <v>2.4744522965303677</v>
      </c>
    </row>
    <row r="196" spans="1:9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34"/>
        <v>0</v>
      </c>
    </row>
    <row r="197" spans="1:9" ht="15">
      <c r="A197" s="29" t="s">
        <v>55</v>
      </c>
      <c r="B197" s="44">
        <v>0</v>
      </c>
      <c r="C197" s="44">
        <v>0</v>
      </c>
      <c r="D197" s="44">
        <v>0</v>
      </c>
      <c r="E197" s="44">
        <v>0</v>
      </c>
      <c r="F197" s="457"/>
      <c r="G197" s="44">
        <v>0</v>
      </c>
      <c r="H197" s="45">
        <v>0</v>
      </c>
      <c r="I197" s="40">
        <f t="shared" si="34"/>
        <v>0</v>
      </c>
    </row>
    <row r="198" spans="1:9" ht="15">
      <c r="A198" s="28" t="s">
        <v>17</v>
      </c>
      <c r="B198" s="41">
        <v>0.76242191905986623</v>
      </c>
      <c r="C198" s="41">
        <v>0</v>
      </c>
      <c r="D198" s="41">
        <v>1.4931512951036157</v>
      </c>
      <c r="E198" s="41">
        <v>0</v>
      </c>
      <c r="F198" s="457"/>
      <c r="G198" s="41">
        <v>0</v>
      </c>
      <c r="H198" s="42">
        <v>0</v>
      </c>
      <c r="I198" s="43">
        <f t="shared" si="34"/>
        <v>2.2555732141634817</v>
      </c>
    </row>
    <row r="199" spans="1:9" ht="15">
      <c r="A199" s="29" t="s">
        <v>139</v>
      </c>
      <c r="B199" s="44">
        <v>66.57886733490713</v>
      </c>
      <c r="C199" s="44">
        <v>29.169427160123952</v>
      </c>
      <c r="D199" s="44">
        <v>475.48959753662473</v>
      </c>
      <c r="E199" s="44">
        <v>20.384438476175486</v>
      </c>
      <c r="F199" s="457"/>
      <c r="G199" s="44">
        <v>0</v>
      </c>
      <c r="H199" s="45">
        <v>0</v>
      </c>
      <c r="I199" s="40">
        <f>SUM(B199:H199)</f>
        <v>591.62233050783118</v>
      </c>
    </row>
    <row r="200" spans="1:9" ht="15">
      <c r="A200" s="28" t="s">
        <v>25</v>
      </c>
      <c r="B200" s="41">
        <v>22.65485028046896</v>
      </c>
      <c r="C200" s="41">
        <v>0.64278055865549566</v>
      </c>
      <c r="D200" s="41">
        <v>548.2783125348891</v>
      </c>
      <c r="E200" s="41">
        <v>388.1520825394303</v>
      </c>
      <c r="F200" s="457"/>
      <c r="G200" s="41">
        <v>36.056628435948802</v>
      </c>
      <c r="H200" s="42">
        <v>1.0575138730783848</v>
      </c>
      <c r="I200" s="43">
        <f t="shared" si="34"/>
        <v>996.84216822247106</v>
      </c>
    </row>
    <row r="201" spans="1:9" ht="15">
      <c r="A201" s="29" t="s">
        <v>24</v>
      </c>
      <c r="B201" s="44">
        <v>0.67786358217058462</v>
      </c>
      <c r="C201" s="44">
        <v>4.35382871789168E-2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34"/>
        <v>0.72140186934950146</v>
      </c>
    </row>
    <row r="202" spans="1:9" ht="15">
      <c r="A202" s="28" t="s">
        <v>56</v>
      </c>
      <c r="B202" s="41">
        <v>4.4426973550835873E-3</v>
      </c>
      <c r="C202" s="41">
        <v>8.6419832271728426E-4</v>
      </c>
      <c r="D202" s="41">
        <v>1.5760455733445917E-3</v>
      </c>
      <c r="E202" s="41">
        <v>0</v>
      </c>
      <c r="F202" s="457"/>
      <c r="G202" s="41">
        <v>0</v>
      </c>
      <c r="H202" s="42">
        <v>0</v>
      </c>
      <c r="I202" s="43">
        <f t="shared" si="34"/>
        <v>6.8829412511454639E-3</v>
      </c>
    </row>
    <row r="203" spans="1:9" ht="15">
      <c r="A203" s="29" t="s">
        <v>22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4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34"/>
        <v>0</v>
      </c>
    </row>
    <row r="205" spans="1:9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4"/>
        <v>0</v>
      </c>
    </row>
    <row r="206" spans="1:9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34"/>
        <v>0</v>
      </c>
    </row>
    <row r="207" spans="1:9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34"/>
        <v>0</v>
      </c>
    </row>
    <row r="208" spans="1:9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34"/>
        <v>0</v>
      </c>
    </row>
    <row r="209" spans="1:10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34"/>
        <v>0</v>
      </c>
    </row>
    <row r="210" spans="1:10" ht="15">
      <c r="A210" s="35" t="s">
        <v>26</v>
      </c>
      <c r="B210" s="69">
        <f>SUM(B189:B205)</f>
        <v>172.33832894765945</v>
      </c>
      <c r="C210" s="69">
        <f t="shared" ref="C210:H210" si="35">SUM(C189:C205)</f>
        <v>36.924520390211498</v>
      </c>
      <c r="D210" s="69">
        <f t="shared" si="35"/>
        <v>2636.6689519942456</v>
      </c>
      <c r="E210" s="69">
        <f t="shared" si="35"/>
        <v>411.01097331213617</v>
      </c>
      <c r="F210" s="69">
        <f>SUM(F189:F205)</f>
        <v>0</v>
      </c>
      <c r="G210" s="69">
        <f t="shared" si="35"/>
        <v>36.056628435948802</v>
      </c>
      <c r="H210" s="70">
        <f t="shared" si="35"/>
        <v>1.0575138730783848</v>
      </c>
      <c r="I210" s="40">
        <f>SUM(I189:I205)</f>
        <v>3294.0569169532796</v>
      </c>
    </row>
    <row r="211" spans="1:10" s="13" customFormat="1" ht="15" thickBot="1">
      <c r="A211" s="32" t="s">
        <v>83</v>
      </c>
      <c r="B211" s="49">
        <f>B210/$I$210</f>
        <v>5.2317957246184328E-2</v>
      </c>
      <c r="C211" s="49">
        <f t="shared" ref="C211:I211" si="36">C210/$I$210</f>
        <v>1.1209436060492699E-2</v>
      </c>
      <c r="D211" s="49">
        <f t="shared" si="36"/>
        <v>0.80043211713322138</v>
      </c>
      <c r="E211" s="49">
        <f t="shared" si="36"/>
        <v>0.12477348864156425</v>
      </c>
      <c r="F211" s="49">
        <f t="shared" si="36"/>
        <v>0</v>
      </c>
      <c r="G211" s="49">
        <f t="shared" si="36"/>
        <v>1.0945964002740454E-2</v>
      </c>
      <c r="H211" s="71">
        <f t="shared" si="36"/>
        <v>3.2103691579697858E-4</v>
      </c>
      <c r="I211" s="50">
        <f t="shared" si="36"/>
        <v>1</v>
      </c>
      <c r="J211" s="5"/>
    </row>
    <row r="212" spans="1:1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1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1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1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1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7">SUM(B216:H216)</f>
        <v>0</v>
      </c>
    </row>
    <row r="217" spans="1:10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7"/>
        <v>0</v>
      </c>
    </row>
    <row r="218" spans="1:10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7"/>
        <v>0</v>
      </c>
    </row>
    <row r="219" spans="1:10" ht="15">
      <c r="A219" s="29" t="s">
        <v>16</v>
      </c>
      <c r="B219" s="44">
        <v>7.2248018956549469</v>
      </c>
      <c r="C219" s="44">
        <v>3.7021831819042341</v>
      </c>
      <c r="D219" s="44">
        <v>16.851529881253196</v>
      </c>
      <c r="E219" s="44">
        <v>0</v>
      </c>
      <c r="F219" s="457"/>
      <c r="G219" s="44">
        <v>0</v>
      </c>
      <c r="H219" s="45">
        <v>0</v>
      </c>
      <c r="I219" s="40">
        <f t="shared" si="37"/>
        <v>27.778514958812377</v>
      </c>
    </row>
    <row r="220" spans="1:10" ht="15">
      <c r="A220" s="28" t="s">
        <v>64</v>
      </c>
      <c r="B220" s="41">
        <v>0.2034101885637507</v>
      </c>
      <c r="C220" s="41">
        <v>0</v>
      </c>
      <c r="D220" s="41">
        <v>5.4925450271743739E-2</v>
      </c>
      <c r="E220" s="41">
        <v>0</v>
      </c>
      <c r="F220" s="457"/>
      <c r="G220" s="41">
        <v>0</v>
      </c>
      <c r="H220" s="42">
        <v>0</v>
      </c>
      <c r="I220" s="43">
        <f t="shared" si="37"/>
        <v>0.25833563883549443</v>
      </c>
    </row>
    <row r="221" spans="1:10" ht="15">
      <c r="A221" s="29" t="s">
        <v>54</v>
      </c>
      <c r="B221" s="44">
        <v>0</v>
      </c>
      <c r="C221" s="44">
        <v>0</v>
      </c>
      <c r="D221" s="44">
        <v>0</v>
      </c>
      <c r="E221" s="44">
        <v>3.3133552180037579E-3</v>
      </c>
      <c r="F221" s="457"/>
      <c r="G221" s="44">
        <v>0</v>
      </c>
      <c r="H221" s="45">
        <v>0</v>
      </c>
      <c r="I221" s="40">
        <f t="shared" si="37"/>
        <v>3.3133552180037579E-3</v>
      </c>
    </row>
    <row r="222" spans="1:10" ht="15">
      <c r="A222" s="28" t="s">
        <v>12</v>
      </c>
      <c r="B222" s="41">
        <v>0</v>
      </c>
      <c r="C222" s="41">
        <v>0</v>
      </c>
      <c r="D222" s="41">
        <v>0</v>
      </c>
      <c r="E222" s="41">
        <v>0.38503374530951318</v>
      </c>
      <c r="F222" s="457"/>
      <c r="G222" s="41">
        <v>0</v>
      </c>
      <c r="H222" s="42">
        <v>0</v>
      </c>
      <c r="I222" s="43">
        <f t="shared" si="37"/>
        <v>0.38503374530951318</v>
      </c>
    </row>
    <row r="223" spans="1:10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7"/>
        <v>0</v>
      </c>
    </row>
    <row r="224" spans="1:10" ht="15">
      <c r="A224" s="28" t="s">
        <v>17</v>
      </c>
      <c r="B224" s="41">
        <v>3.505402823074923</v>
      </c>
      <c r="C224" s="41">
        <v>0</v>
      </c>
      <c r="D224" s="41">
        <v>13.884777482262921</v>
      </c>
      <c r="E224" s="41">
        <v>0.73381969466215968</v>
      </c>
      <c r="F224" s="457"/>
      <c r="G224" s="41">
        <v>0</v>
      </c>
      <c r="H224" s="42">
        <v>0</v>
      </c>
      <c r="I224" s="43">
        <f t="shared" si="37"/>
        <v>18.124000000000002</v>
      </c>
    </row>
    <row r="225" spans="1:10" ht="15">
      <c r="A225" s="29" t="s">
        <v>139</v>
      </c>
      <c r="B225" s="44">
        <v>0.26799681011567716</v>
      </c>
      <c r="C225" s="44">
        <v>1.7267203911191203E-3</v>
      </c>
      <c r="D225" s="44">
        <v>0.48155358898068901</v>
      </c>
      <c r="E225" s="44">
        <v>0.23252395354442398</v>
      </c>
      <c r="F225" s="457"/>
      <c r="G225" s="44">
        <v>0</v>
      </c>
      <c r="H225" s="45">
        <v>0</v>
      </c>
      <c r="I225" s="40">
        <f>SUM(B225:H225)</f>
        <v>0.98380107303190922</v>
      </c>
    </row>
    <row r="226" spans="1:10" ht="15">
      <c r="A226" s="28" t="s">
        <v>25</v>
      </c>
      <c r="B226" s="41">
        <v>3.3007794494887546</v>
      </c>
      <c r="C226" s="41">
        <v>3.6930615108919609E-2</v>
      </c>
      <c r="D226" s="41">
        <v>10.047181741129117</v>
      </c>
      <c r="E226" s="41">
        <v>17.425843699064956</v>
      </c>
      <c r="F226" s="457"/>
      <c r="G226" s="41">
        <v>4.0662995382926539</v>
      </c>
      <c r="H226" s="42">
        <v>0.46126896210589524</v>
      </c>
      <c r="I226" s="43">
        <f t="shared" si="37"/>
        <v>35.338304005190302</v>
      </c>
    </row>
    <row r="227" spans="1:10" ht="15">
      <c r="A227" s="29" t="s">
        <v>24</v>
      </c>
      <c r="B227" s="44">
        <v>9.6890060957303653E-2</v>
      </c>
      <c r="C227" s="44">
        <v>0</v>
      </c>
      <c r="D227" s="44">
        <v>2.6675319210257196E-2</v>
      </c>
      <c r="E227" s="44">
        <v>0</v>
      </c>
      <c r="F227" s="457"/>
      <c r="G227" s="44">
        <v>0</v>
      </c>
      <c r="H227" s="45">
        <v>0</v>
      </c>
      <c r="I227" s="40">
        <f t="shared" si="37"/>
        <v>0.12356538016756086</v>
      </c>
    </row>
    <row r="228" spans="1:10" ht="15">
      <c r="A228" s="28" t="s">
        <v>56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7"/>
        <v>0</v>
      </c>
    </row>
    <row r="229" spans="1:10" ht="15">
      <c r="A229" s="29" t="s">
        <v>22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7"/>
        <v>0</v>
      </c>
    </row>
    <row r="230" spans="1:10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7"/>
        <v>0</v>
      </c>
    </row>
    <row r="231" spans="1:10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7"/>
        <v>0</v>
      </c>
    </row>
    <row r="232" spans="1:10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37"/>
        <v>0</v>
      </c>
    </row>
    <row r="233" spans="1:10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37"/>
        <v>0</v>
      </c>
    </row>
    <row r="234" spans="1:10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37"/>
        <v>0</v>
      </c>
    </row>
    <row r="235" spans="1:10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37"/>
        <v>0</v>
      </c>
    </row>
    <row r="236" spans="1:10" ht="15">
      <c r="A236" s="35" t="s">
        <v>26</v>
      </c>
      <c r="B236" s="69">
        <f>SUM(B215:B231)</f>
        <v>14.599281227855355</v>
      </c>
      <c r="C236" s="69">
        <f t="shared" ref="C236:H236" si="38">SUM(C215:C231)</f>
        <v>3.7408405174042731</v>
      </c>
      <c r="D236" s="69">
        <f t="shared" si="38"/>
        <v>41.346643463107917</v>
      </c>
      <c r="E236" s="69">
        <f t="shared" si="38"/>
        <v>18.780534447799056</v>
      </c>
      <c r="F236" s="69">
        <f>SUM(F215:F231)</f>
        <v>0</v>
      </c>
      <c r="G236" s="69">
        <f t="shared" si="38"/>
        <v>4.0662995382926539</v>
      </c>
      <c r="H236" s="70">
        <f t="shared" si="38"/>
        <v>0.46126896210589524</v>
      </c>
      <c r="I236" s="40">
        <f>SUM(I215:I231)</f>
        <v>82.994868156565175</v>
      </c>
    </row>
    <row r="237" spans="1:10" s="13" customFormat="1" ht="15" thickBot="1">
      <c r="A237" s="32" t="s">
        <v>83</v>
      </c>
      <c r="B237" s="49">
        <f>B236/$I$236</f>
        <v>0.17590583071129925</v>
      </c>
      <c r="C237" s="49">
        <f t="shared" ref="C237:I237" si="39">C236/$I$236</f>
        <v>4.5073154527426766E-2</v>
      </c>
      <c r="D237" s="49">
        <f t="shared" si="39"/>
        <v>0.49818313326445424</v>
      </c>
      <c r="E237" s="49">
        <f t="shared" si="39"/>
        <v>0.226285490475997</v>
      </c>
      <c r="F237" s="49">
        <f t="shared" si="39"/>
        <v>0</v>
      </c>
      <c r="G237" s="49">
        <f t="shared" si="39"/>
        <v>4.8994590010334224E-2</v>
      </c>
      <c r="H237" s="71">
        <f t="shared" si="39"/>
        <v>5.5578010104882286E-3</v>
      </c>
      <c r="I237" s="50">
        <f t="shared" si="39"/>
        <v>1</v>
      </c>
      <c r="J237" s="5"/>
    </row>
    <row r="238" spans="1:10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10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10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0">SUM(B242:H242)</f>
        <v>0</v>
      </c>
    </row>
    <row r="243" spans="1:9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0"/>
        <v>0</v>
      </c>
    </row>
    <row r="244" spans="1:9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40"/>
        <v>0</v>
      </c>
    </row>
    <row r="245" spans="1:9" ht="15">
      <c r="A245" s="29" t="s">
        <v>16</v>
      </c>
      <c r="B245" s="44">
        <v>108.03071062001807</v>
      </c>
      <c r="C245" s="44">
        <v>0.30835279134205834</v>
      </c>
      <c r="D245" s="44">
        <v>16.802226226129161</v>
      </c>
      <c r="E245" s="44">
        <v>0</v>
      </c>
      <c r="F245" s="457"/>
      <c r="G245" s="44">
        <v>0</v>
      </c>
      <c r="H245" s="45">
        <v>0</v>
      </c>
      <c r="I245" s="40">
        <f t="shared" si="40"/>
        <v>125.14128963748929</v>
      </c>
    </row>
    <row r="246" spans="1:9" ht="15">
      <c r="A246" s="28" t="s">
        <v>64</v>
      </c>
      <c r="B246" s="41">
        <v>52.006860703364985</v>
      </c>
      <c r="C246" s="41">
        <v>0.18768703323819599</v>
      </c>
      <c r="D246" s="41">
        <v>13.481446404797074</v>
      </c>
      <c r="E246" s="41">
        <v>0</v>
      </c>
      <c r="F246" s="457"/>
      <c r="G246" s="41">
        <v>0</v>
      </c>
      <c r="H246" s="42">
        <v>0</v>
      </c>
      <c r="I246" s="43">
        <f t="shared" si="40"/>
        <v>65.675994141400253</v>
      </c>
    </row>
    <row r="247" spans="1:9" ht="15">
      <c r="A247" s="29" t="s">
        <v>54</v>
      </c>
      <c r="B247" s="44">
        <v>0</v>
      </c>
      <c r="C247" s="44">
        <v>0</v>
      </c>
      <c r="D247" s="44">
        <v>0</v>
      </c>
      <c r="E247" s="44">
        <v>0.93413151806749428</v>
      </c>
      <c r="F247" s="457"/>
      <c r="G247" s="44">
        <v>0</v>
      </c>
      <c r="H247" s="45">
        <v>0</v>
      </c>
      <c r="I247" s="40">
        <f t="shared" si="40"/>
        <v>0.93413151806749428</v>
      </c>
    </row>
    <row r="248" spans="1:9" ht="15">
      <c r="A248" s="28" t="s">
        <v>12</v>
      </c>
      <c r="B248" s="41">
        <v>0</v>
      </c>
      <c r="C248" s="41">
        <v>0</v>
      </c>
      <c r="D248" s="41">
        <v>0</v>
      </c>
      <c r="E248" s="41">
        <v>0.11984394276478925</v>
      </c>
      <c r="F248" s="457"/>
      <c r="G248" s="41">
        <v>0</v>
      </c>
      <c r="H248" s="42">
        <v>0</v>
      </c>
      <c r="I248" s="43">
        <f t="shared" si="40"/>
        <v>0.11984394276478925</v>
      </c>
    </row>
    <row r="249" spans="1:9" ht="15">
      <c r="A249" s="29" t="s">
        <v>55</v>
      </c>
      <c r="B249" s="44">
        <v>0</v>
      </c>
      <c r="C249" s="44">
        <v>0</v>
      </c>
      <c r="D249" s="44">
        <v>0</v>
      </c>
      <c r="E249" s="44">
        <v>0</v>
      </c>
      <c r="F249" s="457"/>
      <c r="G249" s="44">
        <v>0</v>
      </c>
      <c r="H249" s="45">
        <v>0</v>
      </c>
      <c r="I249" s="40">
        <f t="shared" si="40"/>
        <v>0</v>
      </c>
    </row>
    <row r="250" spans="1:9" ht="15">
      <c r="A250" s="28" t="s">
        <v>17</v>
      </c>
      <c r="B250" s="41">
        <v>10.347362666413618</v>
      </c>
      <c r="C250" s="41">
        <v>0.3117561485741</v>
      </c>
      <c r="D250" s="41">
        <v>12.517809188593034</v>
      </c>
      <c r="E250" s="41">
        <v>0.22171664933886129</v>
      </c>
      <c r="F250" s="457"/>
      <c r="G250" s="41">
        <v>0</v>
      </c>
      <c r="H250" s="42">
        <v>0</v>
      </c>
      <c r="I250" s="43">
        <f t="shared" si="40"/>
        <v>23.398644652919614</v>
      </c>
    </row>
    <row r="251" spans="1:9" ht="15">
      <c r="A251" s="29" t="s">
        <v>139</v>
      </c>
      <c r="B251" s="44">
        <v>140.87662680475725</v>
      </c>
      <c r="C251" s="44">
        <v>7.0591927703754234</v>
      </c>
      <c r="D251" s="44">
        <v>114.03152238213538</v>
      </c>
      <c r="E251" s="44">
        <v>0.26372787045853369</v>
      </c>
      <c r="F251" s="457"/>
      <c r="G251" s="44">
        <v>0</v>
      </c>
      <c r="H251" s="45">
        <v>0</v>
      </c>
      <c r="I251" s="40">
        <f>SUM(B251:H251)</f>
        <v>262.23106982772657</v>
      </c>
    </row>
    <row r="252" spans="1:9" ht="15">
      <c r="A252" s="28" t="s">
        <v>25</v>
      </c>
      <c r="B252" s="41">
        <v>22.99294358760201</v>
      </c>
      <c r="C252" s="41">
        <v>0.84334804865621649</v>
      </c>
      <c r="D252" s="41">
        <v>77.224336200843709</v>
      </c>
      <c r="E252" s="41">
        <v>130.92690037704855</v>
      </c>
      <c r="F252" s="457"/>
      <c r="G252" s="41">
        <v>91.470472664611421</v>
      </c>
      <c r="H252" s="42">
        <v>4.1259195237313087</v>
      </c>
      <c r="I252" s="43">
        <f t="shared" si="40"/>
        <v>327.58392040249316</v>
      </c>
    </row>
    <row r="253" spans="1:9" ht="15">
      <c r="A253" s="29" t="s">
        <v>24</v>
      </c>
      <c r="B253" s="44">
        <v>50.283903140358916</v>
      </c>
      <c r="C253" s="44">
        <v>0</v>
      </c>
      <c r="D253" s="44">
        <v>0.91064759353538527</v>
      </c>
      <c r="E253" s="44">
        <v>0</v>
      </c>
      <c r="F253" s="457"/>
      <c r="G253" s="44">
        <v>0</v>
      </c>
      <c r="H253" s="45">
        <v>0</v>
      </c>
      <c r="I253" s="40">
        <f t="shared" si="40"/>
        <v>51.194550733894303</v>
      </c>
    </row>
    <row r="254" spans="1:9" ht="15">
      <c r="A254" s="28" t="s">
        <v>56</v>
      </c>
      <c r="B254" s="41">
        <v>1.2462768375909974</v>
      </c>
      <c r="C254" s="41">
        <v>0.24242712627164265</v>
      </c>
      <c r="D254" s="41">
        <v>0.44211633970512321</v>
      </c>
      <c r="E254" s="41">
        <v>0</v>
      </c>
      <c r="F254" s="457"/>
      <c r="G254" s="41">
        <v>0</v>
      </c>
      <c r="H254" s="42">
        <v>0</v>
      </c>
      <c r="I254" s="43">
        <f t="shared" si="40"/>
        <v>1.9308203035677631</v>
      </c>
    </row>
    <row r="255" spans="1:9" ht="15">
      <c r="A255" s="29" t="s">
        <v>22</v>
      </c>
      <c r="B255" s="44">
        <v>0.37256740022080564</v>
      </c>
      <c r="C255" s="44">
        <v>0</v>
      </c>
      <c r="D255" s="44">
        <v>0.26701107093055459</v>
      </c>
      <c r="E255" s="44">
        <v>0</v>
      </c>
      <c r="F255" s="457"/>
      <c r="G255" s="44">
        <v>0</v>
      </c>
      <c r="H255" s="45">
        <v>0</v>
      </c>
      <c r="I255" s="40">
        <f t="shared" si="40"/>
        <v>0.63957847115136024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0"/>
        <v>0</v>
      </c>
    </row>
    <row r="257" spans="1:10" ht="15">
      <c r="A257" s="30" t="s">
        <v>60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0"/>
        <v>0</v>
      </c>
    </row>
    <row r="258" spans="1:10">
      <c r="A258" s="57" t="s">
        <v>23</v>
      </c>
      <c r="B258" s="61">
        <v>0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40"/>
        <v>0</v>
      </c>
    </row>
    <row r="259" spans="1:10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40"/>
        <v>0</v>
      </c>
    </row>
    <row r="260" spans="1:10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40"/>
        <v>0</v>
      </c>
    </row>
    <row r="261" spans="1:10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40"/>
        <v>0</v>
      </c>
    </row>
    <row r="262" spans="1:10" ht="15">
      <c r="A262" s="35" t="s">
        <v>26</v>
      </c>
      <c r="B262" s="69">
        <f>SUM(B241:B257)</f>
        <v>386.15725176032663</v>
      </c>
      <c r="C262" s="69">
        <f t="shared" ref="C262:H262" si="41">SUM(C241:C257)</f>
        <v>8.9527639184576362</v>
      </c>
      <c r="D262" s="69">
        <f t="shared" si="41"/>
        <v>235.67711540666943</v>
      </c>
      <c r="E262" s="69">
        <f t="shared" si="41"/>
        <v>132.46632035767823</v>
      </c>
      <c r="F262" s="69">
        <f>SUM(F241:F257)</f>
        <v>0</v>
      </c>
      <c r="G262" s="69">
        <f t="shared" si="41"/>
        <v>91.470472664611421</v>
      </c>
      <c r="H262" s="70">
        <f t="shared" si="41"/>
        <v>4.1259195237313087</v>
      </c>
      <c r="I262" s="40">
        <f>SUM(I241:I257)</f>
        <v>858.84984363147464</v>
      </c>
    </row>
    <row r="263" spans="1:10" s="13" customFormat="1" ht="15" thickBot="1">
      <c r="A263" s="32" t="s">
        <v>83</v>
      </c>
      <c r="B263" s="49">
        <f>B262/$I$262</f>
        <v>0.4496213798299572</v>
      </c>
      <c r="C263" s="49">
        <f t="shared" ref="C263:I263" si="42">C262/$I$262</f>
        <v>1.0424131744150602E-2</v>
      </c>
      <c r="D263" s="49">
        <f t="shared" si="42"/>
        <v>0.27441015115070166</v>
      </c>
      <c r="E263" s="49">
        <f t="shared" si="42"/>
        <v>0.1542368801018475</v>
      </c>
      <c r="F263" s="49">
        <f t="shared" si="42"/>
        <v>0</v>
      </c>
      <c r="G263" s="49">
        <f t="shared" si="42"/>
        <v>0.1065034514972336</v>
      </c>
      <c r="H263" s="71">
        <f t="shared" si="42"/>
        <v>4.8040056761094393E-3</v>
      </c>
      <c r="I263" s="50">
        <f t="shared" si="42"/>
        <v>1</v>
      </c>
      <c r="J263" s="5"/>
    </row>
    <row r="264" spans="1:1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1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1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10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10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3">SUM(B268:H268)</f>
        <v>0</v>
      </c>
    </row>
    <row r="269" spans="1:10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3"/>
        <v>0</v>
      </c>
    </row>
    <row r="270" spans="1:10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3"/>
        <v>0</v>
      </c>
    </row>
    <row r="271" spans="1:10" ht="15">
      <c r="A271" s="29" t="s">
        <v>16</v>
      </c>
      <c r="B271" s="44">
        <v>12.366831731761446</v>
      </c>
      <c r="C271" s="44">
        <v>24.282090628210565</v>
      </c>
      <c r="D271" s="44">
        <v>10.443519626278313</v>
      </c>
      <c r="E271" s="44">
        <v>0</v>
      </c>
      <c r="F271" s="457"/>
      <c r="G271" s="44">
        <v>0</v>
      </c>
      <c r="H271" s="45">
        <v>0</v>
      </c>
      <c r="I271" s="40">
        <f t="shared" si="43"/>
        <v>47.092441986250321</v>
      </c>
    </row>
    <row r="272" spans="1:10" ht="15">
      <c r="A272" s="28" t="s">
        <v>64</v>
      </c>
      <c r="B272" s="41">
        <v>3.4193035480652116</v>
      </c>
      <c r="C272" s="41">
        <v>0.33536001994216924</v>
      </c>
      <c r="D272" s="41">
        <v>11.869957787501891</v>
      </c>
      <c r="E272" s="41">
        <v>0.23739430608001919</v>
      </c>
      <c r="F272" s="457"/>
      <c r="G272" s="41">
        <v>0</v>
      </c>
      <c r="H272" s="42">
        <v>0</v>
      </c>
      <c r="I272" s="43">
        <f t="shared" si="43"/>
        <v>15.86201566158929</v>
      </c>
    </row>
    <row r="273" spans="1:9" ht="15">
      <c r="A273" s="29" t="s">
        <v>54</v>
      </c>
      <c r="B273" s="44">
        <v>6.5688013093832766E-5</v>
      </c>
      <c r="C273" s="44">
        <v>0</v>
      </c>
      <c r="D273" s="44">
        <v>0</v>
      </c>
      <c r="E273" s="44">
        <v>14.398016589708526</v>
      </c>
      <c r="F273" s="457"/>
      <c r="G273" s="44">
        <v>0</v>
      </c>
      <c r="H273" s="45">
        <v>0</v>
      </c>
      <c r="I273" s="40">
        <f t="shared" si="43"/>
        <v>14.39808227772162</v>
      </c>
    </row>
    <row r="274" spans="1:9" ht="15">
      <c r="A274" s="28" t="s">
        <v>12</v>
      </c>
      <c r="B274" s="41">
        <v>4.4481439972728832E-5</v>
      </c>
      <c r="C274" s="41">
        <v>0</v>
      </c>
      <c r="D274" s="41">
        <v>0</v>
      </c>
      <c r="E274" s="41">
        <v>9.2699232413134998E-3</v>
      </c>
      <c r="F274" s="457"/>
      <c r="G274" s="41">
        <v>0</v>
      </c>
      <c r="H274" s="42">
        <v>0</v>
      </c>
      <c r="I274" s="43">
        <f t="shared" si="43"/>
        <v>9.3144046812862289E-3</v>
      </c>
    </row>
    <row r="275" spans="1:9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43"/>
        <v>0</v>
      </c>
    </row>
    <row r="276" spans="1:9" ht="15">
      <c r="A276" s="28" t="s">
        <v>17</v>
      </c>
      <c r="B276" s="41">
        <v>4.5715129202730121E-3</v>
      </c>
      <c r="C276" s="41">
        <v>0</v>
      </c>
      <c r="D276" s="41">
        <v>5.1536378958732261E-2</v>
      </c>
      <c r="E276" s="41">
        <v>0</v>
      </c>
      <c r="F276" s="457"/>
      <c r="G276" s="41">
        <v>0</v>
      </c>
      <c r="H276" s="42">
        <v>0</v>
      </c>
      <c r="I276" s="43">
        <f t="shared" si="43"/>
        <v>5.6107891879005271E-2</v>
      </c>
    </row>
    <row r="277" spans="1:9" ht="15">
      <c r="A277" s="29" t="s">
        <v>139</v>
      </c>
      <c r="B277" s="44">
        <v>30.804018259266197</v>
      </c>
      <c r="C277" s="44">
        <v>4.710608878412363</v>
      </c>
      <c r="D277" s="44">
        <v>17.682598722507539</v>
      </c>
      <c r="E277" s="44">
        <v>0</v>
      </c>
      <c r="F277" s="457"/>
      <c r="G277" s="44">
        <v>0</v>
      </c>
      <c r="H277" s="45">
        <v>0</v>
      </c>
      <c r="I277" s="40">
        <f>SUM(B277:H277)</f>
        <v>53.197225860186094</v>
      </c>
    </row>
    <row r="278" spans="1:9" ht="15">
      <c r="A278" s="28" t="s">
        <v>25</v>
      </c>
      <c r="B278" s="41">
        <v>0.3091171426862091</v>
      </c>
      <c r="C278" s="41">
        <v>0</v>
      </c>
      <c r="D278" s="41">
        <v>28.447429083081676</v>
      </c>
      <c r="E278" s="41">
        <v>32.483389453101196</v>
      </c>
      <c r="F278" s="457"/>
      <c r="G278" s="41">
        <v>0.79168304129272571</v>
      </c>
      <c r="H278" s="42">
        <v>0</v>
      </c>
      <c r="I278" s="43">
        <f t="shared" si="43"/>
        <v>62.031618720161809</v>
      </c>
    </row>
    <row r="279" spans="1:9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3"/>
        <v>0</v>
      </c>
    </row>
    <row r="280" spans="1:9" ht="15">
      <c r="A280" s="28" t="s">
        <v>56</v>
      </c>
      <c r="B280" s="41">
        <v>8.2880387254917295E-2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3"/>
        <v>8.2880387254917295E-2</v>
      </c>
    </row>
    <row r="281" spans="1:9" ht="15">
      <c r="A281" s="29" t="s">
        <v>21</v>
      </c>
      <c r="B281" s="44">
        <v>5.198073068252651E-3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3"/>
        <v>5.198073068252651E-3</v>
      </c>
    </row>
    <row r="282" spans="1:9" ht="15">
      <c r="A282" s="28" t="s">
        <v>22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3"/>
        <v>0</v>
      </c>
    </row>
    <row r="283" spans="1:9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3"/>
        <v>0</v>
      </c>
    </row>
    <row r="284" spans="1:9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43"/>
        <v>0</v>
      </c>
    </row>
    <row r="285" spans="1:9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43"/>
        <v>0</v>
      </c>
    </row>
    <row r="286" spans="1:9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43"/>
        <v>0</v>
      </c>
    </row>
    <row r="287" spans="1:9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43"/>
        <v>0</v>
      </c>
    </row>
    <row r="288" spans="1:9" ht="15">
      <c r="A288" s="35" t="s">
        <v>26</v>
      </c>
      <c r="B288" s="69">
        <f>SUM(B267:B283)</f>
        <v>46.992030824475577</v>
      </c>
      <c r="C288" s="69">
        <f t="shared" ref="C288:H288" si="44">SUM(C267:C283)</f>
        <v>29.328059526565095</v>
      </c>
      <c r="D288" s="69">
        <f t="shared" si="44"/>
        <v>68.495041598328157</v>
      </c>
      <c r="E288" s="69">
        <f t="shared" si="44"/>
        <v>47.128070272131055</v>
      </c>
      <c r="F288" s="69">
        <f>SUM(F267:F283)</f>
        <v>0</v>
      </c>
      <c r="G288" s="69">
        <f t="shared" si="44"/>
        <v>0.79168304129272571</v>
      </c>
      <c r="H288" s="70">
        <f t="shared" si="44"/>
        <v>0</v>
      </c>
      <c r="I288" s="40">
        <f>SUM(I267:I283)</f>
        <v>192.73488526279257</v>
      </c>
    </row>
    <row r="289" spans="1:10" s="13" customFormat="1" ht="15" thickBot="1">
      <c r="A289" s="32" t="s">
        <v>83</v>
      </c>
      <c r="B289" s="49">
        <f>B288/$I$288</f>
        <v>0.24381694450593255</v>
      </c>
      <c r="C289" s="49">
        <f t="shared" ref="C289:I289" si="45">C288/$I$288</f>
        <v>0.15216788328992184</v>
      </c>
      <c r="D289" s="49">
        <f t="shared" si="45"/>
        <v>0.35538476340147596</v>
      </c>
      <c r="E289" s="49">
        <f t="shared" si="45"/>
        <v>0.24452278168465602</v>
      </c>
      <c r="F289" s="49">
        <f t="shared" si="45"/>
        <v>0</v>
      </c>
      <c r="G289" s="49">
        <f t="shared" si="45"/>
        <v>4.1076271180138036E-3</v>
      </c>
      <c r="H289" s="71">
        <f t="shared" si="45"/>
        <v>0</v>
      </c>
      <c r="I289" s="50">
        <f t="shared" si="45"/>
        <v>1</v>
      </c>
      <c r="J289" s="5"/>
    </row>
    <row r="290" spans="1:1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1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1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10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1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6">SUM(B294:H294)</f>
        <v>0</v>
      </c>
    </row>
    <row r="295" spans="1:10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6"/>
        <v>0</v>
      </c>
    </row>
    <row r="296" spans="1:10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6"/>
        <v>0</v>
      </c>
    </row>
    <row r="297" spans="1:10" ht="15">
      <c r="A297" s="29" t="s">
        <v>16</v>
      </c>
      <c r="B297" s="44">
        <v>39.87578524216034</v>
      </c>
      <c r="C297" s="44">
        <v>135.79263368503308</v>
      </c>
      <c r="D297" s="44">
        <v>11.079075023951507</v>
      </c>
      <c r="E297" s="44">
        <v>0</v>
      </c>
      <c r="F297" s="457"/>
      <c r="G297" s="44">
        <v>0</v>
      </c>
      <c r="H297" s="45">
        <v>0</v>
      </c>
      <c r="I297" s="40">
        <f t="shared" si="46"/>
        <v>186.74749395114492</v>
      </c>
    </row>
    <row r="298" spans="1:10" ht="15">
      <c r="A298" s="28" t="s">
        <v>64</v>
      </c>
      <c r="B298" s="41">
        <v>80.956914034119436</v>
      </c>
      <c r="C298" s="41">
        <v>39.559824043362433</v>
      </c>
      <c r="D298" s="41">
        <v>8.6594357703593747</v>
      </c>
      <c r="E298" s="41">
        <v>0.13016607175899531</v>
      </c>
      <c r="F298" s="457"/>
      <c r="G298" s="41">
        <v>0</v>
      </c>
      <c r="H298" s="42">
        <v>0</v>
      </c>
      <c r="I298" s="43">
        <f t="shared" si="46"/>
        <v>129.30633991960025</v>
      </c>
    </row>
    <row r="299" spans="1:10" ht="15">
      <c r="A299" s="29" t="s">
        <v>54</v>
      </c>
      <c r="B299" s="44">
        <v>0</v>
      </c>
      <c r="C299" s="44">
        <v>0</v>
      </c>
      <c r="D299" s="44">
        <v>0</v>
      </c>
      <c r="E299" s="44">
        <v>0.53175501405370507</v>
      </c>
      <c r="F299" s="457"/>
      <c r="G299" s="44">
        <v>0</v>
      </c>
      <c r="H299" s="45">
        <v>0</v>
      </c>
      <c r="I299" s="40">
        <f t="shared" si="46"/>
        <v>0.53175501405370507</v>
      </c>
    </row>
    <row r="300" spans="1:10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46"/>
        <v>0</v>
      </c>
    </row>
    <row r="301" spans="1:10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6"/>
        <v>0</v>
      </c>
    </row>
    <row r="302" spans="1:10" ht="15">
      <c r="A302" s="28" t="s">
        <v>17</v>
      </c>
      <c r="B302" s="41">
        <v>0.87517327277823675</v>
      </c>
      <c r="C302" s="41">
        <v>11.926626710976882</v>
      </c>
      <c r="D302" s="41">
        <v>7.9852530165538855</v>
      </c>
      <c r="E302" s="41">
        <v>7.3273877102547642</v>
      </c>
      <c r="F302" s="457"/>
      <c r="G302" s="41">
        <v>0</v>
      </c>
      <c r="H302" s="42">
        <v>0</v>
      </c>
      <c r="I302" s="43">
        <f t="shared" si="46"/>
        <v>28.11444071056377</v>
      </c>
    </row>
    <row r="303" spans="1:10" ht="15">
      <c r="A303" s="29" t="s">
        <v>139</v>
      </c>
      <c r="B303" s="44">
        <v>16.435097719472363</v>
      </c>
      <c r="C303" s="44">
        <v>262.99437401993396</v>
      </c>
      <c r="D303" s="44">
        <v>35.025189796599413</v>
      </c>
      <c r="E303" s="44">
        <v>0.9023216462195468</v>
      </c>
      <c r="F303" s="457"/>
      <c r="G303" s="44">
        <v>0</v>
      </c>
      <c r="H303" s="45">
        <v>0</v>
      </c>
      <c r="I303" s="40">
        <f>SUM(B303:H303)</f>
        <v>315.35698318222529</v>
      </c>
    </row>
    <row r="304" spans="1:10" ht="15">
      <c r="A304" s="28" t="s">
        <v>25</v>
      </c>
      <c r="B304" s="41">
        <v>17.635085873865567</v>
      </c>
      <c r="C304" s="41">
        <v>4.2877951191061792</v>
      </c>
      <c r="D304" s="41">
        <v>13.543132991975</v>
      </c>
      <c r="E304" s="41">
        <v>224.19488265724971</v>
      </c>
      <c r="F304" s="457"/>
      <c r="G304" s="41">
        <v>19.063371859564107</v>
      </c>
      <c r="H304" s="42">
        <v>4.2059795329198325E-2</v>
      </c>
      <c r="I304" s="43">
        <f t="shared" si="46"/>
        <v>278.76632829708973</v>
      </c>
    </row>
    <row r="305" spans="1:10" ht="15">
      <c r="A305" s="29" t="s">
        <v>24</v>
      </c>
      <c r="B305" s="44">
        <v>0.22693673720538513</v>
      </c>
      <c r="C305" s="44">
        <v>1.229685552547426</v>
      </c>
      <c r="D305" s="44">
        <v>1.1510085174178697</v>
      </c>
      <c r="E305" s="44">
        <v>0</v>
      </c>
      <c r="F305" s="457"/>
      <c r="G305" s="44">
        <v>0</v>
      </c>
      <c r="H305" s="45">
        <v>0</v>
      </c>
      <c r="I305" s="40">
        <f t="shared" si="46"/>
        <v>2.6076308071706809</v>
      </c>
    </row>
    <row r="306" spans="1:10" ht="15">
      <c r="A306" s="28" t="s">
        <v>56</v>
      </c>
      <c r="B306" s="41">
        <v>1.3214464383028328</v>
      </c>
      <c r="C306" s="41">
        <v>0</v>
      </c>
      <c r="D306" s="41">
        <v>0.31208628649279674</v>
      </c>
      <c r="E306" s="41">
        <v>0</v>
      </c>
      <c r="F306" s="457"/>
      <c r="G306" s="41">
        <v>0</v>
      </c>
      <c r="H306" s="42">
        <v>0</v>
      </c>
      <c r="I306" s="43">
        <f t="shared" si="46"/>
        <v>1.6335327247956295</v>
      </c>
    </row>
    <row r="307" spans="1:10" ht="15">
      <c r="A307" s="29" t="s">
        <v>22</v>
      </c>
      <c r="B307" s="44">
        <v>20.646266525018127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6"/>
        <v>20.646266525018127</v>
      </c>
    </row>
    <row r="308" spans="1:10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6"/>
        <v>0</v>
      </c>
    </row>
    <row r="309" spans="1:10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6"/>
        <v>0</v>
      </c>
    </row>
    <row r="310" spans="1:10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46"/>
        <v>0</v>
      </c>
    </row>
    <row r="311" spans="1:10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46"/>
        <v>0</v>
      </c>
    </row>
    <row r="312" spans="1:10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46"/>
        <v>0</v>
      </c>
    </row>
    <row r="313" spans="1:10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46"/>
        <v>0</v>
      </c>
    </row>
    <row r="314" spans="1:10" ht="15">
      <c r="A314" s="35" t="s">
        <v>26</v>
      </c>
      <c r="B314" s="69">
        <f>SUM(B293:B309)</f>
        <v>177.9727058429223</v>
      </c>
      <c r="C314" s="69">
        <f t="shared" ref="C314:H314" si="47">SUM(C293:C309)</f>
        <v>455.79093913095994</v>
      </c>
      <c r="D314" s="69">
        <f t="shared" si="47"/>
        <v>77.755181403349852</v>
      </c>
      <c r="E314" s="69">
        <f t="shared" si="47"/>
        <v>233.08651309953672</v>
      </c>
      <c r="F314" s="69">
        <f>SUM(F293:F309)</f>
        <v>0</v>
      </c>
      <c r="G314" s="69">
        <f t="shared" si="47"/>
        <v>19.063371859564107</v>
      </c>
      <c r="H314" s="70">
        <f t="shared" si="47"/>
        <v>4.2059795329198325E-2</v>
      </c>
      <c r="I314" s="40">
        <f>SUM(I293:I309)</f>
        <v>963.71077113166223</v>
      </c>
    </row>
    <row r="315" spans="1:10" s="13" customFormat="1" ht="15" thickBot="1">
      <c r="A315" s="32" t="s">
        <v>83</v>
      </c>
      <c r="B315" s="49">
        <f>B314/$I$314</f>
        <v>0.18467439731314123</v>
      </c>
      <c r="C315" s="49">
        <f t="shared" ref="C315:I315" si="48">C314/$I$314</f>
        <v>0.47295407790839122</v>
      </c>
      <c r="D315" s="49">
        <f t="shared" si="48"/>
        <v>8.0683109219630109E-2</v>
      </c>
      <c r="E315" s="49">
        <f t="shared" si="48"/>
        <v>0.24186355500191087</v>
      </c>
      <c r="F315" s="49">
        <f t="shared" si="48"/>
        <v>0</v>
      </c>
      <c r="G315" s="49">
        <f t="shared" si="48"/>
        <v>1.9781216969463205E-2</v>
      </c>
      <c r="H315" s="71">
        <f t="shared" si="48"/>
        <v>4.3643587463288934E-5</v>
      </c>
      <c r="I315" s="50">
        <f t="shared" si="48"/>
        <v>1</v>
      </c>
      <c r="J315" s="5"/>
    </row>
    <row r="316" spans="1:10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10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10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10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10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49">SUM(B320:H320)</f>
        <v>0</v>
      </c>
    </row>
    <row r="321" spans="1:9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49"/>
        <v>0</v>
      </c>
    </row>
    <row r="322" spans="1:9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49"/>
        <v>0</v>
      </c>
    </row>
    <row r="323" spans="1:9" ht="15">
      <c r="A323" s="29" t="s">
        <v>16</v>
      </c>
      <c r="B323" s="44">
        <v>1.4497008250026171</v>
      </c>
      <c r="C323" s="44">
        <v>7.9861850908118237</v>
      </c>
      <c r="D323" s="44">
        <v>2.0566557072764566</v>
      </c>
      <c r="E323" s="44">
        <v>0</v>
      </c>
      <c r="F323" s="457"/>
      <c r="G323" s="44">
        <v>0</v>
      </c>
      <c r="H323" s="45">
        <v>0</v>
      </c>
      <c r="I323" s="40">
        <f t="shared" si="49"/>
        <v>11.492541623090897</v>
      </c>
    </row>
    <row r="324" spans="1:9" ht="15">
      <c r="A324" s="28" t="s">
        <v>64</v>
      </c>
      <c r="B324" s="41">
        <v>11.688741988668403</v>
      </c>
      <c r="C324" s="41">
        <v>13.819396504363722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49"/>
        <v>25.508138493032124</v>
      </c>
    </row>
    <row r="325" spans="1:9" ht="15">
      <c r="A325" s="29" t="s">
        <v>54</v>
      </c>
      <c r="B325" s="44">
        <v>1.9149325878286758E-3</v>
      </c>
      <c r="C325" s="44">
        <v>0.45956661109049302</v>
      </c>
      <c r="D325" s="44">
        <v>0</v>
      </c>
      <c r="E325" s="44">
        <v>0.42277276446035289</v>
      </c>
      <c r="F325" s="457"/>
      <c r="G325" s="44">
        <v>0</v>
      </c>
      <c r="H325" s="45">
        <v>0</v>
      </c>
      <c r="I325" s="40">
        <f t="shared" si="49"/>
        <v>0.88425430813867456</v>
      </c>
    </row>
    <row r="326" spans="1:9" ht="15">
      <c r="A326" s="28" t="s">
        <v>12</v>
      </c>
      <c r="B326" s="41">
        <v>5.2588741691860853E-4</v>
      </c>
      <c r="C326" s="41">
        <v>0</v>
      </c>
      <c r="D326" s="41">
        <v>0</v>
      </c>
      <c r="E326" s="41">
        <v>4.5381903993412388E-2</v>
      </c>
      <c r="F326" s="457"/>
      <c r="G326" s="41">
        <v>0</v>
      </c>
      <c r="H326" s="42">
        <v>0</v>
      </c>
      <c r="I326" s="43">
        <f t="shared" si="49"/>
        <v>4.5907791410330995E-2</v>
      </c>
    </row>
    <row r="327" spans="1:9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49"/>
        <v>0</v>
      </c>
    </row>
    <row r="328" spans="1:9" ht="15">
      <c r="A328" s="28" t="s">
        <v>17</v>
      </c>
      <c r="B328" s="41">
        <v>1.6013231926018754</v>
      </c>
      <c r="C328" s="41">
        <v>0</v>
      </c>
      <c r="D328" s="41">
        <v>8.6768073981245419E-3</v>
      </c>
      <c r="E328" s="41">
        <v>0</v>
      </c>
      <c r="F328" s="457"/>
      <c r="G328" s="41">
        <v>0</v>
      </c>
      <c r="H328" s="42">
        <v>0</v>
      </c>
      <c r="I328" s="43">
        <f t="shared" si="49"/>
        <v>1.6099999999999999</v>
      </c>
    </row>
    <row r="329" spans="1:9" ht="15">
      <c r="A329" s="29" t="s">
        <v>139</v>
      </c>
      <c r="B329" s="44">
        <v>76.076250070989971</v>
      </c>
      <c r="C329" s="44">
        <v>238.3176536965</v>
      </c>
      <c r="D329" s="44">
        <v>65.538108581076983</v>
      </c>
      <c r="E329" s="44">
        <v>36.348768382980367</v>
      </c>
      <c r="F329" s="457"/>
      <c r="G329" s="44">
        <v>0</v>
      </c>
      <c r="H329" s="45">
        <v>0</v>
      </c>
      <c r="I329" s="40">
        <f>SUM(B329:H329)</f>
        <v>416.28078073154734</v>
      </c>
    </row>
    <row r="330" spans="1:9" ht="15">
      <c r="A330" s="28" t="s">
        <v>25</v>
      </c>
      <c r="B330" s="41">
        <v>12.427675849596111</v>
      </c>
      <c r="C330" s="41">
        <v>2.8273449212643231</v>
      </c>
      <c r="D330" s="41">
        <v>6.7855750088639448</v>
      </c>
      <c r="E330" s="41">
        <v>299.12997502293689</v>
      </c>
      <c r="F330" s="457"/>
      <c r="G330" s="41">
        <v>19.956565528017279</v>
      </c>
      <c r="H330" s="42">
        <v>0</v>
      </c>
      <c r="I330" s="43">
        <f t="shared" si="49"/>
        <v>341.12713633067852</v>
      </c>
    </row>
    <row r="331" spans="1:9" ht="15">
      <c r="A331" s="29" t="s">
        <v>24</v>
      </c>
      <c r="B331" s="44">
        <v>3.5098699886039664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49"/>
        <v>3.5098699886039664</v>
      </c>
    </row>
    <row r="332" spans="1:9" ht="15">
      <c r="A332" s="28" t="s">
        <v>56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49"/>
        <v>0</v>
      </c>
    </row>
    <row r="333" spans="1:9" ht="15">
      <c r="A333" s="29" t="s">
        <v>22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49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49"/>
        <v>0</v>
      </c>
    </row>
    <row r="335" spans="1:9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49"/>
        <v>0</v>
      </c>
    </row>
    <row r="336" spans="1:9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49"/>
        <v>0</v>
      </c>
    </row>
    <row r="337" spans="1:10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49"/>
        <v>0</v>
      </c>
    </row>
    <row r="338" spans="1:10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49"/>
        <v>0</v>
      </c>
    </row>
    <row r="339" spans="1:10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49"/>
        <v>0</v>
      </c>
    </row>
    <row r="340" spans="1:10" ht="15">
      <c r="A340" s="35" t="s">
        <v>26</v>
      </c>
      <c r="B340" s="69">
        <f>SUM(B319:B335)</f>
        <v>106.75600273546769</v>
      </c>
      <c r="C340" s="69">
        <f t="shared" ref="C340:H340" si="50">SUM(C319:C335)</f>
        <v>263.41014682403039</v>
      </c>
      <c r="D340" s="69">
        <f t="shared" si="50"/>
        <v>74.389016104615507</v>
      </c>
      <c r="E340" s="69">
        <f t="shared" si="50"/>
        <v>335.94689807437101</v>
      </c>
      <c r="F340" s="69">
        <f>SUM(F319:F335)</f>
        <v>0</v>
      </c>
      <c r="G340" s="69">
        <f t="shared" si="50"/>
        <v>19.956565528017279</v>
      </c>
      <c r="H340" s="70">
        <f t="shared" si="50"/>
        <v>0</v>
      </c>
      <c r="I340" s="40">
        <f>SUM(I319:I335)</f>
        <v>800.45862926650182</v>
      </c>
    </row>
    <row r="341" spans="1:10" s="13" customFormat="1" ht="15" thickBot="1">
      <c r="A341" s="32" t="s">
        <v>83</v>
      </c>
      <c r="B341" s="49">
        <f>B340/$I$340</f>
        <v>0.13336854502186238</v>
      </c>
      <c r="C341" s="49">
        <f t="shared" ref="C341:I341" si="51">C340/$I$340</f>
        <v>0.32907402980389577</v>
      </c>
      <c r="D341" s="49">
        <f t="shared" si="51"/>
        <v>9.2932992892814079E-2</v>
      </c>
      <c r="E341" s="49">
        <f t="shared" si="51"/>
        <v>0.419693018216588</v>
      </c>
      <c r="F341" s="49">
        <f t="shared" si="51"/>
        <v>0</v>
      </c>
      <c r="G341" s="49">
        <f t="shared" si="51"/>
        <v>2.4931414064839837E-2</v>
      </c>
      <c r="H341" s="71">
        <f t="shared" si="51"/>
        <v>0</v>
      </c>
      <c r="I341" s="50">
        <f t="shared" si="51"/>
        <v>1</v>
      </c>
      <c r="J341" s="5"/>
    </row>
    <row r="342" spans="1:1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1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1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10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10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2">SUM(B346:H346)</f>
        <v>0</v>
      </c>
    </row>
    <row r="347" spans="1:10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2"/>
        <v>0</v>
      </c>
    </row>
    <row r="348" spans="1:10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2"/>
        <v>0</v>
      </c>
    </row>
    <row r="349" spans="1:10" ht="15">
      <c r="A349" s="29" t="s">
        <v>16</v>
      </c>
      <c r="B349" s="44">
        <v>7.2888164222471161</v>
      </c>
      <c r="C349" s="44">
        <v>1.0869230824160896</v>
      </c>
      <c r="D349" s="44">
        <v>23.9911783741174</v>
      </c>
      <c r="E349" s="44">
        <v>0</v>
      </c>
      <c r="F349" s="457"/>
      <c r="G349" s="44">
        <v>0</v>
      </c>
      <c r="H349" s="45">
        <v>0</v>
      </c>
      <c r="I349" s="40">
        <f t="shared" si="52"/>
        <v>32.366917878780605</v>
      </c>
    </row>
    <row r="350" spans="1:10" ht="15">
      <c r="A350" s="28" t="s">
        <v>64</v>
      </c>
      <c r="B350" s="41">
        <v>2.6965081737726915</v>
      </c>
      <c r="C350" s="41">
        <v>0</v>
      </c>
      <c r="D350" s="41">
        <v>2.7365746709455756</v>
      </c>
      <c r="E350" s="41">
        <v>0</v>
      </c>
      <c r="F350" s="457"/>
      <c r="G350" s="41">
        <v>0</v>
      </c>
      <c r="H350" s="42">
        <v>0</v>
      </c>
      <c r="I350" s="43">
        <f t="shared" si="52"/>
        <v>5.4330828447182675</v>
      </c>
    </row>
    <row r="351" spans="1:10" ht="15">
      <c r="A351" s="29" t="s">
        <v>54</v>
      </c>
      <c r="B351" s="44">
        <v>0</v>
      </c>
      <c r="C351" s="44">
        <v>0</v>
      </c>
      <c r="D351" s="44">
        <v>0</v>
      </c>
      <c r="E351" s="44">
        <v>7.8706427398005312</v>
      </c>
      <c r="F351" s="457"/>
      <c r="G351" s="44">
        <v>0</v>
      </c>
      <c r="H351" s="45">
        <v>0</v>
      </c>
      <c r="I351" s="40">
        <f t="shared" si="52"/>
        <v>7.8706427398005312</v>
      </c>
    </row>
    <row r="352" spans="1:10" ht="15">
      <c r="A352" s="28" t="s">
        <v>12</v>
      </c>
      <c r="B352" s="41">
        <v>0</v>
      </c>
      <c r="C352" s="41">
        <v>0</v>
      </c>
      <c r="D352" s="41">
        <v>0</v>
      </c>
      <c r="E352" s="41">
        <v>2.9379164842319558E-3</v>
      </c>
      <c r="F352" s="457"/>
      <c r="G352" s="41">
        <v>0</v>
      </c>
      <c r="H352" s="42">
        <v>0</v>
      </c>
      <c r="I352" s="43">
        <f t="shared" si="52"/>
        <v>2.9379164842319558E-3</v>
      </c>
    </row>
    <row r="353" spans="1:10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52"/>
        <v>0</v>
      </c>
    </row>
    <row r="354" spans="1:10" ht="15">
      <c r="A354" s="28" t="s">
        <v>17</v>
      </c>
      <c r="B354" s="41">
        <v>14.314023568492754</v>
      </c>
      <c r="C354" s="41">
        <v>10.74744602934331</v>
      </c>
      <c r="D354" s="41">
        <v>1.5904470631658594E-2</v>
      </c>
      <c r="E354" s="41">
        <v>0</v>
      </c>
      <c r="F354" s="457"/>
      <c r="G354" s="41">
        <v>0</v>
      </c>
      <c r="H354" s="42">
        <v>0</v>
      </c>
      <c r="I354" s="43">
        <f t="shared" si="52"/>
        <v>25.077374068467723</v>
      </c>
    </row>
    <row r="355" spans="1:10" ht="15">
      <c r="A355" s="29" t="s">
        <v>139</v>
      </c>
      <c r="B355" s="44">
        <v>27.119887372133388</v>
      </c>
      <c r="C355" s="44">
        <v>941.03394738099553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>SUM(B355:H355)</f>
        <v>968.15383475312888</v>
      </c>
    </row>
    <row r="356" spans="1:10" ht="15">
      <c r="A356" s="28" t="s">
        <v>25</v>
      </c>
      <c r="B356" s="41">
        <v>7.0319340682362723</v>
      </c>
      <c r="C356" s="41">
        <v>5.84718026227302</v>
      </c>
      <c r="D356" s="41">
        <v>29.801348327084977</v>
      </c>
      <c r="E356" s="41">
        <v>970.92512676092463</v>
      </c>
      <c r="F356" s="457"/>
      <c r="G356" s="41">
        <v>18.760202088354809</v>
      </c>
      <c r="H356" s="42">
        <v>3.110474201799102E-2</v>
      </c>
      <c r="I356" s="43">
        <f t="shared" si="52"/>
        <v>1032.3968962488916</v>
      </c>
    </row>
    <row r="357" spans="1:10" ht="15">
      <c r="A357" s="29" t="s">
        <v>24</v>
      </c>
      <c r="B357" s="44">
        <v>0.90292231109900367</v>
      </c>
      <c r="C357" s="44">
        <v>0</v>
      </c>
      <c r="D357" s="44">
        <v>3.3997399188481419</v>
      </c>
      <c r="E357" s="44">
        <v>0</v>
      </c>
      <c r="F357" s="457"/>
      <c r="G357" s="44">
        <v>0</v>
      </c>
      <c r="H357" s="45">
        <v>0</v>
      </c>
      <c r="I357" s="40">
        <f t="shared" si="52"/>
        <v>4.3026622299471455</v>
      </c>
    </row>
    <row r="358" spans="1:10" ht="15">
      <c r="A358" s="28" t="s">
        <v>56</v>
      </c>
      <c r="B358" s="41">
        <v>37.286347766112009</v>
      </c>
      <c r="C358" s="41">
        <v>7.2529809312480413</v>
      </c>
      <c r="D358" s="41">
        <v>13.227320847260865</v>
      </c>
      <c r="E358" s="41">
        <v>0</v>
      </c>
      <c r="F358" s="457"/>
      <c r="G358" s="41">
        <v>0</v>
      </c>
      <c r="H358" s="42">
        <v>0</v>
      </c>
      <c r="I358" s="43">
        <f t="shared" si="52"/>
        <v>57.766649544620911</v>
      </c>
    </row>
    <row r="359" spans="1:10" ht="15">
      <c r="A359" s="29" t="s">
        <v>22</v>
      </c>
      <c r="B359" s="44">
        <v>123.27600046864725</v>
      </c>
      <c r="C359" s="44">
        <v>668.97120115786561</v>
      </c>
      <c r="D359" s="44">
        <v>336.6042832678815</v>
      </c>
      <c r="E359" s="44">
        <v>0</v>
      </c>
      <c r="F359" s="457"/>
      <c r="G359" s="44">
        <v>0</v>
      </c>
      <c r="H359" s="45">
        <v>0</v>
      </c>
      <c r="I359" s="40">
        <f t="shared" si="52"/>
        <v>1128.8514848943944</v>
      </c>
    </row>
    <row r="360" spans="1:10" ht="15">
      <c r="A360" s="28" t="s">
        <v>21</v>
      </c>
      <c r="B360" s="41">
        <v>0.11098272315942555</v>
      </c>
      <c r="C360" s="41">
        <v>5.9747336214145017</v>
      </c>
      <c r="D360" s="41">
        <v>1.8601882979110793</v>
      </c>
      <c r="E360" s="41">
        <v>0</v>
      </c>
      <c r="F360" s="457"/>
      <c r="G360" s="41">
        <v>0</v>
      </c>
      <c r="H360" s="42">
        <v>0</v>
      </c>
      <c r="I360" s="43">
        <f t="shared" si="52"/>
        <v>7.9459046424850062</v>
      </c>
    </row>
    <row r="361" spans="1:10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2"/>
        <v>0</v>
      </c>
    </row>
    <row r="362" spans="1:10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52"/>
        <v>0</v>
      </c>
    </row>
    <row r="363" spans="1:10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52"/>
        <v>0</v>
      </c>
    </row>
    <row r="364" spans="1:10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52"/>
        <v>0</v>
      </c>
    </row>
    <row r="365" spans="1:10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52"/>
        <v>0</v>
      </c>
    </row>
    <row r="366" spans="1:10" ht="15">
      <c r="A366" s="35" t="s">
        <v>26</v>
      </c>
      <c r="B366" s="69">
        <f>SUM(B345:B361)</f>
        <v>220.02742287389992</v>
      </c>
      <c r="C366" s="69">
        <f t="shared" ref="C366:H366" si="53">SUM(C345:C361)</f>
        <v>1640.9144124655563</v>
      </c>
      <c r="D366" s="69">
        <f t="shared" si="53"/>
        <v>411.63653817468116</v>
      </c>
      <c r="E366" s="69">
        <f t="shared" si="53"/>
        <v>978.79870741720936</v>
      </c>
      <c r="F366" s="69">
        <f>SUM(F345:F361)</f>
        <v>0</v>
      </c>
      <c r="G366" s="69">
        <f t="shared" si="53"/>
        <v>18.760202088354809</v>
      </c>
      <c r="H366" s="70">
        <f t="shared" si="53"/>
        <v>3.110474201799102E-2</v>
      </c>
      <c r="I366" s="40">
        <f>SUM(I345:I361)</f>
        <v>3270.1683877617193</v>
      </c>
    </row>
    <row r="367" spans="1:10" s="13" customFormat="1" ht="15" thickBot="1">
      <c r="A367" s="32" t="s">
        <v>83</v>
      </c>
      <c r="B367" s="49">
        <f>B366/$I$366</f>
        <v>6.7283208931176369E-2</v>
      </c>
      <c r="C367" s="49">
        <f t="shared" ref="C367:I367" si="54">C366/$I$366</f>
        <v>0.50178284965585129</v>
      </c>
      <c r="D367" s="49">
        <f t="shared" si="54"/>
        <v>0.12587625142337933</v>
      </c>
      <c r="E367" s="49">
        <f t="shared" si="54"/>
        <v>0.29931140888043151</v>
      </c>
      <c r="F367" s="49">
        <f t="shared" si="54"/>
        <v>0</v>
      </c>
      <c r="G367" s="49">
        <f t="shared" si="54"/>
        <v>5.7367694454398752E-3</v>
      </c>
      <c r="H367" s="71">
        <f t="shared" si="54"/>
        <v>9.5116637217818596E-6</v>
      </c>
      <c r="I367" s="50">
        <f t="shared" si="54"/>
        <v>1</v>
      </c>
      <c r="J367" s="5"/>
    </row>
    <row r="368" spans="1:10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2.1762218091267268E-2</v>
      </c>
      <c r="C371" s="38">
        <v>2.1762218091267268E-2</v>
      </c>
      <c r="D371" s="38">
        <v>2.1762218091267268E-2</v>
      </c>
      <c r="E371" s="38">
        <v>2.1762218091267268E-2</v>
      </c>
      <c r="F371" s="456"/>
      <c r="G371" s="38">
        <v>0</v>
      </c>
      <c r="H371" s="39">
        <v>0</v>
      </c>
      <c r="I371" s="40">
        <f>SUM(B371:H371)</f>
        <v>8.7048872365069072E-2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5">SUM(B372:H372)</f>
        <v>0</v>
      </c>
    </row>
    <row r="373" spans="1:9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5"/>
        <v>0</v>
      </c>
    </row>
    <row r="374" spans="1:9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5"/>
        <v>0</v>
      </c>
    </row>
    <row r="375" spans="1:9" ht="15">
      <c r="A375" s="29" t="s">
        <v>16</v>
      </c>
      <c r="B375" s="44">
        <v>32.059539344778806</v>
      </c>
      <c r="C375" s="44">
        <v>0.52578807452416909</v>
      </c>
      <c r="D375" s="44">
        <v>29.465672490595502</v>
      </c>
      <c r="E375" s="44">
        <v>2.5514712998518099E-4</v>
      </c>
      <c r="F375" s="457"/>
      <c r="G375" s="44">
        <v>0</v>
      </c>
      <c r="H375" s="45">
        <v>0</v>
      </c>
      <c r="I375" s="40">
        <f t="shared" si="55"/>
        <v>62.051255057028463</v>
      </c>
    </row>
    <row r="376" spans="1:9" ht="15">
      <c r="A376" s="28" t="s">
        <v>64</v>
      </c>
      <c r="B376" s="41">
        <v>146.65816312574648</v>
      </c>
      <c r="C376" s="41">
        <v>0.31416463349642748</v>
      </c>
      <c r="D376" s="41">
        <v>6.5681640689213864E-3</v>
      </c>
      <c r="E376" s="41">
        <v>0.65372785383414289</v>
      </c>
      <c r="F376" s="457"/>
      <c r="G376" s="41">
        <v>0</v>
      </c>
      <c r="H376" s="42">
        <v>0</v>
      </c>
      <c r="I376" s="43">
        <f t="shared" si="55"/>
        <v>147.63262377714597</v>
      </c>
    </row>
    <row r="377" spans="1:9" ht="15">
      <c r="A377" s="29" t="s">
        <v>54</v>
      </c>
      <c r="B377" s="44">
        <v>5.5388663092447615E-4</v>
      </c>
      <c r="C377" s="44">
        <v>5.5388663092447615E-4</v>
      </c>
      <c r="D377" s="44">
        <v>5.5388663092447615E-4</v>
      </c>
      <c r="E377" s="44">
        <v>560.79089236618813</v>
      </c>
      <c r="F377" s="457"/>
      <c r="G377" s="44">
        <v>0</v>
      </c>
      <c r="H377" s="45">
        <v>0</v>
      </c>
      <c r="I377" s="40">
        <f t="shared" si="55"/>
        <v>560.79255402608089</v>
      </c>
    </row>
    <row r="378" spans="1:9" ht="15">
      <c r="A378" s="28" t="s">
        <v>12</v>
      </c>
      <c r="B378" s="41">
        <v>3.3048457180557059E-3</v>
      </c>
      <c r="C378" s="41">
        <v>3.3048457180557059E-3</v>
      </c>
      <c r="D378" s="41">
        <v>3.3048457180557059E-3</v>
      </c>
      <c r="E378" s="41">
        <v>6.2074279010275184</v>
      </c>
      <c r="F378" s="457"/>
      <c r="G378" s="41">
        <v>0</v>
      </c>
      <c r="H378" s="42">
        <v>0</v>
      </c>
      <c r="I378" s="43">
        <f t="shared" si="55"/>
        <v>6.2173424381816851</v>
      </c>
    </row>
    <row r="379" spans="1:9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55"/>
        <v>0</v>
      </c>
    </row>
    <row r="380" spans="1:9" ht="15">
      <c r="A380" s="28" t="s">
        <v>17</v>
      </c>
      <c r="B380" s="41">
        <v>2.760623522924277</v>
      </c>
      <c r="C380" s="41">
        <v>1.2089334435621665E-4</v>
      </c>
      <c r="D380" s="41">
        <v>5.0005225947799889</v>
      </c>
      <c r="E380" s="41">
        <v>1.3368034051671736</v>
      </c>
      <c r="F380" s="457"/>
      <c r="G380" s="41">
        <v>0</v>
      </c>
      <c r="H380" s="42">
        <v>0</v>
      </c>
      <c r="I380" s="43">
        <f t="shared" si="55"/>
        <v>9.0980704162157959</v>
      </c>
    </row>
    <row r="381" spans="1:9" ht="15">
      <c r="A381" s="29" t="s">
        <v>139</v>
      </c>
      <c r="B381" s="44">
        <v>45.317799910039035</v>
      </c>
      <c r="C381" s="44">
        <v>1.5601390445456977</v>
      </c>
      <c r="D381" s="44">
        <v>63.700623203216146</v>
      </c>
      <c r="E381" s="44">
        <v>1.6788173133956787E-2</v>
      </c>
      <c r="F381" s="457"/>
      <c r="G381" s="44">
        <v>0</v>
      </c>
      <c r="H381" s="45">
        <v>0</v>
      </c>
      <c r="I381" s="40">
        <f>SUM(B381:H381)</f>
        <v>110.59535033093485</v>
      </c>
    </row>
    <row r="382" spans="1:9" ht="15">
      <c r="A382" s="28" t="s">
        <v>25</v>
      </c>
      <c r="B382" s="41">
        <v>12.401008822784963</v>
      </c>
      <c r="C382" s="41">
        <v>9.5777877152892765E-3</v>
      </c>
      <c r="D382" s="41">
        <v>3.5361689566929408</v>
      </c>
      <c r="E382" s="41">
        <v>49.643812688729945</v>
      </c>
      <c r="F382" s="457"/>
      <c r="G382" s="41">
        <v>46.853572061421168</v>
      </c>
      <c r="H382" s="42">
        <v>0</v>
      </c>
      <c r="I382" s="43">
        <f t="shared" si="55"/>
        <v>112.44414031734431</v>
      </c>
    </row>
    <row r="383" spans="1:9" ht="15">
      <c r="A383" s="29" t="s">
        <v>24</v>
      </c>
      <c r="B383" s="44">
        <v>9.393016396396721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55"/>
        <v>9.393016396396721</v>
      </c>
    </row>
    <row r="384" spans="1:9" ht="15">
      <c r="A384" s="28" t="s">
        <v>56</v>
      </c>
      <c r="B384" s="41">
        <v>9.5168000664491093</v>
      </c>
      <c r="C384" s="41">
        <v>4.9427651742230756E-4</v>
      </c>
      <c r="D384" s="41">
        <v>4.9427651742230756E-4</v>
      </c>
      <c r="E384" s="41">
        <v>4.9427651742230756E-4</v>
      </c>
      <c r="F384" s="457"/>
      <c r="G384" s="41">
        <v>0</v>
      </c>
      <c r="H384" s="42">
        <v>0</v>
      </c>
      <c r="I384" s="43">
        <f t="shared" si="55"/>
        <v>9.5182828960013754</v>
      </c>
    </row>
    <row r="385" spans="1:10" ht="15">
      <c r="A385" s="29" t="s">
        <v>22</v>
      </c>
      <c r="B385" s="44">
        <v>18.914650842532104</v>
      </c>
      <c r="C385" s="44">
        <v>4.7286627106330261</v>
      </c>
      <c r="D385" s="44">
        <v>4.7286627106330261</v>
      </c>
      <c r="E385" s="44">
        <v>4.7286627106330261</v>
      </c>
      <c r="F385" s="457"/>
      <c r="G385" s="44">
        <v>0</v>
      </c>
      <c r="H385" s="45">
        <v>0</v>
      </c>
      <c r="I385" s="40">
        <f t="shared" si="55"/>
        <v>33.100638974431178</v>
      </c>
    </row>
    <row r="386" spans="1:10" ht="15">
      <c r="A386" s="28" t="s">
        <v>21</v>
      </c>
      <c r="B386" s="41">
        <v>1.3242766361134282</v>
      </c>
      <c r="C386" s="41">
        <v>0.33106915902835704</v>
      </c>
      <c r="D386" s="41">
        <v>0.33106915902835704</v>
      </c>
      <c r="E386" s="41">
        <v>0.33106915902835704</v>
      </c>
      <c r="F386" s="457"/>
      <c r="G386" s="41">
        <v>0</v>
      </c>
      <c r="H386" s="42">
        <v>0</v>
      </c>
      <c r="I386" s="43">
        <f t="shared" si="55"/>
        <v>2.3174841131984993</v>
      </c>
    </row>
    <row r="387" spans="1:10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55"/>
        <v>0</v>
      </c>
    </row>
    <row r="388" spans="1:10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55"/>
        <v>0</v>
      </c>
    </row>
    <row r="389" spans="1:10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55"/>
        <v>0</v>
      </c>
    </row>
    <row r="390" spans="1:10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55"/>
        <v>0</v>
      </c>
    </row>
    <row r="391" spans="1:10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55"/>
        <v>0</v>
      </c>
    </row>
    <row r="392" spans="1:10" ht="15">
      <c r="A392" s="35" t="s">
        <v>26</v>
      </c>
      <c r="B392" s="69">
        <f>SUM(B371:B387)</f>
        <v>278.37149961820518</v>
      </c>
      <c r="C392" s="69">
        <f t="shared" ref="C392:H392" si="56">SUM(C371:C387)</f>
        <v>7.4956375302449922</v>
      </c>
      <c r="D392" s="69">
        <f t="shared" si="56"/>
        <v>106.79540250597258</v>
      </c>
      <c r="E392" s="69">
        <f t="shared" si="56"/>
        <v>623.73169589948088</v>
      </c>
      <c r="F392" s="69">
        <f>SUM(F371:F387)</f>
        <v>0</v>
      </c>
      <c r="G392" s="69">
        <f t="shared" si="56"/>
        <v>46.853572061421168</v>
      </c>
      <c r="H392" s="70">
        <f t="shared" si="56"/>
        <v>0</v>
      </c>
      <c r="I392" s="40">
        <f>SUM(I371:I387)</f>
        <v>1063.247807615325</v>
      </c>
    </row>
    <row r="393" spans="1:10" s="13" customFormat="1" ht="15" thickBot="1">
      <c r="A393" s="32" t="s">
        <v>83</v>
      </c>
      <c r="B393" s="49">
        <f>B392/$I$392</f>
        <v>0.26181243697322337</v>
      </c>
      <c r="C393" s="49">
        <f t="shared" ref="C393:I393" si="57">C392/$I$392</f>
        <v>7.0497559238390239E-3</v>
      </c>
      <c r="D393" s="49">
        <f t="shared" si="57"/>
        <v>0.10044262658344492</v>
      </c>
      <c r="E393" s="49">
        <f t="shared" si="57"/>
        <v>0.58662871574445075</v>
      </c>
      <c r="F393" s="49">
        <f t="shared" si="57"/>
        <v>0</v>
      </c>
      <c r="G393" s="49">
        <f t="shared" si="57"/>
        <v>4.4066464775041829E-2</v>
      </c>
      <c r="H393" s="71">
        <f t="shared" si="57"/>
        <v>0</v>
      </c>
      <c r="I393" s="50">
        <f t="shared" si="57"/>
        <v>1</v>
      </c>
      <c r="J393" s="5"/>
    </row>
    <row r="394" spans="1:10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10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10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10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10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58">SUM(B398:H398)</f>
        <v>0</v>
      </c>
    </row>
    <row r="399" spans="1:10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58"/>
        <v>0</v>
      </c>
    </row>
    <row r="400" spans="1:10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58"/>
        <v>0</v>
      </c>
    </row>
    <row r="401" spans="1:9" ht="15">
      <c r="A401" s="29" t="s">
        <v>16</v>
      </c>
      <c r="B401" s="44">
        <v>39.355783127219262</v>
      </c>
      <c r="C401" s="44">
        <v>36.300678587290697</v>
      </c>
      <c r="D401" s="44">
        <v>1.4062471577464614E-2</v>
      </c>
      <c r="E401" s="44">
        <v>0</v>
      </c>
      <c r="F401" s="457"/>
      <c r="G401" s="44">
        <v>0</v>
      </c>
      <c r="H401" s="45">
        <v>0</v>
      </c>
      <c r="I401" s="40">
        <f t="shared" si="58"/>
        <v>75.67052418608742</v>
      </c>
    </row>
    <row r="402" spans="1:9" ht="15">
      <c r="A402" s="28" t="s">
        <v>64</v>
      </c>
      <c r="B402" s="41">
        <v>5.4842080978048893</v>
      </c>
      <c r="C402" s="41">
        <v>2.4054496740742155</v>
      </c>
      <c r="D402" s="41">
        <v>4.3614675703265169</v>
      </c>
      <c r="E402" s="41">
        <v>0</v>
      </c>
      <c r="F402" s="457"/>
      <c r="G402" s="41">
        <v>0</v>
      </c>
      <c r="H402" s="42">
        <v>0</v>
      </c>
      <c r="I402" s="43">
        <f t="shared" si="58"/>
        <v>12.251125342205622</v>
      </c>
    </row>
    <row r="403" spans="1:9" ht="15">
      <c r="A403" s="29" t="s">
        <v>54</v>
      </c>
      <c r="B403" s="44">
        <v>8.6926031643999872E-4</v>
      </c>
      <c r="C403" s="44">
        <v>0</v>
      </c>
      <c r="D403" s="44">
        <v>0</v>
      </c>
      <c r="E403" s="44">
        <v>0.58246861124153382</v>
      </c>
      <c r="F403" s="457"/>
      <c r="G403" s="44">
        <v>0</v>
      </c>
      <c r="H403" s="45">
        <v>0</v>
      </c>
      <c r="I403" s="40">
        <f t="shared" si="58"/>
        <v>0.58333787155797379</v>
      </c>
    </row>
    <row r="404" spans="1:9" ht="15">
      <c r="A404" s="28" t="s">
        <v>12</v>
      </c>
      <c r="B404" s="41">
        <v>0</v>
      </c>
      <c r="C404" s="41">
        <v>0.14415404734130183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58"/>
        <v>0.14415404734130183</v>
      </c>
    </row>
    <row r="405" spans="1:9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58"/>
        <v>0</v>
      </c>
    </row>
    <row r="406" spans="1:9" ht="15">
      <c r="A406" s="28" t="s">
        <v>17</v>
      </c>
      <c r="B406" s="41">
        <v>1.3849852298936845E-2</v>
      </c>
      <c r="C406" s="41">
        <v>0</v>
      </c>
      <c r="D406" s="41">
        <v>1.0387389224202634E-2</v>
      </c>
      <c r="E406" s="41">
        <v>0</v>
      </c>
      <c r="F406" s="457"/>
      <c r="G406" s="41">
        <v>0</v>
      </c>
      <c r="H406" s="42">
        <v>0</v>
      </c>
      <c r="I406" s="43">
        <f t="shared" si="58"/>
        <v>2.4237241523139479E-2</v>
      </c>
    </row>
    <row r="407" spans="1:9" ht="15">
      <c r="A407" s="29" t="s">
        <v>139</v>
      </c>
      <c r="B407" s="44">
        <v>10.197354675860529</v>
      </c>
      <c r="C407" s="44">
        <v>41.077416106651924</v>
      </c>
      <c r="D407" s="44">
        <v>10.233164371672649</v>
      </c>
      <c r="E407" s="44">
        <v>0.48047064217714702</v>
      </c>
      <c r="F407" s="457"/>
      <c r="G407" s="44">
        <v>0</v>
      </c>
      <c r="H407" s="45">
        <v>0</v>
      </c>
      <c r="I407" s="40">
        <f>SUM(B407:H407)</f>
        <v>61.988405796362251</v>
      </c>
    </row>
    <row r="408" spans="1:9" ht="15">
      <c r="A408" s="28" t="s">
        <v>25</v>
      </c>
      <c r="B408" s="41">
        <v>14.637369845262977</v>
      </c>
      <c r="C408" s="41">
        <v>1.7734046119047766</v>
      </c>
      <c r="D408" s="41">
        <v>2.3512292429862525</v>
      </c>
      <c r="E408" s="41">
        <v>203.36339818465567</v>
      </c>
      <c r="F408" s="457"/>
      <c r="G408" s="41">
        <v>33.537659868563402</v>
      </c>
      <c r="H408" s="42">
        <v>0</v>
      </c>
      <c r="I408" s="43">
        <f t="shared" si="58"/>
        <v>255.66306175337306</v>
      </c>
    </row>
    <row r="409" spans="1:9" ht="15">
      <c r="A409" s="29" t="s">
        <v>24</v>
      </c>
      <c r="B409" s="44">
        <v>0.5526161621666924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58"/>
        <v>0.5526161621666924</v>
      </c>
    </row>
    <row r="410" spans="1:9" ht="15">
      <c r="A410" s="28" t="s">
        <v>56</v>
      </c>
      <c r="B410" s="41">
        <v>0.54600981895766665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58"/>
        <v>0.54600981895766665</v>
      </c>
    </row>
    <row r="411" spans="1:9" ht="15">
      <c r="A411" s="29" t="s">
        <v>22</v>
      </c>
      <c r="B411" s="44">
        <v>0.18155094315234194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58"/>
        <v>0.18155094315234194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58"/>
        <v>0</v>
      </c>
    </row>
    <row r="413" spans="1:9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58"/>
        <v>0</v>
      </c>
    </row>
    <row r="414" spans="1:9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58"/>
        <v>0</v>
      </c>
    </row>
    <row r="415" spans="1:9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58"/>
        <v>0</v>
      </c>
    </row>
    <row r="416" spans="1:9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58"/>
        <v>0</v>
      </c>
    </row>
    <row r="417" spans="1:10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58"/>
        <v>0</v>
      </c>
    </row>
    <row r="418" spans="1:10" ht="15">
      <c r="A418" s="35" t="s">
        <v>26</v>
      </c>
      <c r="B418" s="69">
        <f>SUM(B397:B413)</f>
        <v>70.969611783039738</v>
      </c>
      <c r="C418" s="69">
        <f t="shared" ref="C418:H418" si="59">SUM(C397:C413)</f>
        <v>81.701103027262917</v>
      </c>
      <c r="D418" s="69">
        <f t="shared" si="59"/>
        <v>16.970311045787085</v>
      </c>
      <c r="E418" s="69">
        <f t="shared" si="59"/>
        <v>204.42633743807434</v>
      </c>
      <c r="F418" s="69">
        <f>SUM(F397:F413)</f>
        <v>0</v>
      </c>
      <c r="G418" s="69">
        <f t="shared" si="59"/>
        <v>33.537659868563402</v>
      </c>
      <c r="H418" s="70">
        <f t="shared" si="59"/>
        <v>0</v>
      </c>
      <c r="I418" s="40">
        <f>SUM(I397:I413)</f>
        <v>407.60502316272743</v>
      </c>
    </row>
    <row r="419" spans="1:10" s="13" customFormat="1" ht="15" thickBot="1">
      <c r="A419" s="32" t="s">
        <v>83</v>
      </c>
      <c r="B419" s="49">
        <f>B418/$I$418</f>
        <v>0.17411368297761792</v>
      </c>
      <c r="C419" s="49">
        <f t="shared" ref="C419:I419" si="60">C418/$I$418</f>
        <v>0.20044184537599657</v>
      </c>
      <c r="D419" s="49">
        <f t="shared" si="60"/>
        <v>4.1634204883221122E-2</v>
      </c>
      <c r="E419" s="49">
        <f t="shared" si="60"/>
        <v>0.50153046655772338</v>
      </c>
      <c r="F419" s="49">
        <f t="shared" si="60"/>
        <v>0</v>
      </c>
      <c r="G419" s="49">
        <f t="shared" si="60"/>
        <v>8.2279800205441095E-2</v>
      </c>
      <c r="H419" s="71">
        <f t="shared" si="60"/>
        <v>0</v>
      </c>
      <c r="I419" s="50">
        <f t="shared" si="60"/>
        <v>1</v>
      </c>
      <c r="J419" s="5"/>
    </row>
    <row r="420" spans="1:10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10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10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10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10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1">SUM(B424:H424)</f>
        <v>0</v>
      </c>
    </row>
    <row r="425" spans="1:10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1"/>
        <v>0</v>
      </c>
    </row>
    <row r="426" spans="1:10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1"/>
        <v>0</v>
      </c>
    </row>
    <row r="427" spans="1:10" ht="15">
      <c r="A427" s="29" t="s">
        <v>16</v>
      </c>
      <c r="B427" s="44">
        <v>57.263127453930096</v>
      </c>
      <c r="C427" s="44">
        <v>2.9348607674655391</v>
      </c>
      <c r="D427" s="44">
        <v>10.814987942533916</v>
      </c>
      <c r="E427" s="44">
        <v>0</v>
      </c>
      <c r="F427" s="457"/>
      <c r="G427" s="44">
        <v>0</v>
      </c>
      <c r="H427" s="45">
        <v>0</v>
      </c>
      <c r="I427" s="40">
        <f t="shared" si="61"/>
        <v>71.012976163929551</v>
      </c>
    </row>
    <row r="428" spans="1:10" ht="15">
      <c r="A428" s="28" t="s">
        <v>64</v>
      </c>
      <c r="B428" s="41">
        <v>12.437536526326429</v>
      </c>
      <c r="C428" s="41">
        <v>5.6774185994249615</v>
      </c>
      <c r="D428" s="41">
        <v>3.3463447784724649</v>
      </c>
      <c r="E428" s="41">
        <v>0</v>
      </c>
      <c r="F428" s="457"/>
      <c r="G428" s="41">
        <v>0</v>
      </c>
      <c r="H428" s="42">
        <v>0</v>
      </c>
      <c r="I428" s="43">
        <f t="shared" si="61"/>
        <v>21.461299904223853</v>
      </c>
    </row>
    <row r="429" spans="1:10" ht="15">
      <c r="A429" s="29" t="s">
        <v>54</v>
      </c>
      <c r="B429" s="44">
        <v>0</v>
      </c>
      <c r="C429" s="44">
        <v>0</v>
      </c>
      <c r="D429" s="44">
        <v>0</v>
      </c>
      <c r="E429" s="44">
        <v>0.10924481261003659</v>
      </c>
      <c r="F429" s="457"/>
      <c r="G429" s="44">
        <v>0</v>
      </c>
      <c r="H429" s="45">
        <v>0</v>
      </c>
      <c r="I429" s="40">
        <f t="shared" si="61"/>
        <v>0.10924481261003659</v>
      </c>
    </row>
    <row r="430" spans="1:10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61"/>
        <v>0</v>
      </c>
    </row>
    <row r="431" spans="1:10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61"/>
        <v>0</v>
      </c>
    </row>
    <row r="432" spans="1:10" ht="15">
      <c r="A432" s="28" t="s">
        <v>17</v>
      </c>
      <c r="B432" s="41">
        <v>2.3394080921785005</v>
      </c>
      <c r="C432" s="41">
        <v>0</v>
      </c>
      <c r="D432" s="41">
        <v>0</v>
      </c>
      <c r="E432" s="41">
        <v>1.7545560691338753</v>
      </c>
      <c r="F432" s="457"/>
      <c r="G432" s="41">
        <v>0</v>
      </c>
      <c r="H432" s="42">
        <v>0</v>
      </c>
      <c r="I432" s="43">
        <f t="shared" si="61"/>
        <v>4.0939641613123756</v>
      </c>
    </row>
    <row r="433" spans="1:10" ht="15">
      <c r="A433" s="29" t="s">
        <v>139</v>
      </c>
      <c r="B433" s="44">
        <v>8.6259254070749787</v>
      </c>
      <c r="C433" s="44">
        <v>10.119913999923714</v>
      </c>
      <c r="D433" s="44">
        <v>4.4274720795917402</v>
      </c>
      <c r="E433" s="44">
        <v>0.73337933412638201</v>
      </c>
      <c r="F433" s="457"/>
      <c r="G433" s="44">
        <v>0</v>
      </c>
      <c r="H433" s="45">
        <v>0</v>
      </c>
      <c r="I433" s="40">
        <f>SUM(B433:H433)</f>
        <v>23.906690820716815</v>
      </c>
    </row>
    <row r="434" spans="1:10" ht="15">
      <c r="A434" s="28" t="s">
        <v>25</v>
      </c>
      <c r="B434" s="41">
        <v>46.019441972092501</v>
      </c>
      <c r="C434" s="41">
        <v>2.3586088146963724E-2</v>
      </c>
      <c r="D434" s="41">
        <v>26.545492385486881</v>
      </c>
      <c r="E434" s="41">
        <v>205.13278496792458</v>
      </c>
      <c r="F434" s="457"/>
      <c r="G434" s="41">
        <v>38.145963828180058</v>
      </c>
      <c r="H434" s="42">
        <v>6.5834994595843743E-2</v>
      </c>
      <c r="I434" s="43">
        <f t="shared" si="61"/>
        <v>315.93310423642686</v>
      </c>
    </row>
    <row r="435" spans="1:10" ht="15">
      <c r="A435" s="29" t="s">
        <v>24</v>
      </c>
      <c r="B435" s="44">
        <v>11.114783860728815</v>
      </c>
      <c r="C435" s="44">
        <v>1.447097055964623E-2</v>
      </c>
      <c r="D435" s="44">
        <v>1.1662550422192115</v>
      </c>
      <c r="E435" s="44">
        <v>0</v>
      </c>
      <c r="F435" s="457"/>
      <c r="G435" s="44">
        <v>0</v>
      </c>
      <c r="H435" s="45">
        <v>0</v>
      </c>
      <c r="I435" s="40">
        <f t="shared" si="61"/>
        <v>12.295509873507672</v>
      </c>
    </row>
    <row r="436" spans="1:10" ht="15">
      <c r="A436" s="28" t="s">
        <v>56</v>
      </c>
      <c r="B436" s="41">
        <v>2.9392267021121468</v>
      </c>
      <c r="C436" s="41">
        <v>0.19486061243683192</v>
      </c>
      <c r="D436" s="41">
        <v>2.2299189938908413</v>
      </c>
      <c r="E436" s="41">
        <v>0</v>
      </c>
      <c r="F436" s="457"/>
      <c r="G436" s="41">
        <v>0</v>
      </c>
      <c r="H436" s="42">
        <v>0</v>
      </c>
      <c r="I436" s="43">
        <f t="shared" si="61"/>
        <v>5.3640063084398193</v>
      </c>
    </row>
    <row r="437" spans="1:10" ht="15">
      <c r="A437" s="29" t="s">
        <v>22</v>
      </c>
      <c r="B437" s="44">
        <v>32.394906717925245</v>
      </c>
      <c r="C437" s="44">
        <v>0</v>
      </c>
      <c r="D437" s="44">
        <v>18.286029878748334</v>
      </c>
      <c r="E437" s="44">
        <v>0</v>
      </c>
      <c r="F437" s="457"/>
      <c r="G437" s="44">
        <v>0</v>
      </c>
      <c r="H437" s="45">
        <v>0</v>
      </c>
      <c r="I437" s="40">
        <f t="shared" si="61"/>
        <v>50.680936596673575</v>
      </c>
    </row>
    <row r="438" spans="1:10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61"/>
        <v>0</v>
      </c>
    </row>
    <row r="439" spans="1:10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61"/>
        <v>0</v>
      </c>
    </row>
    <row r="440" spans="1:10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61"/>
        <v>0</v>
      </c>
    </row>
    <row r="441" spans="1:10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61"/>
        <v>0</v>
      </c>
    </row>
    <row r="442" spans="1:10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61"/>
        <v>0</v>
      </c>
    </row>
    <row r="443" spans="1:10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61"/>
        <v>0</v>
      </c>
    </row>
    <row r="444" spans="1:10" ht="15">
      <c r="A444" s="35" t="s">
        <v>26</v>
      </c>
      <c r="B444" s="69">
        <f>SUM(B423:B439)</f>
        <v>173.13435673236867</v>
      </c>
      <c r="C444" s="69">
        <f t="shared" ref="C444:H444" si="62">SUM(C423:C439)</f>
        <v>18.965111037957655</v>
      </c>
      <c r="D444" s="69">
        <f t="shared" si="62"/>
        <v>66.816501100943398</v>
      </c>
      <c r="E444" s="69">
        <f t="shared" si="62"/>
        <v>207.72996518379486</v>
      </c>
      <c r="F444" s="69">
        <f>SUM(F423:F439)</f>
        <v>0</v>
      </c>
      <c r="G444" s="69">
        <f t="shared" si="62"/>
        <v>38.145963828180058</v>
      </c>
      <c r="H444" s="70">
        <f t="shared" si="62"/>
        <v>6.5834994595843743E-2</v>
      </c>
      <c r="I444" s="40">
        <f>SUM(I423:I439)</f>
        <v>504.85773287784053</v>
      </c>
    </row>
    <row r="445" spans="1:10" s="13" customFormat="1" ht="15" thickBot="1">
      <c r="A445" s="32" t="s">
        <v>83</v>
      </c>
      <c r="B445" s="49">
        <f>B444/$I$444</f>
        <v>0.34293692154708794</v>
      </c>
      <c r="C445" s="49">
        <f t="shared" ref="C445:I445" si="63">C444/$I$444</f>
        <v>3.7565258097267983E-2</v>
      </c>
      <c r="D445" s="49">
        <f t="shared" si="63"/>
        <v>0.13234718763258174</v>
      </c>
      <c r="E445" s="49">
        <f t="shared" si="63"/>
        <v>0.41146238168854371</v>
      </c>
      <c r="F445" s="49">
        <f t="shared" si="63"/>
        <v>0</v>
      </c>
      <c r="G445" s="49">
        <f t="shared" si="63"/>
        <v>7.5557847971816972E-2</v>
      </c>
      <c r="H445" s="71">
        <f t="shared" si="63"/>
        <v>1.3040306270157442E-4</v>
      </c>
      <c r="I445" s="50">
        <f t="shared" si="63"/>
        <v>1</v>
      </c>
      <c r="J445" s="5"/>
    </row>
    <row r="446" spans="1:10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10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10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6.8505957024587874</v>
      </c>
      <c r="G449" s="393"/>
      <c r="H449" s="394"/>
      <c r="I449" s="40">
        <f>SUM(B449:H449)</f>
        <v>6.8505957024587874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4">SUM(B450:H450)</f>
        <v>0</v>
      </c>
    </row>
    <row r="451" spans="1:9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4"/>
        <v>0</v>
      </c>
    </row>
    <row r="452" spans="1:9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4"/>
        <v>0</v>
      </c>
    </row>
    <row r="453" spans="1:9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4"/>
        <v>0</v>
      </c>
    </row>
    <row r="454" spans="1:9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4"/>
        <v>0</v>
      </c>
    </row>
    <row r="455" spans="1:9" ht="15">
      <c r="A455" s="29" t="s">
        <v>54</v>
      </c>
      <c r="B455" s="395"/>
      <c r="C455" s="400"/>
      <c r="D455" s="400"/>
      <c r="E455" s="396"/>
      <c r="F455" s="44">
        <v>242.73005504322808</v>
      </c>
      <c r="G455" s="395"/>
      <c r="H455" s="396"/>
      <c r="I455" s="40">
        <f t="shared" si="64"/>
        <v>242.73005504322808</v>
      </c>
    </row>
    <row r="456" spans="1:9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64"/>
        <v>0</v>
      </c>
    </row>
    <row r="457" spans="1:9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4"/>
        <v>0</v>
      </c>
    </row>
    <row r="458" spans="1:9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4"/>
        <v>0</v>
      </c>
    </row>
    <row r="459" spans="1:9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>SUM(B459:H459)</f>
        <v>0</v>
      </c>
    </row>
    <row r="460" spans="1:9" ht="15">
      <c r="A460" s="28" t="s">
        <v>25</v>
      </c>
      <c r="B460" s="395"/>
      <c r="C460" s="400"/>
      <c r="D460" s="400"/>
      <c r="E460" s="396"/>
      <c r="F460" s="41">
        <v>1033.449662367417</v>
      </c>
      <c r="G460" s="395"/>
      <c r="H460" s="396"/>
      <c r="I460" s="43">
        <f t="shared" si="64"/>
        <v>1033.449662367417</v>
      </c>
    </row>
    <row r="461" spans="1:9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4"/>
        <v>0</v>
      </c>
    </row>
    <row r="462" spans="1:9" ht="15">
      <c r="A462" s="28" t="s">
        <v>56</v>
      </c>
      <c r="B462" s="395"/>
      <c r="C462" s="400"/>
      <c r="D462" s="400"/>
      <c r="E462" s="396"/>
      <c r="F462" s="41">
        <v>0.2601134460784314</v>
      </c>
      <c r="G462" s="395"/>
      <c r="H462" s="396"/>
      <c r="I462" s="43">
        <f t="shared" si="64"/>
        <v>0.2601134460784314</v>
      </c>
    </row>
    <row r="463" spans="1:9" ht="15">
      <c r="A463" s="29" t="s">
        <v>22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4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4"/>
        <v>0</v>
      </c>
    </row>
    <row r="465" spans="1:10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4"/>
        <v>0</v>
      </c>
    </row>
    <row r="466" spans="1:10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64"/>
        <v>0</v>
      </c>
    </row>
    <row r="467" spans="1:10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64"/>
        <v>0</v>
      </c>
    </row>
    <row r="468" spans="1:10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64"/>
        <v>0</v>
      </c>
    </row>
    <row r="469" spans="1:10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64"/>
        <v>0</v>
      </c>
    </row>
    <row r="470" spans="1:10" ht="15">
      <c r="A470" s="35" t="s">
        <v>26</v>
      </c>
      <c r="B470" s="69">
        <f>SUM(B449:B465)</f>
        <v>0</v>
      </c>
      <c r="C470" s="69">
        <f t="shared" ref="C470:H470" si="65">SUM(C449:C465)</f>
        <v>0</v>
      </c>
      <c r="D470" s="69">
        <f t="shared" si="65"/>
        <v>0</v>
      </c>
      <c r="E470" s="69">
        <f t="shared" si="65"/>
        <v>0</v>
      </c>
      <c r="F470" s="69">
        <f>SUM(F449:F465)</f>
        <v>1283.2904265591822</v>
      </c>
      <c r="G470" s="69">
        <f t="shared" si="65"/>
        <v>0</v>
      </c>
      <c r="H470" s="70">
        <f t="shared" si="65"/>
        <v>0</v>
      </c>
      <c r="I470" s="40">
        <f>SUM(I449:I465)</f>
        <v>1283.2904265591822</v>
      </c>
    </row>
    <row r="471" spans="1:10" s="13" customFormat="1" ht="15" thickBot="1">
      <c r="A471" s="32" t="s">
        <v>83</v>
      </c>
      <c r="B471" s="49">
        <f>B470/$I$470</f>
        <v>0</v>
      </c>
      <c r="C471" s="49">
        <f t="shared" ref="C471:I471" si="66">C470/$I$470</f>
        <v>0</v>
      </c>
      <c r="D471" s="49">
        <f t="shared" si="66"/>
        <v>0</v>
      </c>
      <c r="E471" s="49">
        <f t="shared" si="66"/>
        <v>0</v>
      </c>
      <c r="F471" s="49">
        <f t="shared" si="66"/>
        <v>1</v>
      </c>
      <c r="G471" s="49">
        <f t="shared" si="66"/>
        <v>0</v>
      </c>
      <c r="H471" s="71">
        <f t="shared" si="66"/>
        <v>0</v>
      </c>
      <c r="I471" s="50">
        <f t="shared" si="66"/>
        <v>1</v>
      </c>
      <c r="J471" s="5"/>
    </row>
    <row r="472" spans="1:1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1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1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1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7">SUM(B476:H476)</f>
        <v>0</v>
      </c>
    </row>
    <row r="477" spans="1:10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7"/>
        <v>0</v>
      </c>
    </row>
    <row r="478" spans="1:10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7"/>
        <v>0</v>
      </c>
    </row>
    <row r="479" spans="1:10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7"/>
        <v>0</v>
      </c>
    </row>
    <row r="480" spans="1:10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67"/>
        <v>0</v>
      </c>
    </row>
    <row r="481" spans="1:9" ht="15">
      <c r="A481" s="29" t="s">
        <v>54</v>
      </c>
      <c r="B481" s="395"/>
      <c r="C481" s="400"/>
      <c r="D481" s="400"/>
      <c r="E481" s="396"/>
      <c r="F481" s="44">
        <v>14796.982829894758</v>
      </c>
      <c r="G481" s="395"/>
      <c r="H481" s="396"/>
      <c r="I481" s="40">
        <f t="shared" si="67"/>
        <v>14796.982829894758</v>
      </c>
    </row>
    <row r="482" spans="1:9" ht="15">
      <c r="A482" s="28" t="s">
        <v>12</v>
      </c>
      <c r="B482" s="395"/>
      <c r="C482" s="400"/>
      <c r="D482" s="400"/>
      <c r="E482" s="396"/>
      <c r="F482" s="41">
        <v>6151.4726516775117</v>
      </c>
      <c r="G482" s="395"/>
      <c r="H482" s="396"/>
      <c r="I482" s="43">
        <f t="shared" si="67"/>
        <v>6151.4726516775117</v>
      </c>
    </row>
    <row r="483" spans="1:9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7"/>
        <v>0</v>
      </c>
    </row>
    <row r="484" spans="1:9" ht="15">
      <c r="A484" s="28" t="s">
        <v>17</v>
      </c>
      <c r="B484" s="395"/>
      <c r="C484" s="400"/>
      <c r="D484" s="400"/>
      <c r="E484" s="396"/>
      <c r="F484" s="41">
        <v>38.28367852519807</v>
      </c>
      <c r="G484" s="395"/>
      <c r="H484" s="396"/>
      <c r="I484" s="43">
        <f t="shared" si="67"/>
        <v>38.28367852519807</v>
      </c>
    </row>
    <row r="485" spans="1:9" ht="15">
      <c r="A485" s="29" t="s">
        <v>139</v>
      </c>
      <c r="B485" s="395"/>
      <c r="C485" s="400"/>
      <c r="D485" s="400"/>
      <c r="E485" s="396"/>
      <c r="F485" s="44">
        <v>0</v>
      </c>
      <c r="G485" s="395"/>
      <c r="H485" s="396"/>
      <c r="I485" s="40">
        <f>SUM(B485:H485)</f>
        <v>0</v>
      </c>
    </row>
    <row r="486" spans="1:9" ht="15">
      <c r="A486" s="28" t="s">
        <v>25</v>
      </c>
      <c r="B486" s="395"/>
      <c r="C486" s="400"/>
      <c r="D486" s="400"/>
      <c r="E486" s="396"/>
      <c r="F486" s="41">
        <v>351.93617496042538</v>
      </c>
      <c r="G486" s="395"/>
      <c r="H486" s="396"/>
      <c r="I486" s="43">
        <f t="shared" si="67"/>
        <v>351.93617496042538</v>
      </c>
    </row>
    <row r="487" spans="1:9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7"/>
        <v>0</v>
      </c>
    </row>
    <row r="488" spans="1:9" ht="15">
      <c r="A488" s="28" t="s">
        <v>56</v>
      </c>
      <c r="B488" s="395"/>
      <c r="C488" s="400"/>
      <c r="D488" s="400"/>
      <c r="E488" s="396"/>
      <c r="F488" s="41">
        <v>7.9952711118380648E-13</v>
      </c>
      <c r="G488" s="395"/>
      <c r="H488" s="396"/>
      <c r="I488" s="43">
        <f t="shared" si="67"/>
        <v>7.9952711118380648E-13</v>
      </c>
    </row>
    <row r="489" spans="1:9" ht="15">
      <c r="A489" s="29" t="s">
        <v>22</v>
      </c>
      <c r="B489" s="395"/>
      <c r="C489" s="400"/>
      <c r="D489" s="400"/>
      <c r="E489" s="396"/>
      <c r="F489" s="44">
        <v>81.407144078255499</v>
      </c>
      <c r="G489" s="395"/>
      <c r="H489" s="396"/>
      <c r="I489" s="40">
        <f t="shared" si="67"/>
        <v>81.407144078255499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7"/>
        <v>0</v>
      </c>
    </row>
    <row r="491" spans="1:9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7"/>
        <v>0</v>
      </c>
    </row>
    <row r="492" spans="1:9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67"/>
        <v>0</v>
      </c>
    </row>
    <row r="493" spans="1:9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67"/>
        <v>0</v>
      </c>
    </row>
    <row r="494" spans="1:9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67"/>
        <v>0</v>
      </c>
    </row>
    <row r="495" spans="1:9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67"/>
        <v>0</v>
      </c>
    </row>
    <row r="496" spans="1:9" ht="15">
      <c r="A496" s="35" t="s">
        <v>26</v>
      </c>
      <c r="B496" s="69">
        <f>SUM(B475:B491)</f>
        <v>0</v>
      </c>
      <c r="C496" s="69">
        <f t="shared" ref="C496:H496" si="68">SUM(C475:C491)</f>
        <v>0</v>
      </c>
      <c r="D496" s="69">
        <f t="shared" si="68"/>
        <v>0</v>
      </c>
      <c r="E496" s="69">
        <f t="shared" si="68"/>
        <v>0</v>
      </c>
      <c r="F496" s="69">
        <f>SUM(F475:F491)</f>
        <v>21420.082479136148</v>
      </c>
      <c r="G496" s="69">
        <f t="shared" si="68"/>
        <v>0</v>
      </c>
      <c r="H496" s="70">
        <f t="shared" si="68"/>
        <v>0</v>
      </c>
      <c r="I496" s="40">
        <f>SUM(I475:I491)</f>
        <v>21420.082479136148</v>
      </c>
    </row>
    <row r="497" spans="1:10" s="13" customFormat="1" ht="15" thickBot="1">
      <c r="A497" s="32" t="s">
        <v>83</v>
      </c>
      <c r="B497" s="49">
        <f>B496/$I$496</f>
        <v>0</v>
      </c>
      <c r="C497" s="49">
        <f t="shared" ref="C497:I497" si="69">C496/$I$496</f>
        <v>0</v>
      </c>
      <c r="D497" s="49">
        <f t="shared" si="69"/>
        <v>0</v>
      </c>
      <c r="E497" s="49">
        <f t="shared" si="69"/>
        <v>0</v>
      </c>
      <c r="F497" s="49">
        <f t="shared" si="69"/>
        <v>1</v>
      </c>
      <c r="G497" s="49">
        <f t="shared" si="69"/>
        <v>0</v>
      </c>
      <c r="H497" s="71">
        <f t="shared" si="69"/>
        <v>0</v>
      </c>
      <c r="I497" s="50">
        <f t="shared" si="69"/>
        <v>1</v>
      </c>
      <c r="J497" s="5"/>
    </row>
    <row r="498" spans="1:1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1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1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1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1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0">SUM(B502:H502)</f>
        <v>0</v>
      </c>
    </row>
    <row r="503" spans="1:10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0"/>
        <v>0</v>
      </c>
    </row>
    <row r="504" spans="1:10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0"/>
        <v>0</v>
      </c>
    </row>
    <row r="505" spans="1:10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0"/>
        <v>0</v>
      </c>
    </row>
    <row r="506" spans="1:10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0"/>
        <v>0</v>
      </c>
    </row>
    <row r="507" spans="1:10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0"/>
        <v>0</v>
      </c>
    </row>
    <row r="508" spans="1:10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0"/>
        <v>0</v>
      </c>
    </row>
    <row r="509" spans="1:10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0"/>
        <v>0</v>
      </c>
    </row>
    <row r="510" spans="1:10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0"/>
        <v>0</v>
      </c>
    </row>
    <row r="511" spans="1:10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>SUM(B511:H511)</f>
        <v>0</v>
      </c>
    </row>
    <row r="512" spans="1:10" ht="15">
      <c r="A512" s="28" t="s">
        <v>25</v>
      </c>
      <c r="B512" s="395"/>
      <c r="C512" s="400"/>
      <c r="D512" s="400"/>
      <c r="E512" s="396"/>
      <c r="F512" s="41">
        <v>281.97183233532934</v>
      </c>
      <c r="G512" s="395"/>
      <c r="H512" s="396"/>
      <c r="I512" s="43">
        <f t="shared" si="70"/>
        <v>281.97183233532934</v>
      </c>
    </row>
    <row r="513" spans="1:10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0"/>
        <v>0</v>
      </c>
    </row>
    <row r="514" spans="1:10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0"/>
        <v>0</v>
      </c>
    </row>
    <row r="515" spans="1:10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0"/>
        <v>0</v>
      </c>
    </row>
    <row r="516" spans="1:1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0"/>
        <v>0</v>
      </c>
    </row>
    <row r="517" spans="1:10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0"/>
        <v>0</v>
      </c>
    </row>
    <row r="518" spans="1:10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70"/>
        <v>0</v>
      </c>
    </row>
    <row r="519" spans="1:10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70"/>
        <v>0</v>
      </c>
    </row>
    <row r="520" spans="1:10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70"/>
        <v>0</v>
      </c>
    </row>
    <row r="521" spans="1:10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70"/>
        <v>0</v>
      </c>
    </row>
    <row r="522" spans="1:10" ht="15">
      <c r="A522" s="35" t="s">
        <v>26</v>
      </c>
      <c r="B522" s="69">
        <f>SUM(B501:B517)</f>
        <v>0</v>
      </c>
      <c r="C522" s="69">
        <f t="shared" ref="C522:H522" si="71">SUM(C501:C517)</f>
        <v>0</v>
      </c>
      <c r="D522" s="69">
        <f t="shared" si="71"/>
        <v>0</v>
      </c>
      <c r="E522" s="69">
        <f t="shared" si="71"/>
        <v>0</v>
      </c>
      <c r="F522" s="69">
        <f>SUM(F501:F517)</f>
        <v>281.97183233532934</v>
      </c>
      <c r="G522" s="69">
        <f t="shared" si="71"/>
        <v>0</v>
      </c>
      <c r="H522" s="70">
        <f t="shared" si="71"/>
        <v>0</v>
      </c>
      <c r="I522" s="40">
        <f>SUM(I501:I517)</f>
        <v>281.97183233532934</v>
      </c>
    </row>
    <row r="523" spans="1:10" s="13" customFormat="1" ht="15" thickBot="1">
      <c r="A523" s="32" t="s">
        <v>83</v>
      </c>
      <c r="B523" s="49">
        <f>B522/$I$522</f>
        <v>0</v>
      </c>
      <c r="C523" s="49">
        <f t="shared" ref="C523:I523" si="72">C522/$I$522</f>
        <v>0</v>
      </c>
      <c r="D523" s="49">
        <f t="shared" si="72"/>
        <v>0</v>
      </c>
      <c r="E523" s="49">
        <f t="shared" si="72"/>
        <v>0</v>
      </c>
      <c r="F523" s="49">
        <f t="shared" si="72"/>
        <v>1</v>
      </c>
      <c r="G523" s="49">
        <f t="shared" si="72"/>
        <v>0</v>
      </c>
      <c r="H523" s="71">
        <f t="shared" si="72"/>
        <v>0</v>
      </c>
      <c r="I523" s="50">
        <f t="shared" si="72"/>
        <v>1</v>
      </c>
      <c r="J523" s="5"/>
    </row>
    <row r="524" spans="1:1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1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1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1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1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3">SUM(B528:H528)</f>
        <v>0</v>
      </c>
    </row>
    <row r="529" spans="1:9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3"/>
        <v>0</v>
      </c>
    </row>
    <row r="530" spans="1:9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3"/>
        <v>0</v>
      </c>
    </row>
    <row r="531" spans="1:9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3"/>
        <v>0</v>
      </c>
    </row>
    <row r="532" spans="1:9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73"/>
        <v>0</v>
      </c>
    </row>
    <row r="533" spans="1:9" ht="15">
      <c r="A533" s="29" t="s">
        <v>54</v>
      </c>
      <c r="B533" s="395"/>
      <c r="C533" s="400"/>
      <c r="D533" s="400"/>
      <c r="E533" s="396"/>
      <c r="F533" s="44">
        <v>8.5536932379700463</v>
      </c>
      <c r="G533" s="395"/>
      <c r="H533" s="396"/>
      <c r="I533" s="40">
        <f t="shared" si="73"/>
        <v>8.5536932379700463</v>
      </c>
    </row>
    <row r="534" spans="1:9" ht="15">
      <c r="A534" s="28" t="s">
        <v>12</v>
      </c>
      <c r="B534" s="395"/>
      <c r="C534" s="400"/>
      <c r="D534" s="400"/>
      <c r="E534" s="396"/>
      <c r="F534" s="41">
        <v>0.92546395118567204</v>
      </c>
      <c r="G534" s="395"/>
      <c r="H534" s="396"/>
      <c r="I534" s="43">
        <f t="shared" si="73"/>
        <v>0.92546395118567204</v>
      </c>
    </row>
    <row r="535" spans="1:9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3"/>
        <v>0</v>
      </c>
    </row>
    <row r="536" spans="1:9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3"/>
        <v>0</v>
      </c>
    </row>
    <row r="537" spans="1:9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>SUM(B537:H537)</f>
        <v>0</v>
      </c>
    </row>
    <row r="538" spans="1:9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3"/>
        <v>0</v>
      </c>
    </row>
    <row r="539" spans="1:9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3"/>
        <v>0</v>
      </c>
    </row>
    <row r="540" spans="1:9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3"/>
        <v>0</v>
      </c>
    </row>
    <row r="541" spans="1:9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3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3"/>
        <v>0</v>
      </c>
    </row>
    <row r="543" spans="1:9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3"/>
        <v>0</v>
      </c>
    </row>
    <row r="544" spans="1:9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73"/>
        <v>0</v>
      </c>
    </row>
    <row r="545" spans="1:10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73"/>
        <v>0</v>
      </c>
    </row>
    <row r="546" spans="1:10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73"/>
        <v>0</v>
      </c>
    </row>
    <row r="547" spans="1:10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73"/>
        <v>0</v>
      </c>
    </row>
    <row r="548" spans="1:10" ht="15">
      <c r="A548" s="35" t="s">
        <v>26</v>
      </c>
      <c r="B548" s="69">
        <f>SUM(B527:B543)</f>
        <v>0</v>
      </c>
      <c r="C548" s="69">
        <f t="shared" ref="C548:H548" si="74">SUM(C527:C543)</f>
        <v>0</v>
      </c>
      <c r="D548" s="69">
        <f t="shared" si="74"/>
        <v>0</v>
      </c>
      <c r="E548" s="69">
        <f t="shared" si="74"/>
        <v>0</v>
      </c>
      <c r="F548" s="69">
        <f>SUM(F527:F543)</f>
        <v>9.4791571891557176</v>
      </c>
      <c r="G548" s="69">
        <f t="shared" si="74"/>
        <v>0</v>
      </c>
      <c r="H548" s="70">
        <f t="shared" si="74"/>
        <v>0</v>
      </c>
      <c r="I548" s="40">
        <f>SUM(I527:I543)</f>
        <v>9.4791571891557176</v>
      </c>
    </row>
    <row r="549" spans="1:10" s="13" customFormat="1" ht="15" thickBot="1">
      <c r="A549" s="32" t="s">
        <v>83</v>
      </c>
      <c r="B549" s="49">
        <f>B548/$I$548</f>
        <v>0</v>
      </c>
      <c r="C549" s="49">
        <f t="shared" ref="C549:I549" si="75">C548/$I$548</f>
        <v>0</v>
      </c>
      <c r="D549" s="49">
        <f t="shared" si="75"/>
        <v>0</v>
      </c>
      <c r="E549" s="49">
        <f t="shared" si="75"/>
        <v>0</v>
      </c>
      <c r="F549" s="49">
        <f t="shared" si="75"/>
        <v>1</v>
      </c>
      <c r="G549" s="49">
        <f t="shared" si="75"/>
        <v>0</v>
      </c>
      <c r="H549" s="71">
        <f t="shared" si="75"/>
        <v>0</v>
      </c>
      <c r="I549" s="50">
        <f t="shared" si="75"/>
        <v>1</v>
      </c>
      <c r="J549" s="5"/>
    </row>
    <row r="550" spans="1:1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1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1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1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1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6">SUM(B554:H554)</f>
        <v>0</v>
      </c>
    </row>
    <row r="555" spans="1:10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6"/>
        <v>0</v>
      </c>
    </row>
    <row r="556" spans="1:10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6"/>
        <v>0</v>
      </c>
    </row>
    <row r="557" spans="1:10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6"/>
        <v>0</v>
      </c>
    </row>
    <row r="558" spans="1:10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76"/>
        <v>0</v>
      </c>
    </row>
    <row r="559" spans="1:10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76"/>
        <v>0</v>
      </c>
    </row>
    <row r="560" spans="1:10" ht="15">
      <c r="A560" s="28" t="s">
        <v>12</v>
      </c>
      <c r="B560" s="395"/>
      <c r="C560" s="400"/>
      <c r="D560" s="400"/>
      <c r="E560" s="396"/>
      <c r="F560" s="41">
        <v>9.7655012609783256</v>
      </c>
      <c r="G560" s="395"/>
      <c r="H560" s="396"/>
      <c r="I560" s="43">
        <f t="shared" si="76"/>
        <v>9.7655012609783256</v>
      </c>
    </row>
    <row r="561" spans="1:10" ht="15">
      <c r="A561" s="29" t="s">
        <v>55</v>
      </c>
      <c r="B561" s="395"/>
      <c r="C561" s="400"/>
      <c r="D561" s="400"/>
      <c r="E561" s="396"/>
      <c r="F561" s="44">
        <v>1188.1747205132638</v>
      </c>
      <c r="G561" s="395"/>
      <c r="H561" s="396"/>
      <c r="I561" s="40">
        <f t="shared" si="76"/>
        <v>1188.1747205132638</v>
      </c>
    </row>
    <row r="562" spans="1:10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6"/>
        <v>0</v>
      </c>
    </row>
    <row r="563" spans="1:10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>SUM(B563:H563)</f>
        <v>0</v>
      </c>
    </row>
    <row r="564" spans="1:10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6"/>
        <v>0</v>
      </c>
    </row>
    <row r="565" spans="1:10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6"/>
        <v>0</v>
      </c>
    </row>
    <row r="566" spans="1:10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6"/>
        <v>0</v>
      </c>
    </row>
    <row r="567" spans="1:10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6"/>
        <v>0</v>
      </c>
    </row>
    <row r="568" spans="1:10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6"/>
        <v>0</v>
      </c>
    </row>
    <row r="569" spans="1:10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6"/>
        <v>0</v>
      </c>
    </row>
    <row r="570" spans="1:10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76"/>
        <v>0</v>
      </c>
    </row>
    <row r="571" spans="1:10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76"/>
        <v>0</v>
      </c>
    </row>
    <row r="572" spans="1:10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76"/>
        <v>0</v>
      </c>
    </row>
    <row r="573" spans="1:10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76"/>
        <v>0</v>
      </c>
    </row>
    <row r="574" spans="1:10" ht="15">
      <c r="A574" s="35" t="s">
        <v>26</v>
      </c>
      <c r="B574" s="69">
        <f>SUM(B553:B569)</f>
        <v>0</v>
      </c>
      <c r="C574" s="69">
        <f t="shared" ref="C574:H574" si="77">SUM(C553:C569)</f>
        <v>0</v>
      </c>
      <c r="D574" s="69">
        <f t="shared" si="77"/>
        <v>0</v>
      </c>
      <c r="E574" s="69">
        <f t="shared" si="77"/>
        <v>0</v>
      </c>
      <c r="F574" s="69">
        <f>SUM(F553:F569)</f>
        <v>1197.940221774242</v>
      </c>
      <c r="G574" s="69">
        <f t="shared" si="77"/>
        <v>0</v>
      </c>
      <c r="H574" s="70">
        <f t="shared" si="77"/>
        <v>0</v>
      </c>
      <c r="I574" s="40">
        <f>SUM(I553:I569)</f>
        <v>1197.940221774242</v>
      </c>
    </row>
    <row r="575" spans="1:10" s="13" customFormat="1" ht="15" thickBot="1">
      <c r="A575" s="32" t="s">
        <v>83</v>
      </c>
      <c r="B575" s="49">
        <f>B574/$I$574</f>
        <v>0</v>
      </c>
      <c r="C575" s="49">
        <f t="shared" ref="C575:I575" si="78">C574/$I$574</f>
        <v>0</v>
      </c>
      <c r="D575" s="49">
        <f t="shared" si="78"/>
        <v>0</v>
      </c>
      <c r="E575" s="49">
        <f t="shared" si="78"/>
        <v>0</v>
      </c>
      <c r="F575" s="49">
        <f t="shared" si="78"/>
        <v>1</v>
      </c>
      <c r="G575" s="49">
        <f t="shared" si="78"/>
        <v>0</v>
      </c>
      <c r="H575" s="71">
        <f t="shared" si="78"/>
        <v>0</v>
      </c>
      <c r="I575" s="50">
        <f t="shared" si="78"/>
        <v>1</v>
      </c>
      <c r="J575" s="5"/>
    </row>
    <row r="576" spans="1:10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4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5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21.487657822639981</v>
      </c>
      <c r="C579" s="38">
        <v>0</v>
      </c>
      <c r="D579" s="38">
        <v>4.0969610131840533</v>
      </c>
      <c r="E579" s="38">
        <v>0</v>
      </c>
      <c r="F579" s="456"/>
      <c r="G579" s="38">
        <v>0</v>
      </c>
      <c r="H579" s="39">
        <v>0</v>
      </c>
      <c r="I579" s="40">
        <f>SUM(B579:H579)</f>
        <v>25.584618835824035</v>
      </c>
    </row>
    <row r="580" spans="1:9" ht="15">
      <c r="A580" s="28" t="s">
        <v>8</v>
      </c>
      <c r="B580" s="41">
        <v>79.861321958111972</v>
      </c>
      <c r="C580" s="41">
        <v>0</v>
      </c>
      <c r="D580" s="41">
        <v>19.589420963281231</v>
      </c>
      <c r="E580" s="41">
        <v>0</v>
      </c>
      <c r="F580" s="457"/>
      <c r="G580" s="41">
        <v>0</v>
      </c>
      <c r="H580" s="42">
        <v>0</v>
      </c>
      <c r="I580" s="43">
        <f t="shared" ref="I580:I599" si="79">SUM(B580:H580)</f>
        <v>99.4507429213932</v>
      </c>
    </row>
    <row r="581" spans="1:9" ht="15">
      <c r="A581" s="29" t="s">
        <v>10</v>
      </c>
      <c r="B581" s="44">
        <v>22.895586158825211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79"/>
        <v>22.895586158825211</v>
      </c>
    </row>
    <row r="582" spans="1:9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79"/>
        <v>0</v>
      </c>
    </row>
    <row r="583" spans="1:9" ht="15">
      <c r="A583" s="29" t="s">
        <v>16</v>
      </c>
      <c r="B583" s="44">
        <v>920.36791979429586</v>
      </c>
      <c r="C583" s="44">
        <v>111.47937929836372</v>
      </c>
      <c r="D583" s="44">
        <v>24.037397838097323</v>
      </c>
      <c r="E583" s="44">
        <v>53.610222510660094</v>
      </c>
      <c r="F583" s="457"/>
      <c r="G583" s="44">
        <v>0</v>
      </c>
      <c r="H583" s="45">
        <v>0</v>
      </c>
      <c r="I583" s="40">
        <f t="shared" si="79"/>
        <v>1109.4949194414171</v>
      </c>
    </row>
    <row r="584" spans="1:9" ht="15">
      <c r="A584" s="28" t="s">
        <v>64</v>
      </c>
      <c r="B584" s="41">
        <v>1527.3765294046425</v>
      </c>
      <c r="C584" s="41">
        <v>23.179229333231781</v>
      </c>
      <c r="D584" s="41">
        <v>27.407063917599388</v>
      </c>
      <c r="E584" s="41">
        <v>0</v>
      </c>
      <c r="F584" s="457"/>
      <c r="G584" s="41">
        <v>0</v>
      </c>
      <c r="H584" s="42">
        <v>0</v>
      </c>
      <c r="I584" s="43">
        <f t="shared" si="79"/>
        <v>1577.9628226554737</v>
      </c>
    </row>
    <row r="585" spans="1:9" ht="15">
      <c r="A585" s="29" t="s">
        <v>54</v>
      </c>
      <c r="B585" s="44">
        <v>0</v>
      </c>
      <c r="C585" s="44">
        <v>0</v>
      </c>
      <c r="D585" s="44">
        <v>0.2249635047141198</v>
      </c>
      <c r="E585" s="44">
        <v>104.9420228426589</v>
      </c>
      <c r="F585" s="457"/>
      <c r="G585" s="44">
        <v>0</v>
      </c>
      <c r="H585" s="45">
        <v>0</v>
      </c>
      <c r="I585" s="40">
        <f t="shared" si="79"/>
        <v>105.16698634737303</v>
      </c>
    </row>
    <row r="586" spans="1:9" ht="15">
      <c r="A586" s="28" t="s">
        <v>12</v>
      </c>
      <c r="B586" s="41">
        <v>0</v>
      </c>
      <c r="C586" s="41">
        <v>0</v>
      </c>
      <c r="D586" s="41">
        <v>4.119049163930797E-2</v>
      </c>
      <c r="E586" s="41">
        <v>1.2043073715735846</v>
      </c>
      <c r="F586" s="457"/>
      <c r="G586" s="41">
        <v>0</v>
      </c>
      <c r="H586" s="42">
        <v>0</v>
      </c>
      <c r="I586" s="43">
        <f t="shared" si="79"/>
        <v>1.2454978632128926</v>
      </c>
    </row>
    <row r="587" spans="1:9" ht="15">
      <c r="A587" s="29" t="s">
        <v>55</v>
      </c>
      <c r="B587" s="44">
        <v>0</v>
      </c>
      <c r="C587" s="44">
        <v>0</v>
      </c>
      <c r="D587" s="44">
        <v>0</v>
      </c>
      <c r="E587" s="44">
        <v>4.6051835596069433</v>
      </c>
      <c r="F587" s="457"/>
      <c r="G587" s="44">
        <v>0</v>
      </c>
      <c r="H587" s="45">
        <v>0</v>
      </c>
      <c r="I587" s="40">
        <f t="shared" si="79"/>
        <v>4.6051835596069433</v>
      </c>
    </row>
    <row r="588" spans="1:9" ht="15">
      <c r="A588" s="28" t="s">
        <v>17</v>
      </c>
      <c r="B588" s="41">
        <v>159.89174511538673</v>
      </c>
      <c r="C588" s="41">
        <v>0.86634059577587363</v>
      </c>
      <c r="D588" s="41">
        <v>20.292886282167068</v>
      </c>
      <c r="E588" s="41">
        <v>2.7662719001962328</v>
      </c>
      <c r="F588" s="457"/>
      <c r="G588" s="41">
        <v>0</v>
      </c>
      <c r="H588" s="42">
        <v>0</v>
      </c>
      <c r="I588" s="43">
        <f t="shared" si="79"/>
        <v>183.81724389352593</v>
      </c>
    </row>
    <row r="589" spans="1:9" ht="15">
      <c r="A589" s="29" t="s">
        <v>139</v>
      </c>
      <c r="B589" s="44">
        <v>1068.3727708861852</v>
      </c>
      <c r="C589" s="44">
        <v>168.36142863902441</v>
      </c>
      <c r="D589" s="44">
        <v>32.835731000004174</v>
      </c>
      <c r="E589" s="44">
        <v>25.855492501193979</v>
      </c>
      <c r="F589" s="457"/>
      <c r="G589" s="44">
        <v>0</v>
      </c>
      <c r="H589" s="45">
        <v>0</v>
      </c>
      <c r="I589" s="40">
        <f>SUM(B589:H589)</f>
        <v>1295.4254230264078</v>
      </c>
    </row>
    <row r="590" spans="1:9" ht="15">
      <c r="A590" s="28" t="s">
        <v>25</v>
      </c>
      <c r="B590" s="41">
        <v>860.49057756969592</v>
      </c>
      <c r="C590" s="41">
        <v>0</v>
      </c>
      <c r="D590" s="41">
        <v>1897.8374172526223</v>
      </c>
      <c r="E590" s="41">
        <v>418.21393187073221</v>
      </c>
      <c r="F590" s="457"/>
      <c r="G590" s="41">
        <v>1300.2336848948626</v>
      </c>
      <c r="H590" s="42">
        <v>0.33849379832966492</v>
      </c>
      <c r="I590" s="43">
        <f t="shared" si="79"/>
        <v>4477.114105386243</v>
      </c>
    </row>
    <row r="591" spans="1:9" ht="15">
      <c r="A591" s="29" t="s">
        <v>24</v>
      </c>
      <c r="B591" s="44">
        <v>236.98179583896723</v>
      </c>
      <c r="C591" s="44">
        <v>1.5024222952219786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79"/>
        <v>238.48421813418921</v>
      </c>
    </row>
    <row r="592" spans="1:9" ht="15">
      <c r="A592" s="28" t="s">
        <v>56</v>
      </c>
      <c r="B592" s="41">
        <v>50.743438264889235</v>
      </c>
      <c r="C592" s="41">
        <v>0</v>
      </c>
      <c r="D592" s="41">
        <v>9.0206890381975615</v>
      </c>
      <c r="E592" s="41">
        <v>0</v>
      </c>
      <c r="F592" s="457"/>
      <c r="G592" s="41">
        <v>0</v>
      </c>
      <c r="H592" s="42">
        <v>0</v>
      </c>
      <c r="I592" s="43">
        <f t="shared" si="79"/>
        <v>59.764127303086795</v>
      </c>
    </row>
    <row r="593" spans="1:13" ht="15">
      <c r="A593" s="29" t="s">
        <v>22</v>
      </c>
      <c r="B593" s="44">
        <v>97.194418735570551</v>
      </c>
      <c r="C593" s="44">
        <v>0</v>
      </c>
      <c r="D593" s="44">
        <v>5.9948757586880568</v>
      </c>
      <c r="E593" s="44">
        <v>0</v>
      </c>
      <c r="F593" s="457"/>
      <c r="G593" s="44">
        <v>0</v>
      </c>
      <c r="H593" s="45">
        <v>0</v>
      </c>
      <c r="I593" s="40">
        <f t="shared" si="79"/>
        <v>103.1892944942586</v>
      </c>
    </row>
    <row r="594" spans="1:13" ht="15">
      <c r="A594" s="28" t="s">
        <v>21</v>
      </c>
      <c r="B594" s="41">
        <v>75.139694856763114</v>
      </c>
      <c r="C594" s="41">
        <v>0</v>
      </c>
      <c r="D594" s="41">
        <v>1.3883003538084573</v>
      </c>
      <c r="E594" s="41">
        <v>0</v>
      </c>
      <c r="F594" s="457"/>
      <c r="G594" s="41">
        <v>0</v>
      </c>
      <c r="H594" s="42">
        <v>0</v>
      </c>
      <c r="I594" s="43">
        <f t="shared" si="79"/>
        <v>76.527995210571575</v>
      </c>
    </row>
    <row r="595" spans="1:13" ht="15">
      <c r="A595" s="30" t="s">
        <v>60</v>
      </c>
      <c r="B595" s="44">
        <v>194.57790915771909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79"/>
        <v>194.57790915771909</v>
      </c>
    </row>
    <row r="596" spans="1:13">
      <c r="A596" s="57" t="s">
        <v>23</v>
      </c>
      <c r="B596" s="61">
        <v>194.57790915771909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79"/>
        <v>194.57790915771909</v>
      </c>
    </row>
    <row r="597" spans="1:13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79"/>
        <v>0</v>
      </c>
    </row>
    <row r="598" spans="1:13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79"/>
        <v>0</v>
      </c>
    </row>
    <row r="599" spans="1:13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79"/>
        <v>0</v>
      </c>
    </row>
    <row r="600" spans="1:13" ht="15">
      <c r="A600" s="35" t="s">
        <v>26</v>
      </c>
      <c r="B600" s="69">
        <f>SUM(B579:B595)</f>
        <v>5315.3813655636923</v>
      </c>
      <c r="C600" s="69">
        <f t="shared" ref="C600:H600" si="80">SUM(C579:C595)</f>
        <v>305.38880016161784</v>
      </c>
      <c r="D600" s="69">
        <f t="shared" si="80"/>
        <v>2042.7668974140031</v>
      </c>
      <c r="E600" s="69">
        <f t="shared" si="80"/>
        <v>611.19743255662195</v>
      </c>
      <c r="F600" s="69">
        <f>SUM(F579:F595)</f>
        <v>0</v>
      </c>
      <c r="G600" s="69">
        <f t="shared" si="80"/>
        <v>1300.2336848948626</v>
      </c>
      <c r="H600" s="70">
        <f t="shared" si="80"/>
        <v>0.33849379832966492</v>
      </c>
      <c r="I600" s="40">
        <f>SUM(I579:I595)</f>
        <v>9575.3066743891304</v>
      </c>
    </row>
    <row r="601" spans="1:13" s="13" customFormat="1" ht="15" thickBot="1">
      <c r="A601" s="60" t="s">
        <v>83</v>
      </c>
      <c r="B601" s="49">
        <f>B600/$I$600</f>
        <v>0.55511343357603682</v>
      </c>
      <c r="C601" s="49">
        <f t="shared" ref="C601:I601" si="81">C600/$I$600</f>
        <v>3.1893370159979811E-2</v>
      </c>
      <c r="D601" s="49">
        <f t="shared" si="81"/>
        <v>0.21333696839995198</v>
      </c>
      <c r="E601" s="49">
        <f t="shared" si="81"/>
        <v>6.3830585624101085E-2</v>
      </c>
      <c r="F601" s="49">
        <f t="shared" si="81"/>
        <v>0</v>
      </c>
      <c r="G601" s="49">
        <f t="shared" si="81"/>
        <v>0.13579029153944175</v>
      </c>
      <c r="H601" s="71">
        <f t="shared" si="81"/>
        <v>3.5350700488270218E-5</v>
      </c>
      <c r="I601" s="50">
        <f t="shared" si="81"/>
        <v>1</v>
      </c>
      <c r="J601" s="5"/>
    </row>
    <row r="602" spans="1:13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13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13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13" ht="15">
      <c r="A605" s="27" t="s">
        <v>7</v>
      </c>
      <c r="B605" s="38">
        <v>38.516304048263194</v>
      </c>
      <c r="C605" s="38">
        <v>0</v>
      </c>
      <c r="D605" s="38">
        <v>2.6335934391974836</v>
      </c>
      <c r="E605" s="38">
        <v>0</v>
      </c>
      <c r="F605" s="456"/>
      <c r="G605" s="38">
        <v>0</v>
      </c>
      <c r="H605" s="39">
        <v>0</v>
      </c>
      <c r="I605" s="40">
        <f>SUM(B605:H605)</f>
        <v>41.149897487460677</v>
      </c>
    </row>
    <row r="606" spans="1:13" ht="15">
      <c r="A606" s="28" t="s">
        <v>8</v>
      </c>
      <c r="B606" s="41">
        <v>109.76241209925468</v>
      </c>
      <c r="C606" s="41">
        <v>0</v>
      </c>
      <c r="D606" s="41">
        <v>7.5051221948208324</v>
      </c>
      <c r="E606" s="41">
        <v>0</v>
      </c>
      <c r="F606" s="457"/>
      <c r="G606" s="41">
        <v>0</v>
      </c>
      <c r="H606" s="42">
        <v>0</v>
      </c>
      <c r="I606" s="43">
        <f t="shared" ref="I606:I625" si="82">SUM(B606:H606)</f>
        <v>117.2675342940755</v>
      </c>
      <c r="M606" s="15"/>
    </row>
    <row r="607" spans="1:13" ht="15">
      <c r="A607" s="29" t="s">
        <v>10</v>
      </c>
      <c r="B607" s="44">
        <v>100.70141269797512</v>
      </c>
      <c r="C607" s="44">
        <v>0</v>
      </c>
      <c r="D607" s="44">
        <v>6.8855666802034277</v>
      </c>
      <c r="E607" s="44">
        <v>0</v>
      </c>
      <c r="F607" s="457"/>
      <c r="G607" s="44">
        <v>0</v>
      </c>
      <c r="H607" s="45">
        <v>0</v>
      </c>
      <c r="I607" s="40">
        <f t="shared" si="82"/>
        <v>107.58697937817854</v>
      </c>
    </row>
    <row r="608" spans="1:13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82"/>
        <v>0</v>
      </c>
    </row>
    <row r="609" spans="1:9" ht="15">
      <c r="A609" s="29" t="s">
        <v>16</v>
      </c>
      <c r="B609" s="44">
        <v>1382.8767775880217</v>
      </c>
      <c r="C609" s="44">
        <v>0</v>
      </c>
      <c r="D609" s="44">
        <v>108.89968151448282</v>
      </c>
      <c r="E609" s="44">
        <v>0</v>
      </c>
      <c r="F609" s="457"/>
      <c r="G609" s="44">
        <v>0</v>
      </c>
      <c r="H609" s="45">
        <v>0</v>
      </c>
      <c r="I609" s="40">
        <f t="shared" si="82"/>
        <v>1491.7764591025045</v>
      </c>
    </row>
    <row r="610" spans="1:9" ht="15">
      <c r="A610" s="28" t="s">
        <v>64</v>
      </c>
      <c r="B610" s="41">
        <v>7086.6963642586015</v>
      </c>
      <c r="C610" s="41">
        <v>0</v>
      </c>
      <c r="D610" s="41">
        <v>558.06778273018108</v>
      </c>
      <c r="E610" s="41">
        <v>0</v>
      </c>
      <c r="F610" s="457"/>
      <c r="G610" s="41">
        <v>0</v>
      </c>
      <c r="H610" s="42">
        <v>0</v>
      </c>
      <c r="I610" s="43">
        <f t="shared" si="82"/>
        <v>7644.7641469887822</v>
      </c>
    </row>
    <row r="611" spans="1:9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2"/>
        <v>0</v>
      </c>
    </row>
    <row r="612" spans="1:9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2"/>
        <v>0</v>
      </c>
    </row>
    <row r="613" spans="1:9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82"/>
        <v>0</v>
      </c>
    </row>
    <row r="614" spans="1:9" ht="15">
      <c r="A614" s="28" t="s">
        <v>17</v>
      </c>
      <c r="B614" s="41">
        <v>93.167350760671667</v>
      </c>
      <c r="C614" s="41">
        <v>0</v>
      </c>
      <c r="D614" s="41">
        <v>7.3368032422103893</v>
      </c>
      <c r="E614" s="41">
        <v>0</v>
      </c>
      <c r="F614" s="457"/>
      <c r="G614" s="41">
        <v>0</v>
      </c>
      <c r="H614" s="42">
        <v>0</v>
      </c>
      <c r="I614" s="43">
        <f t="shared" si="82"/>
        <v>100.50415400288206</v>
      </c>
    </row>
    <row r="615" spans="1:9" ht="15">
      <c r="A615" s="29" t="s">
        <v>139</v>
      </c>
      <c r="B615" s="44">
        <v>633.56406625282716</v>
      </c>
      <c r="C615" s="44">
        <v>0</v>
      </c>
      <c r="D615" s="44">
        <v>200.07286302720854</v>
      </c>
      <c r="E615" s="44">
        <v>0</v>
      </c>
      <c r="F615" s="457"/>
      <c r="G615" s="44">
        <v>0</v>
      </c>
      <c r="H615" s="45">
        <v>0</v>
      </c>
      <c r="I615" s="40">
        <f>SUM(B615:H615)</f>
        <v>833.6369292800357</v>
      </c>
    </row>
    <row r="616" spans="1:9" ht="15">
      <c r="A616" s="28" t="s">
        <v>25</v>
      </c>
      <c r="B616" s="41">
        <v>908.28391936917876</v>
      </c>
      <c r="C616" s="41">
        <v>0</v>
      </c>
      <c r="D616" s="41">
        <v>1031.7399860795524</v>
      </c>
      <c r="E616" s="41">
        <v>2494.0342813810184</v>
      </c>
      <c r="F616" s="457"/>
      <c r="G616" s="41">
        <v>653.19945464740965</v>
      </c>
      <c r="H616" s="42">
        <v>0</v>
      </c>
      <c r="I616" s="43">
        <f t="shared" si="82"/>
        <v>5087.2576414771593</v>
      </c>
    </row>
    <row r="617" spans="1:9" ht="15">
      <c r="A617" s="29" t="s">
        <v>24</v>
      </c>
      <c r="B617" s="44">
        <v>430.44628907384464</v>
      </c>
      <c r="C617" s="44">
        <v>0</v>
      </c>
      <c r="D617" s="44">
        <v>100.1827655043662</v>
      </c>
      <c r="E617" s="44">
        <v>0</v>
      </c>
      <c r="F617" s="457"/>
      <c r="G617" s="44">
        <v>0</v>
      </c>
      <c r="H617" s="45">
        <v>0</v>
      </c>
      <c r="I617" s="40">
        <f t="shared" si="82"/>
        <v>530.6290545782108</v>
      </c>
    </row>
    <row r="618" spans="1:9" ht="15">
      <c r="A618" s="28" t="s">
        <v>56</v>
      </c>
      <c r="B618" s="41">
        <v>4187.9994478745639</v>
      </c>
      <c r="C618" s="41">
        <v>0</v>
      </c>
      <c r="D618" s="41">
        <v>439.62425143434649</v>
      </c>
      <c r="E618" s="41">
        <v>0</v>
      </c>
      <c r="F618" s="457"/>
      <c r="G618" s="41">
        <v>0</v>
      </c>
      <c r="H618" s="42">
        <v>0</v>
      </c>
      <c r="I618" s="43">
        <f t="shared" si="82"/>
        <v>4627.6236993089105</v>
      </c>
    </row>
    <row r="619" spans="1:9" ht="15">
      <c r="A619" s="29" t="s">
        <v>22</v>
      </c>
      <c r="B619" s="44">
        <v>263.19720168169999</v>
      </c>
      <c r="C619" s="44">
        <v>0</v>
      </c>
      <c r="D619" s="44">
        <v>27.628435535648066</v>
      </c>
      <c r="E619" s="44">
        <v>0</v>
      </c>
      <c r="F619" s="457"/>
      <c r="G619" s="44">
        <v>0</v>
      </c>
      <c r="H619" s="45">
        <v>0</v>
      </c>
      <c r="I619" s="40">
        <f t="shared" si="82"/>
        <v>290.82563721734806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2"/>
        <v>0</v>
      </c>
    </row>
    <row r="621" spans="1:9" ht="15">
      <c r="A621" s="30" t="s">
        <v>60</v>
      </c>
      <c r="B621" s="44">
        <v>46.548479416962749</v>
      </c>
      <c r="C621" s="44">
        <v>0</v>
      </c>
      <c r="D621" s="44">
        <v>227.91016806356893</v>
      </c>
      <c r="E621" s="44">
        <v>0</v>
      </c>
      <c r="F621" s="457"/>
      <c r="G621" s="44">
        <v>0</v>
      </c>
      <c r="H621" s="45">
        <v>0</v>
      </c>
      <c r="I621" s="40">
        <f t="shared" si="82"/>
        <v>274.45864748053168</v>
      </c>
    </row>
    <row r="622" spans="1:9">
      <c r="A622" s="57" t="s">
        <v>23</v>
      </c>
      <c r="B622" s="61">
        <v>46.548479416962749</v>
      </c>
      <c r="C622" s="61">
        <v>0</v>
      </c>
      <c r="D622" s="61">
        <v>227.91016806356893</v>
      </c>
      <c r="E622" s="61">
        <v>0</v>
      </c>
      <c r="F622" s="457"/>
      <c r="G622" s="61">
        <v>0</v>
      </c>
      <c r="H622" s="62">
        <v>0</v>
      </c>
      <c r="I622" s="63">
        <f t="shared" si="82"/>
        <v>274.45864748053168</v>
      </c>
    </row>
    <row r="623" spans="1:9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82"/>
        <v>0</v>
      </c>
    </row>
    <row r="624" spans="1:9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82"/>
        <v>0</v>
      </c>
    </row>
    <row r="625" spans="1:10" ht="1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82"/>
        <v>0</v>
      </c>
    </row>
    <row r="626" spans="1:10" ht="15">
      <c r="A626" s="35" t="s">
        <v>26</v>
      </c>
      <c r="B626" s="69">
        <f>SUM(B605:B621)</f>
        <v>15281.760025121865</v>
      </c>
      <c r="C626" s="69">
        <f t="shared" ref="C626:H626" si="83">SUM(C605:C621)</f>
        <v>0</v>
      </c>
      <c r="D626" s="69">
        <f t="shared" si="83"/>
        <v>2718.4870194457867</v>
      </c>
      <c r="E626" s="69">
        <f t="shared" si="83"/>
        <v>2494.0342813810184</v>
      </c>
      <c r="F626" s="69">
        <f>SUM(F605:F621)</f>
        <v>0</v>
      </c>
      <c r="G626" s="69">
        <f t="shared" si="83"/>
        <v>653.19945464740965</v>
      </c>
      <c r="H626" s="70">
        <f t="shared" si="83"/>
        <v>0</v>
      </c>
      <c r="I626" s="40">
        <f>SUM(I605:I621)</f>
        <v>21147.480780596081</v>
      </c>
    </row>
    <row r="627" spans="1:10" s="13" customFormat="1" ht="15" thickBot="1">
      <c r="A627" s="60" t="s">
        <v>83</v>
      </c>
      <c r="B627" s="49">
        <f>B626/$I$626</f>
        <v>0.72262791883672872</v>
      </c>
      <c r="C627" s="49">
        <f t="shared" ref="C627:I627" si="84">C626/$I$626</f>
        <v>0</v>
      </c>
      <c r="D627" s="49">
        <f t="shared" si="84"/>
        <v>0.12854897695143624</v>
      </c>
      <c r="E627" s="49">
        <f t="shared" si="84"/>
        <v>0.11793529013013339</v>
      </c>
      <c r="F627" s="49">
        <f t="shared" si="84"/>
        <v>0</v>
      </c>
      <c r="G627" s="49">
        <f t="shared" si="84"/>
        <v>3.0887814081701603E-2</v>
      </c>
      <c r="H627" s="71">
        <f t="shared" si="84"/>
        <v>0</v>
      </c>
      <c r="I627" s="50">
        <f t="shared" si="84"/>
        <v>1</v>
      </c>
      <c r="J627" s="5"/>
    </row>
    <row r="628" spans="1:1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1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1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10" ht="15">
      <c r="A631" s="27" t="s">
        <v>7</v>
      </c>
      <c r="B631" s="38">
        <v>0.24423233525653759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0.24423233525653759</v>
      </c>
    </row>
    <row r="632" spans="1:10" ht="15">
      <c r="A632" s="28" t="s">
        <v>8</v>
      </c>
      <c r="B632" s="41">
        <v>4.8834107304664487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5">SUM(B632:H632)</f>
        <v>4.8834107304664487</v>
      </c>
    </row>
    <row r="633" spans="1:10" ht="15">
      <c r="A633" s="29" t="s">
        <v>10</v>
      </c>
      <c r="B633" s="44">
        <v>2.4774257456280848</v>
      </c>
      <c r="C633" s="44">
        <v>0</v>
      </c>
      <c r="D633" s="44">
        <v>7.9362982059014188E-3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5"/>
        <v>2.4853620438339861</v>
      </c>
    </row>
    <row r="634" spans="1:10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5"/>
        <v>0</v>
      </c>
    </row>
    <row r="635" spans="1:10" ht="15">
      <c r="A635" s="29" t="s">
        <v>16</v>
      </c>
      <c r="B635" s="44">
        <v>357.62077337893044</v>
      </c>
      <c r="C635" s="44">
        <v>1.5456593974178927</v>
      </c>
      <c r="D635" s="44">
        <v>28.816985297648763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5"/>
        <v>387.98341807399709</v>
      </c>
    </row>
    <row r="636" spans="1:10" ht="15">
      <c r="A636" s="28" t="s">
        <v>64</v>
      </c>
      <c r="B636" s="41">
        <v>6.644541772033727</v>
      </c>
      <c r="C636" s="41">
        <v>0.14995273220517405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5"/>
        <v>6.7944945042389007</v>
      </c>
    </row>
    <row r="637" spans="1:10" ht="15">
      <c r="A637" s="29" t="s">
        <v>54</v>
      </c>
      <c r="B637" s="44">
        <v>0</v>
      </c>
      <c r="C637" s="44">
        <v>0.32416185140193565</v>
      </c>
      <c r="D637" s="44">
        <v>0</v>
      </c>
      <c r="E637" s="44">
        <v>15.733409638841716</v>
      </c>
      <c r="F637" s="44">
        <v>621.35608000924299</v>
      </c>
      <c r="G637" s="44">
        <v>0</v>
      </c>
      <c r="H637" s="45">
        <v>0</v>
      </c>
      <c r="I637" s="40">
        <f t="shared" si="85"/>
        <v>637.4136514994866</v>
      </c>
    </row>
    <row r="638" spans="1:10" ht="15">
      <c r="A638" s="28" t="s">
        <v>12</v>
      </c>
      <c r="B638" s="41">
        <v>0</v>
      </c>
      <c r="C638" s="41">
        <v>0</v>
      </c>
      <c r="D638" s="41">
        <v>0</v>
      </c>
      <c r="E638" s="41">
        <v>23.45592670760217</v>
      </c>
      <c r="F638" s="41">
        <v>0</v>
      </c>
      <c r="G638" s="41">
        <v>0</v>
      </c>
      <c r="H638" s="42">
        <v>0</v>
      </c>
      <c r="I638" s="43">
        <f t="shared" si="85"/>
        <v>23.45592670760217</v>
      </c>
    </row>
    <row r="639" spans="1:10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5"/>
        <v>0</v>
      </c>
    </row>
    <row r="640" spans="1:10" ht="15">
      <c r="A640" s="28" t="s">
        <v>17</v>
      </c>
      <c r="B640" s="41">
        <v>7.953935029282194</v>
      </c>
      <c r="C640" s="41">
        <v>0</v>
      </c>
      <c r="D640" s="41">
        <v>3.8506843205998523E-2</v>
      </c>
      <c r="E640" s="41">
        <v>0.23430309831065363</v>
      </c>
      <c r="F640" s="41">
        <v>0</v>
      </c>
      <c r="G640" s="41">
        <v>0</v>
      </c>
      <c r="H640" s="42">
        <v>0</v>
      </c>
      <c r="I640" s="43">
        <f t="shared" si="85"/>
        <v>8.2267449707988458</v>
      </c>
    </row>
    <row r="641" spans="1:10" ht="15">
      <c r="A641" s="29" t="s">
        <v>139</v>
      </c>
      <c r="B641" s="44">
        <v>7.5081629875038649</v>
      </c>
      <c r="C641" s="44">
        <v>0</v>
      </c>
      <c r="D641" s="44">
        <v>1.9405323029147754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9.448695290418641</v>
      </c>
    </row>
    <row r="642" spans="1:10" ht="15">
      <c r="A642" s="28" t="s">
        <v>25</v>
      </c>
      <c r="B642" s="41">
        <v>58.501318520168837</v>
      </c>
      <c r="C642" s="41">
        <v>7.6012136045427503E-2</v>
      </c>
      <c r="D642" s="41">
        <v>1.2100588938646744</v>
      </c>
      <c r="E642" s="41">
        <v>97.210873071848383</v>
      </c>
      <c r="F642" s="41">
        <v>0</v>
      </c>
      <c r="G642" s="41">
        <v>32.781475253908368</v>
      </c>
      <c r="H642" s="42">
        <v>0.4599238085606055</v>
      </c>
      <c r="I642" s="43">
        <f t="shared" si="85"/>
        <v>190.23966168439628</v>
      </c>
    </row>
    <row r="643" spans="1:10" ht="15">
      <c r="A643" s="29" t="s">
        <v>24</v>
      </c>
      <c r="B643" s="44">
        <v>7.4330476639962004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5"/>
        <v>7.4330476639962004</v>
      </c>
    </row>
    <row r="644" spans="1:10" ht="15">
      <c r="A644" s="28" t="s">
        <v>56</v>
      </c>
      <c r="B644" s="41">
        <v>180.66701124090127</v>
      </c>
      <c r="C644" s="41">
        <v>8.1836024305591142</v>
      </c>
      <c r="D644" s="41">
        <v>102.87316871181288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5"/>
        <v>291.72378238327326</v>
      </c>
    </row>
    <row r="645" spans="1:10" ht="15">
      <c r="A645" s="29" t="s">
        <v>22</v>
      </c>
      <c r="B645" s="44">
        <v>99.238636399283536</v>
      </c>
      <c r="C645" s="44">
        <v>0</v>
      </c>
      <c r="D645" s="44">
        <v>0</v>
      </c>
      <c r="E645" s="44">
        <v>0</v>
      </c>
      <c r="F645" s="44">
        <v>1.2167106223732824</v>
      </c>
      <c r="G645" s="44">
        <v>0</v>
      </c>
      <c r="H645" s="45">
        <v>0</v>
      </c>
      <c r="I645" s="40">
        <f t="shared" si="85"/>
        <v>100.45534702165682</v>
      </c>
    </row>
    <row r="646" spans="1:10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5"/>
        <v>0</v>
      </c>
    </row>
    <row r="647" spans="1:10" ht="15">
      <c r="A647" s="30" t="s">
        <v>60</v>
      </c>
      <c r="B647" s="44">
        <v>3.7059569329038871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5"/>
        <v>3.7059569329038871</v>
      </c>
    </row>
    <row r="648" spans="1:10">
      <c r="A648" s="57" t="s">
        <v>23</v>
      </c>
      <c r="B648" s="61">
        <v>3.7059569329038871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85"/>
        <v>3.7059569329038871</v>
      </c>
    </row>
    <row r="649" spans="1:10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85"/>
        <v>0</v>
      </c>
    </row>
    <row r="650" spans="1:10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85"/>
        <v>0</v>
      </c>
    </row>
    <row r="651" spans="1:10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85"/>
        <v>0</v>
      </c>
    </row>
    <row r="652" spans="1:10" ht="15">
      <c r="A652" s="35" t="s">
        <v>26</v>
      </c>
      <c r="B652" s="69">
        <f>SUM(B631:B647)</f>
        <v>736.87845273635503</v>
      </c>
      <c r="C652" s="69">
        <f t="shared" ref="C652:H652" si="86">SUM(C631:C647)</f>
        <v>10.279388547629544</v>
      </c>
      <c r="D652" s="69">
        <f t="shared" si="86"/>
        <v>134.88718834765299</v>
      </c>
      <c r="E652" s="69">
        <f t="shared" si="86"/>
        <v>136.63451251660291</v>
      </c>
      <c r="F652" s="69">
        <f>SUM(F631:F647)</f>
        <v>622.57279063161627</v>
      </c>
      <c r="G652" s="69">
        <f t="shared" si="86"/>
        <v>32.781475253908368</v>
      </c>
      <c r="H652" s="70">
        <f t="shared" si="86"/>
        <v>0.4599238085606055</v>
      </c>
      <c r="I652" s="40">
        <f>SUM(I631:I647)</f>
        <v>1674.4937318423256</v>
      </c>
    </row>
    <row r="653" spans="1:10" s="13" customFormat="1" ht="15" thickBot="1">
      <c r="A653" s="60" t="s">
        <v>83</v>
      </c>
      <c r="B653" s="49">
        <f>B652/$I$652</f>
        <v>0.44006044258261895</v>
      </c>
      <c r="C653" s="49">
        <f t="shared" ref="C653:I653" si="87">C652/$I$652</f>
        <v>6.1388038379336712E-3</v>
      </c>
      <c r="D653" s="49">
        <f t="shared" si="87"/>
        <v>8.0554012106839171E-2</v>
      </c>
      <c r="E653" s="49">
        <f t="shared" si="87"/>
        <v>8.1597506110861182E-2</v>
      </c>
      <c r="F653" s="49">
        <f t="shared" si="87"/>
        <v>0.37179762383860582</v>
      </c>
      <c r="G653" s="49">
        <f t="shared" si="87"/>
        <v>1.9576947127679753E-2</v>
      </c>
      <c r="H653" s="71">
        <f t="shared" si="87"/>
        <v>2.7466439546153704E-4</v>
      </c>
      <c r="I653" s="50">
        <f t="shared" si="87"/>
        <v>1</v>
      </c>
      <c r="J653" s="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53.25" style="1" bestFit="1" customWidth="1"/>
    <col min="2" max="9" width="15.625" style="1" customWidth="1"/>
    <col min="10" max="10" width="15.625" style="5" customWidth="1"/>
    <col min="11" max="11" width="36.625" style="1" customWidth="1"/>
    <col min="12" max="20" width="15.625" style="1" customWidth="1"/>
    <col min="21" max="21" width="36.625" style="1" customWidth="1"/>
    <col min="22" max="35" width="14.625" style="1" customWidth="1"/>
    <col min="36" max="16384" width="11" style="1"/>
  </cols>
  <sheetData>
    <row r="1" spans="1:11" s="51" customFormat="1" ht="15" customHeight="1" thickTop="1">
      <c r="A1" s="417" t="s">
        <v>109</v>
      </c>
      <c r="B1" s="418"/>
      <c r="C1" s="418"/>
      <c r="D1" s="418"/>
      <c r="E1" s="418"/>
      <c r="F1" s="418"/>
      <c r="G1" s="418"/>
      <c r="H1" s="418"/>
      <c r="I1" s="419"/>
      <c r="J1"/>
    </row>
    <row r="2" spans="1:11" s="51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/>
    </row>
    <row r="3" spans="1:11" s="51" customFormat="1" ht="36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/>
    </row>
    <row r="4" spans="1:11" s="51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/>
    </row>
    <row r="5" spans="1:11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3"/>
    </row>
    <row r="6" spans="1:11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1" ht="13.5" customHeight="1">
      <c r="A7" s="27" t="s">
        <v>7</v>
      </c>
      <c r="B7" s="38">
        <f>B33+B85</f>
        <v>56.34499404651271</v>
      </c>
      <c r="C7" s="38">
        <f t="shared" ref="C7:E7" si="0">C33+C85</f>
        <v>0</v>
      </c>
      <c r="D7" s="38">
        <f t="shared" si="0"/>
        <v>7.534315774450234</v>
      </c>
      <c r="E7" s="38">
        <f t="shared" si="0"/>
        <v>0</v>
      </c>
      <c r="F7" s="38">
        <f>F59+F85</f>
        <v>9.7692079354944656</v>
      </c>
      <c r="G7" s="38">
        <f t="shared" ref="G7:H22" si="1">G33+G85</f>
        <v>0</v>
      </c>
      <c r="H7" s="39">
        <f t="shared" si="1"/>
        <v>0</v>
      </c>
      <c r="I7" s="40">
        <f>SUM(B7:H7)</f>
        <v>73.648517756457409</v>
      </c>
      <c r="K7" s="1">
        <v>0</v>
      </c>
    </row>
    <row r="8" spans="1:11" ht="13.5" customHeight="1">
      <c r="A8" s="28" t="s">
        <v>8</v>
      </c>
      <c r="B8" s="41">
        <f t="shared" ref="B8:E23" si="2">B34+B86</f>
        <v>188.2730519262112</v>
      </c>
      <c r="C8" s="41">
        <f t="shared" si="2"/>
        <v>0</v>
      </c>
      <c r="D8" s="41">
        <f t="shared" si="2"/>
        <v>947.01274583494262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1135.2857977611538</v>
      </c>
      <c r="K8" s="1">
        <v>0</v>
      </c>
    </row>
    <row r="9" spans="1:11" ht="13.5" customHeight="1">
      <c r="A9" s="29" t="s">
        <v>10</v>
      </c>
      <c r="B9" s="44">
        <f t="shared" si="2"/>
        <v>135.3246189192196</v>
      </c>
      <c r="C9" s="44">
        <f t="shared" si="2"/>
        <v>0</v>
      </c>
      <c r="D9" s="44">
        <f t="shared" si="2"/>
        <v>481.36623626289474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616.69085518211432</v>
      </c>
      <c r="K9" s="1">
        <v>0</v>
      </c>
    </row>
    <row r="10" spans="1:11" ht="13.5" customHeight="1">
      <c r="A10" s="28" t="s">
        <v>52</v>
      </c>
      <c r="B10" s="41">
        <f t="shared" si="2"/>
        <v>0</v>
      </c>
      <c r="C10" s="41">
        <f t="shared" si="2"/>
        <v>0</v>
      </c>
      <c r="D10" s="41">
        <f t="shared" si="2"/>
        <v>461.78688000000005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461.78688000000005</v>
      </c>
      <c r="K10" s="1">
        <v>0</v>
      </c>
    </row>
    <row r="11" spans="1:11" ht="13.5" customHeight="1">
      <c r="A11" s="29" t="s">
        <v>16</v>
      </c>
      <c r="B11" s="44">
        <f t="shared" si="2"/>
        <v>2531.4857848235938</v>
      </c>
      <c r="C11" s="44">
        <f t="shared" si="2"/>
        <v>292.03096889393947</v>
      </c>
      <c r="D11" s="44">
        <f t="shared" si="2"/>
        <v>757.48806366456938</v>
      </c>
      <c r="E11" s="44">
        <f t="shared" si="2"/>
        <v>28.708618996022125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3609.7134363781252</v>
      </c>
      <c r="K11" s="1">
        <v>0</v>
      </c>
    </row>
    <row r="12" spans="1:11" ht="13.5" customHeight="1">
      <c r="A12" s="28" t="s">
        <v>64</v>
      </c>
      <c r="B12" s="41">
        <f t="shared" si="2"/>
        <v>8432.9029787890904</v>
      </c>
      <c r="C12" s="41">
        <f t="shared" si="2"/>
        <v>32.385917945989391</v>
      </c>
      <c r="D12" s="41">
        <f t="shared" si="2"/>
        <v>610.14996987001791</v>
      </c>
      <c r="E12" s="41">
        <f t="shared" si="2"/>
        <v>9.5365034248569E-2</v>
      </c>
      <c r="F12" s="41">
        <f t="shared" si="3"/>
        <v>0</v>
      </c>
      <c r="G12" s="41">
        <f t="shared" si="1"/>
        <v>0</v>
      </c>
      <c r="H12" s="42">
        <f t="shared" si="1"/>
        <v>0</v>
      </c>
      <c r="I12" s="43">
        <f t="shared" si="4"/>
        <v>9075.5342316393453</v>
      </c>
      <c r="K12" s="1">
        <v>0</v>
      </c>
    </row>
    <row r="13" spans="1:11" ht="13.5" customHeight="1">
      <c r="A13" s="29" t="s">
        <v>54</v>
      </c>
      <c r="B13" s="44">
        <f t="shared" si="2"/>
        <v>1.9018360079357574E-2</v>
      </c>
      <c r="C13" s="44">
        <f t="shared" si="2"/>
        <v>0.89389998627098854</v>
      </c>
      <c r="D13" s="44">
        <f t="shared" si="2"/>
        <v>1.8291378645465921</v>
      </c>
      <c r="E13" s="44">
        <f t="shared" si="2"/>
        <v>683.66112491218371</v>
      </c>
      <c r="F13" s="44">
        <f t="shared" si="3"/>
        <v>14209.751879204718</v>
      </c>
      <c r="G13" s="44">
        <f t="shared" si="1"/>
        <v>0</v>
      </c>
      <c r="H13" s="45">
        <f t="shared" si="1"/>
        <v>0</v>
      </c>
      <c r="I13" s="40">
        <f t="shared" si="4"/>
        <v>14896.155060327797</v>
      </c>
      <c r="K13" s="1">
        <v>0</v>
      </c>
    </row>
    <row r="14" spans="1:11" ht="13.5" customHeight="1">
      <c r="A14" s="28" t="s">
        <v>12</v>
      </c>
      <c r="B14" s="41">
        <f t="shared" si="2"/>
        <v>4.0083338294557621E-3</v>
      </c>
      <c r="C14" s="41">
        <f t="shared" si="2"/>
        <v>0.10075428263840533</v>
      </c>
      <c r="D14" s="41">
        <f t="shared" si="2"/>
        <v>4.6349115505656041E-2</v>
      </c>
      <c r="E14" s="41">
        <f t="shared" si="2"/>
        <v>29.908025872244238</v>
      </c>
      <c r="F14" s="41">
        <f t="shared" si="3"/>
        <v>6118.3393718037023</v>
      </c>
      <c r="G14" s="41">
        <f t="shared" si="1"/>
        <v>0</v>
      </c>
      <c r="H14" s="42">
        <f t="shared" si="1"/>
        <v>0</v>
      </c>
      <c r="I14" s="43">
        <f t="shared" si="4"/>
        <v>6148.3985094079198</v>
      </c>
      <c r="K14" s="1">
        <v>0</v>
      </c>
    </row>
    <row r="15" spans="1:11" ht="13.5" customHeight="1">
      <c r="A15" s="29" t="s">
        <v>55</v>
      </c>
      <c r="B15" s="44">
        <f t="shared" si="2"/>
        <v>0</v>
      </c>
      <c r="C15" s="44">
        <f t="shared" si="2"/>
        <v>0</v>
      </c>
      <c r="D15" s="44">
        <f t="shared" si="2"/>
        <v>1.1772</v>
      </c>
      <c r="E15" s="44">
        <f t="shared" si="2"/>
        <v>30.091909041067659</v>
      </c>
      <c r="F15" s="44">
        <f t="shared" si="3"/>
        <v>1366.6784586292299</v>
      </c>
      <c r="G15" s="44">
        <f t="shared" si="1"/>
        <v>0</v>
      </c>
      <c r="H15" s="45">
        <f t="shared" si="1"/>
        <v>0</v>
      </c>
      <c r="I15" s="40">
        <f t="shared" si="4"/>
        <v>1397.9475676702975</v>
      </c>
      <c r="K15" s="1">
        <v>0</v>
      </c>
    </row>
    <row r="16" spans="1:11" ht="13.5" customHeight="1">
      <c r="A16" s="28" t="s">
        <v>17</v>
      </c>
      <c r="B16" s="41">
        <f t="shared" si="2"/>
        <v>275.07518773245562</v>
      </c>
      <c r="C16" s="41">
        <f t="shared" si="2"/>
        <v>13.186927675900156</v>
      </c>
      <c r="D16" s="41">
        <f t="shared" si="2"/>
        <v>99.730643642435865</v>
      </c>
      <c r="E16" s="41">
        <f t="shared" si="2"/>
        <v>8.1273125393469847</v>
      </c>
      <c r="F16" s="41">
        <f t="shared" si="3"/>
        <v>35.596014813404565</v>
      </c>
      <c r="G16" s="41">
        <f t="shared" si="1"/>
        <v>0</v>
      </c>
      <c r="H16" s="42">
        <f t="shared" si="1"/>
        <v>0</v>
      </c>
      <c r="I16" s="43">
        <f t="shared" si="4"/>
        <v>431.71608640354316</v>
      </c>
      <c r="K16" s="1">
        <v>0</v>
      </c>
    </row>
    <row r="17" spans="1:21" ht="13.5" customHeight="1">
      <c r="A17" s="29" t="s">
        <v>139</v>
      </c>
      <c r="B17" s="44">
        <f t="shared" si="2"/>
        <v>1757.7308707317388</v>
      </c>
      <c r="C17" s="44">
        <f t="shared" si="2"/>
        <v>2696.5438812725188</v>
      </c>
      <c r="D17" s="44">
        <f t="shared" si="2"/>
        <v>1527.961444820618</v>
      </c>
      <c r="E17" s="44">
        <f t="shared" si="2"/>
        <v>83.120545289578104</v>
      </c>
      <c r="F17" s="44">
        <f t="shared" si="3"/>
        <v>0</v>
      </c>
      <c r="G17" s="44">
        <f t="shared" si="1"/>
        <v>0</v>
      </c>
      <c r="H17" s="45">
        <f t="shared" si="1"/>
        <v>0</v>
      </c>
      <c r="I17" s="40">
        <f t="shared" si="4"/>
        <v>6065.3567421144535</v>
      </c>
      <c r="K17" s="1">
        <v>0</v>
      </c>
    </row>
    <row r="18" spans="1:21" ht="13.5" customHeight="1">
      <c r="A18" s="28" t="s">
        <v>25</v>
      </c>
      <c r="B18" s="41">
        <f t="shared" si="2"/>
        <v>2034.9062927307341</v>
      </c>
      <c r="C18" s="41">
        <f t="shared" si="2"/>
        <v>25.008474258473143</v>
      </c>
      <c r="D18" s="41">
        <f t="shared" si="2"/>
        <v>4020.4889635033128</v>
      </c>
      <c r="E18" s="41">
        <f t="shared" si="2"/>
        <v>6787.9138525552898</v>
      </c>
      <c r="F18" s="41">
        <f t="shared" si="3"/>
        <v>1708.9430217060617</v>
      </c>
      <c r="G18" s="41">
        <f t="shared" si="1"/>
        <v>2336.1076792691988</v>
      </c>
      <c r="H18" s="42">
        <f t="shared" si="1"/>
        <v>199.23442677157539</v>
      </c>
      <c r="I18" s="43">
        <f t="shared" si="4"/>
        <v>17112.602710794647</v>
      </c>
      <c r="K18" s="1">
        <v>0</v>
      </c>
    </row>
    <row r="19" spans="1:21" ht="13.5" customHeight="1">
      <c r="A19" s="29" t="s">
        <v>24</v>
      </c>
      <c r="B19" s="44">
        <f t="shared" si="2"/>
        <v>876.73270313384876</v>
      </c>
      <c r="C19" s="44">
        <f t="shared" si="2"/>
        <v>4.2725675356450337</v>
      </c>
      <c r="D19" s="44">
        <f t="shared" si="2"/>
        <v>90.867007329918295</v>
      </c>
      <c r="E19" s="44">
        <f t="shared" si="2"/>
        <v>0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971.87227799941206</v>
      </c>
      <c r="K19" s="1">
        <v>0</v>
      </c>
    </row>
    <row r="20" spans="1:21" ht="13.5" customHeight="1">
      <c r="A20" s="28" t="s">
        <v>56</v>
      </c>
      <c r="B20" s="41">
        <f t="shared" si="2"/>
        <v>4272.0570597952783</v>
      </c>
      <c r="C20" s="41">
        <f t="shared" si="2"/>
        <v>12.499606547888007</v>
      </c>
      <c r="D20" s="41">
        <f t="shared" si="2"/>
        <v>536.07624159941349</v>
      </c>
      <c r="E20" s="41">
        <f t="shared" si="2"/>
        <v>5.5717459636711326E-4</v>
      </c>
      <c r="F20" s="41">
        <f t="shared" si="3"/>
        <v>0.26433150196078437</v>
      </c>
      <c r="G20" s="41">
        <f t="shared" si="1"/>
        <v>0</v>
      </c>
      <c r="H20" s="42">
        <f t="shared" si="1"/>
        <v>0</v>
      </c>
      <c r="I20" s="43">
        <f t="shared" si="4"/>
        <v>4820.897796619136</v>
      </c>
      <c r="K20" s="1">
        <v>0</v>
      </c>
    </row>
    <row r="21" spans="1:21" ht="13.5" customHeight="1">
      <c r="A21" s="29" t="s">
        <v>22</v>
      </c>
      <c r="B21" s="44">
        <f t="shared" si="2"/>
        <v>597.98013621500775</v>
      </c>
      <c r="C21" s="44">
        <f t="shared" si="2"/>
        <v>684.6443454345939</v>
      </c>
      <c r="D21" s="44">
        <f t="shared" si="2"/>
        <v>396.87252260314273</v>
      </c>
      <c r="E21" s="44">
        <f t="shared" si="2"/>
        <v>5.3570169621007695</v>
      </c>
      <c r="F21" s="44">
        <f t="shared" si="3"/>
        <v>75.117234190455761</v>
      </c>
      <c r="G21" s="44">
        <f t="shared" si="1"/>
        <v>0</v>
      </c>
      <c r="H21" s="45">
        <f t="shared" si="1"/>
        <v>0</v>
      </c>
      <c r="I21" s="40">
        <f t="shared" si="4"/>
        <v>1759.9712554053008</v>
      </c>
      <c r="K21" s="1">
        <v>0</v>
      </c>
    </row>
    <row r="22" spans="1:21" ht="13.5" customHeight="1">
      <c r="A22" s="28" t="s">
        <v>21</v>
      </c>
      <c r="B22" s="41">
        <f t="shared" si="2"/>
        <v>67.703931393069453</v>
      </c>
      <c r="C22" s="41">
        <f t="shared" si="2"/>
        <v>0.21695972046635761</v>
      </c>
      <c r="D22" s="41">
        <f t="shared" si="2"/>
        <v>133.25921587865048</v>
      </c>
      <c r="E22" s="41">
        <f t="shared" si="2"/>
        <v>0.21695972046635761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201.39706671265265</v>
      </c>
      <c r="K22" s="1">
        <v>0</v>
      </c>
    </row>
    <row r="23" spans="1:21" ht="13.5" customHeight="1">
      <c r="A23" s="30" t="s">
        <v>60</v>
      </c>
      <c r="B23" s="44">
        <f t="shared" si="2"/>
        <v>241.85053000382709</v>
      </c>
      <c r="C23" s="44">
        <f t="shared" si="2"/>
        <v>0</v>
      </c>
      <c r="D23" s="44">
        <f t="shared" si="2"/>
        <v>223.7828274668104</v>
      </c>
      <c r="E23" s="44">
        <f t="shared" si="2"/>
        <v>0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465.63335747063752</v>
      </c>
      <c r="K23" s="1">
        <v>0</v>
      </c>
    </row>
    <row r="24" spans="1:21" ht="13.5" customHeight="1">
      <c r="A24" s="57" t="s">
        <v>23</v>
      </c>
      <c r="B24" s="61">
        <f t="shared" ref="B24:E27" si="6">B50+B102</f>
        <v>241.85053000382709</v>
      </c>
      <c r="C24" s="61">
        <f t="shared" si="6"/>
        <v>0</v>
      </c>
      <c r="D24" s="61">
        <f t="shared" si="6"/>
        <v>223.7828274668104</v>
      </c>
      <c r="E24" s="61">
        <f t="shared" si="6"/>
        <v>0</v>
      </c>
      <c r="F24" s="61">
        <f t="shared" si="3"/>
        <v>0</v>
      </c>
      <c r="G24" s="61">
        <f t="shared" si="5"/>
        <v>0</v>
      </c>
      <c r="H24" s="62">
        <f t="shared" si="5"/>
        <v>0</v>
      </c>
      <c r="I24" s="63">
        <f t="shared" si="4"/>
        <v>465.63335747063752</v>
      </c>
      <c r="K24" s="1">
        <v>0</v>
      </c>
    </row>
    <row r="25" spans="1:21" ht="13.5" customHeight="1">
      <c r="A25" s="58" t="s">
        <v>19</v>
      </c>
      <c r="B25" s="64">
        <f t="shared" si="6"/>
        <v>0</v>
      </c>
      <c r="C25" s="64">
        <f t="shared" si="6"/>
        <v>0</v>
      </c>
      <c r="D25" s="64">
        <f t="shared" si="6"/>
        <v>0</v>
      </c>
      <c r="E25" s="64">
        <f t="shared" si="6"/>
        <v>0</v>
      </c>
      <c r="F25" s="64">
        <f t="shared" si="3"/>
        <v>0</v>
      </c>
      <c r="G25" s="64">
        <f t="shared" si="5"/>
        <v>0</v>
      </c>
      <c r="H25" s="65">
        <f t="shared" si="5"/>
        <v>0</v>
      </c>
      <c r="I25" s="66">
        <f t="shared" si="4"/>
        <v>0</v>
      </c>
      <c r="K25" s="1">
        <v>0</v>
      </c>
    </row>
    <row r="26" spans="1:21" ht="13.5" customHeight="1">
      <c r="A26" s="57" t="s">
        <v>20</v>
      </c>
      <c r="B26" s="61">
        <f t="shared" si="6"/>
        <v>0</v>
      </c>
      <c r="C26" s="61">
        <f t="shared" si="6"/>
        <v>0</v>
      </c>
      <c r="D26" s="61">
        <f t="shared" si="6"/>
        <v>0</v>
      </c>
      <c r="E26" s="61">
        <f t="shared" si="6"/>
        <v>0</v>
      </c>
      <c r="F26" s="61">
        <f t="shared" si="3"/>
        <v>0</v>
      </c>
      <c r="G26" s="61">
        <f t="shared" si="5"/>
        <v>0</v>
      </c>
      <c r="H26" s="62">
        <f t="shared" si="5"/>
        <v>0</v>
      </c>
      <c r="I26" s="63">
        <f t="shared" si="4"/>
        <v>0</v>
      </c>
      <c r="K26" s="1">
        <v>0</v>
      </c>
    </row>
    <row r="27" spans="1:21" ht="13.5" customHeight="1" thickBot="1">
      <c r="A27" s="59" t="s">
        <v>11</v>
      </c>
      <c r="B27" s="54">
        <f t="shared" si="6"/>
        <v>0</v>
      </c>
      <c r="C27" s="54">
        <f t="shared" si="6"/>
        <v>0</v>
      </c>
      <c r="D27" s="54">
        <f t="shared" si="6"/>
        <v>0</v>
      </c>
      <c r="E27" s="54">
        <f t="shared" si="6"/>
        <v>0</v>
      </c>
      <c r="F27" s="54">
        <f t="shared" si="3"/>
        <v>0</v>
      </c>
      <c r="G27" s="54">
        <f t="shared" si="5"/>
        <v>0</v>
      </c>
      <c r="H27" s="67">
        <f t="shared" si="5"/>
        <v>0</v>
      </c>
      <c r="I27" s="68">
        <f t="shared" si="4"/>
        <v>0</v>
      </c>
      <c r="K27" s="1">
        <v>0</v>
      </c>
    </row>
    <row r="28" spans="1:21" ht="13.5" customHeight="1">
      <c r="A28" s="35" t="s">
        <v>26</v>
      </c>
      <c r="B28" s="69">
        <f>SUM(B7:B23)</f>
        <v>21468.391166934493</v>
      </c>
      <c r="C28" s="69">
        <f>SUM(C7:C23)</f>
        <v>3761.7843035543242</v>
      </c>
      <c r="D28" s="69">
        <f t="shared" ref="D28:I28" si="7">SUM(D7:D23)</f>
        <v>10297.429765231229</v>
      </c>
      <c r="E28" s="69">
        <f t="shared" si="7"/>
        <v>7657.2012880971442</v>
      </c>
      <c r="F28" s="69">
        <f t="shared" si="7"/>
        <v>23524.459519785025</v>
      </c>
      <c r="G28" s="69">
        <f>SUM(G7:G23)</f>
        <v>2336.1076792691988</v>
      </c>
      <c r="H28" s="70">
        <f t="shared" si="7"/>
        <v>199.23442677157539</v>
      </c>
      <c r="I28" s="40">
        <f t="shared" si="7"/>
        <v>69244.608149642983</v>
      </c>
      <c r="J28" s="5">
        <f>+I28-I54-I80-I106</f>
        <v>0</v>
      </c>
      <c r="K28" s="1">
        <v>0</v>
      </c>
    </row>
    <row r="29" spans="1:21" s="8" customFormat="1" ht="15" thickBot="1">
      <c r="A29" s="32" t="s">
        <v>83</v>
      </c>
      <c r="B29" s="55">
        <f>B28/$I$28</f>
        <v>0.31003700852114913</v>
      </c>
      <c r="C29" s="55">
        <f t="shared" ref="C29:I29" si="8">C28/$I$28</f>
        <v>5.4326024857051916E-2</v>
      </c>
      <c r="D29" s="55">
        <f t="shared" si="8"/>
        <v>0.1487109255204056</v>
      </c>
      <c r="E29" s="55">
        <f t="shared" si="8"/>
        <v>0.11058191377947199</v>
      </c>
      <c r="F29" s="55">
        <f t="shared" si="8"/>
        <v>0.33972983815500607</v>
      </c>
      <c r="G29" s="55">
        <f t="shared" si="8"/>
        <v>3.3737033708396306E-2</v>
      </c>
      <c r="H29" s="55">
        <f t="shared" si="8"/>
        <v>2.8772554585190851E-3</v>
      </c>
      <c r="I29" s="56">
        <f t="shared" si="8"/>
        <v>1</v>
      </c>
    </row>
    <row r="30" spans="1:21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3"/>
    </row>
    <row r="32" spans="1:21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1" ht="13.5" customHeight="1">
      <c r="A33" s="27" t="s">
        <v>7</v>
      </c>
      <c r="B33" s="38">
        <f t="shared" ref="B33:E48" si="9">B111+B137+B163+B189+B215+B241+B267+B293+B319+B345+B371+B397+B423</f>
        <v>0</v>
      </c>
      <c r="C33" s="38">
        <f t="shared" si="9"/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K33" s="1">
        <v>0</v>
      </c>
    </row>
    <row r="34" spans="1:11" ht="13.5" customHeight="1">
      <c r="A34" s="28" t="s">
        <v>8</v>
      </c>
      <c r="B34" s="41">
        <f t="shared" si="9"/>
        <v>0</v>
      </c>
      <c r="C34" s="41">
        <f t="shared" si="9"/>
        <v>0</v>
      </c>
      <c r="D34" s="41">
        <f t="shared" si="9"/>
        <v>922.80797989703206</v>
      </c>
      <c r="E34" s="41">
        <f t="shared" si="9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1">SUM(B34:H34)</f>
        <v>922.80797989703206</v>
      </c>
      <c r="K34" s="1">
        <v>0</v>
      </c>
    </row>
    <row r="35" spans="1:11" ht="13.5" customHeight="1">
      <c r="A35" s="29" t="s">
        <v>10</v>
      </c>
      <c r="B35" s="44">
        <f t="shared" si="9"/>
        <v>1.0784939344351957E-3</v>
      </c>
      <c r="C35" s="44">
        <f t="shared" si="9"/>
        <v>0</v>
      </c>
      <c r="D35" s="44">
        <f t="shared" si="9"/>
        <v>473.60205774270378</v>
      </c>
      <c r="E35" s="44">
        <f t="shared" si="9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1"/>
        <v>473.60313623663819</v>
      </c>
      <c r="K35" s="1">
        <v>0</v>
      </c>
    </row>
    <row r="36" spans="1:11" ht="13.5" customHeight="1">
      <c r="A36" s="28" t="s">
        <v>52</v>
      </c>
      <c r="B36" s="41">
        <f t="shared" si="9"/>
        <v>0</v>
      </c>
      <c r="C36" s="41">
        <f t="shared" si="9"/>
        <v>0</v>
      </c>
      <c r="D36" s="41">
        <f t="shared" si="9"/>
        <v>461.78688000000005</v>
      </c>
      <c r="E36" s="41">
        <f t="shared" si="9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1"/>
        <v>461.78688000000005</v>
      </c>
      <c r="K36" s="1">
        <v>0</v>
      </c>
    </row>
    <row r="37" spans="1:11" ht="13.5" customHeight="1">
      <c r="A37" s="29" t="s">
        <v>16</v>
      </c>
      <c r="B37" s="44">
        <f t="shared" si="9"/>
        <v>367.81659609291199</v>
      </c>
      <c r="C37" s="44">
        <f t="shared" si="9"/>
        <v>230.84972241127298</v>
      </c>
      <c r="D37" s="44">
        <f t="shared" si="9"/>
        <v>612.41323206028176</v>
      </c>
      <c r="E37" s="44">
        <f t="shared" si="9"/>
        <v>2.7438834924647086E-4</v>
      </c>
      <c r="F37" s="457"/>
      <c r="G37" s="44">
        <f t="shared" si="10"/>
        <v>0</v>
      </c>
      <c r="H37" s="45">
        <f t="shared" si="10"/>
        <v>0</v>
      </c>
      <c r="I37" s="40">
        <f t="shared" si="11"/>
        <v>1211.0798249528161</v>
      </c>
      <c r="K37" s="1">
        <v>0</v>
      </c>
    </row>
    <row r="38" spans="1:11" ht="13.5" customHeight="1">
      <c r="A38" s="28" t="s">
        <v>64</v>
      </c>
      <c r="B38" s="41">
        <f t="shared" si="9"/>
        <v>84.53135087418039</v>
      </c>
      <c r="C38" s="41">
        <f t="shared" si="9"/>
        <v>12.001952703720793</v>
      </c>
      <c r="D38" s="41">
        <f t="shared" si="9"/>
        <v>34.336494091960937</v>
      </c>
      <c r="E38" s="41">
        <f t="shared" si="9"/>
        <v>9.5365034248569E-2</v>
      </c>
      <c r="F38" s="457"/>
      <c r="G38" s="41">
        <f t="shared" si="10"/>
        <v>0</v>
      </c>
      <c r="H38" s="42">
        <f t="shared" si="10"/>
        <v>0</v>
      </c>
      <c r="I38" s="43">
        <f t="shared" si="11"/>
        <v>130.9651627041107</v>
      </c>
      <c r="K38" s="1">
        <v>0</v>
      </c>
    </row>
    <row r="39" spans="1:11" ht="13.5" customHeight="1">
      <c r="A39" s="29" t="s">
        <v>54</v>
      </c>
      <c r="B39" s="44">
        <f t="shared" si="9"/>
        <v>1.9018360079357574E-2</v>
      </c>
      <c r="C39" s="44">
        <f t="shared" si="9"/>
        <v>0.56909605544112107</v>
      </c>
      <c r="D39" s="44">
        <f t="shared" si="9"/>
        <v>1.6193644350756289</v>
      </c>
      <c r="E39" s="44">
        <f t="shared" si="9"/>
        <v>570.04046568783792</v>
      </c>
      <c r="F39" s="457"/>
      <c r="G39" s="44">
        <f t="shared" si="10"/>
        <v>0</v>
      </c>
      <c r="H39" s="45">
        <f t="shared" si="10"/>
        <v>0</v>
      </c>
      <c r="I39" s="40">
        <f t="shared" si="11"/>
        <v>572.24794453843401</v>
      </c>
      <c r="K39" s="1">
        <v>0</v>
      </c>
    </row>
    <row r="40" spans="1:11" ht="13.5" customHeight="1">
      <c r="A40" s="28" t="s">
        <v>12</v>
      </c>
      <c r="B40" s="41">
        <f t="shared" si="9"/>
        <v>4.0083338294557621E-3</v>
      </c>
      <c r="C40" s="41">
        <f t="shared" si="9"/>
        <v>0.10075428263840533</v>
      </c>
      <c r="D40" s="41">
        <f t="shared" si="9"/>
        <v>3.0281465052268306E-3</v>
      </c>
      <c r="E40" s="41">
        <f t="shared" si="9"/>
        <v>5.1310311642549369</v>
      </c>
      <c r="F40" s="457"/>
      <c r="G40" s="41">
        <f t="shared" si="10"/>
        <v>0</v>
      </c>
      <c r="H40" s="42">
        <f>H118+H144+H170+H196+H222+H248+H274+H300+H326+H352+H378+H404+H430</f>
        <v>0</v>
      </c>
      <c r="I40" s="43">
        <f>SUM(B40:H40)</f>
        <v>5.2388219272280248</v>
      </c>
      <c r="K40" s="1">
        <v>0</v>
      </c>
    </row>
    <row r="41" spans="1:11" ht="13.5" customHeight="1">
      <c r="A41" s="29" t="s">
        <v>55</v>
      </c>
      <c r="B41" s="44">
        <f t="shared" si="9"/>
        <v>0</v>
      </c>
      <c r="C41" s="44">
        <f t="shared" si="9"/>
        <v>0</v>
      </c>
      <c r="D41" s="44">
        <f t="shared" si="9"/>
        <v>1.1772</v>
      </c>
      <c r="E41" s="44">
        <f t="shared" si="9"/>
        <v>0</v>
      </c>
      <c r="F41" s="457"/>
      <c r="G41" s="44">
        <f t="shared" si="10"/>
        <v>0</v>
      </c>
      <c r="H41" s="45">
        <f t="shared" si="10"/>
        <v>0</v>
      </c>
      <c r="I41" s="40">
        <f t="shared" si="11"/>
        <v>1.1772</v>
      </c>
      <c r="K41" s="1">
        <v>0</v>
      </c>
    </row>
    <row r="42" spans="1:11" ht="13.5" customHeight="1">
      <c r="A42" s="28" t="s">
        <v>17</v>
      </c>
      <c r="B42" s="41">
        <f t="shared" si="9"/>
        <v>39.671645946149241</v>
      </c>
      <c r="C42" s="41">
        <f t="shared" si="9"/>
        <v>12.539767992622743</v>
      </c>
      <c r="D42" s="41">
        <f t="shared" si="9"/>
        <v>76.266211507000079</v>
      </c>
      <c r="E42" s="41">
        <f t="shared" si="9"/>
        <v>5.7315068123028645</v>
      </c>
      <c r="F42" s="457"/>
      <c r="G42" s="41">
        <f t="shared" si="10"/>
        <v>0</v>
      </c>
      <c r="H42" s="42">
        <f t="shared" si="10"/>
        <v>0</v>
      </c>
      <c r="I42" s="43">
        <f t="shared" si="11"/>
        <v>134.2091322580749</v>
      </c>
      <c r="K42" s="1">
        <v>0</v>
      </c>
    </row>
    <row r="43" spans="1:11" ht="13.5" customHeight="1">
      <c r="A43" s="29" t="s">
        <v>139</v>
      </c>
      <c r="B43" s="44">
        <f t="shared" si="9"/>
        <v>481.91920266293414</v>
      </c>
      <c r="C43" s="44">
        <f t="shared" si="9"/>
        <v>2583.3135702905793</v>
      </c>
      <c r="D43" s="44">
        <f t="shared" si="9"/>
        <v>1330.2674789055786</v>
      </c>
      <c r="E43" s="44">
        <f t="shared" si="9"/>
        <v>65.731613156088216</v>
      </c>
      <c r="F43" s="457"/>
      <c r="G43" s="44">
        <f t="shared" si="10"/>
        <v>0</v>
      </c>
      <c r="H43" s="45">
        <f t="shared" si="10"/>
        <v>0</v>
      </c>
      <c r="I43" s="40">
        <f t="shared" si="11"/>
        <v>4461.2318650151801</v>
      </c>
      <c r="K43" s="1">
        <v>0</v>
      </c>
    </row>
    <row r="44" spans="1:11" ht="13.5" customHeight="1">
      <c r="A44" s="28" t="s">
        <v>25</v>
      </c>
      <c r="B44" s="41">
        <f t="shared" si="9"/>
        <v>291.09329131479029</v>
      </c>
      <c r="C44" s="41">
        <f t="shared" si="9"/>
        <v>24.932443717203679</v>
      </c>
      <c r="D44" s="41">
        <f t="shared" si="9"/>
        <v>1191.1979485328993</v>
      </c>
      <c r="E44" s="41">
        <f t="shared" si="9"/>
        <v>4014.8700165237078</v>
      </c>
      <c r="F44" s="457"/>
      <c r="G44" s="41">
        <f t="shared" si="10"/>
        <v>420.44289456603286</v>
      </c>
      <c r="H44" s="42">
        <f t="shared" si="10"/>
        <v>198.43835209055371</v>
      </c>
      <c r="I44" s="43">
        <f t="shared" si="11"/>
        <v>6140.9749467451875</v>
      </c>
      <c r="K44" s="1">
        <v>0</v>
      </c>
    </row>
    <row r="45" spans="1:11" ht="13.5" customHeight="1">
      <c r="A45" s="29" t="s">
        <v>24</v>
      </c>
      <c r="B45" s="44">
        <f t="shared" si="9"/>
        <v>59.497783373771611</v>
      </c>
      <c r="C45" s="44">
        <f t="shared" si="9"/>
        <v>1.4375009324401689</v>
      </c>
      <c r="D45" s="44">
        <f t="shared" si="9"/>
        <v>6.2027542883410547</v>
      </c>
      <c r="E45" s="44">
        <f t="shared" si="9"/>
        <v>0</v>
      </c>
      <c r="F45" s="457"/>
      <c r="G45" s="44">
        <f t="shared" si="10"/>
        <v>0</v>
      </c>
      <c r="H45" s="45">
        <f t="shared" si="10"/>
        <v>0</v>
      </c>
      <c r="I45" s="40">
        <f t="shared" si="11"/>
        <v>67.138038594552825</v>
      </c>
      <c r="K45" s="1">
        <v>0</v>
      </c>
    </row>
    <row r="46" spans="1:11" ht="13.5" customHeight="1">
      <c r="A46" s="28" t="s">
        <v>56</v>
      </c>
      <c r="B46" s="41">
        <f t="shared" si="9"/>
        <v>54.032888642321936</v>
      </c>
      <c r="C46" s="41">
        <f t="shared" si="9"/>
        <v>4.664638541419067</v>
      </c>
      <c r="D46" s="41">
        <f t="shared" si="9"/>
        <v>10.384580884225754</v>
      </c>
      <c r="E46" s="41">
        <f t="shared" si="9"/>
        <v>5.5717459636711326E-4</v>
      </c>
      <c r="F46" s="457"/>
      <c r="G46" s="41">
        <f t="shared" si="10"/>
        <v>0</v>
      </c>
      <c r="H46" s="42">
        <f t="shared" si="10"/>
        <v>0</v>
      </c>
      <c r="I46" s="43">
        <f t="shared" si="11"/>
        <v>69.082665242563124</v>
      </c>
      <c r="K46" s="1">
        <v>0</v>
      </c>
    </row>
    <row r="47" spans="1:11" ht="13.5" customHeight="1">
      <c r="A47" s="29" t="s">
        <v>22</v>
      </c>
      <c r="B47" s="44">
        <f t="shared" si="9"/>
        <v>222.38176671067509</v>
      </c>
      <c r="C47" s="44">
        <f t="shared" si="9"/>
        <v>684.6443454345939</v>
      </c>
      <c r="D47" s="44">
        <f t="shared" si="9"/>
        <v>369.55286826206736</v>
      </c>
      <c r="E47" s="44">
        <f t="shared" si="9"/>
        <v>5.3570169621007695</v>
      </c>
      <c r="F47" s="457"/>
      <c r="G47" s="44">
        <f t="shared" si="10"/>
        <v>0</v>
      </c>
      <c r="H47" s="45">
        <f t="shared" si="10"/>
        <v>0</v>
      </c>
      <c r="I47" s="40">
        <f t="shared" si="11"/>
        <v>1281.9359973694372</v>
      </c>
      <c r="K47" s="1">
        <v>0</v>
      </c>
    </row>
    <row r="48" spans="1:11" ht="13.5" customHeight="1">
      <c r="A48" s="28" t="s">
        <v>21</v>
      </c>
      <c r="B48" s="41">
        <f t="shared" si="9"/>
        <v>0.56409527321252984</v>
      </c>
      <c r="C48" s="41">
        <f t="shared" si="9"/>
        <v>0.21695972046635761</v>
      </c>
      <c r="D48" s="41">
        <f t="shared" si="9"/>
        <v>132.01872297516553</v>
      </c>
      <c r="E48" s="41">
        <f t="shared" si="9"/>
        <v>0.21695972046635761</v>
      </c>
      <c r="F48" s="457"/>
      <c r="G48" s="41">
        <f t="shared" si="10"/>
        <v>0</v>
      </c>
      <c r="H48" s="42">
        <f t="shared" si="10"/>
        <v>0</v>
      </c>
      <c r="I48" s="43">
        <f t="shared" si="11"/>
        <v>133.01673768931076</v>
      </c>
      <c r="K48" s="1">
        <v>0</v>
      </c>
    </row>
    <row r="49" spans="1:11" ht="13.5" customHeight="1">
      <c r="A49" s="30" t="s">
        <v>60</v>
      </c>
      <c r="B49" s="44">
        <f t="shared" ref="B49:E53" si="12">B127+B153+B179+B205+B231+B257+B283+B309+B335+B361+B387+B413+B439</f>
        <v>0</v>
      </c>
      <c r="C49" s="44">
        <f t="shared" si="12"/>
        <v>0</v>
      </c>
      <c r="D49" s="44">
        <f t="shared" si="12"/>
        <v>0</v>
      </c>
      <c r="E49" s="44">
        <f t="shared" si="12"/>
        <v>0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1"/>
        <v>0</v>
      </c>
      <c r="K49" s="1">
        <v>0</v>
      </c>
    </row>
    <row r="50" spans="1:11" ht="13.5" customHeight="1">
      <c r="A50" s="57" t="s">
        <v>23</v>
      </c>
      <c r="B50" s="61">
        <f t="shared" si="12"/>
        <v>0</v>
      </c>
      <c r="C50" s="61">
        <f t="shared" si="12"/>
        <v>0</v>
      </c>
      <c r="D50" s="61">
        <f t="shared" si="12"/>
        <v>0</v>
      </c>
      <c r="E50" s="61">
        <f t="shared" si="12"/>
        <v>0</v>
      </c>
      <c r="F50" s="457"/>
      <c r="G50" s="61">
        <f t="shared" si="13"/>
        <v>0</v>
      </c>
      <c r="H50" s="62">
        <f t="shared" si="13"/>
        <v>0</v>
      </c>
      <c r="I50" s="63">
        <f t="shared" si="11"/>
        <v>0</v>
      </c>
      <c r="K50" s="1">
        <v>0</v>
      </c>
    </row>
    <row r="51" spans="1:11" ht="13.5" customHeight="1">
      <c r="A51" s="58" t="s">
        <v>19</v>
      </c>
      <c r="B51" s="64">
        <f t="shared" si="12"/>
        <v>0</v>
      </c>
      <c r="C51" s="64">
        <f t="shared" si="12"/>
        <v>0</v>
      </c>
      <c r="D51" s="64">
        <f t="shared" si="12"/>
        <v>0</v>
      </c>
      <c r="E51" s="64">
        <f t="shared" si="12"/>
        <v>0</v>
      </c>
      <c r="F51" s="457"/>
      <c r="G51" s="64">
        <f t="shared" si="13"/>
        <v>0</v>
      </c>
      <c r="H51" s="65">
        <f t="shared" si="13"/>
        <v>0</v>
      </c>
      <c r="I51" s="66">
        <f t="shared" si="11"/>
        <v>0</v>
      </c>
      <c r="K51" s="1">
        <v>0</v>
      </c>
    </row>
    <row r="52" spans="1:11" ht="13.5" customHeight="1">
      <c r="A52" s="57" t="s">
        <v>20</v>
      </c>
      <c r="B52" s="61">
        <f t="shared" si="12"/>
        <v>0</v>
      </c>
      <c r="C52" s="61">
        <f t="shared" si="12"/>
        <v>0</v>
      </c>
      <c r="D52" s="61">
        <f t="shared" si="12"/>
        <v>0</v>
      </c>
      <c r="E52" s="61">
        <f t="shared" si="12"/>
        <v>0</v>
      </c>
      <c r="F52" s="457"/>
      <c r="G52" s="61">
        <f t="shared" si="13"/>
        <v>0</v>
      </c>
      <c r="H52" s="62">
        <f t="shared" si="13"/>
        <v>0</v>
      </c>
      <c r="I52" s="63">
        <f t="shared" si="11"/>
        <v>0</v>
      </c>
      <c r="K52" s="1">
        <v>0</v>
      </c>
    </row>
    <row r="53" spans="1:11" ht="13.5" customHeight="1" thickBot="1">
      <c r="A53" s="59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458"/>
      <c r="G53" s="54">
        <f t="shared" si="13"/>
        <v>0</v>
      </c>
      <c r="H53" s="67">
        <f t="shared" si="13"/>
        <v>0</v>
      </c>
      <c r="I53" s="68">
        <f t="shared" si="11"/>
        <v>0</v>
      </c>
      <c r="K53" s="1">
        <v>0</v>
      </c>
    </row>
    <row r="54" spans="1:11" ht="13.5" customHeight="1">
      <c r="A54" s="35" t="s">
        <v>26</v>
      </c>
      <c r="B54" s="69">
        <f>SUM(B33:B49)</f>
        <v>1601.5327260787906</v>
      </c>
      <c r="C54" s="69">
        <f>SUM(C33:C49)</f>
        <v>3555.2707520823988</v>
      </c>
      <c r="D54" s="69">
        <f>SUM(D33:D49)</f>
        <v>5623.6368017288369</v>
      </c>
      <c r="E54" s="69">
        <f t="shared" ref="E54:I54" si="14">SUM(E33:E49)</f>
        <v>4667.1748066239525</v>
      </c>
      <c r="F54" s="69">
        <f t="shared" si="14"/>
        <v>0</v>
      </c>
      <c r="G54" s="69">
        <f t="shared" si="14"/>
        <v>420.44289456603286</v>
      </c>
      <c r="H54" s="70">
        <f t="shared" si="14"/>
        <v>198.43835209055371</v>
      </c>
      <c r="I54" s="40">
        <f t="shared" si="14"/>
        <v>16066.496333170566</v>
      </c>
      <c r="K54" s="1">
        <v>0</v>
      </c>
    </row>
    <row r="55" spans="1:11" s="13" customFormat="1" ht="15" thickBot="1">
      <c r="A55" s="32" t="s">
        <v>83</v>
      </c>
      <c r="B55" s="49">
        <f>B54/$I$54</f>
        <v>9.9681516919921012E-2</v>
      </c>
      <c r="C55" s="49">
        <f t="shared" ref="C55:I55" si="15">C54/$I$54</f>
        <v>0.22128475794328961</v>
      </c>
      <c r="D55" s="49">
        <f t="shared" si="15"/>
        <v>0.35002259889845361</v>
      </c>
      <c r="E55" s="49">
        <f t="shared" si="15"/>
        <v>0.29049113819471623</v>
      </c>
      <c r="F55" s="49">
        <f t="shared" si="15"/>
        <v>0</v>
      </c>
      <c r="G55" s="49">
        <f t="shared" si="15"/>
        <v>2.6168922324277689E-2</v>
      </c>
      <c r="H55" s="71">
        <f t="shared" si="15"/>
        <v>1.2351065719341799E-2</v>
      </c>
      <c r="I55" s="50">
        <f t="shared" si="15"/>
        <v>1</v>
      </c>
      <c r="J55" s="5"/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1" ht="13.5" customHeight="1">
      <c r="A59" s="27" t="s">
        <v>7</v>
      </c>
      <c r="B59" s="393"/>
      <c r="C59" s="399"/>
      <c r="D59" s="399"/>
      <c r="E59" s="394"/>
      <c r="F59" s="38">
        <f>+F449+F475+F501+F527+F553</f>
        <v>9.7692079354944656</v>
      </c>
      <c r="G59" s="393"/>
      <c r="H59" s="394"/>
      <c r="I59" s="40">
        <f t="shared" ref="I59:I79" si="16">SUM(B59:H59)</f>
        <v>9.7692079354944656</v>
      </c>
      <c r="K59" s="1">
        <v>0</v>
      </c>
    </row>
    <row r="60" spans="1:11" ht="13.5" customHeight="1">
      <c r="A60" s="28" t="s">
        <v>8</v>
      </c>
      <c r="B60" s="395"/>
      <c r="C60" s="400"/>
      <c r="D60" s="400"/>
      <c r="E60" s="396"/>
      <c r="F60" s="41">
        <f t="shared" ref="F60:F79" si="17">+F450+F476+F502+F528+F554</f>
        <v>0</v>
      </c>
      <c r="G60" s="395"/>
      <c r="H60" s="396"/>
      <c r="I60" s="43">
        <f t="shared" si="16"/>
        <v>0</v>
      </c>
      <c r="K60" s="1">
        <v>0</v>
      </c>
    </row>
    <row r="61" spans="1:11" ht="13.5" customHeight="1">
      <c r="A61" s="29" t="s">
        <v>10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6"/>
        <v>0</v>
      </c>
      <c r="K61" s="1">
        <v>0</v>
      </c>
    </row>
    <row r="62" spans="1:11" ht="13.5" customHeight="1">
      <c r="A62" s="28" t="s">
        <v>52</v>
      </c>
      <c r="B62" s="395"/>
      <c r="C62" s="400"/>
      <c r="D62" s="400"/>
      <c r="E62" s="396"/>
      <c r="F62" s="41">
        <f>+F452+F478+F504+F530+F556</f>
        <v>0</v>
      </c>
      <c r="G62" s="395"/>
      <c r="H62" s="396"/>
      <c r="I62" s="43">
        <f t="shared" si="16"/>
        <v>0</v>
      </c>
      <c r="K62" s="1">
        <v>0</v>
      </c>
    </row>
    <row r="63" spans="1:11" ht="13.5" customHeight="1">
      <c r="A63" s="29" t="s">
        <v>16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6"/>
        <v>0</v>
      </c>
      <c r="K63" s="1">
        <v>0</v>
      </c>
    </row>
    <row r="64" spans="1:11" ht="13.5" customHeight="1">
      <c r="A64" s="28" t="s">
        <v>64</v>
      </c>
      <c r="B64" s="395"/>
      <c r="C64" s="400"/>
      <c r="D64" s="400"/>
      <c r="E64" s="396"/>
      <c r="F64" s="41">
        <f t="shared" si="17"/>
        <v>0</v>
      </c>
      <c r="G64" s="395"/>
      <c r="H64" s="396"/>
      <c r="I64" s="43">
        <f t="shared" si="16"/>
        <v>0</v>
      </c>
      <c r="K64" s="1">
        <v>0</v>
      </c>
    </row>
    <row r="65" spans="1:11" ht="13.5" customHeight="1">
      <c r="A65" s="29" t="s">
        <v>54</v>
      </c>
      <c r="B65" s="395"/>
      <c r="C65" s="400"/>
      <c r="D65" s="400"/>
      <c r="E65" s="396"/>
      <c r="F65" s="44">
        <f t="shared" si="17"/>
        <v>13587.165056112448</v>
      </c>
      <c r="G65" s="395"/>
      <c r="H65" s="396"/>
      <c r="I65" s="40">
        <f t="shared" si="16"/>
        <v>13587.165056112448</v>
      </c>
      <c r="K65" s="1">
        <v>0</v>
      </c>
    </row>
    <row r="66" spans="1:11" ht="13.5" customHeight="1">
      <c r="A66" s="28" t="s">
        <v>12</v>
      </c>
      <c r="B66" s="395"/>
      <c r="C66" s="400"/>
      <c r="D66" s="400"/>
      <c r="E66" s="396"/>
      <c r="F66" s="41">
        <f t="shared" si="17"/>
        <v>6118.3393718037023</v>
      </c>
      <c r="G66" s="395"/>
      <c r="H66" s="396"/>
      <c r="I66" s="43">
        <f>SUM(B66:H66)</f>
        <v>6118.3393718037023</v>
      </c>
      <c r="K66" s="1">
        <v>0</v>
      </c>
    </row>
    <row r="67" spans="1:11" ht="13.5" customHeight="1">
      <c r="A67" s="29" t="s">
        <v>55</v>
      </c>
      <c r="B67" s="395"/>
      <c r="C67" s="400"/>
      <c r="D67" s="400"/>
      <c r="E67" s="396"/>
      <c r="F67" s="44">
        <f t="shared" si="17"/>
        <v>1366.6784586292299</v>
      </c>
      <c r="G67" s="395"/>
      <c r="H67" s="396"/>
      <c r="I67" s="40">
        <f t="shared" si="16"/>
        <v>1366.6784586292299</v>
      </c>
      <c r="K67" s="1">
        <v>0</v>
      </c>
    </row>
    <row r="68" spans="1:11" ht="13.5" customHeight="1">
      <c r="A68" s="28" t="s">
        <v>17</v>
      </c>
      <c r="B68" s="395"/>
      <c r="C68" s="400"/>
      <c r="D68" s="400"/>
      <c r="E68" s="396"/>
      <c r="F68" s="41">
        <f t="shared" si="17"/>
        <v>35.596014813404565</v>
      </c>
      <c r="G68" s="395"/>
      <c r="H68" s="396"/>
      <c r="I68" s="43">
        <f t="shared" si="16"/>
        <v>35.596014813404565</v>
      </c>
      <c r="K68" s="1">
        <v>0</v>
      </c>
    </row>
    <row r="69" spans="1:11" ht="13.5" customHeight="1">
      <c r="A69" s="29" t="s">
        <v>139</v>
      </c>
      <c r="B69" s="395"/>
      <c r="C69" s="400"/>
      <c r="D69" s="400"/>
      <c r="E69" s="396"/>
      <c r="F69" s="44">
        <f t="shared" si="17"/>
        <v>0</v>
      </c>
      <c r="G69" s="395"/>
      <c r="H69" s="396"/>
      <c r="I69" s="40">
        <f>SUM(B69:H69)</f>
        <v>0</v>
      </c>
      <c r="K69" s="1">
        <v>0</v>
      </c>
    </row>
    <row r="70" spans="1:11" ht="13.5" customHeight="1">
      <c r="A70" s="28" t="s">
        <v>25</v>
      </c>
      <c r="B70" s="395"/>
      <c r="C70" s="400"/>
      <c r="D70" s="400"/>
      <c r="E70" s="396"/>
      <c r="F70" s="41">
        <f t="shared" si="17"/>
        <v>1708.9430217060617</v>
      </c>
      <c r="G70" s="395"/>
      <c r="H70" s="396"/>
      <c r="I70" s="43">
        <f t="shared" si="16"/>
        <v>1708.9430217060617</v>
      </c>
      <c r="K70" s="1">
        <v>0</v>
      </c>
    </row>
    <row r="71" spans="1:11" ht="13.5" customHeight="1">
      <c r="A71" s="29" t="s">
        <v>24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6"/>
        <v>0</v>
      </c>
      <c r="K71" s="1">
        <v>0</v>
      </c>
    </row>
    <row r="72" spans="1:11" ht="13.5" customHeight="1">
      <c r="A72" s="28" t="s">
        <v>56</v>
      </c>
      <c r="B72" s="395"/>
      <c r="C72" s="400"/>
      <c r="D72" s="400"/>
      <c r="E72" s="396"/>
      <c r="F72" s="41">
        <f t="shared" si="17"/>
        <v>0.26433150196078437</v>
      </c>
      <c r="G72" s="395"/>
      <c r="H72" s="396"/>
      <c r="I72" s="43">
        <f t="shared" si="16"/>
        <v>0.26433150196078437</v>
      </c>
      <c r="K72" s="1">
        <v>0</v>
      </c>
    </row>
    <row r="73" spans="1:11" ht="13.5" customHeight="1">
      <c r="A73" s="29" t="s">
        <v>22</v>
      </c>
      <c r="B73" s="395"/>
      <c r="C73" s="400"/>
      <c r="D73" s="400"/>
      <c r="E73" s="396"/>
      <c r="F73" s="52">
        <f t="shared" si="17"/>
        <v>74.035276173041439</v>
      </c>
      <c r="G73" s="395"/>
      <c r="H73" s="396"/>
      <c r="I73" s="40">
        <f t="shared" si="16"/>
        <v>74.035276173041439</v>
      </c>
      <c r="K73" s="1">
        <v>0</v>
      </c>
    </row>
    <row r="74" spans="1:11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6"/>
        <v>0</v>
      </c>
      <c r="K74" s="1">
        <v>0</v>
      </c>
    </row>
    <row r="75" spans="1:11" ht="13.5" customHeight="1">
      <c r="A75" s="30" t="s">
        <v>60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6"/>
        <v>0</v>
      </c>
      <c r="K75" s="1">
        <v>0</v>
      </c>
    </row>
    <row r="76" spans="1:11" ht="13.5" customHeight="1">
      <c r="A76" s="57" t="s">
        <v>23</v>
      </c>
      <c r="B76" s="395"/>
      <c r="C76" s="400"/>
      <c r="D76" s="400"/>
      <c r="E76" s="396"/>
      <c r="F76" s="61">
        <f t="shared" si="17"/>
        <v>0</v>
      </c>
      <c r="G76" s="395"/>
      <c r="H76" s="396"/>
      <c r="I76" s="63">
        <f t="shared" si="16"/>
        <v>0</v>
      </c>
      <c r="K76" s="1">
        <v>0</v>
      </c>
    </row>
    <row r="77" spans="1:11" ht="13.5" customHeight="1">
      <c r="A77" s="58" t="s">
        <v>19</v>
      </c>
      <c r="B77" s="395"/>
      <c r="C77" s="400"/>
      <c r="D77" s="400"/>
      <c r="E77" s="396"/>
      <c r="F77" s="64">
        <f t="shared" si="17"/>
        <v>0</v>
      </c>
      <c r="G77" s="395"/>
      <c r="H77" s="396"/>
      <c r="I77" s="66">
        <f t="shared" si="16"/>
        <v>0</v>
      </c>
      <c r="K77" s="1">
        <v>0</v>
      </c>
    </row>
    <row r="78" spans="1:11" ht="13.5" customHeight="1">
      <c r="A78" s="57" t="s">
        <v>20</v>
      </c>
      <c r="B78" s="395"/>
      <c r="C78" s="400"/>
      <c r="D78" s="400"/>
      <c r="E78" s="396"/>
      <c r="F78" s="61">
        <f t="shared" si="17"/>
        <v>0</v>
      </c>
      <c r="G78" s="395"/>
      <c r="H78" s="396"/>
      <c r="I78" s="63">
        <f t="shared" si="16"/>
        <v>0</v>
      </c>
      <c r="K78" s="1">
        <v>0</v>
      </c>
    </row>
    <row r="79" spans="1:11" ht="13.5" customHeight="1" thickBot="1">
      <c r="A79" s="59" t="s">
        <v>11</v>
      </c>
      <c r="B79" s="397"/>
      <c r="C79" s="401"/>
      <c r="D79" s="401"/>
      <c r="E79" s="398"/>
      <c r="F79" s="54">
        <f t="shared" si="17"/>
        <v>0</v>
      </c>
      <c r="G79" s="397"/>
      <c r="H79" s="398"/>
      <c r="I79" s="68">
        <f t="shared" si="16"/>
        <v>0</v>
      </c>
      <c r="K79" s="1">
        <v>0</v>
      </c>
    </row>
    <row r="80" spans="1:11" ht="13.5" customHeight="1">
      <c r="A80" s="35" t="s">
        <v>26</v>
      </c>
      <c r="B80" s="69">
        <v>0</v>
      </c>
      <c r="C80" s="69">
        <v>0</v>
      </c>
      <c r="D80" s="69">
        <v>0</v>
      </c>
      <c r="E80" s="69">
        <v>0</v>
      </c>
      <c r="F80" s="69">
        <f>SUM(F59:F75)</f>
        <v>22900.790738675343</v>
      </c>
      <c r="G80" s="69">
        <v>0</v>
      </c>
      <c r="H80" s="70">
        <v>0</v>
      </c>
      <c r="I80" s="69">
        <f>SUM(I59:I75)</f>
        <v>22900.790738675343</v>
      </c>
      <c r="K80" s="1">
        <v>0</v>
      </c>
    </row>
    <row r="81" spans="1:11" s="14" customFormat="1" ht="15" thickBot="1">
      <c r="A81" s="32" t="s">
        <v>83</v>
      </c>
      <c r="B81" s="49">
        <f>B80/$I$80</f>
        <v>0</v>
      </c>
      <c r="C81" s="49">
        <f t="shared" ref="C81:I81" si="18">C80/$I$80</f>
        <v>0</v>
      </c>
      <c r="D81" s="49">
        <f t="shared" si="18"/>
        <v>0</v>
      </c>
      <c r="E81" s="49">
        <f t="shared" si="18"/>
        <v>0</v>
      </c>
      <c r="F81" s="49">
        <f t="shared" si="18"/>
        <v>1</v>
      </c>
      <c r="G81" s="49">
        <f t="shared" si="18"/>
        <v>0</v>
      </c>
      <c r="H81" s="49">
        <f t="shared" si="18"/>
        <v>0</v>
      </c>
      <c r="I81" s="50">
        <f t="shared" si="18"/>
        <v>1</v>
      </c>
      <c r="J81" s="5"/>
    </row>
    <row r="82" spans="1:11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1" ht="15">
      <c r="A85" s="27" t="s">
        <v>7</v>
      </c>
      <c r="B85" s="38">
        <f>+B579+B605+B631</f>
        <v>56.34499404651271</v>
      </c>
      <c r="C85" s="38">
        <f t="shared" ref="C85:H85" si="19">+C579+C605+C631</f>
        <v>0</v>
      </c>
      <c r="D85" s="38">
        <f t="shared" si="19"/>
        <v>7.534315774450234</v>
      </c>
      <c r="E85" s="38">
        <f t="shared" si="19"/>
        <v>0</v>
      </c>
      <c r="F85" s="38">
        <f t="shared" si="19"/>
        <v>0</v>
      </c>
      <c r="G85" s="38">
        <f t="shared" si="19"/>
        <v>0</v>
      </c>
      <c r="H85" s="39">
        <f t="shared" si="19"/>
        <v>0</v>
      </c>
      <c r="I85" s="40">
        <f>SUM(B85:H85)</f>
        <v>63.879309820962945</v>
      </c>
      <c r="K85" s="1">
        <v>0</v>
      </c>
    </row>
    <row r="86" spans="1:11" ht="15">
      <c r="A86" s="28" t="s">
        <v>8</v>
      </c>
      <c r="B86" s="41">
        <f t="shared" ref="B86:H101" si="20">+B580+B606+B632</f>
        <v>188.2730519262112</v>
      </c>
      <c r="C86" s="41">
        <f t="shared" si="20"/>
        <v>0</v>
      </c>
      <c r="D86" s="41">
        <f t="shared" si="20"/>
        <v>24.204765937910523</v>
      </c>
      <c r="E86" s="41">
        <f t="shared" si="20"/>
        <v>0</v>
      </c>
      <c r="F86" s="41">
        <f t="shared" si="20"/>
        <v>0</v>
      </c>
      <c r="G86" s="41">
        <f t="shared" si="20"/>
        <v>0</v>
      </c>
      <c r="H86" s="42">
        <f t="shared" si="20"/>
        <v>0</v>
      </c>
      <c r="I86" s="43">
        <f t="shared" ref="I86:I105" si="21">SUM(B86:H86)</f>
        <v>212.47781786412173</v>
      </c>
      <c r="K86" s="1">
        <v>0</v>
      </c>
    </row>
    <row r="87" spans="1:11" ht="15">
      <c r="A87" s="29" t="s">
        <v>10</v>
      </c>
      <c r="B87" s="44">
        <f t="shared" si="20"/>
        <v>135.32354042528516</v>
      </c>
      <c r="C87" s="44">
        <f t="shared" si="20"/>
        <v>0</v>
      </c>
      <c r="D87" s="44">
        <f t="shared" si="20"/>
        <v>7.7641785201909945</v>
      </c>
      <c r="E87" s="44">
        <f t="shared" si="20"/>
        <v>0</v>
      </c>
      <c r="F87" s="44">
        <f t="shared" si="20"/>
        <v>0</v>
      </c>
      <c r="G87" s="44">
        <f t="shared" si="20"/>
        <v>0</v>
      </c>
      <c r="H87" s="45">
        <f t="shared" si="20"/>
        <v>0</v>
      </c>
      <c r="I87" s="40">
        <f t="shared" si="21"/>
        <v>143.08771894547615</v>
      </c>
      <c r="K87" s="1">
        <v>0</v>
      </c>
    </row>
    <row r="88" spans="1:11" ht="15">
      <c r="A88" s="28" t="s">
        <v>52</v>
      </c>
      <c r="B88" s="41">
        <f t="shared" si="20"/>
        <v>0</v>
      </c>
      <c r="C88" s="41">
        <f t="shared" si="20"/>
        <v>0</v>
      </c>
      <c r="D88" s="41">
        <f t="shared" si="20"/>
        <v>0</v>
      </c>
      <c r="E88" s="41">
        <f t="shared" si="20"/>
        <v>0</v>
      </c>
      <c r="F88" s="41">
        <f t="shared" si="20"/>
        <v>0</v>
      </c>
      <c r="G88" s="41">
        <f t="shared" si="20"/>
        <v>0</v>
      </c>
      <c r="H88" s="42">
        <f t="shared" si="20"/>
        <v>0</v>
      </c>
      <c r="I88" s="43">
        <f t="shared" si="21"/>
        <v>0</v>
      </c>
      <c r="K88" s="1">
        <v>0</v>
      </c>
    </row>
    <row r="89" spans="1:11" ht="15">
      <c r="A89" s="29" t="s">
        <v>16</v>
      </c>
      <c r="B89" s="44">
        <f t="shared" si="20"/>
        <v>2163.669188730682</v>
      </c>
      <c r="C89" s="44">
        <f t="shared" si="20"/>
        <v>61.181246482666495</v>
      </c>
      <c r="D89" s="44">
        <f t="shared" si="20"/>
        <v>145.07483160428757</v>
      </c>
      <c r="E89" s="44">
        <f t="shared" si="20"/>
        <v>28.708344607672878</v>
      </c>
      <c r="F89" s="44">
        <f t="shared" si="20"/>
        <v>0</v>
      </c>
      <c r="G89" s="44">
        <f t="shared" si="20"/>
        <v>0</v>
      </c>
      <c r="H89" s="45">
        <f t="shared" si="20"/>
        <v>0</v>
      </c>
      <c r="I89" s="40">
        <f t="shared" si="21"/>
        <v>2398.6336114253095</v>
      </c>
      <c r="K89" s="1">
        <v>0</v>
      </c>
    </row>
    <row r="90" spans="1:11" ht="15">
      <c r="A90" s="28" t="s">
        <v>64</v>
      </c>
      <c r="B90" s="41">
        <f t="shared" si="20"/>
        <v>8348.3716279149103</v>
      </c>
      <c r="C90" s="41">
        <f t="shared" si="20"/>
        <v>20.383965242268594</v>
      </c>
      <c r="D90" s="41">
        <f t="shared" si="20"/>
        <v>575.81347577805695</v>
      </c>
      <c r="E90" s="41">
        <f t="shared" si="20"/>
        <v>0</v>
      </c>
      <c r="F90" s="41">
        <f t="shared" si="20"/>
        <v>0</v>
      </c>
      <c r="G90" s="41">
        <f t="shared" si="20"/>
        <v>0</v>
      </c>
      <c r="H90" s="42">
        <f t="shared" si="20"/>
        <v>0</v>
      </c>
      <c r="I90" s="43">
        <f t="shared" si="21"/>
        <v>8944.5690689352359</v>
      </c>
      <c r="K90" s="1">
        <v>0</v>
      </c>
    </row>
    <row r="91" spans="1:11" ht="15">
      <c r="A91" s="29" t="s">
        <v>54</v>
      </c>
      <c r="B91" s="44">
        <f t="shared" si="20"/>
        <v>0</v>
      </c>
      <c r="C91" s="44">
        <f t="shared" si="20"/>
        <v>0.32480393082986747</v>
      </c>
      <c r="D91" s="44">
        <f t="shared" si="20"/>
        <v>0.20977342947096322</v>
      </c>
      <c r="E91" s="44">
        <f t="shared" si="20"/>
        <v>113.62065922434576</v>
      </c>
      <c r="F91" s="44">
        <f t="shared" si="20"/>
        <v>622.58682309227038</v>
      </c>
      <c r="G91" s="44">
        <f t="shared" si="20"/>
        <v>0</v>
      </c>
      <c r="H91" s="45">
        <f t="shared" si="20"/>
        <v>0</v>
      </c>
      <c r="I91" s="40">
        <f t="shared" si="21"/>
        <v>736.74205967691694</v>
      </c>
      <c r="K91" s="1">
        <v>0</v>
      </c>
    </row>
    <row r="92" spans="1:11" ht="15">
      <c r="A92" s="28" t="s">
        <v>12</v>
      </c>
      <c r="B92" s="41">
        <f t="shared" si="20"/>
        <v>0</v>
      </c>
      <c r="C92" s="41">
        <f t="shared" si="20"/>
        <v>0</v>
      </c>
      <c r="D92" s="41">
        <f t="shared" si="20"/>
        <v>4.3320969000429213E-2</v>
      </c>
      <c r="E92" s="41">
        <f t="shared" si="20"/>
        <v>24.776994707989303</v>
      </c>
      <c r="F92" s="41">
        <f t="shared" si="20"/>
        <v>0</v>
      </c>
      <c r="G92" s="41">
        <f t="shared" si="20"/>
        <v>0</v>
      </c>
      <c r="H92" s="42">
        <f t="shared" si="20"/>
        <v>0</v>
      </c>
      <c r="I92" s="43">
        <f t="shared" si="21"/>
        <v>24.820315676989733</v>
      </c>
      <c r="K92" s="1">
        <v>0</v>
      </c>
    </row>
    <row r="93" spans="1:11" ht="15">
      <c r="A93" s="29" t="s">
        <v>55</v>
      </c>
      <c r="B93" s="44">
        <f t="shared" si="20"/>
        <v>0</v>
      </c>
      <c r="C93" s="44">
        <f t="shared" si="20"/>
        <v>0</v>
      </c>
      <c r="D93" s="44">
        <f t="shared" si="20"/>
        <v>0</v>
      </c>
      <c r="E93" s="44">
        <f t="shared" si="20"/>
        <v>30.091909041067659</v>
      </c>
      <c r="F93" s="44">
        <f t="shared" si="20"/>
        <v>0</v>
      </c>
      <c r="G93" s="44">
        <f t="shared" si="20"/>
        <v>0</v>
      </c>
      <c r="H93" s="45">
        <f t="shared" si="20"/>
        <v>0</v>
      </c>
      <c r="I93" s="40">
        <f t="shared" si="21"/>
        <v>30.091909041067659</v>
      </c>
      <c r="K93" s="1">
        <v>0</v>
      </c>
    </row>
    <row r="94" spans="1:11" ht="15">
      <c r="A94" s="28" t="s">
        <v>17</v>
      </c>
      <c r="B94" s="41">
        <f t="shared" si="20"/>
        <v>235.40354178630636</v>
      </c>
      <c r="C94" s="41">
        <f t="shared" si="20"/>
        <v>0.64715968327741413</v>
      </c>
      <c r="D94" s="41">
        <f t="shared" si="20"/>
        <v>23.464432135435779</v>
      </c>
      <c r="E94" s="41">
        <f t="shared" si="20"/>
        <v>2.3958057270441206</v>
      </c>
      <c r="F94" s="41">
        <f t="shared" si="20"/>
        <v>0</v>
      </c>
      <c r="G94" s="41">
        <f t="shared" si="20"/>
        <v>0</v>
      </c>
      <c r="H94" s="42">
        <f t="shared" si="20"/>
        <v>0</v>
      </c>
      <c r="I94" s="43">
        <f t="shared" si="21"/>
        <v>261.91093933206372</v>
      </c>
      <c r="K94" s="1">
        <v>0</v>
      </c>
    </row>
    <row r="95" spans="1:11" ht="15">
      <c r="A95" s="29" t="s">
        <v>139</v>
      </c>
      <c r="B95" s="44">
        <f t="shared" si="20"/>
        <v>1275.8116680688047</v>
      </c>
      <c r="C95" s="44">
        <f t="shared" si="20"/>
        <v>113.23031098193941</v>
      </c>
      <c r="D95" s="44">
        <f t="shared" si="20"/>
        <v>197.69396591503929</v>
      </c>
      <c r="E95" s="44">
        <f t="shared" si="20"/>
        <v>17.388932133489892</v>
      </c>
      <c r="F95" s="44">
        <f t="shared" si="20"/>
        <v>0</v>
      </c>
      <c r="G95" s="44">
        <f t="shared" si="20"/>
        <v>0</v>
      </c>
      <c r="H95" s="45">
        <f t="shared" si="20"/>
        <v>0</v>
      </c>
      <c r="I95" s="40">
        <f>SUM(B95:H95)</f>
        <v>1604.1248770992734</v>
      </c>
      <c r="K95" s="1">
        <v>0</v>
      </c>
    </row>
    <row r="96" spans="1:11" ht="15">
      <c r="A96" s="28" t="s">
        <v>25</v>
      </c>
      <c r="B96" s="41">
        <f t="shared" si="20"/>
        <v>1743.8130014159437</v>
      </c>
      <c r="C96" s="41">
        <f t="shared" si="20"/>
        <v>7.6030541269465374E-2</v>
      </c>
      <c r="D96" s="41">
        <f t="shared" si="20"/>
        <v>2829.2910149704135</v>
      </c>
      <c r="E96" s="41">
        <f t="shared" si="20"/>
        <v>2773.0438360315825</v>
      </c>
      <c r="F96" s="41">
        <f t="shared" si="20"/>
        <v>0</v>
      </c>
      <c r="G96" s="41">
        <f t="shared" si="20"/>
        <v>1915.6647847031661</v>
      </c>
      <c r="H96" s="42">
        <f t="shared" si="20"/>
        <v>0.79607468102168499</v>
      </c>
      <c r="I96" s="43">
        <f t="shared" si="21"/>
        <v>9262.6847423433974</v>
      </c>
      <c r="K96" s="1">
        <v>0</v>
      </c>
    </row>
    <row r="97" spans="1:11" ht="15">
      <c r="A97" s="29" t="s">
        <v>24</v>
      </c>
      <c r="B97" s="44">
        <f t="shared" si="20"/>
        <v>817.2349197600771</v>
      </c>
      <c r="C97" s="44">
        <f t="shared" si="20"/>
        <v>2.835066603204865</v>
      </c>
      <c r="D97" s="44">
        <f t="shared" si="20"/>
        <v>84.66425304157724</v>
      </c>
      <c r="E97" s="44">
        <f t="shared" si="20"/>
        <v>0</v>
      </c>
      <c r="F97" s="44">
        <f t="shared" si="20"/>
        <v>0</v>
      </c>
      <c r="G97" s="44">
        <f t="shared" si="20"/>
        <v>0</v>
      </c>
      <c r="H97" s="45">
        <f t="shared" si="20"/>
        <v>0</v>
      </c>
      <c r="I97" s="40">
        <f t="shared" si="21"/>
        <v>904.73423940485918</v>
      </c>
      <c r="K97" s="1">
        <v>0</v>
      </c>
    </row>
    <row r="98" spans="1:11" ht="15">
      <c r="A98" s="28" t="s">
        <v>56</v>
      </c>
      <c r="B98" s="41">
        <f t="shared" si="20"/>
        <v>4218.0241711529561</v>
      </c>
      <c r="C98" s="41">
        <f t="shared" si="20"/>
        <v>7.8349680064689409</v>
      </c>
      <c r="D98" s="41">
        <f t="shared" si="20"/>
        <v>525.69166071518771</v>
      </c>
      <c r="E98" s="41">
        <f t="shared" si="20"/>
        <v>0</v>
      </c>
      <c r="F98" s="41">
        <f t="shared" si="20"/>
        <v>0</v>
      </c>
      <c r="G98" s="41">
        <f t="shared" si="20"/>
        <v>0</v>
      </c>
      <c r="H98" s="42">
        <f t="shared" si="20"/>
        <v>0</v>
      </c>
      <c r="I98" s="43">
        <f t="shared" si="21"/>
        <v>4751.5507998746134</v>
      </c>
      <c r="K98" s="1">
        <v>0</v>
      </c>
    </row>
    <row r="99" spans="1:11" ht="15">
      <c r="A99" s="29" t="s">
        <v>22</v>
      </c>
      <c r="B99" s="44">
        <f t="shared" si="20"/>
        <v>375.59836950433265</v>
      </c>
      <c r="C99" s="44">
        <f t="shared" si="20"/>
        <v>0</v>
      </c>
      <c r="D99" s="44">
        <f t="shared" si="20"/>
        <v>27.319654341075356</v>
      </c>
      <c r="E99" s="44">
        <f t="shared" si="20"/>
        <v>0</v>
      </c>
      <c r="F99" s="44">
        <f t="shared" si="20"/>
        <v>1.0819580174143202</v>
      </c>
      <c r="G99" s="44">
        <f t="shared" si="20"/>
        <v>0</v>
      </c>
      <c r="H99" s="45">
        <f t="shared" si="20"/>
        <v>0</v>
      </c>
      <c r="I99" s="40">
        <f t="shared" si="21"/>
        <v>403.99998186282232</v>
      </c>
      <c r="K99" s="1">
        <v>0</v>
      </c>
    </row>
    <row r="100" spans="1:11" ht="15">
      <c r="A100" s="28" t="s">
        <v>21</v>
      </c>
      <c r="B100" s="41">
        <f t="shared" si="20"/>
        <v>67.139836119856923</v>
      </c>
      <c r="C100" s="41">
        <f t="shared" si="20"/>
        <v>0</v>
      </c>
      <c r="D100" s="41">
        <f t="shared" si="20"/>
        <v>1.2404929034849501</v>
      </c>
      <c r="E100" s="41">
        <f t="shared" si="20"/>
        <v>0</v>
      </c>
      <c r="F100" s="41">
        <f t="shared" si="20"/>
        <v>0</v>
      </c>
      <c r="G100" s="41">
        <f t="shared" si="20"/>
        <v>0</v>
      </c>
      <c r="H100" s="42">
        <f t="shared" si="20"/>
        <v>0</v>
      </c>
      <c r="I100" s="43">
        <f t="shared" si="21"/>
        <v>68.380329023341872</v>
      </c>
      <c r="K100" s="1">
        <v>0</v>
      </c>
    </row>
    <row r="101" spans="1:11" ht="15">
      <c r="A101" s="30" t="s">
        <v>60</v>
      </c>
      <c r="B101" s="44">
        <f t="shared" si="20"/>
        <v>241.85053000382709</v>
      </c>
      <c r="C101" s="44">
        <f t="shared" si="20"/>
        <v>0</v>
      </c>
      <c r="D101" s="44">
        <f t="shared" si="20"/>
        <v>223.7828274668104</v>
      </c>
      <c r="E101" s="44">
        <f t="shared" si="20"/>
        <v>0</v>
      </c>
      <c r="F101" s="44">
        <f t="shared" si="20"/>
        <v>0</v>
      </c>
      <c r="G101" s="44">
        <f t="shared" si="20"/>
        <v>0</v>
      </c>
      <c r="H101" s="45">
        <f t="shared" si="20"/>
        <v>0</v>
      </c>
      <c r="I101" s="40">
        <f t="shared" si="21"/>
        <v>465.63335747063752</v>
      </c>
      <c r="K101" s="1">
        <v>0</v>
      </c>
    </row>
    <row r="102" spans="1:11">
      <c r="A102" s="57" t="s">
        <v>23</v>
      </c>
      <c r="B102" s="61">
        <f t="shared" ref="B102:H105" si="22">+B596+B622+B648</f>
        <v>241.85053000382709</v>
      </c>
      <c r="C102" s="61">
        <f t="shared" si="22"/>
        <v>0</v>
      </c>
      <c r="D102" s="61">
        <f t="shared" si="22"/>
        <v>223.7828274668104</v>
      </c>
      <c r="E102" s="61">
        <f t="shared" si="22"/>
        <v>0</v>
      </c>
      <c r="F102" s="61">
        <f t="shared" si="22"/>
        <v>0</v>
      </c>
      <c r="G102" s="61">
        <f t="shared" si="22"/>
        <v>0</v>
      </c>
      <c r="H102" s="62">
        <f t="shared" si="22"/>
        <v>0</v>
      </c>
      <c r="I102" s="63">
        <f t="shared" si="21"/>
        <v>465.63335747063752</v>
      </c>
      <c r="K102" s="1">
        <v>0</v>
      </c>
    </row>
    <row r="103" spans="1:11">
      <c r="A103" s="58" t="s">
        <v>19</v>
      </c>
      <c r="B103" s="64">
        <f t="shared" si="22"/>
        <v>0</v>
      </c>
      <c r="C103" s="64">
        <f t="shared" si="22"/>
        <v>0</v>
      </c>
      <c r="D103" s="64">
        <f t="shared" si="22"/>
        <v>0</v>
      </c>
      <c r="E103" s="64">
        <f t="shared" si="22"/>
        <v>0</v>
      </c>
      <c r="F103" s="64">
        <f t="shared" si="22"/>
        <v>0</v>
      </c>
      <c r="G103" s="64">
        <f t="shared" si="22"/>
        <v>0</v>
      </c>
      <c r="H103" s="65">
        <f t="shared" si="22"/>
        <v>0</v>
      </c>
      <c r="I103" s="66">
        <f t="shared" si="21"/>
        <v>0</v>
      </c>
      <c r="K103" s="1">
        <v>0</v>
      </c>
    </row>
    <row r="104" spans="1:11">
      <c r="A104" s="57" t="s">
        <v>20</v>
      </c>
      <c r="B104" s="61">
        <f t="shared" si="22"/>
        <v>0</v>
      </c>
      <c r="C104" s="61">
        <f t="shared" si="22"/>
        <v>0</v>
      </c>
      <c r="D104" s="61">
        <f t="shared" si="22"/>
        <v>0</v>
      </c>
      <c r="E104" s="61">
        <f t="shared" si="22"/>
        <v>0</v>
      </c>
      <c r="F104" s="61">
        <f t="shared" si="22"/>
        <v>0</v>
      </c>
      <c r="G104" s="61">
        <f t="shared" si="22"/>
        <v>0</v>
      </c>
      <c r="H104" s="62">
        <f t="shared" si="22"/>
        <v>0</v>
      </c>
      <c r="I104" s="63">
        <f t="shared" si="21"/>
        <v>0</v>
      </c>
      <c r="K104" s="1">
        <v>0</v>
      </c>
    </row>
    <row r="105" spans="1:11" ht="15" thickBot="1">
      <c r="A105" s="59" t="s">
        <v>11</v>
      </c>
      <c r="B105" s="54">
        <f t="shared" si="22"/>
        <v>0</v>
      </c>
      <c r="C105" s="54">
        <f t="shared" si="22"/>
        <v>0</v>
      </c>
      <c r="D105" s="54">
        <f t="shared" si="22"/>
        <v>0</v>
      </c>
      <c r="E105" s="54">
        <f t="shared" si="22"/>
        <v>0</v>
      </c>
      <c r="F105" s="54">
        <f t="shared" si="22"/>
        <v>0</v>
      </c>
      <c r="G105" s="54">
        <f t="shared" si="22"/>
        <v>0</v>
      </c>
      <c r="H105" s="67">
        <f t="shared" si="22"/>
        <v>0</v>
      </c>
      <c r="I105" s="68">
        <f t="shared" si="21"/>
        <v>0</v>
      </c>
      <c r="K105" s="1">
        <v>0</v>
      </c>
    </row>
    <row r="106" spans="1:11" ht="15">
      <c r="A106" s="35" t="s">
        <v>26</v>
      </c>
      <c r="B106" s="69">
        <f>SUM(B85:B101)</f>
        <v>19866.858440855707</v>
      </c>
      <c r="C106" s="69">
        <f t="shared" ref="C106:I106" si="23">SUM(C85:C101)</f>
        <v>206.51355147192504</v>
      </c>
      <c r="D106" s="69">
        <f t="shared" si="23"/>
        <v>4673.7929635023911</v>
      </c>
      <c r="E106" s="69">
        <f t="shared" si="23"/>
        <v>2990.0264814731922</v>
      </c>
      <c r="F106" s="69">
        <f>SUM(F85:F101)</f>
        <v>623.66878110968469</v>
      </c>
      <c r="G106" s="69">
        <f t="shared" si="23"/>
        <v>1915.6647847031661</v>
      </c>
      <c r="H106" s="70">
        <f t="shared" si="23"/>
        <v>0.79607468102168499</v>
      </c>
      <c r="I106" s="40">
        <f t="shared" si="23"/>
        <v>30277.321077797089</v>
      </c>
      <c r="K106" s="1">
        <v>0</v>
      </c>
    </row>
    <row r="107" spans="1:11" s="13" customFormat="1" ht="15" thickBot="1">
      <c r="A107" s="60" t="s">
        <v>83</v>
      </c>
      <c r="B107" s="49">
        <f>B106/$I$106</f>
        <v>0.65616302016311601</v>
      </c>
      <c r="C107" s="49">
        <f t="shared" ref="C107:I107" si="24">C106/$I$106</f>
        <v>6.8207339394820233E-3</v>
      </c>
      <c r="D107" s="49">
        <f t="shared" si="24"/>
        <v>0.15436613270682553</v>
      </c>
      <c r="E107" s="49">
        <f t="shared" si="24"/>
        <v>9.87546577780236E-2</v>
      </c>
      <c r="F107" s="49">
        <f t="shared" si="24"/>
        <v>2.0598545674076575E-2</v>
      </c>
      <c r="G107" s="49">
        <f t="shared" si="24"/>
        <v>6.3270616967098778E-2</v>
      </c>
      <c r="H107" s="71">
        <f t="shared" si="24"/>
        <v>2.6292771377500139E-5</v>
      </c>
      <c r="I107" s="50">
        <f t="shared" si="24"/>
        <v>1</v>
      </c>
      <c r="J107" s="5"/>
    </row>
    <row r="108" spans="1:11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1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1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5">SUM(B112:H112)</f>
        <v>0</v>
      </c>
    </row>
    <row r="113" spans="1:9" ht="15">
      <c r="A113" s="29" t="s">
        <v>10</v>
      </c>
      <c r="B113" s="44">
        <v>1.0784939344351957E-3</v>
      </c>
      <c r="C113" s="44">
        <v>0</v>
      </c>
      <c r="D113" s="44">
        <v>298.95895002301</v>
      </c>
      <c r="E113" s="44">
        <v>0</v>
      </c>
      <c r="F113" s="457"/>
      <c r="G113" s="44">
        <v>0</v>
      </c>
      <c r="H113" s="45">
        <v>0</v>
      </c>
      <c r="I113" s="40">
        <f t="shared" si="25"/>
        <v>298.96002851694442</v>
      </c>
    </row>
    <row r="114" spans="1:9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25"/>
        <v>0</v>
      </c>
    </row>
    <row r="115" spans="1:9" ht="15">
      <c r="A115" s="29" t="s">
        <v>16</v>
      </c>
      <c r="B115" s="44">
        <v>1.4482502137669032E-2</v>
      </c>
      <c r="C115" s="44">
        <v>5.3546787237943416</v>
      </c>
      <c r="D115" s="44">
        <v>2.1400021021899991</v>
      </c>
      <c r="E115" s="44">
        <v>0</v>
      </c>
      <c r="F115" s="457"/>
      <c r="G115" s="44">
        <v>0</v>
      </c>
      <c r="H115" s="45">
        <v>0</v>
      </c>
      <c r="I115" s="40">
        <f t="shared" si="25"/>
        <v>7.5091633281220105</v>
      </c>
    </row>
    <row r="116" spans="1:9" ht="15">
      <c r="A116" s="28" t="s">
        <v>64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5"/>
        <v>0</v>
      </c>
    </row>
    <row r="117" spans="1:9" ht="15">
      <c r="A117" s="29" t="s">
        <v>54</v>
      </c>
      <c r="B117" s="44">
        <v>1.4326199930112606E-2</v>
      </c>
      <c r="C117" s="44">
        <v>0</v>
      </c>
      <c r="D117" s="44">
        <v>0</v>
      </c>
      <c r="E117" s="44">
        <v>5.7304799720450418E-3</v>
      </c>
      <c r="F117" s="457"/>
      <c r="G117" s="44">
        <v>0</v>
      </c>
      <c r="H117" s="45">
        <v>0</v>
      </c>
      <c r="I117" s="40">
        <f t="shared" si="25"/>
        <v>2.0056679902157648E-2</v>
      </c>
    </row>
    <row r="118" spans="1:9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5"/>
        <v>0</v>
      </c>
    </row>
    <row r="119" spans="1:9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5"/>
        <v>0</v>
      </c>
    </row>
    <row r="120" spans="1:9" ht="15">
      <c r="A120" s="28" t="s">
        <v>17</v>
      </c>
      <c r="B120" s="41">
        <v>0.21077410359875201</v>
      </c>
      <c r="C120" s="41">
        <v>0</v>
      </c>
      <c r="D120" s="41">
        <v>1.9972168738748888</v>
      </c>
      <c r="E120" s="41">
        <v>0</v>
      </c>
      <c r="F120" s="457"/>
      <c r="G120" s="41">
        <v>0</v>
      </c>
      <c r="H120" s="42">
        <v>0</v>
      </c>
      <c r="I120" s="43">
        <f t="shared" si="25"/>
        <v>2.2079909774736408</v>
      </c>
    </row>
    <row r="121" spans="1:9" ht="15">
      <c r="A121" s="29" t="s">
        <v>139</v>
      </c>
      <c r="B121" s="44">
        <v>2.2158820203051475</v>
      </c>
      <c r="C121" s="44">
        <v>16.886766714350834</v>
      </c>
      <c r="D121" s="44">
        <v>63.920694298611529</v>
      </c>
      <c r="E121" s="44">
        <v>4.824169786638406E-3</v>
      </c>
      <c r="F121" s="457"/>
      <c r="G121" s="44">
        <v>0</v>
      </c>
      <c r="H121" s="45">
        <v>0</v>
      </c>
      <c r="I121" s="40">
        <f>SUM(B121:H121)</f>
        <v>83.028167203054153</v>
      </c>
    </row>
    <row r="122" spans="1:9" ht="15">
      <c r="A122" s="28" t="s">
        <v>25</v>
      </c>
      <c r="B122" s="41">
        <v>2.1596882084179119</v>
      </c>
      <c r="C122" s="41">
        <v>2.1692913981345641E-2</v>
      </c>
      <c r="D122" s="41">
        <v>15.824846833498253</v>
      </c>
      <c r="E122" s="41">
        <v>100.87849181582757</v>
      </c>
      <c r="F122" s="457"/>
      <c r="G122" s="41">
        <v>27.135040955491753</v>
      </c>
      <c r="H122" s="42">
        <v>5.4505928887244912E-2</v>
      </c>
      <c r="I122" s="43">
        <f t="shared" si="25"/>
        <v>146.07426665610407</v>
      </c>
    </row>
    <row r="123" spans="1:9" ht="15">
      <c r="A123" s="29" t="s">
        <v>24</v>
      </c>
      <c r="B123" s="44">
        <v>0.62177768856826698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25"/>
        <v>0.62177768856826698</v>
      </c>
    </row>
    <row r="124" spans="1:9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5"/>
        <v>0</v>
      </c>
    </row>
    <row r="125" spans="1:9" ht="15">
      <c r="A125" s="29" t="s">
        <v>22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5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5"/>
        <v>0</v>
      </c>
    </row>
    <row r="127" spans="1:9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5"/>
        <v>0</v>
      </c>
    </row>
    <row r="128" spans="1:9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25"/>
        <v>0</v>
      </c>
    </row>
    <row r="129" spans="1:10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25"/>
        <v>0</v>
      </c>
    </row>
    <row r="130" spans="1:10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25"/>
        <v>0</v>
      </c>
    </row>
    <row r="131" spans="1:10" ht="15" thickBot="1">
      <c r="A131" s="59"/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25"/>
        <v>0</v>
      </c>
    </row>
    <row r="132" spans="1:10" ht="15">
      <c r="A132" s="35" t="s">
        <v>26</v>
      </c>
      <c r="B132" s="69">
        <f>SUM(B111:B127)</f>
        <v>5.2380092168922952</v>
      </c>
      <c r="C132" s="69">
        <f t="shared" ref="C132:H132" si="26">SUM(C111:C127)</f>
        <v>22.263138352126525</v>
      </c>
      <c r="D132" s="69">
        <f t="shared" si="26"/>
        <v>382.8417101311847</v>
      </c>
      <c r="E132" s="69">
        <f t="shared" si="26"/>
        <v>100.88904646558626</v>
      </c>
      <c r="F132" s="69">
        <f>SUM(F111:F127)</f>
        <v>0</v>
      </c>
      <c r="G132" s="69">
        <f t="shared" si="26"/>
        <v>27.135040955491753</v>
      </c>
      <c r="H132" s="70">
        <f t="shared" si="26"/>
        <v>5.4505928887244912E-2</v>
      </c>
      <c r="I132" s="40">
        <f>SUM(I111:I127)</f>
        <v>538.42145105016868</v>
      </c>
    </row>
    <row r="133" spans="1:10" s="13" customFormat="1" ht="15" thickBot="1">
      <c r="A133" s="32" t="s">
        <v>83</v>
      </c>
      <c r="B133" s="49">
        <f>B132/$I$132</f>
        <v>9.7284556673508746E-3</v>
      </c>
      <c r="C133" s="49">
        <f t="shared" ref="C133:I133" si="27">C132/$I$132</f>
        <v>4.1348906713696489E-2</v>
      </c>
      <c r="D133" s="49">
        <f t="shared" si="27"/>
        <v>0.71104468327639592</v>
      </c>
      <c r="E133" s="49">
        <f t="shared" si="27"/>
        <v>0.1873793220325943</v>
      </c>
      <c r="F133" s="49">
        <f t="shared" si="27"/>
        <v>0</v>
      </c>
      <c r="G133" s="49">
        <f t="shared" si="27"/>
        <v>5.0397399476870733E-2</v>
      </c>
      <c r="H133" s="71">
        <f t="shared" si="27"/>
        <v>1.0123283309187136E-4</v>
      </c>
      <c r="I133" s="50">
        <f t="shared" si="27"/>
        <v>1</v>
      </c>
      <c r="J133" s="5"/>
    </row>
    <row r="134" spans="1:1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1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1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1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1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28">SUM(B138:H138)</f>
        <v>0</v>
      </c>
    </row>
    <row r="139" spans="1:10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28"/>
        <v>0</v>
      </c>
    </row>
    <row r="140" spans="1:10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28"/>
        <v>0</v>
      </c>
    </row>
    <row r="141" spans="1:10" ht="15">
      <c r="A141" s="29" t="s">
        <v>16</v>
      </c>
      <c r="B141" s="44">
        <v>2.8658888757769918</v>
      </c>
      <c r="C141" s="44">
        <v>26.701624702068671</v>
      </c>
      <c r="D141" s="44">
        <v>1.8918272302123458</v>
      </c>
      <c r="E141" s="44">
        <v>0</v>
      </c>
      <c r="F141" s="457"/>
      <c r="G141" s="44">
        <v>0</v>
      </c>
      <c r="H141" s="45">
        <v>0</v>
      </c>
      <c r="I141" s="40">
        <f t="shared" si="28"/>
        <v>31.459340808058009</v>
      </c>
    </row>
    <row r="142" spans="1:10" ht="15">
      <c r="A142" s="28" t="s">
        <v>64</v>
      </c>
      <c r="B142" s="41">
        <v>18.934054589567562</v>
      </c>
      <c r="C142" s="41">
        <v>0.52962390460328845</v>
      </c>
      <c r="D142" s="41">
        <v>1.9154731216485601</v>
      </c>
      <c r="E142" s="41">
        <v>0</v>
      </c>
      <c r="F142" s="457"/>
      <c r="G142" s="41">
        <v>0</v>
      </c>
      <c r="H142" s="42">
        <v>0</v>
      </c>
      <c r="I142" s="43">
        <f t="shared" si="28"/>
        <v>21.37915161581941</v>
      </c>
    </row>
    <row r="143" spans="1:10" ht="15">
      <c r="A143" s="29" t="s">
        <v>54</v>
      </c>
      <c r="B143" s="44">
        <v>0</v>
      </c>
      <c r="C143" s="44">
        <v>0</v>
      </c>
      <c r="D143" s="44">
        <v>1.6186980679939917</v>
      </c>
      <c r="E143" s="44">
        <v>1.7705722559680714</v>
      </c>
      <c r="F143" s="457"/>
      <c r="G143" s="44">
        <v>0</v>
      </c>
      <c r="H143" s="45">
        <v>0</v>
      </c>
      <c r="I143" s="40">
        <f t="shared" si="28"/>
        <v>3.3892703239620632</v>
      </c>
    </row>
    <row r="144" spans="1:10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28"/>
        <v>0</v>
      </c>
    </row>
    <row r="145" spans="1:10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28"/>
        <v>0</v>
      </c>
    </row>
    <row r="146" spans="1:10" ht="15">
      <c r="A146" s="28" t="s">
        <v>17</v>
      </c>
      <c r="B146" s="41">
        <v>5.0392917874051153E-2</v>
      </c>
      <c r="C146" s="41">
        <v>0</v>
      </c>
      <c r="D146" s="41">
        <v>2.0157167149620462E-2</v>
      </c>
      <c r="E146" s="41">
        <v>0</v>
      </c>
      <c r="F146" s="457"/>
      <c r="G146" s="41">
        <v>0</v>
      </c>
      <c r="H146" s="42">
        <v>0</v>
      </c>
      <c r="I146" s="43">
        <f t="shared" si="28"/>
        <v>7.0550085023671619E-2</v>
      </c>
    </row>
    <row r="147" spans="1:10" ht="15">
      <c r="A147" s="29" t="s">
        <v>139</v>
      </c>
      <c r="B147" s="44">
        <v>81.774140004913889</v>
      </c>
      <c r="C147" s="44">
        <v>1046.2784692367727</v>
      </c>
      <c r="D147" s="44">
        <v>222.02274676516382</v>
      </c>
      <c r="E147" s="44">
        <v>0</v>
      </c>
      <c r="F147" s="457"/>
      <c r="G147" s="44">
        <v>0</v>
      </c>
      <c r="H147" s="45">
        <v>0</v>
      </c>
      <c r="I147" s="40">
        <f>SUM(B147:H147)</f>
        <v>1350.0753560068506</v>
      </c>
    </row>
    <row r="148" spans="1:10" ht="15">
      <c r="A148" s="28" t="s">
        <v>25</v>
      </c>
      <c r="B148" s="41">
        <v>161.49459346201243</v>
      </c>
      <c r="C148" s="41">
        <v>6.4356291789314009</v>
      </c>
      <c r="D148" s="41">
        <v>50.905267917761208</v>
      </c>
      <c r="E148" s="41">
        <v>1384.9923218140273</v>
      </c>
      <c r="F148" s="457"/>
      <c r="G148" s="41">
        <v>77.278979523417007</v>
      </c>
      <c r="H148" s="42">
        <v>128.44770856142483</v>
      </c>
      <c r="I148" s="43">
        <f t="shared" si="28"/>
        <v>1809.5545004575742</v>
      </c>
    </row>
    <row r="149" spans="1:10" ht="15">
      <c r="A149" s="29" t="s">
        <v>24</v>
      </c>
      <c r="B149" s="44">
        <v>1.8982211317913993E-2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28"/>
        <v>1.8982211317913993E-2</v>
      </c>
    </row>
    <row r="150" spans="1:10" ht="15">
      <c r="A150" s="28" t="s">
        <v>56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28"/>
        <v>0</v>
      </c>
    </row>
    <row r="151" spans="1:10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28"/>
        <v>0</v>
      </c>
    </row>
    <row r="152" spans="1:10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28"/>
        <v>0</v>
      </c>
    </row>
    <row r="153" spans="1:10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28"/>
        <v>0</v>
      </c>
    </row>
    <row r="154" spans="1:10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28"/>
        <v>0</v>
      </c>
    </row>
    <row r="155" spans="1:10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28"/>
        <v>0</v>
      </c>
    </row>
    <row r="156" spans="1:10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28"/>
        <v>0</v>
      </c>
    </row>
    <row r="157" spans="1:10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28"/>
        <v>0</v>
      </c>
    </row>
    <row r="158" spans="1:10" ht="15">
      <c r="A158" s="35" t="s">
        <v>26</v>
      </c>
      <c r="B158" s="69">
        <f>SUM(B137:B153)</f>
        <v>265.13805206146282</v>
      </c>
      <c r="C158" s="69">
        <f t="shared" ref="C158:H158" si="29">SUM(C137:C153)</f>
        <v>1079.9453470223759</v>
      </c>
      <c r="D158" s="69">
        <f t="shared" si="29"/>
        <v>278.37417026992955</v>
      </c>
      <c r="E158" s="69">
        <f t="shared" si="29"/>
        <v>1386.7628940699954</v>
      </c>
      <c r="F158" s="69">
        <f>SUM(F137:F153)</f>
        <v>0</v>
      </c>
      <c r="G158" s="69">
        <f t="shared" si="29"/>
        <v>77.278979523417007</v>
      </c>
      <c r="H158" s="70">
        <f t="shared" si="29"/>
        <v>128.44770856142483</v>
      </c>
      <c r="I158" s="40">
        <f>SUM(I137:I153)</f>
        <v>3215.9471515086061</v>
      </c>
    </row>
    <row r="159" spans="1:10" s="13" customFormat="1" ht="15" thickBot="1">
      <c r="A159" s="32" t="s">
        <v>83</v>
      </c>
      <c r="B159" s="49">
        <f>B158/$I$158</f>
        <v>8.2444778962579068E-2</v>
      </c>
      <c r="C159" s="49">
        <f t="shared" ref="C159:I159" si="30">C158/$I$158</f>
        <v>0.33580941978967899</v>
      </c>
      <c r="D159" s="49">
        <f t="shared" si="30"/>
        <v>8.6560554995234851E-2</v>
      </c>
      <c r="E159" s="49">
        <f t="shared" si="30"/>
        <v>0.43121445370128753</v>
      </c>
      <c r="F159" s="49">
        <f t="shared" si="30"/>
        <v>0</v>
      </c>
      <c r="G159" s="49">
        <f t="shared" si="30"/>
        <v>2.4029928317436843E-2</v>
      </c>
      <c r="H159" s="71">
        <f t="shared" si="30"/>
        <v>3.9940864233782514E-2</v>
      </c>
      <c r="I159" s="50">
        <f t="shared" si="30"/>
        <v>1</v>
      </c>
      <c r="J159" s="5"/>
    </row>
    <row r="160" spans="1:10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9" t="s">
        <v>10</v>
      </c>
      <c r="B165" s="44">
        <v>0</v>
      </c>
      <c r="C165" s="44">
        <v>0</v>
      </c>
      <c r="D165" s="44">
        <v>174.64310771969375</v>
      </c>
      <c r="E165" s="44">
        <v>0</v>
      </c>
      <c r="F165" s="457"/>
      <c r="G165" s="44">
        <v>0</v>
      </c>
      <c r="H165" s="45">
        <v>0</v>
      </c>
      <c r="I165" s="40">
        <f t="shared" si="31"/>
        <v>174.64310771969375</v>
      </c>
    </row>
    <row r="166" spans="1:9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31"/>
        <v>0</v>
      </c>
    </row>
    <row r="167" spans="1:9" ht="15">
      <c r="A167" s="29" t="s">
        <v>16</v>
      </c>
      <c r="B167" s="44">
        <v>25.255131615758238</v>
      </c>
      <c r="C167" s="44">
        <v>0</v>
      </c>
      <c r="D167" s="44">
        <v>78.251111998610796</v>
      </c>
      <c r="E167" s="44">
        <v>0</v>
      </c>
      <c r="F167" s="457"/>
      <c r="G167" s="44">
        <v>0</v>
      </c>
      <c r="H167" s="45">
        <v>0</v>
      </c>
      <c r="I167" s="40">
        <f t="shared" si="31"/>
        <v>103.50624361436903</v>
      </c>
    </row>
    <row r="168" spans="1:9" ht="15">
      <c r="A168" s="28" t="s">
        <v>64</v>
      </c>
      <c r="B168" s="41">
        <v>10.126193643425008</v>
      </c>
      <c r="C168" s="41">
        <v>0.44425615559094295</v>
      </c>
      <c r="D168" s="41">
        <v>21.155970275664561</v>
      </c>
      <c r="E168" s="41">
        <v>0</v>
      </c>
      <c r="F168" s="457"/>
      <c r="G168" s="41">
        <v>0</v>
      </c>
      <c r="H168" s="42">
        <v>0</v>
      </c>
      <c r="I168" s="43">
        <f t="shared" si="31"/>
        <v>31.726420074680512</v>
      </c>
    </row>
    <row r="169" spans="1:9" ht="15">
      <c r="A169" s="29" t="s">
        <v>54</v>
      </c>
      <c r="B169" s="44">
        <v>0</v>
      </c>
      <c r="C169" s="44">
        <v>0</v>
      </c>
      <c r="D169" s="44">
        <v>0</v>
      </c>
      <c r="E169" s="44">
        <v>0.39031911178564815</v>
      </c>
      <c r="F169" s="457"/>
      <c r="G169" s="44">
        <v>0</v>
      </c>
      <c r="H169" s="45">
        <v>0</v>
      </c>
      <c r="I169" s="40">
        <f t="shared" si="31"/>
        <v>0.39031911178564815</v>
      </c>
    </row>
    <row r="170" spans="1:9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31"/>
        <v>0</v>
      </c>
    </row>
    <row r="171" spans="1:9" ht="15">
      <c r="A171" s="29" t="s">
        <v>55</v>
      </c>
      <c r="B171" s="44">
        <v>0</v>
      </c>
      <c r="C171" s="44">
        <v>0</v>
      </c>
      <c r="D171" s="44">
        <v>0.1308</v>
      </c>
      <c r="E171" s="44">
        <v>0</v>
      </c>
      <c r="F171" s="457"/>
      <c r="G171" s="44">
        <v>0</v>
      </c>
      <c r="H171" s="45">
        <v>0</v>
      </c>
      <c r="I171" s="40">
        <f t="shared" si="31"/>
        <v>0.1308</v>
      </c>
    </row>
    <row r="172" spans="1:9" ht="15">
      <c r="A172" s="28" t="s">
        <v>17</v>
      </c>
      <c r="B172" s="41">
        <v>0.12832401937251819</v>
      </c>
      <c r="C172" s="41">
        <v>0</v>
      </c>
      <c r="D172" s="41">
        <v>25.631054657408665</v>
      </c>
      <c r="E172" s="41">
        <v>4.9122434615799959E-2</v>
      </c>
      <c r="F172" s="457"/>
      <c r="G172" s="41">
        <v>0</v>
      </c>
      <c r="H172" s="42">
        <v>0</v>
      </c>
      <c r="I172" s="43">
        <f t="shared" si="31"/>
        <v>25.808501111396982</v>
      </c>
    </row>
    <row r="173" spans="1:9" ht="15">
      <c r="A173" s="29" t="s">
        <v>139</v>
      </c>
      <c r="B173" s="44">
        <v>18.824589994490928</v>
      </c>
      <c r="C173" s="44">
        <v>16.54745413416595</v>
      </c>
      <c r="D173" s="44">
        <v>373.76110995341151</v>
      </c>
      <c r="E173" s="44">
        <v>0</v>
      </c>
      <c r="F173" s="457"/>
      <c r="G173" s="44">
        <v>0</v>
      </c>
      <c r="H173" s="45">
        <v>0</v>
      </c>
      <c r="I173" s="40">
        <f>SUM(B173:H173)</f>
        <v>409.13315408206836</v>
      </c>
    </row>
    <row r="174" spans="1:9" ht="15">
      <c r="A174" s="28" t="s">
        <v>25</v>
      </c>
      <c r="B174" s="41">
        <v>10.523087879652678</v>
      </c>
      <c r="C174" s="41">
        <v>0.9616921133189299</v>
      </c>
      <c r="D174" s="41">
        <v>390.35262684076315</v>
      </c>
      <c r="E174" s="41">
        <v>237.39323635137706</v>
      </c>
      <c r="F174" s="457"/>
      <c r="G174" s="41">
        <v>22.607597840164733</v>
      </c>
      <c r="H174" s="42">
        <v>64.683234425504708</v>
      </c>
      <c r="I174" s="43">
        <f t="shared" si="31"/>
        <v>726.52147545078128</v>
      </c>
    </row>
    <row r="175" spans="1:9" ht="15">
      <c r="A175" s="29" t="s">
        <v>24</v>
      </c>
      <c r="B175" s="44">
        <v>0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31"/>
        <v>0</v>
      </c>
    </row>
    <row r="176" spans="1:9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1"/>
        <v>0</v>
      </c>
    </row>
    <row r="177" spans="1:10" ht="15">
      <c r="A177" s="29" t="s">
        <v>22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1"/>
        <v>0</v>
      </c>
    </row>
    <row r="178" spans="1:1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1"/>
        <v>0</v>
      </c>
    </row>
    <row r="179" spans="1:10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1"/>
        <v>0</v>
      </c>
    </row>
    <row r="180" spans="1:10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31"/>
        <v>0</v>
      </c>
    </row>
    <row r="181" spans="1:10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31"/>
        <v>0</v>
      </c>
    </row>
    <row r="182" spans="1:10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31"/>
        <v>0</v>
      </c>
    </row>
    <row r="183" spans="1:10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31"/>
        <v>0</v>
      </c>
    </row>
    <row r="184" spans="1:10" ht="15">
      <c r="A184" s="35" t="s">
        <v>26</v>
      </c>
      <c r="B184" s="69">
        <f>SUM(B163:B179)</f>
        <v>64.857327152699369</v>
      </c>
      <c r="C184" s="69">
        <f t="shared" ref="C184:H184" si="32">SUM(C163:C179)</f>
        <v>17.95340240307582</v>
      </c>
      <c r="D184" s="69">
        <f t="shared" si="32"/>
        <v>1063.9257814455525</v>
      </c>
      <c r="E184" s="69">
        <f t="shared" si="32"/>
        <v>237.8326778977785</v>
      </c>
      <c r="F184" s="69">
        <f>SUM(F163:F179)</f>
        <v>0</v>
      </c>
      <c r="G184" s="69">
        <f t="shared" si="32"/>
        <v>22.607597840164733</v>
      </c>
      <c r="H184" s="70">
        <f t="shared" si="32"/>
        <v>64.683234425504708</v>
      </c>
      <c r="I184" s="40">
        <f>SUM(I163:I179)</f>
        <v>1471.8600211647756</v>
      </c>
    </row>
    <row r="185" spans="1:10" s="13" customFormat="1" ht="15" thickBot="1">
      <c r="A185" s="32" t="s">
        <v>83</v>
      </c>
      <c r="B185" s="49">
        <f>B184/$I$184</f>
        <v>4.4064874526161583E-2</v>
      </c>
      <c r="C185" s="49">
        <f t="shared" ref="C185:I185" si="33">C184/$I$184</f>
        <v>1.2197764831514454E-2</v>
      </c>
      <c r="D185" s="49">
        <f t="shared" si="33"/>
        <v>0.72284440513820125</v>
      </c>
      <c r="E185" s="49">
        <f t="shared" si="33"/>
        <v>0.16158647865818551</v>
      </c>
      <c r="F185" s="49">
        <f t="shared" si="33"/>
        <v>0</v>
      </c>
      <c r="G185" s="49">
        <f t="shared" si="33"/>
        <v>1.5359883083361361E-2</v>
      </c>
      <c r="H185" s="71">
        <f t="shared" si="33"/>
        <v>4.3946593762575863E-2</v>
      </c>
      <c r="I185" s="50">
        <f t="shared" si="33"/>
        <v>1</v>
      </c>
      <c r="J185" s="5"/>
    </row>
    <row r="186" spans="1:1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1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1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1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10" ht="15">
      <c r="A190" s="28" t="s">
        <v>8</v>
      </c>
      <c r="B190" s="41">
        <v>0</v>
      </c>
      <c r="C190" s="41">
        <v>0</v>
      </c>
      <c r="D190" s="41">
        <v>922.80797989703206</v>
      </c>
      <c r="E190" s="41">
        <v>0</v>
      </c>
      <c r="F190" s="457"/>
      <c r="G190" s="41">
        <v>0</v>
      </c>
      <c r="H190" s="42">
        <v>0</v>
      </c>
      <c r="I190" s="43">
        <f t="shared" ref="I190:I209" si="34">SUM(B190:H190)</f>
        <v>922.80797989703206</v>
      </c>
    </row>
    <row r="191" spans="1:10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4"/>
        <v>0</v>
      </c>
    </row>
    <row r="192" spans="1:10" ht="15">
      <c r="A192" s="28" t="s">
        <v>52</v>
      </c>
      <c r="B192" s="41">
        <v>0</v>
      </c>
      <c r="C192" s="41">
        <v>0</v>
      </c>
      <c r="D192" s="41">
        <v>461.78688000000005</v>
      </c>
      <c r="E192" s="41">
        <v>0</v>
      </c>
      <c r="F192" s="457"/>
      <c r="G192" s="41">
        <v>0</v>
      </c>
      <c r="H192" s="42">
        <v>0</v>
      </c>
      <c r="I192" s="43">
        <f t="shared" si="34"/>
        <v>461.78688000000005</v>
      </c>
    </row>
    <row r="193" spans="1:9" ht="15">
      <c r="A193" s="29" t="s">
        <v>16</v>
      </c>
      <c r="B193" s="44">
        <v>49.423660459722477</v>
      </c>
      <c r="C193" s="44">
        <v>4.5119241475343292</v>
      </c>
      <c r="D193" s="44">
        <v>253.69944901723838</v>
      </c>
      <c r="E193" s="44">
        <v>0</v>
      </c>
      <c r="F193" s="457"/>
      <c r="G193" s="44">
        <v>0</v>
      </c>
      <c r="H193" s="45">
        <v>0</v>
      </c>
      <c r="I193" s="40">
        <f t="shared" si="34"/>
        <v>307.63503362449518</v>
      </c>
    </row>
    <row r="194" spans="1:9" ht="15">
      <c r="A194" s="28" t="s">
        <v>64</v>
      </c>
      <c r="B194" s="41">
        <v>0.10334840883618154</v>
      </c>
      <c r="C194" s="41">
        <v>5.1475859235328249E-2</v>
      </c>
      <c r="D194" s="41">
        <v>0.79906737574975306</v>
      </c>
      <c r="E194" s="41">
        <v>0</v>
      </c>
      <c r="F194" s="457"/>
      <c r="G194" s="41">
        <v>0</v>
      </c>
      <c r="H194" s="42">
        <v>0</v>
      </c>
      <c r="I194" s="43">
        <f t="shared" si="34"/>
        <v>0.95389164382126279</v>
      </c>
    </row>
    <row r="195" spans="1:9" ht="15">
      <c r="A195" s="29" t="s">
        <v>54</v>
      </c>
      <c r="B195" s="44">
        <v>0</v>
      </c>
      <c r="C195" s="44">
        <v>0</v>
      </c>
      <c r="D195" s="44">
        <v>0</v>
      </c>
      <c r="E195" s="44">
        <v>2.4155872261398641</v>
      </c>
      <c r="F195" s="457"/>
      <c r="G195" s="44">
        <v>0</v>
      </c>
      <c r="H195" s="45">
        <v>0</v>
      </c>
      <c r="I195" s="40">
        <f t="shared" si="34"/>
        <v>2.4155872261398641</v>
      </c>
    </row>
    <row r="196" spans="1:9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34"/>
        <v>0</v>
      </c>
    </row>
    <row r="197" spans="1:9" ht="15">
      <c r="A197" s="29" t="s">
        <v>55</v>
      </c>
      <c r="B197" s="44">
        <v>0</v>
      </c>
      <c r="C197" s="44">
        <v>0</v>
      </c>
      <c r="D197" s="44">
        <v>1.0464</v>
      </c>
      <c r="E197" s="44">
        <v>0</v>
      </c>
      <c r="F197" s="457"/>
      <c r="G197" s="44">
        <v>0</v>
      </c>
      <c r="H197" s="45">
        <v>0</v>
      </c>
      <c r="I197" s="40">
        <f t="shared" si="34"/>
        <v>1.0464</v>
      </c>
    </row>
    <row r="198" spans="1:9" ht="15">
      <c r="A198" s="28" t="s">
        <v>17</v>
      </c>
      <c r="B198" s="41">
        <v>0.79524757276859481</v>
      </c>
      <c r="C198" s="41">
        <v>0</v>
      </c>
      <c r="D198" s="41">
        <v>2.1963934391753259</v>
      </c>
      <c r="E198" s="41">
        <v>0</v>
      </c>
      <c r="F198" s="457"/>
      <c r="G198" s="41">
        <v>0</v>
      </c>
      <c r="H198" s="42">
        <v>0</v>
      </c>
      <c r="I198" s="43">
        <f t="shared" si="34"/>
        <v>2.991641011943921</v>
      </c>
    </row>
    <row r="199" spans="1:9" ht="15">
      <c r="A199" s="29" t="s">
        <v>139</v>
      </c>
      <c r="B199" s="44">
        <v>62.984790548467465</v>
      </c>
      <c r="C199" s="44">
        <v>18.255392190830676</v>
      </c>
      <c r="D199" s="44">
        <v>412.22775921760473</v>
      </c>
      <c r="E199" s="44">
        <v>22.209690256208287</v>
      </c>
      <c r="F199" s="457"/>
      <c r="G199" s="44">
        <v>0</v>
      </c>
      <c r="H199" s="45">
        <v>0</v>
      </c>
      <c r="I199" s="40">
        <f>SUM(B199:H199)</f>
        <v>515.67763221311122</v>
      </c>
    </row>
    <row r="200" spans="1:9" ht="15">
      <c r="A200" s="28" t="s">
        <v>25</v>
      </c>
      <c r="B200" s="41">
        <v>15.239451196704541</v>
      </c>
      <c r="C200" s="41">
        <v>0.65450061691046435</v>
      </c>
      <c r="D200" s="41">
        <v>535.3948895890851</v>
      </c>
      <c r="E200" s="41">
        <v>375.12710839399244</v>
      </c>
      <c r="F200" s="457"/>
      <c r="G200" s="41">
        <v>33.003290242795075</v>
      </c>
      <c r="H200" s="42">
        <v>1.2739559165960603</v>
      </c>
      <c r="I200" s="43">
        <f t="shared" si="34"/>
        <v>960.69319595608363</v>
      </c>
    </row>
    <row r="201" spans="1:9" ht="15">
      <c r="A201" s="29" t="s">
        <v>24</v>
      </c>
      <c r="B201" s="44">
        <v>0.64755472125167757</v>
      </c>
      <c r="C201" s="44">
        <v>2.7146530581997119E-2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34"/>
        <v>0.67470125183367469</v>
      </c>
    </row>
    <row r="202" spans="1:9" ht="15">
      <c r="A202" s="28" t="s">
        <v>56</v>
      </c>
      <c r="B202" s="41">
        <v>4.7399736328124645E-3</v>
      </c>
      <c r="C202" s="41">
        <v>5.1955732973356687E-4</v>
      </c>
      <c r="D202" s="41">
        <v>9.4752096607945318E-4</v>
      </c>
      <c r="E202" s="41">
        <v>0</v>
      </c>
      <c r="F202" s="457"/>
      <c r="G202" s="41">
        <v>0</v>
      </c>
      <c r="H202" s="42">
        <v>0</v>
      </c>
      <c r="I202" s="43">
        <f t="shared" si="34"/>
        <v>6.2070519286254846E-3</v>
      </c>
    </row>
    <row r="203" spans="1:9" ht="15">
      <c r="A203" s="29" t="s">
        <v>22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4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131.80176325469918</v>
      </c>
      <c r="E204" s="41">
        <v>0</v>
      </c>
      <c r="F204" s="457"/>
      <c r="G204" s="41">
        <v>0</v>
      </c>
      <c r="H204" s="42">
        <v>0</v>
      </c>
      <c r="I204" s="43">
        <f t="shared" si="34"/>
        <v>131.80176325469918</v>
      </c>
    </row>
    <row r="205" spans="1:9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4"/>
        <v>0</v>
      </c>
    </row>
    <row r="206" spans="1:9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34"/>
        <v>0</v>
      </c>
    </row>
    <row r="207" spans="1:9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34"/>
        <v>0</v>
      </c>
    </row>
    <row r="208" spans="1:9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34"/>
        <v>0</v>
      </c>
    </row>
    <row r="209" spans="1:10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34"/>
        <v>0</v>
      </c>
    </row>
    <row r="210" spans="1:10" ht="15">
      <c r="A210" s="35" t="s">
        <v>26</v>
      </c>
      <c r="B210" s="69">
        <f>SUM(B189:B205)</f>
        <v>129.19879288138375</v>
      </c>
      <c r="C210" s="69">
        <f t="shared" ref="C210:H210" si="35">SUM(C189:C205)</f>
        <v>23.500958902422532</v>
      </c>
      <c r="D210" s="69">
        <f t="shared" si="35"/>
        <v>2721.7615293115509</v>
      </c>
      <c r="E210" s="69">
        <f t="shared" si="35"/>
        <v>399.75238587634061</v>
      </c>
      <c r="F210" s="69">
        <f>SUM(F189:F205)</f>
        <v>0</v>
      </c>
      <c r="G210" s="69">
        <f t="shared" si="35"/>
        <v>33.003290242795075</v>
      </c>
      <c r="H210" s="70">
        <f t="shared" si="35"/>
        <v>1.2739559165960603</v>
      </c>
      <c r="I210" s="40">
        <f>SUM(I189:I205)</f>
        <v>3308.4909131310887</v>
      </c>
    </row>
    <row r="211" spans="1:10" s="13" customFormat="1" ht="15" thickBot="1">
      <c r="A211" s="32" t="s">
        <v>83</v>
      </c>
      <c r="B211" s="49">
        <f>B210/$I$210</f>
        <v>3.9050671824004686E-2</v>
      </c>
      <c r="C211" s="49">
        <f t="shared" ref="C211:I211" si="36">C210/$I$210</f>
        <v>7.1032260687642935E-3</v>
      </c>
      <c r="D211" s="49">
        <f t="shared" si="36"/>
        <v>0.82265951479846466</v>
      </c>
      <c r="E211" s="49">
        <f t="shared" si="36"/>
        <v>0.12082620033495062</v>
      </c>
      <c r="F211" s="49">
        <f t="shared" si="36"/>
        <v>0</v>
      </c>
      <c r="G211" s="49">
        <f t="shared" si="36"/>
        <v>9.9753304782576619E-3</v>
      </c>
      <c r="H211" s="71">
        <f t="shared" si="36"/>
        <v>3.8505649555809548E-4</v>
      </c>
      <c r="I211" s="50">
        <f t="shared" si="36"/>
        <v>1</v>
      </c>
      <c r="J211" s="5"/>
    </row>
    <row r="212" spans="1:1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1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1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1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1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7">SUM(B216:H216)</f>
        <v>0</v>
      </c>
    </row>
    <row r="217" spans="1:10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7"/>
        <v>0</v>
      </c>
    </row>
    <row r="218" spans="1:10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7"/>
        <v>0</v>
      </c>
    </row>
    <row r="219" spans="1:10" ht="15">
      <c r="A219" s="29" t="s">
        <v>16</v>
      </c>
      <c r="B219" s="44">
        <v>4.9345968912315383</v>
      </c>
      <c r="C219" s="44">
        <v>2.5286204222680908</v>
      </c>
      <c r="D219" s="44">
        <v>20.996201132538893</v>
      </c>
      <c r="E219" s="44">
        <v>0</v>
      </c>
      <c r="F219" s="457"/>
      <c r="G219" s="44">
        <v>0</v>
      </c>
      <c r="H219" s="45">
        <v>0</v>
      </c>
      <c r="I219" s="40">
        <f t="shared" si="37"/>
        <v>28.459418446038523</v>
      </c>
    </row>
    <row r="220" spans="1:10" ht="15">
      <c r="A220" s="28" t="s">
        <v>64</v>
      </c>
      <c r="B220" s="41">
        <v>0</v>
      </c>
      <c r="C220" s="41">
        <v>0</v>
      </c>
      <c r="D220" s="41">
        <v>0</v>
      </c>
      <c r="E220" s="41">
        <v>0</v>
      </c>
      <c r="F220" s="457"/>
      <c r="G220" s="41">
        <v>0</v>
      </c>
      <c r="H220" s="42">
        <v>0</v>
      </c>
      <c r="I220" s="43">
        <f t="shared" si="37"/>
        <v>0</v>
      </c>
    </row>
    <row r="221" spans="1:10" ht="15">
      <c r="A221" s="29" t="s">
        <v>54</v>
      </c>
      <c r="B221" s="44">
        <v>0</v>
      </c>
      <c r="C221" s="44">
        <v>0</v>
      </c>
      <c r="D221" s="44">
        <v>0</v>
      </c>
      <c r="E221" s="44">
        <v>2.3470554491932978E-3</v>
      </c>
      <c r="F221" s="457"/>
      <c r="G221" s="44">
        <v>0</v>
      </c>
      <c r="H221" s="45">
        <v>0</v>
      </c>
      <c r="I221" s="40">
        <f t="shared" si="37"/>
        <v>2.3470554491932978E-3</v>
      </c>
    </row>
    <row r="222" spans="1:10" ht="15">
      <c r="A222" s="28" t="s">
        <v>12</v>
      </c>
      <c r="B222" s="41">
        <v>0</v>
      </c>
      <c r="C222" s="41">
        <v>0</v>
      </c>
      <c r="D222" s="41">
        <v>0</v>
      </c>
      <c r="E222" s="41">
        <v>0.41034531494502158</v>
      </c>
      <c r="F222" s="457"/>
      <c r="G222" s="41">
        <v>0</v>
      </c>
      <c r="H222" s="42">
        <v>0</v>
      </c>
      <c r="I222" s="43">
        <f t="shared" si="37"/>
        <v>0.41034531494502158</v>
      </c>
    </row>
    <row r="223" spans="1:10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7"/>
        <v>0</v>
      </c>
    </row>
    <row r="224" spans="1:10" ht="15">
      <c r="A224" s="28" t="s">
        <v>17</v>
      </c>
      <c r="B224" s="41">
        <v>2.8915006654068489</v>
      </c>
      <c r="C224" s="41">
        <v>0</v>
      </c>
      <c r="D224" s="41">
        <v>11.453132594265375</v>
      </c>
      <c r="E224" s="41">
        <v>0.60530565030555228</v>
      </c>
      <c r="F224" s="457"/>
      <c r="G224" s="41">
        <v>0</v>
      </c>
      <c r="H224" s="42">
        <v>0</v>
      </c>
      <c r="I224" s="43">
        <f t="shared" si="37"/>
        <v>14.949938909977776</v>
      </c>
    </row>
    <row r="225" spans="1:10" ht="15">
      <c r="A225" s="29" t="s">
        <v>139</v>
      </c>
      <c r="B225" s="44">
        <v>0.27402497296260975</v>
      </c>
      <c r="C225" s="44">
        <v>1.0192975765351497E-3</v>
      </c>
      <c r="D225" s="44">
        <v>0.33895770370693828</v>
      </c>
      <c r="E225" s="44">
        <v>0.25711710330547716</v>
      </c>
      <c r="F225" s="457"/>
      <c r="G225" s="44">
        <v>0</v>
      </c>
      <c r="H225" s="45">
        <v>0</v>
      </c>
      <c r="I225" s="40">
        <f>SUM(B225:H225)</f>
        <v>0.87111907755156026</v>
      </c>
    </row>
    <row r="226" spans="1:10" ht="15">
      <c r="A226" s="28" t="s">
        <v>25</v>
      </c>
      <c r="B226" s="41">
        <v>3.9761884362109368</v>
      </c>
      <c r="C226" s="41">
        <v>2.7088644591006263E-2</v>
      </c>
      <c r="D226" s="41">
        <v>13.099684035203959</v>
      </c>
      <c r="E226" s="41">
        <v>17.025955408517884</v>
      </c>
      <c r="F226" s="457"/>
      <c r="G226" s="41">
        <v>4.2640298406757102</v>
      </c>
      <c r="H226" s="42">
        <v>0.48807774537633286</v>
      </c>
      <c r="I226" s="43">
        <f t="shared" si="37"/>
        <v>38.881024110575829</v>
      </c>
    </row>
    <row r="227" spans="1:10" ht="15">
      <c r="A227" s="29" t="s">
        <v>24</v>
      </c>
      <c r="B227" s="44">
        <v>9.0617793210156991E-2</v>
      </c>
      <c r="C227" s="44">
        <v>0</v>
      </c>
      <c r="D227" s="44">
        <v>2.4948467738865637E-2</v>
      </c>
      <c r="E227" s="44">
        <v>0</v>
      </c>
      <c r="F227" s="457"/>
      <c r="G227" s="44">
        <v>0</v>
      </c>
      <c r="H227" s="45">
        <v>0</v>
      </c>
      <c r="I227" s="40">
        <f t="shared" si="37"/>
        <v>0.11556626094902263</v>
      </c>
    </row>
    <row r="228" spans="1:10" ht="15">
      <c r="A228" s="28" t="s">
        <v>56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7"/>
        <v>0</v>
      </c>
    </row>
    <row r="229" spans="1:10" ht="15">
      <c r="A229" s="29" t="s">
        <v>22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7"/>
        <v>0</v>
      </c>
    </row>
    <row r="230" spans="1:10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7"/>
        <v>0</v>
      </c>
    </row>
    <row r="231" spans="1:10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7"/>
        <v>0</v>
      </c>
    </row>
    <row r="232" spans="1:10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37"/>
        <v>0</v>
      </c>
    </row>
    <row r="233" spans="1:10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37"/>
        <v>0</v>
      </c>
    </row>
    <row r="234" spans="1:10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37"/>
        <v>0</v>
      </c>
    </row>
    <row r="235" spans="1:10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37"/>
        <v>0</v>
      </c>
    </row>
    <row r="236" spans="1:10" ht="15">
      <c r="A236" s="35" t="s">
        <v>26</v>
      </c>
      <c r="B236" s="69">
        <f>SUM(B215:B231)</f>
        <v>12.16692875902209</v>
      </c>
      <c r="C236" s="69">
        <f t="shared" ref="C236:H236" si="38">SUM(C215:C231)</f>
        <v>2.5567283644356325</v>
      </c>
      <c r="D236" s="69">
        <f t="shared" si="38"/>
        <v>45.912923933454032</v>
      </c>
      <c r="E236" s="69">
        <f t="shared" si="38"/>
        <v>18.301070532523127</v>
      </c>
      <c r="F236" s="69">
        <f>SUM(F215:F231)</f>
        <v>0</v>
      </c>
      <c r="G236" s="69">
        <f t="shared" si="38"/>
        <v>4.2640298406757102</v>
      </c>
      <c r="H236" s="70">
        <f t="shared" si="38"/>
        <v>0.48807774537633286</v>
      </c>
      <c r="I236" s="40">
        <f>SUM(I215:I231)</f>
        <v>83.689759175486927</v>
      </c>
    </row>
    <row r="237" spans="1:10" s="13" customFormat="1" ht="15" thickBot="1">
      <c r="A237" s="32" t="s">
        <v>83</v>
      </c>
      <c r="B237" s="49">
        <f>B236/$I$236</f>
        <v>0.1453813331390949</v>
      </c>
      <c r="C237" s="49">
        <f t="shared" ref="C237:I237" si="39">C236/$I$236</f>
        <v>3.0550074341527185E-2</v>
      </c>
      <c r="D237" s="49">
        <f t="shared" si="39"/>
        <v>0.54860862769577801</v>
      </c>
      <c r="E237" s="49">
        <f t="shared" si="39"/>
        <v>0.2186775384805216</v>
      </c>
      <c r="F237" s="49">
        <f t="shared" si="39"/>
        <v>0</v>
      </c>
      <c r="G237" s="49">
        <f t="shared" si="39"/>
        <v>5.0950437457163364E-2</v>
      </c>
      <c r="H237" s="71">
        <f t="shared" si="39"/>
        <v>5.8319888859148829E-3</v>
      </c>
      <c r="I237" s="50">
        <f t="shared" si="39"/>
        <v>1</v>
      </c>
      <c r="J237" s="5"/>
    </row>
    <row r="238" spans="1:10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10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10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0">SUM(B242:H242)</f>
        <v>0</v>
      </c>
    </row>
    <row r="243" spans="1:9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0"/>
        <v>0</v>
      </c>
    </row>
    <row r="244" spans="1:9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40"/>
        <v>0</v>
      </c>
    </row>
    <row r="245" spans="1:9" ht="15">
      <c r="A245" s="29" t="s">
        <v>16</v>
      </c>
      <c r="B245" s="44">
        <v>98.79500687775915</v>
      </c>
      <c r="C245" s="44">
        <v>0.19434615418258835</v>
      </c>
      <c r="D245" s="44">
        <v>19.225912977188241</v>
      </c>
      <c r="E245" s="44">
        <v>0</v>
      </c>
      <c r="F245" s="457"/>
      <c r="G245" s="44">
        <v>0</v>
      </c>
      <c r="H245" s="45">
        <v>0</v>
      </c>
      <c r="I245" s="40">
        <f t="shared" si="40"/>
        <v>118.21526600912998</v>
      </c>
    </row>
    <row r="246" spans="1:9" ht="15">
      <c r="A246" s="28" t="s">
        <v>64</v>
      </c>
      <c r="B246" s="41">
        <v>14.841388253464816</v>
      </c>
      <c r="C246" s="41">
        <v>4.7420588045488037E-2</v>
      </c>
      <c r="D246" s="41">
        <v>5.0289780919874039</v>
      </c>
      <c r="E246" s="41">
        <v>0</v>
      </c>
      <c r="F246" s="457"/>
      <c r="G246" s="41">
        <v>0</v>
      </c>
      <c r="H246" s="42">
        <v>0</v>
      </c>
      <c r="I246" s="43">
        <f t="shared" si="40"/>
        <v>19.917786933497709</v>
      </c>
    </row>
    <row r="247" spans="1:9" ht="15">
      <c r="A247" s="29" t="s">
        <v>54</v>
      </c>
      <c r="B247" s="44">
        <v>0</v>
      </c>
      <c r="C247" s="44">
        <v>0</v>
      </c>
      <c r="D247" s="44">
        <v>0</v>
      </c>
      <c r="E247" s="44">
        <v>0.605365803624625</v>
      </c>
      <c r="F247" s="457"/>
      <c r="G247" s="44">
        <v>0</v>
      </c>
      <c r="H247" s="45">
        <v>0</v>
      </c>
      <c r="I247" s="40">
        <f t="shared" si="40"/>
        <v>0.605365803624625</v>
      </c>
    </row>
    <row r="248" spans="1:9" ht="15">
      <c r="A248" s="28" t="s">
        <v>12</v>
      </c>
      <c r="B248" s="41">
        <v>0</v>
      </c>
      <c r="C248" s="41">
        <v>0</v>
      </c>
      <c r="D248" s="41">
        <v>0</v>
      </c>
      <c r="E248" s="41">
        <v>9.5081287828788802E-2</v>
      </c>
      <c r="F248" s="457"/>
      <c r="G248" s="41">
        <v>0</v>
      </c>
      <c r="H248" s="42">
        <v>0</v>
      </c>
      <c r="I248" s="43">
        <f t="shared" si="40"/>
        <v>9.5081287828788802E-2</v>
      </c>
    </row>
    <row r="249" spans="1:9" ht="15">
      <c r="A249" s="29" t="s">
        <v>55</v>
      </c>
      <c r="B249" s="44">
        <v>0</v>
      </c>
      <c r="C249" s="44">
        <v>0</v>
      </c>
      <c r="D249" s="44">
        <v>0</v>
      </c>
      <c r="E249" s="44">
        <v>0</v>
      </c>
      <c r="F249" s="457"/>
      <c r="G249" s="44">
        <v>0</v>
      </c>
      <c r="H249" s="45">
        <v>0</v>
      </c>
      <c r="I249" s="40">
        <f t="shared" si="40"/>
        <v>0</v>
      </c>
    </row>
    <row r="250" spans="1:9" ht="15">
      <c r="A250" s="28" t="s">
        <v>17</v>
      </c>
      <c r="B250" s="41">
        <v>9.7804393708690984</v>
      </c>
      <c r="C250" s="41">
        <v>0.22246287329216693</v>
      </c>
      <c r="D250" s="41">
        <v>14.753221244484696</v>
      </c>
      <c r="E250" s="41">
        <v>0.28907487122052988</v>
      </c>
      <c r="F250" s="457"/>
      <c r="G250" s="41">
        <v>0</v>
      </c>
      <c r="H250" s="42">
        <v>0</v>
      </c>
      <c r="I250" s="43">
        <f t="shared" si="40"/>
        <v>25.045198359866493</v>
      </c>
    </row>
    <row r="251" spans="1:9" ht="15">
      <c r="A251" s="29" t="s">
        <v>139</v>
      </c>
      <c r="B251" s="44">
        <v>109.15956013787877</v>
      </c>
      <c r="C251" s="44">
        <v>6.0951785231823257</v>
      </c>
      <c r="D251" s="44">
        <v>91.968289441166235</v>
      </c>
      <c r="E251" s="44">
        <v>0.13903044657243097</v>
      </c>
      <c r="F251" s="457"/>
      <c r="G251" s="44">
        <v>0</v>
      </c>
      <c r="H251" s="45">
        <v>0</v>
      </c>
      <c r="I251" s="40">
        <f>SUM(B251:H251)</f>
        <v>207.36205854879975</v>
      </c>
    </row>
    <row r="252" spans="1:9" ht="15">
      <c r="A252" s="28" t="s">
        <v>25</v>
      </c>
      <c r="B252" s="41">
        <v>15.053517278538015</v>
      </c>
      <c r="C252" s="41">
        <v>0.48345047655754436</v>
      </c>
      <c r="D252" s="41">
        <v>75.402164907484433</v>
      </c>
      <c r="E252" s="41">
        <v>94.268515428396469</v>
      </c>
      <c r="F252" s="457"/>
      <c r="G252" s="41">
        <v>90.278942549744741</v>
      </c>
      <c r="H252" s="42">
        <v>3.3342934895606087</v>
      </c>
      <c r="I252" s="43">
        <f t="shared" si="40"/>
        <v>278.8208841302818</v>
      </c>
    </row>
    <row r="253" spans="1:9" ht="15">
      <c r="A253" s="29" t="s">
        <v>24</v>
      </c>
      <c r="B253" s="44">
        <v>31.2407805190144</v>
      </c>
      <c r="C253" s="44">
        <v>0</v>
      </c>
      <c r="D253" s="44">
        <v>0.56369883780321961</v>
      </c>
      <c r="E253" s="44">
        <v>0</v>
      </c>
      <c r="F253" s="457"/>
      <c r="G253" s="44">
        <v>0</v>
      </c>
      <c r="H253" s="45">
        <v>0</v>
      </c>
      <c r="I253" s="40">
        <f t="shared" si="40"/>
        <v>31.80447935681762</v>
      </c>
    </row>
    <row r="254" spans="1:9" ht="15">
      <c r="A254" s="28" t="s">
        <v>56</v>
      </c>
      <c r="B254" s="41">
        <v>1.3296695401965071</v>
      </c>
      <c r="C254" s="41">
        <v>0.14574755246531762</v>
      </c>
      <c r="D254" s="41">
        <v>0.26580100753553365</v>
      </c>
      <c r="E254" s="41">
        <v>0</v>
      </c>
      <c r="F254" s="457"/>
      <c r="G254" s="41">
        <v>0</v>
      </c>
      <c r="H254" s="42">
        <v>0</v>
      </c>
      <c r="I254" s="43">
        <f t="shared" si="40"/>
        <v>1.7412181001973583</v>
      </c>
    </row>
    <row r="255" spans="1:9" ht="15">
      <c r="A255" s="29" t="s">
        <v>22</v>
      </c>
      <c r="B255" s="44">
        <v>0.41624584943266202</v>
      </c>
      <c r="C255" s="44">
        <v>0</v>
      </c>
      <c r="D255" s="44">
        <v>0.16052745692190212</v>
      </c>
      <c r="E255" s="44">
        <v>0</v>
      </c>
      <c r="F255" s="457"/>
      <c r="G255" s="44">
        <v>0</v>
      </c>
      <c r="H255" s="45">
        <v>0</v>
      </c>
      <c r="I255" s="40">
        <f t="shared" si="40"/>
        <v>0.57677330635456414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0"/>
        <v>0</v>
      </c>
    </row>
    <row r="257" spans="1:10" ht="15">
      <c r="A257" s="30" t="s">
        <v>60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0"/>
        <v>0</v>
      </c>
    </row>
    <row r="258" spans="1:10">
      <c r="A258" s="57" t="s">
        <v>23</v>
      </c>
      <c r="B258" s="61">
        <v>0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40"/>
        <v>0</v>
      </c>
    </row>
    <row r="259" spans="1:10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40"/>
        <v>0</v>
      </c>
    </row>
    <row r="260" spans="1:10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40"/>
        <v>0</v>
      </c>
    </row>
    <row r="261" spans="1:10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40"/>
        <v>0</v>
      </c>
    </row>
    <row r="262" spans="1:10" ht="15">
      <c r="A262" s="35" t="s">
        <v>26</v>
      </c>
      <c r="B262" s="69">
        <f>SUM(B241:B257)</f>
        <v>280.61660782715342</v>
      </c>
      <c r="C262" s="69">
        <f t="shared" ref="C262:H262" si="41">SUM(C241:C257)</f>
        <v>7.1886061677254309</v>
      </c>
      <c r="D262" s="69">
        <f t="shared" si="41"/>
        <v>207.36859396457169</v>
      </c>
      <c r="E262" s="69">
        <f t="shared" si="41"/>
        <v>95.397067837642851</v>
      </c>
      <c r="F262" s="69">
        <f>SUM(F241:F257)</f>
        <v>0</v>
      </c>
      <c r="G262" s="69">
        <f t="shared" si="41"/>
        <v>90.278942549744741</v>
      </c>
      <c r="H262" s="70">
        <f t="shared" si="41"/>
        <v>3.3342934895606087</v>
      </c>
      <c r="I262" s="40">
        <f>SUM(I241:I257)</f>
        <v>684.18411183639864</v>
      </c>
    </row>
    <row r="263" spans="1:10" s="13" customFormat="1" ht="15" thickBot="1">
      <c r="A263" s="32" t="s">
        <v>83</v>
      </c>
      <c r="B263" s="49">
        <f>B262/$I$262</f>
        <v>0.41014779936055307</v>
      </c>
      <c r="C263" s="49">
        <f t="shared" ref="C263:I263" si="42">C262/$I$262</f>
        <v>1.0506830023326181E-2</v>
      </c>
      <c r="D263" s="49">
        <f t="shared" si="42"/>
        <v>0.30308887677613511</v>
      </c>
      <c r="E263" s="49">
        <f t="shared" si="42"/>
        <v>0.13943186663833856</v>
      </c>
      <c r="F263" s="49">
        <f t="shared" si="42"/>
        <v>0</v>
      </c>
      <c r="G263" s="49">
        <f t="shared" si="42"/>
        <v>0.13195124088372889</v>
      </c>
      <c r="H263" s="71">
        <f t="shared" si="42"/>
        <v>4.8733863179183283E-3</v>
      </c>
      <c r="I263" s="50">
        <f t="shared" si="42"/>
        <v>1</v>
      </c>
      <c r="J263" s="5"/>
    </row>
    <row r="264" spans="1:1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1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1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10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10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3">SUM(B268:H268)</f>
        <v>0</v>
      </c>
    </row>
    <row r="269" spans="1:10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3"/>
        <v>0</v>
      </c>
    </row>
    <row r="270" spans="1:10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3"/>
        <v>0</v>
      </c>
    </row>
    <row r="271" spans="1:10" ht="15">
      <c r="A271" s="29" t="s">
        <v>16</v>
      </c>
      <c r="B271" s="44">
        <v>12.850870349481664</v>
      </c>
      <c r="C271" s="44">
        <v>20.785371347925143</v>
      </c>
      <c r="D271" s="44">
        <v>9.4342579707300036</v>
      </c>
      <c r="E271" s="44">
        <v>0</v>
      </c>
      <c r="F271" s="457"/>
      <c r="G271" s="44">
        <v>0</v>
      </c>
      <c r="H271" s="45">
        <v>0</v>
      </c>
      <c r="I271" s="40">
        <f t="shared" si="43"/>
        <v>43.070499668136804</v>
      </c>
    </row>
    <row r="272" spans="1:10" ht="15">
      <c r="A272" s="28" t="s">
        <v>64</v>
      </c>
      <c r="B272" s="41">
        <v>0.34618855366206575</v>
      </c>
      <c r="C272" s="41">
        <v>2.7868868444339945E-2</v>
      </c>
      <c r="D272" s="41">
        <v>1.2702211769019485</v>
      </c>
      <c r="E272" s="41">
        <v>1.657108684835187E-2</v>
      </c>
      <c r="F272" s="457"/>
      <c r="G272" s="41">
        <v>0</v>
      </c>
      <c r="H272" s="42">
        <v>0</v>
      </c>
      <c r="I272" s="43">
        <f t="shared" si="43"/>
        <v>1.6608496858567061</v>
      </c>
    </row>
    <row r="273" spans="1:9" ht="15">
      <c r="A273" s="29" t="s">
        <v>54</v>
      </c>
      <c r="B273" s="44">
        <v>1.0103682342610803E-4</v>
      </c>
      <c r="C273" s="44">
        <v>0</v>
      </c>
      <c r="D273" s="44">
        <v>0</v>
      </c>
      <c r="E273" s="44">
        <v>17.716817813386889</v>
      </c>
      <c r="F273" s="457"/>
      <c r="G273" s="44">
        <v>0</v>
      </c>
      <c r="H273" s="45">
        <v>0</v>
      </c>
      <c r="I273" s="40">
        <f t="shared" si="43"/>
        <v>17.716918850210316</v>
      </c>
    </row>
    <row r="274" spans="1:9" ht="15">
      <c r="A274" s="28" t="s">
        <v>12</v>
      </c>
      <c r="B274" s="41">
        <v>6.6672271727947558E-5</v>
      </c>
      <c r="C274" s="41">
        <v>0</v>
      </c>
      <c r="D274" s="41">
        <v>0</v>
      </c>
      <c r="E274" s="41">
        <v>1.1102256077273692E-2</v>
      </c>
      <c r="F274" s="457"/>
      <c r="G274" s="41">
        <v>0</v>
      </c>
      <c r="H274" s="42">
        <v>0</v>
      </c>
      <c r="I274" s="43">
        <f t="shared" si="43"/>
        <v>1.116892834900164E-2</v>
      </c>
    </row>
    <row r="275" spans="1:9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43"/>
        <v>0</v>
      </c>
    </row>
    <row r="276" spans="1:9" ht="15">
      <c r="A276" s="28" t="s">
        <v>17</v>
      </c>
      <c r="B276" s="41">
        <v>4.989399731390497E-3</v>
      </c>
      <c r="C276" s="41">
        <v>0</v>
      </c>
      <c r="D276" s="41">
        <v>5.3972214870857467E-2</v>
      </c>
      <c r="E276" s="41">
        <v>0</v>
      </c>
      <c r="F276" s="457"/>
      <c r="G276" s="41">
        <v>0</v>
      </c>
      <c r="H276" s="42">
        <v>0</v>
      </c>
      <c r="I276" s="43">
        <f t="shared" si="43"/>
        <v>5.8961614602247962E-2</v>
      </c>
    </row>
    <row r="277" spans="1:9" ht="15">
      <c r="A277" s="29" t="s">
        <v>139</v>
      </c>
      <c r="B277" s="44">
        <v>33.885256211130518</v>
      </c>
      <c r="C277" s="44">
        <v>2.7807120588057272</v>
      </c>
      <c r="D277" s="44">
        <v>10.438186817851781</v>
      </c>
      <c r="E277" s="44">
        <v>0</v>
      </c>
      <c r="F277" s="457"/>
      <c r="G277" s="44">
        <v>0</v>
      </c>
      <c r="H277" s="45">
        <v>0</v>
      </c>
      <c r="I277" s="40">
        <f>SUM(B277:H277)</f>
        <v>47.104155087788023</v>
      </c>
    </row>
    <row r="278" spans="1:9" ht="15">
      <c r="A278" s="28" t="s">
        <v>25</v>
      </c>
      <c r="B278" s="41">
        <v>0.21029767784826131</v>
      </c>
      <c r="C278" s="41">
        <v>0</v>
      </c>
      <c r="D278" s="41">
        <v>35.210480149616423</v>
      </c>
      <c r="E278" s="41">
        <v>25.216896164910956</v>
      </c>
      <c r="F278" s="457"/>
      <c r="G278" s="41">
        <v>0.830645101850637</v>
      </c>
      <c r="H278" s="42">
        <v>0</v>
      </c>
      <c r="I278" s="43">
        <f t="shared" si="43"/>
        <v>61.468319094226274</v>
      </c>
    </row>
    <row r="279" spans="1:9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3"/>
        <v>0</v>
      </c>
    </row>
    <row r="280" spans="1:9" ht="15">
      <c r="A280" s="28" t="s">
        <v>56</v>
      </c>
      <c r="B280" s="41">
        <v>7.4741719968951861E-2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3"/>
        <v>7.4741719968951861E-2</v>
      </c>
    </row>
    <row r="281" spans="1:9" ht="15">
      <c r="A281" s="29" t="s">
        <v>21</v>
      </c>
      <c r="B281" s="44">
        <v>4.68763400502137E-3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3"/>
        <v>4.68763400502137E-3</v>
      </c>
    </row>
    <row r="282" spans="1:9" ht="15">
      <c r="A282" s="28" t="s">
        <v>22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3"/>
        <v>0</v>
      </c>
    </row>
    <row r="283" spans="1:9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3"/>
        <v>0</v>
      </c>
    </row>
    <row r="284" spans="1:9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43"/>
        <v>0</v>
      </c>
    </row>
    <row r="285" spans="1:9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43"/>
        <v>0</v>
      </c>
    </row>
    <row r="286" spans="1:9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43"/>
        <v>0</v>
      </c>
    </row>
    <row r="287" spans="1:9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43"/>
        <v>0</v>
      </c>
    </row>
    <row r="288" spans="1:9" ht="15">
      <c r="A288" s="35" t="s">
        <v>26</v>
      </c>
      <c r="B288" s="69">
        <f>SUM(B267:B283)</f>
        <v>47.377199254923028</v>
      </c>
      <c r="C288" s="69">
        <f t="shared" ref="C288:H288" si="44">SUM(C267:C283)</f>
        <v>23.593952275175209</v>
      </c>
      <c r="D288" s="69">
        <f t="shared" si="44"/>
        <v>56.407118329971013</v>
      </c>
      <c r="E288" s="69">
        <f t="shared" si="44"/>
        <v>42.961387321223469</v>
      </c>
      <c r="F288" s="69">
        <f>SUM(F267:F283)</f>
        <v>0</v>
      </c>
      <c r="G288" s="69">
        <f t="shared" si="44"/>
        <v>0.830645101850637</v>
      </c>
      <c r="H288" s="70">
        <f t="shared" si="44"/>
        <v>0</v>
      </c>
      <c r="I288" s="40">
        <f>SUM(I267:I283)</f>
        <v>171.17030228314334</v>
      </c>
    </row>
    <row r="289" spans="1:10" s="13" customFormat="1" ht="15" thickBot="1">
      <c r="A289" s="32" t="s">
        <v>83</v>
      </c>
      <c r="B289" s="49">
        <f>B288/$I$288</f>
        <v>0.27678399011385446</v>
      </c>
      <c r="C289" s="49">
        <f t="shared" ref="C289:I289" si="45">C288/$I$288</f>
        <v>0.13783905245517997</v>
      </c>
      <c r="D289" s="49">
        <f t="shared" si="45"/>
        <v>0.329537995654553</v>
      </c>
      <c r="E289" s="49">
        <f t="shared" si="45"/>
        <v>0.25098622102190599</v>
      </c>
      <c r="F289" s="49">
        <f t="shared" si="45"/>
        <v>0</v>
      </c>
      <c r="G289" s="49">
        <f t="shared" si="45"/>
        <v>4.8527407545066771E-3</v>
      </c>
      <c r="H289" s="71">
        <f t="shared" si="45"/>
        <v>0</v>
      </c>
      <c r="I289" s="50">
        <f t="shared" si="45"/>
        <v>1</v>
      </c>
      <c r="J289" s="5"/>
    </row>
    <row r="290" spans="1:1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1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1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10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1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6">SUM(B294:H294)</f>
        <v>0</v>
      </c>
    </row>
    <row r="295" spans="1:10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6"/>
        <v>0</v>
      </c>
    </row>
    <row r="296" spans="1:10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6"/>
        <v>0</v>
      </c>
    </row>
    <row r="297" spans="1:10" ht="15">
      <c r="A297" s="29" t="s">
        <v>16</v>
      </c>
      <c r="B297" s="44">
        <v>24.282633062120844</v>
      </c>
      <c r="C297" s="44">
        <v>90.786076864494206</v>
      </c>
      <c r="D297" s="44">
        <v>6.4186397907277994</v>
      </c>
      <c r="E297" s="44">
        <v>0</v>
      </c>
      <c r="F297" s="457"/>
      <c r="G297" s="44">
        <v>0</v>
      </c>
      <c r="H297" s="45">
        <v>0</v>
      </c>
      <c r="I297" s="40">
        <f t="shared" si="46"/>
        <v>121.48734971734284</v>
      </c>
    </row>
    <row r="298" spans="1:10" ht="15">
      <c r="A298" s="28" t="s">
        <v>64</v>
      </c>
      <c r="B298" s="41">
        <v>11.255658519965483</v>
      </c>
      <c r="C298" s="41">
        <v>3.9292172287266212</v>
      </c>
      <c r="D298" s="41">
        <v>0.71011784593105909</v>
      </c>
      <c r="E298" s="41">
        <v>1.0674280974194391E-2</v>
      </c>
      <c r="F298" s="457"/>
      <c r="G298" s="41">
        <v>0</v>
      </c>
      <c r="H298" s="42">
        <v>0</v>
      </c>
      <c r="I298" s="43">
        <f t="shared" si="46"/>
        <v>15.905667875597358</v>
      </c>
    </row>
    <row r="299" spans="1:10" ht="15">
      <c r="A299" s="29" t="s">
        <v>54</v>
      </c>
      <c r="B299" s="44">
        <v>0</v>
      </c>
      <c r="C299" s="44">
        <v>0</v>
      </c>
      <c r="D299" s="44">
        <v>0</v>
      </c>
      <c r="E299" s="44">
        <v>0.49101047183810098</v>
      </c>
      <c r="F299" s="457"/>
      <c r="G299" s="44">
        <v>0</v>
      </c>
      <c r="H299" s="45">
        <v>0</v>
      </c>
      <c r="I299" s="40">
        <f t="shared" si="46"/>
        <v>0.49101047183810098</v>
      </c>
    </row>
    <row r="300" spans="1:10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46"/>
        <v>0</v>
      </c>
    </row>
    <row r="301" spans="1:10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6"/>
        <v>0</v>
      </c>
    </row>
    <row r="302" spans="1:10" ht="15">
      <c r="A302" s="28" t="s">
        <v>17</v>
      </c>
      <c r="B302" s="41">
        <v>0.21002998322915059</v>
      </c>
      <c r="C302" s="41">
        <v>5.2246832739579876</v>
      </c>
      <c r="D302" s="41">
        <v>2.7538465650154529</v>
      </c>
      <c r="E302" s="41">
        <v>1.7219688295283642</v>
      </c>
      <c r="F302" s="457"/>
      <c r="G302" s="41">
        <v>0</v>
      </c>
      <c r="H302" s="42">
        <v>0</v>
      </c>
      <c r="I302" s="43">
        <f t="shared" si="46"/>
        <v>9.9105286517309565</v>
      </c>
    </row>
    <row r="303" spans="1:10" ht="15">
      <c r="A303" s="29" t="s">
        <v>139</v>
      </c>
      <c r="B303" s="44">
        <v>13.704119267883176</v>
      </c>
      <c r="C303" s="44">
        <v>245.07175953909763</v>
      </c>
      <c r="D303" s="44">
        <v>28.504229601940757</v>
      </c>
      <c r="E303" s="44">
        <v>1.0311707123751377</v>
      </c>
      <c r="F303" s="457"/>
      <c r="G303" s="44">
        <v>0</v>
      </c>
      <c r="H303" s="45">
        <v>0</v>
      </c>
      <c r="I303" s="40">
        <f>SUM(B303:H303)</f>
        <v>288.31127912129671</v>
      </c>
    </row>
    <row r="304" spans="1:10" ht="15">
      <c r="A304" s="28" t="s">
        <v>25</v>
      </c>
      <c r="B304" s="41">
        <v>12.820892042607969</v>
      </c>
      <c r="C304" s="41">
        <v>4.9322368573578643</v>
      </c>
      <c r="D304" s="41">
        <v>15.480750581180116</v>
      </c>
      <c r="E304" s="41">
        <v>220.12038483434065</v>
      </c>
      <c r="F304" s="457"/>
      <c r="G304" s="41">
        <v>19.682167422890586</v>
      </c>
      <c r="H304" s="42">
        <v>5.1503811212845155E-2</v>
      </c>
      <c r="I304" s="43">
        <f t="shared" si="46"/>
        <v>273.08793554959004</v>
      </c>
    </row>
    <row r="305" spans="1:10" ht="15">
      <c r="A305" s="29" t="s">
        <v>24</v>
      </c>
      <c r="B305" s="44">
        <v>0.1765826056039192</v>
      </c>
      <c r="C305" s="44">
        <v>1.3899681155318784</v>
      </c>
      <c r="D305" s="44">
        <v>0.79146587687159475</v>
      </c>
      <c r="E305" s="44">
        <v>0</v>
      </c>
      <c r="F305" s="457"/>
      <c r="G305" s="44">
        <v>0</v>
      </c>
      <c r="H305" s="45">
        <v>0</v>
      </c>
      <c r="I305" s="40">
        <f t="shared" si="46"/>
        <v>2.3580165980073922</v>
      </c>
    </row>
    <row r="306" spans="1:10" ht="15">
      <c r="A306" s="28" t="s">
        <v>56</v>
      </c>
      <c r="B306" s="41">
        <v>1.2854967475996713</v>
      </c>
      <c r="C306" s="41">
        <v>0</v>
      </c>
      <c r="D306" s="41">
        <v>0.18762674422559306</v>
      </c>
      <c r="E306" s="41">
        <v>0</v>
      </c>
      <c r="F306" s="457"/>
      <c r="G306" s="41">
        <v>0</v>
      </c>
      <c r="H306" s="42">
        <v>0</v>
      </c>
      <c r="I306" s="43">
        <f t="shared" si="46"/>
        <v>1.4731234918252643</v>
      </c>
    </row>
    <row r="307" spans="1:10" ht="15">
      <c r="A307" s="29" t="s">
        <v>22</v>
      </c>
      <c r="B307" s="44">
        <v>18.618849671527034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6"/>
        <v>18.618849671527034</v>
      </c>
    </row>
    <row r="308" spans="1:10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6"/>
        <v>0</v>
      </c>
    </row>
    <row r="309" spans="1:10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6"/>
        <v>0</v>
      </c>
    </row>
    <row r="310" spans="1:10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46"/>
        <v>0</v>
      </c>
    </row>
    <row r="311" spans="1:10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46"/>
        <v>0</v>
      </c>
    </row>
    <row r="312" spans="1:10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46"/>
        <v>0</v>
      </c>
    </row>
    <row r="313" spans="1:10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46"/>
        <v>0</v>
      </c>
    </row>
    <row r="314" spans="1:10" ht="15">
      <c r="A314" s="35" t="s">
        <v>26</v>
      </c>
      <c r="B314" s="69">
        <f>SUM(B293:B309)</f>
        <v>82.354261900537239</v>
      </c>
      <c r="C314" s="69">
        <f t="shared" ref="C314:H314" si="47">SUM(C293:C309)</f>
        <v>351.33394187916616</v>
      </c>
      <c r="D314" s="69">
        <f t="shared" si="47"/>
        <v>54.846677005892381</v>
      </c>
      <c r="E314" s="69">
        <f t="shared" si="47"/>
        <v>223.37520912905646</v>
      </c>
      <c r="F314" s="69">
        <f>SUM(F293:F309)</f>
        <v>0</v>
      </c>
      <c r="G314" s="69">
        <f t="shared" si="47"/>
        <v>19.682167422890586</v>
      </c>
      <c r="H314" s="70">
        <f t="shared" si="47"/>
        <v>5.1503811212845155E-2</v>
      </c>
      <c r="I314" s="40">
        <f>SUM(I293:I309)</f>
        <v>731.64376114875574</v>
      </c>
    </row>
    <row r="315" spans="1:10" s="13" customFormat="1" ht="15" thickBot="1">
      <c r="A315" s="32" t="s">
        <v>83</v>
      </c>
      <c r="B315" s="49">
        <f>B314/$I$314</f>
        <v>0.112560601584619</v>
      </c>
      <c r="C315" s="49">
        <f t="shared" ref="C315:I315" si="48">C314/$I$314</f>
        <v>0.48019809712794631</v>
      </c>
      <c r="D315" s="49">
        <f t="shared" si="48"/>
        <v>7.4963636565119438E-2</v>
      </c>
      <c r="E315" s="49">
        <f t="shared" si="48"/>
        <v>0.30530597128079717</v>
      </c>
      <c r="F315" s="49">
        <f t="shared" si="48"/>
        <v>0</v>
      </c>
      <c r="G315" s="49">
        <f t="shared" si="48"/>
        <v>2.6901298785063876E-2</v>
      </c>
      <c r="H315" s="71">
        <f t="shared" si="48"/>
        <v>7.0394656454090296E-5</v>
      </c>
      <c r="I315" s="50">
        <f t="shared" si="48"/>
        <v>1</v>
      </c>
      <c r="J315" s="5"/>
    </row>
    <row r="316" spans="1:10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10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10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10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10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49">SUM(B320:H320)</f>
        <v>0</v>
      </c>
    </row>
    <row r="321" spans="1:9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49"/>
        <v>0</v>
      </c>
    </row>
    <row r="322" spans="1:9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49"/>
        <v>0</v>
      </c>
    </row>
    <row r="323" spans="1:9" ht="15">
      <c r="A323" s="29" t="s">
        <v>16</v>
      </c>
      <c r="B323" s="44">
        <v>1.470821670726977</v>
      </c>
      <c r="C323" s="44">
        <v>9.897648851475676</v>
      </c>
      <c r="D323" s="44">
        <v>2.0245512388647495</v>
      </c>
      <c r="E323" s="44">
        <v>0</v>
      </c>
      <c r="F323" s="457"/>
      <c r="G323" s="44">
        <v>0</v>
      </c>
      <c r="H323" s="45">
        <v>0</v>
      </c>
      <c r="I323" s="40">
        <f t="shared" si="49"/>
        <v>13.393021761067402</v>
      </c>
    </row>
    <row r="324" spans="1:9" ht="15">
      <c r="A324" s="28" t="s">
        <v>64</v>
      </c>
      <c r="B324" s="41">
        <v>2.7370725837334811</v>
      </c>
      <c r="C324" s="41">
        <v>5.7419333098148453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49"/>
        <v>8.4790058935483259</v>
      </c>
    </row>
    <row r="325" spans="1:9" ht="15">
      <c r="A325" s="29" t="s">
        <v>54</v>
      </c>
      <c r="B325" s="44">
        <v>2.3685457295211055E-3</v>
      </c>
      <c r="C325" s="44">
        <v>0.56842968835948382</v>
      </c>
      <c r="D325" s="44">
        <v>0</v>
      </c>
      <c r="E325" s="44">
        <v>0.30417638534752128</v>
      </c>
      <c r="F325" s="457"/>
      <c r="G325" s="44">
        <v>0</v>
      </c>
      <c r="H325" s="45">
        <v>0</v>
      </c>
      <c r="I325" s="40">
        <f t="shared" si="49"/>
        <v>0.87497461943652621</v>
      </c>
    </row>
    <row r="326" spans="1:9" ht="15">
      <c r="A326" s="28" t="s">
        <v>12</v>
      </c>
      <c r="B326" s="41">
        <v>9.1351505250098343E-4</v>
      </c>
      <c r="C326" s="41">
        <v>0</v>
      </c>
      <c r="D326" s="41">
        <v>0</v>
      </c>
      <c r="E326" s="41">
        <v>6.2883346604530627E-2</v>
      </c>
      <c r="F326" s="457"/>
      <c r="G326" s="41">
        <v>0</v>
      </c>
      <c r="H326" s="42">
        <v>0</v>
      </c>
      <c r="I326" s="43">
        <f t="shared" si="49"/>
        <v>6.3796861657031606E-2</v>
      </c>
    </row>
    <row r="327" spans="1:9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49"/>
        <v>0</v>
      </c>
    </row>
    <row r="328" spans="1:9" ht="15">
      <c r="A328" s="28" t="s">
        <v>17</v>
      </c>
      <c r="B328" s="41">
        <v>0.9625253438678455</v>
      </c>
      <c r="C328" s="41">
        <v>0</v>
      </c>
      <c r="D328" s="41">
        <v>3.4707087768723779E-3</v>
      </c>
      <c r="E328" s="41">
        <v>0</v>
      </c>
      <c r="F328" s="457"/>
      <c r="G328" s="41">
        <v>0</v>
      </c>
      <c r="H328" s="42">
        <v>0</v>
      </c>
      <c r="I328" s="43">
        <f t="shared" si="49"/>
        <v>0.96599605264471788</v>
      </c>
    </row>
    <row r="329" spans="1:9" ht="15">
      <c r="A329" s="29" t="s">
        <v>139</v>
      </c>
      <c r="B329" s="44">
        <v>78.8845486947382</v>
      </c>
      <c r="C329" s="44">
        <v>195.90128222407739</v>
      </c>
      <c r="D329" s="44">
        <v>58.799514229615504</v>
      </c>
      <c r="E329" s="44">
        <v>40.870924253743226</v>
      </c>
      <c r="F329" s="457"/>
      <c r="G329" s="44">
        <v>0</v>
      </c>
      <c r="H329" s="45">
        <v>0</v>
      </c>
      <c r="I329" s="40">
        <f>SUM(B329:H329)</f>
        <v>374.45626940217431</v>
      </c>
    </row>
    <row r="330" spans="1:9" ht="15">
      <c r="A330" s="28" t="s">
        <v>25</v>
      </c>
      <c r="B330" s="41">
        <v>9.9359489076989096</v>
      </c>
      <c r="C330" s="41">
        <v>3.1023814725396917</v>
      </c>
      <c r="D330" s="41">
        <v>7.5338657921214098</v>
      </c>
      <c r="E330" s="41">
        <v>286.27210439856736</v>
      </c>
      <c r="F330" s="457"/>
      <c r="G330" s="41">
        <v>20.392867744700546</v>
      </c>
      <c r="H330" s="42">
        <v>0</v>
      </c>
      <c r="I330" s="43">
        <f t="shared" si="49"/>
        <v>327.23716831562791</v>
      </c>
    </row>
    <row r="331" spans="1:9" ht="15">
      <c r="A331" s="29" t="s">
        <v>24</v>
      </c>
      <c r="B331" s="44">
        <v>3.2826553072560016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49"/>
        <v>3.2826553072560016</v>
      </c>
    </row>
    <row r="332" spans="1:9" ht="15">
      <c r="A332" s="28" t="s">
        <v>56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49"/>
        <v>0</v>
      </c>
    </row>
    <row r="333" spans="1:9" ht="15">
      <c r="A333" s="29" t="s">
        <v>22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49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49"/>
        <v>0</v>
      </c>
    </row>
    <row r="335" spans="1:9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49"/>
        <v>0</v>
      </c>
    </row>
    <row r="336" spans="1:9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49"/>
        <v>0</v>
      </c>
    </row>
    <row r="337" spans="1:10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49"/>
        <v>0</v>
      </c>
    </row>
    <row r="338" spans="1:10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49"/>
        <v>0</v>
      </c>
    </row>
    <row r="339" spans="1:10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49"/>
        <v>0</v>
      </c>
    </row>
    <row r="340" spans="1:10" ht="15">
      <c r="A340" s="35" t="s">
        <v>26</v>
      </c>
      <c r="B340" s="69">
        <f>SUM(B319:B335)</f>
        <v>97.276854568803444</v>
      </c>
      <c r="C340" s="69">
        <f t="shared" ref="C340:H340" si="50">SUM(C319:C335)</f>
        <v>215.21167554626709</v>
      </c>
      <c r="D340" s="69">
        <f t="shared" si="50"/>
        <v>68.361401969378534</v>
      </c>
      <c r="E340" s="69">
        <f t="shared" si="50"/>
        <v>327.51008838426264</v>
      </c>
      <c r="F340" s="69">
        <f>SUM(F319:F335)</f>
        <v>0</v>
      </c>
      <c r="G340" s="69">
        <f t="shared" si="50"/>
        <v>20.392867744700546</v>
      </c>
      <c r="H340" s="70">
        <f t="shared" si="50"/>
        <v>0</v>
      </c>
      <c r="I340" s="40">
        <f>SUM(I319:I335)</f>
        <v>728.75288821341235</v>
      </c>
    </row>
    <row r="341" spans="1:10" s="13" customFormat="1" ht="15" thickBot="1">
      <c r="A341" s="32" t="s">
        <v>83</v>
      </c>
      <c r="B341" s="49">
        <f>B340/$I$340</f>
        <v>0.13348400554169235</v>
      </c>
      <c r="C341" s="49">
        <f t="shared" ref="C341:I341" si="51">C340/$I$340</f>
        <v>0.29531502245414526</v>
      </c>
      <c r="D341" s="49">
        <f t="shared" si="51"/>
        <v>9.3806011715399429E-2</v>
      </c>
      <c r="E341" s="49">
        <f t="shared" si="51"/>
        <v>0.44941171922786621</v>
      </c>
      <c r="F341" s="49">
        <f t="shared" si="51"/>
        <v>0</v>
      </c>
      <c r="G341" s="49">
        <f t="shared" si="51"/>
        <v>2.7983241060896592E-2</v>
      </c>
      <c r="H341" s="71">
        <f t="shared" si="51"/>
        <v>0</v>
      </c>
      <c r="I341" s="50">
        <f t="shared" si="51"/>
        <v>1</v>
      </c>
      <c r="J341" s="5"/>
    </row>
    <row r="342" spans="1:1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1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1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10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10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2">SUM(B346:H346)</f>
        <v>0</v>
      </c>
    </row>
    <row r="347" spans="1:10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2"/>
        <v>0</v>
      </c>
    </row>
    <row r="348" spans="1:10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2"/>
        <v>0</v>
      </c>
    </row>
    <row r="349" spans="1:10" ht="15">
      <c r="A349" s="29" t="s">
        <v>16</v>
      </c>
      <c r="B349" s="44">
        <v>33.112988993063098</v>
      </c>
      <c r="C349" s="44">
        <v>9.2176567189979295</v>
      </c>
      <c r="D349" s="44">
        <v>177.25960341240074</v>
      </c>
      <c r="E349" s="44">
        <v>0</v>
      </c>
      <c r="F349" s="457"/>
      <c r="G349" s="44">
        <v>0</v>
      </c>
      <c r="H349" s="45">
        <v>0</v>
      </c>
      <c r="I349" s="40">
        <f t="shared" si="52"/>
        <v>219.59024912446176</v>
      </c>
    </row>
    <row r="350" spans="1:10" ht="15">
      <c r="A350" s="28" t="s">
        <v>64</v>
      </c>
      <c r="B350" s="41">
        <v>0.27507850163351905</v>
      </c>
      <c r="C350" s="41">
        <v>0</v>
      </c>
      <c r="D350" s="41">
        <v>0.46661738423860299</v>
      </c>
      <c r="E350" s="41">
        <v>0</v>
      </c>
      <c r="F350" s="457"/>
      <c r="G350" s="41">
        <v>0</v>
      </c>
      <c r="H350" s="42">
        <v>0</v>
      </c>
      <c r="I350" s="43">
        <f t="shared" si="52"/>
        <v>0.7416958858721221</v>
      </c>
    </row>
    <row r="351" spans="1:10" ht="15">
      <c r="A351" s="29" t="s">
        <v>54</v>
      </c>
      <c r="B351" s="44">
        <v>0</v>
      </c>
      <c r="C351" s="44">
        <v>0</v>
      </c>
      <c r="D351" s="44">
        <v>0</v>
      </c>
      <c r="E351" s="44">
        <v>5.6365834234803405</v>
      </c>
      <c r="F351" s="457"/>
      <c r="G351" s="44">
        <v>0</v>
      </c>
      <c r="H351" s="45">
        <v>0</v>
      </c>
      <c r="I351" s="40">
        <f t="shared" si="52"/>
        <v>5.6365834234803405</v>
      </c>
    </row>
    <row r="352" spans="1:10" ht="15">
      <c r="A352" s="28" t="s">
        <v>12</v>
      </c>
      <c r="B352" s="41">
        <v>0</v>
      </c>
      <c r="C352" s="41">
        <v>0</v>
      </c>
      <c r="D352" s="41">
        <v>0</v>
      </c>
      <c r="E352" s="41">
        <v>3.2685569561578531E-3</v>
      </c>
      <c r="F352" s="457"/>
      <c r="G352" s="41">
        <v>0</v>
      </c>
      <c r="H352" s="42">
        <v>0</v>
      </c>
      <c r="I352" s="43">
        <f t="shared" si="52"/>
        <v>3.2685569561578531E-3</v>
      </c>
    </row>
    <row r="353" spans="1:10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52"/>
        <v>0</v>
      </c>
    </row>
    <row r="354" spans="1:10" ht="15">
      <c r="A354" s="28" t="s">
        <v>17</v>
      </c>
      <c r="B354" s="41">
        <v>17.710825658885632</v>
      </c>
      <c r="C354" s="41">
        <v>7.0922017416248693</v>
      </c>
      <c r="D354" s="41">
        <v>1.9678695176539567E-2</v>
      </c>
      <c r="E354" s="41">
        <v>0</v>
      </c>
      <c r="F354" s="457"/>
      <c r="G354" s="41">
        <v>0</v>
      </c>
      <c r="H354" s="42">
        <v>0</v>
      </c>
      <c r="I354" s="43">
        <f t="shared" si="52"/>
        <v>24.822706095687042</v>
      </c>
    </row>
    <row r="355" spans="1:10" ht="15">
      <c r="A355" s="29" t="s">
        <v>139</v>
      </c>
      <c r="B355" s="44">
        <v>28.408149472108079</v>
      </c>
      <c r="C355" s="44">
        <v>985.73540032457197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>SUM(B355:H355)</f>
        <v>1014.1435497966801</v>
      </c>
    </row>
    <row r="356" spans="1:10" ht="15">
      <c r="A356" s="28" t="s">
        <v>25</v>
      </c>
      <c r="B356" s="41">
        <v>5.7238458004129615</v>
      </c>
      <c r="C356" s="41">
        <v>6.1951902325687422</v>
      </c>
      <c r="D356" s="41">
        <v>18.541394390151975</v>
      </c>
      <c r="E356" s="41">
        <v>830.35568469736961</v>
      </c>
      <c r="F356" s="457"/>
      <c r="G356" s="41">
        <v>14.225050864930671</v>
      </c>
      <c r="H356" s="42">
        <v>3.295602073015598E-2</v>
      </c>
      <c r="I356" s="43">
        <f t="shared" si="52"/>
        <v>875.07412200616409</v>
      </c>
    </row>
    <row r="357" spans="1:10" ht="15">
      <c r="A357" s="29" t="s">
        <v>24</v>
      </c>
      <c r="B357" s="44">
        <v>0.8444707998280897</v>
      </c>
      <c r="C357" s="44">
        <v>0</v>
      </c>
      <c r="D357" s="44">
        <v>3.1796546094676992</v>
      </c>
      <c r="E357" s="44">
        <v>0</v>
      </c>
      <c r="F357" s="457"/>
      <c r="G357" s="44">
        <v>0</v>
      </c>
      <c r="H357" s="45">
        <v>0</v>
      </c>
      <c r="I357" s="40">
        <f t="shared" si="52"/>
        <v>4.024125409295789</v>
      </c>
    </row>
    <row r="358" spans="1:10" ht="15">
      <c r="A358" s="28" t="s">
        <v>56</v>
      </c>
      <c r="B358" s="41">
        <v>39.613309075436483</v>
      </c>
      <c r="C358" s="41">
        <v>4.3420885176806951</v>
      </c>
      <c r="D358" s="41">
        <v>7.9187024638553707</v>
      </c>
      <c r="E358" s="41">
        <v>0</v>
      </c>
      <c r="F358" s="457"/>
      <c r="G358" s="41">
        <v>0</v>
      </c>
      <c r="H358" s="42">
        <v>0</v>
      </c>
      <c r="I358" s="43">
        <f t="shared" si="52"/>
        <v>51.874100056972544</v>
      </c>
    </row>
    <row r="359" spans="1:10" ht="15">
      <c r="A359" s="29" t="s">
        <v>22</v>
      </c>
      <c r="B359" s="44">
        <v>158.3479506160364</v>
      </c>
      <c r="C359" s="44">
        <v>679.28732847249319</v>
      </c>
      <c r="D359" s="44">
        <v>354.24797772869988</v>
      </c>
      <c r="E359" s="44">
        <v>0</v>
      </c>
      <c r="F359" s="457"/>
      <c r="G359" s="44">
        <v>0</v>
      </c>
      <c r="H359" s="45">
        <v>0</v>
      </c>
      <c r="I359" s="40">
        <f t="shared" si="52"/>
        <v>1191.8832568172295</v>
      </c>
    </row>
    <row r="360" spans="1:10" ht="15">
      <c r="A360" s="28" t="s">
        <v>21</v>
      </c>
      <c r="B360" s="41">
        <v>0</v>
      </c>
      <c r="C360" s="41">
        <v>0</v>
      </c>
      <c r="D360" s="41">
        <v>0</v>
      </c>
      <c r="E360" s="41">
        <v>0</v>
      </c>
      <c r="F360" s="457"/>
      <c r="G360" s="41">
        <v>0</v>
      </c>
      <c r="H360" s="42">
        <v>0</v>
      </c>
      <c r="I360" s="43">
        <f t="shared" si="52"/>
        <v>0</v>
      </c>
    </row>
    <row r="361" spans="1:10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2"/>
        <v>0</v>
      </c>
    </row>
    <row r="362" spans="1:10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52"/>
        <v>0</v>
      </c>
    </row>
    <row r="363" spans="1:10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52"/>
        <v>0</v>
      </c>
    </row>
    <row r="364" spans="1:10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52"/>
        <v>0</v>
      </c>
    </row>
    <row r="365" spans="1:10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52"/>
        <v>0</v>
      </c>
    </row>
    <row r="366" spans="1:10" ht="15">
      <c r="A366" s="35" t="s">
        <v>26</v>
      </c>
      <c r="B366" s="69">
        <f>SUM(B345:B361)</f>
        <v>284.03661891740427</v>
      </c>
      <c r="C366" s="69">
        <f t="shared" ref="C366:H366" si="53">SUM(C345:C361)</f>
        <v>1691.8698660079374</v>
      </c>
      <c r="D366" s="69">
        <f t="shared" si="53"/>
        <v>561.63362868399076</v>
      </c>
      <c r="E366" s="69">
        <f t="shared" si="53"/>
        <v>835.99553667780606</v>
      </c>
      <c r="F366" s="69">
        <f>SUM(F345:F361)</f>
        <v>0</v>
      </c>
      <c r="G366" s="69">
        <f t="shared" si="53"/>
        <v>14.225050864930671</v>
      </c>
      <c r="H366" s="70">
        <f t="shared" si="53"/>
        <v>3.295602073015598E-2</v>
      </c>
      <c r="I366" s="40">
        <f>SUM(I345:I361)</f>
        <v>3387.7936571727996</v>
      </c>
    </row>
    <row r="367" spans="1:10" s="13" customFormat="1" ht="15" thickBot="1">
      <c r="A367" s="32" t="s">
        <v>83</v>
      </c>
      <c r="B367" s="49">
        <f>B366/$I$366</f>
        <v>8.384118032573451E-2</v>
      </c>
      <c r="C367" s="49">
        <f t="shared" ref="C367:I367" si="54">C366/$I$366</f>
        <v>0.4994016865300604</v>
      </c>
      <c r="D367" s="49">
        <f t="shared" si="54"/>
        <v>0.16578153379999194</v>
      </c>
      <c r="E367" s="49">
        <f t="shared" si="54"/>
        <v>0.2467669584621236</v>
      </c>
      <c r="F367" s="49">
        <f t="shared" si="54"/>
        <v>0</v>
      </c>
      <c r="G367" s="49">
        <f t="shared" si="54"/>
        <v>4.198913010777002E-3</v>
      </c>
      <c r="H367" s="71">
        <f t="shared" si="54"/>
        <v>9.7278713124631743E-6</v>
      </c>
      <c r="I367" s="50">
        <f t="shared" si="54"/>
        <v>1</v>
      </c>
      <c r="J367" s="5"/>
    </row>
    <row r="368" spans="1:10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5">SUM(B372:H372)</f>
        <v>0</v>
      </c>
    </row>
    <row r="373" spans="1:9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5"/>
        <v>0</v>
      </c>
    </row>
    <row r="374" spans="1:9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5"/>
        <v>0</v>
      </c>
    </row>
    <row r="375" spans="1:9" ht="15">
      <c r="A375" s="29" t="s">
        <v>16</v>
      </c>
      <c r="B375" s="44">
        <v>21.658572297393057</v>
      </c>
      <c r="C375" s="44">
        <v>0.30169548068025975</v>
      </c>
      <c r="D375" s="44">
        <v>31.424001707564653</v>
      </c>
      <c r="E375" s="44">
        <v>2.7438834924647086E-4</v>
      </c>
      <c r="F375" s="457"/>
      <c r="G375" s="44">
        <v>0</v>
      </c>
      <c r="H375" s="45">
        <v>0</v>
      </c>
      <c r="I375" s="40">
        <f t="shared" si="55"/>
        <v>53.384543873987219</v>
      </c>
    </row>
    <row r="376" spans="1:9" ht="15">
      <c r="A376" s="28" t="s">
        <v>64</v>
      </c>
      <c r="B376" s="41">
        <v>22.771861362833285</v>
      </c>
      <c r="C376" s="41">
        <v>3.3044897266706112E-2</v>
      </c>
      <c r="D376" s="41">
        <v>1.2720946979814921E-3</v>
      </c>
      <c r="E376" s="41">
        <v>6.811966642602274E-2</v>
      </c>
      <c r="F376" s="457"/>
      <c r="G376" s="41">
        <v>0</v>
      </c>
      <c r="H376" s="42">
        <v>0</v>
      </c>
      <c r="I376" s="43">
        <f t="shared" si="55"/>
        <v>22.874298021223993</v>
      </c>
    </row>
    <row r="377" spans="1:9" ht="15">
      <c r="A377" s="29" t="s">
        <v>54</v>
      </c>
      <c r="B377" s="44">
        <v>6.6636708163721105E-4</v>
      </c>
      <c r="C377" s="44">
        <v>6.6636708163721105E-4</v>
      </c>
      <c r="D377" s="44">
        <v>6.6636708163721105E-4</v>
      </c>
      <c r="E377" s="44">
        <v>539.73834019023229</v>
      </c>
      <c r="F377" s="457"/>
      <c r="G377" s="44">
        <v>0</v>
      </c>
      <c r="H377" s="45">
        <v>0</v>
      </c>
      <c r="I377" s="40">
        <f t="shared" si="55"/>
        <v>539.7403392914772</v>
      </c>
    </row>
    <row r="378" spans="1:9" ht="15">
      <c r="A378" s="28" t="s">
        <v>12</v>
      </c>
      <c r="B378" s="41">
        <v>3.0281465052268306E-3</v>
      </c>
      <c r="C378" s="41">
        <v>3.0281465052268306E-3</v>
      </c>
      <c r="D378" s="41">
        <v>3.0281465052268306E-3</v>
      </c>
      <c r="E378" s="41">
        <v>4.5483504018431642</v>
      </c>
      <c r="F378" s="457"/>
      <c r="G378" s="41">
        <v>0</v>
      </c>
      <c r="H378" s="42">
        <v>0</v>
      </c>
      <c r="I378" s="43">
        <f t="shared" si="55"/>
        <v>4.5574348413588446</v>
      </c>
    </row>
    <row r="379" spans="1:9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55"/>
        <v>0</v>
      </c>
    </row>
    <row r="380" spans="1:9" ht="15">
      <c r="A380" s="28" t="s">
        <v>17</v>
      </c>
      <c r="B380" s="41">
        <v>5.437653200465836</v>
      </c>
      <c r="C380" s="41">
        <v>4.2010374771808836E-4</v>
      </c>
      <c r="D380" s="41">
        <v>17.376790209609485</v>
      </c>
      <c r="E380" s="41">
        <v>2.4777346797931057</v>
      </c>
      <c r="F380" s="457"/>
      <c r="G380" s="41">
        <v>0</v>
      </c>
      <c r="H380" s="42">
        <v>0</v>
      </c>
      <c r="I380" s="43">
        <f t="shared" si="55"/>
        <v>25.292598193616143</v>
      </c>
    </row>
    <row r="381" spans="1:9" ht="15">
      <c r="A381" s="29" t="s">
        <v>139</v>
      </c>
      <c r="B381" s="44">
        <v>34.244072339011737</v>
      </c>
      <c r="C381" s="44">
        <v>1.6304542666326785</v>
      </c>
      <c r="D381" s="44">
        <v>56.577440916930307</v>
      </c>
      <c r="E381" s="44">
        <v>1.1924819439810882E-2</v>
      </c>
      <c r="F381" s="457"/>
      <c r="G381" s="44">
        <v>0</v>
      </c>
      <c r="H381" s="45">
        <v>0</v>
      </c>
      <c r="I381" s="40">
        <f>SUM(B381:H381)</f>
        <v>92.463892342014532</v>
      </c>
    </row>
    <row r="382" spans="1:9" ht="15">
      <c r="A382" s="28" t="s">
        <v>25</v>
      </c>
      <c r="B382" s="41">
        <v>11.780678916701882</v>
      </c>
      <c r="C382" s="41">
        <v>1.0924278335849106E-2</v>
      </c>
      <c r="D382" s="41">
        <v>3.3016017459500402</v>
      </c>
      <c r="E382" s="41">
        <v>48.38417222522677</v>
      </c>
      <c r="F382" s="457"/>
      <c r="G382" s="41">
        <v>43.997512198850764</v>
      </c>
      <c r="H382" s="42">
        <v>0</v>
      </c>
      <c r="I382" s="43">
        <f t="shared" si="55"/>
        <v>107.47488936506531</v>
      </c>
    </row>
    <row r="383" spans="1:9" ht="15">
      <c r="A383" s="29" t="s">
        <v>24</v>
      </c>
      <c r="B383" s="44">
        <v>9.8636444668188883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55"/>
        <v>9.8636444668188883</v>
      </c>
    </row>
    <row r="384" spans="1:9" ht="15">
      <c r="A384" s="28" t="s">
        <v>56</v>
      </c>
      <c r="B384" s="41">
        <v>8.5819374380040951</v>
      </c>
      <c r="C384" s="41">
        <v>5.5717459636711326E-4</v>
      </c>
      <c r="D384" s="41">
        <v>5.5717459636711326E-4</v>
      </c>
      <c r="E384" s="41">
        <v>5.5717459636711326E-4</v>
      </c>
      <c r="F384" s="457"/>
      <c r="G384" s="41">
        <v>0</v>
      </c>
      <c r="H384" s="42">
        <v>0</v>
      </c>
      <c r="I384" s="43">
        <f t="shared" si="55"/>
        <v>8.5836089617931943</v>
      </c>
    </row>
    <row r="385" spans="1:10" ht="15">
      <c r="A385" s="29" t="s">
        <v>22</v>
      </c>
      <c r="B385" s="44">
        <v>13.928244101462001</v>
      </c>
      <c r="C385" s="44">
        <v>5.3570169621007695</v>
      </c>
      <c r="D385" s="44">
        <v>5.3570169621007695</v>
      </c>
      <c r="E385" s="44">
        <v>5.3570169621007695</v>
      </c>
      <c r="F385" s="457"/>
      <c r="G385" s="44">
        <v>0</v>
      </c>
      <c r="H385" s="45">
        <v>0</v>
      </c>
      <c r="I385" s="40">
        <f t="shared" si="55"/>
        <v>29.999294987764308</v>
      </c>
    </row>
    <row r="386" spans="1:10" ht="15">
      <c r="A386" s="28" t="s">
        <v>21</v>
      </c>
      <c r="B386" s="41">
        <v>0.56409527321252984</v>
      </c>
      <c r="C386" s="41">
        <v>0.21695972046635761</v>
      </c>
      <c r="D386" s="41">
        <v>0.21695972046635761</v>
      </c>
      <c r="E386" s="41">
        <v>0.21695972046635761</v>
      </c>
      <c r="F386" s="457"/>
      <c r="G386" s="41">
        <v>0</v>
      </c>
      <c r="H386" s="42">
        <v>0</v>
      </c>
      <c r="I386" s="43">
        <f t="shared" si="55"/>
        <v>1.2149744346116027</v>
      </c>
    </row>
    <row r="387" spans="1:10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55"/>
        <v>0</v>
      </c>
    </row>
    <row r="388" spans="1:10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55"/>
        <v>0</v>
      </c>
    </row>
    <row r="389" spans="1:10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55"/>
        <v>0</v>
      </c>
    </row>
    <row r="390" spans="1:10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55"/>
        <v>0</v>
      </c>
    </row>
    <row r="391" spans="1:10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55"/>
        <v>0</v>
      </c>
    </row>
    <row r="392" spans="1:10" ht="15">
      <c r="A392" s="35" t="s">
        <v>26</v>
      </c>
      <c r="B392" s="69">
        <f>SUM(B371:B387)</f>
        <v>128.83445390949018</v>
      </c>
      <c r="C392" s="69">
        <f t="shared" ref="C392:H392" si="56">SUM(C371:C387)</f>
        <v>7.5547673974135705</v>
      </c>
      <c r="D392" s="69">
        <f t="shared" si="56"/>
        <v>114.25933504550284</v>
      </c>
      <c r="E392" s="69">
        <f t="shared" si="56"/>
        <v>600.80345022847382</v>
      </c>
      <c r="F392" s="69">
        <f>SUM(F371:F387)</f>
        <v>0</v>
      </c>
      <c r="G392" s="69">
        <f t="shared" si="56"/>
        <v>43.997512198850764</v>
      </c>
      <c r="H392" s="70">
        <f t="shared" si="56"/>
        <v>0</v>
      </c>
      <c r="I392" s="40">
        <f>SUM(I371:I387)</f>
        <v>895.44951877973131</v>
      </c>
    </row>
    <row r="393" spans="1:10" s="13" customFormat="1" ht="15" thickBot="1">
      <c r="A393" s="32" t="s">
        <v>83</v>
      </c>
      <c r="B393" s="49">
        <f>B392/$I$392</f>
        <v>0.14387684755815</v>
      </c>
      <c r="C393" s="49">
        <f t="shared" ref="C393:I393" si="57">C392/$I$392</f>
        <v>8.4368434389342079E-3</v>
      </c>
      <c r="D393" s="49">
        <f t="shared" si="57"/>
        <v>0.12759997369947676</v>
      </c>
      <c r="E393" s="49">
        <f t="shared" si="57"/>
        <v>0.67095178190191584</v>
      </c>
      <c r="F393" s="49">
        <f t="shared" si="57"/>
        <v>0</v>
      </c>
      <c r="G393" s="49">
        <f t="shared" si="57"/>
        <v>4.9134553401522979E-2</v>
      </c>
      <c r="H393" s="71">
        <f t="shared" si="57"/>
        <v>0</v>
      </c>
      <c r="I393" s="50">
        <f t="shared" si="57"/>
        <v>1</v>
      </c>
      <c r="J393" s="5"/>
    </row>
    <row r="394" spans="1:10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10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10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10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10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58">SUM(B398:H398)</f>
        <v>0</v>
      </c>
    </row>
    <row r="399" spans="1:10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58"/>
        <v>0</v>
      </c>
    </row>
    <row r="400" spans="1:10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58"/>
        <v>0</v>
      </c>
    </row>
    <row r="401" spans="1:9" ht="15">
      <c r="A401" s="29" t="s">
        <v>16</v>
      </c>
      <c r="B401" s="44">
        <v>52.565423337701496</v>
      </c>
      <c r="C401" s="44">
        <v>57.834976366832848</v>
      </c>
      <c r="D401" s="44">
        <v>2.5651718853801516E-2</v>
      </c>
      <c r="E401" s="44">
        <v>0</v>
      </c>
      <c r="F401" s="457"/>
      <c r="G401" s="44">
        <v>0</v>
      </c>
      <c r="H401" s="45">
        <v>0</v>
      </c>
      <c r="I401" s="40">
        <f t="shared" si="58"/>
        <v>110.42605142338816</v>
      </c>
    </row>
    <row r="402" spans="1:9" ht="15">
      <c r="A402" s="28" t="s">
        <v>64</v>
      </c>
      <c r="B402" s="41">
        <v>2.8612430031625351</v>
      </c>
      <c r="C402" s="41">
        <v>1.0707277338092851</v>
      </c>
      <c r="D402" s="41">
        <v>2.8905732449691617</v>
      </c>
      <c r="E402" s="41">
        <v>0</v>
      </c>
      <c r="F402" s="457"/>
      <c r="G402" s="41">
        <v>0</v>
      </c>
      <c r="H402" s="42">
        <v>0</v>
      </c>
      <c r="I402" s="43">
        <f t="shared" si="58"/>
        <v>6.8225439819409814</v>
      </c>
    </row>
    <row r="403" spans="1:9" ht="15">
      <c r="A403" s="29" t="s">
        <v>54</v>
      </c>
      <c r="B403" s="44">
        <v>1.5562105146605437E-3</v>
      </c>
      <c r="C403" s="44">
        <v>0</v>
      </c>
      <c r="D403" s="44">
        <v>0</v>
      </c>
      <c r="E403" s="44">
        <v>0.83390954090585234</v>
      </c>
      <c r="F403" s="457"/>
      <c r="G403" s="44">
        <v>0</v>
      </c>
      <c r="H403" s="45">
        <v>0</v>
      </c>
      <c r="I403" s="40">
        <f t="shared" si="58"/>
        <v>0.83546575142051294</v>
      </c>
    </row>
    <row r="404" spans="1:9" ht="15">
      <c r="A404" s="28" t="s">
        <v>12</v>
      </c>
      <c r="B404" s="41">
        <v>0</v>
      </c>
      <c r="C404" s="41">
        <v>9.7726136133178501E-2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58"/>
        <v>9.7726136133178501E-2</v>
      </c>
    </row>
    <row r="405" spans="1:9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58"/>
        <v>0</v>
      </c>
    </row>
    <row r="406" spans="1:9" ht="15">
      <c r="A406" s="28" t="s">
        <v>17</v>
      </c>
      <c r="B406" s="41">
        <v>1.8192842980737957E-2</v>
      </c>
      <c r="C406" s="41">
        <v>0</v>
      </c>
      <c r="D406" s="41">
        <v>7.2771371922951836E-3</v>
      </c>
      <c r="E406" s="41">
        <v>0</v>
      </c>
      <c r="F406" s="457"/>
      <c r="G406" s="41">
        <v>0</v>
      </c>
      <c r="H406" s="42">
        <v>0</v>
      </c>
      <c r="I406" s="43">
        <f t="shared" si="58"/>
        <v>2.546998017303314E-2</v>
      </c>
    </row>
    <row r="407" spans="1:9" ht="15">
      <c r="A407" s="29" t="s">
        <v>139</v>
      </c>
      <c r="B407" s="44">
        <v>11.573369843310973</v>
      </c>
      <c r="C407" s="44">
        <v>41.937132347184615</v>
      </c>
      <c r="D407" s="44">
        <v>8.9432125990541156</v>
      </c>
      <c r="E407" s="44">
        <v>0.61101651916505628</v>
      </c>
      <c r="F407" s="457"/>
      <c r="G407" s="44">
        <v>0</v>
      </c>
      <c r="H407" s="45">
        <v>0</v>
      </c>
      <c r="I407" s="40">
        <f>SUM(B407:H407)</f>
        <v>63.064731308714755</v>
      </c>
    </row>
    <row r="408" spans="1:9" ht="15">
      <c r="A408" s="28" t="s">
        <v>25</v>
      </c>
      <c r="B408" s="41">
        <v>11.768384414696511</v>
      </c>
      <c r="C408" s="41">
        <v>2.0818608487025139</v>
      </c>
      <c r="D408" s="41">
        <v>1.6437894936845632</v>
      </c>
      <c r="E408" s="41">
        <v>208.13250849903255</v>
      </c>
      <c r="F408" s="457"/>
      <c r="G408" s="41">
        <v>35.600058368551942</v>
      </c>
      <c r="H408" s="42">
        <v>0</v>
      </c>
      <c r="I408" s="43">
        <f t="shared" si="58"/>
        <v>259.22660162466809</v>
      </c>
    </row>
    <row r="409" spans="1:9" ht="15">
      <c r="A409" s="29" t="s">
        <v>24</v>
      </c>
      <c r="B409" s="44">
        <v>0.51684204358049901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58"/>
        <v>0.51684204358049901</v>
      </c>
    </row>
    <row r="410" spans="1:9" ht="15">
      <c r="A410" s="28" t="s">
        <v>56</v>
      </c>
      <c r="B410" s="41">
        <v>0.49239288498149231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58"/>
        <v>0.49239288498149231</v>
      </c>
    </row>
    <row r="411" spans="1:9" ht="15">
      <c r="A411" s="29" t="s">
        <v>22</v>
      </c>
      <c r="B411" s="44">
        <v>0.16372304959743497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58"/>
        <v>0.16372304959743497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58"/>
        <v>0</v>
      </c>
    </row>
    <row r="413" spans="1:9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58"/>
        <v>0</v>
      </c>
    </row>
    <row r="414" spans="1:9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58"/>
        <v>0</v>
      </c>
    </row>
    <row r="415" spans="1:9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58"/>
        <v>0</v>
      </c>
    </row>
    <row r="416" spans="1:9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58"/>
        <v>0</v>
      </c>
    </row>
    <row r="417" spans="1:10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58"/>
        <v>0</v>
      </c>
    </row>
    <row r="418" spans="1:10" ht="15">
      <c r="A418" s="35" t="s">
        <v>26</v>
      </c>
      <c r="B418" s="69">
        <f>SUM(B397:B413)</f>
        <v>79.961127630526349</v>
      </c>
      <c r="C418" s="69">
        <f t="shared" ref="C418:H418" si="59">SUM(C397:C413)</f>
        <v>103.02242343266244</v>
      </c>
      <c r="D418" s="69">
        <f t="shared" si="59"/>
        <v>13.510504193753937</v>
      </c>
      <c r="E418" s="69">
        <f t="shared" si="59"/>
        <v>209.57743455910347</v>
      </c>
      <c r="F418" s="69">
        <f>SUM(F397:F413)</f>
        <v>0</v>
      </c>
      <c r="G418" s="69">
        <f t="shared" si="59"/>
        <v>35.600058368551942</v>
      </c>
      <c r="H418" s="70">
        <f t="shared" si="59"/>
        <v>0</v>
      </c>
      <c r="I418" s="40">
        <f>SUM(I397:I413)</f>
        <v>441.67154818459812</v>
      </c>
    </row>
    <row r="419" spans="1:10" s="13" customFormat="1" ht="15" thickBot="1">
      <c r="A419" s="32" t="s">
        <v>83</v>
      </c>
      <c r="B419" s="49">
        <f>B418/$I$418</f>
        <v>0.18104206159348604</v>
      </c>
      <c r="C419" s="49">
        <f t="shared" ref="C419:I419" si="60">C418/$I$418</f>
        <v>0.23325573914850378</v>
      </c>
      <c r="D419" s="49">
        <f t="shared" si="60"/>
        <v>3.0589482725989801E-2</v>
      </c>
      <c r="E419" s="49">
        <f t="shared" si="60"/>
        <v>0.4745097016561951</v>
      </c>
      <c r="F419" s="49">
        <f t="shared" si="60"/>
        <v>0</v>
      </c>
      <c r="G419" s="49">
        <f t="shared" si="60"/>
        <v>8.0603014875825274E-2</v>
      </c>
      <c r="H419" s="71">
        <f t="shared" si="60"/>
        <v>0</v>
      </c>
      <c r="I419" s="50">
        <f t="shared" si="60"/>
        <v>1</v>
      </c>
      <c r="J419" s="5"/>
    </row>
    <row r="420" spans="1:10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10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10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10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10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1">SUM(B424:H424)</f>
        <v>0</v>
      </c>
    </row>
    <row r="425" spans="1:10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1"/>
        <v>0</v>
      </c>
    </row>
    <row r="426" spans="1:10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1"/>
        <v>0</v>
      </c>
    </row>
    <row r="427" spans="1:10" ht="15">
      <c r="A427" s="29" t="s">
        <v>16</v>
      </c>
      <c r="B427" s="44">
        <v>40.586519160038854</v>
      </c>
      <c r="C427" s="44">
        <v>2.7351026310189099</v>
      </c>
      <c r="D427" s="44">
        <v>9.6220217631613654</v>
      </c>
      <c r="E427" s="44">
        <v>0</v>
      </c>
      <c r="F427" s="457"/>
      <c r="G427" s="44">
        <v>0</v>
      </c>
      <c r="H427" s="45">
        <v>0</v>
      </c>
      <c r="I427" s="40">
        <f t="shared" si="61"/>
        <v>52.943643554219129</v>
      </c>
    </row>
    <row r="428" spans="1:10" ht="15">
      <c r="A428" s="28" t="s">
        <v>64</v>
      </c>
      <c r="B428" s="41">
        <v>0.27926345389645396</v>
      </c>
      <c r="C428" s="41">
        <v>0.12638415818394777</v>
      </c>
      <c r="D428" s="41">
        <v>9.8203480171901489E-2</v>
      </c>
      <c r="E428" s="41">
        <v>0</v>
      </c>
      <c r="F428" s="457"/>
      <c r="G428" s="41">
        <v>0</v>
      </c>
      <c r="H428" s="42">
        <v>0</v>
      </c>
      <c r="I428" s="43">
        <f t="shared" si="61"/>
        <v>0.50385109225230318</v>
      </c>
    </row>
    <row r="429" spans="1:10" ht="15">
      <c r="A429" s="29" t="s">
        <v>54</v>
      </c>
      <c r="B429" s="44">
        <v>0</v>
      </c>
      <c r="C429" s="44">
        <v>0</v>
      </c>
      <c r="D429" s="44">
        <v>0</v>
      </c>
      <c r="E429" s="44">
        <v>0.12970592970750069</v>
      </c>
      <c r="F429" s="457"/>
      <c r="G429" s="44">
        <v>0</v>
      </c>
      <c r="H429" s="45">
        <v>0</v>
      </c>
      <c r="I429" s="40">
        <f t="shared" si="61"/>
        <v>0.12970592970750069</v>
      </c>
    </row>
    <row r="430" spans="1:10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61"/>
        <v>0</v>
      </c>
    </row>
    <row r="431" spans="1:10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61"/>
        <v>0</v>
      </c>
    </row>
    <row r="432" spans="1:10" ht="15">
      <c r="A432" s="28" t="s">
        <v>17</v>
      </c>
      <c r="B432" s="41">
        <v>1.4707508670987808</v>
      </c>
      <c r="C432" s="41">
        <v>0</v>
      </c>
      <c r="D432" s="41">
        <v>0</v>
      </c>
      <c r="E432" s="41">
        <v>0.58830034683951227</v>
      </c>
      <c r="F432" s="457"/>
      <c r="G432" s="41">
        <v>0</v>
      </c>
      <c r="H432" s="42">
        <v>0</v>
      </c>
      <c r="I432" s="43">
        <f t="shared" si="61"/>
        <v>2.059051213938293</v>
      </c>
    </row>
    <row r="433" spans="1:10" ht="15">
      <c r="A433" s="29" t="s">
        <v>139</v>
      </c>
      <c r="B433" s="44">
        <v>5.9866991557325937</v>
      </c>
      <c r="C433" s="44">
        <v>6.1925494333305577</v>
      </c>
      <c r="D433" s="44">
        <v>2.7653373605214973</v>
      </c>
      <c r="E433" s="44">
        <v>0.59591487549214361</v>
      </c>
      <c r="F433" s="457"/>
      <c r="G433" s="44">
        <v>0</v>
      </c>
      <c r="H433" s="45">
        <v>0</v>
      </c>
      <c r="I433" s="40">
        <f>SUM(B433:H433)</f>
        <v>15.540500825076792</v>
      </c>
    </row>
    <row r="434" spans="1:10" ht="15">
      <c r="A434" s="28" t="s">
        <v>25</v>
      </c>
      <c r="B434" s="41">
        <v>30.406717093287259</v>
      </c>
      <c r="C434" s="41">
        <v>2.5796083408326988E-2</v>
      </c>
      <c r="D434" s="41">
        <v>28.506586256399085</v>
      </c>
      <c r="E434" s="41">
        <v>186.70263649212143</v>
      </c>
      <c r="F434" s="457"/>
      <c r="G434" s="41">
        <v>31.146711911968794</v>
      </c>
      <c r="H434" s="42">
        <v>7.2116191260914925E-2</v>
      </c>
      <c r="I434" s="43">
        <f t="shared" si="61"/>
        <v>276.86056402844582</v>
      </c>
    </row>
    <row r="435" spans="1:10" ht="15">
      <c r="A435" s="29" t="s">
        <v>24</v>
      </c>
      <c r="B435" s="44">
        <v>12.193875217321807</v>
      </c>
      <c r="C435" s="44">
        <v>2.038628632629343E-2</v>
      </c>
      <c r="D435" s="44">
        <v>1.6429864964596759</v>
      </c>
      <c r="E435" s="44">
        <v>0</v>
      </c>
      <c r="F435" s="457"/>
      <c r="G435" s="44">
        <v>0</v>
      </c>
      <c r="H435" s="45">
        <v>0</v>
      </c>
      <c r="I435" s="40">
        <f t="shared" si="61"/>
        <v>13.857248000107775</v>
      </c>
    </row>
    <row r="436" spans="1:10" ht="15">
      <c r="A436" s="28" t="s">
        <v>56</v>
      </c>
      <c r="B436" s="41">
        <v>2.6506012625019229</v>
      </c>
      <c r="C436" s="41">
        <v>0.1757257393469534</v>
      </c>
      <c r="D436" s="41">
        <v>2.0109459730468111</v>
      </c>
      <c r="E436" s="41">
        <v>0</v>
      </c>
      <c r="F436" s="457"/>
      <c r="G436" s="41">
        <v>0</v>
      </c>
      <c r="H436" s="42">
        <v>0</v>
      </c>
      <c r="I436" s="43">
        <f t="shared" si="61"/>
        <v>4.8372729748956873</v>
      </c>
    </row>
    <row r="437" spans="1:10" ht="15">
      <c r="A437" s="29" t="s">
        <v>22</v>
      </c>
      <c r="B437" s="44">
        <v>30.902065788614539</v>
      </c>
      <c r="C437" s="44">
        <v>0</v>
      </c>
      <c r="D437" s="44">
        <v>9.7873461143447997</v>
      </c>
      <c r="E437" s="44">
        <v>0</v>
      </c>
      <c r="F437" s="457"/>
      <c r="G437" s="44">
        <v>0</v>
      </c>
      <c r="H437" s="45">
        <v>0</v>
      </c>
      <c r="I437" s="40">
        <f t="shared" si="61"/>
        <v>40.689411902959336</v>
      </c>
    </row>
    <row r="438" spans="1:10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61"/>
        <v>0</v>
      </c>
    </row>
    <row r="439" spans="1:10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61"/>
        <v>0</v>
      </c>
    </row>
    <row r="440" spans="1:10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61"/>
        <v>0</v>
      </c>
    </row>
    <row r="441" spans="1:10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61"/>
        <v>0</v>
      </c>
    </row>
    <row r="442" spans="1:10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61"/>
        <v>0</v>
      </c>
    </row>
    <row r="443" spans="1:10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61"/>
        <v>0</v>
      </c>
    </row>
    <row r="444" spans="1:10" ht="15">
      <c r="A444" s="35" t="s">
        <v>26</v>
      </c>
      <c r="B444" s="69">
        <f>SUM(B423:B439)</f>
        <v>124.47649199849221</v>
      </c>
      <c r="C444" s="69">
        <f t="shared" ref="C444:H444" si="62">SUM(C423:C439)</f>
        <v>9.2759443316149888</v>
      </c>
      <c r="D444" s="69">
        <f t="shared" si="62"/>
        <v>54.433427444105135</v>
      </c>
      <c r="E444" s="69">
        <f t="shared" si="62"/>
        <v>188.01655764416057</v>
      </c>
      <c r="F444" s="69">
        <f>SUM(F423:F439)</f>
        <v>0</v>
      </c>
      <c r="G444" s="69">
        <f t="shared" si="62"/>
        <v>31.146711911968794</v>
      </c>
      <c r="H444" s="70">
        <f t="shared" si="62"/>
        <v>7.2116191260914925E-2</v>
      </c>
      <c r="I444" s="40">
        <f>SUM(I423:I439)</f>
        <v>407.4212495216027</v>
      </c>
    </row>
    <row r="445" spans="1:10" s="13" customFormat="1" ht="15" thickBot="1">
      <c r="A445" s="32" t="s">
        <v>83</v>
      </c>
      <c r="B445" s="49">
        <f>B444/$I$444</f>
        <v>0.30552282715899942</v>
      </c>
      <c r="C445" s="49">
        <f t="shared" ref="C445:I445" si="63">C444/$I$444</f>
        <v>2.2767453446541821E-2</v>
      </c>
      <c r="D445" s="49">
        <f t="shared" si="63"/>
        <v>0.1336047825390092</v>
      </c>
      <c r="E445" s="49">
        <f t="shared" si="63"/>
        <v>0.46147950767155893</v>
      </c>
      <c r="F445" s="49">
        <f t="shared" si="63"/>
        <v>0</v>
      </c>
      <c r="G445" s="49">
        <f t="shared" si="63"/>
        <v>7.6448422728420548E-2</v>
      </c>
      <c r="H445" s="71">
        <f t="shared" si="63"/>
        <v>1.7700645546984682E-4</v>
      </c>
      <c r="I445" s="50">
        <f t="shared" si="63"/>
        <v>1</v>
      </c>
      <c r="J445" s="5"/>
    </row>
    <row r="446" spans="1:10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10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10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9.7692079354944656</v>
      </c>
      <c r="G449" s="393"/>
      <c r="H449" s="394"/>
      <c r="I449" s="40">
        <f>SUM(B449:H449)</f>
        <v>9.7692079354944656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4">SUM(B450:H450)</f>
        <v>0</v>
      </c>
    </row>
    <row r="451" spans="1:9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4"/>
        <v>0</v>
      </c>
    </row>
    <row r="452" spans="1:9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4"/>
        <v>0</v>
      </c>
    </row>
    <row r="453" spans="1:9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4"/>
        <v>0</v>
      </c>
    </row>
    <row r="454" spans="1:9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4"/>
        <v>0</v>
      </c>
    </row>
    <row r="455" spans="1:9" ht="15">
      <c r="A455" s="29" t="s">
        <v>54</v>
      </c>
      <c r="B455" s="395"/>
      <c r="C455" s="400"/>
      <c r="D455" s="400"/>
      <c r="E455" s="396"/>
      <c r="F455" s="44">
        <v>242.92966087924378</v>
      </c>
      <c r="G455" s="395"/>
      <c r="H455" s="396"/>
      <c r="I455" s="40">
        <f t="shared" si="64"/>
        <v>242.92966087924378</v>
      </c>
    </row>
    <row r="456" spans="1:9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64"/>
        <v>0</v>
      </c>
    </row>
    <row r="457" spans="1:9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4"/>
        <v>0</v>
      </c>
    </row>
    <row r="458" spans="1:9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4"/>
        <v>0</v>
      </c>
    </row>
    <row r="459" spans="1:9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>SUM(B459:H459)</f>
        <v>0</v>
      </c>
    </row>
    <row r="460" spans="1:9" ht="15">
      <c r="A460" s="28" t="s">
        <v>25</v>
      </c>
      <c r="B460" s="395"/>
      <c r="C460" s="400"/>
      <c r="D460" s="400"/>
      <c r="E460" s="396"/>
      <c r="F460" s="41">
        <v>1091.6580279420516</v>
      </c>
      <c r="G460" s="395"/>
      <c r="H460" s="396"/>
      <c r="I460" s="43">
        <f t="shared" si="64"/>
        <v>1091.6580279420516</v>
      </c>
    </row>
    <row r="461" spans="1:9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4"/>
        <v>0</v>
      </c>
    </row>
    <row r="462" spans="1:9" ht="15">
      <c r="A462" s="28" t="s">
        <v>56</v>
      </c>
      <c r="B462" s="395"/>
      <c r="C462" s="400"/>
      <c r="D462" s="400"/>
      <c r="E462" s="396"/>
      <c r="F462" s="41">
        <v>0.26433150196078437</v>
      </c>
      <c r="G462" s="395"/>
      <c r="H462" s="396"/>
      <c r="I462" s="43">
        <f t="shared" si="64"/>
        <v>0.26433150196078437</v>
      </c>
    </row>
    <row r="463" spans="1:9" ht="15">
      <c r="A463" s="29" t="s">
        <v>22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4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4"/>
        <v>0</v>
      </c>
    </row>
    <row r="465" spans="1:10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4"/>
        <v>0</v>
      </c>
    </row>
    <row r="466" spans="1:10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64"/>
        <v>0</v>
      </c>
    </row>
    <row r="467" spans="1:10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64"/>
        <v>0</v>
      </c>
    </row>
    <row r="468" spans="1:10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64"/>
        <v>0</v>
      </c>
    </row>
    <row r="469" spans="1:10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64"/>
        <v>0</v>
      </c>
    </row>
    <row r="470" spans="1:10" ht="15">
      <c r="A470" s="35" t="s">
        <v>26</v>
      </c>
      <c r="B470" s="69">
        <f>SUM(B449:B465)</f>
        <v>0</v>
      </c>
      <c r="C470" s="69">
        <f t="shared" ref="C470:H470" si="65">SUM(C449:C465)</f>
        <v>0</v>
      </c>
      <c r="D470" s="69">
        <f t="shared" si="65"/>
        <v>0</v>
      </c>
      <c r="E470" s="69">
        <f t="shared" si="65"/>
        <v>0</v>
      </c>
      <c r="F470" s="69">
        <f>SUM(F449:F465)</f>
        <v>1344.6212282587508</v>
      </c>
      <c r="G470" s="69">
        <f t="shared" si="65"/>
        <v>0</v>
      </c>
      <c r="H470" s="70">
        <f t="shared" si="65"/>
        <v>0</v>
      </c>
      <c r="I470" s="40">
        <f>SUM(I449:I465)</f>
        <v>1344.6212282587508</v>
      </c>
      <c r="J470" s="296"/>
    </row>
    <row r="471" spans="1:10" s="13" customFormat="1" ht="15" thickBot="1">
      <c r="A471" s="32" t="s">
        <v>83</v>
      </c>
      <c r="B471" s="49">
        <f>B470/$I$470</f>
        <v>0</v>
      </c>
      <c r="C471" s="49">
        <f t="shared" ref="C471:I471" si="66">C470/$I$470</f>
        <v>0</v>
      </c>
      <c r="D471" s="49">
        <f t="shared" si="66"/>
        <v>0</v>
      </c>
      <c r="E471" s="49">
        <f t="shared" si="66"/>
        <v>0</v>
      </c>
      <c r="F471" s="49">
        <f t="shared" si="66"/>
        <v>1</v>
      </c>
      <c r="G471" s="49">
        <f t="shared" si="66"/>
        <v>0</v>
      </c>
      <c r="H471" s="71">
        <f t="shared" si="66"/>
        <v>0</v>
      </c>
      <c r="I471" s="50">
        <f t="shared" si="66"/>
        <v>1</v>
      </c>
      <c r="J471" s="5"/>
    </row>
    <row r="472" spans="1:1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1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1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1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7">SUM(B476:H476)</f>
        <v>0</v>
      </c>
    </row>
    <row r="477" spans="1:10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7"/>
        <v>0</v>
      </c>
    </row>
    <row r="478" spans="1:10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7"/>
        <v>0</v>
      </c>
    </row>
    <row r="479" spans="1:10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7"/>
        <v>0</v>
      </c>
    </row>
    <row r="480" spans="1:10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67"/>
        <v>0</v>
      </c>
    </row>
    <row r="481" spans="1:10" ht="15">
      <c r="A481" s="29" t="s">
        <v>54</v>
      </c>
      <c r="B481" s="395"/>
      <c r="C481" s="400"/>
      <c r="D481" s="400"/>
      <c r="E481" s="396"/>
      <c r="F481" s="44">
        <v>13336.038944710159</v>
      </c>
      <c r="G481" s="395"/>
      <c r="H481" s="396"/>
      <c r="I481" s="40">
        <f t="shared" si="67"/>
        <v>13336.038944710159</v>
      </c>
    </row>
    <row r="482" spans="1:10" ht="15">
      <c r="A482" s="28" t="s">
        <v>12</v>
      </c>
      <c r="B482" s="395"/>
      <c r="C482" s="400"/>
      <c r="D482" s="400"/>
      <c r="E482" s="396"/>
      <c r="F482" s="41">
        <v>6110.5735045566444</v>
      </c>
      <c r="G482" s="395"/>
      <c r="H482" s="396"/>
      <c r="I482" s="43">
        <f t="shared" si="67"/>
        <v>6110.5735045566444</v>
      </c>
      <c r="J482" s="296"/>
    </row>
    <row r="483" spans="1:10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7"/>
        <v>0</v>
      </c>
    </row>
    <row r="484" spans="1:10" ht="15">
      <c r="A484" s="28" t="s">
        <v>17</v>
      </c>
      <c r="B484" s="395"/>
      <c r="C484" s="400"/>
      <c r="D484" s="400"/>
      <c r="E484" s="396"/>
      <c r="F484" s="41">
        <v>35.596014813404565</v>
      </c>
      <c r="G484" s="395"/>
      <c r="H484" s="396"/>
      <c r="I484" s="43">
        <f t="shared" si="67"/>
        <v>35.596014813404565</v>
      </c>
    </row>
    <row r="485" spans="1:10" ht="15">
      <c r="A485" s="29" t="s">
        <v>139</v>
      </c>
      <c r="B485" s="395"/>
      <c r="C485" s="400"/>
      <c r="D485" s="400"/>
      <c r="E485" s="396"/>
      <c r="F485" s="44">
        <v>0</v>
      </c>
      <c r="G485" s="395"/>
      <c r="H485" s="396"/>
      <c r="I485" s="40">
        <f>SUM(B485:H485)</f>
        <v>0</v>
      </c>
    </row>
    <row r="486" spans="1:10" ht="15">
      <c r="A486" s="28" t="s">
        <v>25</v>
      </c>
      <c r="B486" s="395"/>
      <c r="C486" s="400"/>
      <c r="D486" s="400"/>
      <c r="E486" s="396"/>
      <c r="F486" s="41">
        <v>338.13107759634539</v>
      </c>
      <c r="G486" s="395"/>
      <c r="H486" s="396"/>
      <c r="I486" s="43">
        <f t="shared" si="67"/>
        <v>338.13107759634539</v>
      </c>
    </row>
    <row r="487" spans="1:10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7"/>
        <v>0</v>
      </c>
    </row>
    <row r="488" spans="1:10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7"/>
        <v>0</v>
      </c>
    </row>
    <row r="489" spans="1:10" ht="15">
      <c r="A489" s="29" t="s">
        <v>22</v>
      </c>
      <c r="B489" s="395"/>
      <c r="C489" s="400"/>
      <c r="D489" s="400"/>
      <c r="E489" s="396"/>
      <c r="F489" s="44">
        <v>74.035276173041439</v>
      </c>
      <c r="G489" s="395"/>
      <c r="H489" s="396"/>
      <c r="I489" s="40">
        <f t="shared" si="67"/>
        <v>74.035276173041439</v>
      </c>
    </row>
    <row r="490" spans="1:10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7"/>
        <v>0</v>
      </c>
    </row>
    <row r="491" spans="1:10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7"/>
        <v>0</v>
      </c>
    </row>
    <row r="492" spans="1:10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67"/>
        <v>0</v>
      </c>
    </row>
    <row r="493" spans="1:10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67"/>
        <v>0</v>
      </c>
    </row>
    <row r="494" spans="1:10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67"/>
        <v>0</v>
      </c>
    </row>
    <row r="495" spans="1:10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67"/>
        <v>0</v>
      </c>
    </row>
    <row r="496" spans="1:10" ht="15">
      <c r="A496" s="35" t="s">
        <v>26</v>
      </c>
      <c r="B496" s="69">
        <f>SUM(B475:B491)</f>
        <v>0</v>
      </c>
      <c r="C496" s="69">
        <f t="shared" ref="C496:H496" si="68">SUM(C475:C491)</f>
        <v>0</v>
      </c>
      <c r="D496" s="69">
        <f t="shared" si="68"/>
        <v>0</v>
      </c>
      <c r="E496" s="69">
        <f t="shared" si="68"/>
        <v>0</v>
      </c>
      <c r="F496" s="69">
        <f>SUM(F475:F491)</f>
        <v>19894.374817849595</v>
      </c>
      <c r="G496" s="69">
        <f t="shared" si="68"/>
        <v>0</v>
      </c>
      <c r="H496" s="70">
        <f t="shared" si="68"/>
        <v>0</v>
      </c>
      <c r="I496" s="40">
        <f>SUM(I475:I491)</f>
        <v>19894.374817849595</v>
      </c>
      <c r="J496" s="296"/>
    </row>
    <row r="497" spans="1:10" s="13" customFormat="1" ht="15" thickBot="1">
      <c r="A497" s="32" t="s">
        <v>83</v>
      </c>
      <c r="B497" s="49">
        <f>B496/$I$496</f>
        <v>0</v>
      </c>
      <c r="C497" s="49">
        <f t="shared" ref="C497:I497" si="69">C496/$I$496</f>
        <v>0</v>
      </c>
      <c r="D497" s="49">
        <f t="shared" si="69"/>
        <v>0</v>
      </c>
      <c r="E497" s="49">
        <f t="shared" si="69"/>
        <v>0</v>
      </c>
      <c r="F497" s="49">
        <f t="shared" si="69"/>
        <v>1</v>
      </c>
      <c r="G497" s="49">
        <f t="shared" si="69"/>
        <v>0</v>
      </c>
      <c r="H497" s="71">
        <f t="shared" si="69"/>
        <v>0</v>
      </c>
      <c r="I497" s="50">
        <f t="shared" si="69"/>
        <v>1</v>
      </c>
      <c r="J497" s="5"/>
    </row>
    <row r="498" spans="1:1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1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1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1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1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0">SUM(B502:H502)</f>
        <v>0</v>
      </c>
    </row>
    <row r="503" spans="1:10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0"/>
        <v>0</v>
      </c>
    </row>
    <row r="504" spans="1:10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0"/>
        <v>0</v>
      </c>
    </row>
    <row r="505" spans="1:10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0"/>
        <v>0</v>
      </c>
    </row>
    <row r="506" spans="1:10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0"/>
        <v>0</v>
      </c>
    </row>
    <row r="507" spans="1:10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0"/>
        <v>0</v>
      </c>
    </row>
    <row r="508" spans="1:10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0"/>
        <v>0</v>
      </c>
    </row>
    <row r="509" spans="1:10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0"/>
        <v>0</v>
      </c>
    </row>
    <row r="510" spans="1:10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0"/>
        <v>0</v>
      </c>
    </row>
    <row r="511" spans="1:10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>SUM(B511:H511)</f>
        <v>0</v>
      </c>
    </row>
    <row r="512" spans="1:10" ht="15">
      <c r="A512" s="28" t="s">
        <v>25</v>
      </c>
      <c r="B512" s="395"/>
      <c r="C512" s="400"/>
      <c r="D512" s="400"/>
      <c r="E512" s="396"/>
      <c r="F512" s="41">
        <v>279.1539161676647</v>
      </c>
      <c r="G512" s="395"/>
      <c r="H512" s="396"/>
      <c r="I512" s="43">
        <f t="shared" si="70"/>
        <v>279.1539161676647</v>
      </c>
    </row>
    <row r="513" spans="1:10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0"/>
        <v>0</v>
      </c>
    </row>
    <row r="514" spans="1:10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0"/>
        <v>0</v>
      </c>
    </row>
    <row r="515" spans="1:10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0"/>
        <v>0</v>
      </c>
    </row>
    <row r="516" spans="1:1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0"/>
        <v>0</v>
      </c>
    </row>
    <row r="517" spans="1:10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0"/>
        <v>0</v>
      </c>
    </row>
    <row r="518" spans="1:10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70"/>
        <v>0</v>
      </c>
    </row>
    <row r="519" spans="1:10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70"/>
        <v>0</v>
      </c>
    </row>
    <row r="520" spans="1:10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70"/>
        <v>0</v>
      </c>
    </row>
    <row r="521" spans="1:10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70"/>
        <v>0</v>
      </c>
    </row>
    <row r="522" spans="1:10" ht="15">
      <c r="A522" s="35" t="s">
        <v>26</v>
      </c>
      <c r="B522" s="69">
        <f>SUM(B501:B517)</f>
        <v>0</v>
      </c>
      <c r="C522" s="69">
        <f t="shared" ref="C522:H522" si="71">SUM(C501:C517)</f>
        <v>0</v>
      </c>
      <c r="D522" s="69">
        <f t="shared" si="71"/>
        <v>0</v>
      </c>
      <c r="E522" s="69">
        <f t="shared" si="71"/>
        <v>0</v>
      </c>
      <c r="F522" s="69">
        <f>SUM(F501:F517)</f>
        <v>279.1539161676647</v>
      </c>
      <c r="G522" s="69">
        <f t="shared" si="71"/>
        <v>0</v>
      </c>
      <c r="H522" s="70">
        <f t="shared" si="71"/>
        <v>0</v>
      </c>
      <c r="I522" s="40">
        <f>SUM(I501:I517)</f>
        <v>279.1539161676647</v>
      </c>
    </row>
    <row r="523" spans="1:10" s="13" customFormat="1" ht="15" thickBot="1">
      <c r="A523" s="32" t="s">
        <v>83</v>
      </c>
      <c r="B523" s="49">
        <f>B522/$I$522</f>
        <v>0</v>
      </c>
      <c r="C523" s="49">
        <f t="shared" ref="C523:I523" si="72">C522/$I$522</f>
        <v>0</v>
      </c>
      <c r="D523" s="49">
        <f t="shared" si="72"/>
        <v>0</v>
      </c>
      <c r="E523" s="49">
        <f t="shared" si="72"/>
        <v>0</v>
      </c>
      <c r="F523" s="49">
        <f t="shared" si="72"/>
        <v>1</v>
      </c>
      <c r="G523" s="49">
        <f t="shared" si="72"/>
        <v>0</v>
      </c>
      <c r="H523" s="71">
        <f t="shared" si="72"/>
        <v>0</v>
      </c>
      <c r="I523" s="50">
        <f t="shared" si="72"/>
        <v>1</v>
      </c>
      <c r="J523" s="5"/>
    </row>
    <row r="524" spans="1:1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1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1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1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1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3">SUM(B528:H528)</f>
        <v>0</v>
      </c>
    </row>
    <row r="529" spans="1:9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3"/>
        <v>0</v>
      </c>
    </row>
    <row r="530" spans="1:9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3"/>
        <v>0</v>
      </c>
    </row>
    <row r="531" spans="1:9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3"/>
        <v>0</v>
      </c>
    </row>
    <row r="532" spans="1:9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73"/>
        <v>0</v>
      </c>
    </row>
    <row r="533" spans="1:9" ht="15">
      <c r="A533" s="29" t="s">
        <v>54</v>
      </c>
      <c r="B533" s="395"/>
      <c r="C533" s="400"/>
      <c r="D533" s="400"/>
      <c r="E533" s="396"/>
      <c r="F533" s="44">
        <v>8.1964505230454936</v>
      </c>
      <c r="G533" s="395"/>
      <c r="H533" s="396"/>
      <c r="I533" s="40">
        <f t="shared" si="73"/>
        <v>8.1964505230454936</v>
      </c>
    </row>
    <row r="534" spans="1:9" ht="15">
      <c r="A534" s="28" t="s">
        <v>12</v>
      </c>
      <c r="B534" s="395"/>
      <c r="C534" s="400"/>
      <c r="D534" s="400"/>
      <c r="E534" s="396"/>
      <c r="F534" s="41">
        <v>0.92966097604614861</v>
      </c>
      <c r="G534" s="395"/>
      <c r="H534" s="396"/>
      <c r="I534" s="43">
        <f t="shared" si="73"/>
        <v>0.92966097604614861</v>
      </c>
    </row>
    <row r="535" spans="1:9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3"/>
        <v>0</v>
      </c>
    </row>
    <row r="536" spans="1:9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3"/>
        <v>0</v>
      </c>
    </row>
    <row r="537" spans="1:9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>SUM(B537:H537)</f>
        <v>0</v>
      </c>
    </row>
    <row r="538" spans="1:9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3"/>
        <v>0</v>
      </c>
    </row>
    <row r="539" spans="1:9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3"/>
        <v>0</v>
      </c>
    </row>
    <row r="540" spans="1:9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3"/>
        <v>0</v>
      </c>
    </row>
    <row r="541" spans="1:9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3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3"/>
        <v>0</v>
      </c>
    </row>
    <row r="543" spans="1:9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3"/>
        <v>0</v>
      </c>
    </row>
    <row r="544" spans="1:9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73"/>
        <v>0</v>
      </c>
    </row>
    <row r="545" spans="1:10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73"/>
        <v>0</v>
      </c>
    </row>
    <row r="546" spans="1:10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73"/>
        <v>0</v>
      </c>
    </row>
    <row r="547" spans="1:10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73"/>
        <v>0</v>
      </c>
    </row>
    <row r="548" spans="1:10" ht="15">
      <c r="A548" s="35" t="s">
        <v>26</v>
      </c>
      <c r="B548" s="69">
        <f>SUM(B527:B543)</f>
        <v>0</v>
      </c>
      <c r="C548" s="69">
        <f t="shared" ref="C548:H548" si="74">SUM(C527:C543)</f>
        <v>0</v>
      </c>
      <c r="D548" s="69">
        <f t="shared" si="74"/>
        <v>0</v>
      </c>
      <c r="E548" s="69">
        <f t="shared" si="74"/>
        <v>0</v>
      </c>
      <c r="F548" s="69">
        <f>SUM(F527:F543)</f>
        <v>9.1261114990916425</v>
      </c>
      <c r="G548" s="69">
        <f t="shared" si="74"/>
        <v>0</v>
      </c>
      <c r="H548" s="70">
        <f t="shared" si="74"/>
        <v>0</v>
      </c>
      <c r="I548" s="40">
        <f>SUM(I527:I543)</f>
        <v>9.1261114990916425</v>
      </c>
    </row>
    <row r="549" spans="1:10" s="13" customFormat="1" ht="15" thickBot="1">
      <c r="A549" s="32" t="s">
        <v>83</v>
      </c>
      <c r="B549" s="49">
        <f>B548/$I$548</f>
        <v>0</v>
      </c>
      <c r="C549" s="49">
        <f t="shared" ref="C549:I549" si="75">C548/$I$548</f>
        <v>0</v>
      </c>
      <c r="D549" s="49">
        <f t="shared" si="75"/>
        <v>0</v>
      </c>
      <c r="E549" s="49">
        <f t="shared" si="75"/>
        <v>0</v>
      </c>
      <c r="F549" s="49">
        <f t="shared" si="75"/>
        <v>1</v>
      </c>
      <c r="G549" s="49">
        <f t="shared" si="75"/>
        <v>0</v>
      </c>
      <c r="H549" s="71">
        <f t="shared" si="75"/>
        <v>0</v>
      </c>
      <c r="I549" s="50">
        <f t="shared" si="75"/>
        <v>1</v>
      </c>
      <c r="J549" s="5"/>
    </row>
    <row r="550" spans="1:1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1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1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1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1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6">SUM(B554:H554)</f>
        <v>0</v>
      </c>
    </row>
    <row r="555" spans="1:10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6"/>
        <v>0</v>
      </c>
    </row>
    <row r="556" spans="1:10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6"/>
        <v>0</v>
      </c>
    </row>
    <row r="557" spans="1:10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6"/>
        <v>0</v>
      </c>
    </row>
    <row r="558" spans="1:10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76"/>
        <v>0</v>
      </c>
    </row>
    <row r="559" spans="1:10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76"/>
        <v>0</v>
      </c>
    </row>
    <row r="560" spans="1:10" ht="15">
      <c r="A560" s="28" t="s">
        <v>12</v>
      </c>
      <c r="B560" s="395"/>
      <c r="C560" s="400"/>
      <c r="D560" s="400"/>
      <c r="E560" s="396"/>
      <c r="F560" s="41">
        <v>6.8362062710117302</v>
      </c>
      <c r="G560" s="395"/>
      <c r="H560" s="396"/>
      <c r="I560" s="43">
        <f t="shared" si="76"/>
        <v>6.8362062710117302</v>
      </c>
    </row>
    <row r="561" spans="1:10" ht="15">
      <c r="A561" s="29" t="s">
        <v>55</v>
      </c>
      <c r="B561" s="395"/>
      <c r="C561" s="400"/>
      <c r="D561" s="400"/>
      <c r="E561" s="396"/>
      <c r="F561" s="44">
        <v>1366.6784586292299</v>
      </c>
      <c r="G561" s="395"/>
      <c r="H561" s="396"/>
      <c r="I561" s="40">
        <f t="shared" si="76"/>
        <v>1366.6784586292299</v>
      </c>
    </row>
    <row r="562" spans="1:10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6"/>
        <v>0</v>
      </c>
    </row>
    <row r="563" spans="1:10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>SUM(B563:H563)</f>
        <v>0</v>
      </c>
    </row>
    <row r="564" spans="1:10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6"/>
        <v>0</v>
      </c>
    </row>
    <row r="565" spans="1:10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6"/>
        <v>0</v>
      </c>
    </row>
    <row r="566" spans="1:10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6"/>
        <v>0</v>
      </c>
    </row>
    <row r="567" spans="1:10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6"/>
        <v>0</v>
      </c>
    </row>
    <row r="568" spans="1:10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6"/>
        <v>0</v>
      </c>
    </row>
    <row r="569" spans="1:10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6"/>
        <v>0</v>
      </c>
    </row>
    <row r="570" spans="1:10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76"/>
        <v>0</v>
      </c>
    </row>
    <row r="571" spans="1:10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76"/>
        <v>0</v>
      </c>
    </row>
    <row r="572" spans="1:10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76"/>
        <v>0</v>
      </c>
    </row>
    <row r="573" spans="1:10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76"/>
        <v>0</v>
      </c>
    </row>
    <row r="574" spans="1:10" ht="15">
      <c r="A574" s="35" t="s">
        <v>26</v>
      </c>
      <c r="B574" s="69">
        <f>SUM(B553:B569)</f>
        <v>0</v>
      </c>
      <c r="C574" s="69">
        <f t="shared" ref="C574:H574" si="77">SUM(C553:C569)</f>
        <v>0</v>
      </c>
      <c r="D574" s="69">
        <f t="shared" si="77"/>
        <v>0</v>
      </c>
      <c r="E574" s="69">
        <f t="shared" si="77"/>
        <v>0</v>
      </c>
      <c r="F574" s="69">
        <f>SUM(F553:F569)</f>
        <v>1373.5146649002415</v>
      </c>
      <c r="G574" s="69">
        <f t="shared" si="77"/>
        <v>0</v>
      </c>
      <c r="H574" s="70">
        <f t="shared" si="77"/>
        <v>0</v>
      </c>
      <c r="I574" s="40">
        <f>SUM(I553:I569)</f>
        <v>1373.5146649002415</v>
      </c>
    </row>
    <row r="575" spans="1:10" s="13" customFormat="1" ht="15" thickBot="1">
      <c r="A575" s="32" t="s">
        <v>83</v>
      </c>
      <c r="B575" s="49">
        <f>B574/$I$574</f>
        <v>0</v>
      </c>
      <c r="C575" s="49">
        <f t="shared" ref="C575:I575" si="78">C574/$I$574</f>
        <v>0</v>
      </c>
      <c r="D575" s="49">
        <f t="shared" si="78"/>
        <v>0</v>
      </c>
      <c r="E575" s="49">
        <f t="shared" si="78"/>
        <v>0</v>
      </c>
      <c r="F575" s="49">
        <f t="shared" si="78"/>
        <v>1</v>
      </c>
      <c r="G575" s="49">
        <f t="shared" si="78"/>
        <v>0</v>
      </c>
      <c r="H575" s="71">
        <f t="shared" si="78"/>
        <v>0</v>
      </c>
      <c r="I575" s="50">
        <f t="shared" si="78"/>
        <v>1</v>
      </c>
      <c r="J575" s="5"/>
    </row>
    <row r="576" spans="1:10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4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5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30.202234037107171</v>
      </c>
      <c r="C579" s="38">
        <v>0</v>
      </c>
      <c r="D579" s="38">
        <v>5.7585324739635144</v>
      </c>
      <c r="E579" s="38">
        <v>0</v>
      </c>
      <c r="F579" s="456"/>
      <c r="G579" s="38">
        <v>0</v>
      </c>
      <c r="H579" s="39">
        <v>0</v>
      </c>
      <c r="I579" s="40">
        <f>SUM(B579:H579)</f>
        <v>35.960766511070688</v>
      </c>
    </row>
    <row r="580" spans="1:9" ht="15">
      <c r="A580" s="28" t="s">
        <v>8</v>
      </c>
      <c r="B580" s="41">
        <v>66.068597691385293</v>
      </c>
      <c r="C580" s="41">
        <v>0</v>
      </c>
      <c r="D580" s="41">
        <v>16.206968656352057</v>
      </c>
      <c r="E580" s="41">
        <v>0</v>
      </c>
      <c r="F580" s="457"/>
      <c r="G580" s="41">
        <v>0</v>
      </c>
      <c r="H580" s="42">
        <v>0</v>
      </c>
      <c r="I580" s="43">
        <f t="shared" ref="I580:I599" si="79">SUM(B580:H580)</f>
        <v>82.275566347737353</v>
      </c>
    </row>
    <row r="581" spans="1:9" ht="15">
      <c r="A581" s="29" t="s">
        <v>10</v>
      </c>
      <c r="B581" s="44">
        <v>19.112823799623548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79"/>
        <v>19.112823799623548</v>
      </c>
    </row>
    <row r="582" spans="1:9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79"/>
        <v>0</v>
      </c>
    </row>
    <row r="583" spans="1:9" ht="15">
      <c r="A583" s="29" t="s">
        <v>16</v>
      </c>
      <c r="B583" s="44">
        <v>492.85823057436033</v>
      </c>
      <c r="C583" s="44">
        <v>59.697354117687539</v>
      </c>
      <c r="D583" s="44">
        <v>12.872058131648524</v>
      </c>
      <c r="E583" s="44">
        <v>28.708344607672878</v>
      </c>
      <c r="F583" s="457"/>
      <c r="G583" s="44">
        <v>0</v>
      </c>
      <c r="H583" s="45">
        <v>0</v>
      </c>
      <c r="I583" s="40">
        <f t="shared" si="79"/>
        <v>594.13598743136924</v>
      </c>
    </row>
    <row r="584" spans="1:9" ht="15">
      <c r="A584" s="28" t="s">
        <v>64</v>
      </c>
      <c r="B584" s="41">
        <v>1335.2211124460264</v>
      </c>
      <c r="C584" s="41">
        <v>20.263108526371752</v>
      </c>
      <c r="D584" s="41">
        <v>23.959049827222763</v>
      </c>
      <c r="E584" s="41">
        <v>0</v>
      </c>
      <c r="F584" s="457"/>
      <c r="G584" s="41">
        <v>0</v>
      </c>
      <c r="H584" s="42">
        <v>0</v>
      </c>
      <c r="I584" s="43">
        <f t="shared" si="79"/>
        <v>1379.4432707996209</v>
      </c>
    </row>
    <row r="585" spans="1:9" ht="15">
      <c r="A585" s="29" t="s">
        <v>54</v>
      </c>
      <c r="B585" s="44">
        <v>0</v>
      </c>
      <c r="C585" s="44">
        <v>0</v>
      </c>
      <c r="D585" s="44">
        <v>0.20977342947096322</v>
      </c>
      <c r="E585" s="44">
        <v>97.856085836233007</v>
      </c>
      <c r="F585" s="457"/>
      <c r="G585" s="44">
        <v>0</v>
      </c>
      <c r="H585" s="45">
        <v>0</v>
      </c>
      <c r="I585" s="40">
        <f t="shared" si="79"/>
        <v>98.065859265703963</v>
      </c>
    </row>
    <row r="586" spans="1:9" ht="15">
      <c r="A586" s="28" t="s">
        <v>12</v>
      </c>
      <c r="B586" s="41">
        <v>0</v>
      </c>
      <c r="C586" s="41">
        <v>0</v>
      </c>
      <c r="D586" s="41">
        <v>4.3320969000429213E-2</v>
      </c>
      <c r="E586" s="41">
        <v>1.2665972226740865</v>
      </c>
      <c r="F586" s="457"/>
      <c r="G586" s="41">
        <v>0</v>
      </c>
      <c r="H586" s="42">
        <v>0</v>
      </c>
      <c r="I586" s="43">
        <f t="shared" si="79"/>
        <v>1.3099181916745157</v>
      </c>
    </row>
    <row r="587" spans="1:9" ht="15">
      <c r="A587" s="29" t="s">
        <v>55</v>
      </c>
      <c r="B587" s="44">
        <v>0</v>
      </c>
      <c r="C587" s="44">
        <v>0</v>
      </c>
      <c r="D587" s="44">
        <v>0</v>
      </c>
      <c r="E587" s="44">
        <v>30.091909041067659</v>
      </c>
      <c r="F587" s="457"/>
      <c r="G587" s="44">
        <v>0</v>
      </c>
      <c r="H587" s="45">
        <v>0</v>
      </c>
      <c r="I587" s="40">
        <f t="shared" si="79"/>
        <v>30.091909041067659</v>
      </c>
    </row>
    <row r="588" spans="1:9" ht="15">
      <c r="A588" s="28" t="s">
        <v>17</v>
      </c>
      <c r="B588" s="41">
        <v>119.43973494036321</v>
      </c>
      <c r="C588" s="41">
        <v>0.64715968327741413</v>
      </c>
      <c r="D588" s="41">
        <v>15.158862372587375</v>
      </c>
      <c r="E588" s="41">
        <v>2.0664155131584558</v>
      </c>
      <c r="F588" s="457"/>
      <c r="G588" s="41">
        <v>0</v>
      </c>
      <c r="H588" s="42">
        <v>0</v>
      </c>
      <c r="I588" s="43">
        <f t="shared" si="79"/>
        <v>137.31217250938644</v>
      </c>
    </row>
    <row r="589" spans="1:9" ht="15">
      <c r="A589" s="29" t="s">
        <v>139</v>
      </c>
      <c r="B589" s="44">
        <v>718.52669622713688</v>
      </c>
      <c r="C589" s="44">
        <v>113.23031098193941</v>
      </c>
      <c r="D589" s="44">
        <v>22.083443117018</v>
      </c>
      <c r="E589" s="44">
        <v>17.388932133489892</v>
      </c>
      <c r="F589" s="457"/>
      <c r="G589" s="44">
        <v>0</v>
      </c>
      <c r="H589" s="45">
        <v>0</v>
      </c>
      <c r="I589" s="40">
        <f>SUM(B589:H589)</f>
        <v>871.22938245958414</v>
      </c>
    </row>
    <row r="590" spans="1:9" ht="15">
      <c r="A590" s="28" t="s">
        <v>25</v>
      </c>
      <c r="B590" s="41">
        <v>854.25148796265148</v>
      </c>
      <c r="C590" s="41">
        <v>0</v>
      </c>
      <c r="D590" s="41">
        <v>1884.0769206074606</v>
      </c>
      <c r="E590" s="41">
        <v>415.18162185610623</v>
      </c>
      <c r="F590" s="457"/>
      <c r="G590" s="41">
        <v>1290.8061854176826</v>
      </c>
      <c r="H590" s="42">
        <v>0.33603950865554399</v>
      </c>
      <c r="I590" s="43">
        <f t="shared" si="79"/>
        <v>4444.6522553525565</v>
      </c>
    </row>
    <row r="591" spans="1:9" ht="15">
      <c r="A591" s="29" t="s">
        <v>24</v>
      </c>
      <c r="B591" s="44">
        <v>447.18397556214671</v>
      </c>
      <c r="C591" s="44">
        <v>2.835066603204865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79"/>
        <v>450.01904216535161</v>
      </c>
    </row>
    <row r="592" spans="1:9" ht="15">
      <c r="A592" s="28" t="s">
        <v>56</v>
      </c>
      <c r="B592" s="41">
        <v>35.469821947467587</v>
      </c>
      <c r="C592" s="41">
        <v>0</v>
      </c>
      <c r="D592" s="41">
        <v>6.3054898321647759</v>
      </c>
      <c r="E592" s="41">
        <v>0</v>
      </c>
      <c r="F592" s="457"/>
      <c r="G592" s="41">
        <v>0</v>
      </c>
      <c r="H592" s="42">
        <v>0</v>
      </c>
      <c r="I592" s="43">
        <f t="shared" si="79"/>
        <v>41.775311779632361</v>
      </c>
    </row>
    <row r="593" spans="1:13" ht="15">
      <c r="A593" s="29" t="s">
        <v>22</v>
      </c>
      <c r="B593" s="44">
        <v>93.677421893280098</v>
      </c>
      <c r="C593" s="44">
        <v>0</v>
      </c>
      <c r="D593" s="44">
        <v>5.7779501431278577</v>
      </c>
      <c r="E593" s="44">
        <v>0</v>
      </c>
      <c r="F593" s="457"/>
      <c r="G593" s="44">
        <v>0</v>
      </c>
      <c r="H593" s="45">
        <v>0</v>
      </c>
      <c r="I593" s="40">
        <f t="shared" si="79"/>
        <v>99.455372036407951</v>
      </c>
    </row>
    <row r="594" spans="1:13" ht="15">
      <c r="A594" s="28" t="s">
        <v>21</v>
      </c>
      <c r="B594" s="41">
        <v>67.139836119856923</v>
      </c>
      <c r="C594" s="41">
        <v>0</v>
      </c>
      <c r="D594" s="41">
        <v>1.2404929034849501</v>
      </c>
      <c r="E594" s="41">
        <v>0</v>
      </c>
      <c r="F594" s="457"/>
      <c r="G594" s="41">
        <v>0</v>
      </c>
      <c r="H594" s="42">
        <v>0</v>
      </c>
      <c r="I594" s="43">
        <f t="shared" si="79"/>
        <v>68.380329023341872</v>
      </c>
    </row>
    <row r="595" spans="1:13" ht="15">
      <c r="A595" s="30" t="s">
        <v>60</v>
      </c>
      <c r="B595" s="44">
        <v>191.65182425906045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79"/>
        <v>191.65182425906045</v>
      </c>
    </row>
    <row r="596" spans="1:13">
      <c r="A596" s="57" t="s">
        <v>23</v>
      </c>
      <c r="B596" s="61">
        <v>191.65182425906045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79"/>
        <v>191.65182425906045</v>
      </c>
    </row>
    <row r="597" spans="1:13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79"/>
        <v>0</v>
      </c>
    </row>
    <row r="598" spans="1:13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79"/>
        <v>0</v>
      </c>
    </row>
    <row r="599" spans="1:13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79"/>
        <v>0</v>
      </c>
    </row>
    <row r="600" spans="1:13" ht="15">
      <c r="A600" s="35" t="s">
        <v>26</v>
      </c>
      <c r="B600" s="69">
        <f>SUM(B579:B595)</f>
        <v>4470.8037974604658</v>
      </c>
      <c r="C600" s="69">
        <f t="shared" ref="C600:H600" si="80">SUM(C579:C595)</f>
        <v>196.67299991248098</v>
      </c>
      <c r="D600" s="69">
        <f t="shared" si="80"/>
        <v>1993.6928624635016</v>
      </c>
      <c r="E600" s="69">
        <f t="shared" si="80"/>
        <v>592.55990621040223</v>
      </c>
      <c r="F600" s="69">
        <f>SUM(F579:F595)</f>
        <v>0</v>
      </c>
      <c r="G600" s="69">
        <f t="shared" si="80"/>
        <v>1290.8061854176826</v>
      </c>
      <c r="H600" s="70">
        <f t="shared" si="80"/>
        <v>0.33603950865554399</v>
      </c>
      <c r="I600" s="40">
        <f>SUM(I579:I595)</f>
        <v>8544.8717909731895</v>
      </c>
    </row>
    <row r="601" spans="1:13" s="13" customFormat="1" ht="15" thickBot="1">
      <c r="A601" s="60" t="s">
        <v>83</v>
      </c>
      <c r="B601" s="49">
        <f>B600/$I$600</f>
        <v>0.52321484825359543</v>
      </c>
      <c r="C601" s="49">
        <f t="shared" ref="C601:I601" si="81">C600/$I$600</f>
        <v>2.3016495124039957E-2</v>
      </c>
      <c r="D601" s="49">
        <f t="shared" si="81"/>
        <v>0.23332039511343405</v>
      </c>
      <c r="E601" s="49">
        <f t="shared" si="81"/>
        <v>6.9346845769691134E-2</v>
      </c>
      <c r="F601" s="49">
        <f t="shared" si="81"/>
        <v>0</v>
      </c>
      <c r="G601" s="49">
        <f t="shared" si="81"/>
        <v>0.15106208928509512</v>
      </c>
      <c r="H601" s="71">
        <f t="shared" si="81"/>
        <v>3.9326454144172934E-5</v>
      </c>
      <c r="I601" s="50">
        <f t="shared" si="81"/>
        <v>1</v>
      </c>
      <c r="J601" s="5"/>
    </row>
    <row r="602" spans="1:13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13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13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13" ht="15">
      <c r="A605" s="27" t="s">
        <v>7</v>
      </c>
      <c r="B605" s="38">
        <v>25.970830769618267</v>
      </c>
      <c r="C605" s="38">
        <v>0</v>
      </c>
      <c r="D605" s="38">
        <v>1.7757833004867198</v>
      </c>
      <c r="E605" s="38">
        <v>0</v>
      </c>
      <c r="F605" s="456"/>
      <c r="G605" s="38">
        <v>0</v>
      </c>
      <c r="H605" s="39">
        <v>0</v>
      </c>
      <c r="I605" s="40">
        <f>SUM(B605:H605)</f>
        <v>27.746614070104986</v>
      </c>
    </row>
    <row r="606" spans="1:13" ht="15">
      <c r="A606" s="28" t="s">
        <v>8</v>
      </c>
      <c r="B606" s="41">
        <v>116.96778524279259</v>
      </c>
      <c r="C606" s="41">
        <v>0</v>
      </c>
      <c r="D606" s="41">
        <v>7.9977972815584675</v>
      </c>
      <c r="E606" s="41">
        <v>0</v>
      </c>
      <c r="F606" s="457"/>
      <c r="G606" s="41">
        <v>0</v>
      </c>
      <c r="H606" s="42">
        <v>0</v>
      </c>
      <c r="I606" s="43">
        <f t="shared" ref="I606:I625" si="82">SUM(B606:H606)</f>
        <v>124.96558252435105</v>
      </c>
      <c r="M606" s="15"/>
    </row>
    <row r="607" spans="1:13" ht="15">
      <c r="A607" s="29" t="s">
        <v>10</v>
      </c>
      <c r="B607" s="44">
        <v>113.42038262278689</v>
      </c>
      <c r="C607" s="44">
        <v>0</v>
      </c>
      <c r="D607" s="44">
        <v>7.7552398374555143</v>
      </c>
      <c r="E607" s="44">
        <v>0</v>
      </c>
      <c r="F607" s="457"/>
      <c r="G607" s="44">
        <v>0</v>
      </c>
      <c r="H607" s="45">
        <v>0</v>
      </c>
      <c r="I607" s="40">
        <f t="shared" si="82"/>
        <v>121.17562246024241</v>
      </c>
    </row>
    <row r="608" spans="1:13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82"/>
        <v>0</v>
      </c>
    </row>
    <row r="609" spans="1:9" ht="15">
      <c r="A609" s="29" t="s">
        <v>16</v>
      </c>
      <c r="B609" s="44">
        <v>1327.4812853568815</v>
      </c>
      <c r="C609" s="44">
        <v>0</v>
      </c>
      <c r="D609" s="44">
        <v>104.53736119854622</v>
      </c>
      <c r="E609" s="44">
        <v>0</v>
      </c>
      <c r="F609" s="457"/>
      <c r="G609" s="44">
        <v>0</v>
      </c>
      <c r="H609" s="45">
        <v>0</v>
      </c>
      <c r="I609" s="40">
        <f t="shared" si="82"/>
        <v>1432.0186465554277</v>
      </c>
    </row>
    <row r="610" spans="1:9" ht="15">
      <c r="A610" s="28" t="s">
        <v>64</v>
      </c>
      <c r="B610" s="41">
        <v>7007.7952446085401</v>
      </c>
      <c r="C610" s="41">
        <v>0</v>
      </c>
      <c r="D610" s="41">
        <v>551.85442595083418</v>
      </c>
      <c r="E610" s="41">
        <v>0</v>
      </c>
      <c r="F610" s="457"/>
      <c r="G610" s="41">
        <v>0</v>
      </c>
      <c r="H610" s="42">
        <v>0</v>
      </c>
      <c r="I610" s="43">
        <f t="shared" si="82"/>
        <v>7559.6496705593745</v>
      </c>
    </row>
    <row r="611" spans="1:9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2"/>
        <v>0</v>
      </c>
    </row>
    <row r="612" spans="1:9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2"/>
        <v>0</v>
      </c>
    </row>
    <row r="613" spans="1:9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82"/>
        <v>0</v>
      </c>
    </row>
    <row r="614" spans="1:9" ht="15">
      <c r="A614" s="28" t="s">
        <v>17</v>
      </c>
      <c r="B614" s="41">
        <v>104.78193012549853</v>
      </c>
      <c r="C614" s="41">
        <v>0</v>
      </c>
      <c r="D614" s="41">
        <v>8.2514357056757195</v>
      </c>
      <c r="E614" s="41">
        <v>0</v>
      </c>
      <c r="F614" s="457"/>
      <c r="G614" s="41">
        <v>0</v>
      </c>
      <c r="H614" s="42">
        <v>0</v>
      </c>
      <c r="I614" s="43">
        <f t="shared" si="82"/>
        <v>113.03336583117425</v>
      </c>
    </row>
    <row r="615" spans="1:9" ht="15">
      <c r="A615" s="29" t="s">
        <v>139</v>
      </c>
      <c r="B615" s="44">
        <v>550.75811541547068</v>
      </c>
      <c r="C615" s="44">
        <v>0</v>
      </c>
      <c r="D615" s="44">
        <v>173.92361539435916</v>
      </c>
      <c r="E615" s="44">
        <v>0</v>
      </c>
      <c r="F615" s="457"/>
      <c r="G615" s="44">
        <v>0</v>
      </c>
      <c r="H615" s="45">
        <v>0</v>
      </c>
      <c r="I615" s="40">
        <f>SUM(B615:H615)</f>
        <v>724.68173080982979</v>
      </c>
    </row>
    <row r="616" spans="1:9" ht="15">
      <c r="A616" s="28" t="s">
        <v>25</v>
      </c>
      <c r="B616" s="41">
        <v>831.04602969675602</v>
      </c>
      <c r="C616" s="41">
        <v>0</v>
      </c>
      <c r="D616" s="41">
        <v>944.00374247107243</v>
      </c>
      <c r="E616" s="41">
        <v>2260.627802916295</v>
      </c>
      <c r="F616" s="457"/>
      <c r="G616" s="41">
        <v>592.06918647807731</v>
      </c>
      <c r="H616" s="42">
        <v>0</v>
      </c>
      <c r="I616" s="43">
        <f t="shared" si="82"/>
        <v>4627.7467615622008</v>
      </c>
    </row>
    <row r="617" spans="1:9" ht="15">
      <c r="A617" s="29" t="s">
        <v>24</v>
      </c>
      <c r="B617" s="44">
        <v>363.76929061084456</v>
      </c>
      <c r="C617" s="44">
        <v>0</v>
      </c>
      <c r="D617" s="44">
        <v>84.66425304157724</v>
      </c>
      <c r="E617" s="44">
        <v>0</v>
      </c>
      <c r="F617" s="457"/>
      <c r="G617" s="44">
        <v>0</v>
      </c>
      <c r="H617" s="45">
        <v>0</v>
      </c>
      <c r="I617" s="40">
        <f t="shared" si="82"/>
        <v>448.4335436524218</v>
      </c>
    </row>
    <row r="618" spans="1:9" ht="15">
      <c r="A618" s="28" t="s">
        <v>56</v>
      </c>
      <c r="B618" s="41">
        <v>4009.5840387697067</v>
      </c>
      <c r="C618" s="41">
        <v>0</v>
      </c>
      <c r="D618" s="41">
        <v>420.89556208079796</v>
      </c>
      <c r="E618" s="41">
        <v>0</v>
      </c>
      <c r="F618" s="457"/>
      <c r="G618" s="41">
        <v>0</v>
      </c>
      <c r="H618" s="42">
        <v>0</v>
      </c>
      <c r="I618" s="43">
        <f t="shared" si="82"/>
        <v>4430.4796008505045</v>
      </c>
    </row>
    <row r="619" spans="1:9" ht="15">
      <c r="A619" s="29" t="s">
        <v>22</v>
      </c>
      <c r="B619" s="44">
        <v>205.21307683307879</v>
      </c>
      <c r="C619" s="44">
        <v>0</v>
      </c>
      <c r="D619" s="44">
        <v>21.541704197947499</v>
      </c>
      <c r="E619" s="44">
        <v>0</v>
      </c>
      <c r="F619" s="457"/>
      <c r="G619" s="44">
        <v>0</v>
      </c>
      <c r="H619" s="45">
        <v>0</v>
      </c>
      <c r="I619" s="40">
        <f t="shared" si="82"/>
        <v>226.75478103102628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2"/>
        <v>0</v>
      </c>
    </row>
    <row r="621" spans="1:9" ht="15">
      <c r="A621" s="30" t="s">
        <v>60</v>
      </c>
      <c r="B621" s="44">
        <v>46.548479416962742</v>
      </c>
      <c r="C621" s="44">
        <v>0</v>
      </c>
      <c r="D621" s="44">
        <v>223.7828274668104</v>
      </c>
      <c r="E621" s="44">
        <v>0</v>
      </c>
      <c r="F621" s="457"/>
      <c r="G621" s="44">
        <v>0</v>
      </c>
      <c r="H621" s="45">
        <v>0</v>
      </c>
      <c r="I621" s="40">
        <f t="shared" si="82"/>
        <v>270.33130688377315</v>
      </c>
    </row>
    <row r="622" spans="1:9">
      <c r="A622" s="57" t="s">
        <v>23</v>
      </c>
      <c r="B622" s="61">
        <v>46.548479416962742</v>
      </c>
      <c r="C622" s="61">
        <v>0</v>
      </c>
      <c r="D622" s="61">
        <v>223.7828274668104</v>
      </c>
      <c r="E622" s="61">
        <v>0</v>
      </c>
      <c r="F622" s="457"/>
      <c r="G622" s="61">
        <v>0</v>
      </c>
      <c r="H622" s="62">
        <v>0</v>
      </c>
      <c r="I622" s="63">
        <f t="shared" si="82"/>
        <v>270.33130688377315</v>
      </c>
    </row>
    <row r="623" spans="1:9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82"/>
        <v>0</v>
      </c>
    </row>
    <row r="624" spans="1:9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82"/>
        <v>0</v>
      </c>
    </row>
    <row r="625" spans="1:10" ht="1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82"/>
        <v>0</v>
      </c>
    </row>
    <row r="626" spans="1:10" ht="15">
      <c r="A626" s="35" t="s">
        <v>26</v>
      </c>
      <c r="B626" s="69">
        <f>SUM(B605:B621)</f>
        <v>14703.336489468935</v>
      </c>
      <c r="C626" s="69">
        <f t="shared" ref="C626:H626" si="83">SUM(C605:C621)</f>
        <v>0</v>
      </c>
      <c r="D626" s="69">
        <f t="shared" si="83"/>
        <v>2550.9837479271218</v>
      </c>
      <c r="E626" s="69">
        <f t="shared" si="83"/>
        <v>2260.627802916295</v>
      </c>
      <c r="F626" s="69">
        <f>SUM(F605:F621)</f>
        <v>0</v>
      </c>
      <c r="G626" s="69">
        <f t="shared" si="83"/>
        <v>592.06918647807731</v>
      </c>
      <c r="H626" s="70">
        <f t="shared" si="83"/>
        <v>0</v>
      </c>
      <c r="I626" s="40">
        <f>SUM(I605:I621)</f>
        <v>20107.017226790435</v>
      </c>
    </row>
    <row r="627" spans="1:10" s="13" customFormat="1" ht="15" thickBot="1">
      <c r="A627" s="60" t="s">
        <v>83</v>
      </c>
      <c r="B627" s="49">
        <f>B626/$I$626</f>
        <v>0.7312539857915038</v>
      </c>
      <c r="C627" s="49">
        <f t="shared" ref="C627:I627" si="84">C626/$I$626</f>
        <v>0</v>
      </c>
      <c r="D627" s="49">
        <f t="shared" si="84"/>
        <v>0.12687032189579123</v>
      </c>
      <c r="E627" s="49">
        <f t="shared" si="84"/>
        <v>0.11242979390818107</v>
      </c>
      <c r="F627" s="49">
        <f t="shared" si="84"/>
        <v>0</v>
      </c>
      <c r="G627" s="49">
        <f t="shared" si="84"/>
        <v>2.9445898404523614E-2</v>
      </c>
      <c r="H627" s="71">
        <f t="shared" si="84"/>
        <v>0</v>
      </c>
      <c r="I627" s="50">
        <f t="shared" si="84"/>
        <v>1</v>
      </c>
      <c r="J627" s="5"/>
    </row>
    <row r="628" spans="1:1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1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1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10" ht="15">
      <c r="A631" s="27" t="s">
        <v>7</v>
      </c>
      <c r="B631" s="38">
        <v>0.17192923978727354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0.17192923978727354</v>
      </c>
    </row>
    <row r="632" spans="1:10" ht="15">
      <c r="A632" s="28" t="s">
        <v>8</v>
      </c>
      <c r="B632" s="41">
        <v>5.2366689920333211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5">SUM(B632:H632)</f>
        <v>5.2366689920333211</v>
      </c>
    </row>
    <row r="633" spans="1:10" ht="15">
      <c r="A633" s="29" t="s">
        <v>10</v>
      </c>
      <c r="B633" s="44">
        <v>2.790334002874725</v>
      </c>
      <c r="C633" s="44">
        <v>0</v>
      </c>
      <c r="D633" s="44">
        <v>8.9386827354803917E-3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5"/>
        <v>2.7992726856102053</v>
      </c>
    </row>
    <row r="634" spans="1:10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5"/>
        <v>0</v>
      </c>
    </row>
    <row r="635" spans="1:10" ht="15">
      <c r="A635" s="29" t="s">
        <v>16</v>
      </c>
      <c r="B635" s="44">
        <v>343.32967279944035</v>
      </c>
      <c r="C635" s="44">
        <v>1.4838923649789586</v>
      </c>
      <c r="D635" s="44">
        <v>27.66541227409283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5"/>
        <v>372.47897743851212</v>
      </c>
    </row>
    <row r="636" spans="1:10" ht="15">
      <c r="A636" s="28" t="s">
        <v>64</v>
      </c>
      <c r="B636" s="41">
        <v>5.3552708603442714</v>
      </c>
      <c r="C636" s="41">
        <v>0.12085671589684158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5"/>
        <v>5.4761275762411126</v>
      </c>
    </row>
    <row r="637" spans="1:10" ht="15">
      <c r="A637" s="29" t="s">
        <v>54</v>
      </c>
      <c r="B637" s="44">
        <v>0</v>
      </c>
      <c r="C637" s="44">
        <v>0.32480393082986747</v>
      </c>
      <c r="D637" s="44">
        <v>0</v>
      </c>
      <c r="E637" s="44">
        <v>15.764573388112751</v>
      </c>
      <c r="F637" s="44">
        <v>622.58682309227038</v>
      </c>
      <c r="G637" s="44">
        <v>0</v>
      </c>
      <c r="H637" s="45">
        <v>0</v>
      </c>
      <c r="I637" s="40">
        <f t="shared" si="85"/>
        <v>638.67620041121302</v>
      </c>
    </row>
    <row r="638" spans="1:10" ht="15">
      <c r="A638" s="28" t="s">
        <v>12</v>
      </c>
      <c r="B638" s="41">
        <v>0</v>
      </c>
      <c r="C638" s="41">
        <v>0</v>
      </c>
      <c r="D638" s="41">
        <v>0</v>
      </c>
      <c r="E638" s="41">
        <v>23.510397485315217</v>
      </c>
      <c r="F638" s="41">
        <v>0</v>
      </c>
      <c r="G638" s="41">
        <v>0</v>
      </c>
      <c r="H638" s="42">
        <v>0</v>
      </c>
      <c r="I638" s="43">
        <f t="shared" si="85"/>
        <v>23.510397485315217</v>
      </c>
    </row>
    <row r="639" spans="1:10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5"/>
        <v>0</v>
      </c>
    </row>
    <row r="640" spans="1:10" ht="15">
      <c r="A640" s="28" t="s">
        <v>17</v>
      </c>
      <c r="B640" s="41">
        <v>11.181876720444617</v>
      </c>
      <c r="C640" s="41">
        <v>0</v>
      </c>
      <c r="D640" s="41">
        <v>5.4134057172682673E-2</v>
      </c>
      <c r="E640" s="41">
        <v>0.32939021388566486</v>
      </c>
      <c r="F640" s="41">
        <v>0</v>
      </c>
      <c r="G640" s="41">
        <v>0</v>
      </c>
      <c r="H640" s="42">
        <v>0</v>
      </c>
      <c r="I640" s="43">
        <f t="shared" si="85"/>
        <v>11.565400991502964</v>
      </c>
    </row>
    <row r="641" spans="1:10" ht="15">
      <c r="A641" s="29" t="s">
        <v>139</v>
      </c>
      <c r="B641" s="44">
        <v>6.5268564261970834</v>
      </c>
      <c r="C641" s="44">
        <v>0</v>
      </c>
      <c r="D641" s="44">
        <v>1.6869074036621403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8.2137638298592233</v>
      </c>
    </row>
    <row r="642" spans="1:10" ht="15">
      <c r="A642" s="28" t="s">
        <v>25</v>
      </c>
      <c r="B642" s="41">
        <v>58.515483756536227</v>
      </c>
      <c r="C642" s="41">
        <v>7.6030541269465374E-2</v>
      </c>
      <c r="D642" s="41">
        <v>1.2103518918805078</v>
      </c>
      <c r="E642" s="41">
        <v>97.234411259181186</v>
      </c>
      <c r="F642" s="41">
        <v>0</v>
      </c>
      <c r="G642" s="41">
        <v>32.78941280740613</v>
      </c>
      <c r="H642" s="42">
        <v>0.460035172366141</v>
      </c>
      <c r="I642" s="43">
        <f t="shared" si="85"/>
        <v>190.28572542863967</v>
      </c>
    </row>
    <row r="643" spans="1:10" ht="15">
      <c r="A643" s="29" t="s">
        <v>24</v>
      </c>
      <c r="B643" s="44">
        <v>6.2816535870858132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5"/>
        <v>6.2816535870858132</v>
      </c>
    </row>
    <row r="644" spans="1:10" ht="15">
      <c r="A644" s="28" t="s">
        <v>56</v>
      </c>
      <c r="B644" s="41">
        <v>172.97031043578153</v>
      </c>
      <c r="C644" s="41">
        <v>7.8349680064689409</v>
      </c>
      <c r="D644" s="41">
        <v>98.490608802225012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5"/>
        <v>279.29588724447547</v>
      </c>
    </row>
    <row r="645" spans="1:10" ht="15">
      <c r="A645" s="29" t="s">
        <v>22</v>
      </c>
      <c r="B645" s="44">
        <v>76.707870777973781</v>
      </c>
      <c r="C645" s="44">
        <v>0</v>
      </c>
      <c r="D645" s="44">
        <v>0</v>
      </c>
      <c r="E645" s="44">
        <v>0</v>
      </c>
      <c r="F645" s="44">
        <v>1.0819580174143202</v>
      </c>
      <c r="G645" s="44">
        <v>0</v>
      </c>
      <c r="H645" s="45">
        <v>0</v>
      </c>
      <c r="I645" s="40">
        <f t="shared" si="85"/>
        <v>77.789828795388104</v>
      </c>
    </row>
    <row r="646" spans="1:10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5"/>
        <v>0</v>
      </c>
    </row>
    <row r="647" spans="1:10" ht="15">
      <c r="A647" s="30" t="s">
        <v>60</v>
      </c>
      <c r="B647" s="44">
        <v>3.6502263278039035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5"/>
        <v>3.6502263278039035</v>
      </c>
    </row>
    <row r="648" spans="1:10">
      <c r="A648" s="57" t="s">
        <v>23</v>
      </c>
      <c r="B648" s="61">
        <v>3.6502263278039035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85"/>
        <v>3.6502263278039035</v>
      </c>
    </row>
    <row r="649" spans="1:10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85"/>
        <v>0</v>
      </c>
    </row>
    <row r="650" spans="1:10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85"/>
        <v>0</v>
      </c>
    </row>
    <row r="651" spans="1:10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85"/>
        <v>0</v>
      </c>
    </row>
    <row r="652" spans="1:10" ht="15">
      <c r="A652" s="35" t="s">
        <v>26</v>
      </c>
      <c r="B652" s="69">
        <f>SUM(B631:B647)</f>
        <v>692.71815392630288</v>
      </c>
      <c r="C652" s="69">
        <f t="shared" ref="C652:H652" si="86">SUM(C631:C647)</f>
        <v>9.8405515594440747</v>
      </c>
      <c r="D652" s="69">
        <f t="shared" si="86"/>
        <v>129.11635311176866</v>
      </c>
      <c r="E652" s="69">
        <f t="shared" si="86"/>
        <v>136.83877234649481</v>
      </c>
      <c r="F652" s="69">
        <f>SUM(F631:F647)</f>
        <v>623.66878110968469</v>
      </c>
      <c r="G652" s="69">
        <f t="shared" si="86"/>
        <v>32.78941280740613</v>
      </c>
      <c r="H652" s="70">
        <f t="shared" si="86"/>
        <v>0.460035172366141</v>
      </c>
      <c r="I652" s="40">
        <f>SUM(I631:I647)</f>
        <v>1625.4320600334672</v>
      </c>
    </row>
    <row r="653" spans="1:10" s="13" customFormat="1" ht="15" thickBot="1">
      <c r="A653" s="60" t="s">
        <v>83</v>
      </c>
      <c r="B653" s="49">
        <f>B652/$I$652</f>
        <v>0.42617478205274234</v>
      </c>
      <c r="C653" s="49">
        <f t="shared" ref="C653:I653" si="87">C652/$I$652</f>
        <v>6.0541143499048865E-3</v>
      </c>
      <c r="D653" s="49">
        <f t="shared" si="87"/>
        <v>7.9435096849947817E-2</v>
      </c>
      <c r="E653" s="49">
        <f t="shared" si="87"/>
        <v>8.4186091631339749E-2</v>
      </c>
      <c r="F653" s="49">
        <f t="shared" si="87"/>
        <v>0.38369415520009093</v>
      </c>
      <c r="G653" s="49">
        <f t="shared" si="87"/>
        <v>2.0172736599480514E-2</v>
      </c>
      <c r="H653" s="71">
        <f t="shared" si="87"/>
        <v>2.8302331649387362E-4</v>
      </c>
      <c r="I653" s="50">
        <f t="shared" si="87"/>
        <v>1</v>
      </c>
      <c r="J653" s="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U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1" bestFit="1" customWidth="1"/>
    <col min="2" max="9" width="15.625" style="1" customWidth="1"/>
    <col min="10" max="10" width="15.625" style="5" customWidth="1"/>
    <col min="11" max="11" width="36.625" style="1" customWidth="1"/>
    <col min="12" max="20" width="15.625" style="1" customWidth="1"/>
    <col min="21" max="21" width="36.625" style="1" customWidth="1"/>
    <col min="22" max="35" width="14.625" style="1" customWidth="1"/>
    <col min="36" max="16384" width="11" style="1"/>
  </cols>
  <sheetData>
    <row r="1" spans="1:11" s="51" customFormat="1" ht="15" customHeight="1" thickTop="1">
      <c r="A1" s="417" t="s">
        <v>85</v>
      </c>
      <c r="B1" s="418"/>
      <c r="C1" s="418"/>
      <c r="D1" s="418"/>
      <c r="E1" s="418"/>
      <c r="F1" s="418"/>
      <c r="G1" s="418"/>
      <c r="H1" s="418"/>
      <c r="I1" s="419"/>
      <c r="J1"/>
    </row>
    <row r="2" spans="1:11" s="51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/>
    </row>
    <row r="3" spans="1:11" s="51" customFormat="1" ht="36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/>
    </row>
    <row r="4" spans="1:11" s="51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/>
    </row>
    <row r="5" spans="1:11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K5" s="23"/>
    </row>
    <row r="6" spans="1:11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1" ht="13.5" customHeight="1">
      <c r="A7" s="27" t="s">
        <v>7</v>
      </c>
      <c r="B7" s="38">
        <f>B33+B85</f>
        <v>72.860241703327418</v>
      </c>
      <c r="C7" s="38">
        <f t="shared" ref="C7:E7" si="0">C33+C85</f>
        <v>6.8857343299372903E-3</v>
      </c>
      <c r="D7" s="38">
        <f t="shared" si="0"/>
        <v>11.378061122931816</v>
      </c>
      <c r="E7" s="38">
        <f t="shared" si="0"/>
        <v>6.8857343299372903E-3</v>
      </c>
      <c r="F7" s="38">
        <f>F59+F85</f>
        <v>9.7316002021921371</v>
      </c>
      <c r="G7" s="38">
        <f t="shared" ref="G7:H22" si="1">G33+G85</f>
        <v>0</v>
      </c>
      <c r="H7" s="39">
        <f t="shared" si="1"/>
        <v>0</v>
      </c>
      <c r="I7" s="40">
        <f>SUM(B7:H7)</f>
        <v>93.983674497111252</v>
      </c>
      <c r="K7" s="1">
        <v>0</v>
      </c>
    </row>
    <row r="8" spans="1:11" ht="13.5" customHeight="1">
      <c r="A8" s="28" t="s">
        <v>8</v>
      </c>
      <c r="B8" s="41">
        <f t="shared" ref="B8:E23" si="2">B34+B86</f>
        <v>172.60129482777731</v>
      </c>
      <c r="C8" s="41">
        <f t="shared" si="2"/>
        <v>0</v>
      </c>
      <c r="D8" s="41">
        <f t="shared" si="2"/>
        <v>385.32674123598537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557.92803606376265</v>
      </c>
      <c r="K8" s="1">
        <v>0</v>
      </c>
    </row>
    <row r="9" spans="1:11" ht="13.5" customHeight="1">
      <c r="A9" s="29" t="s">
        <v>10</v>
      </c>
      <c r="B9" s="44">
        <f t="shared" si="2"/>
        <v>171.35873240190773</v>
      </c>
      <c r="C9" s="44">
        <f t="shared" si="2"/>
        <v>0</v>
      </c>
      <c r="D9" s="44">
        <f t="shared" si="2"/>
        <v>454.48962179381311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625.84835419572084</v>
      </c>
      <c r="K9" s="1">
        <v>0</v>
      </c>
    </row>
    <row r="10" spans="1:11" ht="13.5" customHeight="1">
      <c r="A10" s="28" t="s">
        <v>52</v>
      </c>
      <c r="B10" s="41">
        <f t="shared" si="2"/>
        <v>0</v>
      </c>
      <c r="C10" s="41">
        <f t="shared" si="2"/>
        <v>0</v>
      </c>
      <c r="D10" s="41">
        <f t="shared" si="2"/>
        <v>370.23680000000007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370.23680000000007</v>
      </c>
      <c r="K10" s="1">
        <v>0</v>
      </c>
    </row>
    <row r="11" spans="1:11" ht="13.5" customHeight="1">
      <c r="A11" s="29" t="s">
        <v>16</v>
      </c>
      <c r="B11" s="44">
        <f t="shared" si="2"/>
        <v>2838.2017157883647</v>
      </c>
      <c r="C11" s="44">
        <f t="shared" si="2"/>
        <v>569.00637814554568</v>
      </c>
      <c r="D11" s="44">
        <f t="shared" si="2"/>
        <v>1114.4471212251069</v>
      </c>
      <c r="E11" s="44">
        <f t="shared" si="2"/>
        <v>42.614436148288114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4564.2696513073051</v>
      </c>
      <c r="K11" s="1">
        <v>0</v>
      </c>
    </row>
    <row r="12" spans="1:11" ht="13.5" customHeight="1">
      <c r="A12" s="28" t="s">
        <v>64</v>
      </c>
      <c r="B12" s="41">
        <f t="shared" si="2"/>
        <v>8458.0597671547894</v>
      </c>
      <c r="C12" s="41">
        <f t="shared" si="2"/>
        <v>41.700276812142647</v>
      </c>
      <c r="D12" s="41">
        <f t="shared" si="2"/>
        <v>571.12017399914316</v>
      </c>
      <c r="E12" s="41">
        <f t="shared" si="2"/>
        <v>5.3118382351579882E-2</v>
      </c>
      <c r="F12" s="41">
        <f t="shared" si="3"/>
        <v>0</v>
      </c>
      <c r="G12" s="41">
        <f t="shared" si="1"/>
        <v>0</v>
      </c>
      <c r="H12" s="42">
        <f t="shared" si="1"/>
        <v>0</v>
      </c>
      <c r="I12" s="43">
        <f t="shared" si="4"/>
        <v>9070.9333363484257</v>
      </c>
      <c r="K12" s="1">
        <v>0</v>
      </c>
    </row>
    <row r="13" spans="1:11" ht="13.5" customHeight="1">
      <c r="A13" s="29" t="s">
        <v>54</v>
      </c>
      <c r="B13" s="44">
        <f t="shared" si="2"/>
        <v>1.2517820955620512E-2</v>
      </c>
      <c r="C13" s="44">
        <f t="shared" si="2"/>
        <v>0.94822301128308428</v>
      </c>
      <c r="D13" s="44">
        <f t="shared" si="2"/>
        <v>2.171023506641077</v>
      </c>
      <c r="E13" s="44">
        <f t="shared" si="2"/>
        <v>625.67755961564671</v>
      </c>
      <c r="F13" s="44">
        <f t="shared" si="3"/>
        <v>12993.833263677976</v>
      </c>
      <c r="G13" s="44">
        <f t="shared" si="1"/>
        <v>0</v>
      </c>
      <c r="H13" s="45">
        <f t="shared" si="1"/>
        <v>0</v>
      </c>
      <c r="I13" s="40">
        <f t="shared" si="4"/>
        <v>13622.642587632503</v>
      </c>
      <c r="K13" s="1">
        <v>0</v>
      </c>
    </row>
    <row r="14" spans="1:11" ht="13.5" customHeight="1">
      <c r="A14" s="28" t="s">
        <v>12</v>
      </c>
      <c r="B14" s="41">
        <f t="shared" si="2"/>
        <v>3.6012548961267205E-3</v>
      </c>
      <c r="C14" s="41">
        <f t="shared" si="2"/>
        <v>9.574477927009882E-2</v>
      </c>
      <c r="D14" s="41">
        <f t="shared" si="2"/>
        <v>4.7771909782473913E-2</v>
      </c>
      <c r="E14" s="41">
        <f t="shared" si="2"/>
        <v>28.267006886009362</v>
      </c>
      <c r="F14" s="41">
        <f t="shared" si="3"/>
        <v>6345.0929106912481</v>
      </c>
      <c r="G14" s="41">
        <f t="shared" si="1"/>
        <v>0</v>
      </c>
      <c r="H14" s="42">
        <f t="shared" si="1"/>
        <v>0</v>
      </c>
      <c r="I14" s="43">
        <f t="shared" si="4"/>
        <v>6373.5070355212065</v>
      </c>
      <c r="K14" s="1">
        <v>0</v>
      </c>
    </row>
    <row r="15" spans="1:11" ht="13.5" customHeight="1">
      <c r="A15" s="29" t="s">
        <v>55</v>
      </c>
      <c r="B15" s="44">
        <f t="shared" si="2"/>
        <v>0</v>
      </c>
      <c r="C15" s="44">
        <f t="shared" si="2"/>
        <v>0</v>
      </c>
      <c r="D15" s="44">
        <f t="shared" si="2"/>
        <v>0.95920000000000016</v>
      </c>
      <c r="E15" s="44">
        <f t="shared" si="2"/>
        <v>78.843425389128626</v>
      </c>
      <c r="F15" s="44">
        <f t="shared" si="3"/>
        <v>1260.0558369136068</v>
      </c>
      <c r="G15" s="44">
        <f t="shared" si="1"/>
        <v>0</v>
      </c>
      <c r="H15" s="45">
        <f t="shared" si="1"/>
        <v>0</v>
      </c>
      <c r="I15" s="40">
        <f t="shared" si="4"/>
        <v>1339.8584623027355</v>
      </c>
      <c r="K15" s="1">
        <v>0</v>
      </c>
    </row>
    <row r="16" spans="1:11" ht="13.5" customHeight="1">
      <c r="A16" s="28" t="s">
        <v>17</v>
      </c>
      <c r="B16" s="41">
        <f t="shared" si="2"/>
        <v>296.90945776709952</v>
      </c>
      <c r="C16" s="41">
        <f t="shared" si="2"/>
        <v>6.4209785938208057</v>
      </c>
      <c r="D16" s="41">
        <f t="shared" si="2"/>
        <v>149.7839574040029</v>
      </c>
      <c r="E16" s="41">
        <f t="shared" si="2"/>
        <v>7.0677419899153122</v>
      </c>
      <c r="F16" s="41">
        <f t="shared" si="3"/>
        <v>32.946497363587348</v>
      </c>
      <c r="G16" s="41">
        <f t="shared" si="1"/>
        <v>0</v>
      </c>
      <c r="H16" s="42">
        <f t="shared" si="1"/>
        <v>0</v>
      </c>
      <c r="I16" s="43">
        <f t="shared" si="4"/>
        <v>493.12863311842585</v>
      </c>
      <c r="K16" s="1">
        <v>0</v>
      </c>
    </row>
    <row r="17" spans="1:21" ht="13.5" customHeight="1">
      <c r="A17" s="29" t="s">
        <v>139</v>
      </c>
      <c r="B17" s="44">
        <f t="shared" si="2"/>
        <v>1911.0789511828423</v>
      </c>
      <c r="C17" s="44">
        <f t="shared" si="2"/>
        <v>1732.5177081466102</v>
      </c>
      <c r="D17" s="44">
        <f t="shared" si="2"/>
        <v>1506.5258813291132</v>
      </c>
      <c r="E17" s="44">
        <f t="shared" si="2"/>
        <v>116.08264680129923</v>
      </c>
      <c r="F17" s="44">
        <f t="shared" si="3"/>
        <v>0</v>
      </c>
      <c r="G17" s="44">
        <f t="shared" si="1"/>
        <v>0</v>
      </c>
      <c r="H17" s="45">
        <f t="shared" si="1"/>
        <v>0</v>
      </c>
      <c r="I17" s="40">
        <f t="shared" si="4"/>
        <v>5266.2051874598646</v>
      </c>
      <c r="K17" s="1">
        <v>0</v>
      </c>
    </row>
    <row r="18" spans="1:21" ht="13.5" customHeight="1">
      <c r="A18" s="28" t="s">
        <v>25</v>
      </c>
      <c r="B18" s="41">
        <f t="shared" si="2"/>
        <v>2053.0558794404424</v>
      </c>
      <c r="C18" s="41">
        <f t="shared" si="2"/>
        <v>17.928841420455658</v>
      </c>
      <c r="D18" s="41">
        <f t="shared" si="2"/>
        <v>4159.4151110387311</v>
      </c>
      <c r="E18" s="41">
        <f t="shared" si="2"/>
        <v>5860.9860478414239</v>
      </c>
      <c r="F18" s="41">
        <f t="shared" si="3"/>
        <v>1644.2111614870046</v>
      </c>
      <c r="G18" s="41">
        <f t="shared" si="1"/>
        <v>2423.6330052902908</v>
      </c>
      <c r="H18" s="42">
        <f t="shared" si="1"/>
        <v>201.19945220953551</v>
      </c>
      <c r="I18" s="43">
        <f t="shared" si="4"/>
        <v>16360.429498727884</v>
      </c>
      <c r="K18" s="1">
        <v>0</v>
      </c>
    </row>
    <row r="19" spans="1:21" ht="13.5" customHeight="1">
      <c r="A19" s="29" t="s">
        <v>24</v>
      </c>
      <c r="B19" s="44">
        <f t="shared" si="2"/>
        <v>608.26072513045347</v>
      </c>
      <c r="C19" s="44">
        <f t="shared" si="2"/>
        <v>2.750246220450054</v>
      </c>
      <c r="D19" s="44">
        <f t="shared" si="2"/>
        <v>95.350474179814682</v>
      </c>
      <c r="E19" s="44">
        <f t="shared" si="2"/>
        <v>0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706.36144553071824</v>
      </c>
      <c r="K19" s="1">
        <v>0</v>
      </c>
    </row>
    <row r="20" spans="1:21" ht="13.5" customHeight="1">
      <c r="A20" s="28" t="s">
        <v>56</v>
      </c>
      <c r="B20" s="41">
        <f t="shared" si="2"/>
        <v>4514.7566155034283</v>
      </c>
      <c r="C20" s="41">
        <f t="shared" si="2"/>
        <v>10.845671775345165</v>
      </c>
      <c r="D20" s="41">
        <f t="shared" si="2"/>
        <v>561.83516655522249</v>
      </c>
      <c r="E20" s="41">
        <f t="shared" si="2"/>
        <v>7.1848814447947177E-4</v>
      </c>
      <c r="F20" s="41">
        <f t="shared" si="3"/>
        <v>0.29526391176470584</v>
      </c>
      <c r="G20" s="41">
        <f t="shared" si="1"/>
        <v>0</v>
      </c>
      <c r="H20" s="42">
        <f t="shared" si="1"/>
        <v>0</v>
      </c>
      <c r="I20" s="43">
        <f t="shared" si="4"/>
        <v>5087.7334362339052</v>
      </c>
      <c r="K20" s="1">
        <v>0</v>
      </c>
    </row>
    <row r="21" spans="1:21" ht="13.5" customHeight="1">
      <c r="A21" s="29" t="s">
        <v>22</v>
      </c>
      <c r="B21" s="44">
        <f t="shared" si="2"/>
        <v>622.5045943797943</v>
      </c>
      <c r="C21" s="44">
        <f t="shared" si="2"/>
        <v>842.25907400494827</v>
      </c>
      <c r="D21" s="44">
        <f t="shared" si="2"/>
        <v>486.56213631959656</v>
      </c>
      <c r="E21" s="44">
        <f t="shared" si="2"/>
        <v>5.4653598009420987</v>
      </c>
      <c r="F21" s="44">
        <f t="shared" si="3"/>
        <v>68.246957931953091</v>
      </c>
      <c r="G21" s="44">
        <f t="shared" si="1"/>
        <v>0</v>
      </c>
      <c r="H21" s="45">
        <f t="shared" si="1"/>
        <v>0</v>
      </c>
      <c r="I21" s="40">
        <f t="shared" si="4"/>
        <v>2025.0381224372343</v>
      </c>
      <c r="K21" s="1">
        <v>0</v>
      </c>
    </row>
    <row r="22" spans="1:21" ht="13.5" customHeight="1">
      <c r="A22" s="28" t="s">
        <v>21</v>
      </c>
      <c r="B22" s="41">
        <f t="shared" si="2"/>
        <v>71.34664547493081</v>
      </c>
      <c r="C22" s="41">
        <f t="shared" si="2"/>
        <v>0</v>
      </c>
      <c r="D22" s="41">
        <f t="shared" si="2"/>
        <v>113.58346700306512</v>
      </c>
      <c r="E22" s="41">
        <f t="shared" si="2"/>
        <v>0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184.93011247799592</v>
      </c>
      <c r="K22" s="1">
        <v>0</v>
      </c>
    </row>
    <row r="23" spans="1:21" ht="13.5" customHeight="1">
      <c r="A23" s="30" t="s">
        <v>60</v>
      </c>
      <c r="B23" s="44">
        <f t="shared" si="2"/>
        <v>232.54263875454433</v>
      </c>
      <c r="C23" s="44">
        <f t="shared" si="2"/>
        <v>0</v>
      </c>
      <c r="D23" s="44">
        <f t="shared" si="2"/>
        <v>210.89912041821739</v>
      </c>
      <c r="E23" s="44">
        <f t="shared" si="2"/>
        <v>0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443.44175917276175</v>
      </c>
      <c r="K23" s="1">
        <v>0</v>
      </c>
    </row>
    <row r="24" spans="1:21" ht="13.5" customHeight="1">
      <c r="A24" s="57" t="s">
        <v>23</v>
      </c>
      <c r="B24" s="61">
        <f t="shared" ref="B24:E27" si="6">B50+B102</f>
        <v>232.54263875454433</v>
      </c>
      <c r="C24" s="61">
        <f t="shared" si="6"/>
        <v>0</v>
      </c>
      <c r="D24" s="61">
        <f t="shared" si="6"/>
        <v>210.89912041821739</v>
      </c>
      <c r="E24" s="61">
        <f t="shared" si="6"/>
        <v>0</v>
      </c>
      <c r="F24" s="61">
        <f t="shared" si="3"/>
        <v>0</v>
      </c>
      <c r="G24" s="61">
        <f t="shared" si="5"/>
        <v>0</v>
      </c>
      <c r="H24" s="62">
        <f t="shared" si="5"/>
        <v>0</v>
      </c>
      <c r="I24" s="63">
        <f t="shared" si="4"/>
        <v>443.44175917276175</v>
      </c>
      <c r="K24" s="1">
        <v>0</v>
      </c>
    </row>
    <row r="25" spans="1:21" ht="13.5" customHeight="1">
      <c r="A25" s="58" t="s">
        <v>19</v>
      </c>
      <c r="B25" s="64">
        <f t="shared" si="6"/>
        <v>0</v>
      </c>
      <c r="C25" s="64">
        <f t="shared" si="6"/>
        <v>0</v>
      </c>
      <c r="D25" s="64">
        <f t="shared" si="6"/>
        <v>0</v>
      </c>
      <c r="E25" s="64">
        <f t="shared" si="6"/>
        <v>0</v>
      </c>
      <c r="F25" s="64">
        <f t="shared" si="3"/>
        <v>0</v>
      </c>
      <c r="G25" s="64">
        <f t="shared" si="5"/>
        <v>0</v>
      </c>
      <c r="H25" s="65">
        <f t="shared" si="5"/>
        <v>0</v>
      </c>
      <c r="I25" s="66">
        <f t="shared" si="4"/>
        <v>0</v>
      </c>
      <c r="K25" s="1">
        <v>0</v>
      </c>
    </row>
    <row r="26" spans="1:21" ht="13.5" customHeight="1">
      <c r="A26" s="57" t="s">
        <v>20</v>
      </c>
      <c r="B26" s="61">
        <f t="shared" si="6"/>
        <v>0</v>
      </c>
      <c r="C26" s="61">
        <f t="shared" si="6"/>
        <v>0</v>
      </c>
      <c r="D26" s="61">
        <f t="shared" si="6"/>
        <v>0</v>
      </c>
      <c r="E26" s="61">
        <f t="shared" si="6"/>
        <v>0</v>
      </c>
      <c r="F26" s="61">
        <f t="shared" si="3"/>
        <v>0</v>
      </c>
      <c r="G26" s="61">
        <f t="shared" si="5"/>
        <v>0</v>
      </c>
      <c r="H26" s="62">
        <f t="shared" si="5"/>
        <v>0</v>
      </c>
      <c r="I26" s="63">
        <f t="shared" si="4"/>
        <v>0</v>
      </c>
      <c r="K26" s="1">
        <v>0</v>
      </c>
    </row>
    <row r="27" spans="1:21" ht="13.5" customHeight="1" thickBot="1">
      <c r="A27" s="59" t="s">
        <v>11</v>
      </c>
      <c r="B27" s="54">
        <f t="shared" si="6"/>
        <v>0</v>
      </c>
      <c r="C27" s="54">
        <f t="shared" si="6"/>
        <v>0</v>
      </c>
      <c r="D27" s="54">
        <f t="shared" si="6"/>
        <v>0</v>
      </c>
      <c r="E27" s="54">
        <f t="shared" si="6"/>
        <v>0</v>
      </c>
      <c r="F27" s="54">
        <f t="shared" si="3"/>
        <v>0</v>
      </c>
      <c r="G27" s="54">
        <f t="shared" si="5"/>
        <v>0</v>
      </c>
      <c r="H27" s="67">
        <f t="shared" si="5"/>
        <v>0</v>
      </c>
      <c r="I27" s="68">
        <f t="shared" si="4"/>
        <v>0</v>
      </c>
      <c r="K27" s="1">
        <v>0</v>
      </c>
    </row>
    <row r="28" spans="1:21" ht="13.5" customHeight="1">
      <c r="A28" s="35" t="s">
        <v>26</v>
      </c>
      <c r="B28" s="69">
        <f>SUM(B7:B23)</f>
        <v>22023.553378585559</v>
      </c>
      <c r="C28" s="69">
        <f>SUM(C7:C23)</f>
        <v>3224.4800286442014</v>
      </c>
      <c r="D28" s="69">
        <f t="shared" ref="D28:I28" si="7">SUM(D7:D23)</f>
        <v>10194.131829041167</v>
      </c>
      <c r="E28" s="69">
        <f t="shared" si="7"/>
        <v>6765.0649470774788</v>
      </c>
      <c r="F28" s="69">
        <f t="shared" si="7"/>
        <v>22354.41349217933</v>
      </c>
      <c r="G28" s="69">
        <f>SUM(G7:G23)</f>
        <v>2423.6330052902908</v>
      </c>
      <c r="H28" s="70">
        <f t="shared" si="7"/>
        <v>201.19945220953551</v>
      </c>
      <c r="I28" s="40">
        <f t="shared" si="7"/>
        <v>67186.476133027565</v>
      </c>
      <c r="J28" s="5">
        <f>+I28-I54-I80-I106</f>
        <v>0</v>
      </c>
      <c r="K28" s="1">
        <v>0</v>
      </c>
    </row>
    <row r="29" spans="1:21" s="8" customFormat="1" ht="15" thickBot="1">
      <c r="A29" s="32" t="s">
        <v>83</v>
      </c>
      <c r="B29" s="55">
        <f>B28/$I$28</f>
        <v>0.32779741766750004</v>
      </c>
      <c r="C29" s="55">
        <f t="shared" ref="C29:I29" si="8">C28/$I$28</f>
        <v>4.7992992254271685E-2</v>
      </c>
      <c r="D29" s="55">
        <f t="shared" si="8"/>
        <v>0.15172892545900216</v>
      </c>
      <c r="E29" s="55">
        <f t="shared" si="8"/>
        <v>0.10069087317041032</v>
      </c>
      <c r="F29" s="55">
        <f t="shared" si="8"/>
        <v>0.33272192230945619</v>
      </c>
      <c r="G29" s="55">
        <f t="shared" si="8"/>
        <v>3.607322700615459E-2</v>
      </c>
      <c r="H29" s="55">
        <f t="shared" si="8"/>
        <v>2.9946421332049853E-3</v>
      </c>
      <c r="I29" s="56">
        <f t="shared" si="8"/>
        <v>1</v>
      </c>
    </row>
    <row r="30" spans="1:21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1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U31" s="23"/>
    </row>
    <row r="32" spans="1:21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1" ht="13.5" customHeight="1">
      <c r="A33" s="27" t="s">
        <v>7</v>
      </c>
      <c r="B33" s="38">
        <f t="shared" ref="B33:E48" si="9">B111+B137+B163+B189+B215+B241+B267+B293+B319+B345+B371+B397+B423</f>
        <v>6.8857343299372903E-3</v>
      </c>
      <c r="C33" s="38">
        <f t="shared" si="9"/>
        <v>6.8857343299372903E-3</v>
      </c>
      <c r="D33" s="38">
        <f t="shared" si="9"/>
        <v>6.8857343299372903E-3</v>
      </c>
      <c r="E33" s="38">
        <f t="shared" si="9"/>
        <v>6.8857343299372903E-3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2.7542937319749161E-2</v>
      </c>
      <c r="K33" s="1">
        <v>0</v>
      </c>
    </row>
    <row r="34" spans="1:11" ht="13.5" customHeight="1">
      <c r="A34" s="28" t="s">
        <v>8</v>
      </c>
      <c r="B34" s="41">
        <f t="shared" si="9"/>
        <v>0</v>
      </c>
      <c r="C34" s="41">
        <f t="shared" si="9"/>
        <v>0</v>
      </c>
      <c r="D34" s="41">
        <f t="shared" si="9"/>
        <v>369.91920614417825</v>
      </c>
      <c r="E34" s="41">
        <f t="shared" si="9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1">SUM(B34:H34)</f>
        <v>369.91920614417825</v>
      </c>
      <c r="K34" s="1">
        <v>0</v>
      </c>
    </row>
    <row r="35" spans="1:11" ht="13.5" customHeight="1">
      <c r="A35" s="29" t="s">
        <v>10</v>
      </c>
      <c r="B35" s="44">
        <f t="shared" si="9"/>
        <v>1.2081149530785379E-3</v>
      </c>
      <c r="C35" s="44">
        <f t="shared" si="9"/>
        <v>0</v>
      </c>
      <c r="D35" s="44">
        <f t="shared" si="9"/>
        <v>444.31036759624197</v>
      </c>
      <c r="E35" s="44">
        <f t="shared" si="9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1"/>
        <v>444.31157571119508</v>
      </c>
      <c r="K35" s="1">
        <v>0</v>
      </c>
    </row>
    <row r="36" spans="1:11" ht="13.5" customHeight="1">
      <c r="A36" s="28" t="s">
        <v>52</v>
      </c>
      <c r="B36" s="41">
        <f t="shared" si="9"/>
        <v>0</v>
      </c>
      <c r="C36" s="41">
        <f t="shared" si="9"/>
        <v>0</v>
      </c>
      <c r="D36" s="41">
        <f t="shared" si="9"/>
        <v>370.23680000000007</v>
      </c>
      <c r="E36" s="41">
        <f t="shared" si="9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1"/>
        <v>370.23680000000007</v>
      </c>
      <c r="K36" s="1">
        <v>0</v>
      </c>
    </row>
    <row r="37" spans="1:11" ht="13.5" customHeight="1">
      <c r="A37" s="29" t="s">
        <v>16</v>
      </c>
      <c r="B37" s="44">
        <f t="shared" si="9"/>
        <v>377.6960396826027</v>
      </c>
      <c r="C37" s="44">
        <f t="shared" si="9"/>
        <v>478.80691976577066</v>
      </c>
      <c r="D37" s="44">
        <f t="shared" si="9"/>
        <v>958.51835225172215</v>
      </c>
      <c r="E37" s="44">
        <f t="shared" si="9"/>
        <v>3.4286380298445671E-4</v>
      </c>
      <c r="F37" s="457"/>
      <c r="G37" s="44">
        <f t="shared" si="10"/>
        <v>0</v>
      </c>
      <c r="H37" s="45">
        <f t="shared" si="10"/>
        <v>0</v>
      </c>
      <c r="I37" s="40">
        <f t="shared" si="11"/>
        <v>1815.0216545638982</v>
      </c>
      <c r="K37" s="1">
        <v>0</v>
      </c>
    </row>
    <row r="38" spans="1:11" ht="13.5" customHeight="1">
      <c r="A38" s="28" t="s">
        <v>64</v>
      </c>
      <c r="B38" s="41">
        <f t="shared" si="9"/>
        <v>69.941020865596045</v>
      </c>
      <c r="C38" s="41">
        <f t="shared" si="9"/>
        <v>10.273560394765227</v>
      </c>
      <c r="D38" s="41">
        <f t="shared" si="9"/>
        <v>36.421283427067102</v>
      </c>
      <c r="E38" s="41">
        <f t="shared" si="9"/>
        <v>5.3118382351579882E-2</v>
      </c>
      <c r="F38" s="457"/>
      <c r="G38" s="41">
        <f t="shared" si="10"/>
        <v>0</v>
      </c>
      <c r="H38" s="42">
        <f t="shared" si="10"/>
        <v>0</v>
      </c>
      <c r="I38" s="43">
        <f t="shared" si="11"/>
        <v>116.68898306977997</v>
      </c>
      <c r="K38" s="1">
        <v>0</v>
      </c>
    </row>
    <row r="39" spans="1:11" ht="13.5" customHeight="1">
      <c r="A39" s="29" t="s">
        <v>54</v>
      </c>
      <c r="B39" s="44">
        <f t="shared" si="9"/>
        <v>1.2517820955620512E-2</v>
      </c>
      <c r="C39" s="44">
        <f t="shared" si="9"/>
        <v>0.62277700102528488</v>
      </c>
      <c r="D39" s="44">
        <f t="shared" si="9"/>
        <v>1.9835080550364805</v>
      </c>
      <c r="E39" s="44">
        <f t="shared" si="9"/>
        <v>522.40874176391378</v>
      </c>
      <c r="F39" s="457"/>
      <c r="G39" s="44">
        <f t="shared" si="10"/>
        <v>0</v>
      </c>
      <c r="H39" s="45">
        <f t="shared" si="10"/>
        <v>0</v>
      </c>
      <c r="I39" s="40">
        <f t="shared" si="11"/>
        <v>525.02754464093118</v>
      </c>
      <c r="K39" s="1">
        <v>0</v>
      </c>
    </row>
    <row r="40" spans="1:11" ht="13.5" customHeight="1">
      <c r="A40" s="28" t="s">
        <v>12</v>
      </c>
      <c r="B40" s="41">
        <f t="shared" si="9"/>
        <v>3.6012548961267205E-3</v>
      </c>
      <c r="C40" s="41">
        <f t="shared" si="9"/>
        <v>9.574477927009882E-2</v>
      </c>
      <c r="D40" s="41">
        <f t="shared" si="9"/>
        <v>2.1909535233589216E-3</v>
      </c>
      <c r="E40" s="41">
        <f t="shared" si="9"/>
        <v>3.3607911421961956</v>
      </c>
      <c r="F40" s="457"/>
      <c r="G40" s="41">
        <f t="shared" si="10"/>
        <v>0</v>
      </c>
      <c r="H40" s="42">
        <f>H118+H144+H170+H196+H222+H248+H274+H300+H326+H352+H378+H404+H430</f>
        <v>0</v>
      </c>
      <c r="I40" s="43">
        <f>SUM(B40:H40)</f>
        <v>3.4623281298857802</v>
      </c>
      <c r="K40" s="1">
        <v>0</v>
      </c>
    </row>
    <row r="41" spans="1:11" ht="13.5" customHeight="1">
      <c r="A41" s="29" t="s">
        <v>55</v>
      </c>
      <c r="B41" s="44">
        <f t="shared" si="9"/>
        <v>0</v>
      </c>
      <c r="C41" s="44">
        <f t="shared" si="9"/>
        <v>0</v>
      </c>
      <c r="D41" s="44">
        <f t="shared" si="9"/>
        <v>0.95920000000000016</v>
      </c>
      <c r="E41" s="44">
        <f t="shared" si="9"/>
        <v>0</v>
      </c>
      <c r="F41" s="457"/>
      <c r="G41" s="44">
        <f t="shared" si="10"/>
        <v>0</v>
      </c>
      <c r="H41" s="45">
        <f t="shared" si="10"/>
        <v>0</v>
      </c>
      <c r="I41" s="40">
        <f t="shared" si="11"/>
        <v>0.95920000000000016</v>
      </c>
      <c r="K41" s="1">
        <v>0</v>
      </c>
    </row>
    <row r="42" spans="1:11" ht="13.5" customHeight="1">
      <c r="A42" s="28" t="s">
        <v>17</v>
      </c>
      <c r="B42" s="41">
        <f t="shared" si="9"/>
        <v>23.802124374548267</v>
      </c>
      <c r="C42" s="41">
        <f t="shared" si="9"/>
        <v>5.4928618082443261</v>
      </c>
      <c r="D42" s="41">
        <f t="shared" si="9"/>
        <v>120.75190134696045</v>
      </c>
      <c r="E42" s="41">
        <f t="shared" si="9"/>
        <v>3.8150166020542602</v>
      </c>
      <c r="F42" s="457"/>
      <c r="G42" s="41">
        <f t="shared" si="10"/>
        <v>0</v>
      </c>
      <c r="H42" s="42">
        <f t="shared" si="10"/>
        <v>0</v>
      </c>
      <c r="I42" s="43">
        <f t="shared" si="11"/>
        <v>153.86190413180731</v>
      </c>
      <c r="K42" s="1">
        <v>0</v>
      </c>
    </row>
    <row r="43" spans="1:11" ht="13.5" customHeight="1">
      <c r="A43" s="29" t="s">
        <v>139</v>
      </c>
      <c r="B43" s="44">
        <f t="shared" si="9"/>
        <v>449.34757322539531</v>
      </c>
      <c r="C43" s="44">
        <f t="shared" si="9"/>
        <v>1596.3118174183014</v>
      </c>
      <c r="D43" s="44">
        <f t="shared" si="9"/>
        <v>1291.7073716607817</v>
      </c>
      <c r="E43" s="44">
        <f t="shared" si="9"/>
        <v>95.165323784904089</v>
      </c>
      <c r="F43" s="457"/>
      <c r="G43" s="44">
        <f t="shared" si="10"/>
        <v>0</v>
      </c>
      <c r="H43" s="45">
        <f t="shared" si="10"/>
        <v>0</v>
      </c>
      <c r="I43" s="40">
        <f t="shared" si="11"/>
        <v>3432.5320860893826</v>
      </c>
      <c r="K43" s="1">
        <v>0</v>
      </c>
    </row>
    <row r="44" spans="1:11" ht="13.5" customHeight="1">
      <c r="A44" s="28" t="s">
        <v>25</v>
      </c>
      <c r="B44" s="41">
        <f t="shared" si="9"/>
        <v>162.80302201454398</v>
      </c>
      <c r="C44" s="41">
        <f t="shared" si="9"/>
        <v>17.850351896667242</v>
      </c>
      <c r="D44" s="41">
        <f t="shared" si="9"/>
        <v>1046.8519310625018</v>
      </c>
      <c r="E44" s="41">
        <f t="shared" si="9"/>
        <v>3194.5146072113248</v>
      </c>
      <c r="F44" s="457"/>
      <c r="G44" s="41">
        <f t="shared" si="10"/>
        <v>381.64353770909372</v>
      </c>
      <c r="H44" s="42">
        <f t="shared" si="10"/>
        <v>200.34471987994917</v>
      </c>
      <c r="I44" s="43">
        <f t="shared" si="11"/>
        <v>5004.0081697740816</v>
      </c>
      <c r="K44" s="1">
        <v>0</v>
      </c>
    </row>
    <row r="45" spans="1:11" ht="13.5" customHeight="1">
      <c r="A45" s="29" t="s">
        <v>24</v>
      </c>
      <c r="B45" s="44">
        <f t="shared" si="9"/>
        <v>56.04529966723198</v>
      </c>
      <c r="C45" s="44">
        <f t="shared" si="9"/>
        <v>1.7245728814381165</v>
      </c>
      <c r="D45" s="44">
        <f t="shared" si="9"/>
        <v>6.0230531115437937</v>
      </c>
      <c r="E45" s="44">
        <f t="shared" si="9"/>
        <v>0</v>
      </c>
      <c r="F45" s="457"/>
      <c r="G45" s="44">
        <f t="shared" si="10"/>
        <v>0</v>
      </c>
      <c r="H45" s="45">
        <f t="shared" si="10"/>
        <v>0</v>
      </c>
      <c r="I45" s="40">
        <f t="shared" si="11"/>
        <v>63.792925660213889</v>
      </c>
      <c r="K45" s="1">
        <v>0</v>
      </c>
    </row>
    <row r="46" spans="1:11" ht="13.5" customHeight="1">
      <c r="A46" s="28" t="s">
        <v>56</v>
      </c>
      <c r="B46" s="41">
        <f t="shared" si="9"/>
        <v>64.973863499996554</v>
      </c>
      <c r="C46" s="41">
        <f t="shared" si="9"/>
        <v>2.6011481455200993</v>
      </c>
      <c r="D46" s="41">
        <f t="shared" si="9"/>
        <v>6.6605390260361803</v>
      </c>
      <c r="E46" s="41">
        <f t="shared" si="9"/>
        <v>7.1848814447947177E-4</v>
      </c>
      <c r="F46" s="457"/>
      <c r="G46" s="41">
        <f t="shared" si="10"/>
        <v>0</v>
      </c>
      <c r="H46" s="42">
        <f t="shared" si="10"/>
        <v>0</v>
      </c>
      <c r="I46" s="43">
        <f t="shared" si="11"/>
        <v>74.236269159697315</v>
      </c>
      <c r="K46" s="1">
        <v>0</v>
      </c>
    </row>
    <row r="47" spans="1:11" ht="13.5" customHeight="1">
      <c r="A47" s="29" t="s">
        <v>22</v>
      </c>
      <c r="B47" s="44">
        <f t="shared" si="9"/>
        <v>297.74669557933606</v>
      </c>
      <c r="C47" s="44">
        <f t="shared" si="9"/>
        <v>842.25907400494827</v>
      </c>
      <c r="D47" s="44">
        <f t="shared" si="9"/>
        <v>462.91921519112788</v>
      </c>
      <c r="E47" s="44">
        <f t="shared" si="9"/>
        <v>5.4653598009420987</v>
      </c>
      <c r="F47" s="457"/>
      <c r="G47" s="44">
        <f t="shared" si="10"/>
        <v>0</v>
      </c>
      <c r="H47" s="45">
        <f t="shared" si="10"/>
        <v>0</v>
      </c>
      <c r="I47" s="40">
        <f t="shared" si="11"/>
        <v>1608.3903445763542</v>
      </c>
      <c r="K47" s="1">
        <v>0</v>
      </c>
    </row>
    <row r="48" spans="1:11" ht="13.5" customHeight="1">
      <c r="A48" s="28" t="s">
        <v>21</v>
      </c>
      <c r="B48" s="41">
        <f t="shared" si="9"/>
        <v>0.36363636363636365</v>
      </c>
      <c r="C48" s="41">
        <f t="shared" si="9"/>
        <v>0</v>
      </c>
      <c r="D48" s="41">
        <f t="shared" si="9"/>
        <v>112.27196664561153</v>
      </c>
      <c r="E48" s="41">
        <f t="shared" si="9"/>
        <v>0</v>
      </c>
      <c r="F48" s="457"/>
      <c r="G48" s="41">
        <f t="shared" si="10"/>
        <v>0</v>
      </c>
      <c r="H48" s="42">
        <f t="shared" si="10"/>
        <v>0</v>
      </c>
      <c r="I48" s="43">
        <f t="shared" si="11"/>
        <v>112.63560300924789</v>
      </c>
      <c r="K48" s="1">
        <v>0</v>
      </c>
    </row>
    <row r="49" spans="1:11" ht="13.5" customHeight="1">
      <c r="A49" s="30" t="s">
        <v>60</v>
      </c>
      <c r="B49" s="44">
        <f t="shared" ref="B49:E53" si="12">B127+B153+B179+B205+B231+B257+B283+B309+B335+B361+B387+B413+B439</f>
        <v>0</v>
      </c>
      <c r="C49" s="44">
        <f t="shared" si="12"/>
        <v>0</v>
      </c>
      <c r="D49" s="44">
        <f t="shared" si="12"/>
        <v>0</v>
      </c>
      <c r="E49" s="44">
        <f t="shared" si="12"/>
        <v>0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1"/>
        <v>0</v>
      </c>
      <c r="K49" s="1">
        <v>0</v>
      </c>
    </row>
    <row r="50" spans="1:11" ht="13.5" customHeight="1">
      <c r="A50" s="57" t="s">
        <v>23</v>
      </c>
      <c r="B50" s="61">
        <f t="shared" si="12"/>
        <v>0</v>
      </c>
      <c r="C50" s="61">
        <f t="shared" si="12"/>
        <v>0</v>
      </c>
      <c r="D50" s="61">
        <f t="shared" si="12"/>
        <v>0</v>
      </c>
      <c r="E50" s="61">
        <f t="shared" si="12"/>
        <v>0</v>
      </c>
      <c r="F50" s="457"/>
      <c r="G50" s="61">
        <f t="shared" si="13"/>
        <v>0</v>
      </c>
      <c r="H50" s="62">
        <f t="shared" si="13"/>
        <v>0</v>
      </c>
      <c r="I50" s="63">
        <f t="shared" si="11"/>
        <v>0</v>
      </c>
      <c r="K50" s="1">
        <v>0</v>
      </c>
    </row>
    <row r="51" spans="1:11" ht="13.5" customHeight="1">
      <c r="A51" s="58" t="s">
        <v>19</v>
      </c>
      <c r="B51" s="64">
        <f t="shared" si="12"/>
        <v>0</v>
      </c>
      <c r="C51" s="64">
        <f t="shared" si="12"/>
        <v>0</v>
      </c>
      <c r="D51" s="64">
        <f t="shared" si="12"/>
        <v>0</v>
      </c>
      <c r="E51" s="64">
        <f t="shared" si="12"/>
        <v>0</v>
      </c>
      <c r="F51" s="457"/>
      <c r="G51" s="64">
        <f t="shared" si="13"/>
        <v>0</v>
      </c>
      <c r="H51" s="65">
        <f t="shared" si="13"/>
        <v>0</v>
      </c>
      <c r="I51" s="66">
        <f t="shared" si="11"/>
        <v>0</v>
      </c>
      <c r="K51" s="1">
        <v>0</v>
      </c>
    </row>
    <row r="52" spans="1:11" ht="13.5" customHeight="1">
      <c r="A52" s="57" t="s">
        <v>20</v>
      </c>
      <c r="B52" s="61">
        <f t="shared" si="12"/>
        <v>0</v>
      </c>
      <c r="C52" s="61">
        <f t="shared" si="12"/>
        <v>0</v>
      </c>
      <c r="D52" s="61">
        <f t="shared" si="12"/>
        <v>0</v>
      </c>
      <c r="E52" s="61">
        <f t="shared" si="12"/>
        <v>0</v>
      </c>
      <c r="F52" s="457"/>
      <c r="G52" s="61">
        <f t="shared" si="13"/>
        <v>0</v>
      </c>
      <c r="H52" s="62">
        <f t="shared" si="13"/>
        <v>0</v>
      </c>
      <c r="I52" s="63">
        <f t="shared" si="11"/>
        <v>0</v>
      </c>
      <c r="K52" s="1">
        <v>0</v>
      </c>
    </row>
    <row r="53" spans="1:11" ht="13.5" customHeight="1" thickBot="1">
      <c r="A53" s="59" t="s">
        <v>11</v>
      </c>
      <c r="B53" s="54">
        <f t="shared" si="12"/>
        <v>0</v>
      </c>
      <c r="C53" s="54">
        <f t="shared" si="12"/>
        <v>0</v>
      </c>
      <c r="D53" s="54">
        <f t="shared" si="12"/>
        <v>0</v>
      </c>
      <c r="E53" s="54">
        <f t="shared" si="12"/>
        <v>0</v>
      </c>
      <c r="F53" s="458"/>
      <c r="G53" s="54">
        <f t="shared" si="13"/>
        <v>0</v>
      </c>
      <c r="H53" s="67">
        <f t="shared" si="13"/>
        <v>0</v>
      </c>
      <c r="I53" s="68">
        <f t="shared" si="11"/>
        <v>0</v>
      </c>
      <c r="K53" s="1">
        <v>0</v>
      </c>
    </row>
    <row r="54" spans="1:11" ht="13.5" customHeight="1">
      <c r="A54" s="35" t="s">
        <v>26</v>
      </c>
      <c r="B54" s="69">
        <f>SUM(B33:B49)</f>
        <v>1502.7434881980219</v>
      </c>
      <c r="C54" s="69">
        <f>SUM(C33:C49)</f>
        <v>2956.0457138302809</v>
      </c>
      <c r="D54" s="69">
        <f>SUM(D33:D49)</f>
        <v>5229.5437722066627</v>
      </c>
      <c r="E54" s="69">
        <f t="shared" ref="E54:I54" si="14">SUM(E33:E49)</f>
        <v>3824.7909057739644</v>
      </c>
      <c r="F54" s="69">
        <f t="shared" si="14"/>
        <v>0</v>
      </c>
      <c r="G54" s="69">
        <f t="shared" si="14"/>
        <v>381.64353770909372</v>
      </c>
      <c r="H54" s="70">
        <f t="shared" si="14"/>
        <v>200.34471987994917</v>
      </c>
      <c r="I54" s="40">
        <f t="shared" si="14"/>
        <v>14095.112137597973</v>
      </c>
      <c r="K54" s="1">
        <v>0</v>
      </c>
    </row>
    <row r="55" spans="1:11" s="13" customFormat="1" ht="15" thickBot="1">
      <c r="A55" s="32" t="s">
        <v>83</v>
      </c>
      <c r="B55" s="49">
        <f>B54/$I$54</f>
        <v>0.10661451101119887</v>
      </c>
      <c r="C55" s="49">
        <f t="shared" ref="C55:I55" si="15">C54/$I$54</f>
        <v>0.20972133353555833</v>
      </c>
      <c r="D55" s="49">
        <f t="shared" si="15"/>
        <v>0.37101824527221239</v>
      </c>
      <c r="E55" s="49">
        <f t="shared" si="15"/>
        <v>0.27135583374122546</v>
      </c>
      <c r="F55" s="49">
        <f t="shared" si="15"/>
        <v>0</v>
      </c>
      <c r="G55" s="49">
        <f t="shared" si="15"/>
        <v>2.7076303755759389E-2</v>
      </c>
      <c r="H55" s="71">
        <f t="shared" si="15"/>
        <v>1.4213772684045566E-2</v>
      </c>
      <c r="I55" s="50">
        <f t="shared" si="15"/>
        <v>1</v>
      </c>
      <c r="J55" s="5"/>
    </row>
    <row r="56" spans="1:11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1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1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1" ht="13.5" customHeight="1">
      <c r="A59" s="27" t="s">
        <v>7</v>
      </c>
      <c r="B59" s="393"/>
      <c r="C59" s="399"/>
      <c r="D59" s="399"/>
      <c r="E59" s="394"/>
      <c r="F59" s="38">
        <f>+F449+F475+F501+F527+F553</f>
        <v>9.7316002021921371</v>
      </c>
      <c r="G59" s="393"/>
      <c r="H59" s="394"/>
      <c r="I59" s="40">
        <f t="shared" ref="I59:I79" si="16">SUM(B59:H59)</f>
        <v>9.7316002021921371</v>
      </c>
      <c r="K59" s="1">
        <v>0</v>
      </c>
    </row>
    <row r="60" spans="1:11" ht="13.5" customHeight="1">
      <c r="A60" s="28" t="s">
        <v>8</v>
      </c>
      <c r="B60" s="395"/>
      <c r="C60" s="400"/>
      <c r="D60" s="400"/>
      <c r="E60" s="396"/>
      <c r="F60" s="41">
        <f t="shared" ref="F60:F79" si="17">+F450+F476+F502+F528+F554</f>
        <v>0</v>
      </c>
      <c r="G60" s="395"/>
      <c r="H60" s="396"/>
      <c r="I60" s="43">
        <f t="shared" si="16"/>
        <v>0</v>
      </c>
      <c r="K60" s="1">
        <v>0</v>
      </c>
    </row>
    <row r="61" spans="1:11" ht="13.5" customHeight="1">
      <c r="A61" s="29" t="s">
        <v>10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6"/>
        <v>0</v>
      </c>
      <c r="K61" s="1">
        <v>0</v>
      </c>
    </row>
    <row r="62" spans="1:11" ht="13.5" customHeight="1">
      <c r="A62" s="28" t="s">
        <v>52</v>
      </c>
      <c r="B62" s="395"/>
      <c r="C62" s="400"/>
      <c r="D62" s="400"/>
      <c r="E62" s="396"/>
      <c r="F62" s="41">
        <f>+F452+F478+F504+F530+F556</f>
        <v>0</v>
      </c>
      <c r="G62" s="395"/>
      <c r="H62" s="396"/>
      <c r="I62" s="43">
        <f t="shared" si="16"/>
        <v>0</v>
      </c>
      <c r="K62" s="1">
        <v>0</v>
      </c>
    </row>
    <row r="63" spans="1:11" ht="13.5" customHeight="1">
      <c r="A63" s="29" t="s">
        <v>16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6"/>
        <v>0</v>
      </c>
      <c r="K63" s="1">
        <v>0</v>
      </c>
    </row>
    <row r="64" spans="1:11" ht="13.5" customHeight="1">
      <c r="A64" s="28" t="s">
        <v>64</v>
      </c>
      <c r="B64" s="395"/>
      <c r="C64" s="400"/>
      <c r="D64" s="400"/>
      <c r="E64" s="396"/>
      <c r="F64" s="41">
        <f t="shared" si="17"/>
        <v>0</v>
      </c>
      <c r="G64" s="395"/>
      <c r="H64" s="396"/>
      <c r="I64" s="43">
        <f t="shared" si="16"/>
        <v>0</v>
      </c>
      <c r="K64" s="1">
        <v>0</v>
      </c>
    </row>
    <row r="65" spans="1:11" ht="13.5" customHeight="1">
      <c r="A65" s="29" t="s">
        <v>54</v>
      </c>
      <c r="B65" s="395"/>
      <c r="C65" s="400"/>
      <c r="D65" s="400"/>
      <c r="E65" s="396"/>
      <c r="F65" s="44">
        <f t="shared" si="17"/>
        <v>12370.015697502678</v>
      </c>
      <c r="G65" s="395"/>
      <c r="H65" s="396"/>
      <c r="I65" s="40">
        <f t="shared" si="16"/>
        <v>12370.015697502678</v>
      </c>
      <c r="K65" s="1">
        <v>0</v>
      </c>
    </row>
    <row r="66" spans="1:11" ht="13.5" customHeight="1">
      <c r="A66" s="28" t="s">
        <v>12</v>
      </c>
      <c r="B66" s="395"/>
      <c r="C66" s="400"/>
      <c r="D66" s="400"/>
      <c r="E66" s="396"/>
      <c r="F66" s="41">
        <f t="shared" si="17"/>
        <v>6345.0929106912481</v>
      </c>
      <c r="G66" s="395"/>
      <c r="H66" s="396"/>
      <c r="I66" s="43">
        <f>SUM(B66:H66)</f>
        <v>6345.0929106912481</v>
      </c>
      <c r="K66" s="1">
        <v>0</v>
      </c>
    </row>
    <row r="67" spans="1:11" ht="13.5" customHeight="1">
      <c r="A67" s="29" t="s">
        <v>55</v>
      </c>
      <c r="B67" s="395"/>
      <c r="C67" s="400"/>
      <c r="D67" s="400"/>
      <c r="E67" s="396"/>
      <c r="F67" s="44">
        <f t="shared" si="17"/>
        <v>1260.0558369136068</v>
      </c>
      <c r="G67" s="395"/>
      <c r="H67" s="396"/>
      <c r="I67" s="40">
        <f t="shared" si="16"/>
        <v>1260.0558369136068</v>
      </c>
      <c r="K67" s="1">
        <v>0</v>
      </c>
    </row>
    <row r="68" spans="1:11" ht="13.5" customHeight="1">
      <c r="A68" s="28" t="s">
        <v>17</v>
      </c>
      <c r="B68" s="395"/>
      <c r="C68" s="400"/>
      <c r="D68" s="400"/>
      <c r="E68" s="396"/>
      <c r="F68" s="41">
        <f t="shared" si="17"/>
        <v>32.946497363587348</v>
      </c>
      <c r="G68" s="395"/>
      <c r="H68" s="396"/>
      <c r="I68" s="43">
        <f t="shared" si="16"/>
        <v>32.946497363587348</v>
      </c>
      <c r="K68" s="1">
        <v>0</v>
      </c>
    </row>
    <row r="69" spans="1:11" ht="13.5" customHeight="1">
      <c r="A69" s="29" t="s">
        <v>139</v>
      </c>
      <c r="B69" s="395"/>
      <c r="C69" s="400"/>
      <c r="D69" s="400"/>
      <c r="E69" s="396"/>
      <c r="F69" s="44">
        <f t="shared" si="17"/>
        <v>0</v>
      </c>
      <c r="G69" s="395"/>
      <c r="H69" s="396"/>
      <c r="I69" s="40">
        <f>SUM(B69:H69)</f>
        <v>0</v>
      </c>
      <c r="K69" s="1">
        <v>0</v>
      </c>
    </row>
    <row r="70" spans="1:11" ht="13.5" customHeight="1">
      <c r="A70" s="28" t="s">
        <v>25</v>
      </c>
      <c r="B70" s="395"/>
      <c r="C70" s="400"/>
      <c r="D70" s="400"/>
      <c r="E70" s="396"/>
      <c r="F70" s="41">
        <f t="shared" si="17"/>
        <v>1644.2111614870046</v>
      </c>
      <c r="G70" s="395"/>
      <c r="H70" s="396"/>
      <c r="I70" s="43">
        <f t="shared" si="16"/>
        <v>1644.2111614870046</v>
      </c>
      <c r="K70" s="1">
        <v>0</v>
      </c>
    </row>
    <row r="71" spans="1:11" ht="13.5" customHeight="1">
      <c r="A71" s="29" t="s">
        <v>24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6"/>
        <v>0</v>
      </c>
      <c r="K71" s="1">
        <v>0</v>
      </c>
    </row>
    <row r="72" spans="1:11" ht="13.5" customHeight="1">
      <c r="A72" s="28" t="s">
        <v>56</v>
      </c>
      <c r="B72" s="395"/>
      <c r="C72" s="400"/>
      <c r="D72" s="400"/>
      <c r="E72" s="396"/>
      <c r="F72" s="41">
        <f t="shared" si="17"/>
        <v>0.29526391176470584</v>
      </c>
      <c r="G72" s="395"/>
      <c r="H72" s="396"/>
      <c r="I72" s="43">
        <f t="shared" si="16"/>
        <v>0.29526391176470584</v>
      </c>
      <c r="K72" s="1">
        <v>0</v>
      </c>
    </row>
    <row r="73" spans="1:11" ht="13.5" customHeight="1">
      <c r="A73" s="29" t="s">
        <v>22</v>
      </c>
      <c r="B73" s="395"/>
      <c r="C73" s="400"/>
      <c r="D73" s="400"/>
      <c r="E73" s="396"/>
      <c r="F73" s="52">
        <f t="shared" si="17"/>
        <v>67.304796520946667</v>
      </c>
      <c r="G73" s="395"/>
      <c r="H73" s="396"/>
      <c r="I73" s="40">
        <f t="shared" si="16"/>
        <v>67.304796520946667</v>
      </c>
      <c r="K73" s="1">
        <v>0</v>
      </c>
    </row>
    <row r="74" spans="1:11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6"/>
        <v>0</v>
      </c>
      <c r="K74" s="1">
        <v>0</v>
      </c>
    </row>
    <row r="75" spans="1:11" ht="13.5" customHeight="1">
      <c r="A75" s="30" t="s">
        <v>60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6"/>
        <v>0</v>
      </c>
      <c r="K75" s="1">
        <v>0</v>
      </c>
    </row>
    <row r="76" spans="1:11" ht="13.5" customHeight="1">
      <c r="A76" s="57" t="s">
        <v>23</v>
      </c>
      <c r="B76" s="395"/>
      <c r="C76" s="400"/>
      <c r="D76" s="400"/>
      <c r="E76" s="396"/>
      <c r="F76" s="61">
        <f t="shared" si="17"/>
        <v>0</v>
      </c>
      <c r="G76" s="395"/>
      <c r="H76" s="396"/>
      <c r="I76" s="63">
        <f t="shared" si="16"/>
        <v>0</v>
      </c>
      <c r="K76" s="1">
        <v>0</v>
      </c>
    </row>
    <row r="77" spans="1:11" ht="13.5" customHeight="1">
      <c r="A77" s="58" t="s">
        <v>19</v>
      </c>
      <c r="B77" s="395"/>
      <c r="C77" s="400"/>
      <c r="D77" s="400"/>
      <c r="E77" s="396"/>
      <c r="F77" s="64">
        <f t="shared" si="17"/>
        <v>0</v>
      </c>
      <c r="G77" s="395"/>
      <c r="H77" s="396"/>
      <c r="I77" s="66">
        <f t="shared" si="16"/>
        <v>0</v>
      </c>
      <c r="K77" s="1">
        <v>0</v>
      </c>
    </row>
    <row r="78" spans="1:11" ht="13.5" customHeight="1">
      <c r="A78" s="57" t="s">
        <v>20</v>
      </c>
      <c r="B78" s="395"/>
      <c r="C78" s="400"/>
      <c r="D78" s="400"/>
      <c r="E78" s="396"/>
      <c r="F78" s="61">
        <f t="shared" si="17"/>
        <v>0</v>
      </c>
      <c r="G78" s="395"/>
      <c r="H78" s="396"/>
      <c r="I78" s="63">
        <f t="shared" si="16"/>
        <v>0</v>
      </c>
      <c r="K78" s="1">
        <v>0</v>
      </c>
    </row>
    <row r="79" spans="1:11" ht="13.5" customHeight="1" thickBot="1">
      <c r="A79" s="59" t="s">
        <v>11</v>
      </c>
      <c r="B79" s="397"/>
      <c r="C79" s="401"/>
      <c r="D79" s="401"/>
      <c r="E79" s="398"/>
      <c r="F79" s="54">
        <f t="shared" si="17"/>
        <v>0</v>
      </c>
      <c r="G79" s="397"/>
      <c r="H79" s="398"/>
      <c r="I79" s="68">
        <f t="shared" si="16"/>
        <v>0</v>
      </c>
      <c r="K79" s="1">
        <v>0</v>
      </c>
    </row>
    <row r="80" spans="1:11" ht="13.5" customHeight="1">
      <c r="A80" s="35" t="s">
        <v>26</v>
      </c>
      <c r="B80" s="69">
        <v>0</v>
      </c>
      <c r="C80" s="69">
        <v>0</v>
      </c>
      <c r="D80" s="69">
        <v>0</v>
      </c>
      <c r="E80" s="69">
        <v>0</v>
      </c>
      <c r="F80" s="69">
        <f>SUM(F59:F75)</f>
        <v>21729.653764593029</v>
      </c>
      <c r="G80" s="69">
        <v>0</v>
      </c>
      <c r="H80" s="70">
        <v>0</v>
      </c>
      <c r="I80" s="69">
        <f>SUM(I59:I75)</f>
        <v>21729.653764593029</v>
      </c>
      <c r="K80" s="1">
        <v>0</v>
      </c>
    </row>
    <row r="81" spans="1:11" s="14" customFormat="1" ht="15" thickBot="1">
      <c r="A81" s="32" t="s">
        <v>83</v>
      </c>
      <c r="B81" s="49">
        <f>B80/$I$80</f>
        <v>0</v>
      </c>
      <c r="C81" s="49">
        <f t="shared" ref="C81:I81" si="18">C80/$I$80</f>
        <v>0</v>
      </c>
      <c r="D81" s="49">
        <f t="shared" si="18"/>
        <v>0</v>
      </c>
      <c r="E81" s="49">
        <f t="shared" si="18"/>
        <v>0</v>
      </c>
      <c r="F81" s="49">
        <f t="shared" si="18"/>
        <v>1</v>
      </c>
      <c r="G81" s="49">
        <f t="shared" si="18"/>
        <v>0</v>
      </c>
      <c r="H81" s="49">
        <f t="shared" si="18"/>
        <v>0</v>
      </c>
      <c r="I81" s="50">
        <f t="shared" si="18"/>
        <v>1</v>
      </c>
      <c r="J81" s="5"/>
    </row>
    <row r="82" spans="1:11" ht="15" thickBot="1">
      <c r="A82" s="33"/>
      <c r="B82" s="33"/>
      <c r="C82" s="33"/>
      <c r="D82" s="33"/>
      <c r="E82" s="33"/>
      <c r="F82" s="295">
        <f>+F80-F470-F496-F522-F548-F574</f>
        <v>-3.1832314562052488E-12</v>
      </c>
      <c r="G82" s="295"/>
      <c r="H82" s="295"/>
      <c r="I82" s="295">
        <f>+I80-I470-I496-I522-I548-I574</f>
        <v>-3.1832314562052488E-12</v>
      </c>
    </row>
    <row r="83" spans="1:1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1" ht="15">
      <c r="A85" s="27" t="s">
        <v>7</v>
      </c>
      <c r="B85" s="38">
        <f>+B579+B605+B631</f>
        <v>72.853355968997477</v>
      </c>
      <c r="C85" s="38">
        <f t="shared" ref="C85:H85" si="19">+C579+C605+C631</f>
        <v>0</v>
      </c>
      <c r="D85" s="38">
        <f t="shared" si="19"/>
        <v>11.371175388601879</v>
      </c>
      <c r="E85" s="38">
        <f t="shared" si="19"/>
        <v>0</v>
      </c>
      <c r="F85" s="38">
        <f t="shared" si="19"/>
        <v>0</v>
      </c>
      <c r="G85" s="38">
        <f t="shared" si="19"/>
        <v>0</v>
      </c>
      <c r="H85" s="39">
        <f t="shared" si="19"/>
        <v>0</v>
      </c>
      <c r="I85" s="40">
        <f>SUM(B85:H85)</f>
        <v>84.224531357599361</v>
      </c>
      <c r="K85" s="1">
        <v>0</v>
      </c>
    </row>
    <row r="86" spans="1:11" ht="15">
      <c r="A86" s="28" t="s">
        <v>8</v>
      </c>
      <c r="B86" s="41">
        <f t="shared" ref="B86:H101" si="20">+B580+B606+B632</f>
        <v>172.60129482777731</v>
      </c>
      <c r="C86" s="41">
        <f t="shared" si="20"/>
        <v>0</v>
      </c>
      <c r="D86" s="41">
        <f t="shared" si="20"/>
        <v>15.407535091807143</v>
      </c>
      <c r="E86" s="41">
        <f t="shared" si="20"/>
        <v>0</v>
      </c>
      <c r="F86" s="41">
        <f t="shared" si="20"/>
        <v>0</v>
      </c>
      <c r="G86" s="41">
        <f t="shared" si="20"/>
        <v>0</v>
      </c>
      <c r="H86" s="42">
        <f t="shared" si="20"/>
        <v>0</v>
      </c>
      <c r="I86" s="43">
        <f t="shared" ref="I86:I105" si="21">SUM(B86:H86)</f>
        <v>188.00882991958446</v>
      </c>
      <c r="K86" s="1">
        <v>0</v>
      </c>
    </row>
    <row r="87" spans="1:11" ht="15">
      <c r="A87" s="29" t="s">
        <v>10</v>
      </c>
      <c r="B87" s="44">
        <f t="shared" si="20"/>
        <v>171.35752428695466</v>
      </c>
      <c r="C87" s="44">
        <f t="shared" si="20"/>
        <v>0</v>
      </c>
      <c r="D87" s="44">
        <f t="shared" si="20"/>
        <v>10.179254197571167</v>
      </c>
      <c r="E87" s="44">
        <f t="shared" si="20"/>
        <v>0</v>
      </c>
      <c r="F87" s="44">
        <f t="shared" si="20"/>
        <v>0</v>
      </c>
      <c r="G87" s="44">
        <f t="shared" si="20"/>
        <v>0</v>
      </c>
      <c r="H87" s="45">
        <f t="shared" si="20"/>
        <v>0</v>
      </c>
      <c r="I87" s="40">
        <f t="shared" si="21"/>
        <v>181.53677848452583</v>
      </c>
      <c r="K87" s="1">
        <v>0</v>
      </c>
    </row>
    <row r="88" spans="1:11" ht="15">
      <c r="A88" s="28" t="s">
        <v>52</v>
      </c>
      <c r="B88" s="41">
        <f t="shared" si="20"/>
        <v>0</v>
      </c>
      <c r="C88" s="41">
        <f t="shared" si="20"/>
        <v>0</v>
      </c>
      <c r="D88" s="41">
        <f t="shared" si="20"/>
        <v>0</v>
      </c>
      <c r="E88" s="41">
        <f t="shared" si="20"/>
        <v>0</v>
      </c>
      <c r="F88" s="41">
        <f t="shared" si="20"/>
        <v>0</v>
      </c>
      <c r="G88" s="41">
        <f t="shared" si="20"/>
        <v>0</v>
      </c>
      <c r="H88" s="42">
        <f t="shared" si="20"/>
        <v>0</v>
      </c>
      <c r="I88" s="43">
        <f t="shared" si="21"/>
        <v>0</v>
      </c>
      <c r="K88" s="1">
        <v>0</v>
      </c>
    </row>
    <row r="89" spans="1:11" ht="15">
      <c r="A89" s="29" t="s">
        <v>16</v>
      </c>
      <c r="B89" s="44">
        <f t="shared" si="20"/>
        <v>2460.5056761057622</v>
      </c>
      <c r="C89" s="44">
        <f t="shared" si="20"/>
        <v>90.19945837977501</v>
      </c>
      <c r="D89" s="44">
        <f t="shared" si="20"/>
        <v>155.92876897338476</v>
      </c>
      <c r="E89" s="44">
        <f t="shared" si="20"/>
        <v>42.614093284485129</v>
      </c>
      <c r="F89" s="44">
        <f t="shared" si="20"/>
        <v>0</v>
      </c>
      <c r="G89" s="44">
        <f t="shared" si="20"/>
        <v>0</v>
      </c>
      <c r="H89" s="45">
        <f t="shared" si="20"/>
        <v>0</v>
      </c>
      <c r="I89" s="40">
        <f t="shared" si="21"/>
        <v>2749.2479967434069</v>
      </c>
      <c r="K89" s="1">
        <v>0</v>
      </c>
    </row>
    <row r="90" spans="1:11" ht="15">
      <c r="A90" s="28" t="s">
        <v>64</v>
      </c>
      <c r="B90" s="41">
        <f t="shared" si="20"/>
        <v>8388.118746289194</v>
      </c>
      <c r="C90" s="41">
        <f t="shared" si="20"/>
        <v>31.426716417377424</v>
      </c>
      <c r="D90" s="41">
        <f t="shared" si="20"/>
        <v>534.69889057207604</v>
      </c>
      <c r="E90" s="41">
        <f t="shared" si="20"/>
        <v>0</v>
      </c>
      <c r="F90" s="41">
        <f t="shared" si="20"/>
        <v>0</v>
      </c>
      <c r="G90" s="41">
        <f t="shared" si="20"/>
        <v>0</v>
      </c>
      <c r="H90" s="42">
        <f t="shared" si="20"/>
        <v>0</v>
      </c>
      <c r="I90" s="43">
        <f t="shared" si="21"/>
        <v>8954.2443532786474</v>
      </c>
      <c r="K90" s="1">
        <v>0</v>
      </c>
    </row>
    <row r="91" spans="1:11" ht="15">
      <c r="A91" s="29" t="s">
        <v>54</v>
      </c>
      <c r="B91" s="44">
        <f t="shared" si="20"/>
        <v>0</v>
      </c>
      <c r="C91" s="44">
        <f t="shared" si="20"/>
        <v>0.32544601025779935</v>
      </c>
      <c r="D91" s="44">
        <f t="shared" si="20"/>
        <v>0.18751545160459662</v>
      </c>
      <c r="E91" s="44">
        <f t="shared" si="20"/>
        <v>103.26881785173299</v>
      </c>
      <c r="F91" s="44">
        <f t="shared" si="20"/>
        <v>623.81756617529788</v>
      </c>
      <c r="G91" s="44">
        <f t="shared" si="20"/>
        <v>0</v>
      </c>
      <c r="H91" s="45">
        <f t="shared" si="20"/>
        <v>0</v>
      </c>
      <c r="I91" s="40">
        <f t="shared" si="21"/>
        <v>727.59934548889328</v>
      </c>
      <c r="K91" s="1">
        <v>0</v>
      </c>
    </row>
    <row r="92" spans="1:11" ht="15">
      <c r="A92" s="28" t="s">
        <v>12</v>
      </c>
      <c r="B92" s="41">
        <f t="shared" si="20"/>
        <v>0</v>
      </c>
      <c r="C92" s="41">
        <f t="shared" si="20"/>
        <v>0</v>
      </c>
      <c r="D92" s="41">
        <f t="shared" si="20"/>
        <v>4.5580956259114992E-2</v>
      </c>
      <c r="E92" s="41">
        <f t="shared" si="20"/>
        <v>24.906215743813167</v>
      </c>
      <c r="F92" s="41">
        <f t="shared" si="20"/>
        <v>0</v>
      </c>
      <c r="G92" s="41">
        <f t="shared" si="20"/>
        <v>0</v>
      </c>
      <c r="H92" s="42">
        <f t="shared" si="20"/>
        <v>0</v>
      </c>
      <c r="I92" s="43">
        <f t="shared" si="21"/>
        <v>24.951796700072283</v>
      </c>
      <c r="K92" s="1">
        <v>0</v>
      </c>
    </row>
    <row r="93" spans="1:11" ht="15">
      <c r="A93" s="29" t="s">
        <v>55</v>
      </c>
      <c r="B93" s="44">
        <f t="shared" si="20"/>
        <v>0</v>
      </c>
      <c r="C93" s="44">
        <f t="shared" si="20"/>
        <v>0</v>
      </c>
      <c r="D93" s="44">
        <f t="shared" si="20"/>
        <v>0</v>
      </c>
      <c r="E93" s="44">
        <f t="shared" si="20"/>
        <v>78.843425389128626</v>
      </c>
      <c r="F93" s="44">
        <f t="shared" si="20"/>
        <v>0</v>
      </c>
      <c r="G93" s="44">
        <f t="shared" si="20"/>
        <v>0</v>
      </c>
      <c r="H93" s="45">
        <f t="shared" si="20"/>
        <v>0</v>
      </c>
      <c r="I93" s="40">
        <f t="shared" si="21"/>
        <v>78.843425389128626</v>
      </c>
      <c r="K93" s="1">
        <v>0</v>
      </c>
    </row>
    <row r="94" spans="1:11" ht="15">
      <c r="A94" s="28" t="s">
        <v>17</v>
      </c>
      <c r="B94" s="41">
        <f t="shared" si="20"/>
        <v>273.10733339255125</v>
      </c>
      <c r="C94" s="41">
        <f t="shared" si="20"/>
        <v>0.92811678557647914</v>
      </c>
      <c r="D94" s="41">
        <f t="shared" si="20"/>
        <v>29.032056057042443</v>
      </c>
      <c r="E94" s="41">
        <f t="shared" si="20"/>
        <v>3.2527253878610516</v>
      </c>
      <c r="F94" s="41">
        <f t="shared" si="20"/>
        <v>0</v>
      </c>
      <c r="G94" s="41">
        <f t="shared" si="20"/>
        <v>0</v>
      </c>
      <c r="H94" s="42">
        <f t="shared" si="20"/>
        <v>0</v>
      </c>
      <c r="I94" s="43">
        <f t="shared" si="21"/>
        <v>306.32023162303125</v>
      </c>
      <c r="K94" s="1">
        <v>0</v>
      </c>
    </row>
    <row r="95" spans="1:11" ht="15">
      <c r="A95" s="29" t="s">
        <v>139</v>
      </c>
      <c r="B95" s="44">
        <f t="shared" si="20"/>
        <v>1461.731377957447</v>
      </c>
      <c r="C95" s="44">
        <f t="shared" si="20"/>
        <v>136.2058907283087</v>
      </c>
      <c r="D95" s="44">
        <f t="shared" si="20"/>
        <v>214.81850966833136</v>
      </c>
      <c r="E95" s="44">
        <f t="shared" si="20"/>
        <v>20.917323016395137</v>
      </c>
      <c r="F95" s="44">
        <f t="shared" si="20"/>
        <v>0</v>
      </c>
      <c r="G95" s="44">
        <f t="shared" si="20"/>
        <v>0</v>
      </c>
      <c r="H95" s="45">
        <f t="shared" si="20"/>
        <v>0</v>
      </c>
      <c r="I95" s="40">
        <f>SUM(B95:H95)</f>
        <v>1833.6731013704823</v>
      </c>
      <c r="K95" s="1">
        <v>0</v>
      </c>
    </row>
    <row r="96" spans="1:11" ht="15">
      <c r="A96" s="28" t="s">
        <v>25</v>
      </c>
      <c r="B96" s="41">
        <f t="shared" si="20"/>
        <v>1890.2528574258986</v>
      </c>
      <c r="C96" s="41">
        <f t="shared" si="20"/>
        <v>7.8489523788418086E-2</v>
      </c>
      <c r="D96" s="41">
        <f t="shared" si="20"/>
        <v>3112.5631799762291</v>
      </c>
      <c r="E96" s="41">
        <f t="shared" si="20"/>
        <v>2666.4714406300991</v>
      </c>
      <c r="F96" s="41">
        <f t="shared" si="20"/>
        <v>0</v>
      </c>
      <c r="G96" s="41">
        <f t="shared" si="20"/>
        <v>2041.9894675811972</v>
      </c>
      <c r="H96" s="42">
        <f t="shared" si="20"/>
        <v>0.85473232958635248</v>
      </c>
      <c r="I96" s="43">
        <f t="shared" si="21"/>
        <v>9712.2101674667992</v>
      </c>
      <c r="K96" s="1">
        <v>0</v>
      </c>
    </row>
    <row r="97" spans="1:11" ht="15">
      <c r="A97" s="29" t="s">
        <v>24</v>
      </c>
      <c r="B97" s="44">
        <f t="shared" si="20"/>
        <v>552.21542546322144</v>
      </c>
      <c r="C97" s="44">
        <f t="shared" si="20"/>
        <v>1.0256733390119375</v>
      </c>
      <c r="D97" s="44">
        <f t="shared" si="20"/>
        <v>89.327421068270894</v>
      </c>
      <c r="E97" s="44">
        <f t="shared" si="20"/>
        <v>0</v>
      </c>
      <c r="F97" s="44">
        <f t="shared" si="20"/>
        <v>0</v>
      </c>
      <c r="G97" s="44">
        <f t="shared" si="20"/>
        <v>0</v>
      </c>
      <c r="H97" s="45">
        <f t="shared" si="20"/>
        <v>0</v>
      </c>
      <c r="I97" s="40">
        <f t="shared" si="21"/>
        <v>642.56851987050436</v>
      </c>
      <c r="K97" s="1">
        <v>0</v>
      </c>
    </row>
    <row r="98" spans="1:11" ht="15">
      <c r="A98" s="28" t="s">
        <v>56</v>
      </c>
      <c r="B98" s="41">
        <f t="shared" si="20"/>
        <v>4449.7827520034316</v>
      </c>
      <c r="C98" s="41">
        <f t="shared" si="20"/>
        <v>8.2445236298250659</v>
      </c>
      <c r="D98" s="41">
        <f t="shared" si="20"/>
        <v>555.1746275291863</v>
      </c>
      <c r="E98" s="41">
        <f t="shared" si="20"/>
        <v>0</v>
      </c>
      <c r="F98" s="41">
        <f t="shared" si="20"/>
        <v>0</v>
      </c>
      <c r="G98" s="41">
        <f t="shared" si="20"/>
        <v>0</v>
      </c>
      <c r="H98" s="42">
        <f t="shared" si="20"/>
        <v>0</v>
      </c>
      <c r="I98" s="43">
        <f t="shared" si="21"/>
        <v>5013.2019031624432</v>
      </c>
      <c r="K98" s="1">
        <v>0</v>
      </c>
    </row>
    <row r="99" spans="1:11" ht="15">
      <c r="A99" s="29" t="s">
        <v>22</v>
      </c>
      <c r="B99" s="44">
        <f t="shared" si="20"/>
        <v>324.75789880045829</v>
      </c>
      <c r="C99" s="44">
        <f t="shared" si="20"/>
        <v>0</v>
      </c>
      <c r="D99" s="44">
        <f t="shared" si="20"/>
        <v>23.642921128468714</v>
      </c>
      <c r="E99" s="44">
        <f t="shared" si="20"/>
        <v>0</v>
      </c>
      <c r="F99" s="44">
        <f t="shared" si="20"/>
        <v>0.94216141100642947</v>
      </c>
      <c r="G99" s="44">
        <f t="shared" si="20"/>
        <v>0</v>
      </c>
      <c r="H99" s="45">
        <f t="shared" si="20"/>
        <v>0</v>
      </c>
      <c r="I99" s="40">
        <f t="shared" si="21"/>
        <v>349.34298133993349</v>
      </c>
      <c r="K99" s="1">
        <v>0</v>
      </c>
    </row>
    <row r="100" spans="1:11" ht="15">
      <c r="A100" s="28" t="s">
        <v>21</v>
      </c>
      <c r="B100" s="41">
        <f t="shared" si="20"/>
        <v>70.98300911129445</v>
      </c>
      <c r="C100" s="41">
        <f t="shared" si="20"/>
        <v>0</v>
      </c>
      <c r="D100" s="41">
        <f t="shared" si="20"/>
        <v>1.3115003574535973</v>
      </c>
      <c r="E100" s="41">
        <f t="shared" si="20"/>
        <v>0</v>
      </c>
      <c r="F100" s="41">
        <f t="shared" si="20"/>
        <v>0</v>
      </c>
      <c r="G100" s="41">
        <f t="shared" si="20"/>
        <v>0</v>
      </c>
      <c r="H100" s="42">
        <f t="shared" si="20"/>
        <v>0</v>
      </c>
      <c r="I100" s="43">
        <f t="shared" si="21"/>
        <v>72.294509468748046</v>
      </c>
      <c r="K100" s="1">
        <v>0</v>
      </c>
    </row>
    <row r="101" spans="1:11" ht="15">
      <c r="A101" s="30" t="s">
        <v>60</v>
      </c>
      <c r="B101" s="44">
        <f t="shared" si="20"/>
        <v>232.54263875454433</v>
      </c>
      <c r="C101" s="44">
        <f t="shared" si="20"/>
        <v>0</v>
      </c>
      <c r="D101" s="44">
        <f t="shared" si="20"/>
        <v>210.89912041821739</v>
      </c>
      <c r="E101" s="44">
        <f t="shared" si="20"/>
        <v>0</v>
      </c>
      <c r="F101" s="44">
        <f t="shared" si="20"/>
        <v>0</v>
      </c>
      <c r="G101" s="44">
        <f t="shared" si="20"/>
        <v>0</v>
      </c>
      <c r="H101" s="45">
        <f t="shared" si="20"/>
        <v>0</v>
      </c>
      <c r="I101" s="40">
        <f t="shared" si="21"/>
        <v>443.44175917276175</v>
      </c>
      <c r="K101" s="1">
        <v>0</v>
      </c>
    </row>
    <row r="102" spans="1:11">
      <c r="A102" s="57" t="s">
        <v>23</v>
      </c>
      <c r="B102" s="61">
        <f t="shared" ref="B102:H105" si="22">+B596+B622+B648</f>
        <v>232.54263875454433</v>
      </c>
      <c r="C102" s="61">
        <f t="shared" si="22"/>
        <v>0</v>
      </c>
      <c r="D102" s="61">
        <f t="shared" si="22"/>
        <v>210.89912041821739</v>
      </c>
      <c r="E102" s="61">
        <f t="shared" si="22"/>
        <v>0</v>
      </c>
      <c r="F102" s="61">
        <f t="shared" si="22"/>
        <v>0</v>
      </c>
      <c r="G102" s="61">
        <f t="shared" si="22"/>
        <v>0</v>
      </c>
      <c r="H102" s="62">
        <f t="shared" si="22"/>
        <v>0</v>
      </c>
      <c r="I102" s="63">
        <f t="shared" si="21"/>
        <v>443.44175917276175</v>
      </c>
      <c r="K102" s="1">
        <v>0</v>
      </c>
    </row>
    <row r="103" spans="1:11">
      <c r="A103" s="58" t="s">
        <v>19</v>
      </c>
      <c r="B103" s="64">
        <f t="shared" si="22"/>
        <v>0</v>
      </c>
      <c r="C103" s="64">
        <f t="shared" si="22"/>
        <v>0</v>
      </c>
      <c r="D103" s="64">
        <f t="shared" si="22"/>
        <v>0</v>
      </c>
      <c r="E103" s="64">
        <f t="shared" si="22"/>
        <v>0</v>
      </c>
      <c r="F103" s="64">
        <f t="shared" si="22"/>
        <v>0</v>
      </c>
      <c r="G103" s="64">
        <f t="shared" si="22"/>
        <v>0</v>
      </c>
      <c r="H103" s="65">
        <f t="shared" si="22"/>
        <v>0</v>
      </c>
      <c r="I103" s="66">
        <f t="shared" si="21"/>
        <v>0</v>
      </c>
      <c r="K103" s="1">
        <v>0</v>
      </c>
    </row>
    <row r="104" spans="1:11">
      <c r="A104" s="57" t="s">
        <v>20</v>
      </c>
      <c r="B104" s="61">
        <f t="shared" si="22"/>
        <v>0</v>
      </c>
      <c r="C104" s="61">
        <f t="shared" si="22"/>
        <v>0</v>
      </c>
      <c r="D104" s="61">
        <f t="shared" si="22"/>
        <v>0</v>
      </c>
      <c r="E104" s="61">
        <f t="shared" si="22"/>
        <v>0</v>
      </c>
      <c r="F104" s="61">
        <f t="shared" si="22"/>
        <v>0</v>
      </c>
      <c r="G104" s="61">
        <f t="shared" si="22"/>
        <v>0</v>
      </c>
      <c r="H104" s="62">
        <f t="shared" si="22"/>
        <v>0</v>
      </c>
      <c r="I104" s="63">
        <f t="shared" si="21"/>
        <v>0</v>
      </c>
      <c r="K104" s="1">
        <v>0</v>
      </c>
    </row>
    <row r="105" spans="1:11" ht="15" thickBot="1">
      <c r="A105" s="59" t="s">
        <v>11</v>
      </c>
      <c r="B105" s="54">
        <f t="shared" si="22"/>
        <v>0</v>
      </c>
      <c r="C105" s="54">
        <f t="shared" si="22"/>
        <v>0</v>
      </c>
      <c r="D105" s="54">
        <f t="shared" si="22"/>
        <v>0</v>
      </c>
      <c r="E105" s="54">
        <f t="shared" si="22"/>
        <v>0</v>
      </c>
      <c r="F105" s="54">
        <f t="shared" si="22"/>
        <v>0</v>
      </c>
      <c r="G105" s="54">
        <f t="shared" si="22"/>
        <v>0</v>
      </c>
      <c r="H105" s="67">
        <f t="shared" si="22"/>
        <v>0</v>
      </c>
      <c r="I105" s="68">
        <f t="shared" si="21"/>
        <v>0</v>
      </c>
      <c r="K105" s="1">
        <v>0</v>
      </c>
    </row>
    <row r="106" spans="1:11" ht="15">
      <c r="A106" s="35" t="s">
        <v>26</v>
      </c>
      <c r="B106" s="69">
        <f>SUM(B85:B101)</f>
        <v>20520.809890387529</v>
      </c>
      <c r="C106" s="69">
        <f t="shared" ref="C106:I106" si="23">SUM(C85:C101)</f>
        <v>268.43431481392076</v>
      </c>
      <c r="D106" s="69">
        <f t="shared" si="23"/>
        <v>4964.5880568345046</v>
      </c>
      <c r="E106" s="69">
        <f t="shared" si="23"/>
        <v>2940.2740413035153</v>
      </c>
      <c r="F106" s="69">
        <f>SUM(F85:F101)</f>
        <v>624.75972758630428</v>
      </c>
      <c r="G106" s="69">
        <f t="shared" si="23"/>
        <v>2041.9894675811972</v>
      </c>
      <c r="H106" s="70">
        <f t="shared" si="23"/>
        <v>0.85473232958635248</v>
      </c>
      <c r="I106" s="40">
        <f t="shared" si="23"/>
        <v>31361.710230836561</v>
      </c>
      <c r="K106" s="1">
        <v>0</v>
      </c>
    </row>
    <row r="107" spans="1:11" s="13" customFormat="1" ht="15" thickBot="1">
      <c r="A107" s="60" t="s">
        <v>83</v>
      </c>
      <c r="B107" s="49">
        <f>B106/$I$106</f>
        <v>0.65432687628783515</v>
      </c>
      <c r="C107" s="49">
        <f t="shared" ref="C107:I107" si="24">C106/$I$106</f>
        <v>8.5593009066827399E-3</v>
      </c>
      <c r="D107" s="49">
        <f t="shared" si="24"/>
        <v>0.15830093513054172</v>
      </c>
      <c r="E107" s="49">
        <f t="shared" si="24"/>
        <v>9.3753625668426585E-2</v>
      </c>
      <c r="F107" s="49">
        <f t="shared" si="24"/>
        <v>1.9921098785359165E-2</v>
      </c>
      <c r="G107" s="49">
        <f t="shared" si="24"/>
        <v>6.511090921225976E-2</v>
      </c>
      <c r="H107" s="71">
        <f t="shared" si="24"/>
        <v>2.7254008894767881E-5</v>
      </c>
      <c r="I107" s="50">
        <f t="shared" si="24"/>
        <v>1</v>
      </c>
      <c r="J107" s="5"/>
    </row>
    <row r="108" spans="1:11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1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1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1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1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5">SUM(B112:H112)</f>
        <v>0</v>
      </c>
    </row>
    <row r="113" spans="1:9" ht="15">
      <c r="A113" s="29" t="s">
        <v>10</v>
      </c>
      <c r="B113" s="44">
        <v>1.2081149530785379E-3</v>
      </c>
      <c r="C113" s="44">
        <v>0</v>
      </c>
      <c r="D113" s="44">
        <v>279.0747555136345</v>
      </c>
      <c r="E113" s="44">
        <v>0</v>
      </c>
      <c r="F113" s="457"/>
      <c r="G113" s="44">
        <v>0</v>
      </c>
      <c r="H113" s="45">
        <v>0</v>
      </c>
      <c r="I113" s="40">
        <f t="shared" si="25"/>
        <v>279.0759636285876</v>
      </c>
    </row>
    <row r="114" spans="1:9" ht="15">
      <c r="A114" s="28" t="s">
        <v>52</v>
      </c>
      <c r="B114" s="41">
        <v>0</v>
      </c>
      <c r="C114" s="41">
        <v>0</v>
      </c>
      <c r="D114" s="41">
        <v>0</v>
      </c>
      <c r="E114" s="41">
        <v>0</v>
      </c>
      <c r="F114" s="457"/>
      <c r="G114" s="41">
        <v>0</v>
      </c>
      <c r="H114" s="42">
        <v>0</v>
      </c>
      <c r="I114" s="43">
        <f t="shared" si="25"/>
        <v>0</v>
      </c>
    </row>
    <row r="115" spans="1:9" ht="15">
      <c r="A115" s="29" t="s">
        <v>16</v>
      </c>
      <c r="B115" s="44">
        <v>7.1067953684996379E-3</v>
      </c>
      <c r="C115" s="44">
        <v>6.143544849544976</v>
      </c>
      <c r="D115" s="44">
        <v>1.0288767744539027</v>
      </c>
      <c r="E115" s="44">
        <v>0</v>
      </c>
      <c r="F115" s="457"/>
      <c r="G115" s="44">
        <v>0</v>
      </c>
      <c r="H115" s="45">
        <v>0</v>
      </c>
      <c r="I115" s="40">
        <f t="shared" si="25"/>
        <v>7.1795284193673776</v>
      </c>
    </row>
    <row r="116" spans="1:9" ht="15">
      <c r="A116" s="28" t="s">
        <v>64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5"/>
        <v>0</v>
      </c>
    </row>
    <row r="117" spans="1:9" ht="15">
      <c r="A117" s="29" t="s">
        <v>54</v>
      </c>
      <c r="B117" s="44">
        <v>6.9227046657593166E-3</v>
      </c>
      <c r="C117" s="44">
        <v>0</v>
      </c>
      <c r="D117" s="44">
        <v>0</v>
      </c>
      <c r="E117" s="44">
        <v>1.153784110959886E-3</v>
      </c>
      <c r="F117" s="457"/>
      <c r="G117" s="44">
        <v>0</v>
      </c>
      <c r="H117" s="45">
        <v>0</v>
      </c>
      <c r="I117" s="40">
        <f t="shared" si="25"/>
        <v>8.0764887767192026E-3</v>
      </c>
    </row>
    <row r="118" spans="1:9" ht="15">
      <c r="A118" s="28" t="s">
        <v>12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5"/>
        <v>0</v>
      </c>
    </row>
    <row r="119" spans="1:9" ht="15">
      <c r="A119" s="29" t="s">
        <v>55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5"/>
        <v>0</v>
      </c>
    </row>
    <row r="120" spans="1:9" ht="15">
      <c r="A120" s="28" t="s">
        <v>17</v>
      </c>
      <c r="B120" s="41">
        <v>0.93324211167871762</v>
      </c>
      <c r="C120" s="41">
        <v>0</v>
      </c>
      <c r="D120" s="41">
        <v>7.6687311739059618</v>
      </c>
      <c r="E120" s="41">
        <v>0</v>
      </c>
      <c r="F120" s="457"/>
      <c r="G120" s="41">
        <v>0</v>
      </c>
      <c r="H120" s="42">
        <v>0</v>
      </c>
      <c r="I120" s="43">
        <f t="shared" si="25"/>
        <v>8.6019732855846787</v>
      </c>
    </row>
    <row r="121" spans="1:9" ht="15">
      <c r="A121" s="29" t="s">
        <v>139</v>
      </c>
      <c r="B121" s="44">
        <v>1.5245472724154634</v>
      </c>
      <c r="C121" s="44">
        <v>15.867703232736533</v>
      </c>
      <c r="D121" s="44">
        <v>49.585295959574538</v>
      </c>
      <c r="E121" s="44">
        <v>4.6702259758825615E-3</v>
      </c>
      <c r="F121" s="457"/>
      <c r="G121" s="44">
        <v>0</v>
      </c>
      <c r="H121" s="45">
        <v>0</v>
      </c>
      <c r="I121" s="40">
        <f>SUM(B121:H121)</f>
        <v>66.982216690702415</v>
      </c>
    </row>
    <row r="122" spans="1:9" ht="15">
      <c r="A122" s="28" t="s">
        <v>25</v>
      </c>
      <c r="B122" s="41">
        <v>1.6159621644918774</v>
      </c>
      <c r="C122" s="41">
        <v>1.0343920299494569E-2</v>
      </c>
      <c r="D122" s="41">
        <v>7.5458260028218183</v>
      </c>
      <c r="E122" s="41">
        <v>100.27900711455335</v>
      </c>
      <c r="F122" s="457"/>
      <c r="G122" s="41">
        <v>29.82924248420542</v>
      </c>
      <c r="H122" s="42">
        <v>2.5990283497385924E-2</v>
      </c>
      <c r="I122" s="43">
        <f t="shared" si="25"/>
        <v>139.30637196986933</v>
      </c>
    </row>
    <row r="123" spans="1:9" ht="15">
      <c r="A123" s="29" t="s">
        <v>24</v>
      </c>
      <c r="B123" s="44">
        <v>0.62997123663074006</v>
      </c>
      <c r="C123" s="44">
        <v>0</v>
      </c>
      <c r="D123" s="44">
        <v>0</v>
      </c>
      <c r="E123" s="44">
        <v>0</v>
      </c>
      <c r="F123" s="457"/>
      <c r="G123" s="44">
        <v>0</v>
      </c>
      <c r="H123" s="45">
        <v>0</v>
      </c>
      <c r="I123" s="40">
        <f t="shared" si="25"/>
        <v>0.62997123663074006</v>
      </c>
    </row>
    <row r="124" spans="1:9" ht="15">
      <c r="A124" s="28" t="s">
        <v>56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5"/>
        <v>0</v>
      </c>
    </row>
    <row r="125" spans="1:9" ht="15">
      <c r="A125" s="29" t="s">
        <v>22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5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5"/>
        <v>0</v>
      </c>
    </row>
    <row r="127" spans="1:9" ht="15">
      <c r="A127" s="30" t="s">
        <v>60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5"/>
        <v>0</v>
      </c>
    </row>
    <row r="128" spans="1:9">
      <c r="A128" s="57" t="s">
        <v>23</v>
      </c>
      <c r="B128" s="61">
        <v>0</v>
      </c>
      <c r="C128" s="61">
        <v>0</v>
      </c>
      <c r="D128" s="61">
        <v>0</v>
      </c>
      <c r="E128" s="61">
        <v>0</v>
      </c>
      <c r="F128" s="457"/>
      <c r="G128" s="61">
        <v>0</v>
      </c>
      <c r="H128" s="62">
        <v>0</v>
      </c>
      <c r="I128" s="63">
        <f t="shared" si="25"/>
        <v>0</v>
      </c>
    </row>
    <row r="129" spans="1:10">
      <c r="A129" s="58" t="s">
        <v>19</v>
      </c>
      <c r="B129" s="64">
        <v>0</v>
      </c>
      <c r="C129" s="64">
        <v>0</v>
      </c>
      <c r="D129" s="64">
        <v>0</v>
      </c>
      <c r="E129" s="64">
        <v>0</v>
      </c>
      <c r="F129" s="457"/>
      <c r="G129" s="64">
        <v>0</v>
      </c>
      <c r="H129" s="65">
        <v>0</v>
      </c>
      <c r="I129" s="66">
        <f t="shared" si="25"/>
        <v>0</v>
      </c>
    </row>
    <row r="130" spans="1:10">
      <c r="A130" s="57" t="s">
        <v>20</v>
      </c>
      <c r="B130" s="61">
        <v>0</v>
      </c>
      <c r="C130" s="61">
        <v>0</v>
      </c>
      <c r="D130" s="61">
        <v>0</v>
      </c>
      <c r="E130" s="61">
        <v>0</v>
      </c>
      <c r="F130" s="457"/>
      <c r="G130" s="61">
        <v>0</v>
      </c>
      <c r="H130" s="62">
        <v>0</v>
      </c>
      <c r="I130" s="63">
        <f t="shared" si="25"/>
        <v>0</v>
      </c>
    </row>
    <row r="131" spans="1:10" ht="15" thickBot="1">
      <c r="A131" s="59"/>
      <c r="B131" s="54">
        <v>0</v>
      </c>
      <c r="C131" s="54">
        <v>0</v>
      </c>
      <c r="D131" s="54">
        <v>0</v>
      </c>
      <c r="E131" s="54">
        <v>0</v>
      </c>
      <c r="F131" s="458"/>
      <c r="G131" s="54">
        <v>0</v>
      </c>
      <c r="H131" s="67">
        <v>0</v>
      </c>
      <c r="I131" s="68">
        <f t="shared" si="25"/>
        <v>0</v>
      </c>
    </row>
    <row r="132" spans="1:10" ht="15">
      <c r="A132" s="35" t="s">
        <v>26</v>
      </c>
      <c r="B132" s="69">
        <f>SUM(B111:B127)</f>
        <v>4.7189604002041357</v>
      </c>
      <c r="C132" s="69">
        <f t="shared" ref="C132:H132" si="26">SUM(C111:C127)</f>
        <v>22.021592002581002</v>
      </c>
      <c r="D132" s="69">
        <f t="shared" si="26"/>
        <v>344.90348542439068</v>
      </c>
      <c r="E132" s="69">
        <f t="shared" si="26"/>
        <v>100.28483112464019</v>
      </c>
      <c r="F132" s="69">
        <f>SUM(F111:F127)</f>
        <v>0</v>
      </c>
      <c r="G132" s="69">
        <f t="shared" si="26"/>
        <v>29.82924248420542</v>
      </c>
      <c r="H132" s="70">
        <f t="shared" si="26"/>
        <v>2.5990283497385924E-2</v>
      </c>
      <c r="I132" s="40">
        <f>SUM(I111:I127)</f>
        <v>501.7841017195189</v>
      </c>
    </row>
    <row r="133" spans="1:10" s="13" customFormat="1" ht="15" thickBot="1">
      <c r="A133" s="32" t="s">
        <v>83</v>
      </c>
      <c r="B133" s="49">
        <f>B132/$I$132</f>
        <v>9.4043641160274985E-3</v>
      </c>
      <c r="C133" s="49">
        <f t="shared" ref="C133:I133" si="27">C132/$I$132</f>
        <v>4.3886587731889443E-2</v>
      </c>
      <c r="D133" s="49">
        <f t="shared" si="27"/>
        <v>0.68735435069080886</v>
      </c>
      <c r="E133" s="49">
        <f t="shared" si="27"/>
        <v>0.19985653347920571</v>
      </c>
      <c r="F133" s="49">
        <f t="shared" si="27"/>
        <v>0</v>
      </c>
      <c r="G133" s="49">
        <f t="shared" si="27"/>
        <v>5.9446368232844098E-2</v>
      </c>
      <c r="H133" s="71">
        <f t="shared" si="27"/>
        <v>5.1795749224262297E-5</v>
      </c>
      <c r="I133" s="50">
        <f t="shared" si="27"/>
        <v>1</v>
      </c>
      <c r="J133" s="5"/>
    </row>
    <row r="134" spans="1:1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1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1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1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1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28">SUM(B138:H138)</f>
        <v>0</v>
      </c>
    </row>
    <row r="139" spans="1:10" ht="15">
      <c r="A139" s="29" t="s">
        <v>10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28"/>
        <v>0</v>
      </c>
    </row>
    <row r="140" spans="1:10" ht="15">
      <c r="A140" s="28" t="s">
        <v>52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28"/>
        <v>0</v>
      </c>
    </row>
    <row r="141" spans="1:10" ht="15">
      <c r="A141" s="29" t="s">
        <v>16</v>
      </c>
      <c r="B141" s="44">
        <v>29.806164137380652</v>
      </c>
      <c r="C141" s="44">
        <v>264.48630312794523</v>
      </c>
      <c r="D141" s="44">
        <v>17.100163954680813</v>
      </c>
      <c r="E141" s="44">
        <v>0</v>
      </c>
      <c r="F141" s="457"/>
      <c r="G141" s="44">
        <v>0</v>
      </c>
      <c r="H141" s="45">
        <v>0</v>
      </c>
      <c r="I141" s="40">
        <f t="shared" si="28"/>
        <v>311.39263122000671</v>
      </c>
    </row>
    <row r="142" spans="1:10" ht="15">
      <c r="A142" s="28" t="s">
        <v>64</v>
      </c>
      <c r="B142" s="41">
        <v>7.6073807093515473</v>
      </c>
      <c r="C142" s="41">
        <v>9.9943692262117981E-2</v>
      </c>
      <c r="D142" s="41">
        <v>0.36146302034799344</v>
      </c>
      <c r="E142" s="41">
        <v>0</v>
      </c>
      <c r="F142" s="457"/>
      <c r="G142" s="41">
        <v>0</v>
      </c>
      <c r="H142" s="42">
        <v>0</v>
      </c>
      <c r="I142" s="43">
        <f t="shared" si="28"/>
        <v>8.0687874219616589</v>
      </c>
    </row>
    <row r="143" spans="1:10" ht="15">
      <c r="A143" s="29" t="s">
        <v>54</v>
      </c>
      <c r="B143" s="44">
        <v>0</v>
      </c>
      <c r="C143" s="44">
        <v>0</v>
      </c>
      <c r="D143" s="44">
        <v>1.9827780922639326</v>
      </c>
      <c r="E143" s="44">
        <v>2.1688120529200825</v>
      </c>
      <c r="F143" s="457"/>
      <c r="G143" s="44">
        <v>0</v>
      </c>
      <c r="H143" s="45">
        <v>0</v>
      </c>
      <c r="I143" s="40">
        <f t="shared" si="28"/>
        <v>4.1515901451840147</v>
      </c>
    </row>
    <row r="144" spans="1:10" ht="15">
      <c r="A144" s="28" t="s">
        <v>12</v>
      </c>
      <c r="B144" s="41">
        <v>0</v>
      </c>
      <c r="C144" s="41">
        <v>0</v>
      </c>
      <c r="D144" s="41">
        <v>0</v>
      </c>
      <c r="E144" s="41">
        <v>0</v>
      </c>
      <c r="F144" s="457"/>
      <c r="G144" s="41">
        <v>0</v>
      </c>
      <c r="H144" s="42">
        <v>0</v>
      </c>
      <c r="I144" s="43">
        <f t="shared" si="28"/>
        <v>0</v>
      </c>
    </row>
    <row r="145" spans="1:10" ht="15">
      <c r="A145" s="29" t="s">
        <v>55</v>
      </c>
      <c r="B145" s="44">
        <v>0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28"/>
        <v>0</v>
      </c>
    </row>
    <row r="146" spans="1:10" ht="15">
      <c r="A146" s="28" t="s">
        <v>17</v>
      </c>
      <c r="B146" s="41">
        <v>5.899948591762233E-2</v>
      </c>
      <c r="C146" s="41">
        <v>0</v>
      </c>
      <c r="D146" s="41">
        <v>9.8332476529370549E-3</v>
      </c>
      <c r="E146" s="41">
        <v>0</v>
      </c>
      <c r="F146" s="457"/>
      <c r="G146" s="41">
        <v>0</v>
      </c>
      <c r="H146" s="42">
        <v>0</v>
      </c>
      <c r="I146" s="43">
        <f t="shared" si="28"/>
        <v>6.8832733570559385E-2</v>
      </c>
    </row>
    <row r="147" spans="1:10" ht="15">
      <c r="A147" s="29" t="s">
        <v>139</v>
      </c>
      <c r="B147" s="44">
        <v>50.038423288714306</v>
      </c>
      <c r="C147" s="44">
        <v>1014.6021108306593</v>
      </c>
      <c r="D147" s="44">
        <v>213.1755947121608</v>
      </c>
      <c r="E147" s="44">
        <v>0</v>
      </c>
      <c r="F147" s="457"/>
      <c r="G147" s="44">
        <v>0</v>
      </c>
      <c r="H147" s="45">
        <v>0</v>
      </c>
      <c r="I147" s="40">
        <f>SUM(B147:H147)</f>
        <v>1277.8161288315343</v>
      </c>
    </row>
    <row r="148" spans="1:10" ht="15">
      <c r="A148" s="28" t="s">
        <v>25</v>
      </c>
      <c r="B148" s="41">
        <v>69.340360385824312</v>
      </c>
      <c r="C148" s="41">
        <v>2.562086167637966</v>
      </c>
      <c r="D148" s="41">
        <v>46.900927378826694</v>
      </c>
      <c r="E148" s="41">
        <v>1140.9293158183477</v>
      </c>
      <c r="F148" s="457"/>
      <c r="G148" s="41">
        <v>41.759522357373008</v>
      </c>
      <c r="H148" s="42">
        <v>121.18300132772882</v>
      </c>
      <c r="I148" s="43">
        <f t="shared" si="28"/>
        <v>1422.6752134357384</v>
      </c>
    </row>
    <row r="149" spans="1:10" ht="15">
      <c r="A149" s="29" t="s">
        <v>24</v>
      </c>
      <c r="B149" s="44">
        <v>1.9232351623082362E-2</v>
      </c>
      <c r="C149" s="44">
        <v>0</v>
      </c>
      <c r="D149" s="44">
        <v>0</v>
      </c>
      <c r="E149" s="44">
        <v>0</v>
      </c>
      <c r="F149" s="457"/>
      <c r="G149" s="44">
        <v>0</v>
      </c>
      <c r="H149" s="45">
        <v>0</v>
      </c>
      <c r="I149" s="40">
        <f t="shared" si="28"/>
        <v>1.9232351623082362E-2</v>
      </c>
    </row>
    <row r="150" spans="1:10" ht="15">
      <c r="A150" s="28" t="s">
        <v>56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28"/>
        <v>0</v>
      </c>
    </row>
    <row r="151" spans="1:10" ht="15">
      <c r="A151" s="29" t="s">
        <v>22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28"/>
        <v>0</v>
      </c>
    </row>
    <row r="152" spans="1:10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28"/>
        <v>0</v>
      </c>
    </row>
    <row r="153" spans="1:10" ht="15">
      <c r="A153" s="30" t="s">
        <v>60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28"/>
        <v>0</v>
      </c>
    </row>
    <row r="154" spans="1:10">
      <c r="A154" s="57" t="s">
        <v>23</v>
      </c>
      <c r="B154" s="61">
        <v>0</v>
      </c>
      <c r="C154" s="61">
        <v>0</v>
      </c>
      <c r="D154" s="61">
        <v>0</v>
      </c>
      <c r="E154" s="61">
        <v>0</v>
      </c>
      <c r="F154" s="457"/>
      <c r="G154" s="61">
        <v>0</v>
      </c>
      <c r="H154" s="62">
        <v>0</v>
      </c>
      <c r="I154" s="63">
        <f t="shared" si="28"/>
        <v>0</v>
      </c>
    </row>
    <row r="155" spans="1:10">
      <c r="A155" s="58" t="s">
        <v>19</v>
      </c>
      <c r="B155" s="64">
        <v>0</v>
      </c>
      <c r="C155" s="64">
        <v>0</v>
      </c>
      <c r="D155" s="64">
        <v>0</v>
      </c>
      <c r="E155" s="64">
        <v>0</v>
      </c>
      <c r="F155" s="457"/>
      <c r="G155" s="64">
        <v>0</v>
      </c>
      <c r="H155" s="65">
        <v>0</v>
      </c>
      <c r="I155" s="66">
        <f t="shared" si="28"/>
        <v>0</v>
      </c>
    </row>
    <row r="156" spans="1:10">
      <c r="A156" s="57" t="s">
        <v>20</v>
      </c>
      <c r="B156" s="61">
        <v>0</v>
      </c>
      <c r="C156" s="61">
        <v>0</v>
      </c>
      <c r="D156" s="61">
        <v>0</v>
      </c>
      <c r="E156" s="61">
        <v>0</v>
      </c>
      <c r="F156" s="457"/>
      <c r="G156" s="61">
        <v>0</v>
      </c>
      <c r="H156" s="62">
        <v>0</v>
      </c>
      <c r="I156" s="63">
        <f t="shared" si="28"/>
        <v>0</v>
      </c>
    </row>
    <row r="157" spans="1:10" ht="15" thickBot="1">
      <c r="A157" s="59" t="s">
        <v>11</v>
      </c>
      <c r="B157" s="54">
        <v>0</v>
      </c>
      <c r="C157" s="54">
        <v>0</v>
      </c>
      <c r="D157" s="54">
        <v>0</v>
      </c>
      <c r="E157" s="54">
        <v>0</v>
      </c>
      <c r="F157" s="458"/>
      <c r="G157" s="54">
        <v>0</v>
      </c>
      <c r="H157" s="67">
        <v>0</v>
      </c>
      <c r="I157" s="68">
        <f t="shared" si="28"/>
        <v>0</v>
      </c>
    </row>
    <row r="158" spans="1:10" ht="15">
      <c r="A158" s="35" t="s">
        <v>26</v>
      </c>
      <c r="B158" s="69">
        <f>SUM(B137:B153)</f>
        <v>156.87056035881153</v>
      </c>
      <c r="C158" s="69">
        <f t="shared" ref="C158:H158" si="29">SUM(C137:C153)</f>
        <v>1281.7504438185047</v>
      </c>
      <c r="D158" s="69">
        <f t="shared" si="29"/>
        <v>279.53076040593317</v>
      </c>
      <c r="E158" s="69">
        <f t="shared" si="29"/>
        <v>1143.0981278712677</v>
      </c>
      <c r="F158" s="69">
        <f>SUM(F137:F153)</f>
        <v>0</v>
      </c>
      <c r="G158" s="69">
        <f t="shared" si="29"/>
        <v>41.759522357373008</v>
      </c>
      <c r="H158" s="70">
        <f t="shared" si="29"/>
        <v>121.18300132772882</v>
      </c>
      <c r="I158" s="40">
        <f>SUM(I137:I153)</f>
        <v>3024.1924161396187</v>
      </c>
    </row>
    <row r="159" spans="1:10" s="13" customFormat="1" ht="15" thickBot="1">
      <c r="A159" s="32" t="s">
        <v>83</v>
      </c>
      <c r="B159" s="49">
        <f>B158/$I$158</f>
        <v>5.1871884712632405E-2</v>
      </c>
      <c r="C159" s="49">
        <f t="shared" ref="C159:I159" si="30">C158/$I$158</f>
        <v>0.42383230543731704</v>
      </c>
      <c r="D159" s="49">
        <f t="shared" si="30"/>
        <v>9.2431539380273348E-2</v>
      </c>
      <c r="E159" s="49">
        <f t="shared" si="30"/>
        <v>0.37798458913220617</v>
      </c>
      <c r="F159" s="49">
        <f t="shared" si="30"/>
        <v>0</v>
      </c>
      <c r="G159" s="49">
        <f t="shared" si="30"/>
        <v>1.3808487229353955E-2</v>
      </c>
      <c r="H159" s="71">
        <f t="shared" si="30"/>
        <v>4.0071194108217134E-2</v>
      </c>
      <c r="I159" s="50">
        <f t="shared" si="30"/>
        <v>1</v>
      </c>
      <c r="J159" s="5"/>
    </row>
    <row r="160" spans="1:10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1">SUM(B164:H164)</f>
        <v>0</v>
      </c>
    </row>
    <row r="165" spans="1:9" ht="15">
      <c r="A165" s="29" t="s">
        <v>10</v>
      </c>
      <c r="B165" s="44">
        <v>0</v>
      </c>
      <c r="C165" s="44">
        <v>0</v>
      </c>
      <c r="D165" s="44">
        <v>165.23561208260747</v>
      </c>
      <c r="E165" s="44">
        <v>0</v>
      </c>
      <c r="F165" s="457"/>
      <c r="G165" s="44">
        <v>0</v>
      </c>
      <c r="H165" s="45">
        <v>0</v>
      </c>
      <c r="I165" s="40">
        <f t="shared" si="31"/>
        <v>165.23561208260747</v>
      </c>
    </row>
    <row r="166" spans="1:9" ht="15">
      <c r="A166" s="28" t="s">
        <v>52</v>
      </c>
      <c r="B166" s="41">
        <v>0</v>
      </c>
      <c r="C166" s="41">
        <v>0</v>
      </c>
      <c r="D166" s="41">
        <v>0</v>
      </c>
      <c r="E166" s="41">
        <v>0</v>
      </c>
      <c r="F166" s="457"/>
      <c r="G166" s="41">
        <v>0</v>
      </c>
      <c r="H166" s="42">
        <v>0</v>
      </c>
      <c r="I166" s="43">
        <f t="shared" si="31"/>
        <v>0</v>
      </c>
    </row>
    <row r="167" spans="1:9" ht="15">
      <c r="A167" s="29" t="s">
        <v>16</v>
      </c>
      <c r="B167" s="44">
        <v>25.836904933665643</v>
      </c>
      <c r="C167" s="44">
        <v>0</v>
      </c>
      <c r="D167" s="44">
        <v>71.687599840903275</v>
      </c>
      <c r="E167" s="44">
        <v>0</v>
      </c>
      <c r="F167" s="457"/>
      <c r="G167" s="44">
        <v>0</v>
      </c>
      <c r="H167" s="45">
        <v>0</v>
      </c>
      <c r="I167" s="40">
        <f t="shared" si="31"/>
        <v>97.524504774568925</v>
      </c>
    </row>
    <row r="168" spans="1:9" ht="15">
      <c r="A168" s="28" t="s">
        <v>64</v>
      </c>
      <c r="B168" s="41">
        <v>1.1980077688714308</v>
      </c>
      <c r="C168" s="41">
        <v>0.10531515091407824</v>
      </c>
      <c r="D168" s="41">
        <v>4.9642186702008431</v>
      </c>
      <c r="E168" s="41">
        <v>0</v>
      </c>
      <c r="F168" s="457"/>
      <c r="G168" s="41">
        <v>0</v>
      </c>
      <c r="H168" s="42">
        <v>0</v>
      </c>
      <c r="I168" s="43">
        <f t="shared" si="31"/>
        <v>6.2675415899863518</v>
      </c>
    </row>
    <row r="169" spans="1:9" ht="15">
      <c r="A169" s="29" t="s">
        <v>54</v>
      </c>
      <c r="B169" s="44">
        <v>0</v>
      </c>
      <c r="C169" s="44">
        <v>0</v>
      </c>
      <c r="D169" s="44">
        <v>0</v>
      </c>
      <c r="E169" s="44">
        <v>0.25011249580313466</v>
      </c>
      <c r="F169" s="457"/>
      <c r="G169" s="44">
        <v>0</v>
      </c>
      <c r="H169" s="45">
        <v>0</v>
      </c>
      <c r="I169" s="40">
        <f t="shared" si="31"/>
        <v>0.25011249580313466</v>
      </c>
    </row>
    <row r="170" spans="1:9" ht="15">
      <c r="A170" s="28" t="s">
        <v>12</v>
      </c>
      <c r="B170" s="41">
        <v>0</v>
      </c>
      <c r="C170" s="41">
        <v>0</v>
      </c>
      <c r="D170" s="41">
        <v>0</v>
      </c>
      <c r="E170" s="41">
        <v>0</v>
      </c>
      <c r="F170" s="457"/>
      <c r="G170" s="41">
        <v>0</v>
      </c>
      <c r="H170" s="42">
        <v>0</v>
      </c>
      <c r="I170" s="43">
        <f t="shared" si="31"/>
        <v>0</v>
      </c>
    </row>
    <row r="171" spans="1:9" ht="15">
      <c r="A171" s="29" t="s">
        <v>55</v>
      </c>
      <c r="B171" s="44">
        <v>0</v>
      </c>
      <c r="C171" s="44">
        <v>0</v>
      </c>
      <c r="D171" s="44">
        <v>8.7200000000000014E-2</v>
      </c>
      <c r="E171" s="44">
        <v>0</v>
      </c>
      <c r="F171" s="457"/>
      <c r="G171" s="44">
        <v>0</v>
      </c>
      <c r="H171" s="45">
        <v>0</v>
      </c>
      <c r="I171" s="40">
        <f t="shared" si="31"/>
        <v>8.7200000000000014E-2</v>
      </c>
    </row>
    <row r="172" spans="1:9" ht="15">
      <c r="A172" s="28" t="s">
        <v>17</v>
      </c>
      <c r="B172" s="41">
        <v>5.6957276134047288E-2</v>
      </c>
      <c r="C172" s="41">
        <v>0</v>
      </c>
      <c r="D172" s="41">
        <v>22.831711447810566</v>
      </c>
      <c r="E172" s="41">
        <v>2.1803245304113299E-2</v>
      </c>
      <c r="F172" s="457"/>
      <c r="G172" s="41">
        <v>0</v>
      </c>
      <c r="H172" s="42">
        <v>0</v>
      </c>
      <c r="I172" s="43">
        <f t="shared" si="31"/>
        <v>22.910471969248725</v>
      </c>
    </row>
    <row r="173" spans="1:9" ht="15">
      <c r="A173" s="29" t="s">
        <v>139</v>
      </c>
      <c r="B173" s="44">
        <v>19.935376010564767</v>
      </c>
      <c r="C173" s="44">
        <v>13.700209969560717</v>
      </c>
      <c r="D173" s="44">
        <v>368.9096180503945</v>
      </c>
      <c r="E173" s="44">
        <v>0</v>
      </c>
      <c r="F173" s="457"/>
      <c r="G173" s="44">
        <v>0</v>
      </c>
      <c r="H173" s="45">
        <v>0</v>
      </c>
      <c r="I173" s="40">
        <f>SUM(B173:H173)</f>
        <v>402.54520403051998</v>
      </c>
    </row>
    <row r="174" spans="1:9" ht="15">
      <c r="A174" s="28" t="s">
        <v>25</v>
      </c>
      <c r="B174" s="41">
        <v>10.897682449827601</v>
      </c>
      <c r="C174" s="41">
        <v>0.46914745459292478</v>
      </c>
      <c r="D174" s="41">
        <v>332.92599316090048</v>
      </c>
      <c r="E174" s="41">
        <v>265.71796881704955</v>
      </c>
      <c r="F174" s="457"/>
      <c r="G174" s="41">
        <v>24.436096507807168</v>
      </c>
      <c r="H174" s="42">
        <v>74.398897478909603</v>
      </c>
      <c r="I174" s="43">
        <f t="shared" si="31"/>
        <v>708.84578586908731</v>
      </c>
    </row>
    <row r="175" spans="1:9" ht="15">
      <c r="A175" s="29" t="s">
        <v>24</v>
      </c>
      <c r="B175" s="44">
        <v>0</v>
      </c>
      <c r="C175" s="44">
        <v>0</v>
      </c>
      <c r="D175" s="44">
        <v>0</v>
      </c>
      <c r="E175" s="44">
        <v>0</v>
      </c>
      <c r="F175" s="457"/>
      <c r="G175" s="44">
        <v>0</v>
      </c>
      <c r="H175" s="45">
        <v>0</v>
      </c>
      <c r="I175" s="40">
        <f t="shared" si="31"/>
        <v>0</v>
      </c>
    </row>
    <row r="176" spans="1:9" ht="15">
      <c r="A176" s="28" t="s">
        <v>56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1"/>
        <v>0</v>
      </c>
    </row>
    <row r="177" spans="1:10" ht="15">
      <c r="A177" s="29" t="s">
        <v>22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1"/>
        <v>0</v>
      </c>
    </row>
    <row r="178" spans="1:1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1"/>
        <v>0</v>
      </c>
    </row>
    <row r="179" spans="1:10" ht="15">
      <c r="A179" s="30" t="s">
        <v>60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1"/>
        <v>0</v>
      </c>
    </row>
    <row r="180" spans="1:10">
      <c r="A180" s="57" t="s">
        <v>23</v>
      </c>
      <c r="B180" s="61">
        <v>0</v>
      </c>
      <c r="C180" s="61">
        <v>0</v>
      </c>
      <c r="D180" s="61">
        <v>0</v>
      </c>
      <c r="E180" s="61">
        <v>0</v>
      </c>
      <c r="F180" s="457"/>
      <c r="G180" s="61">
        <v>0</v>
      </c>
      <c r="H180" s="62">
        <v>0</v>
      </c>
      <c r="I180" s="63">
        <f t="shared" si="31"/>
        <v>0</v>
      </c>
    </row>
    <row r="181" spans="1:10">
      <c r="A181" s="58" t="s">
        <v>19</v>
      </c>
      <c r="B181" s="64">
        <v>0</v>
      </c>
      <c r="C181" s="64">
        <v>0</v>
      </c>
      <c r="D181" s="64">
        <v>0</v>
      </c>
      <c r="E181" s="64">
        <v>0</v>
      </c>
      <c r="F181" s="457"/>
      <c r="G181" s="64">
        <v>0</v>
      </c>
      <c r="H181" s="65">
        <v>0</v>
      </c>
      <c r="I181" s="66">
        <f t="shared" si="31"/>
        <v>0</v>
      </c>
    </row>
    <row r="182" spans="1:10">
      <c r="A182" s="57" t="s">
        <v>20</v>
      </c>
      <c r="B182" s="61">
        <v>0</v>
      </c>
      <c r="C182" s="61">
        <v>0</v>
      </c>
      <c r="D182" s="61">
        <v>0</v>
      </c>
      <c r="E182" s="61">
        <v>0</v>
      </c>
      <c r="F182" s="457"/>
      <c r="G182" s="61">
        <v>0</v>
      </c>
      <c r="H182" s="62">
        <v>0</v>
      </c>
      <c r="I182" s="63">
        <f t="shared" si="31"/>
        <v>0</v>
      </c>
    </row>
    <row r="183" spans="1:10" ht="15" thickBot="1">
      <c r="A183" s="59" t="s">
        <v>11</v>
      </c>
      <c r="B183" s="54">
        <v>0</v>
      </c>
      <c r="C183" s="54">
        <v>0</v>
      </c>
      <c r="D183" s="54">
        <v>0</v>
      </c>
      <c r="E183" s="54">
        <v>0</v>
      </c>
      <c r="F183" s="458"/>
      <c r="G183" s="54">
        <v>0</v>
      </c>
      <c r="H183" s="67">
        <v>0</v>
      </c>
      <c r="I183" s="68">
        <f t="shared" si="31"/>
        <v>0</v>
      </c>
    </row>
    <row r="184" spans="1:10" ht="15">
      <c r="A184" s="35" t="s">
        <v>26</v>
      </c>
      <c r="B184" s="69">
        <f>SUM(B163:B179)</f>
        <v>57.924928439063486</v>
      </c>
      <c r="C184" s="69">
        <f t="shared" ref="C184:H184" si="32">SUM(C163:C179)</f>
        <v>14.27467257506772</v>
      </c>
      <c r="D184" s="69">
        <f t="shared" si="32"/>
        <v>966.64195325281719</v>
      </c>
      <c r="E184" s="69">
        <f t="shared" si="32"/>
        <v>265.9898845581568</v>
      </c>
      <c r="F184" s="69">
        <f>SUM(F163:F179)</f>
        <v>0</v>
      </c>
      <c r="G184" s="69">
        <f t="shared" si="32"/>
        <v>24.436096507807168</v>
      </c>
      <c r="H184" s="70">
        <f t="shared" si="32"/>
        <v>74.398897478909603</v>
      </c>
      <c r="I184" s="40">
        <f>SUM(I163:I179)</f>
        <v>1403.6664328118218</v>
      </c>
    </row>
    <row r="185" spans="1:10" s="13" customFormat="1" ht="15" thickBot="1">
      <c r="A185" s="32" t="s">
        <v>83</v>
      </c>
      <c r="B185" s="49">
        <f>B184/$I$184</f>
        <v>4.1266875865249825E-2</v>
      </c>
      <c r="C185" s="49">
        <f t="shared" ref="C185:I185" si="33">C184/$I$184</f>
        <v>1.0169561828498474E-2</v>
      </c>
      <c r="D185" s="49">
        <f t="shared" si="33"/>
        <v>0.68865503274623585</v>
      </c>
      <c r="E185" s="49">
        <f t="shared" si="33"/>
        <v>0.18949650596497231</v>
      </c>
      <c r="F185" s="49">
        <f t="shared" si="33"/>
        <v>0</v>
      </c>
      <c r="G185" s="49">
        <f t="shared" si="33"/>
        <v>1.7408763176630811E-2</v>
      </c>
      <c r="H185" s="71">
        <f t="shared" si="33"/>
        <v>5.3003260418412856E-2</v>
      </c>
      <c r="I185" s="50">
        <f t="shared" si="33"/>
        <v>1</v>
      </c>
      <c r="J185" s="5"/>
    </row>
    <row r="186" spans="1:1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1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1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1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10" ht="15">
      <c r="A190" s="28" t="s">
        <v>8</v>
      </c>
      <c r="B190" s="41">
        <v>0</v>
      </c>
      <c r="C190" s="41">
        <v>0</v>
      </c>
      <c r="D190" s="41">
        <v>369.91920614417825</v>
      </c>
      <c r="E190" s="41">
        <v>0</v>
      </c>
      <c r="F190" s="457"/>
      <c r="G190" s="41">
        <v>0</v>
      </c>
      <c r="H190" s="42">
        <v>0</v>
      </c>
      <c r="I190" s="43">
        <f t="shared" ref="I190:I209" si="34">SUM(B190:H190)</f>
        <v>369.91920614417825</v>
      </c>
    </row>
    <row r="191" spans="1:10" ht="15">
      <c r="A191" s="29" t="s">
        <v>10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4"/>
        <v>0</v>
      </c>
    </row>
    <row r="192" spans="1:10" ht="15">
      <c r="A192" s="28" t="s">
        <v>52</v>
      </c>
      <c r="B192" s="41">
        <v>0</v>
      </c>
      <c r="C192" s="41">
        <v>0</v>
      </c>
      <c r="D192" s="41">
        <v>370.23680000000007</v>
      </c>
      <c r="E192" s="41">
        <v>0</v>
      </c>
      <c r="F192" s="457"/>
      <c r="G192" s="41">
        <v>0</v>
      </c>
      <c r="H192" s="42">
        <v>0</v>
      </c>
      <c r="I192" s="43">
        <f t="shared" si="34"/>
        <v>370.23680000000007</v>
      </c>
    </row>
    <row r="193" spans="1:9" ht="15">
      <c r="A193" s="29" t="s">
        <v>16</v>
      </c>
      <c r="B193" s="44">
        <v>80.750720249408545</v>
      </c>
      <c r="C193" s="44">
        <v>13.739756092482034</v>
      </c>
      <c r="D193" s="44">
        <v>686.18723256362262</v>
      </c>
      <c r="E193" s="44">
        <v>0</v>
      </c>
      <c r="F193" s="457"/>
      <c r="G193" s="44">
        <v>0</v>
      </c>
      <c r="H193" s="45">
        <v>0</v>
      </c>
      <c r="I193" s="40">
        <f t="shared" si="34"/>
        <v>780.67770890551321</v>
      </c>
    </row>
    <row r="194" spans="1:9" ht="15">
      <c r="A194" s="28" t="s">
        <v>64</v>
      </c>
      <c r="B194" s="41">
        <v>2.1942957543855042</v>
      </c>
      <c r="C194" s="41">
        <v>0.94149356277444396</v>
      </c>
      <c r="D194" s="41">
        <v>22.459451916049485</v>
      </c>
      <c r="E194" s="41">
        <v>0</v>
      </c>
      <c r="F194" s="457"/>
      <c r="G194" s="41">
        <v>0</v>
      </c>
      <c r="H194" s="42">
        <v>0</v>
      </c>
      <c r="I194" s="43">
        <f t="shared" si="34"/>
        <v>25.595241233209432</v>
      </c>
    </row>
    <row r="195" spans="1:9" ht="15">
      <c r="A195" s="29" t="s">
        <v>54</v>
      </c>
      <c r="B195" s="44">
        <v>0</v>
      </c>
      <c r="C195" s="44">
        <v>0</v>
      </c>
      <c r="D195" s="44">
        <v>0</v>
      </c>
      <c r="E195" s="44">
        <v>2.334847194012176</v>
      </c>
      <c r="F195" s="457"/>
      <c r="G195" s="44">
        <v>0</v>
      </c>
      <c r="H195" s="45">
        <v>0</v>
      </c>
      <c r="I195" s="40">
        <f t="shared" si="34"/>
        <v>2.334847194012176</v>
      </c>
    </row>
    <row r="196" spans="1:9" ht="15">
      <c r="A196" s="28" t="s">
        <v>12</v>
      </c>
      <c r="B196" s="41">
        <v>0</v>
      </c>
      <c r="C196" s="41">
        <v>0</v>
      </c>
      <c r="D196" s="41">
        <v>0</v>
      </c>
      <c r="E196" s="41">
        <v>0</v>
      </c>
      <c r="F196" s="457"/>
      <c r="G196" s="41">
        <v>0</v>
      </c>
      <c r="H196" s="42">
        <v>0</v>
      </c>
      <c r="I196" s="43">
        <f t="shared" si="34"/>
        <v>0</v>
      </c>
    </row>
    <row r="197" spans="1:9" ht="15">
      <c r="A197" s="29" t="s">
        <v>55</v>
      </c>
      <c r="B197" s="44">
        <v>0</v>
      </c>
      <c r="C197" s="44">
        <v>0</v>
      </c>
      <c r="D197" s="44">
        <v>0.87200000000000011</v>
      </c>
      <c r="E197" s="44">
        <v>0</v>
      </c>
      <c r="F197" s="457"/>
      <c r="G197" s="44">
        <v>0</v>
      </c>
      <c r="H197" s="45">
        <v>0</v>
      </c>
      <c r="I197" s="40">
        <f t="shared" si="34"/>
        <v>0.87200000000000011</v>
      </c>
    </row>
    <row r="198" spans="1:9" ht="15">
      <c r="A198" s="28" t="s">
        <v>17</v>
      </c>
      <c r="B198" s="41">
        <v>8.9874024806680932</v>
      </c>
      <c r="C198" s="41">
        <v>0</v>
      </c>
      <c r="D198" s="41">
        <v>37.428066362301671</v>
      </c>
      <c r="E198" s="41">
        <v>0</v>
      </c>
      <c r="F198" s="457"/>
      <c r="G198" s="41">
        <v>0</v>
      </c>
      <c r="H198" s="42">
        <v>0</v>
      </c>
      <c r="I198" s="43">
        <f t="shared" si="34"/>
        <v>46.415468842969766</v>
      </c>
    </row>
    <row r="199" spans="1:9" ht="15">
      <c r="A199" s="29" t="s">
        <v>139</v>
      </c>
      <c r="B199" s="44">
        <v>65.683885258653831</v>
      </c>
      <c r="C199" s="44">
        <v>10.718051871008432</v>
      </c>
      <c r="D199" s="44">
        <v>396.40400771557159</v>
      </c>
      <c r="E199" s="44">
        <v>25.767644671097578</v>
      </c>
      <c r="F199" s="457"/>
      <c r="G199" s="44">
        <v>0</v>
      </c>
      <c r="H199" s="45">
        <v>0</v>
      </c>
      <c r="I199" s="40">
        <f>SUM(B199:H199)</f>
        <v>498.57358951633142</v>
      </c>
    </row>
    <row r="200" spans="1:9" ht="15">
      <c r="A200" s="28" t="s">
        <v>25</v>
      </c>
      <c r="B200" s="41">
        <v>7.3367045342969135</v>
      </c>
      <c r="C200" s="41">
        <v>0.58513940726158709</v>
      </c>
      <c r="D200" s="41">
        <v>460.2787553732249</v>
      </c>
      <c r="E200" s="41">
        <v>319.22680443721026</v>
      </c>
      <c r="F200" s="457"/>
      <c r="G200" s="41">
        <v>26.525294220948695</v>
      </c>
      <c r="H200" s="42">
        <v>1.2973039482210214</v>
      </c>
      <c r="I200" s="43">
        <f t="shared" si="34"/>
        <v>815.2500019211634</v>
      </c>
    </row>
    <row r="201" spans="1:9" ht="15">
      <c r="A201" s="29" t="s">
        <v>24</v>
      </c>
      <c r="B201" s="44">
        <v>0.66984007774951393</v>
      </c>
      <c r="C201" s="44">
        <v>1.3752128578587054E-2</v>
      </c>
      <c r="D201" s="44">
        <v>0</v>
      </c>
      <c r="E201" s="44">
        <v>0</v>
      </c>
      <c r="F201" s="457"/>
      <c r="G201" s="44">
        <v>0</v>
      </c>
      <c r="H201" s="45">
        <v>0</v>
      </c>
      <c r="I201" s="40">
        <f t="shared" si="34"/>
        <v>0.68359220632810103</v>
      </c>
    </row>
    <row r="202" spans="1:9" ht="15">
      <c r="A202" s="28" t="s">
        <v>56</v>
      </c>
      <c r="B202" s="41">
        <v>5.8818397728544452E-3</v>
      </c>
      <c r="C202" s="41">
        <v>2.7915829273934112E-4</v>
      </c>
      <c r="D202" s="41">
        <v>5.0910326943344876E-4</v>
      </c>
      <c r="E202" s="41">
        <v>0</v>
      </c>
      <c r="F202" s="457"/>
      <c r="G202" s="41">
        <v>0</v>
      </c>
      <c r="H202" s="42">
        <v>0</v>
      </c>
      <c r="I202" s="43">
        <f t="shared" si="34"/>
        <v>6.6701013350272354E-3</v>
      </c>
    </row>
    <row r="203" spans="1:9" ht="15">
      <c r="A203" s="29" t="s">
        <v>22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4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112.2356030092479</v>
      </c>
      <c r="E204" s="41">
        <v>0</v>
      </c>
      <c r="F204" s="457"/>
      <c r="G204" s="41">
        <v>0</v>
      </c>
      <c r="H204" s="42">
        <v>0</v>
      </c>
      <c r="I204" s="43">
        <f t="shared" si="34"/>
        <v>112.2356030092479</v>
      </c>
    </row>
    <row r="205" spans="1:9" ht="15">
      <c r="A205" s="30" t="s">
        <v>60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4"/>
        <v>0</v>
      </c>
    </row>
    <row r="206" spans="1:9">
      <c r="A206" s="57" t="s">
        <v>23</v>
      </c>
      <c r="B206" s="61">
        <v>0</v>
      </c>
      <c r="C206" s="61">
        <v>0</v>
      </c>
      <c r="D206" s="61">
        <v>0</v>
      </c>
      <c r="E206" s="61">
        <v>0</v>
      </c>
      <c r="F206" s="457"/>
      <c r="G206" s="61">
        <v>0</v>
      </c>
      <c r="H206" s="62">
        <v>0</v>
      </c>
      <c r="I206" s="63">
        <f t="shared" si="34"/>
        <v>0</v>
      </c>
    </row>
    <row r="207" spans="1:9">
      <c r="A207" s="58" t="s">
        <v>19</v>
      </c>
      <c r="B207" s="64">
        <v>0</v>
      </c>
      <c r="C207" s="64">
        <v>0</v>
      </c>
      <c r="D207" s="64">
        <v>0</v>
      </c>
      <c r="E207" s="64">
        <v>0</v>
      </c>
      <c r="F207" s="457"/>
      <c r="G207" s="64">
        <v>0</v>
      </c>
      <c r="H207" s="65">
        <v>0</v>
      </c>
      <c r="I207" s="66">
        <f t="shared" si="34"/>
        <v>0</v>
      </c>
    </row>
    <row r="208" spans="1:9">
      <c r="A208" s="57" t="s">
        <v>20</v>
      </c>
      <c r="B208" s="61">
        <v>0</v>
      </c>
      <c r="C208" s="61">
        <v>0</v>
      </c>
      <c r="D208" s="61">
        <v>0</v>
      </c>
      <c r="E208" s="61">
        <v>0</v>
      </c>
      <c r="F208" s="457"/>
      <c r="G208" s="61">
        <v>0</v>
      </c>
      <c r="H208" s="62">
        <v>0</v>
      </c>
      <c r="I208" s="63">
        <f t="shared" si="34"/>
        <v>0</v>
      </c>
    </row>
    <row r="209" spans="1:10" ht="15" thickBot="1">
      <c r="A209" s="59" t="s">
        <v>11</v>
      </c>
      <c r="B209" s="54">
        <v>0</v>
      </c>
      <c r="C209" s="54">
        <v>0</v>
      </c>
      <c r="D209" s="54">
        <v>0</v>
      </c>
      <c r="E209" s="54">
        <v>0</v>
      </c>
      <c r="F209" s="458"/>
      <c r="G209" s="54">
        <v>0</v>
      </c>
      <c r="H209" s="67">
        <v>0</v>
      </c>
      <c r="I209" s="68">
        <f t="shared" si="34"/>
        <v>0</v>
      </c>
    </row>
    <row r="210" spans="1:10" ht="15">
      <c r="A210" s="35" t="s">
        <v>26</v>
      </c>
      <c r="B210" s="69">
        <f>SUM(B189:B205)</f>
        <v>165.62873019493526</v>
      </c>
      <c r="C210" s="69">
        <f t="shared" ref="C210:H210" si="35">SUM(C189:C205)</f>
        <v>25.998472220397822</v>
      </c>
      <c r="D210" s="69">
        <f t="shared" si="35"/>
        <v>2456.0216321874659</v>
      </c>
      <c r="E210" s="69">
        <f t="shared" si="35"/>
        <v>347.32929630232002</v>
      </c>
      <c r="F210" s="69">
        <f>SUM(F189:F205)</f>
        <v>0</v>
      </c>
      <c r="G210" s="69">
        <f t="shared" si="35"/>
        <v>26.525294220948695</v>
      </c>
      <c r="H210" s="70">
        <f t="shared" si="35"/>
        <v>1.2973039482210214</v>
      </c>
      <c r="I210" s="40">
        <f>SUM(I189:I205)</f>
        <v>3022.8007290742889</v>
      </c>
    </row>
    <row r="211" spans="1:10" s="13" customFormat="1" ht="15" thickBot="1">
      <c r="A211" s="32" t="s">
        <v>83</v>
      </c>
      <c r="B211" s="49">
        <f>B210/$I$210</f>
        <v>5.4793135585109468E-2</v>
      </c>
      <c r="C211" s="49">
        <f t="shared" ref="C211:I211" si="36">C210/$I$210</f>
        <v>8.6007893177793664E-3</v>
      </c>
      <c r="D211" s="49">
        <f t="shared" si="36"/>
        <v>0.81249868989531604</v>
      </c>
      <c r="E211" s="49">
        <f t="shared" si="36"/>
        <v>0.11490314031010808</v>
      </c>
      <c r="F211" s="49">
        <f t="shared" si="36"/>
        <v>0</v>
      </c>
      <c r="G211" s="49">
        <f t="shared" si="36"/>
        <v>8.7750720600996666E-3</v>
      </c>
      <c r="H211" s="71">
        <f t="shared" si="36"/>
        <v>4.2917283158731785E-4</v>
      </c>
      <c r="I211" s="50">
        <f t="shared" si="36"/>
        <v>1</v>
      </c>
      <c r="J211" s="5"/>
    </row>
    <row r="212" spans="1:1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1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1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1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1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7">SUM(B216:H216)</f>
        <v>0</v>
      </c>
    </row>
    <row r="217" spans="1:10" ht="15">
      <c r="A217" s="29" t="s">
        <v>10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7"/>
        <v>0</v>
      </c>
    </row>
    <row r="218" spans="1:10" ht="15">
      <c r="A218" s="28" t="s">
        <v>52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7"/>
        <v>0</v>
      </c>
    </row>
    <row r="219" spans="1:10" ht="15">
      <c r="A219" s="29" t="s">
        <v>16</v>
      </c>
      <c r="B219" s="44">
        <v>1.3393901283903518</v>
      </c>
      <c r="C219" s="44">
        <v>0.68633959504377473</v>
      </c>
      <c r="D219" s="44">
        <v>13.423663597462255</v>
      </c>
      <c r="E219" s="44">
        <v>0</v>
      </c>
      <c r="F219" s="457"/>
      <c r="G219" s="44">
        <v>0</v>
      </c>
      <c r="H219" s="45">
        <v>0</v>
      </c>
      <c r="I219" s="40">
        <f t="shared" si="37"/>
        <v>15.449393320896382</v>
      </c>
    </row>
    <row r="220" spans="1:10" ht="15">
      <c r="A220" s="28" t="s">
        <v>64</v>
      </c>
      <c r="B220" s="41">
        <v>3.6677426633531914E-2</v>
      </c>
      <c r="C220" s="41">
        <v>0</v>
      </c>
      <c r="D220" s="41">
        <v>2.7976336944060035E-3</v>
      </c>
      <c r="E220" s="41">
        <v>0</v>
      </c>
      <c r="F220" s="457"/>
      <c r="G220" s="41">
        <v>0</v>
      </c>
      <c r="H220" s="42">
        <v>0</v>
      </c>
      <c r="I220" s="43">
        <f t="shared" si="37"/>
        <v>3.9475060327937919E-2</v>
      </c>
    </row>
    <row r="221" spans="1:10" ht="15">
      <c r="A221" s="29" t="s">
        <v>54</v>
      </c>
      <c r="B221" s="44">
        <v>0</v>
      </c>
      <c r="C221" s="44">
        <v>0</v>
      </c>
      <c r="D221" s="44">
        <v>0</v>
      </c>
      <c r="E221" s="44">
        <v>3.6364466259953892E-4</v>
      </c>
      <c r="F221" s="457"/>
      <c r="G221" s="44">
        <v>0</v>
      </c>
      <c r="H221" s="45">
        <v>0</v>
      </c>
      <c r="I221" s="40">
        <f t="shared" si="37"/>
        <v>3.6364466259953892E-4</v>
      </c>
    </row>
    <row r="222" spans="1:10" ht="15">
      <c r="A222" s="28" t="s">
        <v>12</v>
      </c>
      <c r="B222" s="41">
        <v>0</v>
      </c>
      <c r="C222" s="41">
        <v>0</v>
      </c>
      <c r="D222" s="41">
        <v>0</v>
      </c>
      <c r="E222" s="41">
        <v>0.44304932277115144</v>
      </c>
      <c r="F222" s="457"/>
      <c r="G222" s="41">
        <v>0</v>
      </c>
      <c r="H222" s="42">
        <v>0</v>
      </c>
      <c r="I222" s="43">
        <f t="shared" si="37"/>
        <v>0.44304932277115144</v>
      </c>
    </row>
    <row r="223" spans="1:10" ht="15">
      <c r="A223" s="29" t="s">
        <v>55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7"/>
        <v>0</v>
      </c>
    </row>
    <row r="224" spans="1:10" ht="15">
      <c r="A224" s="28" t="s">
        <v>17</v>
      </c>
      <c r="B224" s="41">
        <v>0.17793867698872773</v>
      </c>
      <c r="C224" s="41">
        <v>0</v>
      </c>
      <c r="D224" s="41">
        <v>0.70480885084399769</v>
      </c>
      <c r="E224" s="41">
        <v>3.7249615010555945E-2</v>
      </c>
      <c r="F224" s="457"/>
      <c r="G224" s="41">
        <v>0</v>
      </c>
      <c r="H224" s="42">
        <v>0</v>
      </c>
      <c r="I224" s="43">
        <f t="shared" si="37"/>
        <v>0.91999714284328138</v>
      </c>
    </row>
    <row r="225" spans="1:10" ht="15">
      <c r="A225" s="29" t="s">
        <v>139</v>
      </c>
      <c r="B225" s="44">
        <v>0.30421116206216475</v>
      </c>
      <c r="C225" s="44">
        <v>4.9892664499173853E-4</v>
      </c>
      <c r="D225" s="44">
        <v>0.2462261994285069</v>
      </c>
      <c r="E225" s="44">
        <v>0.30185592633912561</v>
      </c>
      <c r="F225" s="457"/>
      <c r="G225" s="44">
        <v>0</v>
      </c>
      <c r="H225" s="45">
        <v>0</v>
      </c>
      <c r="I225" s="40">
        <f>SUM(B225:H225)</f>
        <v>0.85279221447478903</v>
      </c>
    </row>
    <row r="226" spans="1:10" ht="15">
      <c r="A226" s="28" t="s">
        <v>25</v>
      </c>
      <c r="B226" s="41">
        <v>3.6960968034310695</v>
      </c>
      <c r="C226" s="41">
        <v>1.1586375411599219E-2</v>
      </c>
      <c r="D226" s="41">
        <v>12.955610811954134</v>
      </c>
      <c r="E226" s="41">
        <v>12.728198888370404</v>
      </c>
      <c r="F226" s="457"/>
      <c r="G226" s="41">
        <v>3.4680516140597217</v>
      </c>
      <c r="H226" s="42">
        <v>0.40089718144733527</v>
      </c>
      <c r="I226" s="43">
        <f t="shared" si="37"/>
        <v>33.260441674674261</v>
      </c>
    </row>
    <row r="227" spans="1:10" ht="15">
      <c r="A227" s="29" t="s">
        <v>24</v>
      </c>
      <c r="B227" s="44">
        <v>9.1811919756724383E-2</v>
      </c>
      <c r="C227" s="44">
        <v>0</v>
      </c>
      <c r="D227" s="44">
        <v>2.5277229084378298E-2</v>
      </c>
      <c r="E227" s="44">
        <v>0</v>
      </c>
      <c r="F227" s="457"/>
      <c r="G227" s="44">
        <v>0</v>
      </c>
      <c r="H227" s="45">
        <v>0</v>
      </c>
      <c r="I227" s="40">
        <f t="shared" si="37"/>
        <v>0.11708914884110268</v>
      </c>
    </row>
    <row r="228" spans="1:10" ht="15">
      <c r="A228" s="28" t="s">
        <v>56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7"/>
        <v>0</v>
      </c>
    </row>
    <row r="229" spans="1:10" ht="15">
      <c r="A229" s="29" t="s">
        <v>22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7"/>
        <v>0</v>
      </c>
    </row>
    <row r="230" spans="1:10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7"/>
        <v>0</v>
      </c>
    </row>
    <row r="231" spans="1:10" ht="15">
      <c r="A231" s="30" t="s">
        <v>60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7"/>
        <v>0</v>
      </c>
    </row>
    <row r="232" spans="1:10">
      <c r="A232" s="57" t="s">
        <v>23</v>
      </c>
      <c r="B232" s="61">
        <v>0</v>
      </c>
      <c r="C232" s="61">
        <v>0</v>
      </c>
      <c r="D232" s="61">
        <v>0</v>
      </c>
      <c r="E232" s="61">
        <v>0</v>
      </c>
      <c r="F232" s="457"/>
      <c r="G232" s="61">
        <v>0</v>
      </c>
      <c r="H232" s="62">
        <v>0</v>
      </c>
      <c r="I232" s="63">
        <f t="shared" si="37"/>
        <v>0</v>
      </c>
    </row>
    <row r="233" spans="1:10">
      <c r="A233" s="58" t="s">
        <v>19</v>
      </c>
      <c r="B233" s="64">
        <v>0</v>
      </c>
      <c r="C233" s="64">
        <v>0</v>
      </c>
      <c r="D233" s="64">
        <v>0</v>
      </c>
      <c r="E233" s="64">
        <v>0</v>
      </c>
      <c r="F233" s="457"/>
      <c r="G233" s="64">
        <v>0</v>
      </c>
      <c r="H233" s="65">
        <v>0</v>
      </c>
      <c r="I233" s="66">
        <f t="shared" si="37"/>
        <v>0</v>
      </c>
    </row>
    <row r="234" spans="1:10">
      <c r="A234" s="57" t="s">
        <v>20</v>
      </c>
      <c r="B234" s="61">
        <v>0</v>
      </c>
      <c r="C234" s="61">
        <v>0</v>
      </c>
      <c r="D234" s="61">
        <v>0</v>
      </c>
      <c r="E234" s="61">
        <v>0</v>
      </c>
      <c r="F234" s="457"/>
      <c r="G234" s="61">
        <v>0</v>
      </c>
      <c r="H234" s="62">
        <v>0</v>
      </c>
      <c r="I234" s="63">
        <f t="shared" si="37"/>
        <v>0</v>
      </c>
    </row>
    <row r="235" spans="1:10" ht="15" thickBot="1">
      <c r="A235" s="59" t="s">
        <v>11</v>
      </c>
      <c r="B235" s="54">
        <v>0</v>
      </c>
      <c r="C235" s="54">
        <v>0</v>
      </c>
      <c r="D235" s="54">
        <v>0</v>
      </c>
      <c r="E235" s="54">
        <v>0</v>
      </c>
      <c r="F235" s="458"/>
      <c r="G235" s="54">
        <v>0</v>
      </c>
      <c r="H235" s="67">
        <v>0</v>
      </c>
      <c r="I235" s="68">
        <f t="shared" si="37"/>
        <v>0</v>
      </c>
    </row>
    <row r="236" spans="1:10" ht="15">
      <c r="A236" s="35" t="s">
        <v>26</v>
      </c>
      <c r="B236" s="69">
        <f>SUM(B215:B231)</f>
        <v>5.6461261172625701</v>
      </c>
      <c r="C236" s="69">
        <f t="shared" ref="C236:H236" si="38">SUM(C215:C231)</f>
        <v>0.6984248971003657</v>
      </c>
      <c r="D236" s="69">
        <f t="shared" si="38"/>
        <v>27.358384322467678</v>
      </c>
      <c r="E236" s="69">
        <f t="shared" si="38"/>
        <v>13.510717397153837</v>
      </c>
      <c r="F236" s="69">
        <f>SUM(F215:F231)</f>
        <v>0</v>
      </c>
      <c r="G236" s="69">
        <f t="shared" si="38"/>
        <v>3.4680516140597217</v>
      </c>
      <c r="H236" s="70">
        <f t="shared" si="38"/>
        <v>0.40089718144733527</v>
      </c>
      <c r="I236" s="40">
        <f>SUM(I215:I231)</f>
        <v>51.082601529491505</v>
      </c>
    </row>
    <row r="237" spans="1:10" s="13" customFormat="1" ht="15" thickBot="1">
      <c r="A237" s="32" t="s">
        <v>83</v>
      </c>
      <c r="B237" s="49">
        <f>B236/$I$236</f>
        <v>0.11052933774335853</v>
      </c>
      <c r="C237" s="49">
        <f t="shared" ref="C237:I237" si="39">C236/$I$236</f>
        <v>1.3672461389758002E-2</v>
      </c>
      <c r="D237" s="49">
        <f t="shared" si="39"/>
        <v>0.53557147645804348</v>
      </c>
      <c r="E237" s="49">
        <f t="shared" si="39"/>
        <v>0.26448765318566825</v>
      </c>
      <c r="F237" s="49">
        <f t="shared" si="39"/>
        <v>0</v>
      </c>
      <c r="G237" s="49">
        <f t="shared" si="39"/>
        <v>6.7891053122216424E-2</v>
      </c>
      <c r="H237" s="71">
        <f t="shared" si="39"/>
        <v>7.8480181009552806E-3</v>
      </c>
      <c r="I237" s="50">
        <f t="shared" si="39"/>
        <v>1</v>
      </c>
      <c r="J237" s="5"/>
    </row>
    <row r="238" spans="1:10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10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10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0">SUM(B242:H242)</f>
        <v>0</v>
      </c>
    </row>
    <row r="243" spans="1:9" ht="15">
      <c r="A243" s="29" t="s">
        <v>10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0"/>
        <v>0</v>
      </c>
    </row>
    <row r="244" spans="1:9" ht="15">
      <c r="A244" s="28" t="s">
        <v>52</v>
      </c>
      <c r="B244" s="41">
        <v>0</v>
      </c>
      <c r="C244" s="41">
        <v>0</v>
      </c>
      <c r="D244" s="41">
        <v>0</v>
      </c>
      <c r="E244" s="41">
        <v>0</v>
      </c>
      <c r="F244" s="457"/>
      <c r="G244" s="41">
        <v>0</v>
      </c>
      <c r="H244" s="42">
        <v>0</v>
      </c>
      <c r="I244" s="43">
        <f t="shared" si="40"/>
        <v>0</v>
      </c>
    </row>
    <row r="245" spans="1:9" ht="15">
      <c r="A245" s="29" t="s">
        <v>16</v>
      </c>
      <c r="B245" s="44">
        <v>95.905115499965262</v>
      </c>
      <c r="C245" s="44">
        <v>9.7779449632359974E-2</v>
      </c>
      <c r="D245" s="44">
        <v>22.666215396156826</v>
      </c>
      <c r="E245" s="44">
        <v>0</v>
      </c>
      <c r="F245" s="457"/>
      <c r="G245" s="44">
        <v>0</v>
      </c>
      <c r="H245" s="45">
        <v>0</v>
      </c>
      <c r="I245" s="40">
        <f t="shared" si="40"/>
        <v>118.66911034575445</v>
      </c>
    </row>
    <row r="246" spans="1:9" ht="15">
      <c r="A246" s="28" t="s">
        <v>64</v>
      </c>
      <c r="B246" s="41">
        <v>7.0367666744364774</v>
      </c>
      <c r="C246" s="41">
        <v>1.9182591240276884E-2</v>
      </c>
      <c r="D246" s="41">
        <v>3.0196820600641172</v>
      </c>
      <c r="E246" s="41">
        <v>0</v>
      </c>
      <c r="F246" s="457"/>
      <c r="G246" s="41">
        <v>0</v>
      </c>
      <c r="H246" s="42">
        <v>0</v>
      </c>
      <c r="I246" s="43">
        <f t="shared" si="40"/>
        <v>10.075631325740872</v>
      </c>
    </row>
    <row r="247" spans="1:9" ht="15">
      <c r="A247" s="29" t="s">
        <v>54</v>
      </c>
      <c r="B247" s="44">
        <v>0</v>
      </c>
      <c r="C247" s="44">
        <v>0</v>
      </c>
      <c r="D247" s="44">
        <v>0</v>
      </c>
      <c r="E247" s="44">
        <v>0.52071915451297379</v>
      </c>
      <c r="F247" s="457"/>
      <c r="G247" s="44">
        <v>0</v>
      </c>
      <c r="H247" s="45">
        <v>0</v>
      </c>
      <c r="I247" s="40">
        <f t="shared" si="40"/>
        <v>0.52071915451297379</v>
      </c>
    </row>
    <row r="248" spans="1:9" ht="15">
      <c r="A248" s="28" t="s">
        <v>12</v>
      </c>
      <c r="B248" s="41">
        <v>0</v>
      </c>
      <c r="C248" s="41">
        <v>0</v>
      </c>
      <c r="D248" s="41">
        <v>0</v>
      </c>
      <c r="E248" s="41">
        <v>8.2364412308189791E-2</v>
      </c>
      <c r="F248" s="457"/>
      <c r="G248" s="41">
        <v>0</v>
      </c>
      <c r="H248" s="42">
        <v>0</v>
      </c>
      <c r="I248" s="43">
        <f t="shared" si="40"/>
        <v>8.2364412308189791E-2</v>
      </c>
    </row>
    <row r="249" spans="1:9" ht="15">
      <c r="A249" s="29" t="s">
        <v>55</v>
      </c>
      <c r="B249" s="44">
        <v>0</v>
      </c>
      <c r="C249" s="44">
        <v>0</v>
      </c>
      <c r="D249" s="44">
        <v>0</v>
      </c>
      <c r="E249" s="44">
        <v>0</v>
      </c>
      <c r="F249" s="457"/>
      <c r="G249" s="44">
        <v>0</v>
      </c>
      <c r="H249" s="45">
        <v>0</v>
      </c>
      <c r="I249" s="40">
        <f t="shared" si="40"/>
        <v>0</v>
      </c>
    </row>
    <row r="250" spans="1:9" ht="15">
      <c r="A250" s="28" t="s">
        <v>17</v>
      </c>
      <c r="B250" s="41">
        <v>4.4582428476604941</v>
      </c>
      <c r="C250" s="41">
        <v>5.8441340791139884E-2</v>
      </c>
      <c r="D250" s="41">
        <v>8.4630668314533626</v>
      </c>
      <c r="E250" s="41">
        <v>0.17907364930952571</v>
      </c>
      <c r="F250" s="457"/>
      <c r="G250" s="41">
        <v>0</v>
      </c>
      <c r="H250" s="42">
        <v>0</v>
      </c>
      <c r="I250" s="43">
        <f t="shared" si="40"/>
        <v>13.158824669214521</v>
      </c>
    </row>
    <row r="251" spans="1:9" ht="15">
      <c r="A251" s="29" t="s">
        <v>139</v>
      </c>
      <c r="B251" s="44">
        <v>84.652543620976147</v>
      </c>
      <c r="C251" s="44">
        <v>5.23200609911322</v>
      </c>
      <c r="D251" s="44">
        <v>74.237590499599463</v>
      </c>
      <c r="E251" s="44">
        <v>5.5038097562764669E-2</v>
      </c>
      <c r="F251" s="457"/>
      <c r="G251" s="44">
        <v>0</v>
      </c>
      <c r="H251" s="45">
        <v>0</v>
      </c>
      <c r="I251" s="40">
        <f>SUM(B251:H251)</f>
        <v>164.17717831725162</v>
      </c>
    </row>
    <row r="252" spans="1:9" ht="15">
      <c r="A252" s="28" t="s">
        <v>25</v>
      </c>
      <c r="B252" s="41">
        <v>9.6081522900741057</v>
      </c>
      <c r="C252" s="41">
        <v>0.22713876714946762</v>
      </c>
      <c r="D252" s="41">
        <v>77.577758328027855</v>
      </c>
      <c r="E252" s="41">
        <v>70.304782452653626</v>
      </c>
      <c r="F252" s="457"/>
      <c r="G252" s="41">
        <v>93.652269781929974</v>
      </c>
      <c r="H252" s="42">
        <v>2.8786295333783807</v>
      </c>
      <c r="I252" s="43">
        <f t="shared" si="40"/>
        <v>254.24873115321344</v>
      </c>
    </row>
    <row r="253" spans="1:9" ht="15">
      <c r="A253" s="29" t="s">
        <v>24</v>
      </c>
      <c r="B253" s="44">
        <v>30.274821284981154</v>
      </c>
      <c r="C253" s="44">
        <v>0</v>
      </c>
      <c r="D253" s="44">
        <v>0.54425831687561355</v>
      </c>
      <c r="E253" s="44">
        <v>0</v>
      </c>
      <c r="F253" s="457"/>
      <c r="G253" s="44">
        <v>0</v>
      </c>
      <c r="H253" s="45">
        <v>0</v>
      </c>
      <c r="I253" s="40">
        <f t="shared" si="40"/>
        <v>30.819079601856767</v>
      </c>
    </row>
    <row r="254" spans="1:9" ht="15">
      <c r="A254" s="28" t="s">
        <v>56</v>
      </c>
      <c r="B254" s="41">
        <v>1.6499887535535425</v>
      </c>
      <c r="C254" s="41">
        <v>7.8310199065077274E-2</v>
      </c>
      <c r="D254" s="41">
        <v>0.14281495270226854</v>
      </c>
      <c r="E254" s="41">
        <v>0</v>
      </c>
      <c r="F254" s="457"/>
      <c r="G254" s="41">
        <v>0</v>
      </c>
      <c r="H254" s="42">
        <v>0</v>
      </c>
      <c r="I254" s="43">
        <f t="shared" si="40"/>
        <v>1.8711139053208883</v>
      </c>
    </row>
    <row r="255" spans="1:9" ht="15">
      <c r="A255" s="29" t="s">
        <v>22</v>
      </c>
      <c r="B255" s="44">
        <v>0.44462454914773153</v>
      </c>
      <c r="C255" s="44">
        <v>0</v>
      </c>
      <c r="D255" s="44">
        <v>7.1876204747681624E-2</v>
      </c>
      <c r="E255" s="44">
        <v>0</v>
      </c>
      <c r="F255" s="457"/>
      <c r="G255" s="44">
        <v>0</v>
      </c>
      <c r="H255" s="45">
        <v>0</v>
      </c>
      <c r="I255" s="40">
        <f t="shared" si="40"/>
        <v>0.51650075389541317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0"/>
        <v>0</v>
      </c>
    </row>
    <row r="257" spans="1:10" ht="15">
      <c r="A257" s="30" t="s">
        <v>60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0"/>
        <v>0</v>
      </c>
    </row>
    <row r="258" spans="1:10">
      <c r="A258" s="57" t="s">
        <v>23</v>
      </c>
      <c r="B258" s="61">
        <v>0</v>
      </c>
      <c r="C258" s="61">
        <v>0</v>
      </c>
      <c r="D258" s="61">
        <v>0</v>
      </c>
      <c r="E258" s="61">
        <v>0</v>
      </c>
      <c r="F258" s="457"/>
      <c r="G258" s="61">
        <v>0</v>
      </c>
      <c r="H258" s="62">
        <v>0</v>
      </c>
      <c r="I258" s="63">
        <f t="shared" si="40"/>
        <v>0</v>
      </c>
    </row>
    <row r="259" spans="1:10">
      <c r="A259" s="58" t="s">
        <v>19</v>
      </c>
      <c r="B259" s="64">
        <v>0</v>
      </c>
      <c r="C259" s="64">
        <v>0</v>
      </c>
      <c r="D259" s="64">
        <v>0</v>
      </c>
      <c r="E259" s="64">
        <v>0</v>
      </c>
      <c r="F259" s="457"/>
      <c r="G259" s="64">
        <v>0</v>
      </c>
      <c r="H259" s="65">
        <v>0</v>
      </c>
      <c r="I259" s="66">
        <f t="shared" si="40"/>
        <v>0</v>
      </c>
    </row>
    <row r="260" spans="1:10">
      <c r="A260" s="57" t="s">
        <v>20</v>
      </c>
      <c r="B260" s="61">
        <v>0</v>
      </c>
      <c r="C260" s="61">
        <v>0</v>
      </c>
      <c r="D260" s="61">
        <v>0</v>
      </c>
      <c r="E260" s="61">
        <v>0</v>
      </c>
      <c r="F260" s="457"/>
      <c r="G260" s="61">
        <v>0</v>
      </c>
      <c r="H260" s="62">
        <v>0</v>
      </c>
      <c r="I260" s="63">
        <f t="shared" si="40"/>
        <v>0</v>
      </c>
    </row>
    <row r="261" spans="1:10" ht="15" thickBot="1">
      <c r="A261" s="59" t="s">
        <v>11</v>
      </c>
      <c r="B261" s="54">
        <v>0</v>
      </c>
      <c r="C261" s="54">
        <v>0</v>
      </c>
      <c r="D261" s="54">
        <v>0</v>
      </c>
      <c r="E261" s="54">
        <v>0</v>
      </c>
      <c r="F261" s="458"/>
      <c r="G261" s="54">
        <v>0</v>
      </c>
      <c r="H261" s="67">
        <v>0</v>
      </c>
      <c r="I261" s="68">
        <f t="shared" si="40"/>
        <v>0</v>
      </c>
    </row>
    <row r="262" spans="1:10" ht="15">
      <c r="A262" s="35" t="s">
        <v>26</v>
      </c>
      <c r="B262" s="69">
        <f>SUM(B241:B257)</f>
        <v>234.03025552079492</v>
      </c>
      <c r="C262" s="69">
        <f t="shared" ref="C262:H262" si="41">SUM(C241:C257)</f>
        <v>5.7128584469915413</v>
      </c>
      <c r="D262" s="69">
        <f t="shared" si="41"/>
        <v>186.72326258962721</v>
      </c>
      <c r="E262" s="69">
        <f t="shared" si="41"/>
        <v>71.141977766347082</v>
      </c>
      <c r="F262" s="69">
        <f>SUM(F241:F257)</f>
        <v>0</v>
      </c>
      <c r="G262" s="69">
        <f t="shared" si="41"/>
        <v>93.652269781929974</v>
      </c>
      <c r="H262" s="70">
        <f t="shared" si="41"/>
        <v>2.8786295333783807</v>
      </c>
      <c r="I262" s="40">
        <f>SUM(I241:I257)</f>
        <v>594.13925363906912</v>
      </c>
    </row>
    <row r="263" spans="1:10" s="13" customFormat="1" ht="15" thickBot="1">
      <c r="A263" s="32" t="s">
        <v>83</v>
      </c>
      <c r="B263" s="49">
        <f>B262/$I$262</f>
        <v>0.3938979861831598</v>
      </c>
      <c r="C263" s="49">
        <f t="shared" ref="C263:I263" si="42">C262/$I$262</f>
        <v>9.6153526500742173E-3</v>
      </c>
      <c r="D263" s="49">
        <f t="shared" si="42"/>
        <v>0.31427525019758895</v>
      </c>
      <c r="E263" s="49">
        <f t="shared" si="42"/>
        <v>0.11973956834295414</v>
      </c>
      <c r="F263" s="49">
        <f t="shared" si="42"/>
        <v>0</v>
      </c>
      <c r="G263" s="49">
        <f t="shared" si="42"/>
        <v>0.15762680080185773</v>
      </c>
      <c r="H263" s="71">
        <f t="shared" si="42"/>
        <v>4.8450418243651443E-3</v>
      </c>
      <c r="I263" s="50">
        <f t="shared" si="42"/>
        <v>1</v>
      </c>
      <c r="J263" s="5"/>
    </row>
    <row r="264" spans="1:1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1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1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10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10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3">SUM(B268:H268)</f>
        <v>0</v>
      </c>
    </row>
    <row r="269" spans="1:10" ht="15">
      <c r="A269" s="29" t="s">
        <v>10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3"/>
        <v>0</v>
      </c>
    </row>
    <row r="270" spans="1:10" ht="15">
      <c r="A270" s="28" t="s">
        <v>52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3"/>
        <v>0</v>
      </c>
    </row>
    <row r="271" spans="1:10" ht="15">
      <c r="A271" s="29" t="s">
        <v>16</v>
      </c>
      <c r="B271" s="44">
        <v>17.251700839212216</v>
      </c>
      <c r="C271" s="44">
        <v>23.211256420107418</v>
      </c>
      <c r="D271" s="44">
        <v>11.168905466930767</v>
      </c>
      <c r="E271" s="44">
        <v>0</v>
      </c>
      <c r="F271" s="457"/>
      <c r="G271" s="44">
        <v>0</v>
      </c>
      <c r="H271" s="45">
        <v>0</v>
      </c>
      <c r="I271" s="40">
        <f t="shared" si="43"/>
        <v>51.631862726250404</v>
      </c>
    </row>
    <row r="272" spans="1:10" ht="15">
      <c r="A272" s="28" t="s">
        <v>64</v>
      </c>
      <c r="B272" s="41">
        <v>0.48794918422222672</v>
      </c>
      <c r="C272" s="41">
        <v>3.0097393364865548E-2</v>
      </c>
      <c r="D272" s="41">
        <v>1.8936621196244474</v>
      </c>
      <c r="E272" s="41">
        <v>1.2091704415052567E-2</v>
      </c>
      <c r="F272" s="457"/>
      <c r="G272" s="41">
        <v>0</v>
      </c>
      <c r="H272" s="42">
        <v>0</v>
      </c>
      <c r="I272" s="43">
        <f t="shared" si="43"/>
        <v>2.4238004016265919</v>
      </c>
    </row>
    <row r="273" spans="1:9" ht="15">
      <c r="A273" s="29" t="s">
        <v>54</v>
      </c>
      <c r="B273" s="44">
        <v>1.1572458107124862E-4</v>
      </c>
      <c r="C273" s="44">
        <v>0</v>
      </c>
      <c r="D273" s="44">
        <v>0</v>
      </c>
      <c r="E273" s="44">
        <v>16.910245454391664</v>
      </c>
      <c r="F273" s="457"/>
      <c r="G273" s="44">
        <v>0</v>
      </c>
      <c r="H273" s="45">
        <v>0</v>
      </c>
      <c r="I273" s="40">
        <f t="shared" si="43"/>
        <v>16.910361178972735</v>
      </c>
    </row>
    <row r="274" spans="1:9" ht="15">
      <c r="A274" s="28" t="s">
        <v>12</v>
      </c>
      <c r="B274" s="41">
        <v>9.6933946261714075E-5</v>
      </c>
      <c r="C274" s="41">
        <v>0</v>
      </c>
      <c r="D274" s="41">
        <v>0</v>
      </c>
      <c r="E274" s="41">
        <v>1.3435032096042764E-2</v>
      </c>
      <c r="F274" s="457"/>
      <c r="G274" s="41">
        <v>0</v>
      </c>
      <c r="H274" s="42">
        <v>0</v>
      </c>
      <c r="I274" s="43">
        <f t="shared" si="43"/>
        <v>1.3531966042304477E-2</v>
      </c>
    </row>
    <row r="275" spans="1:9" ht="15">
      <c r="A275" s="29" t="s">
        <v>55</v>
      </c>
      <c r="B275" s="44">
        <v>0</v>
      </c>
      <c r="C275" s="44">
        <v>0</v>
      </c>
      <c r="D275" s="44">
        <v>0</v>
      </c>
      <c r="E275" s="44">
        <v>0</v>
      </c>
      <c r="F275" s="457"/>
      <c r="G275" s="44">
        <v>0</v>
      </c>
      <c r="H275" s="45">
        <v>0</v>
      </c>
      <c r="I275" s="40">
        <f t="shared" si="43"/>
        <v>0</v>
      </c>
    </row>
    <row r="276" spans="1:9" ht="15">
      <c r="A276" s="28" t="s">
        <v>17</v>
      </c>
      <c r="B276" s="41">
        <v>5.0488073649723091E-3</v>
      </c>
      <c r="C276" s="41">
        <v>0</v>
      </c>
      <c r="D276" s="41">
        <v>5.2477545827157752E-2</v>
      </c>
      <c r="E276" s="41">
        <v>0</v>
      </c>
      <c r="F276" s="457"/>
      <c r="G276" s="41">
        <v>0</v>
      </c>
      <c r="H276" s="42">
        <v>0</v>
      </c>
      <c r="I276" s="43">
        <f t="shared" si="43"/>
        <v>5.7526353192130064E-2</v>
      </c>
    </row>
    <row r="277" spans="1:9" ht="15">
      <c r="A277" s="29" t="s">
        <v>139</v>
      </c>
      <c r="B277" s="44">
        <v>39.64276594925466</v>
      </c>
      <c r="C277" s="44">
        <v>1.3611053044038794</v>
      </c>
      <c r="D277" s="44">
        <v>5.1092925645234164</v>
      </c>
      <c r="E277" s="44">
        <v>0</v>
      </c>
      <c r="F277" s="457"/>
      <c r="G277" s="44">
        <v>0</v>
      </c>
      <c r="H277" s="45">
        <v>0</v>
      </c>
      <c r="I277" s="40">
        <f>SUM(B277:H277)</f>
        <v>46.113163818181953</v>
      </c>
    </row>
    <row r="278" spans="1:9" ht="15">
      <c r="A278" s="28" t="s">
        <v>25</v>
      </c>
      <c r="B278" s="41">
        <v>0.11143454011436146</v>
      </c>
      <c r="C278" s="41">
        <v>0</v>
      </c>
      <c r="D278" s="41">
        <v>41.178431365362904</v>
      </c>
      <c r="E278" s="41">
        <v>17.79026891549632</v>
      </c>
      <c r="F278" s="457"/>
      <c r="G278" s="41">
        <v>0.85492560862698197</v>
      </c>
      <c r="H278" s="42">
        <v>0</v>
      </c>
      <c r="I278" s="43">
        <f t="shared" si="43"/>
        <v>59.935060429600568</v>
      </c>
    </row>
    <row r="279" spans="1:9" ht="15">
      <c r="A279" s="29" t="s">
        <v>24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3"/>
        <v>0</v>
      </c>
    </row>
    <row r="280" spans="1:9" ht="15">
      <c r="A280" s="28" t="s">
        <v>56</v>
      </c>
      <c r="B280" s="41">
        <v>8.0317492406984797E-2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3"/>
        <v>8.0317492406984797E-2</v>
      </c>
    </row>
    <row r="281" spans="1:9" ht="15">
      <c r="A281" s="29" t="s">
        <v>21</v>
      </c>
      <c r="B281" s="44">
        <v>4.197778348797112E-3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3"/>
        <v>4.197778348797112E-3</v>
      </c>
    </row>
    <row r="282" spans="1:9" ht="15">
      <c r="A282" s="28" t="s">
        <v>22</v>
      </c>
      <c r="B282" s="41">
        <v>0.36363636363636365</v>
      </c>
      <c r="C282" s="41">
        <v>0</v>
      </c>
      <c r="D282" s="41">
        <v>3.6363636363636369E-2</v>
      </c>
      <c r="E282" s="41">
        <v>0</v>
      </c>
      <c r="F282" s="457"/>
      <c r="G282" s="41">
        <v>0</v>
      </c>
      <c r="H282" s="42">
        <v>0</v>
      </c>
      <c r="I282" s="43">
        <f t="shared" si="43"/>
        <v>0.4</v>
      </c>
    </row>
    <row r="283" spans="1:9" ht="15">
      <c r="A283" s="30" t="s">
        <v>60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3"/>
        <v>0</v>
      </c>
    </row>
    <row r="284" spans="1:9">
      <c r="A284" s="57" t="s">
        <v>23</v>
      </c>
      <c r="B284" s="61">
        <v>0</v>
      </c>
      <c r="C284" s="61">
        <v>0</v>
      </c>
      <c r="D284" s="61">
        <v>0</v>
      </c>
      <c r="E284" s="61">
        <v>0</v>
      </c>
      <c r="F284" s="457"/>
      <c r="G284" s="61">
        <v>0</v>
      </c>
      <c r="H284" s="62">
        <v>0</v>
      </c>
      <c r="I284" s="63">
        <f t="shared" si="43"/>
        <v>0</v>
      </c>
    </row>
    <row r="285" spans="1:9">
      <c r="A285" s="58" t="s">
        <v>19</v>
      </c>
      <c r="B285" s="64">
        <v>0</v>
      </c>
      <c r="C285" s="64">
        <v>0</v>
      </c>
      <c r="D285" s="64">
        <v>0</v>
      </c>
      <c r="E285" s="64">
        <v>0</v>
      </c>
      <c r="F285" s="457"/>
      <c r="G285" s="64">
        <v>0</v>
      </c>
      <c r="H285" s="65">
        <v>0</v>
      </c>
      <c r="I285" s="66">
        <f t="shared" si="43"/>
        <v>0</v>
      </c>
    </row>
    <row r="286" spans="1:9">
      <c r="A286" s="57" t="s">
        <v>20</v>
      </c>
      <c r="B286" s="61">
        <v>0</v>
      </c>
      <c r="C286" s="61">
        <v>0</v>
      </c>
      <c r="D286" s="61">
        <v>0</v>
      </c>
      <c r="E286" s="61">
        <v>0</v>
      </c>
      <c r="F286" s="457"/>
      <c r="G286" s="61">
        <v>0</v>
      </c>
      <c r="H286" s="62">
        <v>0</v>
      </c>
      <c r="I286" s="63">
        <f t="shared" si="43"/>
        <v>0</v>
      </c>
    </row>
    <row r="287" spans="1:9" ht="15" thickBot="1">
      <c r="A287" s="59" t="s">
        <v>11</v>
      </c>
      <c r="B287" s="54">
        <v>0</v>
      </c>
      <c r="C287" s="54">
        <v>0</v>
      </c>
      <c r="D287" s="54">
        <v>0</v>
      </c>
      <c r="E287" s="54">
        <v>0</v>
      </c>
      <c r="F287" s="458"/>
      <c r="G287" s="54">
        <v>0</v>
      </c>
      <c r="H287" s="67">
        <v>0</v>
      </c>
      <c r="I287" s="68">
        <f t="shared" si="43"/>
        <v>0</v>
      </c>
    </row>
    <row r="288" spans="1:9" ht="15">
      <c r="A288" s="35" t="s">
        <v>26</v>
      </c>
      <c r="B288" s="69">
        <f>SUM(B267:B283)</f>
        <v>57.947263613087912</v>
      </c>
      <c r="C288" s="69">
        <f t="shared" ref="C288:H288" si="44">SUM(C267:C283)</f>
        <v>24.602459117876162</v>
      </c>
      <c r="D288" s="69">
        <f t="shared" si="44"/>
        <v>59.439132698632328</v>
      </c>
      <c r="E288" s="69">
        <f t="shared" si="44"/>
        <v>34.72604110639908</v>
      </c>
      <c r="F288" s="69">
        <f>SUM(F267:F283)</f>
        <v>0</v>
      </c>
      <c r="G288" s="69">
        <f t="shared" si="44"/>
        <v>0.85492560862698197</v>
      </c>
      <c r="H288" s="70">
        <f t="shared" si="44"/>
        <v>0</v>
      </c>
      <c r="I288" s="40">
        <f>SUM(I267:I283)</f>
        <v>177.56982214462246</v>
      </c>
    </row>
    <row r="289" spans="1:10" s="13" customFormat="1" ht="15" thickBot="1">
      <c r="A289" s="32" t="s">
        <v>83</v>
      </c>
      <c r="B289" s="49">
        <f>B288/$I$288</f>
        <v>0.32633508843576209</v>
      </c>
      <c r="C289" s="49">
        <f t="shared" ref="C289:I289" si="45">C288/$I$288</f>
        <v>0.13855090251674965</v>
      </c>
      <c r="D289" s="49">
        <f t="shared" si="45"/>
        <v>0.33473667980712335</v>
      </c>
      <c r="E289" s="49">
        <f t="shared" si="45"/>
        <v>0.19556274082493766</v>
      </c>
      <c r="F289" s="49">
        <f t="shared" si="45"/>
        <v>0</v>
      </c>
      <c r="G289" s="49">
        <f t="shared" si="45"/>
        <v>4.814588415427281E-3</v>
      </c>
      <c r="H289" s="71">
        <f t="shared" si="45"/>
        <v>0</v>
      </c>
      <c r="I289" s="50">
        <f t="shared" si="45"/>
        <v>1</v>
      </c>
      <c r="J289" s="5"/>
    </row>
    <row r="290" spans="1:1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1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1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10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1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6">SUM(B294:H294)</f>
        <v>0</v>
      </c>
    </row>
    <row r="295" spans="1:10" ht="15">
      <c r="A295" s="29" t="s">
        <v>10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6"/>
        <v>0</v>
      </c>
    </row>
    <row r="296" spans="1:10" ht="15">
      <c r="A296" s="28" t="s">
        <v>52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6"/>
        <v>0</v>
      </c>
    </row>
    <row r="297" spans="1:10" ht="15">
      <c r="A297" s="29" t="s">
        <v>16</v>
      </c>
      <c r="B297" s="44">
        <v>18.941019819212045</v>
      </c>
      <c r="C297" s="44">
        <v>78.054484665403024</v>
      </c>
      <c r="D297" s="44">
        <v>4.7133004284620901</v>
      </c>
      <c r="E297" s="44">
        <v>0</v>
      </c>
      <c r="F297" s="457"/>
      <c r="G297" s="44">
        <v>0</v>
      </c>
      <c r="H297" s="45">
        <v>0</v>
      </c>
      <c r="I297" s="40">
        <f t="shared" si="46"/>
        <v>101.70880491307716</v>
      </c>
    </row>
    <row r="298" spans="1:10" ht="15">
      <c r="A298" s="28" t="s">
        <v>64</v>
      </c>
      <c r="B298" s="41">
        <v>28.455375251048938</v>
      </c>
      <c r="C298" s="41">
        <v>6.7829433409781936</v>
      </c>
      <c r="D298" s="41">
        <v>0.80485433755018765</v>
      </c>
      <c r="E298" s="41">
        <v>1.2098331835394922E-2</v>
      </c>
      <c r="F298" s="457"/>
      <c r="G298" s="41">
        <v>0</v>
      </c>
      <c r="H298" s="42">
        <v>0</v>
      </c>
      <c r="I298" s="43">
        <f t="shared" si="46"/>
        <v>36.05527126141272</v>
      </c>
    </row>
    <row r="299" spans="1:10" ht="15">
      <c r="A299" s="29" t="s">
        <v>54</v>
      </c>
      <c r="B299" s="44">
        <v>0</v>
      </c>
      <c r="C299" s="44">
        <v>0</v>
      </c>
      <c r="D299" s="44">
        <v>0</v>
      </c>
      <c r="E299" s="44">
        <v>0.46332000539136131</v>
      </c>
      <c r="F299" s="457"/>
      <c r="G299" s="44">
        <v>0</v>
      </c>
      <c r="H299" s="45">
        <v>0</v>
      </c>
      <c r="I299" s="40">
        <f t="shared" si="46"/>
        <v>0.46332000539136131</v>
      </c>
    </row>
    <row r="300" spans="1:10" ht="15">
      <c r="A300" s="28" t="s">
        <v>12</v>
      </c>
      <c r="B300" s="41">
        <v>0</v>
      </c>
      <c r="C300" s="41">
        <v>0</v>
      </c>
      <c r="D300" s="41">
        <v>0</v>
      </c>
      <c r="E300" s="41">
        <v>0</v>
      </c>
      <c r="F300" s="457"/>
      <c r="G300" s="41">
        <v>0</v>
      </c>
      <c r="H300" s="42">
        <v>0</v>
      </c>
      <c r="I300" s="43">
        <f t="shared" si="46"/>
        <v>0</v>
      </c>
    </row>
    <row r="301" spans="1:10" ht="15">
      <c r="A301" s="29" t="s">
        <v>55</v>
      </c>
      <c r="B301" s="44">
        <v>0</v>
      </c>
      <c r="C301" s="44">
        <v>0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6"/>
        <v>0</v>
      </c>
    </row>
    <row r="302" spans="1:10" ht="15">
      <c r="A302" s="28" t="s">
        <v>17</v>
      </c>
      <c r="B302" s="41">
        <v>9.5953380324755908E-2</v>
      </c>
      <c r="C302" s="41">
        <v>5.371704529318583</v>
      </c>
      <c r="D302" s="41">
        <v>2.3162178843702668</v>
      </c>
      <c r="E302" s="41">
        <v>0.7405672119629525</v>
      </c>
      <c r="F302" s="457"/>
      <c r="G302" s="41">
        <v>0</v>
      </c>
      <c r="H302" s="42">
        <v>0</v>
      </c>
      <c r="I302" s="43">
        <f t="shared" si="46"/>
        <v>8.5244430059765577</v>
      </c>
    </row>
    <row r="303" spans="1:10" ht="15">
      <c r="A303" s="29" t="s">
        <v>139</v>
      </c>
      <c r="B303" s="44">
        <v>12.101876182406581</v>
      </c>
      <c r="C303" s="44">
        <v>244.04211827218825</v>
      </c>
      <c r="D303" s="44">
        <v>24.420527778448132</v>
      </c>
      <c r="E303" s="44">
        <v>1.2093469069486211</v>
      </c>
      <c r="F303" s="457"/>
      <c r="G303" s="44">
        <v>0</v>
      </c>
      <c r="H303" s="45">
        <v>0</v>
      </c>
      <c r="I303" s="40">
        <f>SUM(B303:H303)</f>
        <v>281.77386913999152</v>
      </c>
    </row>
    <row r="304" spans="1:10" ht="15">
      <c r="A304" s="28" t="s">
        <v>25</v>
      </c>
      <c r="B304" s="41">
        <v>7.8796110276896929</v>
      </c>
      <c r="C304" s="41">
        <v>5.3347716362523769</v>
      </c>
      <c r="D304" s="41">
        <v>16.665676080784973</v>
      </c>
      <c r="E304" s="41">
        <v>207.78851098255237</v>
      </c>
      <c r="F304" s="457"/>
      <c r="G304" s="41">
        <v>19.486615618368084</v>
      </c>
      <c r="H304" s="42">
        <v>5.8211887943886841E-2</v>
      </c>
      <c r="I304" s="43">
        <f t="shared" si="46"/>
        <v>257.21339723359142</v>
      </c>
    </row>
    <row r="305" spans="1:10" ht="15">
      <c r="A305" s="29" t="s">
        <v>24</v>
      </c>
      <c r="B305" s="44">
        <v>0.14990153762431049</v>
      </c>
      <c r="C305" s="44">
        <v>1.6899414991268746</v>
      </c>
      <c r="D305" s="44">
        <v>0.54924660019456328</v>
      </c>
      <c r="E305" s="44">
        <v>0</v>
      </c>
      <c r="F305" s="457"/>
      <c r="G305" s="44">
        <v>0</v>
      </c>
      <c r="H305" s="45">
        <v>0</v>
      </c>
      <c r="I305" s="40">
        <f t="shared" si="46"/>
        <v>2.3890896369457484</v>
      </c>
    </row>
    <row r="306" spans="1:10" ht="15">
      <c r="A306" s="28" t="s">
        <v>56</v>
      </c>
      <c r="B306" s="41">
        <v>1.4822073951857562</v>
      </c>
      <c r="C306" s="41">
        <v>0</v>
      </c>
      <c r="D306" s="41">
        <v>0.10081190004020769</v>
      </c>
      <c r="E306" s="41">
        <v>0</v>
      </c>
      <c r="F306" s="457"/>
      <c r="G306" s="41">
        <v>0</v>
      </c>
      <c r="H306" s="42">
        <v>0</v>
      </c>
      <c r="I306" s="43">
        <f t="shared" si="46"/>
        <v>1.5830192952259639</v>
      </c>
    </row>
    <row r="307" spans="1:10" ht="15">
      <c r="A307" s="29" t="s">
        <v>22</v>
      </c>
      <c r="B307" s="44">
        <v>16.673188211136395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6"/>
        <v>16.673188211136395</v>
      </c>
    </row>
    <row r="308" spans="1:10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6"/>
        <v>0</v>
      </c>
    </row>
    <row r="309" spans="1:10" ht="15">
      <c r="A309" s="30" t="s">
        <v>60</v>
      </c>
      <c r="B309" s="44">
        <v>0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6"/>
        <v>0</v>
      </c>
    </row>
    <row r="310" spans="1:10">
      <c r="A310" s="57" t="s">
        <v>23</v>
      </c>
      <c r="B310" s="61">
        <v>0</v>
      </c>
      <c r="C310" s="61">
        <v>0</v>
      </c>
      <c r="D310" s="61">
        <v>0</v>
      </c>
      <c r="E310" s="61">
        <v>0</v>
      </c>
      <c r="F310" s="457"/>
      <c r="G310" s="61">
        <v>0</v>
      </c>
      <c r="H310" s="62">
        <v>0</v>
      </c>
      <c r="I310" s="63">
        <f t="shared" si="46"/>
        <v>0</v>
      </c>
    </row>
    <row r="311" spans="1:10">
      <c r="A311" s="58" t="s">
        <v>19</v>
      </c>
      <c r="B311" s="64">
        <v>0</v>
      </c>
      <c r="C311" s="64">
        <v>0</v>
      </c>
      <c r="D311" s="64">
        <v>0</v>
      </c>
      <c r="E311" s="64">
        <v>0</v>
      </c>
      <c r="F311" s="457"/>
      <c r="G311" s="64">
        <v>0</v>
      </c>
      <c r="H311" s="65">
        <v>0</v>
      </c>
      <c r="I311" s="66">
        <f t="shared" si="46"/>
        <v>0</v>
      </c>
    </row>
    <row r="312" spans="1:10">
      <c r="A312" s="57" t="s">
        <v>20</v>
      </c>
      <c r="B312" s="61">
        <v>0</v>
      </c>
      <c r="C312" s="61">
        <v>0</v>
      </c>
      <c r="D312" s="61">
        <v>0</v>
      </c>
      <c r="E312" s="61">
        <v>0</v>
      </c>
      <c r="F312" s="457"/>
      <c r="G312" s="61">
        <v>0</v>
      </c>
      <c r="H312" s="62">
        <v>0</v>
      </c>
      <c r="I312" s="63">
        <f t="shared" si="46"/>
        <v>0</v>
      </c>
    </row>
    <row r="313" spans="1:10" ht="15" thickBot="1">
      <c r="A313" s="59" t="s">
        <v>11</v>
      </c>
      <c r="B313" s="54">
        <v>0</v>
      </c>
      <c r="C313" s="54">
        <v>0</v>
      </c>
      <c r="D313" s="54">
        <v>0</v>
      </c>
      <c r="E313" s="54">
        <v>0</v>
      </c>
      <c r="F313" s="458"/>
      <c r="G313" s="54">
        <v>0</v>
      </c>
      <c r="H313" s="67">
        <v>0</v>
      </c>
      <c r="I313" s="68">
        <f t="shared" si="46"/>
        <v>0</v>
      </c>
    </row>
    <row r="314" spans="1:10" ht="15">
      <c r="A314" s="35" t="s">
        <v>26</v>
      </c>
      <c r="B314" s="69">
        <f>SUM(B293:B309)</f>
        <v>85.779132804628475</v>
      </c>
      <c r="C314" s="69">
        <f t="shared" ref="C314:H314" si="47">SUM(C293:C309)</f>
        <v>341.27596394326724</v>
      </c>
      <c r="D314" s="69">
        <f t="shared" si="47"/>
        <v>49.570635009850427</v>
      </c>
      <c r="E314" s="69">
        <f t="shared" si="47"/>
        <v>210.2138434386907</v>
      </c>
      <c r="F314" s="69">
        <f>SUM(F293:F309)</f>
        <v>0</v>
      </c>
      <c r="G314" s="69">
        <f t="shared" si="47"/>
        <v>19.486615618368084</v>
      </c>
      <c r="H314" s="70">
        <f t="shared" si="47"/>
        <v>5.8211887943886841E-2</v>
      </c>
      <c r="I314" s="40">
        <f>SUM(I293:I309)</f>
        <v>706.38440270274896</v>
      </c>
    </row>
    <row r="315" spans="1:10" s="13" customFormat="1" ht="15" thickBot="1">
      <c r="A315" s="32" t="s">
        <v>83</v>
      </c>
      <c r="B315" s="49">
        <f>B314/$I$314</f>
        <v>0.12143406971674724</v>
      </c>
      <c r="C315" s="49">
        <f t="shared" ref="C315:I315" si="48">C314/$I$314</f>
        <v>0.48313066177209796</v>
      </c>
      <c r="D315" s="49">
        <f t="shared" si="48"/>
        <v>7.0175155085792668E-2</v>
      </c>
      <c r="E315" s="49">
        <f t="shared" si="48"/>
        <v>0.29759128688908781</v>
      </c>
      <c r="F315" s="49">
        <f t="shared" si="48"/>
        <v>0</v>
      </c>
      <c r="G315" s="49">
        <f t="shared" si="48"/>
        <v>2.7586418306815554E-2</v>
      </c>
      <c r="H315" s="71">
        <f t="shared" si="48"/>
        <v>8.2408229458575365E-5</v>
      </c>
      <c r="I315" s="50">
        <f t="shared" si="48"/>
        <v>1</v>
      </c>
      <c r="J315" s="5"/>
    </row>
    <row r="316" spans="1:10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10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10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10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10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49">SUM(B320:H320)</f>
        <v>0</v>
      </c>
    </row>
    <row r="321" spans="1:9" ht="15">
      <c r="A321" s="29" t="s">
        <v>10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49"/>
        <v>0</v>
      </c>
    </row>
    <row r="322" spans="1:9" ht="15">
      <c r="A322" s="28" t="s">
        <v>52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49"/>
        <v>0</v>
      </c>
    </row>
    <row r="323" spans="1:9" ht="15">
      <c r="A323" s="29" t="s">
        <v>16</v>
      </c>
      <c r="B323" s="44">
        <v>1.5023999477422791</v>
      </c>
      <c r="C323" s="44">
        <v>12.584040763397411</v>
      </c>
      <c r="D323" s="44">
        <v>1.9824803077974882</v>
      </c>
      <c r="E323" s="44">
        <v>0</v>
      </c>
      <c r="F323" s="457"/>
      <c r="G323" s="44">
        <v>0</v>
      </c>
      <c r="H323" s="45">
        <v>0</v>
      </c>
      <c r="I323" s="40">
        <f t="shared" si="49"/>
        <v>16.068921018937179</v>
      </c>
    </row>
    <row r="324" spans="1:9" ht="15">
      <c r="A324" s="28" t="s">
        <v>64</v>
      </c>
      <c r="B324" s="41">
        <v>0.17596618376077489</v>
      </c>
      <c r="C324" s="41">
        <v>0.76314178561946755</v>
      </c>
      <c r="D324" s="41">
        <v>0</v>
      </c>
      <c r="E324" s="41">
        <v>0</v>
      </c>
      <c r="F324" s="457"/>
      <c r="G324" s="41">
        <v>0</v>
      </c>
      <c r="H324" s="42">
        <v>0</v>
      </c>
      <c r="I324" s="43">
        <f t="shared" si="49"/>
        <v>0.93910796938024244</v>
      </c>
    </row>
    <row r="325" spans="1:9" ht="15">
      <c r="A325" s="29" t="s">
        <v>54</v>
      </c>
      <c r="B325" s="44">
        <v>2.5919597202372093E-3</v>
      </c>
      <c r="C325" s="44">
        <v>0.62204703825273688</v>
      </c>
      <c r="D325" s="44">
        <v>0</v>
      </c>
      <c r="E325" s="44">
        <v>0.17328345064978687</v>
      </c>
      <c r="F325" s="457"/>
      <c r="G325" s="44">
        <v>0</v>
      </c>
      <c r="H325" s="45">
        <v>0</v>
      </c>
      <c r="I325" s="40">
        <f t="shared" si="49"/>
        <v>0.79792244862276096</v>
      </c>
    </row>
    <row r="326" spans="1:9" ht="15">
      <c r="A326" s="28" t="s">
        <v>12</v>
      </c>
      <c r="B326" s="41">
        <v>1.313367426506085E-3</v>
      </c>
      <c r="C326" s="41">
        <v>0</v>
      </c>
      <c r="D326" s="41">
        <v>0</v>
      </c>
      <c r="E326" s="41">
        <v>7.5120987052444077E-2</v>
      </c>
      <c r="F326" s="457"/>
      <c r="G326" s="41">
        <v>0</v>
      </c>
      <c r="H326" s="42">
        <v>0</v>
      </c>
      <c r="I326" s="43">
        <f t="shared" si="49"/>
        <v>7.6434354478950167E-2</v>
      </c>
    </row>
    <row r="327" spans="1:9" ht="15">
      <c r="A327" s="29" t="s">
        <v>55</v>
      </c>
      <c r="B327" s="44">
        <v>0</v>
      </c>
      <c r="C327" s="44">
        <v>0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49"/>
        <v>0</v>
      </c>
    </row>
    <row r="328" spans="1:9" ht="15">
      <c r="A328" s="28" t="s">
        <v>17</v>
      </c>
      <c r="B328" s="41">
        <v>0</v>
      </c>
      <c r="C328" s="41">
        <v>0</v>
      </c>
      <c r="D328" s="41">
        <v>0</v>
      </c>
      <c r="E328" s="41">
        <v>0</v>
      </c>
      <c r="F328" s="457"/>
      <c r="G328" s="41">
        <v>0</v>
      </c>
      <c r="H328" s="42">
        <v>0</v>
      </c>
      <c r="I328" s="43">
        <f t="shared" si="49"/>
        <v>0</v>
      </c>
    </row>
    <row r="329" spans="1:9" ht="15">
      <c r="A329" s="29" t="s">
        <v>139</v>
      </c>
      <c r="B329" s="44">
        <v>120.98083382164783</v>
      </c>
      <c r="C329" s="44">
        <v>240.27755091481134</v>
      </c>
      <c r="D329" s="44">
        <v>79.418946243366648</v>
      </c>
      <c r="E329" s="44">
        <v>66.417721377504222</v>
      </c>
      <c r="F329" s="457"/>
      <c r="G329" s="44">
        <v>0</v>
      </c>
      <c r="H329" s="45">
        <v>0</v>
      </c>
      <c r="I329" s="40">
        <f>SUM(B329:H329)</f>
        <v>507.09505235733002</v>
      </c>
    </row>
    <row r="330" spans="1:9" ht="15">
      <c r="A330" s="28" t="s">
        <v>25</v>
      </c>
      <c r="B330" s="41">
        <v>7.3653617349619527</v>
      </c>
      <c r="C330" s="41">
        <v>3.2356001491447173</v>
      </c>
      <c r="D330" s="41">
        <v>7.9288176210692685</v>
      </c>
      <c r="E330" s="41">
        <v>264.5834096639947</v>
      </c>
      <c r="F330" s="457"/>
      <c r="G330" s="41">
        <v>20.049605199714684</v>
      </c>
      <c r="H330" s="42">
        <v>0</v>
      </c>
      <c r="I330" s="43">
        <f t="shared" si="49"/>
        <v>303.16279436888533</v>
      </c>
    </row>
    <row r="331" spans="1:9" ht="15">
      <c r="A331" s="29" t="s">
        <v>24</v>
      </c>
      <c r="B331" s="44">
        <v>3.3259128807055536</v>
      </c>
      <c r="C331" s="44">
        <v>0</v>
      </c>
      <c r="D331" s="44">
        <v>0</v>
      </c>
      <c r="E331" s="44">
        <v>0</v>
      </c>
      <c r="F331" s="457"/>
      <c r="G331" s="44">
        <v>0</v>
      </c>
      <c r="H331" s="45">
        <v>0</v>
      </c>
      <c r="I331" s="40">
        <f t="shared" si="49"/>
        <v>3.3259128807055536</v>
      </c>
    </row>
    <row r="332" spans="1:9" ht="15">
      <c r="A332" s="28" t="s">
        <v>56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49"/>
        <v>0</v>
      </c>
    </row>
    <row r="333" spans="1:9" ht="15">
      <c r="A333" s="29" t="s">
        <v>22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49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49"/>
        <v>0</v>
      </c>
    </row>
    <row r="335" spans="1:9" ht="15">
      <c r="A335" s="30" t="s">
        <v>60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49"/>
        <v>0</v>
      </c>
    </row>
    <row r="336" spans="1:9">
      <c r="A336" s="57" t="s">
        <v>23</v>
      </c>
      <c r="B336" s="61">
        <v>0</v>
      </c>
      <c r="C336" s="61">
        <v>0</v>
      </c>
      <c r="D336" s="61">
        <v>0</v>
      </c>
      <c r="E336" s="61">
        <v>0</v>
      </c>
      <c r="F336" s="457"/>
      <c r="G336" s="61">
        <v>0</v>
      </c>
      <c r="H336" s="62">
        <v>0</v>
      </c>
      <c r="I336" s="63">
        <f t="shared" si="49"/>
        <v>0</v>
      </c>
    </row>
    <row r="337" spans="1:10">
      <c r="A337" s="58" t="s">
        <v>19</v>
      </c>
      <c r="B337" s="64">
        <v>0</v>
      </c>
      <c r="C337" s="64">
        <v>0</v>
      </c>
      <c r="D337" s="64">
        <v>0</v>
      </c>
      <c r="E337" s="64">
        <v>0</v>
      </c>
      <c r="F337" s="457"/>
      <c r="G337" s="64">
        <v>0</v>
      </c>
      <c r="H337" s="65">
        <v>0</v>
      </c>
      <c r="I337" s="66">
        <f t="shared" si="49"/>
        <v>0</v>
      </c>
    </row>
    <row r="338" spans="1:10">
      <c r="A338" s="57" t="s">
        <v>20</v>
      </c>
      <c r="B338" s="61">
        <v>0</v>
      </c>
      <c r="C338" s="61">
        <v>0</v>
      </c>
      <c r="D338" s="61">
        <v>0</v>
      </c>
      <c r="E338" s="61">
        <v>0</v>
      </c>
      <c r="F338" s="457"/>
      <c r="G338" s="61">
        <v>0</v>
      </c>
      <c r="H338" s="62">
        <v>0</v>
      </c>
      <c r="I338" s="63">
        <f t="shared" si="49"/>
        <v>0</v>
      </c>
    </row>
    <row r="339" spans="1:10" ht="15" thickBot="1">
      <c r="A339" s="59" t="s">
        <v>11</v>
      </c>
      <c r="B339" s="54">
        <v>0</v>
      </c>
      <c r="C339" s="54">
        <v>0</v>
      </c>
      <c r="D339" s="54">
        <v>0</v>
      </c>
      <c r="E339" s="54">
        <v>0</v>
      </c>
      <c r="F339" s="458"/>
      <c r="G339" s="54">
        <v>0</v>
      </c>
      <c r="H339" s="67">
        <v>0</v>
      </c>
      <c r="I339" s="68">
        <f t="shared" si="49"/>
        <v>0</v>
      </c>
    </row>
    <row r="340" spans="1:10" ht="15">
      <c r="A340" s="35" t="s">
        <v>26</v>
      </c>
      <c r="B340" s="69">
        <f>SUM(B319:B335)</f>
        <v>133.35437989596514</v>
      </c>
      <c r="C340" s="69">
        <f t="shared" ref="C340:H340" si="50">SUM(C319:C335)</f>
        <v>257.4823806512257</v>
      </c>
      <c r="D340" s="69">
        <f t="shared" si="50"/>
        <v>89.330244172233407</v>
      </c>
      <c r="E340" s="69">
        <f t="shared" si="50"/>
        <v>331.24953547920114</v>
      </c>
      <c r="F340" s="69">
        <f>SUM(F319:F335)</f>
        <v>0</v>
      </c>
      <c r="G340" s="69">
        <f t="shared" si="50"/>
        <v>20.049605199714684</v>
      </c>
      <c r="H340" s="70">
        <f t="shared" si="50"/>
        <v>0</v>
      </c>
      <c r="I340" s="40">
        <f>SUM(I319:I335)</f>
        <v>831.46614539834002</v>
      </c>
    </row>
    <row r="341" spans="1:10" s="13" customFormat="1" ht="15" thickBot="1">
      <c r="A341" s="32" t="s">
        <v>83</v>
      </c>
      <c r="B341" s="49">
        <f>B340/$I$340</f>
        <v>0.16038461774300808</v>
      </c>
      <c r="C341" s="49">
        <f t="shared" ref="C341:I341" si="51">C340/$I$340</f>
        <v>0.30967271737548696</v>
      </c>
      <c r="D341" s="49">
        <f t="shared" si="51"/>
        <v>0.10743701913375793</v>
      </c>
      <c r="E341" s="49">
        <f t="shared" si="51"/>
        <v>0.39839209005978904</v>
      </c>
      <c r="F341" s="49">
        <f t="shared" si="51"/>
        <v>0</v>
      </c>
      <c r="G341" s="49">
        <f t="shared" si="51"/>
        <v>2.4113555687958033E-2</v>
      </c>
      <c r="H341" s="71">
        <f t="shared" si="51"/>
        <v>0</v>
      </c>
      <c r="I341" s="50">
        <f t="shared" si="51"/>
        <v>1</v>
      </c>
      <c r="J341" s="5"/>
    </row>
    <row r="342" spans="1:1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1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1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10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10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2">SUM(B346:H346)</f>
        <v>0</v>
      </c>
    </row>
    <row r="347" spans="1:10" ht="15">
      <c r="A347" s="29" t="s">
        <v>10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2"/>
        <v>0</v>
      </c>
    </row>
    <row r="348" spans="1:10" ht="15">
      <c r="A348" s="28" t="s">
        <v>52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2"/>
        <v>0</v>
      </c>
    </row>
    <row r="349" spans="1:10" ht="15">
      <c r="A349" s="29" t="s">
        <v>16</v>
      </c>
      <c r="B349" s="44">
        <v>7.1260316328245628</v>
      </c>
      <c r="C349" s="44">
        <v>4.6986036637490347</v>
      </c>
      <c r="D349" s="44">
        <v>81.453549940140675</v>
      </c>
      <c r="E349" s="44">
        <v>0</v>
      </c>
      <c r="F349" s="457"/>
      <c r="G349" s="44">
        <v>0</v>
      </c>
      <c r="H349" s="45">
        <v>0</v>
      </c>
      <c r="I349" s="40">
        <f t="shared" si="52"/>
        <v>93.278185236714279</v>
      </c>
    </row>
    <row r="350" spans="1:10" ht="15">
      <c r="A350" s="28" t="s">
        <v>64</v>
      </c>
      <c r="B350" s="41">
        <v>0.19358740718869921</v>
      </c>
      <c r="C350" s="41">
        <v>0</v>
      </c>
      <c r="D350" s="41">
        <v>0.59513986231412541</v>
      </c>
      <c r="E350" s="41">
        <v>0</v>
      </c>
      <c r="F350" s="457"/>
      <c r="G350" s="41">
        <v>0</v>
      </c>
      <c r="H350" s="42">
        <v>0</v>
      </c>
      <c r="I350" s="43">
        <f t="shared" si="52"/>
        <v>0.78872726950282468</v>
      </c>
    </row>
    <row r="351" spans="1:10" ht="15">
      <c r="A351" s="29" t="s">
        <v>54</v>
      </c>
      <c r="B351" s="44">
        <v>0</v>
      </c>
      <c r="C351" s="44">
        <v>0</v>
      </c>
      <c r="D351" s="44">
        <v>0</v>
      </c>
      <c r="E351" s="44">
        <v>5.7755248787180395</v>
      </c>
      <c r="F351" s="457"/>
      <c r="G351" s="44">
        <v>0</v>
      </c>
      <c r="H351" s="45">
        <v>0</v>
      </c>
      <c r="I351" s="40">
        <f t="shared" si="52"/>
        <v>5.7755248787180395</v>
      </c>
    </row>
    <row r="352" spans="1:10" ht="15">
      <c r="A352" s="28" t="s">
        <v>12</v>
      </c>
      <c r="B352" s="41">
        <v>0</v>
      </c>
      <c r="C352" s="41">
        <v>0</v>
      </c>
      <c r="D352" s="41">
        <v>0</v>
      </c>
      <c r="E352" s="41">
        <v>5.5285420414405611E-3</v>
      </c>
      <c r="F352" s="457"/>
      <c r="G352" s="41">
        <v>0</v>
      </c>
      <c r="H352" s="42">
        <v>0</v>
      </c>
      <c r="I352" s="43">
        <f t="shared" si="52"/>
        <v>5.5285420414405611E-3</v>
      </c>
    </row>
    <row r="353" spans="1:10" ht="15">
      <c r="A353" s="29" t="s">
        <v>55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52"/>
        <v>0</v>
      </c>
    </row>
    <row r="354" spans="1:10" ht="15">
      <c r="A354" s="28" t="s">
        <v>17</v>
      </c>
      <c r="B354" s="41">
        <v>0.369897695995836</v>
      </c>
      <c r="C354" s="41">
        <v>6.1718115572638566E-2</v>
      </c>
      <c r="D354" s="41">
        <v>4.1099743999537284E-4</v>
      </c>
      <c r="E354" s="41">
        <v>0</v>
      </c>
      <c r="F354" s="457"/>
      <c r="G354" s="41">
        <v>0</v>
      </c>
      <c r="H354" s="42">
        <v>0</v>
      </c>
      <c r="I354" s="43">
        <f t="shared" si="52"/>
        <v>0.43202680900846996</v>
      </c>
    </row>
    <row r="355" spans="1:10" ht="15">
      <c r="A355" s="29" t="s">
        <v>139</v>
      </c>
      <c r="B355" s="44">
        <v>6.5402496873161978E-2</v>
      </c>
      <c r="C355" s="44">
        <v>2.2694035914162911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>SUM(B355:H355)</f>
        <v>2.334806088289453</v>
      </c>
    </row>
    <row r="356" spans="1:10" ht="15">
      <c r="A356" s="28" t="s">
        <v>25</v>
      </c>
      <c r="B356" s="41">
        <v>2.1372952606277993</v>
      </c>
      <c r="C356" s="41">
        <v>2.8956075336478579</v>
      </c>
      <c r="D356" s="41">
        <v>4.6049211872187694</v>
      </c>
      <c r="E356" s="41">
        <v>326.29759927900858</v>
      </c>
      <c r="F356" s="457"/>
      <c r="G356" s="41">
        <v>4.8876738817003433</v>
      </c>
      <c r="H356" s="42">
        <v>1.5403514391474459E-2</v>
      </c>
      <c r="I356" s="43">
        <f t="shared" si="52"/>
        <v>340.83850065659482</v>
      </c>
    </row>
    <row r="357" spans="1:10" ht="15">
      <c r="A357" s="29" t="s">
        <v>24</v>
      </c>
      <c r="B357" s="44">
        <v>0.85559891235602414</v>
      </c>
      <c r="C357" s="44">
        <v>0</v>
      </c>
      <c r="D357" s="44">
        <v>3.2215548792003235</v>
      </c>
      <c r="E357" s="44">
        <v>0</v>
      </c>
      <c r="F357" s="457"/>
      <c r="G357" s="44">
        <v>0</v>
      </c>
      <c r="H357" s="45">
        <v>0</v>
      </c>
      <c r="I357" s="40">
        <f t="shared" si="52"/>
        <v>4.0771537915563476</v>
      </c>
    </row>
    <row r="358" spans="1:10" ht="15">
      <c r="A358" s="28" t="s">
        <v>56</v>
      </c>
      <c r="B358" s="41">
        <v>49.156209486344366</v>
      </c>
      <c r="C358" s="41">
        <v>2.3330053261695469</v>
      </c>
      <c r="D358" s="41">
        <v>4.2547209595797195</v>
      </c>
      <c r="E358" s="41">
        <v>0</v>
      </c>
      <c r="F358" s="457"/>
      <c r="G358" s="41">
        <v>0</v>
      </c>
      <c r="H358" s="42">
        <v>0</v>
      </c>
      <c r="I358" s="43">
        <f t="shared" si="52"/>
        <v>55.743935772093636</v>
      </c>
    </row>
    <row r="359" spans="1:10" ht="15">
      <c r="A359" s="29" t="s">
        <v>22</v>
      </c>
      <c r="B359" s="44">
        <v>239.31403782314629</v>
      </c>
      <c r="C359" s="44">
        <v>836.79371420400616</v>
      </c>
      <c r="D359" s="44">
        <v>452.9996927732555</v>
      </c>
      <c r="E359" s="44">
        <v>0</v>
      </c>
      <c r="F359" s="457"/>
      <c r="G359" s="44">
        <v>0</v>
      </c>
      <c r="H359" s="45">
        <v>0</v>
      </c>
      <c r="I359" s="40">
        <f t="shared" si="52"/>
        <v>1529.1074448004078</v>
      </c>
    </row>
    <row r="360" spans="1:10" ht="15">
      <c r="A360" s="28" t="s">
        <v>21</v>
      </c>
      <c r="B360" s="41">
        <v>0</v>
      </c>
      <c r="C360" s="41">
        <v>0</v>
      </c>
      <c r="D360" s="41">
        <v>0</v>
      </c>
      <c r="E360" s="41">
        <v>0</v>
      </c>
      <c r="F360" s="457"/>
      <c r="G360" s="41">
        <v>0</v>
      </c>
      <c r="H360" s="42">
        <v>0</v>
      </c>
      <c r="I360" s="43">
        <f t="shared" si="52"/>
        <v>0</v>
      </c>
    </row>
    <row r="361" spans="1:10" ht="15">
      <c r="A361" s="30" t="s">
        <v>60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2"/>
        <v>0</v>
      </c>
    </row>
    <row r="362" spans="1:10">
      <c r="A362" s="57" t="s">
        <v>23</v>
      </c>
      <c r="B362" s="61">
        <v>0</v>
      </c>
      <c r="C362" s="61">
        <v>0</v>
      </c>
      <c r="D362" s="61">
        <v>0</v>
      </c>
      <c r="E362" s="61">
        <v>0</v>
      </c>
      <c r="F362" s="457"/>
      <c r="G362" s="61">
        <v>0</v>
      </c>
      <c r="H362" s="62">
        <v>0</v>
      </c>
      <c r="I362" s="63">
        <f t="shared" si="52"/>
        <v>0</v>
      </c>
    </row>
    <row r="363" spans="1:10">
      <c r="A363" s="58" t="s">
        <v>19</v>
      </c>
      <c r="B363" s="64">
        <v>0</v>
      </c>
      <c r="C363" s="64">
        <v>0</v>
      </c>
      <c r="D363" s="64">
        <v>0</v>
      </c>
      <c r="E363" s="64">
        <v>0</v>
      </c>
      <c r="F363" s="457"/>
      <c r="G363" s="64">
        <v>0</v>
      </c>
      <c r="H363" s="65">
        <v>0</v>
      </c>
      <c r="I363" s="66">
        <f t="shared" si="52"/>
        <v>0</v>
      </c>
    </row>
    <row r="364" spans="1:10">
      <c r="A364" s="57" t="s">
        <v>20</v>
      </c>
      <c r="B364" s="61">
        <v>0</v>
      </c>
      <c r="C364" s="61">
        <v>0</v>
      </c>
      <c r="D364" s="61">
        <v>0</v>
      </c>
      <c r="E364" s="61">
        <v>0</v>
      </c>
      <c r="F364" s="457"/>
      <c r="G364" s="61">
        <v>0</v>
      </c>
      <c r="H364" s="62">
        <v>0</v>
      </c>
      <c r="I364" s="63">
        <f t="shared" si="52"/>
        <v>0</v>
      </c>
    </row>
    <row r="365" spans="1:10" ht="15" thickBot="1">
      <c r="A365" s="59" t="s">
        <v>11</v>
      </c>
      <c r="B365" s="54">
        <v>0</v>
      </c>
      <c r="C365" s="54">
        <v>0</v>
      </c>
      <c r="D365" s="54">
        <v>0</v>
      </c>
      <c r="E365" s="54">
        <v>0</v>
      </c>
      <c r="F365" s="458"/>
      <c r="G365" s="54">
        <v>0</v>
      </c>
      <c r="H365" s="67">
        <v>0</v>
      </c>
      <c r="I365" s="68">
        <f t="shared" si="52"/>
        <v>0</v>
      </c>
    </row>
    <row r="366" spans="1:10" ht="15">
      <c r="A366" s="35" t="s">
        <v>26</v>
      </c>
      <c r="B366" s="69">
        <f>SUM(B345:B361)</f>
        <v>299.21806071535673</v>
      </c>
      <c r="C366" s="69">
        <f t="shared" ref="C366:H366" si="53">SUM(C345:C361)</f>
        <v>849.05205243456157</v>
      </c>
      <c r="D366" s="69">
        <f t="shared" si="53"/>
        <v>547.1299905991491</v>
      </c>
      <c r="E366" s="69">
        <f t="shared" si="53"/>
        <v>332.07865269976804</v>
      </c>
      <c r="F366" s="69">
        <f>SUM(F345:F361)</f>
        <v>0</v>
      </c>
      <c r="G366" s="69">
        <f t="shared" si="53"/>
        <v>4.8876738817003433</v>
      </c>
      <c r="H366" s="70">
        <f t="shared" si="53"/>
        <v>1.5403514391474459E-2</v>
      </c>
      <c r="I366" s="40">
        <f>SUM(I345:I361)</f>
        <v>2032.3818338449273</v>
      </c>
    </row>
    <row r="367" spans="1:10" s="13" customFormat="1" ht="15" thickBot="1">
      <c r="A367" s="32" t="s">
        <v>83</v>
      </c>
      <c r="B367" s="49">
        <f>B366/$I$366</f>
        <v>0.14722531747358028</v>
      </c>
      <c r="C367" s="49">
        <f t="shared" ref="C367:I367" si="54">C366/$I$366</f>
        <v>0.41776207516492941</v>
      </c>
      <c r="D367" s="49">
        <f t="shared" si="54"/>
        <v>0.2692062984857872</v>
      </c>
      <c r="E367" s="49">
        <f t="shared" si="54"/>
        <v>0.16339383041597585</v>
      </c>
      <c r="F367" s="49">
        <f t="shared" si="54"/>
        <v>0</v>
      </c>
      <c r="G367" s="49">
        <f t="shared" si="54"/>
        <v>2.4048994142275323E-3</v>
      </c>
      <c r="H367" s="71">
        <f t="shared" si="54"/>
        <v>7.579045499700014E-6</v>
      </c>
      <c r="I367" s="50">
        <f t="shared" si="54"/>
        <v>1</v>
      </c>
      <c r="J367" s="5"/>
    </row>
    <row r="368" spans="1:10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6.8857343299372903E-3</v>
      </c>
      <c r="C371" s="38">
        <v>6.8857343299372903E-3</v>
      </c>
      <c r="D371" s="38">
        <v>6.8857343299372903E-3</v>
      </c>
      <c r="E371" s="38">
        <v>6.8857343299372903E-3</v>
      </c>
      <c r="F371" s="456"/>
      <c r="G371" s="38">
        <v>0</v>
      </c>
      <c r="H371" s="39">
        <v>0</v>
      </c>
      <c r="I371" s="40">
        <f>SUM(B371:H371)</f>
        <v>2.7542937319749161E-2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5">SUM(B372:H372)</f>
        <v>0</v>
      </c>
    </row>
    <row r="373" spans="1:9" ht="15">
      <c r="A373" s="29" t="s">
        <v>10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5"/>
        <v>0</v>
      </c>
    </row>
    <row r="374" spans="1:9" ht="15">
      <c r="A374" s="28" t="s">
        <v>52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5"/>
        <v>0</v>
      </c>
    </row>
    <row r="375" spans="1:9" ht="15">
      <c r="A375" s="29" t="s">
        <v>16</v>
      </c>
      <c r="B375" s="44">
        <v>16.385195050225214</v>
      </c>
      <c r="C375" s="44">
        <v>0.15727734234430427</v>
      </c>
      <c r="D375" s="44">
        <v>39.046363923099207</v>
      </c>
      <c r="E375" s="44">
        <v>3.4286380298445671E-4</v>
      </c>
      <c r="F375" s="457"/>
      <c r="G375" s="44">
        <v>0</v>
      </c>
      <c r="H375" s="45">
        <v>0</v>
      </c>
      <c r="I375" s="40">
        <f t="shared" si="55"/>
        <v>55.589179179471714</v>
      </c>
    </row>
    <row r="376" spans="1:9" ht="15">
      <c r="A376" s="28" t="s">
        <v>64</v>
      </c>
      <c r="B376" s="41">
        <v>18.888440977267624</v>
      </c>
      <c r="C376" s="41">
        <v>1.4412661312628196E-2</v>
      </c>
      <c r="D376" s="41">
        <v>1.2634946042144595E-3</v>
      </c>
      <c r="E376" s="41">
        <v>2.8928346101132395E-2</v>
      </c>
      <c r="F376" s="457"/>
      <c r="G376" s="41">
        <v>0</v>
      </c>
      <c r="H376" s="42">
        <v>0</v>
      </c>
      <c r="I376" s="43">
        <f t="shared" si="55"/>
        <v>18.9330454792856</v>
      </c>
    </row>
    <row r="377" spans="1:9" ht="15">
      <c r="A377" s="29" t="s">
        <v>54</v>
      </c>
      <c r="B377" s="44">
        <v>7.2996277254799185E-4</v>
      </c>
      <c r="C377" s="44">
        <v>7.2996277254799185E-4</v>
      </c>
      <c r="D377" s="44">
        <v>7.2996277254799185E-4</v>
      </c>
      <c r="E377" s="44">
        <v>492.70716578843326</v>
      </c>
      <c r="F377" s="457"/>
      <c r="G377" s="44">
        <v>0</v>
      </c>
      <c r="H377" s="45">
        <v>0</v>
      </c>
      <c r="I377" s="40">
        <f t="shared" si="55"/>
        <v>492.70935567675087</v>
      </c>
    </row>
    <row r="378" spans="1:9" ht="15">
      <c r="A378" s="28" t="s">
        <v>12</v>
      </c>
      <c r="B378" s="41">
        <v>2.1909535233589216E-3</v>
      </c>
      <c r="C378" s="41">
        <v>2.1909535233589216E-3</v>
      </c>
      <c r="D378" s="41">
        <v>2.1909535233589216E-3</v>
      </c>
      <c r="E378" s="41">
        <v>2.7412928459269268</v>
      </c>
      <c r="F378" s="457"/>
      <c r="G378" s="41">
        <v>0</v>
      </c>
      <c r="H378" s="42">
        <v>0</v>
      </c>
      <c r="I378" s="43">
        <f t="shared" si="55"/>
        <v>2.7478657064970036</v>
      </c>
    </row>
    <row r="379" spans="1:9" ht="15">
      <c r="A379" s="29" t="s">
        <v>55</v>
      </c>
      <c r="B379" s="44">
        <v>0</v>
      </c>
      <c r="C379" s="44">
        <v>0</v>
      </c>
      <c r="D379" s="44">
        <v>0</v>
      </c>
      <c r="E379" s="44">
        <v>0</v>
      </c>
      <c r="F379" s="457"/>
      <c r="G379" s="44">
        <v>0</v>
      </c>
      <c r="H379" s="45">
        <v>0</v>
      </c>
      <c r="I379" s="40">
        <f t="shared" si="55"/>
        <v>0</v>
      </c>
    </row>
    <row r="380" spans="1:9" ht="15">
      <c r="A380" s="28" t="s">
        <v>17</v>
      </c>
      <c r="B380" s="41">
        <v>6.3353693635423456</v>
      </c>
      <c r="C380" s="41">
        <v>9.9782256196527595E-4</v>
      </c>
      <c r="D380" s="41">
        <v>41.273027007892836</v>
      </c>
      <c r="E380" s="41">
        <v>2.4526941698833715</v>
      </c>
      <c r="F380" s="457"/>
      <c r="G380" s="41">
        <v>0</v>
      </c>
      <c r="H380" s="42">
        <v>0</v>
      </c>
      <c r="I380" s="43">
        <f t="shared" si="55"/>
        <v>50.06208836388052</v>
      </c>
    </row>
    <row r="381" spans="1:9" ht="15">
      <c r="A381" s="29" t="s">
        <v>139</v>
      </c>
      <c r="B381" s="44">
        <v>35.997518390172509</v>
      </c>
      <c r="C381" s="44">
        <v>2.301664242311046</v>
      </c>
      <c r="D381" s="44">
        <v>70.463065931341603</v>
      </c>
      <c r="E381" s="44">
        <v>1.154486290115979E-2</v>
      </c>
      <c r="F381" s="457"/>
      <c r="G381" s="44">
        <v>0</v>
      </c>
      <c r="H381" s="45">
        <v>0</v>
      </c>
      <c r="I381" s="40">
        <f>SUM(B381:H381)</f>
        <v>108.77379342672631</v>
      </c>
    </row>
    <row r="382" spans="1:9" ht="15">
      <c r="A382" s="28" t="s">
        <v>25</v>
      </c>
      <c r="B382" s="41">
        <v>13.272975842261458</v>
      </c>
      <c r="C382" s="41">
        <v>1.4390341532147553E-2</v>
      </c>
      <c r="D382" s="41">
        <v>3.6540384293838764</v>
      </c>
      <c r="E382" s="41">
        <v>55.908852549893979</v>
      </c>
      <c r="F382" s="457"/>
      <c r="G382" s="41">
        <v>48.986468979863204</v>
      </c>
      <c r="H382" s="42">
        <v>0</v>
      </c>
      <c r="I382" s="43">
        <f t="shared" si="55"/>
        <v>121.83672614293467</v>
      </c>
    </row>
    <row r="383" spans="1:9" ht="15">
      <c r="A383" s="29" t="s">
        <v>24</v>
      </c>
      <c r="B383" s="44">
        <v>9.3812065061291143</v>
      </c>
      <c r="C383" s="44">
        <v>0</v>
      </c>
      <c r="D383" s="44">
        <v>0</v>
      </c>
      <c r="E383" s="44">
        <v>0</v>
      </c>
      <c r="F383" s="457"/>
      <c r="G383" s="44">
        <v>0</v>
      </c>
      <c r="H383" s="45">
        <v>0</v>
      </c>
      <c r="I383" s="40">
        <f t="shared" si="55"/>
        <v>9.3812065061291143</v>
      </c>
    </row>
    <row r="384" spans="1:9" ht="15">
      <c r="A384" s="28" t="s">
        <v>56</v>
      </c>
      <c r="B384" s="41">
        <v>9.2217953343940184</v>
      </c>
      <c r="C384" s="41">
        <v>7.1848814447947177E-4</v>
      </c>
      <c r="D384" s="41">
        <v>7.1848814447947177E-4</v>
      </c>
      <c r="E384" s="41">
        <v>7.1848814447947177E-4</v>
      </c>
      <c r="F384" s="457"/>
      <c r="G384" s="41">
        <v>0</v>
      </c>
      <c r="H384" s="42">
        <v>0</v>
      </c>
      <c r="I384" s="43">
        <f t="shared" si="55"/>
        <v>9.2239507988274543</v>
      </c>
    </row>
    <row r="385" spans="1:10" ht="15">
      <c r="A385" s="29" t="s">
        <v>22</v>
      </c>
      <c r="B385" s="44">
        <v>9.1089330015701648</v>
      </c>
      <c r="C385" s="44">
        <v>5.4653598009420987</v>
      </c>
      <c r="D385" s="44">
        <v>5.4653598009420987</v>
      </c>
      <c r="E385" s="44">
        <v>5.4653598009420987</v>
      </c>
      <c r="F385" s="457"/>
      <c r="G385" s="44">
        <v>0</v>
      </c>
      <c r="H385" s="45">
        <v>0</v>
      </c>
      <c r="I385" s="40">
        <f t="shared" si="55"/>
        <v>25.505012404396464</v>
      </c>
    </row>
    <row r="386" spans="1:10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55"/>
        <v>0</v>
      </c>
    </row>
    <row r="387" spans="1:10" ht="15">
      <c r="A387" s="30" t="s">
        <v>60</v>
      </c>
      <c r="B387" s="44">
        <v>0</v>
      </c>
      <c r="C387" s="44">
        <v>0</v>
      </c>
      <c r="D387" s="44">
        <v>0</v>
      </c>
      <c r="E387" s="44">
        <v>0</v>
      </c>
      <c r="F387" s="457"/>
      <c r="G387" s="44">
        <v>0</v>
      </c>
      <c r="H387" s="45">
        <v>0</v>
      </c>
      <c r="I387" s="40">
        <f t="shared" si="55"/>
        <v>0</v>
      </c>
    </row>
    <row r="388" spans="1:10">
      <c r="A388" s="57" t="s">
        <v>23</v>
      </c>
      <c r="B388" s="61">
        <v>0</v>
      </c>
      <c r="C388" s="61">
        <v>0</v>
      </c>
      <c r="D388" s="61">
        <v>0</v>
      </c>
      <c r="E388" s="61">
        <v>0</v>
      </c>
      <c r="F388" s="457"/>
      <c r="G388" s="61">
        <v>0</v>
      </c>
      <c r="H388" s="62">
        <v>0</v>
      </c>
      <c r="I388" s="63">
        <f t="shared" si="55"/>
        <v>0</v>
      </c>
    </row>
    <row r="389" spans="1:10">
      <c r="A389" s="58" t="s">
        <v>19</v>
      </c>
      <c r="B389" s="64">
        <v>0</v>
      </c>
      <c r="C389" s="64">
        <v>0</v>
      </c>
      <c r="D389" s="64">
        <v>0</v>
      </c>
      <c r="E389" s="64">
        <v>0</v>
      </c>
      <c r="F389" s="457"/>
      <c r="G389" s="64">
        <v>0</v>
      </c>
      <c r="H389" s="65">
        <v>0</v>
      </c>
      <c r="I389" s="66">
        <f t="shared" si="55"/>
        <v>0</v>
      </c>
    </row>
    <row r="390" spans="1:10">
      <c r="A390" s="57" t="s">
        <v>20</v>
      </c>
      <c r="B390" s="61">
        <v>0</v>
      </c>
      <c r="C390" s="61">
        <v>0</v>
      </c>
      <c r="D390" s="61">
        <v>0</v>
      </c>
      <c r="E390" s="61">
        <v>0</v>
      </c>
      <c r="F390" s="457"/>
      <c r="G390" s="61">
        <v>0</v>
      </c>
      <c r="H390" s="62">
        <v>0</v>
      </c>
      <c r="I390" s="63">
        <f t="shared" si="55"/>
        <v>0</v>
      </c>
    </row>
    <row r="391" spans="1:10" ht="15" thickBot="1">
      <c r="A391" s="59" t="s">
        <v>11</v>
      </c>
      <c r="B391" s="54">
        <v>0</v>
      </c>
      <c r="C391" s="54">
        <v>0</v>
      </c>
      <c r="D391" s="54">
        <v>0</v>
      </c>
      <c r="E391" s="54">
        <v>0</v>
      </c>
      <c r="F391" s="458"/>
      <c r="G391" s="54">
        <v>0</v>
      </c>
      <c r="H391" s="67">
        <v>0</v>
      </c>
      <c r="I391" s="68">
        <f t="shared" si="55"/>
        <v>0</v>
      </c>
    </row>
    <row r="392" spans="1:10" ht="15">
      <c r="A392" s="35" t="s">
        <v>26</v>
      </c>
      <c r="B392" s="69">
        <f>SUM(B371:B387)</f>
        <v>118.60124111618831</v>
      </c>
      <c r="C392" s="69">
        <f t="shared" ref="C392:H392" si="56">SUM(C371:C387)</f>
        <v>7.9646273497745135</v>
      </c>
      <c r="D392" s="69">
        <f t="shared" si="56"/>
        <v>159.91364372603417</v>
      </c>
      <c r="E392" s="69">
        <f t="shared" si="56"/>
        <v>559.32378545035931</v>
      </c>
      <c r="F392" s="69">
        <f>SUM(F371:F387)</f>
        <v>0</v>
      </c>
      <c r="G392" s="69">
        <f t="shared" si="56"/>
        <v>48.986468979863204</v>
      </c>
      <c r="H392" s="70">
        <f t="shared" si="56"/>
        <v>0</v>
      </c>
      <c r="I392" s="40">
        <f>SUM(I371:I387)</f>
        <v>894.78976662221964</v>
      </c>
    </row>
    <row r="393" spans="1:10" s="13" customFormat="1" ht="15" thickBot="1">
      <c r="A393" s="32" t="s">
        <v>83</v>
      </c>
      <c r="B393" s="49">
        <f>B392/$I$392</f>
        <v>0.13254648805819633</v>
      </c>
      <c r="C393" s="49">
        <f t="shared" ref="C393:I393" si="57">C392/$I$392</f>
        <v>8.9011158228155963E-3</v>
      </c>
      <c r="D393" s="49">
        <f t="shared" si="57"/>
        <v>0.17871644233225761</v>
      </c>
      <c r="E393" s="49">
        <f t="shared" si="57"/>
        <v>0.62508960910647726</v>
      </c>
      <c r="F393" s="49">
        <f t="shared" si="57"/>
        <v>0</v>
      </c>
      <c r="G393" s="49">
        <f t="shared" si="57"/>
        <v>5.474634468025303E-2</v>
      </c>
      <c r="H393" s="71">
        <f t="shared" si="57"/>
        <v>0</v>
      </c>
      <c r="I393" s="50">
        <f t="shared" si="57"/>
        <v>1</v>
      </c>
      <c r="J393" s="5"/>
    </row>
    <row r="394" spans="1:10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10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10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10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10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58">SUM(B398:H398)</f>
        <v>0</v>
      </c>
    </row>
    <row r="399" spans="1:10" ht="15">
      <c r="A399" s="29" t="s">
        <v>10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58"/>
        <v>0</v>
      </c>
    </row>
    <row r="400" spans="1:10" ht="15">
      <c r="A400" s="28" t="s">
        <v>52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58"/>
        <v>0</v>
      </c>
    </row>
    <row r="401" spans="1:9" ht="15">
      <c r="A401" s="29" t="s">
        <v>16</v>
      </c>
      <c r="B401" s="44">
        <v>55.227475313560987</v>
      </c>
      <c r="C401" s="44">
        <v>72.592013377333004</v>
      </c>
      <c r="D401" s="44">
        <v>3.5640544457251684E-2</v>
      </c>
      <c r="E401" s="44">
        <v>0</v>
      </c>
      <c r="F401" s="457"/>
      <c r="G401" s="44">
        <v>0</v>
      </c>
      <c r="H401" s="45">
        <v>0</v>
      </c>
      <c r="I401" s="40">
        <f t="shared" si="58"/>
        <v>127.85512923535124</v>
      </c>
    </row>
    <row r="402" spans="1:9" ht="15">
      <c r="A402" s="28" t="s">
        <v>64</v>
      </c>
      <c r="B402" s="41">
        <v>0.85683177442761116</v>
      </c>
      <c r="C402" s="41">
        <v>0.25748882853084337</v>
      </c>
      <c r="D402" s="41">
        <v>1.0764375465557927</v>
      </c>
      <c r="E402" s="41">
        <v>0</v>
      </c>
      <c r="F402" s="457"/>
      <c r="G402" s="41">
        <v>0</v>
      </c>
      <c r="H402" s="42">
        <v>0</v>
      </c>
      <c r="I402" s="43">
        <f t="shared" si="58"/>
        <v>2.190758149514247</v>
      </c>
    </row>
    <row r="403" spans="1:9" ht="15">
      <c r="A403" s="29" t="s">
        <v>54</v>
      </c>
      <c r="B403" s="44">
        <v>2.1574692160047462E-3</v>
      </c>
      <c r="C403" s="44">
        <v>0</v>
      </c>
      <c r="D403" s="44">
        <v>0</v>
      </c>
      <c r="E403" s="44">
        <v>0.96305665334611734</v>
      </c>
      <c r="F403" s="457"/>
      <c r="G403" s="44">
        <v>0</v>
      </c>
      <c r="H403" s="45">
        <v>0</v>
      </c>
      <c r="I403" s="40">
        <f t="shared" si="58"/>
        <v>0.96521412256212213</v>
      </c>
    </row>
    <row r="404" spans="1:9" ht="15">
      <c r="A404" s="28" t="s">
        <v>12</v>
      </c>
      <c r="B404" s="41">
        <v>0</v>
      </c>
      <c r="C404" s="41">
        <v>9.3553825746739899E-2</v>
      </c>
      <c r="D404" s="41">
        <v>0</v>
      </c>
      <c r="E404" s="41">
        <v>0</v>
      </c>
      <c r="F404" s="457"/>
      <c r="G404" s="41">
        <v>0</v>
      </c>
      <c r="H404" s="42">
        <v>0</v>
      </c>
      <c r="I404" s="43">
        <f t="shared" si="58"/>
        <v>9.3553825746739899E-2</v>
      </c>
    </row>
    <row r="405" spans="1:9" ht="15">
      <c r="A405" s="29" t="s">
        <v>55</v>
      </c>
      <c r="B405" s="44">
        <v>0</v>
      </c>
      <c r="C405" s="44">
        <v>0</v>
      </c>
      <c r="D405" s="44">
        <v>0</v>
      </c>
      <c r="E405" s="44">
        <v>0</v>
      </c>
      <c r="F405" s="457"/>
      <c r="G405" s="44">
        <v>0</v>
      </c>
      <c r="H405" s="45">
        <v>0</v>
      </c>
      <c r="I405" s="40">
        <f t="shared" si="58"/>
        <v>0</v>
      </c>
    </row>
    <row r="406" spans="1:9" ht="15">
      <c r="A406" s="28" t="s">
        <v>17</v>
      </c>
      <c r="B406" s="41">
        <v>2.1299984770206642E-2</v>
      </c>
      <c r="C406" s="41">
        <v>0</v>
      </c>
      <c r="D406" s="41">
        <v>3.5499974617011071E-3</v>
      </c>
      <c r="E406" s="41">
        <v>0</v>
      </c>
      <c r="F406" s="457"/>
      <c r="G406" s="41">
        <v>0</v>
      </c>
      <c r="H406" s="42">
        <v>0</v>
      </c>
      <c r="I406" s="43">
        <f t="shared" si="58"/>
        <v>2.484998223190775E-2</v>
      </c>
    </row>
    <row r="407" spans="1:9" ht="15">
      <c r="A407" s="29" t="s">
        <v>139</v>
      </c>
      <c r="B407" s="44">
        <v>12.22853463186941</v>
      </c>
      <c r="C407" s="44">
        <v>40.291869844798747</v>
      </c>
      <c r="D407" s="44">
        <v>7.1573011771428048</v>
      </c>
      <c r="E407" s="44">
        <v>0.70200249814967142</v>
      </c>
      <c r="F407" s="457"/>
      <c r="G407" s="44">
        <v>0</v>
      </c>
      <c r="H407" s="45">
        <v>0</v>
      </c>
      <c r="I407" s="40">
        <f>SUM(B407:H407)</f>
        <v>60.379708151960635</v>
      </c>
    </row>
    <row r="408" spans="1:9" ht="15">
      <c r="A408" s="28" t="s">
        <v>25</v>
      </c>
      <c r="B408" s="41">
        <v>9.0926305007223522</v>
      </c>
      <c r="C408" s="41">
        <v>2.4736723725518792</v>
      </c>
      <c r="D408" s="41">
        <v>0.94485777274400196</v>
      </c>
      <c r="E408" s="41">
        <v>219.66408943838982</v>
      </c>
      <c r="F408" s="457"/>
      <c r="G408" s="41">
        <v>38.894269777074939</v>
      </c>
      <c r="H408" s="42">
        <v>0</v>
      </c>
      <c r="I408" s="43">
        <f t="shared" si="58"/>
        <v>271.069519861483</v>
      </c>
    </row>
    <row r="409" spans="1:9" ht="15">
      <c r="A409" s="29" t="s">
        <v>24</v>
      </c>
      <c r="B409" s="44">
        <v>0.52365278993348374</v>
      </c>
      <c r="C409" s="44">
        <v>0</v>
      </c>
      <c r="D409" s="44">
        <v>0</v>
      </c>
      <c r="E409" s="44">
        <v>0</v>
      </c>
      <c r="F409" s="457"/>
      <c r="G409" s="44">
        <v>0</v>
      </c>
      <c r="H409" s="45">
        <v>0</v>
      </c>
      <c r="I409" s="40">
        <f t="shared" si="58"/>
        <v>0.52365278993348374</v>
      </c>
    </row>
    <row r="410" spans="1:9" ht="15">
      <c r="A410" s="28" t="s">
        <v>56</v>
      </c>
      <c r="B410" s="41">
        <v>0.52912565856368687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58"/>
        <v>0.52912565856368687</v>
      </c>
    </row>
    <row r="411" spans="1:9" ht="15">
      <c r="A411" s="29" t="s">
        <v>22</v>
      </c>
      <c r="B411" s="44">
        <v>0.14661406416604722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58"/>
        <v>0.14661406416604722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58"/>
        <v>0</v>
      </c>
    </row>
    <row r="413" spans="1:9" ht="15">
      <c r="A413" s="30" t="s">
        <v>60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58"/>
        <v>0</v>
      </c>
    </row>
    <row r="414" spans="1:9">
      <c r="A414" s="57" t="s">
        <v>23</v>
      </c>
      <c r="B414" s="61">
        <v>0</v>
      </c>
      <c r="C414" s="61">
        <v>0</v>
      </c>
      <c r="D414" s="61">
        <v>0</v>
      </c>
      <c r="E414" s="61">
        <v>0</v>
      </c>
      <c r="F414" s="457"/>
      <c r="G414" s="61">
        <v>0</v>
      </c>
      <c r="H414" s="62">
        <v>0</v>
      </c>
      <c r="I414" s="63">
        <f t="shared" si="58"/>
        <v>0</v>
      </c>
    </row>
    <row r="415" spans="1:9">
      <c r="A415" s="58" t="s">
        <v>19</v>
      </c>
      <c r="B415" s="64">
        <v>0</v>
      </c>
      <c r="C415" s="64">
        <v>0</v>
      </c>
      <c r="D415" s="64">
        <v>0</v>
      </c>
      <c r="E415" s="64">
        <v>0</v>
      </c>
      <c r="F415" s="457"/>
      <c r="G415" s="64">
        <v>0</v>
      </c>
      <c r="H415" s="65">
        <v>0</v>
      </c>
      <c r="I415" s="66">
        <f t="shared" si="58"/>
        <v>0</v>
      </c>
    </row>
    <row r="416" spans="1:9">
      <c r="A416" s="57" t="s">
        <v>20</v>
      </c>
      <c r="B416" s="61">
        <v>0</v>
      </c>
      <c r="C416" s="61">
        <v>0</v>
      </c>
      <c r="D416" s="61">
        <v>0</v>
      </c>
      <c r="E416" s="61">
        <v>0</v>
      </c>
      <c r="F416" s="457"/>
      <c r="G416" s="61">
        <v>0</v>
      </c>
      <c r="H416" s="62">
        <v>0</v>
      </c>
      <c r="I416" s="63">
        <f t="shared" si="58"/>
        <v>0</v>
      </c>
    </row>
    <row r="417" spans="1:10" ht="15" thickBot="1">
      <c r="A417" s="59" t="s">
        <v>11</v>
      </c>
      <c r="B417" s="54">
        <v>0</v>
      </c>
      <c r="C417" s="54">
        <v>0</v>
      </c>
      <c r="D417" s="54">
        <v>0</v>
      </c>
      <c r="E417" s="54">
        <v>0</v>
      </c>
      <c r="F417" s="458"/>
      <c r="G417" s="54">
        <v>0</v>
      </c>
      <c r="H417" s="67">
        <v>0</v>
      </c>
      <c r="I417" s="68">
        <f t="shared" si="58"/>
        <v>0</v>
      </c>
    </row>
    <row r="418" spans="1:10" ht="15">
      <c r="A418" s="35" t="s">
        <v>26</v>
      </c>
      <c r="B418" s="69">
        <f>SUM(B397:B413)</f>
        <v>78.628322187229784</v>
      </c>
      <c r="C418" s="69">
        <f t="shared" ref="C418:H418" si="59">SUM(C397:C413)</f>
        <v>115.70859824896121</v>
      </c>
      <c r="D418" s="69">
        <f t="shared" si="59"/>
        <v>9.2177870383615534</v>
      </c>
      <c r="E418" s="69">
        <f t="shared" si="59"/>
        <v>221.32914858988562</v>
      </c>
      <c r="F418" s="69">
        <f>SUM(F397:F413)</f>
        <v>0</v>
      </c>
      <c r="G418" s="69">
        <f t="shared" si="59"/>
        <v>38.894269777074939</v>
      </c>
      <c r="H418" s="70">
        <f t="shared" si="59"/>
        <v>0</v>
      </c>
      <c r="I418" s="40">
        <f>SUM(I397:I413)</f>
        <v>463.77812584151314</v>
      </c>
    </row>
    <row r="419" spans="1:10" s="13" customFormat="1" ht="15" thickBot="1">
      <c r="A419" s="32" t="s">
        <v>83</v>
      </c>
      <c r="B419" s="49">
        <f>B418/$I$418</f>
        <v>0.16953866041991691</v>
      </c>
      <c r="C419" s="49">
        <f t="shared" ref="C419:I419" si="60">C418/$I$418</f>
        <v>0.2494912799930161</v>
      </c>
      <c r="D419" s="49">
        <f t="shared" si="60"/>
        <v>1.9875424313374253E-2</v>
      </c>
      <c r="E419" s="49">
        <f t="shared" si="60"/>
        <v>0.47723067617363307</v>
      </c>
      <c r="F419" s="49">
        <f t="shared" si="60"/>
        <v>0</v>
      </c>
      <c r="G419" s="49">
        <f t="shared" si="60"/>
        <v>8.3863959100059574E-2</v>
      </c>
      <c r="H419" s="71">
        <f t="shared" si="60"/>
        <v>0</v>
      </c>
      <c r="I419" s="50">
        <f t="shared" si="60"/>
        <v>1</v>
      </c>
      <c r="J419" s="5"/>
    </row>
    <row r="420" spans="1:10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10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10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10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10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1">SUM(B424:H424)</f>
        <v>0</v>
      </c>
    </row>
    <row r="425" spans="1:10" ht="15">
      <c r="A425" s="29" t="s">
        <v>10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1"/>
        <v>0</v>
      </c>
    </row>
    <row r="426" spans="1:10" ht="15">
      <c r="A426" s="28" t="s">
        <v>52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1"/>
        <v>0</v>
      </c>
    </row>
    <row r="427" spans="1:10" ht="15">
      <c r="A427" s="29" t="s">
        <v>16</v>
      </c>
      <c r="B427" s="44">
        <v>27.616815335646418</v>
      </c>
      <c r="C427" s="44">
        <v>2.3555204187881107</v>
      </c>
      <c r="D427" s="44">
        <v>8.0243595135551224</v>
      </c>
      <c r="E427" s="44">
        <v>0</v>
      </c>
      <c r="F427" s="457"/>
      <c r="G427" s="44">
        <v>0</v>
      </c>
      <c r="H427" s="45">
        <v>0</v>
      </c>
      <c r="I427" s="40">
        <f t="shared" si="61"/>
        <v>37.996695267989651</v>
      </c>
    </row>
    <row r="428" spans="1:10" ht="15">
      <c r="A428" s="28" t="s">
        <v>64</v>
      </c>
      <c r="B428" s="41">
        <v>2.809741754001672</v>
      </c>
      <c r="C428" s="41">
        <v>1.2595413877683121</v>
      </c>
      <c r="D428" s="41">
        <v>1.242312766061479</v>
      </c>
      <c r="E428" s="41">
        <v>0</v>
      </c>
      <c r="F428" s="457"/>
      <c r="G428" s="41">
        <v>0</v>
      </c>
      <c r="H428" s="42">
        <v>0</v>
      </c>
      <c r="I428" s="43">
        <f t="shared" si="61"/>
        <v>5.3115959078314638</v>
      </c>
    </row>
    <row r="429" spans="1:10" ht="15">
      <c r="A429" s="29" t="s">
        <v>54</v>
      </c>
      <c r="B429" s="44">
        <v>0</v>
      </c>
      <c r="C429" s="44">
        <v>0</v>
      </c>
      <c r="D429" s="44">
        <v>0</v>
      </c>
      <c r="E429" s="44">
        <v>0.14013720696167509</v>
      </c>
      <c r="F429" s="457"/>
      <c r="G429" s="44">
        <v>0</v>
      </c>
      <c r="H429" s="45">
        <v>0</v>
      </c>
      <c r="I429" s="40">
        <f t="shared" si="61"/>
        <v>0.14013720696167509</v>
      </c>
    </row>
    <row r="430" spans="1:10" ht="15">
      <c r="A430" s="28" t="s">
        <v>12</v>
      </c>
      <c r="B430" s="41">
        <v>0</v>
      </c>
      <c r="C430" s="41">
        <v>0</v>
      </c>
      <c r="D430" s="41">
        <v>0</v>
      </c>
      <c r="E430" s="41">
        <v>0</v>
      </c>
      <c r="F430" s="457"/>
      <c r="G430" s="41">
        <v>0</v>
      </c>
      <c r="H430" s="42">
        <v>0</v>
      </c>
      <c r="I430" s="43">
        <f t="shared" si="61"/>
        <v>0</v>
      </c>
    </row>
    <row r="431" spans="1:10" ht="15">
      <c r="A431" s="29" t="s">
        <v>55</v>
      </c>
      <c r="B431" s="44">
        <v>0</v>
      </c>
      <c r="C431" s="44">
        <v>0</v>
      </c>
      <c r="D431" s="44">
        <v>0</v>
      </c>
      <c r="E431" s="44">
        <v>0</v>
      </c>
      <c r="F431" s="457"/>
      <c r="G431" s="44">
        <v>0</v>
      </c>
      <c r="H431" s="45">
        <v>0</v>
      </c>
      <c r="I431" s="40">
        <f t="shared" si="61"/>
        <v>0</v>
      </c>
    </row>
    <row r="432" spans="1:10" ht="15">
      <c r="A432" s="28" t="s">
        <v>17</v>
      </c>
      <c r="B432" s="41">
        <v>2.3017722635024489</v>
      </c>
      <c r="C432" s="41">
        <v>0</v>
      </c>
      <c r="D432" s="41">
        <v>0</v>
      </c>
      <c r="E432" s="41">
        <v>0.38362871058374148</v>
      </c>
      <c r="F432" s="457"/>
      <c r="G432" s="41">
        <v>0</v>
      </c>
      <c r="H432" s="42">
        <v>0</v>
      </c>
      <c r="I432" s="43">
        <f t="shared" si="61"/>
        <v>2.6854009740861904</v>
      </c>
    </row>
    <row r="433" spans="1:10" ht="15">
      <c r="A433" s="29" t="s">
        <v>139</v>
      </c>
      <c r="B433" s="44">
        <v>6.1916551397844648</v>
      </c>
      <c r="C433" s="44">
        <v>5.6475243186485988</v>
      </c>
      <c r="D433" s="44">
        <v>2.5799048292296414</v>
      </c>
      <c r="E433" s="44">
        <v>0.69549921842507134</v>
      </c>
      <c r="F433" s="457"/>
      <c r="G433" s="44">
        <v>0</v>
      </c>
      <c r="H433" s="45">
        <v>0</v>
      </c>
      <c r="I433" s="40">
        <f>SUM(B433:H433)</f>
        <v>15.114583506087778</v>
      </c>
    </row>
    <row r="434" spans="1:10" ht="15">
      <c r="A434" s="28" t="s">
        <v>25</v>
      </c>
      <c r="B434" s="41">
        <v>20.448754480220526</v>
      </c>
      <c r="C434" s="41">
        <v>3.0867771185225917E-2</v>
      </c>
      <c r="D434" s="41">
        <v>33.690317550182108</v>
      </c>
      <c r="E434" s="41">
        <v>193.2957988538042</v>
      </c>
      <c r="F434" s="457"/>
      <c r="G434" s="41">
        <v>28.813501677421453</v>
      </c>
      <c r="H434" s="42">
        <v>8.6384724431275081E-2</v>
      </c>
      <c r="I434" s="43">
        <f t="shared" si="61"/>
        <v>276.36562505724481</v>
      </c>
    </row>
    <row r="435" spans="1:10" ht="15">
      <c r="A435" s="29" t="s">
        <v>24</v>
      </c>
      <c r="B435" s="44">
        <v>10.123350169742283</v>
      </c>
      <c r="C435" s="44">
        <v>2.0879253732654774E-2</v>
      </c>
      <c r="D435" s="44">
        <v>1.6827160861889152</v>
      </c>
      <c r="E435" s="44">
        <v>0</v>
      </c>
      <c r="F435" s="457"/>
      <c r="G435" s="44">
        <v>0</v>
      </c>
      <c r="H435" s="45">
        <v>0</v>
      </c>
      <c r="I435" s="40">
        <f t="shared" si="61"/>
        <v>11.826945509663853</v>
      </c>
    </row>
    <row r="436" spans="1:10" ht="15">
      <c r="A436" s="28" t="s">
        <v>56</v>
      </c>
      <c r="B436" s="41">
        <v>2.8483375397753479</v>
      </c>
      <c r="C436" s="41">
        <v>0.18883497384825618</v>
      </c>
      <c r="D436" s="41">
        <v>2.1609636223000717</v>
      </c>
      <c r="E436" s="41">
        <v>0</v>
      </c>
      <c r="F436" s="457"/>
      <c r="G436" s="41">
        <v>0</v>
      </c>
      <c r="H436" s="42">
        <v>0</v>
      </c>
      <c r="I436" s="43">
        <f t="shared" si="61"/>
        <v>5.1981361359236757</v>
      </c>
    </row>
    <row r="437" spans="1:10" ht="15">
      <c r="A437" s="29" t="s">
        <v>22</v>
      </c>
      <c r="B437" s="44">
        <v>32.055100151820639</v>
      </c>
      <c r="C437" s="44">
        <v>0</v>
      </c>
      <c r="D437" s="44">
        <v>4.3822864121825607</v>
      </c>
      <c r="E437" s="44">
        <v>0</v>
      </c>
      <c r="F437" s="457"/>
      <c r="G437" s="44">
        <v>0</v>
      </c>
      <c r="H437" s="45">
        <v>0</v>
      </c>
      <c r="I437" s="40">
        <f t="shared" si="61"/>
        <v>36.437386564003198</v>
      </c>
    </row>
    <row r="438" spans="1:10" ht="15">
      <c r="A438" s="28" t="s">
        <v>21</v>
      </c>
      <c r="B438" s="41">
        <v>0</v>
      </c>
      <c r="C438" s="41">
        <v>0</v>
      </c>
      <c r="D438" s="41">
        <v>0</v>
      </c>
      <c r="E438" s="41">
        <v>0</v>
      </c>
      <c r="F438" s="457"/>
      <c r="G438" s="41">
        <v>0</v>
      </c>
      <c r="H438" s="42">
        <v>0</v>
      </c>
      <c r="I438" s="43">
        <f t="shared" si="61"/>
        <v>0</v>
      </c>
    </row>
    <row r="439" spans="1:10" ht="15">
      <c r="A439" s="30" t="s">
        <v>60</v>
      </c>
      <c r="B439" s="44">
        <v>0</v>
      </c>
      <c r="C439" s="44">
        <v>0</v>
      </c>
      <c r="D439" s="44">
        <v>0</v>
      </c>
      <c r="E439" s="44">
        <v>0</v>
      </c>
      <c r="F439" s="457"/>
      <c r="G439" s="44">
        <v>0</v>
      </c>
      <c r="H439" s="45">
        <v>0</v>
      </c>
      <c r="I439" s="40">
        <f t="shared" si="61"/>
        <v>0</v>
      </c>
    </row>
    <row r="440" spans="1:10">
      <c r="A440" s="57" t="s">
        <v>23</v>
      </c>
      <c r="B440" s="61">
        <v>0</v>
      </c>
      <c r="C440" s="61">
        <v>0</v>
      </c>
      <c r="D440" s="61">
        <v>0</v>
      </c>
      <c r="E440" s="61">
        <v>0</v>
      </c>
      <c r="F440" s="457"/>
      <c r="G440" s="61">
        <v>0</v>
      </c>
      <c r="H440" s="62">
        <v>0</v>
      </c>
      <c r="I440" s="63">
        <f t="shared" si="61"/>
        <v>0</v>
      </c>
    </row>
    <row r="441" spans="1:10">
      <c r="A441" s="58" t="s">
        <v>19</v>
      </c>
      <c r="B441" s="64">
        <v>0</v>
      </c>
      <c r="C441" s="64">
        <v>0</v>
      </c>
      <c r="D441" s="64">
        <v>0</v>
      </c>
      <c r="E441" s="64">
        <v>0</v>
      </c>
      <c r="F441" s="457"/>
      <c r="G441" s="64">
        <v>0</v>
      </c>
      <c r="H441" s="65">
        <v>0</v>
      </c>
      <c r="I441" s="66">
        <f t="shared" si="61"/>
        <v>0</v>
      </c>
    </row>
    <row r="442" spans="1:10">
      <c r="A442" s="57" t="s">
        <v>20</v>
      </c>
      <c r="B442" s="61">
        <v>0</v>
      </c>
      <c r="C442" s="61">
        <v>0</v>
      </c>
      <c r="D442" s="61">
        <v>0</v>
      </c>
      <c r="E442" s="61">
        <v>0</v>
      </c>
      <c r="F442" s="457"/>
      <c r="G442" s="61">
        <v>0</v>
      </c>
      <c r="H442" s="62">
        <v>0</v>
      </c>
      <c r="I442" s="63">
        <f t="shared" si="61"/>
        <v>0</v>
      </c>
    </row>
    <row r="443" spans="1:10" ht="15" thickBot="1">
      <c r="A443" s="59" t="s">
        <v>11</v>
      </c>
      <c r="B443" s="54">
        <v>0</v>
      </c>
      <c r="C443" s="54">
        <v>0</v>
      </c>
      <c r="D443" s="54">
        <v>0</v>
      </c>
      <c r="E443" s="54">
        <v>0</v>
      </c>
      <c r="F443" s="458"/>
      <c r="G443" s="54">
        <v>0</v>
      </c>
      <c r="H443" s="67">
        <v>0</v>
      </c>
      <c r="I443" s="68">
        <f t="shared" si="61"/>
        <v>0</v>
      </c>
    </row>
    <row r="444" spans="1:10" ht="15">
      <c r="A444" s="35" t="s">
        <v>26</v>
      </c>
      <c r="B444" s="69">
        <f>SUM(B423:B439)</f>
        <v>104.39552683449379</v>
      </c>
      <c r="C444" s="69">
        <f t="shared" ref="C444:H444" si="62">SUM(C423:C439)</f>
        <v>9.5031681239711592</v>
      </c>
      <c r="D444" s="69">
        <f t="shared" si="62"/>
        <v>53.762860779699899</v>
      </c>
      <c r="E444" s="69">
        <f t="shared" si="62"/>
        <v>194.51506398977469</v>
      </c>
      <c r="F444" s="69">
        <f>SUM(F423:F439)</f>
        <v>0</v>
      </c>
      <c r="G444" s="69">
        <f t="shared" si="62"/>
        <v>28.813501677421453</v>
      </c>
      <c r="H444" s="70">
        <f t="shared" si="62"/>
        <v>8.6384724431275081E-2</v>
      </c>
      <c r="I444" s="40">
        <f>SUM(I423:I439)</f>
        <v>391.07650612979228</v>
      </c>
    </row>
    <row r="445" spans="1:10" s="13" customFormat="1" ht="15" thickBot="1">
      <c r="A445" s="32" t="s">
        <v>83</v>
      </c>
      <c r="B445" s="49">
        <f>B444/$I$444</f>
        <v>0.2669439999544399</v>
      </c>
      <c r="C445" s="49">
        <f t="shared" ref="C445:I445" si="63">C444/$I$444</f>
        <v>2.4300023077369941E-2</v>
      </c>
      <c r="D445" s="49">
        <f t="shared" si="63"/>
        <v>0.13747402346347248</v>
      </c>
      <c r="E445" s="49">
        <f t="shared" si="63"/>
        <v>0.49738366007907958</v>
      </c>
      <c r="F445" s="49">
        <f t="shared" si="63"/>
        <v>0</v>
      </c>
      <c r="G445" s="49">
        <f t="shared" si="63"/>
        <v>7.3677403847570155E-2</v>
      </c>
      <c r="H445" s="71">
        <f t="shared" si="63"/>
        <v>2.208895780678917E-4</v>
      </c>
      <c r="I445" s="50">
        <f t="shared" si="63"/>
        <v>1</v>
      </c>
      <c r="J445" s="5"/>
    </row>
    <row r="446" spans="1:10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10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10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9.7316002021921371</v>
      </c>
      <c r="G449" s="393"/>
      <c r="H449" s="394"/>
      <c r="I449" s="40">
        <f>SUM(B449:H449)</f>
        <v>9.7316002021921371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4">SUM(B450:H450)</f>
        <v>0</v>
      </c>
    </row>
    <row r="451" spans="1:9" ht="15">
      <c r="A451" s="29" t="s">
        <v>10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4"/>
        <v>0</v>
      </c>
    </row>
    <row r="452" spans="1:9" ht="15">
      <c r="A452" s="28" t="s">
        <v>52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4"/>
        <v>0</v>
      </c>
    </row>
    <row r="453" spans="1:9" ht="15">
      <c r="A453" s="29" t="s">
        <v>16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4"/>
        <v>0</v>
      </c>
    </row>
    <row r="454" spans="1:9" ht="15">
      <c r="A454" s="28" t="s">
        <v>64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4"/>
        <v>0</v>
      </c>
    </row>
    <row r="455" spans="1:9" ht="15">
      <c r="A455" s="29" t="s">
        <v>54</v>
      </c>
      <c r="B455" s="395"/>
      <c r="C455" s="400"/>
      <c r="D455" s="400"/>
      <c r="E455" s="396"/>
      <c r="F455" s="44">
        <v>242.92848893980963</v>
      </c>
      <c r="G455" s="395"/>
      <c r="H455" s="396"/>
      <c r="I455" s="40">
        <f t="shared" si="64"/>
        <v>242.92848893980963</v>
      </c>
    </row>
    <row r="456" spans="1:9" ht="15">
      <c r="A456" s="28" t="s">
        <v>12</v>
      </c>
      <c r="B456" s="395"/>
      <c r="C456" s="400"/>
      <c r="D456" s="400"/>
      <c r="E456" s="396"/>
      <c r="F456" s="41">
        <v>0</v>
      </c>
      <c r="G456" s="395"/>
      <c r="H456" s="396"/>
      <c r="I456" s="43">
        <f t="shared" si="64"/>
        <v>0</v>
      </c>
    </row>
    <row r="457" spans="1:9" ht="15">
      <c r="A457" s="29" t="s">
        <v>55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4"/>
        <v>0</v>
      </c>
    </row>
    <row r="458" spans="1:9" ht="15">
      <c r="A458" s="28" t="s">
        <v>17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4"/>
        <v>0</v>
      </c>
    </row>
    <row r="459" spans="1:9" ht="15">
      <c r="A459" s="29" t="s">
        <v>139</v>
      </c>
      <c r="B459" s="395"/>
      <c r="C459" s="400"/>
      <c r="D459" s="400"/>
      <c r="E459" s="396"/>
      <c r="F459" s="44">
        <v>0</v>
      </c>
      <c r="G459" s="395"/>
      <c r="H459" s="396"/>
      <c r="I459" s="40">
        <f>SUM(B459:H459)</f>
        <v>0</v>
      </c>
    </row>
    <row r="460" spans="1:9" ht="15">
      <c r="A460" s="28" t="s">
        <v>25</v>
      </c>
      <c r="B460" s="395"/>
      <c r="C460" s="400"/>
      <c r="D460" s="400"/>
      <c r="E460" s="396"/>
      <c r="F460" s="41">
        <v>1034.2393264553857</v>
      </c>
      <c r="G460" s="395"/>
      <c r="H460" s="396"/>
      <c r="I460" s="43">
        <f t="shared" si="64"/>
        <v>1034.2393264553857</v>
      </c>
    </row>
    <row r="461" spans="1:9" ht="15">
      <c r="A461" s="29" t="s">
        <v>24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4"/>
        <v>0</v>
      </c>
    </row>
    <row r="462" spans="1:9" ht="15">
      <c r="A462" s="28" t="s">
        <v>56</v>
      </c>
      <c r="B462" s="395"/>
      <c r="C462" s="400"/>
      <c r="D462" s="400"/>
      <c r="E462" s="396"/>
      <c r="F462" s="41">
        <v>0.29526391176470584</v>
      </c>
      <c r="G462" s="395"/>
      <c r="H462" s="396"/>
      <c r="I462" s="43">
        <f t="shared" si="64"/>
        <v>0.29526391176470584</v>
      </c>
    </row>
    <row r="463" spans="1:9" ht="15">
      <c r="A463" s="29" t="s">
        <v>22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4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4"/>
        <v>0</v>
      </c>
    </row>
    <row r="465" spans="1:10" ht="15">
      <c r="A465" s="30" t="s">
        <v>60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4"/>
        <v>0</v>
      </c>
    </row>
    <row r="466" spans="1:10">
      <c r="A466" s="57" t="s">
        <v>23</v>
      </c>
      <c r="B466" s="395"/>
      <c r="C466" s="400"/>
      <c r="D466" s="400"/>
      <c r="E466" s="396"/>
      <c r="F466" s="61">
        <v>0</v>
      </c>
      <c r="G466" s="395"/>
      <c r="H466" s="396"/>
      <c r="I466" s="63">
        <f t="shared" si="64"/>
        <v>0</v>
      </c>
    </row>
    <row r="467" spans="1:10">
      <c r="A467" s="58" t="s">
        <v>19</v>
      </c>
      <c r="B467" s="395"/>
      <c r="C467" s="400"/>
      <c r="D467" s="400"/>
      <c r="E467" s="396"/>
      <c r="F467" s="64">
        <v>0</v>
      </c>
      <c r="G467" s="395"/>
      <c r="H467" s="396"/>
      <c r="I467" s="66">
        <f t="shared" si="64"/>
        <v>0</v>
      </c>
    </row>
    <row r="468" spans="1:10">
      <c r="A468" s="57" t="s">
        <v>20</v>
      </c>
      <c r="B468" s="395"/>
      <c r="C468" s="400"/>
      <c r="D468" s="400"/>
      <c r="E468" s="396"/>
      <c r="F468" s="61">
        <v>0</v>
      </c>
      <c r="G468" s="395"/>
      <c r="H468" s="396"/>
      <c r="I468" s="63">
        <f t="shared" si="64"/>
        <v>0</v>
      </c>
    </row>
    <row r="469" spans="1:10" ht="15" thickBot="1">
      <c r="A469" s="59" t="s">
        <v>11</v>
      </c>
      <c r="B469" s="397"/>
      <c r="C469" s="401"/>
      <c r="D469" s="401"/>
      <c r="E469" s="398"/>
      <c r="F469" s="54">
        <v>0</v>
      </c>
      <c r="G469" s="397"/>
      <c r="H469" s="398"/>
      <c r="I469" s="68">
        <f t="shared" si="64"/>
        <v>0</v>
      </c>
    </row>
    <row r="470" spans="1:10" ht="15">
      <c r="A470" s="35" t="s">
        <v>26</v>
      </c>
      <c r="B470" s="69">
        <f>SUM(B449:B465)</f>
        <v>0</v>
      </c>
      <c r="C470" s="69">
        <f t="shared" ref="C470:H470" si="65">SUM(C449:C465)</f>
        <v>0</v>
      </c>
      <c r="D470" s="69">
        <f t="shared" si="65"/>
        <v>0</v>
      </c>
      <c r="E470" s="69">
        <f t="shared" si="65"/>
        <v>0</v>
      </c>
      <c r="F470" s="69">
        <f>SUM(F449:F465)</f>
        <v>1287.1946795091521</v>
      </c>
      <c r="G470" s="69">
        <f t="shared" si="65"/>
        <v>0</v>
      </c>
      <c r="H470" s="70">
        <f t="shared" si="65"/>
        <v>0</v>
      </c>
      <c r="I470" s="40">
        <f>SUM(I449:I465)</f>
        <v>1287.1946795091521</v>
      </c>
    </row>
    <row r="471" spans="1:10" s="13" customFormat="1" ht="15" thickBot="1">
      <c r="A471" s="32" t="s">
        <v>83</v>
      </c>
      <c r="B471" s="49">
        <f>B470/$I$470</f>
        <v>0</v>
      </c>
      <c r="C471" s="49">
        <f t="shared" ref="C471:I471" si="66">C470/$I$470</f>
        <v>0</v>
      </c>
      <c r="D471" s="49">
        <f t="shared" si="66"/>
        <v>0</v>
      </c>
      <c r="E471" s="49">
        <f t="shared" si="66"/>
        <v>0</v>
      </c>
      <c r="F471" s="49">
        <f t="shared" si="66"/>
        <v>1</v>
      </c>
      <c r="G471" s="49">
        <f t="shared" si="66"/>
        <v>0</v>
      </c>
      <c r="H471" s="71">
        <f t="shared" si="66"/>
        <v>0</v>
      </c>
      <c r="I471" s="50">
        <f t="shared" si="66"/>
        <v>1</v>
      </c>
      <c r="J471" s="5"/>
    </row>
    <row r="472" spans="1:1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1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1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1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1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7">SUM(B476:H476)</f>
        <v>0</v>
      </c>
    </row>
    <row r="477" spans="1:10" ht="15">
      <c r="A477" s="29" t="s">
        <v>10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7"/>
        <v>0</v>
      </c>
    </row>
    <row r="478" spans="1:10" ht="15">
      <c r="A478" s="28" t="s">
        <v>52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7"/>
        <v>0</v>
      </c>
    </row>
    <row r="479" spans="1:10" ht="15">
      <c r="A479" s="29" t="s">
        <v>16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7"/>
        <v>0</v>
      </c>
    </row>
    <row r="480" spans="1:10" ht="15">
      <c r="A480" s="28" t="s">
        <v>64</v>
      </c>
      <c r="B480" s="395"/>
      <c r="C480" s="400"/>
      <c r="D480" s="400"/>
      <c r="E480" s="396"/>
      <c r="F480" s="41">
        <v>0</v>
      </c>
      <c r="G480" s="395"/>
      <c r="H480" s="396"/>
      <c r="I480" s="43">
        <f t="shared" si="67"/>
        <v>0</v>
      </c>
    </row>
    <row r="481" spans="1:9" ht="15">
      <c r="A481" s="29" t="s">
        <v>54</v>
      </c>
      <c r="B481" s="395"/>
      <c r="C481" s="400"/>
      <c r="D481" s="400"/>
      <c r="E481" s="396"/>
      <c r="F481" s="44">
        <v>12119.570916662457</v>
      </c>
      <c r="G481" s="395"/>
      <c r="H481" s="396"/>
      <c r="I481" s="40">
        <f t="shared" si="67"/>
        <v>12119.570916662457</v>
      </c>
    </row>
    <row r="482" spans="1:9" ht="15">
      <c r="A482" s="28" t="s">
        <v>12</v>
      </c>
      <c r="B482" s="395"/>
      <c r="C482" s="400"/>
      <c r="D482" s="400"/>
      <c r="E482" s="396"/>
      <c r="F482" s="41">
        <v>6334.8648489257912</v>
      </c>
      <c r="G482" s="395"/>
      <c r="H482" s="396"/>
      <c r="I482" s="43">
        <f t="shared" si="67"/>
        <v>6334.8648489257912</v>
      </c>
    </row>
    <row r="483" spans="1:9" ht="15">
      <c r="A483" s="29" t="s">
        <v>55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7"/>
        <v>0</v>
      </c>
    </row>
    <row r="484" spans="1:9" ht="15">
      <c r="A484" s="28" t="s">
        <v>17</v>
      </c>
      <c r="B484" s="395"/>
      <c r="C484" s="400"/>
      <c r="D484" s="400"/>
      <c r="E484" s="396"/>
      <c r="F484" s="41">
        <v>32.946497363587348</v>
      </c>
      <c r="G484" s="395"/>
      <c r="H484" s="396"/>
      <c r="I484" s="43">
        <f t="shared" si="67"/>
        <v>32.946497363587348</v>
      </c>
    </row>
    <row r="485" spans="1:9" ht="15">
      <c r="A485" s="29" t="s">
        <v>139</v>
      </c>
      <c r="B485" s="395"/>
      <c r="C485" s="400"/>
      <c r="D485" s="400"/>
      <c r="E485" s="396"/>
      <c r="F485" s="44">
        <v>0</v>
      </c>
      <c r="G485" s="395"/>
      <c r="H485" s="396"/>
      <c r="I485" s="40">
        <f>SUM(B485:H485)</f>
        <v>0</v>
      </c>
    </row>
    <row r="486" spans="1:9" ht="15">
      <c r="A486" s="28" t="s">
        <v>25</v>
      </c>
      <c r="B486" s="395"/>
      <c r="C486" s="400"/>
      <c r="D486" s="400"/>
      <c r="E486" s="396"/>
      <c r="F486" s="41">
        <v>333.63583503161885</v>
      </c>
      <c r="G486" s="395"/>
      <c r="H486" s="396"/>
      <c r="I486" s="43">
        <f t="shared" si="67"/>
        <v>333.63583503161885</v>
      </c>
    </row>
    <row r="487" spans="1:9" ht="15">
      <c r="A487" s="29" t="s">
        <v>24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7"/>
        <v>0</v>
      </c>
    </row>
    <row r="488" spans="1:9" ht="15">
      <c r="A488" s="28" t="s">
        <v>56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7"/>
        <v>0</v>
      </c>
    </row>
    <row r="489" spans="1:9" ht="15">
      <c r="A489" s="29" t="s">
        <v>22</v>
      </c>
      <c r="B489" s="395"/>
      <c r="C489" s="400"/>
      <c r="D489" s="400"/>
      <c r="E489" s="396"/>
      <c r="F489" s="44">
        <v>67.304796520946667</v>
      </c>
      <c r="G489" s="395"/>
      <c r="H489" s="396"/>
      <c r="I489" s="40">
        <f t="shared" si="67"/>
        <v>67.304796520946667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7"/>
        <v>0</v>
      </c>
    </row>
    <row r="491" spans="1:9" ht="15">
      <c r="A491" s="30" t="s">
        <v>60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7"/>
        <v>0</v>
      </c>
    </row>
    <row r="492" spans="1:9">
      <c r="A492" s="57" t="s">
        <v>23</v>
      </c>
      <c r="B492" s="395"/>
      <c r="C492" s="400"/>
      <c r="D492" s="400"/>
      <c r="E492" s="396"/>
      <c r="F492" s="61">
        <v>0</v>
      </c>
      <c r="G492" s="395"/>
      <c r="H492" s="396"/>
      <c r="I492" s="63">
        <f t="shared" si="67"/>
        <v>0</v>
      </c>
    </row>
    <row r="493" spans="1:9">
      <c r="A493" s="58" t="s">
        <v>19</v>
      </c>
      <c r="B493" s="395"/>
      <c r="C493" s="400"/>
      <c r="D493" s="400"/>
      <c r="E493" s="396"/>
      <c r="F493" s="64">
        <v>0</v>
      </c>
      <c r="G493" s="395"/>
      <c r="H493" s="396"/>
      <c r="I493" s="66">
        <f t="shared" si="67"/>
        <v>0</v>
      </c>
    </row>
    <row r="494" spans="1:9">
      <c r="A494" s="57" t="s">
        <v>20</v>
      </c>
      <c r="B494" s="395"/>
      <c r="C494" s="400"/>
      <c r="D494" s="400"/>
      <c r="E494" s="396"/>
      <c r="F494" s="61">
        <v>0</v>
      </c>
      <c r="G494" s="395"/>
      <c r="H494" s="396"/>
      <c r="I494" s="63">
        <f t="shared" si="67"/>
        <v>0</v>
      </c>
    </row>
    <row r="495" spans="1:9" ht="15" thickBot="1">
      <c r="A495" s="59" t="s">
        <v>11</v>
      </c>
      <c r="B495" s="397"/>
      <c r="C495" s="401"/>
      <c r="D495" s="401"/>
      <c r="E495" s="398"/>
      <c r="F495" s="54">
        <v>0</v>
      </c>
      <c r="G495" s="397"/>
      <c r="H495" s="398"/>
      <c r="I495" s="68">
        <f t="shared" si="67"/>
        <v>0</v>
      </c>
    </row>
    <row r="496" spans="1:9" ht="15">
      <c r="A496" s="35" t="s">
        <v>26</v>
      </c>
      <c r="B496" s="69">
        <f>SUM(B475:B491)</f>
        <v>0</v>
      </c>
      <c r="C496" s="69">
        <f t="shared" ref="C496:H496" si="68">SUM(C475:C491)</f>
        <v>0</v>
      </c>
      <c r="D496" s="69">
        <f t="shared" si="68"/>
        <v>0</v>
      </c>
      <c r="E496" s="69">
        <f t="shared" si="68"/>
        <v>0</v>
      </c>
      <c r="F496" s="69">
        <f>SUM(F475:F491)</f>
        <v>18888.322894504403</v>
      </c>
      <c r="G496" s="69">
        <f t="shared" si="68"/>
        <v>0</v>
      </c>
      <c r="H496" s="70">
        <f t="shared" si="68"/>
        <v>0</v>
      </c>
      <c r="I496" s="40">
        <f>SUM(I475:I491)</f>
        <v>18888.322894504403</v>
      </c>
    </row>
    <row r="497" spans="1:10" s="13" customFormat="1" ht="15" thickBot="1">
      <c r="A497" s="32" t="s">
        <v>83</v>
      </c>
      <c r="B497" s="49">
        <f>B496/$I$496</f>
        <v>0</v>
      </c>
      <c r="C497" s="49">
        <f t="shared" ref="C497:I497" si="69">C496/$I$496</f>
        <v>0</v>
      </c>
      <c r="D497" s="49">
        <f t="shared" si="69"/>
        <v>0</v>
      </c>
      <c r="E497" s="49">
        <f t="shared" si="69"/>
        <v>0</v>
      </c>
      <c r="F497" s="49">
        <f t="shared" si="69"/>
        <v>1</v>
      </c>
      <c r="G497" s="49">
        <f t="shared" si="69"/>
        <v>0</v>
      </c>
      <c r="H497" s="71">
        <f t="shared" si="69"/>
        <v>0</v>
      </c>
      <c r="I497" s="50">
        <f t="shared" si="69"/>
        <v>1</v>
      </c>
      <c r="J497" s="5"/>
    </row>
    <row r="498" spans="1:1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1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1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1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1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0">SUM(B502:H502)</f>
        <v>0</v>
      </c>
    </row>
    <row r="503" spans="1:10" ht="15">
      <c r="A503" s="29" t="s">
        <v>10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0"/>
        <v>0</v>
      </c>
    </row>
    <row r="504" spans="1:10" ht="15">
      <c r="A504" s="28" t="s">
        <v>52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0"/>
        <v>0</v>
      </c>
    </row>
    <row r="505" spans="1:10" ht="15">
      <c r="A505" s="29" t="s">
        <v>16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0"/>
        <v>0</v>
      </c>
    </row>
    <row r="506" spans="1:10" ht="15">
      <c r="A506" s="28" t="s">
        <v>64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0"/>
        <v>0</v>
      </c>
    </row>
    <row r="507" spans="1:10" ht="15">
      <c r="A507" s="29" t="s">
        <v>54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0"/>
        <v>0</v>
      </c>
    </row>
    <row r="508" spans="1:10" ht="15">
      <c r="A508" s="28" t="s">
        <v>12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0"/>
        <v>0</v>
      </c>
    </row>
    <row r="509" spans="1:10" ht="15">
      <c r="A509" s="29" t="s">
        <v>55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0"/>
        <v>0</v>
      </c>
    </row>
    <row r="510" spans="1:10" ht="15">
      <c r="A510" s="28" t="s">
        <v>17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0"/>
        <v>0</v>
      </c>
    </row>
    <row r="511" spans="1:10" ht="15">
      <c r="A511" s="29" t="s">
        <v>139</v>
      </c>
      <c r="B511" s="395"/>
      <c r="C511" s="400"/>
      <c r="D511" s="400"/>
      <c r="E511" s="396"/>
      <c r="F511" s="44">
        <v>0</v>
      </c>
      <c r="G511" s="395"/>
      <c r="H511" s="396"/>
      <c r="I511" s="40">
        <f>SUM(B511:H511)</f>
        <v>0</v>
      </c>
    </row>
    <row r="512" spans="1:10" ht="15">
      <c r="A512" s="28" t="s">
        <v>25</v>
      </c>
      <c r="B512" s="395"/>
      <c r="C512" s="400"/>
      <c r="D512" s="400"/>
      <c r="E512" s="396"/>
      <c r="F512" s="41">
        <v>276.33600000000001</v>
      </c>
      <c r="G512" s="395"/>
      <c r="H512" s="396"/>
      <c r="I512" s="43">
        <f t="shared" si="70"/>
        <v>276.33600000000001</v>
      </c>
    </row>
    <row r="513" spans="1:10" ht="15">
      <c r="A513" s="29" t="s">
        <v>24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0"/>
        <v>0</v>
      </c>
    </row>
    <row r="514" spans="1:10" ht="15">
      <c r="A514" s="28" t="s">
        <v>56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0"/>
        <v>0</v>
      </c>
    </row>
    <row r="515" spans="1:10" ht="15">
      <c r="A515" s="29" t="s">
        <v>22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0"/>
        <v>0</v>
      </c>
    </row>
    <row r="516" spans="1:1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0"/>
        <v>0</v>
      </c>
    </row>
    <row r="517" spans="1:10" ht="15">
      <c r="A517" s="30" t="s">
        <v>60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0"/>
        <v>0</v>
      </c>
    </row>
    <row r="518" spans="1:10">
      <c r="A518" s="57" t="s">
        <v>23</v>
      </c>
      <c r="B518" s="395"/>
      <c r="C518" s="400"/>
      <c r="D518" s="400"/>
      <c r="E518" s="396"/>
      <c r="F518" s="61">
        <v>0</v>
      </c>
      <c r="G518" s="395"/>
      <c r="H518" s="396"/>
      <c r="I518" s="63">
        <f t="shared" si="70"/>
        <v>0</v>
      </c>
    </row>
    <row r="519" spans="1:10">
      <c r="A519" s="58" t="s">
        <v>19</v>
      </c>
      <c r="B519" s="395"/>
      <c r="C519" s="400"/>
      <c r="D519" s="400"/>
      <c r="E519" s="396"/>
      <c r="F519" s="64">
        <v>0</v>
      </c>
      <c r="G519" s="395"/>
      <c r="H519" s="396"/>
      <c r="I519" s="66">
        <f t="shared" si="70"/>
        <v>0</v>
      </c>
    </row>
    <row r="520" spans="1:10">
      <c r="A520" s="57" t="s">
        <v>20</v>
      </c>
      <c r="B520" s="395"/>
      <c r="C520" s="400"/>
      <c r="D520" s="400"/>
      <c r="E520" s="396"/>
      <c r="F520" s="61">
        <v>0</v>
      </c>
      <c r="G520" s="395"/>
      <c r="H520" s="396"/>
      <c r="I520" s="63">
        <f t="shared" si="70"/>
        <v>0</v>
      </c>
    </row>
    <row r="521" spans="1:10" ht="15" thickBot="1">
      <c r="A521" s="59" t="s">
        <v>11</v>
      </c>
      <c r="B521" s="397"/>
      <c r="C521" s="401"/>
      <c r="D521" s="401"/>
      <c r="E521" s="398"/>
      <c r="F521" s="54">
        <v>0</v>
      </c>
      <c r="G521" s="397"/>
      <c r="H521" s="398"/>
      <c r="I521" s="68">
        <f t="shared" si="70"/>
        <v>0</v>
      </c>
    </row>
    <row r="522" spans="1:10" ht="15">
      <c r="A522" s="35" t="s">
        <v>26</v>
      </c>
      <c r="B522" s="69">
        <f>SUM(B501:B517)</f>
        <v>0</v>
      </c>
      <c r="C522" s="69">
        <f t="shared" ref="C522:H522" si="71">SUM(C501:C517)</f>
        <v>0</v>
      </c>
      <c r="D522" s="69">
        <f t="shared" si="71"/>
        <v>0</v>
      </c>
      <c r="E522" s="69">
        <f t="shared" si="71"/>
        <v>0</v>
      </c>
      <c r="F522" s="69">
        <f>SUM(F501:F517)</f>
        <v>276.33600000000001</v>
      </c>
      <c r="G522" s="69">
        <f t="shared" si="71"/>
        <v>0</v>
      </c>
      <c r="H522" s="70">
        <f t="shared" si="71"/>
        <v>0</v>
      </c>
      <c r="I522" s="40">
        <f>SUM(I501:I517)</f>
        <v>276.33600000000001</v>
      </c>
    </row>
    <row r="523" spans="1:10" s="13" customFormat="1" ht="15" thickBot="1">
      <c r="A523" s="32" t="s">
        <v>83</v>
      </c>
      <c r="B523" s="49">
        <f>B522/$I$522</f>
        <v>0</v>
      </c>
      <c r="C523" s="49">
        <f t="shared" ref="C523:I523" si="72">C522/$I$522</f>
        <v>0</v>
      </c>
      <c r="D523" s="49">
        <f t="shared" si="72"/>
        <v>0</v>
      </c>
      <c r="E523" s="49">
        <f t="shared" si="72"/>
        <v>0</v>
      </c>
      <c r="F523" s="49">
        <f t="shared" si="72"/>
        <v>1</v>
      </c>
      <c r="G523" s="49">
        <f t="shared" si="72"/>
        <v>0</v>
      </c>
      <c r="H523" s="71">
        <f t="shared" si="72"/>
        <v>0</v>
      </c>
      <c r="I523" s="50">
        <f t="shared" si="72"/>
        <v>1</v>
      </c>
      <c r="J523" s="5"/>
    </row>
    <row r="524" spans="1:1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1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1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1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1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3">SUM(B528:H528)</f>
        <v>0</v>
      </c>
    </row>
    <row r="529" spans="1:9" ht="15">
      <c r="A529" s="29" t="s">
        <v>10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3"/>
        <v>0</v>
      </c>
    </row>
    <row r="530" spans="1:9" ht="15">
      <c r="A530" s="28" t="s">
        <v>52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3"/>
        <v>0</v>
      </c>
    </row>
    <row r="531" spans="1:9" ht="15">
      <c r="A531" s="29" t="s">
        <v>16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3"/>
        <v>0</v>
      </c>
    </row>
    <row r="532" spans="1:9" ht="15">
      <c r="A532" s="28" t="s">
        <v>64</v>
      </c>
      <c r="B532" s="395"/>
      <c r="C532" s="400"/>
      <c r="D532" s="400"/>
      <c r="E532" s="396"/>
      <c r="F532" s="41">
        <v>0</v>
      </c>
      <c r="G532" s="395"/>
      <c r="H532" s="396"/>
      <c r="I532" s="43">
        <f t="shared" si="73"/>
        <v>0</v>
      </c>
    </row>
    <row r="533" spans="1:9" ht="15">
      <c r="A533" s="29" t="s">
        <v>54</v>
      </c>
      <c r="B533" s="395"/>
      <c r="C533" s="400"/>
      <c r="D533" s="400"/>
      <c r="E533" s="396"/>
      <c r="F533" s="44">
        <v>7.5162919004123738</v>
      </c>
      <c r="G533" s="395"/>
      <c r="H533" s="396"/>
      <c r="I533" s="40">
        <f t="shared" si="73"/>
        <v>7.5162919004123738</v>
      </c>
    </row>
    <row r="534" spans="1:9" ht="15">
      <c r="A534" s="28" t="s">
        <v>12</v>
      </c>
      <c r="B534" s="395"/>
      <c r="C534" s="400"/>
      <c r="D534" s="400"/>
      <c r="E534" s="396"/>
      <c r="F534" s="41">
        <v>0.93454629150413937</v>
      </c>
      <c r="G534" s="395"/>
      <c r="H534" s="396"/>
      <c r="I534" s="43">
        <f t="shared" si="73"/>
        <v>0.93454629150413937</v>
      </c>
    </row>
    <row r="535" spans="1:9" ht="15">
      <c r="A535" s="29" t="s">
        <v>55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3"/>
        <v>0</v>
      </c>
    </row>
    <row r="536" spans="1:9" ht="15">
      <c r="A536" s="28" t="s">
        <v>17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3"/>
        <v>0</v>
      </c>
    </row>
    <row r="537" spans="1:9" ht="15">
      <c r="A537" s="29" t="s">
        <v>139</v>
      </c>
      <c r="B537" s="395"/>
      <c r="C537" s="400"/>
      <c r="D537" s="400"/>
      <c r="E537" s="396"/>
      <c r="F537" s="44">
        <v>0</v>
      </c>
      <c r="G537" s="395"/>
      <c r="H537" s="396"/>
      <c r="I537" s="40">
        <f>SUM(B537:H537)</f>
        <v>0</v>
      </c>
    </row>
    <row r="538" spans="1:9" ht="15">
      <c r="A538" s="28" t="s">
        <v>25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3"/>
        <v>0</v>
      </c>
    </row>
    <row r="539" spans="1:9" ht="15">
      <c r="A539" s="29" t="s">
        <v>24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3"/>
        <v>0</v>
      </c>
    </row>
    <row r="540" spans="1:9" ht="15">
      <c r="A540" s="28" t="s">
        <v>56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3"/>
        <v>0</v>
      </c>
    </row>
    <row r="541" spans="1:9" ht="15">
      <c r="A541" s="29" t="s">
        <v>22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3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3"/>
        <v>0</v>
      </c>
    </row>
    <row r="543" spans="1:9" ht="15">
      <c r="A543" s="30" t="s">
        <v>60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3"/>
        <v>0</v>
      </c>
    </row>
    <row r="544" spans="1:9">
      <c r="A544" s="57" t="s">
        <v>23</v>
      </c>
      <c r="B544" s="395"/>
      <c r="C544" s="400"/>
      <c r="D544" s="400"/>
      <c r="E544" s="396"/>
      <c r="F544" s="61">
        <v>0</v>
      </c>
      <c r="G544" s="395"/>
      <c r="H544" s="396"/>
      <c r="I544" s="63">
        <f t="shared" si="73"/>
        <v>0</v>
      </c>
    </row>
    <row r="545" spans="1:10">
      <c r="A545" s="58" t="s">
        <v>19</v>
      </c>
      <c r="B545" s="395"/>
      <c r="C545" s="400"/>
      <c r="D545" s="400"/>
      <c r="E545" s="396"/>
      <c r="F545" s="64">
        <v>0</v>
      </c>
      <c r="G545" s="395"/>
      <c r="H545" s="396"/>
      <c r="I545" s="66">
        <f t="shared" si="73"/>
        <v>0</v>
      </c>
    </row>
    <row r="546" spans="1:10">
      <c r="A546" s="57" t="s">
        <v>20</v>
      </c>
      <c r="B546" s="395"/>
      <c r="C546" s="400"/>
      <c r="D546" s="400"/>
      <c r="E546" s="396"/>
      <c r="F546" s="61">
        <v>0</v>
      </c>
      <c r="G546" s="395"/>
      <c r="H546" s="396"/>
      <c r="I546" s="63">
        <f t="shared" si="73"/>
        <v>0</v>
      </c>
    </row>
    <row r="547" spans="1:10" ht="15" thickBot="1">
      <c r="A547" s="59" t="s">
        <v>11</v>
      </c>
      <c r="B547" s="397"/>
      <c r="C547" s="401"/>
      <c r="D547" s="401"/>
      <c r="E547" s="398"/>
      <c r="F547" s="54">
        <v>0</v>
      </c>
      <c r="G547" s="397"/>
      <c r="H547" s="398"/>
      <c r="I547" s="68">
        <f t="shared" si="73"/>
        <v>0</v>
      </c>
    </row>
    <row r="548" spans="1:10" ht="15">
      <c r="A548" s="35" t="s">
        <v>26</v>
      </c>
      <c r="B548" s="69">
        <f>SUM(B527:B543)</f>
        <v>0</v>
      </c>
      <c r="C548" s="69">
        <f t="shared" ref="C548:H548" si="74">SUM(C527:C543)</f>
        <v>0</v>
      </c>
      <c r="D548" s="69">
        <f t="shared" si="74"/>
        <v>0</v>
      </c>
      <c r="E548" s="69">
        <f t="shared" si="74"/>
        <v>0</v>
      </c>
      <c r="F548" s="69">
        <f>SUM(F527:F543)</f>
        <v>8.4508381919165139</v>
      </c>
      <c r="G548" s="69">
        <f t="shared" si="74"/>
        <v>0</v>
      </c>
      <c r="H548" s="70">
        <f t="shared" si="74"/>
        <v>0</v>
      </c>
      <c r="I548" s="40">
        <f>SUM(I527:I543)</f>
        <v>8.4508381919165139</v>
      </c>
    </row>
    <row r="549" spans="1:10" s="13" customFormat="1" ht="15" thickBot="1">
      <c r="A549" s="32" t="s">
        <v>83</v>
      </c>
      <c r="B549" s="49">
        <f>B548/$I$548</f>
        <v>0</v>
      </c>
      <c r="C549" s="49">
        <f t="shared" ref="C549:I549" si="75">C548/$I$548</f>
        <v>0</v>
      </c>
      <c r="D549" s="49">
        <f t="shared" si="75"/>
        <v>0</v>
      </c>
      <c r="E549" s="49">
        <f t="shared" si="75"/>
        <v>0</v>
      </c>
      <c r="F549" s="49">
        <f t="shared" si="75"/>
        <v>1</v>
      </c>
      <c r="G549" s="49">
        <f t="shared" si="75"/>
        <v>0</v>
      </c>
      <c r="H549" s="71">
        <f t="shared" si="75"/>
        <v>0</v>
      </c>
      <c r="I549" s="50">
        <f t="shared" si="75"/>
        <v>1</v>
      </c>
      <c r="J549" s="5"/>
    </row>
    <row r="550" spans="1:1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1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1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1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1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6">SUM(B554:H554)</f>
        <v>0</v>
      </c>
    </row>
    <row r="555" spans="1:10" ht="15">
      <c r="A555" s="29" t="s">
        <v>10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6"/>
        <v>0</v>
      </c>
    </row>
    <row r="556" spans="1:10" ht="15">
      <c r="A556" s="28" t="s">
        <v>52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6"/>
        <v>0</v>
      </c>
    </row>
    <row r="557" spans="1:10" ht="15">
      <c r="A557" s="29" t="s">
        <v>16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6"/>
        <v>0</v>
      </c>
    </row>
    <row r="558" spans="1:10" ht="15">
      <c r="A558" s="28" t="s">
        <v>64</v>
      </c>
      <c r="B558" s="395"/>
      <c r="C558" s="400"/>
      <c r="D558" s="400"/>
      <c r="E558" s="396"/>
      <c r="F558" s="41">
        <v>0</v>
      </c>
      <c r="G558" s="395"/>
      <c r="H558" s="396"/>
      <c r="I558" s="43">
        <f t="shared" si="76"/>
        <v>0</v>
      </c>
    </row>
    <row r="559" spans="1:10" ht="15">
      <c r="A559" s="29" t="s">
        <v>54</v>
      </c>
      <c r="B559" s="395"/>
      <c r="C559" s="400"/>
      <c r="D559" s="400"/>
      <c r="E559" s="396"/>
      <c r="F559" s="44">
        <v>0</v>
      </c>
      <c r="G559" s="395"/>
      <c r="H559" s="396"/>
      <c r="I559" s="40">
        <f t="shared" si="76"/>
        <v>0</v>
      </c>
    </row>
    <row r="560" spans="1:10" ht="15">
      <c r="A560" s="28" t="s">
        <v>12</v>
      </c>
      <c r="B560" s="395"/>
      <c r="C560" s="400"/>
      <c r="D560" s="400"/>
      <c r="E560" s="396"/>
      <c r="F560" s="41">
        <v>9.2935154739528549</v>
      </c>
      <c r="G560" s="395"/>
      <c r="H560" s="396"/>
      <c r="I560" s="43">
        <f t="shared" si="76"/>
        <v>9.2935154739528549</v>
      </c>
    </row>
    <row r="561" spans="1:10" ht="15">
      <c r="A561" s="29" t="s">
        <v>55</v>
      </c>
      <c r="B561" s="395"/>
      <c r="C561" s="400"/>
      <c r="D561" s="400"/>
      <c r="E561" s="396"/>
      <c r="F561" s="44">
        <v>1260.0558369136068</v>
      </c>
      <c r="G561" s="395"/>
      <c r="H561" s="396"/>
      <c r="I561" s="40">
        <f t="shared" si="76"/>
        <v>1260.0558369136068</v>
      </c>
    </row>
    <row r="562" spans="1:10" ht="15">
      <c r="A562" s="28" t="s">
        <v>17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6"/>
        <v>0</v>
      </c>
    </row>
    <row r="563" spans="1:10" ht="15">
      <c r="A563" s="29" t="s">
        <v>139</v>
      </c>
      <c r="B563" s="395"/>
      <c r="C563" s="400"/>
      <c r="D563" s="400"/>
      <c r="E563" s="396"/>
      <c r="F563" s="44">
        <v>0</v>
      </c>
      <c r="G563" s="395"/>
      <c r="H563" s="396"/>
      <c r="I563" s="40">
        <f>SUM(B563:H563)</f>
        <v>0</v>
      </c>
    </row>
    <row r="564" spans="1:10" ht="15">
      <c r="A564" s="28" t="s">
        <v>25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6"/>
        <v>0</v>
      </c>
    </row>
    <row r="565" spans="1:10" ht="15">
      <c r="A565" s="29" t="s">
        <v>24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6"/>
        <v>0</v>
      </c>
    </row>
    <row r="566" spans="1:10" ht="15">
      <c r="A566" s="28" t="s">
        <v>56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6"/>
        <v>0</v>
      </c>
    </row>
    <row r="567" spans="1:10" ht="15">
      <c r="A567" s="29" t="s">
        <v>22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6"/>
        <v>0</v>
      </c>
    </row>
    <row r="568" spans="1:10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6"/>
        <v>0</v>
      </c>
    </row>
    <row r="569" spans="1:10" ht="15">
      <c r="A569" s="30" t="s">
        <v>60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6"/>
        <v>0</v>
      </c>
    </row>
    <row r="570" spans="1:10">
      <c r="A570" s="57" t="s">
        <v>23</v>
      </c>
      <c r="B570" s="395"/>
      <c r="C570" s="400"/>
      <c r="D570" s="400"/>
      <c r="E570" s="396"/>
      <c r="F570" s="61">
        <v>0</v>
      </c>
      <c r="G570" s="395"/>
      <c r="H570" s="396"/>
      <c r="I570" s="63">
        <f t="shared" si="76"/>
        <v>0</v>
      </c>
    </row>
    <row r="571" spans="1:10">
      <c r="A571" s="58" t="s">
        <v>19</v>
      </c>
      <c r="B571" s="395"/>
      <c r="C571" s="400"/>
      <c r="D571" s="400"/>
      <c r="E571" s="396"/>
      <c r="F571" s="64">
        <v>0</v>
      </c>
      <c r="G571" s="395"/>
      <c r="H571" s="396"/>
      <c r="I571" s="66">
        <f t="shared" si="76"/>
        <v>0</v>
      </c>
    </row>
    <row r="572" spans="1:10">
      <c r="A572" s="57" t="s">
        <v>20</v>
      </c>
      <c r="B572" s="395"/>
      <c r="C572" s="400"/>
      <c r="D572" s="400"/>
      <c r="E572" s="396"/>
      <c r="F572" s="61">
        <v>0</v>
      </c>
      <c r="G572" s="395"/>
      <c r="H572" s="396"/>
      <c r="I572" s="63">
        <f t="shared" si="76"/>
        <v>0</v>
      </c>
    </row>
    <row r="573" spans="1:10" ht="15" thickBot="1">
      <c r="A573" s="59" t="s">
        <v>11</v>
      </c>
      <c r="B573" s="397"/>
      <c r="C573" s="401"/>
      <c r="D573" s="401"/>
      <c r="E573" s="398"/>
      <c r="F573" s="54">
        <v>0</v>
      </c>
      <c r="G573" s="397"/>
      <c r="H573" s="398"/>
      <c r="I573" s="68">
        <f t="shared" si="76"/>
        <v>0</v>
      </c>
    </row>
    <row r="574" spans="1:10" ht="15">
      <c r="A574" s="35" t="s">
        <v>26</v>
      </c>
      <c r="B574" s="69">
        <f>SUM(B553:B569)</f>
        <v>0</v>
      </c>
      <c r="C574" s="69">
        <f t="shared" ref="C574:H574" si="77">SUM(C553:C569)</f>
        <v>0</v>
      </c>
      <c r="D574" s="69">
        <f t="shared" si="77"/>
        <v>0</v>
      </c>
      <c r="E574" s="69">
        <f t="shared" si="77"/>
        <v>0</v>
      </c>
      <c r="F574" s="69">
        <f>SUM(F553:F569)</f>
        <v>1269.3493523875595</v>
      </c>
      <c r="G574" s="69">
        <f t="shared" si="77"/>
        <v>0</v>
      </c>
      <c r="H574" s="70">
        <f t="shared" si="77"/>
        <v>0</v>
      </c>
      <c r="I574" s="40">
        <f>SUM(I553:I569)</f>
        <v>1269.3493523875595</v>
      </c>
    </row>
    <row r="575" spans="1:10" s="13" customFormat="1" ht="15" thickBot="1">
      <c r="A575" s="32" t="s">
        <v>83</v>
      </c>
      <c r="B575" s="49">
        <f>B574/$I$574</f>
        <v>0</v>
      </c>
      <c r="C575" s="49">
        <f t="shared" ref="C575:I575" si="78">C574/$I$574</f>
        <v>0</v>
      </c>
      <c r="D575" s="49">
        <f t="shared" si="78"/>
        <v>0</v>
      </c>
      <c r="E575" s="49">
        <f t="shared" si="78"/>
        <v>0</v>
      </c>
      <c r="F575" s="49">
        <f t="shared" si="78"/>
        <v>1</v>
      </c>
      <c r="G575" s="49">
        <f t="shared" si="78"/>
        <v>0</v>
      </c>
      <c r="H575" s="71">
        <f t="shared" si="78"/>
        <v>0</v>
      </c>
      <c r="I575" s="50">
        <f t="shared" si="78"/>
        <v>1</v>
      </c>
      <c r="J575" s="5"/>
    </row>
    <row r="576" spans="1:10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4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5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52.331327432544526</v>
      </c>
      <c r="C579" s="38">
        <v>0</v>
      </c>
      <c r="D579" s="38">
        <v>9.9777933001803021</v>
      </c>
      <c r="E579" s="38">
        <v>0</v>
      </c>
      <c r="F579" s="456"/>
      <c r="G579" s="38">
        <v>0</v>
      </c>
      <c r="H579" s="39">
        <v>0</v>
      </c>
      <c r="I579" s="40">
        <f>SUM(B579:H579)</f>
        <v>62.309120732724828</v>
      </c>
    </row>
    <row r="580" spans="1:9" ht="15">
      <c r="A580" s="28" t="s">
        <v>8</v>
      </c>
      <c r="B580" s="41">
        <v>22.237174718040013</v>
      </c>
      <c r="C580" s="41">
        <v>0</v>
      </c>
      <c r="D580" s="41">
        <v>5.5665826881573643</v>
      </c>
      <c r="E580" s="41">
        <v>0</v>
      </c>
      <c r="F580" s="457"/>
      <c r="G580" s="41">
        <v>0</v>
      </c>
      <c r="H580" s="42">
        <v>0</v>
      </c>
      <c r="I580" s="43">
        <f t="shared" ref="I580:I599" si="79">SUM(B580:H580)</f>
        <v>27.803757406197377</v>
      </c>
    </row>
    <row r="581" spans="1:9" ht="15">
      <c r="A581" s="29" t="s">
        <v>10</v>
      </c>
      <c r="B581" s="44">
        <v>18.999045931742916</v>
      </c>
      <c r="C581" s="44">
        <v>0</v>
      </c>
      <c r="D581" s="44">
        <v>0</v>
      </c>
      <c r="E581" s="44">
        <v>0</v>
      </c>
      <c r="F581" s="457"/>
      <c r="G581" s="44">
        <v>0</v>
      </c>
      <c r="H581" s="45">
        <v>0</v>
      </c>
      <c r="I581" s="40">
        <f t="shared" si="79"/>
        <v>18.999045931742916</v>
      </c>
    </row>
    <row r="582" spans="1:9" ht="15">
      <c r="A582" s="28" t="s">
        <v>52</v>
      </c>
      <c r="B582" s="41">
        <v>0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79"/>
        <v>0</v>
      </c>
    </row>
    <row r="583" spans="1:9" ht="15">
      <c r="A583" s="29" t="s">
        <v>16</v>
      </c>
      <c r="B583" s="44">
        <v>731.58891258775952</v>
      </c>
      <c r="C583" s="44">
        <v>88.613559993569183</v>
      </c>
      <c r="D583" s="44">
        <v>19.107025970378647</v>
      </c>
      <c r="E583" s="44">
        <v>42.614093284485129</v>
      </c>
      <c r="F583" s="457"/>
      <c r="G583" s="44">
        <v>0</v>
      </c>
      <c r="H583" s="45">
        <v>0</v>
      </c>
      <c r="I583" s="40">
        <f t="shared" si="79"/>
        <v>881.92359183619249</v>
      </c>
    </row>
    <row r="584" spans="1:9" ht="15">
      <c r="A584" s="28" t="s">
        <v>64</v>
      </c>
      <c r="B584" s="41">
        <v>2062.8533139362548</v>
      </c>
      <c r="C584" s="41">
        <v>31.305541969525759</v>
      </c>
      <c r="D584" s="41">
        <v>37.015596049338384</v>
      </c>
      <c r="E584" s="41">
        <v>0</v>
      </c>
      <c r="F584" s="457"/>
      <c r="G584" s="41">
        <v>0</v>
      </c>
      <c r="H584" s="42">
        <v>0</v>
      </c>
      <c r="I584" s="43">
        <f t="shared" si="79"/>
        <v>2131.1744519551189</v>
      </c>
    </row>
    <row r="585" spans="1:9" ht="15">
      <c r="A585" s="29" t="s">
        <v>54</v>
      </c>
      <c r="B585" s="44">
        <v>0</v>
      </c>
      <c r="C585" s="44">
        <v>0</v>
      </c>
      <c r="D585" s="44">
        <v>0.18751545160459662</v>
      </c>
      <c r="E585" s="44">
        <v>87.473080714349209</v>
      </c>
      <c r="F585" s="457"/>
      <c r="G585" s="44">
        <v>0</v>
      </c>
      <c r="H585" s="45">
        <v>0</v>
      </c>
      <c r="I585" s="40">
        <f t="shared" si="79"/>
        <v>87.660596165953805</v>
      </c>
    </row>
    <row r="586" spans="1:9" ht="15">
      <c r="A586" s="28" t="s">
        <v>12</v>
      </c>
      <c r="B586" s="41">
        <v>0</v>
      </c>
      <c r="C586" s="41">
        <v>0</v>
      </c>
      <c r="D586" s="41">
        <v>4.5580956259114992E-2</v>
      </c>
      <c r="E586" s="41">
        <v>1.3326736205751091</v>
      </c>
      <c r="F586" s="457"/>
      <c r="G586" s="41">
        <v>0</v>
      </c>
      <c r="H586" s="42">
        <v>0</v>
      </c>
      <c r="I586" s="43">
        <f t="shared" si="79"/>
        <v>1.378254576834224</v>
      </c>
    </row>
    <row r="587" spans="1:9" ht="15">
      <c r="A587" s="29" t="s">
        <v>55</v>
      </c>
      <c r="B587" s="44">
        <v>0</v>
      </c>
      <c r="C587" s="44">
        <v>0</v>
      </c>
      <c r="D587" s="44">
        <v>0</v>
      </c>
      <c r="E587" s="44">
        <v>78.843425389128626</v>
      </c>
      <c r="F587" s="457"/>
      <c r="G587" s="44">
        <v>0</v>
      </c>
      <c r="H587" s="45">
        <v>0</v>
      </c>
      <c r="I587" s="40">
        <f t="shared" si="79"/>
        <v>78.843425389128626</v>
      </c>
    </row>
    <row r="588" spans="1:9" ht="15">
      <c r="A588" s="28" t="s">
        <v>17</v>
      </c>
      <c r="B588" s="41">
        <v>171.29315333977235</v>
      </c>
      <c r="C588" s="41">
        <v>0.92811678557647914</v>
      </c>
      <c r="D588" s="41">
        <v>21.739912083199222</v>
      </c>
      <c r="E588" s="41">
        <v>2.9635265812995226</v>
      </c>
      <c r="F588" s="457"/>
      <c r="G588" s="41">
        <v>0</v>
      </c>
      <c r="H588" s="42">
        <v>0</v>
      </c>
      <c r="I588" s="43">
        <f t="shared" si="79"/>
        <v>196.92470878984759</v>
      </c>
    </row>
    <row r="589" spans="1:9" ht="15">
      <c r="A589" s="29" t="s">
        <v>139</v>
      </c>
      <c r="B589" s="44">
        <v>864.32305822507396</v>
      </c>
      <c r="C589" s="44">
        <v>136.2058907283087</v>
      </c>
      <c r="D589" s="44">
        <v>26.564397942712915</v>
      </c>
      <c r="E589" s="44">
        <v>20.917323016395137</v>
      </c>
      <c r="F589" s="457"/>
      <c r="G589" s="44">
        <v>0</v>
      </c>
      <c r="H589" s="45">
        <v>0</v>
      </c>
      <c r="I589" s="40">
        <f>SUM(B589:H589)</f>
        <v>1048.0106699124908</v>
      </c>
    </row>
    <row r="590" spans="1:9" ht="15">
      <c r="A590" s="28" t="s">
        <v>25</v>
      </c>
      <c r="B590" s="41">
        <v>965.54323752351991</v>
      </c>
      <c r="C590" s="41">
        <v>0</v>
      </c>
      <c r="D590" s="41">
        <v>2129.5341656416363</v>
      </c>
      <c r="E590" s="41">
        <v>469.27141828371884</v>
      </c>
      <c r="F590" s="457"/>
      <c r="G590" s="41">
        <v>1458.9722123352794</v>
      </c>
      <c r="H590" s="42">
        <v>0.37981868301676586</v>
      </c>
      <c r="I590" s="43">
        <f t="shared" si="79"/>
        <v>5023.7008524671719</v>
      </c>
    </row>
    <row r="591" spans="1:9" ht="15">
      <c r="A591" s="29" t="s">
        <v>24</v>
      </c>
      <c r="B591" s="44">
        <v>161.7826829355501</v>
      </c>
      <c r="C591" s="44">
        <v>1.0256733390119375</v>
      </c>
      <c r="D591" s="44">
        <v>0</v>
      </c>
      <c r="E591" s="44">
        <v>0</v>
      </c>
      <c r="F591" s="457"/>
      <c r="G591" s="44">
        <v>0</v>
      </c>
      <c r="H591" s="45">
        <v>0</v>
      </c>
      <c r="I591" s="40">
        <f t="shared" si="79"/>
        <v>162.80835627456204</v>
      </c>
    </row>
    <row r="592" spans="1:9" ht="15">
      <c r="A592" s="28" t="s">
        <v>56</v>
      </c>
      <c r="B592" s="41">
        <v>48.594625060065567</v>
      </c>
      <c r="C592" s="41">
        <v>0</v>
      </c>
      <c r="D592" s="41">
        <v>8.6386933283148277</v>
      </c>
      <c r="E592" s="41">
        <v>0</v>
      </c>
      <c r="F592" s="457"/>
      <c r="G592" s="41">
        <v>0</v>
      </c>
      <c r="H592" s="42">
        <v>0</v>
      </c>
      <c r="I592" s="43">
        <f t="shared" si="79"/>
        <v>57.233318388380397</v>
      </c>
    </row>
    <row r="593" spans="1:13" ht="15">
      <c r="A593" s="29" t="s">
        <v>22</v>
      </c>
      <c r="B593" s="44">
        <v>75.573744838217166</v>
      </c>
      <c r="C593" s="44">
        <v>0</v>
      </c>
      <c r="D593" s="44">
        <v>4.6613294962594249</v>
      </c>
      <c r="E593" s="44">
        <v>0</v>
      </c>
      <c r="F593" s="457"/>
      <c r="G593" s="44">
        <v>0</v>
      </c>
      <c r="H593" s="45">
        <v>0</v>
      </c>
      <c r="I593" s="40">
        <f t="shared" si="79"/>
        <v>80.235074334476593</v>
      </c>
    </row>
    <row r="594" spans="1:13" ht="15">
      <c r="A594" s="28" t="s">
        <v>21</v>
      </c>
      <c r="B594" s="41">
        <v>70.98300911129445</v>
      </c>
      <c r="C594" s="41">
        <v>0</v>
      </c>
      <c r="D594" s="41">
        <v>1.3115003574535973</v>
      </c>
      <c r="E594" s="41">
        <v>0</v>
      </c>
      <c r="F594" s="457"/>
      <c r="G594" s="41">
        <v>0</v>
      </c>
      <c r="H594" s="42">
        <v>0</v>
      </c>
      <c r="I594" s="43">
        <f t="shared" si="79"/>
        <v>72.294509468748046</v>
      </c>
    </row>
    <row r="595" spans="1:13" ht="15">
      <c r="A595" s="30" t="s">
        <v>60</v>
      </c>
      <c r="B595" s="44">
        <v>182.51789897476561</v>
      </c>
      <c r="C595" s="44">
        <v>0</v>
      </c>
      <c r="D595" s="44">
        <v>0</v>
      </c>
      <c r="E595" s="44">
        <v>0</v>
      </c>
      <c r="F595" s="457"/>
      <c r="G595" s="44">
        <v>0</v>
      </c>
      <c r="H595" s="45">
        <v>0</v>
      </c>
      <c r="I595" s="40">
        <f t="shared" si="79"/>
        <v>182.51789897476561</v>
      </c>
    </row>
    <row r="596" spans="1:13">
      <c r="A596" s="57" t="s">
        <v>23</v>
      </c>
      <c r="B596" s="61">
        <v>182.51789897476561</v>
      </c>
      <c r="C596" s="61">
        <v>0</v>
      </c>
      <c r="D596" s="61">
        <v>0</v>
      </c>
      <c r="E596" s="61">
        <v>0</v>
      </c>
      <c r="F596" s="457"/>
      <c r="G596" s="61">
        <v>0</v>
      </c>
      <c r="H596" s="62">
        <v>0</v>
      </c>
      <c r="I596" s="63">
        <f t="shared" si="79"/>
        <v>182.51789897476561</v>
      </c>
    </row>
    <row r="597" spans="1:13">
      <c r="A597" s="58" t="s">
        <v>19</v>
      </c>
      <c r="B597" s="64">
        <v>0</v>
      </c>
      <c r="C597" s="64">
        <v>0</v>
      </c>
      <c r="D597" s="64">
        <v>0</v>
      </c>
      <c r="E597" s="64">
        <v>0</v>
      </c>
      <c r="F597" s="457"/>
      <c r="G597" s="64">
        <v>0</v>
      </c>
      <c r="H597" s="65">
        <v>0</v>
      </c>
      <c r="I597" s="66">
        <f t="shared" si="79"/>
        <v>0</v>
      </c>
    </row>
    <row r="598" spans="1:13">
      <c r="A598" s="57" t="s">
        <v>20</v>
      </c>
      <c r="B598" s="61">
        <v>0</v>
      </c>
      <c r="C598" s="61">
        <v>0</v>
      </c>
      <c r="D598" s="61">
        <v>0</v>
      </c>
      <c r="E598" s="61">
        <v>0</v>
      </c>
      <c r="F598" s="457"/>
      <c r="G598" s="61">
        <v>0</v>
      </c>
      <c r="H598" s="62">
        <v>0</v>
      </c>
      <c r="I598" s="63">
        <f t="shared" si="79"/>
        <v>0</v>
      </c>
    </row>
    <row r="599" spans="1:13" ht="15" thickBot="1">
      <c r="A599" s="59" t="s">
        <v>11</v>
      </c>
      <c r="B599" s="54">
        <v>0</v>
      </c>
      <c r="C599" s="54">
        <v>0</v>
      </c>
      <c r="D599" s="54">
        <v>0</v>
      </c>
      <c r="E599" s="54">
        <v>0</v>
      </c>
      <c r="F599" s="458"/>
      <c r="G599" s="54">
        <v>0</v>
      </c>
      <c r="H599" s="67">
        <v>0</v>
      </c>
      <c r="I599" s="68">
        <f t="shared" si="79"/>
        <v>0</v>
      </c>
    </row>
    <row r="600" spans="1:13" ht="15">
      <c r="A600" s="35" t="s">
        <v>26</v>
      </c>
      <c r="B600" s="69">
        <f>SUM(B579:B595)</f>
        <v>5428.6211846146007</v>
      </c>
      <c r="C600" s="69">
        <f t="shared" ref="C600:H600" si="80">SUM(C579:C595)</f>
        <v>258.07878281599204</v>
      </c>
      <c r="D600" s="69">
        <f t="shared" si="80"/>
        <v>2264.3500932654943</v>
      </c>
      <c r="E600" s="69">
        <f t="shared" si="80"/>
        <v>703.41554088995156</v>
      </c>
      <c r="F600" s="69">
        <f>SUM(F579:F595)</f>
        <v>0</v>
      </c>
      <c r="G600" s="69">
        <f t="shared" si="80"/>
        <v>1458.9722123352794</v>
      </c>
      <c r="H600" s="70">
        <f t="shared" si="80"/>
        <v>0.37981868301676586</v>
      </c>
      <c r="I600" s="40">
        <f>SUM(I579:I595)</f>
        <v>10113.817632604334</v>
      </c>
    </row>
    <row r="601" spans="1:13" s="13" customFormat="1" ht="15" thickBot="1">
      <c r="A601" s="60" t="s">
        <v>83</v>
      </c>
      <c r="B601" s="49">
        <f>B600/$I$600</f>
        <v>0.53675292375394723</v>
      </c>
      <c r="C601" s="49">
        <f t="shared" ref="C601:I601" si="81">C600/$I$600</f>
        <v>2.5517444766258467E-2</v>
      </c>
      <c r="D601" s="49">
        <f t="shared" si="81"/>
        <v>0.22388678296569386</v>
      </c>
      <c r="E601" s="49">
        <f t="shared" si="81"/>
        <v>6.9549952989296712E-2</v>
      </c>
      <c r="F601" s="49">
        <f t="shared" si="81"/>
        <v>0</v>
      </c>
      <c r="G601" s="49">
        <f t="shared" si="81"/>
        <v>0.14425534109216387</v>
      </c>
      <c r="H601" s="71">
        <f t="shared" si="81"/>
        <v>3.7554432639988349E-5</v>
      </c>
      <c r="I601" s="50">
        <f t="shared" si="81"/>
        <v>1</v>
      </c>
      <c r="J601" s="5"/>
    </row>
    <row r="602" spans="1:13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13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13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13" ht="15">
      <c r="A605" s="27" t="s">
        <v>7</v>
      </c>
      <c r="B605" s="38">
        <v>20.378213043165555</v>
      </c>
      <c r="C605" s="38">
        <v>0</v>
      </c>
      <c r="D605" s="38">
        <v>1.3933820884215766</v>
      </c>
      <c r="E605" s="38">
        <v>0</v>
      </c>
      <c r="F605" s="456"/>
      <c r="G605" s="38">
        <v>0</v>
      </c>
      <c r="H605" s="39">
        <v>0</v>
      </c>
      <c r="I605" s="40">
        <f>SUM(B605:H605)</f>
        <v>21.771595131587134</v>
      </c>
    </row>
    <row r="606" spans="1:13" ht="15">
      <c r="A606" s="28" t="s">
        <v>8</v>
      </c>
      <c r="B606" s="41">
        <v>143.92392890337797</v>
      </c>
      <c r="C606" s="41">
        <v>0</v>
      </c>
      <c r="D606" s="41">
        <v>9.8409524036497782</v>
      </c>
      <c r="E606" s="41">
        <v>0</v>
      </c>
      <c r="F606" s="457"/>
      <c r="G606" s="41">
        <v>0</v>
      </c>
      <c r="H606" s="42">
        <v>0</v>
      </c>
      <c r="I606" s="43">
        <f t="shared" ref="I606:I625" si="82">SUM(B606:H606)</f>
        <v>153.76488130702774</v>
      </c>
      <c r="M606" s="15"/>
    </row>
    <row r="607" spans="1:13" ht="15">
      <c r="A607" s="29" t="s">
        <v>10</v>
      </c>
      <c r="B607" s="44">
        <v>148.7002009163914</v>
      </c>
      <c r="C607" s="44">
        <v>0</v>
      </c>
      <c r="D607" s="44">
        <v>10.167535105394283</v>
      </c>
      <c r="E607" s="44">
        <v>0</v>
      </c>
      <c r="F607" s="457"/>
      <c r="G607" s="44">
        <v>0</v>
      </c>
      <c r="H607" s="45">
        <v>0</v>
      </c>
      <c r="I607" s="40">
        <f t="shared" si="82"/>
        <v>158.86773602178567</v>
      </c>
    </row>
    <row r="608" spans="1:13" ht="15">
      <c r="A608" s="28" t="s">
        <v>52</v>
      </c>
      <c r="B608" s="41">
        <v>0</v>
      </c>
      <c r="C608" s="41">
        <v>0</v>
      </c>
      <c r="D608" s="41">
        <v>0</v>
      </c>
      <c r="E608" s="41">
        <v>0</v>
      </c>
      <c r="F608" s="457"/>
      <c r="G608" s="41">
        <v>0</v>
      </c>
      <c r="H608" s="42">
        <v>0</v>
      </c>
      <c r="I608" s="43">
        <f t="shared" si="82"/>
        <v>0</v>
      </c>
    </row>
    <row r="609" spans="1:9" ht="15">
      <c r="A609" s="29" t="s">
        <v>16</v>
      </c>
      <c r="B609" s="44">
        <v>1361.9858547273709</v>
      </c>
      <c r="C609" s="44">
        <v>0</v>
      </c>
      <c r="D609" s="44">
        <v>107.25454950927517</v>
      </c>
      <c r="E609" s="44">
        <v>0</v>
      </c>
      <c r="F609" s="457"/>
      <c r="G609" s="44">
        <v>0</v>
      </c>
      <c r="H609" s="45">
        <v>0</v>
      </c>
      <c r="I609" s="40">
        <f t="shared" si="82"/>
        <v>1469.2404042366461</v>
      </c>
    </row>
    <row r="610" spans="1:9" ht="15">
      <c r="A610" s="28" t="s">
        <v>64</v>
      </c>
      <c r="B610" s="41">
        <v>6319.8960825010672</v>
      </c>
      <c r="C610" s="41">
        <v>0</v>
      </c>
      <c r="D610" s="41">
        <v>497.6832945227377</v>
      </c>
      <c r="E610" s="41">
        <v>0</v>
      </c>
      <c r="F610" s="457"/>
      <c r="G610" s="41">
        <v>0</v>
      </c>
      <c r="H610" s="42">
        <v>0</v>
      </c>
      <c r="I610" s="43">
        <f t="shared" si="82"/>
        <v>6817.5793770238051</v>
      </c>
    </row>
    <row r="611" spans="1:9" ht="15">
      <c r="A611" s="29" t="s">
        <v>54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2"/>
        <v>0</v>
      </c>
    </row>
    <row r="612" spans="1:9" ht="15">
      <c r="A612" s="28" t="s">
        <v>12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2"/>
        <v>0</v>
      </c>
    </row>
    <row r="613" spans="1:9" ht="15">
      <c r="A613" s="29" t="s">
        <v>55</v>
      </c>
      <c r="B613" s="44">
        <v>0</v>
      </c>
      <c r="C613" s="44">
        <v>0</v>
      </c>
      <c r="D613" s="44">
        <v>0</v>
      </c>
      <c r="E613" s="44">
        <v>0</v>
      </c>
      <c r="F613" s="457"/>
      <c r="G613" s="44">
        <v>0</v>
      </c>
      <c r="H613" s="45">
        <v>0</v>
      </c>
      <c r="I613" s="40">
        <f t="shared" si="82"/>
        <v>0</v>
      </c>
    </row>
    <row r="614" spans="1:9" ht="15">
      <c r="A614" s="28" t="s">
        <v>17</v>
      </c>
      <c r="B614" s="41">
        <v>91.996689227768528</v>
      </c>
      <c r="C614" s="41">
        <v>0</v>
      </c>
      <c r="D614" s="41">
        <v>7.2446152250562044</v>
      </c>
      <c r="E614" s="41">
        <v>0</v>
      </c>
      <c r="F614" s="457"/>
      <c r="G614" s="41">
        <v>0</v>
      </c>
      <c r="H614" s="42">
        <v>0</v>
      </c>
      <c r="I614" s="43">
        <f t="shared" si="82"/>
        <v>99.241304452824735</v>
      </c>
    </row>
    <row r="615" spans="1:9" ht="15">
      <c r="A615" s="29" t="s">
        <v>139</v>
      </c>
      <c r="B615" s="44">
        <v>590.41154334735199</v>
      </c>
      <c r="C615" s="44">
        <v>0</v>
      </c>
      <c r="D615" s="44">
        <v>186.44575053074271</v>
      </c>
      <c r="E615" s="44">
        <v>0</v>
      </c>
      <c r="F615" s="457"/>
      <c r="G615" s="44">
        <v>0</v>
      </c>
      <c r="H615" s="45">
        <v>0</v>
      </c>
      <c r="I615" s="40">
        <f>SUM(B615:H615)</f>
        <v>776.85729387809465</v>
      </c>
    </row>
    <row r="616" spans="1:9" ht="15">
      <c r="A616" s="28" t="s">
        <v>25</v>
      </c>
      <c r="B616" s="41">
        <v>864.30162625122739</v>
      </c>
      <c r="C616" s="41">
        <v>0</v>
      </c>
      <c r="D616" s="41">
        <v>981.77951719799603</v>
      </c>
      <c r="E616" s="41">
        <v>2096.8208522372051</v>
      </c>
      <c r="F616" s="457"/>
      <c r="G616" s="41">
        <v>549.16736606212521</v>
      </c>
      <c r="H616" s="42">
        <v>0</v>
      </c>
      <c r="I616" s="43">
        <f t="shared" si="82"/>
        <v>4492.069361748554</v>
      </c>
    </row>
    <row r="617" spans="1:9" ht="15">
      <c r="A617" s="29" t="s">
        <v>24</v>
      </c>
      <c r="B617" s="44">
        <v>383.80510577638427</v>
      </c>
      <c r="C617" s="44">
        <v>0</v>
      </c>
      <c r="D617" s="44">
        <v>89.327421068270894</v>
      </c>
      <c r="E617" s="44">
        <v>0</v>
      </c>
      <c r="F617" s="457"/>
      <c r="G617" s="44">
        <v>0</v>
      </c>
      <c r="H617" s="45">
        <v>0</v>
      </c>
      <c r="I617" s="40">
        <f t="shared" si="82"/>
        <v>473.13252684465516</v>
      </c>
    </row>
    <row r="618" spans="1:9" ht="15">
      <c r="A618" s="28" t="s">
        <v>56</v>
      </c>
      <c r="B618" s="41">
        <v>4219.1761761008675</v>
      </c>
      <c r="C618" s="41">
        <v>0</v>
      </c>
      <c r="D618" s="41">
        <v>442.896946662522</v>
      </c>
      <c r="E618" s="41">
        <v>0</v>
      </c>
      <c r="F618" s="457"/>
      <c r="G618" s="41">
        <v>0</v>
      </c>
      <c r="H618" s="42">
        <v>0</v>
      </c>
      <c r="I618" s="43">
        <f t="shared" si="82"/>
        <v>4662.0731227633896</v>
      </c>
    </row>
    <row r="619" spans="1:9" ht="15">
      <c r="A619" s="29" t="s">
        <v>22</v>
      </c>
      <c r="B619" s="44">
        <v>180.82463607525688</v>
      </c>
      <c r="C619" s="44">
        <v>0</v>
      </c>
      <c r="D619" s="44">
        <v>18.981591632209287</v>
      </c>
      <c r="E619" s="44">
        <v>0</v>
      </c>
      <c r="F619" s="457"/>
      <c r="G619" s="44">
        <v>0</v>
      </c>
      <c r="H619" s="45">
        <v>0</v>
      </c>
      <c r="I619" s="40">
        <f t="shared" si="82"/>
        <v>199.80622770746618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2"/>
        <v>0</v>
      </c>
    </row>
    <row r="621" spans="1:9" ht="15">
      <c r="A621" s="30" t="s">
        <v>60</v>
      </c>
      <c r="B621" s="44">
        <v>46.548479416962749</v>
      </c>
      <c r="C621" s="44">
        <v>0</v>
      </c>
      <c r="D621" s="44">
        <v>210.89912041821739</v>
      </c>
      <c r="E621" s="44">
        <v>0</v>
      </c>
      <c r="F621" s="457"/>
      <c r="G621" s="44">
        <v>0</v>
      </c>
      <c r="H621" s="45">
        <v>0</v>
      </c>
      <c r="I621" s="40">
        <f t="shared" si="82"/>
        <v>257.44759983518014</v>
      </c>
    </row>
    <row r="622" spans="1:9">
      <c r="A622" s="57" t="s">
        <v>23</v>
      </c>
      <c r="B622" s="61">
        <v>46.548479416962749</v>
      </c>
      <c r="C622" s="61">
        <v>0</v>
      </c>
      <c r="D622" s="61">
        <v>210.89912041821739</v>
      </c>
      <c r="E622" s="61">
        <v>0</v>
      </c>
      <c r="F622" s="457"/>
      <c r="G622" s="61">
        <v>0</v>
      </c>
      <c r="H622" s="62">
        <v>0</v>
      </c>
      <c r="I622" s="63">
        <f t="shared" si="82"/>
        <v>257.44759983518014</v>
      </c>
    </row>
    <row r="623" spans="1:9">
      <c r="A623" s="58" t="s">
        <v>19</v>
      </c>
      <c r="B623" s="64">
        <v>0</v>
      </c>
      <c r="C623" s="64">
        <v>0</v>
      </c>
      <c r="D623" s="64">
        <v>0</v>
      </c>
      <c r="E623" s="64">
        <v>0</v>
      </c>
      <c r="F623" s="457"/>
      <c r="G623" s="64">
        <v>0</v>
      </c>
      <c r="H623" s="65">
        <v>0</v>
      </c>
      <c r="I623" s="66">
        <f t="shared" si="82"/>
        <v>0</v>
      </c>
    </row>
    <row r="624" spans="1:9">
      <c r="A624" s="57" t="s">
        <v>20</v>
      </c>
      <c r="B624" s="61">
        <v>0</v>
      </c>
      <c r="C624" s="61">
        <v>0</v>
      </c>
      <c r="D624" s="61">
        <v>0</v>
      </c>
      <c r="E624" s="61">
        <v>0</v>
      </c>
      <c r="F624" s="457"/>
      <c r="G624" s="61">
        <v>0</v>
      </c>
      <c r="H624" s="62">
        <v>0</v>
      </c>
      <c r="I624" s="63">
        <f t="shared" si="82"/>
        <v>0</v>
      </c>
    </row>
    <row r="625" spans="1:10" ht="15" thickBot="1">
      <c r="A625" s="59" t="s">
        <v>11</v>
      </c>
      <c r="B625" s="54">
        <v>0</v>
      </c>
      <c r="C625" s="54">
        <v>0</v>
      </c>
      <c r="D625" s="54">
        <v>0</v>
      </c>
      <c r="E625" s="54">
        <v>0</v>
      </c>
      <c r="F625" s="458"/>
      <c r="G625" s="54">
        <v>0</v>
      </c>
      <c r="H625" s="67">
        <v>0</v>
      </c>
      <c r="I625" s="68">
        <f t="shared" si="82"/>
        <v>0</v>
      </c>
    </row>
    <row r="626" spans="1:10" ht="15">
      <c r="A626" s="35" t="s">
        <v>26</v>
      </c>
      <c r="B626" s="69">
        <f>SUM(B605:B621)</f>
        <v>14371.948536287191</v>
      </c>
      <c r="C626" s="69">
        <f t="shared" ref="C626:H626" si="83">SUM(C605:C621)</f>
        <v>0</v>
      </c>
      <c r="D626" s="69">
        <f t="shared" si="83"/>
        <v>2563.9146763644931</v>
      </c>
      <c r="E626" s="69">
        <f t="shared" si="83"/>
        <v>2096.8208522372051</v>
      </c>
      <c r="F626" s="69">
        <f>SUM(F605:F621)</f>
        <v>0</v>
      </c>
      <c r="G626" s="69">
        <f t="shared" si="83"/>
        <v>549.16736606212521</v>
      </c>
      <c r="H626" s="70">
        <f t="shared" si="83"/>
        <v>0</v>
      </c>
      <c r="I626" s="40">
        <f>SUM(I605:I621)</f>
        <v>19581.851430951017</v>
      </c>
    </row>
    <row r="627" spans="1:10" s="13" customFormat="1" ht="15" thickBot="1">
      <c r="A627" s="60" t="s">
        <v>83</v>
      </c>
      <c r="B627" s="49">
        <f>B626/$I$626</f>
        <v>0.73394227236199594</v>
      </c>
      <c r="C627" s="49">
        <f t="shared" ref="C627:I627" si="84">C626/$I$626</f>
        <v>0</v>
      </c>
      <c r="D627" s="49">
        <f t="shared" si="84"/>
        <v>0.130933210549845</v>
      </c>
      <c r="E627" s="49">
        <f t="shared" si="84"/>
        <v>0.1070798059943901</v>
      </c>
      <c r="F627" s="49">
        <f t="shared" si="84"/>
        <v>0</v>
      </c>
      <c r="G627" s="49">
        <f t="shared" si="84"/>
        <v>2.804471109376884E-2</v>
      </c>
      <c r="H627" s="71">
        <f t="shared" si="84"/>
        <v>0</v>
      </c>
      <c r="I627" s="50">
        <f t="shared" si="84"/>
        <v>1</v>
      </c>
      <c r="J627" s="5"/>
    </row>
    <row r="628" spans="1:1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1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1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10" ht="15">
      <c r="A631" s="27" t="s">
        <v>7</v>
      </c>
      <c r="B631" s="38">
        <v>0.14381549328738708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0.14381549328738708</v>
      </c>
    </row>
    <row r="632" spans="1:10" ht="15">
      <c r="A632" s="28" t="s">
        <v>8</v>
      </c>
      <c r="B632" s="41">
        <v>6.440191206359323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5">SUM(B632:H632)</f>
        <v>6.440191206359323</v>
      </c>
    </row>
    <row r="633" spans="1:10" ht="15">
      <c r="A633" s="29" t="s">
        <v>10</v>
      </c>
      <c r="B633" s="44">
        <v>3.6582774388203259</v>
      </c>
      <c r="C633" s="44">
        <v>0</v>
      </c>
      <c r="D633" s="44">
        <v>1.1719092176883307E-2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5"/>
        <v>3.6699965309972091</v>
      </c>
    </row>
    <row r="634" spans="1:10" ht="15">
      <c r="A634" s="28" t="s">
        <v>52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5"/>
        <v>0</v>
      </c>
    </row>
    <row r="635" spans="1:10" ht="15">
      <c r="A635" s="29" t="s">
        <v>16</v>
      </c>
      <c r="B635" s="44">
        <v>366.93090879063192</v>
      </c>
      <c r="C635" s="44">
        <v>1.5858983862058336</v>
      </c>
      <c r="D635" s="44">
        <v>29.56719349373094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5"/>
        <v>398.08400067056868</v>
      </c>
    </row>
    <row r="636" spans="1:10" ht="15">
      <c r="A636" s="28" t="s">
        <v>64</v>
      </c>
      <c r="B636" s="41">
        <v>5.3693498518711138</v>
      </c>
      <c r="C636" s="41">
        <v>0.12117444785166644</v>
      </c>
      <c r="D636" s="41">
        <v>0</v>
      </c>
      <c r="E636" s="41">
        <v>0</v>
      </c>
      <c r="F636" s="41">
        <v>0</v>
      </c>
      <c r="G636" s="41">
        <v>0</v>
      </c>
      <c r="H636" s="42">
        <v>0</v>
      </c>
      <c r="I636" s="43">
        <f t="shared" si="85"/>
        <v>5.4905242997227806</v>
      </c>
    </row>
    <row r="637" spans="1:10" ht="15">
      <c r="A637" s="29" t="s">
        <v>54</v>
      </c>
      <c r="B637" s="44">
        <v>0</v>
      </c>
      <c r="C637" s="44">
        <v>0.32544601025779935</v>
      </c>
      <c r="D637" s="44">
        <v>0</v>
      </c>
      <c r="E637" s="44">
        <v>15.795737137383787</v>
      </c>
      <c r="F637" s="44">
        <v>623.81756617529788</v>
      </c>
      <c r="G637" s="44">
        <v>0</v>
      </c>
      <c r="H637" s="45">
        <v>0</v>
      </c>
      <c r="I637" s="40">
        <f t="shared" si="85"/>
        <v>639.93874932293943</v>
      </c>
    </row>
    <row r="638" spans="1:10" ht="15">
      <c r="A638" s="28" t="s">
        <v>12</v>
      </c>
      <c r="B638" s="41">
        <v>0</v>
      </c>
      <c r="C638" s="41">
        <v>0</v>
      </c>
      <c r="D638" s="41">
        <v>0</v>
      </c>
      <c r="E638" s="41">
        <v>23.57354212323806</v>
      </c>
      <c r="F638" s="41">
        <v>0</v>
      </c>
      <c r="G638" s="41">
        <v>0</v>
      </c>
      <c r="H638" s="42">
        <v>0</v>
      </c>
      <c r="I638" s="43">
        <f t="shared" si="85"/>
        <v>23.57354212323806</v>
      </c>
    </row>
    <row r="639" spans="1:10" ht="15">
      <c r="A639" s="29" t="s">
        <v>55</v>
      </c>
      <c r="B639" s="44">
        <v>0</v>
      </c>
      <c r="C639" s="44">
        <v>0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5"/>
        <v>0</v>
      </c>
    </row>
    <row r="640" spans="1:10" ht="15">
      <c r="A640" s="28" t="s">
        <v>17</v>
      </c>
      <c r="B640" s="41">
        <v>9.8174908250103989</v>
      </c>
      <c r="C640" s="41">
        <v>0</v>
      </c>
      <c r="D640" s="41">
        <v>4.7528748787016545E-2</v>
      </c>
      <c r="E640" s="41">
        <v>0.28919880656152913</v>
      </c>
      <c r="F640" s="41">
        <v>0</v>
      </c>
      <c r="G640" s="41">
        <v>0</v>
      </c>
      <c r="H640" s="42">
        <v>0</v>
      </c>
      <c r="I640" s="43">
        <f t="shared" si="85"/>
        <v>10.154218380358945</v>
      </c>
    </row>
    <row r="641" spans="1:10" ht="15">
      <c r="A641" s="29" t="s">
        <v>139</v>
      </c>
      <c r="B641" s="44">
        <v>6.9967763850209383</v>
      </c>
      <c r="C641" s="44">
        <v>0</v>
      </c>
      <c r="D641" s="44">
        <v>1.8083611948757539</v>
      </c>
      <c r="E641" s="44">
        <v>0</v>
      </c>
      <c r="F641" s="44">
        <v>0</v>
      </c>
      <c r="G641" s="44">
        <v>0</v>
      </c>
      <c r="H641" s="45">
        <v>0</v>
      </c>
      <c r="I641" s="40">
        <f>SUM(B641:H641)</f>
        <v>8.8051375798966927</v>
      </c>
    </row>
    <row r="642" spans="1:10" ht="15">
      <c r="A642" s="28" t="s">
        <v>25</v>
      </c>
      <c r="B642" s="41">
        <v>60.40799365115106</v>
      </c>
      <c r="C642" s="41">
        <v>7.8489523788418086E-2</v>
      </c>
      <c r="D642" s="41">
        <v>1.2494971365969336</v>
      </c>
      <c r="E642" s="41">
        <v>100.37917010917518</v>
      </c>
      <c r="F642" s="41">
        <v>0</v>
      </c>
      <c r="G642" s="41">
        <v>33.849889183792492</v>
      </c>
      <c r="H642" s="42">
        <v>0.47491364656958657</v>
      </c>
      <c r="I642" s="43">
        <f t="shared" si="85"/>
        <v>196.43995325107366</v>
      </c>
    </row>
    <row r="643" spans="1:10" ht="15">
      <c r="A643" s="29" t="s">
        <v>24</v>
      </c>
      <c r="B643" s="44">
        <v>6.6276367512871106</v>
      </c>
      <c r="C643" s="44">
        <v>0</v>
      </c>
      <c r="D643" s="44">
        <v>0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5"/>
        <v>6.6276367512871106</v>
      </c>
    </row>
    <row r="644" spans="1:10" ht="15">
      <c r="A644" s="28" t="s">
        <v>56</v>
      </c>
      <c r="B644" s="41">
        <v>182.01195084249909</v>
      </c>
      <c r="C644" s="41">
        <v>8.2445236298250659</v>
      </c>
      <c r="D644" s="41">
        <v>103.63898753834941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5"/>
        <v>293.89546201067355</v>
      </c>
    </row>
    <row r="645" spans="1:10" ht="15">
      <c r="A645" s="29" t="s">
        <v>22</v>
      </c>
      <c r="B645" s="44">
        <v>68.359517886984207</v>
      </c>
      <c r="C645" s="44">
        <v>0</v>
      </c>
      <c r="D645" s="44">
        <v>0</v>
      </c>
      <c r="E645" s="44">
        <v>0</v>
      </c>
      <c r="F645" s="44">
        <v>0.94216141100642947</v>
      </c>
      <c r="G645" s="44">
        <v>0</v>
      </c>
      <c r="H645" s="45">
        <v>0</v>
      </c>
      <c r="I645" s="40">
        <f t="shared" si="85"/>
        <v>69.301679297990631</v>
      </c>
    </row>
    <row r="646" spans="1:10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5"/>
        <v>0</v>
      </c>
    </row>
    <row r="647" spans="1:10" ht="15">
      <c r="A647" s="30" t="s">
        <v>60</v>
      </c>
      <c r="B647" s="44">
        <v>3.4762603628159621</v>
      </c>
      <c r="C647" s="44">
        <v>0</v>
      </c>
      <c r="D647" s="44">
        <v>0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5"/>
        <v>3.4762603628159621</v>
      </c>
    </row>
    <row r="648" spans="1:10">
      <c r="A648" s="57" t="s">
        <v>23</v>
      </c>
      <c r="B648" s="61">
        <v>3.4762603628159621</v>
      </c>
      <c r="C648" s="61">
        <v>0</v>
      </c>
      <c r="D648" s="61">
        <v>0</v>
      </c>
      <c r="E648" s="61">
        <v>0</v>
      </c>
      <c r="F648" s="61">
        <v>0</v>
      </c>
      <c r="G648" s="61">
        <v>0</v>
      </c>
      <c r="H648" s="62">
        <v>0</v>
      </c>
      <c r="I648" s="63">
        <f t="shared" si="85"/>
        <v>3.4762603628159621</v>
      </c>
    </row>
    <row r="649" spans="1:10">
      <c r="A649" s="58" t="s">
        <v>19</v>
      </c>
      <c r="B649" s="64">
        <v>0</v>
      </c>
      <c r="C649" s="64">
        <v>0</v>
      </c>
      <c r="D649" s="64">
        <v>0</v>
      </c>
      <c r="E649" s="64">
        <v>0</v>
      </c>
      <c r="F649" s="64">
        <v>0</v>
      </c>
      <c r="G649" s="64">
        <v>0</v>
      </c>
      <c r="H649" s="65">
        <v>0</v>
      </c>
      <c r="I649" s="66">
        <f t="shared" si="85"/>
        <v>0</v>
      </c>
    </row>
    <row r="650" spans="1:10">
      <c r="A650" s="57" t="s">
        <v>20</v>
      </c>
      <c r="B650" s="61">
        <v>0</v>
      </c>
      <c r="C650" s="61">
        <v>0</v>
      </c>
      <c r="D650" s="61">
        <v>0</v>
      </c>
      <c r="E650" s="61">
        <v>0</v>
      </c>
      <c r="F650" s="61">
        <v>0</v>
      </c>
      <c r="G650" s="61">
        <v>0</v>
      </c>
      <c r="H650" s="62">
        <v>0</v>
      </c>
      <c r="I650" s="63">
        <f t="shared" si="85"/>
        <v>0</v>
      </c>
    </row>
    <row r="651" spans="1:10" ht="15" thickBot="1">
      <c r="A651" s="59" t="s">
        <v>11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67">
        <v>0</v>
      </c>
      <c r="I651" s="68">
        <f t="shared" si="85"/>
        <v>0</v>
      </c>
    </row>
    <row r="652" spans="1:10" ht="15">
      <c r="A652" s="35" t="s">
        <v>26</v>
      </c>
      <c r="B652" s="69">
        <f>SUM(B631:B647)</f>
        <v>720.24016948573887</v>
      </c>
      <c r="C652" s="69">
        <f t="shared" ref="C652:H652" si="86">SUM(C631:C647)</f>
        <v>10.355531997928784</v>
      </c>
      <c r="D652" s="69">
        <f t="shared" si="86"/>
        <v>136.32328720451693</v>
      </c>
      <c r="E652" s="69">
        <f t="shared" si="86"/>
        <v>140.03764817635854</v>
      </c>
      <c r="F652" s="69">
        <f>SUM(F631:F647)</f>
        <v>624.75972758630428</v>
      </c>
      <c r="G652" s="69">
        <f t="shared" si="86"/>
        <v>33.849889183792492</v>
      </c>
      <c r="H652" s="70">
        <f t="shared" si="86"/>
        <v>0.47491364656958657</v>
      </c>
      <c r="I652" s="40">
        <f>SUM(I631:I647)</f>
        <v>1666.0411672812093</v>
      </c>
    </row>
    <row r="653" spans="1:10" s="13" customFormat="1" ht="15" thickBot="1">
      <c r="A653" s="60" t="s">
        <v>83</v>
      </c>
      <c r="B653" s="49">
        <f>B652/$I$652</f>
        <v>0.43230634610373364</v>
      </c>
      <c r="C653" s="49">
        <f t="shared" ref="C653:I653" si="87">C652/$I$652</f>
        <v>6.2156519306349684E-3</v>
      </c>
      <c r="D653" s="49">
        <f t="shared" si="87"/>
        <v>8.1824681095354387E-2</v>
      </c>
      <c r="E653" s="49">
        <f t="shared" si="87"/>
        <v>8.405413439145934E-2</v>
      </c>
      <c r="F653" s="49">
        <f t="shared" si="87"/>
        <v>0.37499657262721875</v>
      </c>
      <c r="G653" s="49">
        <f t="shared" si="87"/>
        <v>2.0317558682557454E-2</v>
      </c>
      <c r="H653" s="71">
        <f t="shared" si="87"/>
        <v>2.8505516904158611E-4</v>
      </c>
      <c r="I653" s="50">
        <f t="shared" si="87"/>
        <v>1</v>
      </c>
      <c r="J653" s="5"/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EL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1" customWidth="1"/>
    <col min="2" max="9" width="15.625" style="1" customWidth="1"/>
    <col min="10" max="10" width="36.625" style="5" customWidth="1"/>
    <col min="11" max="19" width="15.625" style="5" customWidth="1"/>
    <col min="20" max="20" width="36.625" style="5" customWidth="1"/>
    <col min="21" max="34" width="14.625" style="5" customWidth="1"/>
    <col min="35" max="43" width="11" style="5"/>
    <col min="44" max="44" width="29" style="5" bestFit="1" customWidth="1"/>
    <col min="45" max="54" width="11" style="5"/>
    <col min="55" max="55" width="29" style="5" bestFit="1" customWidth="1"/>
    <col min="56" max="65" width="11" style="5"/>
    <col min="66" max="66" width="29" style="5" bestFit="1" customWidth="1"/>
    <col min="67" max="76" width="11" style="5"/>
    <col min="77" max="77" width="29" style="5" bestFit="1" customWidth="1"/>
    <col min="78" max="87" width="11" style="5"/>
    <col min="88" max="88" width="29" style="5" bestFit="1" customWidth="1"/>
    <col min="89" max="98" width="11" style="5"/>
    <col min="99" max="99" width="29" style="5" bestFit="1" customWidth="1"/>
    <col min="100" max="109" width="11" style="5"/>
    <col min="110" max="110" width="29" style="5" bestFit="1" customWidth="1"/>
    <col min="111" max="120" width="11" style="5"/>
    <col min="121" max="121" width="29" style="5" bestFit="1" customWidth="1"/>
    <col min="122" max="131" width="11" style="5"/>
    <col min="132" max="132" width="29" style="5" bestFit="1" customWidth="1"/>
    <col min="133" max="142" width="11" style="5"/>
    <col min="143" max="16384" width="11" style="1"/>
  </cols>
  <sheetData>
    <row r="1" spans="1:10" s="5" customFormat="1" ht="15" customHeight="1" thickTop="1">
      <c r="A1" s="417" t="s">
        <v>81</v>
      </c>
      <c r="B1" s="418"/>
      <c r="C1" s="418"/>
      <c r="D1" s="418"/>
      <c r="E1" s="418"/>
      <c r="F1" s="418"/>
      <c r="G1" s="418"/>
      <c r="H1" s="418"/>
      <c r="I1" s="419"/>
    </row>
    <row r="2" spans="1:10" s="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</row>
    <row r="3" spans="1:10" s="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</row>
    <row r="4" spans="1:10" s="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</row>
    <row r="5" spans="1:10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2"/>
    </row>
    <row r="6" spans="1:10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0" ht="13.5" customHeight="1">
      <c r="A7" s="27" t="s">
        <v>7</v>
      </c>
      <c r="B7" s="38">
        <f>B33+B85</f>
        <v>62.711983663595205</v>
      </c>
      <c r="C7" s="38">
        <f t="shared" ref="C7:E7" si="0">C33+C85</f>
        <v>1E-3</v>
      </c>
      <c r="D7" s="38">
        <f t="shared" si="0"/>
        <v>16.307216336404792</v>
      </c>
      <c r="E7" s="38">
        <f t="shared" si="0"/>
        <v>1E-3</v>
      </c>
      <c r="F7" s="38">
        <f>F59+F85</f>
        <v>14</v>
      </c>
      <c r="G7" s="38">
        <f t="shared" ref="G7:H7" si="1">G33+G85</f>
        <v>0</v>
      </c>
      <c r="H7" s="38">
        <f t="shared" si="1"/>
        <v>0</v>
      </c>
      <c r="I7" s="40">
        <f>SUM(B7:H7)</f>
        <v>93.021199999999993</v>
      </c>
      <c r="J7" s="305">
        <v>0</v>
      </c>
    </row>
    <row r="8" spans="1:10" ht="13.5" customHeight="1">
      <c r="A8" s="28" t="s">
        <v>8</v>
      </c>
      <c r="B8" s="41">
        <f t="shared" ref="B8:E27" si="2">B34+B86</f>
        <v>11.485669436052733</v>
      </c>
      <c r="C8" s="41">
        <f t="shared" si="2"/>
        <v>1E-3</v>
      </c>
      <c r="D8" s="41">
        <f t="shared" si="2"/>
        <v>31.522430563947271</v>
      </c>
      <c r="E8" s="41">
        <f t="shared" si="2"/>
        <v>1E-3</v>
      </c>
      <c r="F8" s="41">
        <f t="shared" ref="F8:F27" si="3">F60+F86</f>
        <v>0</v>
      </c>
      <c r="G8" s="41">
        <f t="shared" ref="G8:H8" si="4">G34+G86</f>
        <v>0</v>
      </c>
      <c r="H8" s="41">
        <f t="shared" si="4"/>
        <v>0</v>
      </c>
      <c r="I8" s="43">
        <f t="shared" ref="I8:I27" si="5">SUM(B8:H8)</f>
        <v>43.010100000000001</v>
      </c>
      <c r="J8" s="305">
        <v>0</v>
      </c>
    </row>
    <row r="9" spans="1:10" ht="13.5" customHeight="1">
      <c r="A9" s="29" t="s">
        <v>9</v>
      </c>
      <c r="B9" s="44">
        <f t="shared" si="2"/>
        <v>159.70166016209924</v>
      </c>
      <c r="C9" s="44">
        <f t="shared" si="2"/>
        <v>1E-3</v>
      </c>
      <c r="D9" s="44">
        <f t="shared" si="2"/>
        <v>14.304439837900764</v>
      </c>
      <c r="E9" s="44">
        <f t="shared" si="2"/>
        <v>1E-3</v>
      </c>
      <c r="F9" s="44">
        <f t="shared" si="3"/>
        <v>0</v>
      </c>
      <c r="G9" s="44">
        <f t="shared" ref="G9:H9" si="6">G35+G87</f>
        <v>0</v>
      </c>
      <c r="H9" s="44">
        <f t="shared" si="6"/>
        <v>0</v>
      </c>
      <c r="I9" s="40">
        <f t="shared" si="5"/>
        <v>174.00810000000001</v>
      </c>
      <c r="J9" s="305">
        <v>0</v>
      </c>
    </row>
    <row r="10" spans="1:10" ht="13.5" customHeight="1">
      <c r="A10" s="28" t="s">
        <v>10</v>
      </c>
      <c r="B10" s="41">
        <f t="shared" si="2"/>
        <v>201.70332713541779</v>
      </c>
      <c r="C10" s="41">
        <f t="shared" si="2"/>
        <v>1E-3</v>
      </c>
      <c r="D10" s="41">
        <f t="shared" si="2"/>
        <v>532.32287286458211</v>
      </c>
      <c r="E10" s="41">
        <f t="shared" si="2"/>
        <v>1E-3</v>
      </c>
      <c r="F10" s="41">
        <f t="shared" si="3"/>
        <v>0</v>
      </c>
      <c r="G10" s="41">
        <f t="shared" ref="G10:H10" si="7">G36+G88</f>
        <v>0</v>
      </c>
      <c r="H10" s="41">
        <f t="shared" si="7"/>
        <v>0</v>
      </c>
      <c r="I10" s="43">
        <f t="shared" si="5"/>
        <v>734.02819999999986</v>
      </c>
      <c r="J10" s="305">
        <v>0</v>
      </c>
    </row>
    <row r="11" spans="1:10" ht="13.5" customHeight="1">
      <c r="A11" s="29" t="s">
        <v>11</v>
      </c>
      <c r="B11" s="44">
        <f t="shared" si="2"/>
        <v>4.1000000000000003E-3</v>
      </c>
      <c r="C11" s="44">
        <f t="shared" si="2"/>
        <v>1E-3</v>
      </c>
      <c r="D11" s="44">
        <f t="shared" si="2"/>
        <v>2E-3</v>
      </c>
      <c r="E11" s="44">
        <f t="shared" si="2"/>
        <v>1E-3</v>
      </c>
      <c r="F11" s="44">
        <f t="shared" si="3"/>
        <v>0</v>
      </c>
      <c r="G11" s="44">
        <f t="shared" ref="G11:H11" si="8">G37+G89</f>
        <v>0</v>
      </c>
      <c r="H11" s="44">
        <f t="shared" si="8"/>
        <v>0</v>
      </c>
      <c r="I11" s="40">
        <f t="shared" si="5"/>
        <v>8.0999999999999996E-3</v>
      </c>
      <c r="J11" s="305">
        <v>0</v>
      </c>
    </row>
    <row r="12" spans="1:10" ht="13.5" customHeight="1">
      <c r="A12" s="28" t="s">
        <v>12</v>
      </c>
      <c r="B12" s="41">
        <f t="shared" si="2"/>
        <v>4.1000000000000003E-3</v>
      </c>
      <c r="C12" s="41">
        <f t="shared" si="2"/>
        <v>1E-3</v>
      </c>
      <c r="D12" s="41">
        <f t="shared" si="2"/>
        <v>4.8889213302508686E-2</v>
      </c>
      <c r="E12" s="41">
        <f t="shared" si="2"/>
        <v>26.666773252430673</v>
      </c>
      <c r="F12" s="41">
        <f t="shared" si="3"/>
        <v>6812.8522524995915</v>
      </c>
      <c r="G12" s="41">
        <f t="shared" ref="G12:H12" si="9">G38+G90</f>
        <v>0</v>
      </c>
      <c r="H12" s="41">
        <f t="shared" si="9"/>
        <v>0</v>
      </c>
      <c r="I12" s="43">
        <f t="shared" si="5"/>
        <v>6839.5730149653245</v>
      </c>
      <c r="J12" s="305">
        <v>0</v>
      </c>
    </row>
    <row r="13" spans="1:10" ht="13.5" customHeight="1">
      <c r="A13" s="29" t="s">
        <v>13</v>
      </c>
      <c r="B13" s="44">
        <f t="shared" si="2"/>
        <v>5.1000000000000004E-3</v>
      </c>
      <c r="C13" s="44">
        <f t="shared" si="2"/>
        <v>1E-3</v>
      </c>
      <c r="D13" s="44">
        <f t="shared" si="2"/>
        <v>1.2E-2</v>
      </c>
      <c r="E13" s="44">
        <f t="shared" si="2"/>
        <v>88.001000000000005</v>
      </c>
      <c r="F13" s="44">
        <f t="shared" si="3"/>
        <v>1261</v>
      </c>
      <c r="G13" s="44">
        <f t="shared" ref="G13:H13" si="10">G39+G91</f>
        <v>0</v>
      </c>
      <c r="H13" s="44">
        <f t="shared" si="10"/>
        <v>0</v>
      </c>
      <c r="I13" s="40">
        <f t="shared" si="5"/>
        <v>1349.0191</v>
      </c>
      <c r="J13" s="305">
        <v>0</v>
      </c>
    </row>
    <row r="14" spans="1:10" ht="13.5" customHeight="1">
      <c r="A14" s="28" t="s">
        <v>14</v>
      </c>
      <c r="B14" s="41">
        <f t="shared" si="2"/>
        <v>4.1000000000000003E-3</v>
      </c>
      <c r="C14" s="41">
        <f t="shared" si="2"/>
        <v>0.56350402673095812</v>
      </c>
      <c r="D14" s="41">
        <f t="shared" si="2"/>
        <v>3.0728404671966518</v>
      </c>
      <c r="E14" s="41">
        <f t="shared" si="2"/>
        <v>708.46401151734597</v>
      </c>
      <c r="F14" s="41">
        <f t="shared" si="3"/>
        <v>13089.49207933144</v>
      </c>
      <c r="G14" s="41">
        <f t="shared" ref="G14:H14" si="11">G40+G92</f>
        <v>0</v>
      </c>
      <c r="H14" s="41">
        <f t="shared" si="11"/>
        <v>0</v>
      </c>
      <c r="I14" s="43">
        <f t="shared" si="5"/>
        <v>13801.596535342713</v>
      </c>
      <c r="J14" s="305">
        <v>0</v>
      </c>
    </row>
    <row r="15" spans="1:10" ht="13.5" customHeight="1">
      <c r="A15" s="29" t="s">
        <v>15</v>
      </c>
      <c r="B15" s="44">
        <f t="shared" si="2"/>
        <v>8770.8720055460617</v>
      </c>
      <c r="C15" s="44">
        <f t="shared" si="2"/>
        <v>39.389068291279038</v>
      </c>
      <c r="D15" s="44">
        <f t="shared" si="2"/>
        <v>560.71952616265901</v>
      </c>
      <c r="E15" s="44">
        <f t="shared" si="2"/>
        <v>1E-3</v>
      </c>
      <c r="F15" s="44">
        <f t="shared" si="3"/>
        <v>0</v>
      </c>
      <c r="G15" s="44">
        <f t="shared" ref="G15:H15" si="12">G41+G93</f>
        <v>0</v>
      </c>
      <c r="H15" s="44">
        <f t="shared" si="12"/>
        <v>0</v>
      </c>
      <c r="I15" s="40">
        <f t="shared" si="5"/>
        <v>9370.9815999999992</v>
      </c>
      <c r="J15" s="305">
        <v>0</v>
      </c>
    </row>
    <row r="16" spans="1:10" ht="13.5" customHeight="1">
      <c r="A16" s="28" t="s">
        <v>16</v>
      </c>
      <c r="B16" s="41">
        <f t="shared" si="2"/>
        <v>2343.901316271561</v>
      </c>
      <c r="C16" s="41">
        <f t="shared" si="2"/>
        <v>1002.4580148622885</v>
      </c>
      <c r="D16" s="41">
        <f t="shared" si="2"/>
        <v>3205.9479593012225</v>
      </c>
      <c r="E16" s="41">
        <f t="shared" si="2"/>
        <v>13.700809564928081</v>
      </c>
      <c r="F16" s="41">
        <f t="shared" si="3"/>
        <v>0</v>
      </c>
      <c r="G16" s="41">
        <f t="shared" ref="G16:H16" si="13">G42+G94</f>
        <v>0</v>
      </c>
      <c r="H16" s="41">
        <f t="shared" si="13"/>
        <v>0</v>
      </c>
      <c r="I16" s="43">
        <f t="shared" si="5"/>
        <v>6566.0081</v>
      </c>
      <c r="J16" s="305">
        <v>0</v>
      </c>
    </row>
    <row r="17" spans="1:20" ht="13.5" customHeight="1">
      <c r="A17" s="29" t="s">
        <v>17</v>
      </c>
      <c r="B17" s="44">
        <f t="shared" si="2"/>
        <v>239.85604397700104</v>
      </c>
      <c r="C17" s="44">
        <f t="shared" si="2"/>
        <v>4.9511542581228873</v>
      </c>
      <c r="D17" s="44">
        <f t="shared" si="2"/>
        <v>215.35656332006602</v>
      </c>
      <c r="E17" s="44">
        <f t="shared" si="2"/>
        <v>6.8546384448100541</v>
      </c>
      <c r="F17" s="44">
        <f t="shared" si="3"/>
        <v>31.475604409668996</v>
      </c>
      <c r="G17" s="44">
        <f t="shared" ref="G17:H17" si="14">G43+G95</f>
        <v>0</v>
      </c>
      <c r="H17" s="44">
        <f t="shared" si="14"/>
        <v>0</v>
      </c>
      <c r="I17" s="40">
        <f t="shared" si="5"/>
        <v>498.494004409669</v>
      </c>
      <c r="J17" s="305">
        <v>0</v>
      </c>
    </row>
    <row r="18" spans="1:20" ht="13.5" customHeight="1">
      <c r="A18" s="28" t="s">
        <v>18</v>
      </c>
      <c r="B18" s="41">
        <f t="shared" si="2"/>
        <v>4.1000000000000003E-3</v>
      </c>
      <c r="C18" s="41">
        <f t="shared" si="2"/>
        <v>1E-3</v>
      </c>
      <c r="D18" s="41">
        <f t="shared" si="2"/>
        <v>248.00200000000001</v>
      </c>
      <c r="E18" s="41">
        <f t="shared" si="2"/>
        <v>1E-3</v>
      </c>
      <c r="F18" s="41">
        <f t="shared" si="3"/>
        <v>0</v>
      </c>
      <c r="G18" s="41">
        <f t="shared" ref="G18:H18" si="15">G44+G96</f>
        <v>0</v>
      </c>
      <c r="H18" s="41">
        <f t="shared" si="15"/>
        <v>0</v>
      </c>
      <c r="I18" s="43">
        <f t="shared" si="5"/>
        <v>248.00810000000001</v>
      </c>
      <c r="J18" s="305">
        <v>0</v>
      </c>
    </row>
    <row r="19" spans="1:20" ht="13.5" customHeight="1">
      <c r="A19" s="29" t="s">
        <v>139</v>
      </c>
      <c r="B19" s="44">
        <f t="shared" si="2"/>
        <v>2964.9955903716486</v>
      </c>
      <c r="C19" s="44">
        <f t="shared" si="2"/>
        <v>1546.7839038139252</v>
      </c>
      <c r="D19" s="44">
        <f t="shared" si="2"/>
        <v>1522.2961745176374</v>
      </c>
      <c r="E19" s="44">
        <f t="shared" si="2"/>
        <v>142.75888406210734</v>
      </c>
      <c r="F19" s="44">
        <f t="shared" si="3"/>
        <v>0</v>
      </c>
      <c r="G19" s="44">
        <f t="shared" ref="G19:H19" si="16">G45+G97</f>
        <v>0</v>
      </c>
      <c r="H19" s="44">
        <f t="shared" si="16"/>
        <v>0</v>
      </c>
      <c r="I19" s="40">
        <f t="shared" si="5"/>
        <v>6176.8345527653182</v>
      </c>
      <c r="J19" s="305">
        <v>0</v>
      </c>
    </row>
    <row r="20" spans="1:20" ht="13.5" customHeight="1">
      <c r="A20" s="28" t="s">
        <v>19</v>
      </c>
      <c r="B20" s="41">
        <f t="shared" si="2"/>
        <v>4.1000000000000003E-3</v>
      </c>
      <c r="C20" s="41">
        <f t="shared" si="2"/>
        <v>1E-3</v>
      </c>
      <c r="D20" s="41">
        <f t="shared" si="2"/>
        <v>1E-3</v>
      </c>
      <c r="E20" s="41">
        <f t="shared" si="2"/>
        <v>1E-3</v>
      </c>
      <c r="F20" s="41">
        <f t="shared" si="3"/>
        <v>0</v>
      </c>
      <c r="G20" s="41">
        <f t="shared" ref="G20:H20" si="17">G46+G98</f>
        <v>0</v>
      </c>
      <c r="H20" s="41">
        <f t="shared" si="17"/>
        <v>0</v>
      </c>
      <c r="I20" s="43">
        <f t="shared" si="5"/>
        <v>7.1000000000000004E-3</v>
      </c>
      <c r="J20" s="305">
        <v>0</v>
      </c>
    </row>
    <row r="21" spans="1:20" ht="13.5" customHeight="1">
      <c r="A21" s="29" t="s">
        <v>20</v>
      </c>
      <c r="B21" s="44">
        <f t="shared" si="2"/>
        <v>4.1000000000000003E-3</v>
      </c>
      <c r="C21" s="44">
        <f t="shared" si="2"/>
        <v>1E-3</v>
      </c>
      <c r="D21" s="44">
        <f t="shared" si="2"/>
        <v>1E-3</v>
      </c>
      <c r="E21" s="44">
        <f t="shared" si="2"/>
        <v>1E-3</v>
      </c>
      <c r="F21" s="44">
        <f t="shared" si="3"/>
        <v>0</v>
      </c>
      <c r="G21" s="44">
        <f t="shared" ref="G21:H21" si="18">G47+G99</f>
        <v>0</v>
      </c>
      <c r="H21" s="44">
        <f t="shared" si="18"/>
        <v>0</v>
      </c>
      <c r="I21" s="40">
        <f t="shared" si="5"/>
        <v>7.1000000000000004E-3</v>
      </c>
      <c r="J21" s="305">
        <v>0</v>
      </c>
    </row>
    <row r="22" spans="1:20" ht="13.5" customHeight="1">
      <c r="A22" s="28" t="s">
        <v>21</v>
      </c>
      <c r="B22" s="41">
        <f t="shared" si="2"/>
        <v>78.514027149253806</v>
      </c>
      <c r="C22" s="41">
        <f t="shared" si="2"/>
        <v>61.702494804523262</v>
      </c>
      <c r="D22" s="41">
        <f t="shared" si="2"/>
        <v>22.788688046222923</v>
      </c>
      <c r="E22" s="41">
        <f t="shared" si="2"/>
        <v>1E-3</v>
      </c>
      <c r="F22" s="41">
        <f t="shared" si="3"/>
        <v>0</v>
      </c>
      <c r="G22" s="41">
        <f t="shared" ref="G22:H22" si="19">G48+G100</f>
        <v>0</v>
      </c>
      <c r="H22" s="41">
        <f t="shared" si="19"/>
        <v>0</v>
      </c>
      <c r="I22" s="43">
        <f t="shared" si="5"/>
        <v>163.00620999999998</v>
      </c>
      <c r="J22" s="305">
        <v>0</v>
      </c>
    </row>
    <row r="23" spans="1:20" ht="13.5" customHeight="1">
      <c r="A23" s="30" t="s">
        <v>56</v>
      </c>
      <c r="B23" s="44">
        <f t="shared" si="2"/>
        <v>4505.7415613249832</v>
      </c>
      <c r="C23" s="44">
        <f t="shared" si="2"/>
        <v>8.7404906025044049</v>
      </c>
      <c r="D23" s="44">
        <f t="shared" si="2"/>
        <v>564.54704807251255</v>
      </c>
      <c r="E23" s="44">
        <f t="shared" si="2"/>
        <v>1E-3</v>
      </c>
      <c r="F23" s="44">
        <f t="shared" si="3"/>
        <v>0</v>
      </c>
      <c r="G23" s="44">
        <f t="shared" ref="G23:H23" si="20">G49+G101</f>
        <v>0</v>
      </c>
      <c r="H23" s="44">
        <f t="shared" si="20"/>
        <v>0</v>
      </c>
      <c r="I23" s="40">
        <f t="shared" si="5"/>
        <v>5079.0300999999999</v>
      </c>
      <c r="J23" s="305">
        <v>0</v>
      </c>
    </row>
    <row r="24" spans="1:20" ht="13.5" customHeight="1">
      <c r="A24" s="28" t="s">
        <v>22</v>
      </c>
      <c r="B24" s="41">
        <f t="shared" si="2"/>
        <v>310.65913130918813</v>
      </c>
      <c r="C24" s="41">
        <f t="shared" si="2"/>
        <v>20.98334977587017</v>
      </c>
      <c r="D24" s="41">
        <f t="shared" si="2"/>
        <v>34.257313879356147</v>
      </c>
      <c r="E24" s="41">
        <f t="shared" si="2"/>
        <v>1E-3</v>
      </c>
      <c r="F24" s="41">
        <f t="shared" si="3"/>
        <v>36.919742003954219</v>
      </c>
      <c r="G24" s="41">
        <f t="shared" ref="G24:H24" si="21">G50+G102</f>
        <v>0</v>
      </c>
      <c r="H24" s="41">
        <f t="shared" si="21"/>
        <v>0</v>
      </c>
      <c r="I24" s="43">
        <f t="shared" si="5"/>
        <v>402.82053696836869</v>
      </c>
      <c r="J24" s="305">
        <v>0</v>
      </c>
    </row>
    <row r="25" spans="1:20" ht="13.5" customHeight="1">
      <c r="A25" s="30" t="s">
        <v>23</v>
      </c>
      <c r="B25" s="44">
        <f t="shared" si="2"/>
        <v>224.5255507089382</v>
      </c>
      <c r="C25" s="44">
        <f t="shared" si="2"/>
        <v>1E-3</v>
      </c>
      <c r="D25" s="44">
        <f t="shared" si="2"/>
        <v>199.78497225480547</v>
      </c>
      <c r="E25" s="44">
        <f t="shared" si="2"/>
        <v>1E-3</v>
      </c>
      <c r="F25" s="44">
        <f t="shared" si="3"/>
        <v>0</v>
      </c>
      <c r="G25" s="44">
        <f t="shared" ref="G25:H25" si="22">G51+G103</f>
        <v>0</v>
      </c>
      <c r="H25" s="44">
        <f t="shared" si="22"/>
        <v>0</v>
      </c>
      <c r="I25" s="40">
        <f t="shared" si="5"/>
        <v>424.31252296374362</v>
      </c>
      <c r="J25" s="305">
        <v>0</v>
      </c>
    </row>
    <row r="26" spans="1:20" ht="13.5" customHeight="1">
      <c r="A26" s="28" t="s">
        <v>24</v>
      </c>
      <c r="B26" s="41">
        <f t="shared" si="2"/>
        <v>519.673341844996</v>
      </c>
      <c r="C26" s="41">
        <f t="shared" si="2"/>
        <v>2.7348874445497624</v>
      </c>
      <c r="D26" s="41">
        <f t="shared" si="2"/>
        <v>68.977670710454305</v>
      </c>
      <c r="E26" s="41">
        <f t="shared" si="2"/>
        <v>0</v>
      </c>
      <c r="F26" s="41">
        <f t="shared" si="3"/>
        <v>0</v>
      </c>
      <c r="G26" s="41">
        <f t="shared" ref="G26:H26" si="23">G52+G104</f>
        <v>0</v>
      </c>
      <c r="H26" s="41">
        <f t="shared" si="23"/>
        <v>0</v>
      </c>
      <c r="I26" s="43">
        <f t="shared" si="5"/>
        <v>591.38589999999999</v>
      </c>
      <c r="J26" s="305">
        <v>0</v>
      </c>
    </row>
    <row r="27" spans="1:20" ht="13.5" customHeight="1" thickBot="1">
      <c r="A27" s="30" t="s">
        <v>25</v>
      </c>
      <c r="B27" s="44">
        <f t="shared" si="2"/>
        <v>2254.6271379802192</v>
      </c>
      <c r="C27" s="44">
        <f t="shared" si="2"/>
        <v>15.461026477962273</v>
      </c>
      <c r="D27" s="44">
        <f t="shared" si="2"/>
        <v>4688.1694253339001</v>
      </c>
      <c r="E27" s="44">
        <f t="shared" si="2"/>
        <v>6130.3561248733731</v>
      </c>
      <c r="F27" s="44">
        <f t="shared" si="3"/>
        <v>1666.6992</v>
      </c>
      <c r="G27" s="44">
        <f t="shared" ref="G27:H27" si="24">G53+G105</f>
        <v>2854.5519350682025</v>
      </c>
      <c r="H27" s="44">
        <f t="shared" si="24"/>
        <v>259.66055026634359</v>
      </c>
      <c r="I27" s="40">
        <f t="shared" si="5"/>
        <v>17869.525399999999</v>
      </c>
      <c r="J27" s="305">
        <v>0</v>
      </c>
    </row>
    <row r="28" spans="1:20" ht="13.5" customHeight="1">
      <c r="A28" s="31" t="s">
        <v>26</v>
      </c>
      <c r="B28" s="46">
        <f>SUM(B7:B27)</f>
        <v>22648.998046881021</v>
      </c>
      <c r="C28" s="46">
        <f t="shared" ref="C28:I28" si="25">SUM(C7:C27)</f>
        <v>2703.7788943577566</v>
      </c>
      <c r="D28" s="46">
        <f t="shared" si="25"/>
        <v>11928.442030882172</v>
      </c>
      <c r="E28" s="46">
        <f t="shared" si="25"/>
        <v>7116.815241714995</v>
      </c>
      <c r="F28" s="46">
        <f t="shared" si="25"/>
        <v>22912.438878244651</v>
      </c>
      <c r="G28" s="46">
        <f t="shared" si="25"/>
        <v>2854.5519350682025</v>
      </c>
      <c r="H28" s="47">
        <f t="shared" si="25"/>
        <v>259.66055026634359</v>
      </c>
      <c r="I28" s="48">
        <f t="shared" si="25"/>
        <v>70424.685577415134</v>
      </c>
      <c r="J28" s="305">
        <v>1.100000023143366E-3</v>
      </c>
    </row>
    <row r="29" spans="1:20" s="8" customFormat="1" ht="13.5" customHeight="1" thickBot="1">
      <c r="A29" s="32" t="s">
        <v>83</v>
      </c>
      <c r="B29" s="49">
        <f>B28/$I28</f>
        <v>0.32160595196387287</v>
      </c>
      <c r="C29" s="49">
        <f t="shared" ref="C29:I29" si="26">C28/$I28</f>
        <v>3.8392487977608324E-2</v>
      </c>
      <c r="D29" s="49">
        <f t="shared" si="26"/>
        <v>0.16937870482601866</v>
      </c>
      <c r="E29" s="49">
        <f t="shared" si="26"/>
        <v>0.10105569067669823</v>
      </c>
      <c r="F29" s="49">
        <f t="shared" si="26"/>
        <v>0.32534669754482459</v>
      </c>
      <c r="G29" s="49">
        <f t="shared" si="26"/>
        <v>4.0533399782528019E-2</v>
      </c>
      <c r="H29" s="49">
        <f t="shared" si="26"/>
        <v>3.6870672284494447E-3</v>
      </c>
      <c r="I29" s="50">
        <f t="shared" si="26"/>
        <v>1</v>
      </c>
    </row>
    <row r="30" spans="1:20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2"/>
    </row>
    <row r="32" spans="1:20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0" ht="13.5" customHeight="1">
      <c r="A33" s="27" t="s">
        <v>7</v>
      </c>
      <c r="B33" s="38">
        <f>B111+B137+B163+B189+B215+B241+B267+B293+B319+B345+B371+B397+B423</f>
        <v>5.1000000000000004E-3</v>
      </c>
      <c r="C33" s="38">
        <f t="shared" ref="C33:E33" si="27">C111+C137+C163+C189+C215+C241+C267+C293+C319+C345+C371+C397+C423</f>
        <v>1E-3</v>
      </c>
      <c r="D33" s="38">
        <f t="shared" si="27"/>
        <v>8.0139999999999976</v>
      </c>
      <c r="E33" s="38">
        <f t="shared" si="27"/>
        <v>1E-3</v>
      </c>
      <c r="F33" s="456"/>
      <c r="G33" s="38">
        <f t="shared" ref="G33:H33" si="28">G111+G137+G163+G189+G215+G241+G267+G293+G319+G345+G371+G397+G423</f>
        <v>0</v>
      </c>
      <c r="H33" s="38">
        <f t="shared" si="28"/>
        <v>0</v>
      </c>
      <c r="I33" s="40">
        <f>SUM(B33:H33)</f>
        <v>8.021099999999997</v>
      </c>
      <c r="J33" s="305">
        <v>0</v>
      </c>
    </row>
    <row r="34" spans="1:10" ht="13.5" customHeight="1">
      <c r="A34" s="28" t="s">
        <v>8</v>
      </c>
      <c r="B34" s="41">
        <f t="shared" ref="B34:E53" si="29">B112+B138+B164+B190+B216+B242+B268+B294+B320+B346+B372+B398+B424</f>
        <v>5.1000000000000004E-3</v>
      </c>
      <c r="C34" s="41">
        <f t="shared" si="29"/>
        <v>1E-3</v>
      </c>
      <c r="D34" s="41">
        <f t="shared" si="29"/>
        <v>30.003000000000004</v>
      </c>
      <c r="E34" s="41">
        <f t="shared" si="29"/>
        <v>1E-3</v>
      </c>
      <c r="F34" s="457"/>
      <c r="G34" s="41">
        <f t="shared" ref="G34:H34" si="30">G112+G138+G164+G190+G216+G242+G268+G294+G320+G346+G372+G398+G424</f>
        <v>0</v>
      </c>
      <c r="H34" s="41">
        <f t="shared" si="30"/>
        <v>0</v>
      </c>
      <c r="I34" s="43">
        <f t="shared" ref="I34:I53" si="31">SUM(B34:H34)</f>
        <v>30.010100000000005</v>
      </c>
      <c r="J34" s="305">
        <v>0</v>
      </c>
    </row>
    <row r="35" spans="1:10" ht="13.5" customHeight="1">
      <c r="A35" s="29" t="s">
        <v>9</v>
      </c>
      <c r="B35" s="44">
        <f t="shared" si="29"/>
        <v>4.1000000000000003E-3</v>
      </c>
      <c r="C35" s="44">
        <f t="shared" si="29"/>
        <v>1E-3</v>
      </c>
      <c r="D35" s="44">
        <f t="shared" si="29"/>
        <v>2E-3</v>
      </c>
      <c r="E35" s="44">
        <f t="shared" si="29"/>
        <v>1E-3</v>
      </c>
      <c r="F35" s="457"/>
      <c r="G35" s="44">
        <f t="shared" ref="G35:H35" si="32">G113+G139+G165+G191+G217+G243+G269+G295+G321+G347+G373+G399+G425</f>
        <v>0</v>
      </c>
      <c r="H35" s="44">
        <f t="shared" si="32"/>
        <v>0</v>
      </c>
      <c r="I35" s="40">
        <f t="shared" si="31"/>
        <v>8.0999999999999996E-3</v>
      </c>
      <c r="J35" s="305">
        <v>0</v>
      </c>
    </row>
    <row r="36" spans="1:10" ht="13.5" customHeight="1">
      <c r="A36" s="28" t="s">
        <v>10</v>
      </c>
      <c r="B36" s="41">
        <f t="shared" si="29"/>
        <v>4.1000000000000003E-3</v>
      </c>
      <c r="C36" s="41">
        <f t="shared" si="29"/>
        <v>1E-3</v>
      </c>
      <c r="D36" s="41">
        <f t="shared" si="29"/>
        <v>520.02209999999991</v>
      </c>
      <c r="E36" s="41">
        <f t="shared" si="29"/>
        <v>1E-3</v>
      </c>
      <c r="F36" s="457"/>
      <c r="G36" s="41">
        <f t="shared" ref="G36:H36" si="33">G114+G140+G166+G192+G218+G244+G270+G296+G322+G348+G374+G400+G426</f>
        <v>0</v>
      </c>
      <c r="H36" s="41">
        <f t="shared" si="33"/>
        <v>0</v>
      </c>
      <c r="I36" s="43">
        <f t="shared" si="31"/>
        <v>520.02819999999986</v>
      </c>
      <c r="J36" s="305">
        <v>0</v>
      </c>
    </row>
    <row r="37" spans="1:10" ht="13.5" customHeight="1">
      <c r="A37" s="29" t="s">
        <v>11</v>
      </c>
      <c r="B37" s="44">
        <f t="shared" si="29"/>
        <v>4.1000000000000003E-3</v>
      </c>
      <c r="C37" s="44">
        <f t="shared" si="29"/>
        <v>1E-3</v>
      </c>
      <c r="D37" s="44">
        <f t="shared" si="29"/>
        <v>2E-3</v>
      </c>
      <c r="E37" s="44">
        <f t="shared" si="29"/>
        <v>1E-3</v>
      </c>
      <c r="F37" s="457"/>
      <c r="G37" s="44">
        <f t="shared" ref="G37:H37" si="34">G115+G141+G167+G193+G219+G245+G271+G297+G323+G349+G375+G401+G427</f>
        <v>0</v>
      </c>
      <c r="H37" s="44">
        <f t="shared" si="34"/>
        <v>0</v>
      </c>
      <c r="I37" s="40">
        <f t="shared" si="31"/>
        <v>8.0999999999999996E-3</v>
      </c>
      <c r="J37" s="305">
        <v>0</v>
      </c>
    </row>
    <row r="38" spans="1:10" ht="13.5" customHeight="1">
      <c r="A38" s="28" t="s">
        <v>12</v>
      </c>
      <c r="B38" s="41">
        <f t="shared" si="29"/>
        <v>4.1000000000000003E-3</v>
      </c>
      <c r="C38" s="41">
        <f t="shared" si="29"/>
        <v>1E-3</v>
      </c>
      <c r="D38" s="41">
        <f t="shared" si="29"/>
        <v>1E-3</v>
      </c>
      <c r="E38" s="41">
        <f t="shared" si="29"/>
        <v>1.7455404501440712</v>
      </c>
      <c r="F38" s="457"/>
      <c r="G38" s="41">
        <f t="shared" ref="G38:H38" si="35">G116+G142+G168+G194+G220+G246+G272+G298+G324+G350+G376+G402+G428</f>
        <v>0</v>
      </c>
      <c r="H38" s="41">
        <f t="shared" si="35"/>
        <v>0</v>
      </c>
      <c r="I38" s="43">
        <f t="shared" si="31"/>
        <v>1.7516404501440712</v>
      </c>
      <c r="J38" s="305">
        <v>0</v>
      </c>
    </row>
    <row r="39" spans="1:10" ht="13.5" customHeight="1">
      <c r="A39" s="29" t="s">
        <v>13</v>
      </c>
      <c r="B39" s="44">
        <f t="shared" si="29"/>
        <v>5.1000000000000004E-3</v>
      </c>
      <c r="C39" s="44">
        <f t="shared" si="29"/>
        <v>1E-3</v>
      </c>
      <c r="D39" s="44">
        <f t="shared" si="29"/>
        <v>1.2E-2</v>
      </c>
      <c r="E39" s="44">
        <f t="shared" si="29"/>
        <v>1E-3</v>
      </c>
      <c r="F39" s="457"/>
      <c r="G39" s="44">
        <f t="shared" ref="G39:H39" si="36">G117+G143+G169+G195+G221+G247+G273+G299+G325+G351+G377+G403+G429</f>
        <v>0</v>
      </c>
      <c r="H39" s="44">
        <f t="shared" si="36"/>
        <v>0</v>
      </c>
      <c r="I39" s="40">
        <f t="shared" si="31"/>
        <v>1.9100000000000002E-2</v>
      </c>
      <c r="J39" s="305">
        <v>0</v>
      </c>
    </row>
    <row r="40" spans="1:10" ht="13.5" customHeight="1">
      <c r="A40" s="28" t="s">
        <v>14</v>
      </c>
      <c r="B40" s="41">
        <f t="shared" si="29"/>
        <v>4.1000000000000003E-3</v>
      </c>
      <c r="C40" s="41">
        <f t="shared" si="29"/>
        <v>0.24099101274452242</v>
      </c>
      <c r="D40" s="41">
        <f t="shared" si="29"/>
        <v>2.8807389895534361</v>
      </c>
      <c r="E40" s="41">
        <f t="shared" si="29"/>
        <v>603.19823780394017</v>
      </c>
      <c r="F40" s="457"/>
      <c r="G40" s="41">
        <f t="shared" ref="G40:H40" si="37">G118+G144+G170+G196+G222+G248+G274+G300+G326+G352+G378+G404+G430</f>
        <v>0</v>
      </c>
      <c r="H40" s="41">
        <f t="shared" si="37"/>
        <v>0</v>
      </c>
      <c r="I40" s="43">
        <f t="shared" si="31"/>
        <v>606.32406780623808</v>
      </c>
      <c r="J40" s="305">
        <v>0</v>
      </c>
    </row>
    <row r="41" spans="1:10" ht="13.5" customHeight="1">
      <c r="A41" s="29" t="s">
        <v>15</v>
      </c>
      <c r="B41" s="44">
        <f t="shared" si="29"/>
        <v>40.117684102745272</v>
      </c>
      <c r="C41" s="44">
        <f t="shared" si="29"/>
        <v>3.3597391582935034</v>
      </c>
      <c r="D41" s="44">
        <f t="shared" si="29"/>
        <v>17.475976738961215</v>
      </c>
      <c r="E41" s="44">
        <f t="shared" si="29"/>
        <v>1E-3</v>
      </c>
      <c r="F41" s="457"/>
      <c r="G41" s="44">
        <f t="shared" ref="G41:H41" si="38">G119+G145+G171+G197+G223+G249+G275+G301+G327+G353+G379+G405+G431</f>
        <v>0</v>
      </c>
      <c r="H41" s="44">
        <f t="shared" si="38"/>
        <v>0</v>
      </c>
      <c r="I41" s="40">
        <f t="shared" si="31"/>
        <v>60.954399999999985</v>
      </c>
      <c r="J41" s="305">
        <v>0</v>
      </c>
    </row>
    <row r="42" spans="1:10" ht="13.5" customHeight="1">
      <c r="A42" s="28" t="s">
        <v>16</v>
      </c>
      <c r="B42" s="41">
        <f t="shared" si="29"/>
        <v>586.52529347721088</v>
      </c>
      <c r="C42" s="41">
        <f t="shared" si="29"/>
        <v>972.57405182398963</v>
      </c>
      <c r="D42" s="41">
        <f t="shared" si="29"/>
        <v>3079.3442138987994</v>
      </c>
      <c r="E42" s="41">
        <f t="shared" si="29"/>
        <v>1E-3</v>
      </c>
      <c r="F42" s="457"/>
      <c r="G42" s="41">
        <f t="shared" ref="G42:H42" si="39">G120+G146+G172+G198+G224+G250+G276+G302+G328+G354+G380+G406+G432</f>
        <v>0</v>
      </c>
      <c r="H42" s="41">
        <f t="shared" si="39"/>
        <v>0</v>
      </c>
      <c r="I42" s="43">
        <f t="shared" si="31"/>
        <v>4638.4445592000002</v>
      </c>
      <c r="J42" s="305">
        <v>0</v>
      </c>
    </row>
    <row r="43" spans="1:10" ht="13.5" customHeight="1">
      <c r="A43" s="29" t="s">
        <v>17</v>
      </c>
      <c r="B43" s="44">
        <f t="shared" si="29"/>
        <v>48.734118274491934</v>
      </c>
      <c r="C43" s="44">
        <f t="shared" si="29"/>
        <v>4.3997269406483097</v>
      </c>
      <c r="D43" s="44">
        <f t="shared" si="29"/>
        <v>196.0469791935995</v>
      </c>
      <c r="E43" s="44">
        <f t="shared" si="29"/>
        <v>4.8375755912602907</v>
      </c>
      <c r="F43" s="457"/>
      <c r="G43" s="44">
        <f t="shared" ref="G43:H43" si="40">G121+G147+G173+G199+G225+G251+G277+G303+G329+G355+G381+G407+G433</f>
        <v>0</v>
      </c>
      <c r="H43" s="44">
        <f t="shared" si="40"/>
        <v>0</v>
      </c>
      <c r="I43" s="40">
        <f t="shared" si="31"/>
        <v>254.01840000000004</v>
      </c>
      <c r="J43" s="305">
        <v>0</v>
      </c>
    </row>
    <row r="44" spans="1:10" ht="13.5" customHeight="1">
      <c r="A44" s="28" t="s">
        <v>18</v>
      </c>
      <c r="B44" s="41">
        <f t="shared" si="29"/>
        <v>4.1000000000000003E-3</v>
      </c>
      <c r="C44" s="41">
        <f t="shared" si="29"/>
        <v>1E-3</v>
      </c>
      <c r="D44" s="41">
        <f t="shared" si="29"/>
        <v>248.00200000000001</v>
      </c>
      <c r="E44" s="41">
        <f t="shared" si="29"/>
        <v>1E-3</v>
      </c>
      <c r="F44" s="457"/>
      <c r="G44" s="41">
        <f t="shared" ref="G44:H44" si="41">G122+G148+G174+G200+G226+G252+G278+G304+G330+G356+G382+G408+G434</f>
        <v>0</v>
      </c>
      <c r="H44" s="41">
        <f t="shared" si="41"/>
        <v>0</v>
      </c>
      <c r="I44" s="43">
        <f t="shared" si="31"/>
        <v>248.00810000000001</v>
      </c>
      <c r="J44" s="305">
        <v>0</v>
      </c>
    </row>
    <row r="45" spans="1:10" ht="13.5" customHeight="1">
      <c r="A45" s="29" t="s">
        <v>139</v>
      </c>
      <c r="B45" s="44">
        <f t="shared" si="29"/>
        <v>390.57287598116966</v>
      </c>
      <c r="C45" s="44">
        <f t="shared" si="29"/>
        <v>1239.8823494516273</v>
      </c>
      <c r="D45" s="44">
        <f t="shared" si="29"/>
        <v>1264.9233776506351</v>
      </c>
      <c r="E45" s="44">
        <f t="shared" si="29"/>
        <v>95.627596916567541</v>
      </c>
      <c r="F45" s="457"/>
      <c r="G45" s="44">
        <f t="shared" ref="G45:H45" si="42">G123+G149+G175+G201+G227+G253+G279+G305+G331+G357+G383+G409+G435</f>
        <v>0</v>
      </c>
      <c r="H45" s="44">
        <f t="shared" si="42"/>
        <v>0</v>
      </c>
      <c r="I45" s="40">
        <f t="shared" si="31"/>
        <v>2991.0061999999994</v>
      </c>
      <c r="J45" s="305">
        <v>0</v>
      </c>
    </row>
    <row r="46" spans="1:10" ht="13.5" customHeight="1">
      <c r="A46" s="28" t="s">
        <v>19</v>
      </c>
      <c r="B46" s="41">
        <f t="shared" si="29"/>
        <v>4.1000000000000003E-3</v>
      </c>
      <c r="C46" s="41">
        <f t="shared" si="29"/>
        <v>1E-3</v>
      </c>
      <c r="D46" s="41">
        <f t="shared" si="29"/>
        <v>1E-3</v>
      </c>
      <c r="E46" s="41">
        <f t="shared" si="29"/>
        <v>1E-3</v>
      </c>
      <c r="F46" s="457"/>
      <c r="G46" s="41">
        <f t="shared" ref="G46:H46" si="43">G124+G150+G176+G202+G228+G254+G280+G306+G332+G358+G384+G410+G436</f>
        <v>0</v>
      </c>
      <c r="H46" s="41">
        <f t="shared" si="43"/>
        <v>0</v>
      </c>
      <c r="I46" s="43">
        <f t="shared" si="31"/>
        <v>7.1000000000000004E-3</v>
      </c>
      <c r="J46" s="305">
        <v>0</v>
      </c>
    </row>
    <row r="47" spans="1:10" ht="13.5" customHeight="1">
      <c r="A47" s="29" t="s">
        <v>20</v>
      </c>
      <c r="B47" s="44">
        <f t="shared" si="29"/>
        <v>4.1000000000000003E-3</v>
      </c>
      <c r="C47" s="44">
        <f t="shared" si="29"/>
        <v>1E-3</v>
      </c>
      <c r="D47" s="44">
        <f t="shared" si="29"/>
        <v>1E-3</v>
      </c>
      <c r="E47" s="44">
        <f t="shared" si="29"/>
        <v>1E-3</v>
      </c>
      <c r="F47" s="457"/>
      <c r="G47" s="44">
        <f t="shared" ref="G47:H47" si="44">G125+G151+G177+G203+G229+G255+G281+G307+G333+G359+G385+G411+G437</f>
        <v>0</v>
      </c>
      <c r="H47" s="44">
        <f t="shared" si="44"/>
        <v>0</v>
      </c>
      <c r="I47" s="40">
        <f t="shared" si="31"/>
        <v>7.1000000000000004E-3</v>
      </c>
      <c r="J47" s="305">
        <v>0</v>
      </c>
    </row>
    <row r="48" spans="1:10" ht="13.5" customHeight="1">
      <c r="A48" s="28" t="s">
        <v>21</v>
      </c>
      <c r="B48" s="41">
        <f t="shared" si="29"/>
        <v>4.8746080222942565</v>
      </c>
      <c r="C48" s="41">
        <f t="shared" si="29"/>
        <v>61.702494804523262</v>
      </c>
      <c r="D48" s="41">
        <f t="shared" si="29"/>
        <v>21.428107173182479</v>
      </c>
      <c r="E48" s="41">
        <f t="shared" si="29"/>
        <v>1E-3</v>
      </c>
      <c r="F48" s="457"/>
      <c r="G48" s="41">
        <f t="shared" ref="G48:H48" si="45">G126+G152+G178+G204+G230+G256+G282+G308+G334+G360+G386+G412+G438</f>
        <v>0</v>
      </c>
      <c r="H48" s="41">
        <f t="shared" si="45"/>
        <v>0</v>
      </c>
      <c r="I48" s="43">
        <f t="shared" si="31"/>
        <v>88.00621000000001</v>
      </c>
      <c r="J48" s="305">
        <v>0</v>
      </c>
    </row>
    <row r="49" spans="1:10" ht="13.5" customHeight="1">
      <c r="A49" s="30" t="s">
        <v>56</v>
      </c>
      <c r="B49" s="44">
        <f t="shared" si="29"/>
        <v>21.602543501967958</v>
      </c>
      <c r="C49" s="44">
        <f t="shared" si="29"/>
        <v>0.4369292690545159</v>
      </c>
      <c r="D49" s="44">
        <f t="shared" si="29"/>
        <v>4.9896272289775236</v>
      </c>
      <c r="E49" s="44">
        <f t="shared" si="29"/>
        <v>1E-3</v>
      </c>
      <c r="F49" s="457"/>
      <c r="G49" s="44">
        <f t="shared" ref="G49:H49" si="46">G127+G153+G179+G205+G231+G257+G283+G309+G335+G361+G387+G413+G439</f>
        <v>0</v>
      </c>
      <c r="H49" s="44">
        <f t="shared" si="46"/>
        <v>0</v>
      </c>
      <c r="I49" s="40">
        <f t="shared" si="31"/>
        <v>27.030100000000001</v>
      </c>
      <c r="J49" s="305">
        <v>0</v>
      </c>
    </row>
    <row r="50" spans="1:10" ht="13.5" customHeight="1">
      <c r="A50" s="28" t="s">
        <v>22</v>
      </c>
      <c r="B50" s="41">
        <f t="shared" si="29"/>
        <v>7.2204662697939037</v>
      </c>
      <c r="C50" s="41">
        <f t="shared" si="29"/>
        <v>20.98334977587017</v>
      </c>
      <c r="D50" s="41">
        <f t="shared" si="29"/>
        <v>11.822503954335929</v>
      </c>
      <c r="E50" s="41">
        <f t="shared" si="29"/>
        <v>1E-3</v>
      </c>
      <c r="F50" s="457"/>
      <c r="G50" s="41">
        <f t="shared" ref="G50:H50" si="47">G128+G154+G180+G206+G232+G258+G284+G310+G336+G362+G388+G414+G440</f>
        <v>0</v>
      </c>
      <c r="H50" s="41">
        <f t="shared" si="47"/>
        <v>0</v>
      </c>
      <c r="I50" s="43">
        <f t="shared" si="31"/>
        <v>40.027319999999996</v>
      </c>
      <c r="J50" s="305">
        <v>0</v>
      </c>
    </row>
    <row r="51" spans="1:10" ht="13.5" customHeight="1">
      <c r="A51" s="30" t="s">
        <v>23</v>
      </c>
      <c r="B51" s="44">
        <f t="shared" si="29"/>
        <v>1.3100000000000001E-2</v>
      </c>
      <c r="C51" s="44">
        <f t="shared" si="29"/>
        <v>1E-3</v>
      </c>
      <c r="D51" s="44">
        <f t="shared" si="29"/>
        <v>1E-3</v>
      </c>
      <c r="E51" s="44">
        <f t="shared" si="29"/>
        <v>1E-3</v>
      </c>
      <c r="F51" s="457"/>
      <c r="G51" s="44">
        <f t="shared" ref="G51:H51" si="48">G129+G155+G181+G207+G233+G259+G285+G311+G337+G363+G389+G415+G441</f>
        <v>0</v>
      </c>
      <c r="H51" s="44">
        <f t="shared" si="48"/>
        <v>0</v>
      </c>
      <c r="I51" s="40">
        <f t="shared" si="31"/>
        <v>1.6100000000000003E-2</v>
      </c>
      <c r="J51" s="305">
        <v>0</v>
      </c>
    </row>
    <row r="52" spans="1:10" ht="13.5" customHeight="1">
      <c r="A52" s="28" t="s">
        <v>24</v>
      </c>
      <c r="B52" s="41">
        <f t="shared" si="29"/>
        <v>28.103839643841191</v>
      </c>
      <c r="C52" s="41">
        <f t="shared" si="29"/>
        <v>1.4639922057045067</v>
      </c>
      <c r="D52" s="41">
        <f t="shared" si="29"/>
        <v>2.3744681504543017</v>
      </c>
      <c r="E52" s="41">
        <f t="shared" si="29"/>
        <v>0</v>
      </c>
      <c r="F52" s="457"/>
      <c r="G52" s="41">
        <f t="shared" ref="G52:H52" si="49">G130+G156+G182+G208+G234+G260+G286+G312+G338+G364+G390+G416+G442</f>
        <v>0</v>
      </c>
      <c r="H52" s="41">
        <f t="shared" si="49"/>
        <v>0</v>
      </c>
      <c r="I52" s="43">
        <f t="shared" si="31"/>
        <v>31.942299999999999</v>
      </c>
      <c r="J52" s="305">
        <v>0</v>
      </c>
    </row>
    <row r="53" spans="1:10" ht="13.5" customHeight="1" thickBot="1">
      <c r="A53" s="30" t="s">
        <v>25</v>
      </c>
      <c r="B53" s="44">
        <f t="shared" si="29"/>
        <v>80.687848816905799</v>
      </c>
      <c r="C53" s="44">
        <f t="shared" si="29"/>
        <v>15.345413827214227</v>
      </c>
      <c r="D53" s="44">
        <f t="shared" si="29"/>
        <v>979.80354256611349</v>
      </c>
      <c r="E53" s="44">
        <f t="shared" si="29"/>
        <v>3460.0870849924081</v>
      </c>
      <c r="F53" s="458"/>
      <c r="G53" s="44">
        <f t="shared" ref="G53:H53" si="50">G131+G157+G183+G209+G235+G261+G287+G313+G339+G365+G391+G417+G443</f>
        <v>412.87063692649525</v>
      </c>
      <c r="H53" s="44">
        <f t="shared" si="50"/>
        <v>258.46887287086349</v>
      </c>
      <c r="I53" s="40">
        <f t="shared" si="31"/>
        <v>5207.2634000000007</v>
      </c>
      <c r="J53" s="305">
        <v>0</v>
      </c>
    </row>
    <row r="54" spans="1:10" ht="13.5" customHeight="1">
      <c r="A54" s="31" t="s">
        <v>26</v>
      </c>
      <c r="B54" s="46">
        <f>SUM(B33:B53)</f>
        <v>1208.5004780904212</v>
      </c>
      <c r="C54" s="46">
        <f t="shared" ref="C54" si="51">SUM(C33:C53)</f>
        <v>2320.4000382696699</v>
      </c>
      <c r="D54" s="46">
        <f t="shared" ref="D54" si="52">SUM(D33:D53)</f>
        <v>6387.1506355446127</v>
      </c>
      <c r="E54" s="46">
        <f t="shared" ref="E54" si="53">SUM(E33:E53)</f>
        <v>4165.5110357543199</v>
      </c>
      <c r="F54" s="46">
        <f t="shared" ref="F54" si="54">SUM(F33:F53)</f>
        <v>0</v>
      </c>
      <c r="G54" s="46">
        <f t="shared" ref="G54" si="55">SUM(G33:G53)</f>
        <v>412.87063692649525</v>
      </c>
      <c r="H54" s="47">
        <f t="shared" ref="H54" si="56">SUM(H33:H53)</f>
        <v>258.46887287086349</v>
      </c>
      <c r="I54" s="48">
        <f t="shared" ref="I54" si="57">SUM(I33:I53)</f>
        <v>14752.901697456386</v>
      </c>
      <c r="J54" s="305">
        <v>1.0999999976775143E-3</v>
      </c>
    </row>
    <row r="55" spans="1:10" ht="13.5" customHeight="1" thickBot="1">
      <c r="A55" s="32" t="s">
        <v>83</v>
      </c>
      <c r="B55" s="49">
        <f>B54/$I54</f>
        <v>8.1916120833285574E-2</v>
      </c>
      <c r="C55" s="49">
        <f t="shared" ref="C55" si="58">C54/$I54</f>
        <v>0.15728431503544421</v>
      </c>
      <c r="D55" s="49">
        <f t="shared" ref="D55" si="59">D54/$I54</f>
        <v>0.43294199110984721</v>
      </c>
      <c r="E55" s="49">
        <f t="shared" ref="E55" si="60">E54/$I54</f>
        <v>0.28235198208312567</v>
      </c>
      <c r="F55" s="49">
        <f t="shared" ref="F55" si="61">F54/$I54</f>
        <v>0</v>
      </c>
      <c r="G55" s="49">
        <f t="shared" ref="G55" si="62">G54/$I54</f>
        <v>2.7985724123524808E-2</v>
      </c>
      <c r="H55" s="49">
        <f t="shared" ref="H55" si="63">H54/$I54</f>
        <v>1.7519866814772262E-2</v>
      </c>
      <c r="I55" s="50">
        <f t="shared" ref="I55" si="64">I54/$I54</f>
        <v>1</v>
      </c>
    </row>
    <row r="56" spans="1:10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0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0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0" ht="13.5" customHeight="1">
      <c r="A59" s="27" t="s">
        <v>7</v>
      </c>
      <c r="B59" s="393"/>
      <c r="C59" s="399"/>
      <c r="D59" s="399"/>
      <c r="E59" s="394"/>
      <c r="F59" s="38">
        <f>F449+F475+F501+F527+F553</f>
        <v>14</v>
      </c>
      <c r="G59" s="393"/>
      <c r="H59" s="394"/>
      <c r="I59" s="40">
        <f>SUM(B59:H59)</f>
        <v>14</v>
      </c>
      <c r="J59" s="305">
        <v>0</v>
      </c>
    </row>
    <row r="60" spans="1:10" ht="13.5" customHeight="1">
      <c r="A60" s="28" t="s">
        <v>8</v>
      </c>
      <c r="B60" s="395"/>
      <c r="C60" s="400"/>
      <c r="D60" s="400"/>
      <c r="E60" s="396"/>
      <c r="F60" s="41">
        <f t="shared" ref="F60:F79" si="65">F450+F476+F502+F528+F554</f>
        <v>0</v>
      </c>
      <c r="G60" s="395"/>
      <c r="H60" s="396"/>
      <c r="I60" s="43">
        <f t="shared" ref="I60:I79" si="66">SUM(B60:H60)</f>
        <v>0</v>
      </c>
      <c r="J60" s="305">
        <v>0</v>
      </c>
    </row>
    <row r="61" spans="1:10" ht="13.5" customHeight="1">
      <c r="A61" s="29" t="s">
        <v>9</v>
      </c>
      <c r="B61" s="395"/>
      <c r="C61" s="400"/>
      <c r="D61" s="400"/>
      <c r="E61" s="396"/>
      <c r="F61" s="44">
        <f t="shared" si="65"/>
        <v>0</v>
      </c>
      <c r="G61" s="395"/>
      <c r="H61" s="396"/>
      <c r="I61" s="40">
        <f t="shared" si="66"/>
        <v>0</v>
      </c>
      <c r="J61" s="305">
        <v>0</v>
      </c>
    </row>
    <row r="62" spans="1:10" ht="13.5" customHeight="1">
      <c r="A62" s="28" t="s">
        <v>10</v>
      </c>
      <c r="B62" s="395"/>
      <c r="C62" s="400"/>
      <c r="D62" s="400"/>
      <c r="E62" s="396"/>
      <c r="F62" s="41">
        <f t="shared" si="65"/>
        <v>0</v>
      </c>
      <c r="G62" s="395"/>
      <c r="H62" s="396"/>
      <c r="I62" s="43">
        <f t="shared" si="66"/>
        <v>0</v>
      </c>
      <c r="J62" s="305">
        <v>0</v>
      </c>
    </row>
    <row r="63" spans="1:10" ht="13.5" customHeight="1">
      <c r="A63" s="29" t="s">
        <v>11</v>
      </c>
      <c r="B63" s="395"/>
      <c r="C63" s="400"/>
      <c r="D63" s="400"/>
      <c r="E63" s="396"/>
      <c r="F63" s="44">
        <f t="shared" si="65"/>
        <v>0</v>
      </c>
      <c r="G63" s="395"/>
      <c r="H63" s="396"/>
      <c r="I63" s="40">
        <f t="shared" si="66"/>
        <v>0</v>
      </c>
      <c r="J63" s="305">
        <v>0</v>
      </c>
    </row>
    <row r="64" spans="1:10" ht="13.5" customHeight="1">
      <c r="A64" s="28" t="s">
        <v>12</v>
      </c>
      <c r="B64" s="395"/>
      <c r="C64" s="400"/>
      <c r="D64" s="400"/>
      <c r="E64" s="396"/>
      <c r="F64" s="41">
        <f t="shared" si="65"/>
        <v>6812.8522524995915</v>
      </c>
      <c r="G64" s="395"/>
      <c r="H64" s="396"/>
      <c r="I64" s="43">
        <f t="shared" si="66"/>
        <v>6812.8522524995915</v>
      </c>
      <c r="J64" s="305">
        <v>0</v>
      </c>
    </row>
    <row r="65" spans="1:10" ht="13.5" customHeight="1">
      <c r="A65" s="29" t="s">
        <v>13</v>
      </c>
      <c r="B65" s="395"/>
      <c r="C65" s="400"/>
      <c r="D65" s="400"/>
      <c r="E65" s="396"/>
      <c r="F65" s="44">
        <f t="shared" si="65"/>
        <v>1261</v>
      </c>
      <c r="G65" s="395"/>
      <c r="H65" s="396"/>
      <c r="I65" s="40">
        <f t="shared" si="66"/>
        <v>1261</v>
      </c>
      <c r="J65" s="305">
        <v>0</v>
      </c>
    </row>
    <row r="66" spans="1:10" ht="13.5" customHeight="1">
      <c r="A66" s="28" t="s">
        <v>14</v>
      </c>
      <c r="B66" s="395"/>
      <c r="C66" s="400"/>
      <c r="D66" s="400"/>
      <c r="E66" s="396"/>
      <c r="F66" s="41">
        <f t="shared" si="65"/>
        <v>12471.296504324981</v>
      </c>
      <c r="G66" s="395"/>
      <c r="H66" s="396"/>
      <c r="I66" s="43">
        <f t="shared" si="66"/>
        <v>12471.296504324981</v>
      </c>
      <c r="J66" s="305">
        <v>0</v>
      </c>
    </row>
    <row r="67" spans="1:10" ht="13.5" customHeight="1">
      <c r="A67" s="29" t="s">
        <v>15</v>
      </c>
      <c r="B67" s="395"/>
      <c r="C67" s="400"/>
      <c r="D67" s="400"/>
      <c r="E67" s="396"/>
      <c r="F67" s="44">
        <f t="shared" si="65"/>
        <v>0</v>
      </c>
      <c r="G67" s="395"/>
      <c r="H67" s="396"/>
      <c r="I67" s="40">
        <f t="shared" si="66"/>
        <v>0</v>
      </c>
      <c r="J67" s="305">
        <v>0</v>
      </c>
    </row>
    <row r="68" spans="1:10" ht="13.5" customHeight="1">
      <c r="A68" s="28" t="s">
        <v>16</v>
      </c>
      <c r="B68" s="395"/>
      <c r="C68" s="400"/>
      <c r="D68" s="400"/>
      <c r="E68" s="396"/>
      <c r="F68" s="41">
        <f t="shared" si="65"/>
        <v>0</v>
      </c>
      <c r="G68" s="395"/>
      <c r="H68" s="396"/>
      <c r="I68" s="43">
        <f t="shared" si="66"/>
        <v>0</v>
      </c>
      <c r="J68" s="305">
        <v>0</v>
      </c>
    </row>
    <row r="69" spans="1:10" ht="13.5" customHeight="1">
      <c r="A69" s="29" t="s">
        <v>17</v>
      </c>
      <c r="B69" s="395"/>
      <c r="C69" s="400"/>
      <c r="D69" s="400"/>
      <c r="E69" s="396"/>
      <c r="F69" s="44">
        <f t="shared" si="65"/>
        <v>31.475604409668996</v>
      </c>
      <c r="G69" s="395"/>
      <c r="H69" s="396"/>
      <c r="I69" s="40">
        <f t="shared" si="66"/>
        <v>31.475604409668996</v>
      </c>
      <c r="J69" s="305">
        <v>0</v>
      </c>
    </row>
    <row r="70" spans="1:10" ht="13.5" customHeight="1">
      <c r="A70" s="28" t="s">
        <v>18</v>
      </c>
      <c r="B70" s="395"/>
      <c r="C70" s="400"/>
      <c r="D70" s="400"/>
      <c r="E70" s="396"/>
      <c r="F70" s="41">
        <f t="shared" si="65"/>
        <v>0</v>
      </c>
      <c r="G70" s="395"/>
      <c r="H70" s="396"/>
      <c r="I70" s="43">
        <f t="shared" si="66"/>
        <v>0</v>
      </c>
      <c r="J70" s="305">
        <v>0</v>
      </c>
    </row>
    <row r="71" spans="1:10" ht="13.5" customHeight="1">
      <c r="A71" s="29" t="s">
        <v>139</v>
      </c>
      <c r="B71" s="395"/>
      <c r="C71" s="400"/>
      <c r="D71" s="400"/>
      <c r="E71" s="396"/>
      <c r="F71" s="44">
        <f t="shared" si="65"/>
        <v>0</v>
      </c>
      <c r="G71" s="395"/>
      <c r="H71" s="396"/>
      <c r="I71" s="40">
        <f t="shared" si="66"/>
        <v>0</v>
      </c>
      <c r="J71" s="305">
        <v>0</v>
      </c>
    </row>
    <row r="72" spans="1:10" ht="13.5" customHeight="1">
      <c r="A72" s="28" t="s">
        <v>19</v>
      </c>
      <c r="B72" s="395"/>
      <c r="C72" s="400"/>
      <c r="D72" s="400"/>
      <c r="E72" s="396"/>
      <c r="F72" s="41">
        <f t="shared" si="65"/>
        <v>0</v>
      </c>
      <c r="G72" s="395"/>
      <c r="H72" s="396"/>
      <c r="I72" s="43">
        <f t="shared" si="66"/>
        <v>0</v>
      </c>
      <c r="J72" s="305">
        <v>0</v>
      </c>
    </row>
    <row r="73" spans="1:10" ht="13.5" customHeight="1">
      <c r="A73" s="29" t="s">
        <v>20</v>
      </c>
      <c r="B73" s="395"/>
      <c r="C73" s="400"/>
      <c r="D73" s="400"/>
      <c r="E73" s="396"/>
      <c r="F73" s="52">
        <f t="shared" si="65"/>
        <v>0</v>
      </c>
      <c r="G73" s="395"/>
      <c r="H73" s="396"/>
      <c r="I73" s="40">
        <f t="shared" si="66"/>
        <v>0</v>
      </c>
      <c r="J73" s="305">
        <v>0</v>
      </c>
    </row>
    <row r="74" spans="1:10" ht="13.5" customHeight="1">
      <c r="A74" s="28" t="s">
        <v>21</v>
      </c>
      <c r="B74" s="395"/>
      <c r="C74" s="400"/>
      <c r="D74" s="400"/>
      <c r="E74" s="396"/>
      <c r="F74" s="41">
        <f t="shared" si="65"/>
        <v>0</v>
      </c>
      <c r="G74" s="395"/>
      <c r="H74" s="396"/>
      <c r="I74" s="43">
        <f t="shared" si="66"/>
        <v>0</v>
      </c>
      <c r="J74" s="305">
        <v>0</v>
      </c>
    </row>
    <row r="75" spans="1:10" ht="13.5" customHeight="1">
      <c r="A75" s="30" t="s">
        <v>56</v>
      </c>
      <c r="B75" s="395"/>
      <c r="C75" s="400"/>
      <c r="D75" s="400"/>
      <c r="E75" s="396"/>
      <c r="F75" s="44">
        <f t="shared" si="65"/>
        <v>0</v>
      </c>
      <c r="G75" s="395"/>
      <c r="H75" s="396"/>
      <c r="I75" s="40">
        <f t="shared" si="66"/>
        <v>0</v>
      </c>
      <c r="J75" s="305">
        <v>0</v>
      </c>
    </row>
    <row r="76" spans="1:10" ht="13.5" customHeight="1">
      <c r="A76" s="28" t="s">
        <v>22</v>
      </c>
      <c r="B76" s="395"/>
      <c r="C76" s="400"/>
      <c r="D76" s="400"/>
      <c r="E76" s="396"/>
      <c r="F76" s="41">
        <f t="shared" si="65"/>
        <v>36</v>
      </c>
      <c r="G76" s="395"/>
      <c r="H76" s="396"/>
      <c r="I76" s="43">
        <f t="shared" si="66"/>
        <v>36</v>
      </c>
      <c r="J76" s="305">
        <v>0</v>
      </c>
    </row>
    <row r="77" spans="1:10" ht="13.5" customHeight="1">
      <c r="A77" s="30" t="s">
        <v>23</v>
      </c>
      <c r="B77" s="395"/>
      <c r="C77" s="400"/>
      <c r="D77" s="400"/>
      <c r="E77" s="396"/>
      <c r="F77" s="44">
        <f t="shared" si="65"/>
        <v>0</v>
      </c>
      <c r="G77" s="395"/>
      <c r="H77" s="396"/>
      <c r="I77" s="40">
        <f t="shared" si="66"/>
        <v>0</v>
      </c>
      <c r="J77" s="305">
        <v>0</v>
      </c>
    </row>
    <row r="78" spans="1:10" ht="13.5" customHeight="1">
      <c r="A78" s="28" t="s">
        <v>24</v>
      </c>
      <c r="B78" s="395"/>
      <c r="C78" s="400"/>
      <c r="D78" s="400"/>
      <c r="E78" s="396"/>
      <c r="F78" s="41">
        <f t="shared" si="65"/>
        <v>0</v>
      </c>
      <c r="G78" s="395"/>
      <c r="H78" s="396"/>
      <c r="I78" s="43">
        <f t="shared" si="66"/>
        <v>0</v>
      </c>
      <c r="J78" s="305">
        <v>0</v>
      </c>
    </row>
    <row r="79" spans="1:10" ht="13.5" customHeight="1" thickBot="1">
      <c r="A79" s="30" t="s">
        <v>25</v>
      </c>
      <c r="B79" s="397"/>
      <c r="C79" s="401"/>
      <c r="D79" s="401"/>
      <c r="E79" s="398"/>
      <c r="F79" s="44">
        <f t="shared" si="65"/>
        <v>1666.6992</v>
      </c>
      <c r="G79" s="397"/>
      <c r="H79" s="398"/>
      <c r="I79" s="40">
        <f t="shared" si="66"/>
        <v>1666.6992</v>
      </c>
      <c r="J79" s="305">
        <v>0</v>
      </c>
    </row>
    <row r="80" spans="1:10" ht="13.5" customHeight="1">
      <c r="A80" s="31" t="s">
        <v>26</v>
      </c>
      <c r="B80" s="46">
        <f>SUM(B59:B79)</f>
        <v>0</v>
      </c>
      <c r="C80" s="46">
        <f t="shared" ref="C80" si="67">SUM(C59:C79)</f>
        <v>0</v>
      </c>
      <c r="D80" s="46">
        <f t="shared" ref="D80" si="68">SUM(D59:D79)</f>
        <v>0</v>
      </c>
      <c r="E80" s="46">
        <f t="shared" ref="E80" si="69">SUM(E59:E79)</f>
        <v>0</v>
      </c>
      <c r="F80" s="46">
        <f t="shared" ref="F80" si="70">SUM(F59:F79)</f>
        <v>22293.32356123424</v>
      </c>
      <c r="G80" s="46">
        <f t="shared" ref="G80" si="71">SUM(G59:G79)</f>
        <v>0</v>
      </c>
      <c r="H80" s="47">
        <f t="shared" ref="H80" si="72">SUM(H59:H79)</f>
        <v>0</v>
      </c>
      <c r="I80" s="48">
        <f t="shared" ref="I80" si="73">SUM(I59:I79)</f>
        <v>22293.32356123424</v>
      </c>
      <c r="J80" s="305">
        <v>0</v>
      </c>
    </row>
    <row r="81" spans="1:141" ht="15" thickBot="1">
      <c r="A81" s="32" t="s">
        <v>83</v>
      </c>
      <c r="B81" s="49">
        <f>B80/$I80</f>
        <v>0</v>
      </c>
      <c r="C81" s="49">
        <f t="shared" ref="C81" si="74">C80/$I80</f>
        <v>0</v>
      </c>
      <c r="D81" s="49">
        <f t="shared" ref="D81" si="75">D80/$I80</f>
        <v>0</v>
      </c>
      <c r="E81" s="49">
        <f t="shared" ref="E81" si="76">E80/$I80</f>
        <v>0</v>
      </c>
      <c r="F81" s="49">
        <f t="shared" ref="F81" si="77">F80/$I80</f>
        <v>1</v>
      </c>
      <c r="G81" s="49">
        <f t="shared" ref="G81" si="78">G80/$I80</f>
        <v>0</v>
      </c>
      <c r="H81" s="49">
        <f t="shared" ref="H81" si="79">H80/$I80</f>
        <v>0</v>
      </c>
      <c r="I81" s="50">
        <f t="shared" ref="I81" si="80">I80/$I80</f>
        <v>1</v>
      </c>
    </row>
    <row r="82" spans="1:141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41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41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41" ht="15">
      <c r="A85" s="27" t="s">
        <v>7</v>
      </c>
      <c r="B85" s="38">
        <f>B579+B605+B631</f>
        <v>62.706883663595207</v>
      </c>
      <c r="C85" s="38">
        <f t="shared" ref="C85:H85" si="81">C579+C605+C631</f>
        <v>0</v>
      </c>
      <c r="D85" s="38">
        <f t="shared" si="81"/>
        <v>8.2932163364047931</v>
      </c>
      <c r="E85" s="38">
        <f t="shared" si="81"/>
        <v>0</v>
      </c>
      <c r="F85" s="38">
        <f t="shared" si="81"/>
        <v>0</v>
      </c>
      <c r="G85" s="38">
        <f t="shared" si="81"/>
        <v>0</v>
      </c>
      <c r="H85" s="39">
        <f t="shared" si="81"/>
        <v>0</v>
      </c>
      <c r="I85" s="40">
        <f>SUM(B85:H85)</f>
        <v>71.000100000000003</v>
      </c>
      <c r="J85" s="305">
        <v>0</v>
      </c>
    </row>
    <row r="86" spans="1:141" ht="15">
      <c r="A86" s="28" t="s">
        <v>8</v>
      </c>
      <c r="B86" s="41">
        <f t="shared" ref="B86:H105" si="82">B580+B606+B632</f>
        <v>11.480569436052733</v>
      </c>
      <c r="C86" s="41">
        <f t="shared" si="82"/>
        <v>0</v>
      </c>
      <c r="D86" s="41">
        <f t="shared" si="82"/>
        <v>1.5194305639472669</v>
      </c>
      <c r="E86" s="41">
        <f t="shared" si="82"/>
        <v>0</v>
      </c>
      <c r="F86" s="41">
        <f t="shared" si="82"/>
        <v>0</v>
      </c>
      <c r="G86" s="41">
        <f t="shared" si="82"/>
        <v>0</v>
      </c>
      <c r="H86" s="42">
        <f t="shared" si="82"/>
        <v>0</v>
      </c>
      <c r="I86" s="43">
        <f t="shared" ref="I86:I105" si="83">SUM(B86:H86)</f>
        <v>13</v>
      </c>
      <c r="J86" s="305">
        <v>0</v>
      </c>
    </row>
    <row r="87" spans="1:141" ht="15">
      <c r="A87" s="29" t="s">
        <v>9</v>
      </c>
      <c r="B87" s="44">
        <f t="shared" si="82"/>
        <v>159.69756016209925</v>
      </c>
      <c r="C87" s="44">
        <f t="shared" si="82"/>
        <v>0</v>
      </c>
      <c r="D87" s="44">
        <f t="shared" si="82"/>
        <v>14.302439837900764</v>
      </c>
      <c r="E87" s="44">
        <f t="shared" si="82"/>
        <v>0</v>
      </c>
      <c r="F87" s="44">
        <f t="shared" si="82"/>
        <v>0</v>
      </c>
      <c r="G87" s="44">
        <f t="shared" si="82"/>
        <v>0</v>
      </c>
      <c r="H87" s="45">
        <f t="shared" si="82"/>
        <v>0</v>
      </c>
      <c r="I87" s="40">
        <f t="shared" si="83"/>
        <v>174</v>
      </c>
      <c r="J87" s="305">
        <v>0</v>
      </c>
    </row>
    <row r="88" spans="1:141" ht="15">
      <c r="A88" s="28" t="s">
        <v>10</v>
      </c>
      <c r="B88" s="41">
        <f t="shared" si="82"/>
        <v>201.6992271354178</v>
      </c>
      <c r="C88" s="41">
        <f t="shared" si="82"/>
        <v>0</v>
      </c>
      <c r="D88" s="41">
        <f t="shared" si="82"/>
        <v>12.300772864582189</v>
      </c>
      <c r="E88" s="41">
        <f t="shared" si="82"/>
        <v>0</v>
      </c>
      <c r="F88" s="41">
        <f t="shared" si="82"/>
        <v>0</v>
      </c>
      <c r="G88" s="41">
        <f t="shared" si="82"/>
        <v>0</v>
      </c>
      <c r="H88" s="42">
        <f t="shared" si="82"/>
        <v>0</v>
      </c>
      <c r="I88" s="43">
        <f t="shared" si="83"/>
        <v>214</v>
      </c>
      <c r="J88" s="305">
        <v>0</v>
      </c>
    </row>
    <row r="89" spans="1:141" ht="15">
      <c r="A89" s="29" t="s">
        <v>11</v>
      </c>
      <c r="B89" s="44">
        <f t="shared" si="82"/>
        <v>0</v>
      </c>
      <c r="C89" s="44">
        <f t="shared" si="82"/>
        <v>0</v>
      </c>
      <c r="D89" s="44">
        <f t="shared" si="82"/>
        <v>0</v>
      </c>
      <c r="E89" s="44">
        <f t="shared" si="82"/>
        <v>0</v>
      </c>
      <c r="F89" s="44">
        <f t="shared" si="82"/>
        <v>0</v>
      </c>
      <c r="G89" s="44">
        <f t="shared" si="82"/>
        <v>0</v>
      </c>
      <c r="H89" s="45">
        <f t="shared" si="82"/>
        <v>0</v>
      </c>
      <c r="I89" s="40">
        <f t="shared" si="83"/>
        <v>0</v>
      </c>
      <c r="J89" s="305">
        <v>0</v>
      </c>
    </row>
    <row r="90" spans="1:141" ht="15">
      <c r="A90" s="28" t="s">
        <v>12</v>
      </c>
      <c r="B90" s="41">
        <f t="shared" si="82"/>
        <v>0</v>
      </c>
      <c r="C90" s="41">
        <f t="shared" si="82"/>
        <v>0</v>
      </c>
      <c r="D90" s="41">
        <f t="shared" si="82"/>
        <v>4.7889213302508685E-2</v>
      </c>
      <c r="E90" s="41">
        <f t="shared" si="82"/>
        <v>24.921232802286603</v>
      </c>
      <c r="F90" s="41">
        <f t="shared" si="82"/>
        <v>0</v>
      </c>
      <c r="G90" s="41">
        <f t="shared" si="82"/>
        <v>0</v>
      </c>
      <c r="H90" s="42">
        <f t="shared" si="82"/>
        <v>0</v>
      </c>
      <c r="I90" s="43">
        <f t="shared" si="83"/>
        <v>24.969122015589111</v>
      </c>
      <c r="J90" s="305">
        <v>0</v>
      </c>
    </row>
    <row r="91" spans="1:141" ht="15">
      <c r="A91" s="29" t="s">
        <v>13</v>
      </c>
      <c r="B91" s="44">
        <f t="shared" si="82"/>
        <v>0</v>
      </c>
      <c r="C91" s="44">
        <f t="shared" si="82"/>
        <v>0</v>
      </c>
      <c r="D91" s="44">
        <f t="shared" si="82"/>
        <v>0</v>
      </c>
      <c r="E91" s="44">
        <f t="shared" si="82"/>
        <v>88</v>
      </c>
      <c r="F91" s="44">
        <f t="shared" si="82"/>
        <v>0</v>
      </c>
      <c r="G91" s="44">
        <f t="shared" si="82"/>
        <v>0</v>
      </c>
      <c r="H91" s="45">
        <f t="shared" si="82"/>
        <v>0</v>
      </c>
      <c r="I91" s="40">
        <f t="shared" si="83"/>
        <v>88</v>
      </c>
      <c r="J91" s="305">
        <v>0</v>
      </c>
    </row>
    <row r="92" spans="1:141" ht="15">
      <c r="A92" s="28" t="s">
        <v>14</v>
      </c>
      <c r="B92" s="41">
        <f t="shared" si="82"/>
        <v>0</v>
      </c>
      <c r="C92" s="41">
        <f t="shared" si="82"/>
        <v>0.32251301398643573</v>
      </c>
      <c r="D92" s="41">
        <f t="shared" si="82"/>
        <v>0.19210147764321558</v>
      </c>
      <c r="E92" s="41">
        <f t="shared" si="82"/>
        <v>105.26577371340576</v>
      </c>
      <c r="F92" s="41">
        <f t="shared" si="82"/>
        <v>618.19557500645874</v>
      </c>
      <c r="G92" s="41">
        <f t="shared" si="82"/>
        <v>0</v>
      </c>
      <c r="H92" s="42">
        <f t="shared" si="82"/>
        <v>0</v>
      </c>
      <c r="I92" s="43">
        <f t="shared" si="83"/>
        <v>723.97596321149422</v>
      </c>
      <c r="J92" s="305">
        <v>0</v>
      </c>
    </row>
    <row r="93" spans="1:141" ht="15">
      <c r="A93" s="29" t="s">
        <v>15</v>
      </c>
      <c r="B93" s="44">
        <f t="shared" si="82"/>
        <v>8730.7543214433172</v>
      </c>
      <c r="C93" s="44">
        <f t="shared" si="82"/>
        <v>36.029329132985538</v>
      </c>
      <c r="D93" s="44">
        <f t="shared" si="82"/>
        <v>543.2435494236978</v>
      </c>
      <c r="E93" s="44">
        <f t="shared" si="82"/>
        <v>0</v>
      </c>
      <c r="F93" s="44">
        <f t="shared" si="82"/>
        <v>0</v>
      </c>
      <c r="G93" s="44">
        <f t="shared" si="82"/>
        <v>0</v>
      </c>
      <c r="H93" s="45">
        <f t="shared" si="82"/>
        <v>0</v>
      </c>
      <c r="I93" s="40">
        <f t="shared" si="83"/>
        <v>9310.0272000000004</v>
      </c>
      <c r="J93" s="305">
        <v>0</v>
      </c>
    </row>
    <row r="94" spans="1:141" ht="15">
      <c r="A94" s="28" t="s">
        <v>16</v>
      </c>
      <c r="B94" s="41">
        <f t="shared" si="82"/>
        <v>1757.3760227943503</v>
      </c>
      <c r="C94" s="41">
        <f t="shared" si="82"/>
        <v>29.88396303829883</v>
      </c>
      <c r="D94" s="41">
        <f t="shared" si="82"/>
        <v>126.60374540242309</v>
      </c>
      <c r="E94" s="41">
        <f t="shared" si="82"/>
        <v>13.699809564928081</v>
      </c>
      <c r="F94" s="41">
        <f>F588+F614+F640</f>
        <v>0</v>
      </c>
      <c r="G94" s="41">
        <f t="shared" si="82"/>
        <v>0</v>
      </c>
      <c r="H94" s="42">
        <f t="shared" si="82"/>
        <v>0</v>
      </c>
      <c r="I94" s="43">
        <f t="shared" si="83"/>
        <v>1927.5635408000003</v>
      </c>
      <c r="J94" s="305">
        <v>0</v>
      </c>
    </row>
    <row r="95" spans="1:141" ht="15">
      <c r="A95" s="29" t="s">
        <v>17</v>
      </c>
      <c r="B95" s="44">
        <f t="shared" si="82"/>
        <v>191.12192570250912</v>
      </c>
      <c r="C95" s="44">
        <f t="shared" si="82"/>
        <v>0.55142731747457774</v>
      </c>
      <c r="D95" s="44">
        <f t="shared" si="82"/>
        <v>19.309584126466515</v>
      </c>
      <c r="E95" s="44">
        <f t="shared" si="82"/>
        <v>2.0170628535497634</v>
      </c>
      <c r="F95" s="44">
        <f t="shared" si="82"/>
        <v>0</v>
      </c>
      <c r="G95" s="44">
        <f t="shared" si="82"/>
        <v>0</v>
      </c>
      <c r="H95" s="45">
        <f t="shared" si="82"/>
        <v>0</v>
      </c>
      <c r="I95" s="40">
        <f t="shared" si="83"/>
        <v>212.99999999999997</v>
      </c>
      <c r="J95" s="305">
        <v>0</v>
      </c>
    </row>
    <row r="96" spans="1:141" ht="15">
      <c r="A96" s="28" t="s">
        <v>18</v>
      </c>
      <c r="B96" s="41">
        <f t="shared" si="82"/>
        <v>0</v>
      </c>
      <c r="C96" s="41">
        <f t="shared" si="82"/>
        <v>0</v>
      </c>
      <c r="D96" s="41">
        <f t="shared" si="82"/>
        <v>0</v>
      </c>
      <c r="E96" s="41">
        <f t="shared" si="82"/>
        <v>0</v>
      </c>
      <c r="F96" s="41">
        <f t="shared" si="82"/>
        <v>0</v>
      </c>
      <c r="G96" s="41">
        <f t="shared" si="82"/>
        <v>0</v>
      </c>
      <c r="H96" s="42">
        <f t="shared" si="82"/>
        <v>0</v>
      </c>
      <c r="I96" s="43">
        <f t="shared" si="83"/>
        <v>0</v>
      </c>
      <c r="J96" s="305">
        <v>0</v>
      </c>
    </row>
    <row r="97" spans="1:20" ht="15">
      <c r="A97" s="29" t="s">
        <v>139</v>
      </c>
      <c r="B97" s="44">
        <f t="shared" si="82"/>
        <v>2574.4227143904791</v>
      </c>
      <c r="C97" s="44">
        <f t="shared" si="82"/>
        <v>306.90155436229787</v>
      </c>
      <c r="D97" s="44">
        <f t="shared" si="82"/>
        <v>257.37279686700231</v>
      </c>
      <c r="E97" s="44">
        <f t="shared" si="82"/>
        <v>47.131287145539808</v>
      </c>
      <c r="F97" s="44">
        <f t="shared" si="82"/>
        <v>0</v>
      </c>
      <c r="G97" s="44">
        <f t="shared" si="82"/>
        <v>0</v>
      </c>
      <c r="H97" s="45">
        <f t="shared" si="82"/>
        <v>0</v>
      </c>
      <c r="I97" s="40">
        <f t="shared" si="83"/>
        <v>3185.8283527653189</v>
      </c>
      <c r="J97" s="305">
        <v>0</v>
      </c>
    </row>
    <row r="98" spans="1:20" ht="15">
      <c r="A98" s="28" t="s">
        <v>19</v>
      </c>
      <c r="B98" s="41">
        <f t="shared" si="82"/>
        <v>0</v>
      </c>
      <c r="C98" s="41">
        <f t="shared" si="82"/>
        <v>0</v>
      </c>
      <c r="D98" s="41">
        <f t="shared" si="82"/>
        <v>0</v>
      </c>
      <c r="E98" s="41">
        <f t="shared" si="82"/>
        <v>0</v>
      </c>
      <c r="F98" s="41">
        <f t="shared" si="82"/>
        <v>0</v>
      </c>
      <c r="G98" s="41">
        <f t="shared" si="82"/>
        <v>0</v>
      </c>
      <c r="H98" s="42">
        <f t="shared" si="82"/>
        <v>0</v>
      </c>
      <c r="I98" s="43">
        <f t="shared" si="83"/>
        <v>0</v>
      </c>
      <c r="J98" s="305">
        <v>0</v>
      </c>
    </row>
    <row r="99" spans="1:20" ht="15">
      <c r="A99" s="29" t="s">
        <v>20</v>
      </c>
      <c r="B99" s="44">
        <f t="shared" si="82"/>
        <v>0</v>
      </c>
      <c r="C99" s="44">
        <f t="shared" si="82"/>
        <v>0</v>
      </c>
      <c r="D99" s="44">
        <f t="shared" si="82"/>
        <v>0</v>
      </c>
      <c r="E99" s="44">
        <f t="shared" si="82"/>
        <v>0</v>
      </c>
      <c r="F99" s="44">
        <f t="shared" si="82"/>
        <v>0</v>
      </c>
      <c r="G99" s="44">
        <f t="shared" si="82"/>
        <v>0</v>
      </c>
      <c r="H99" s="45">
        <f t="shared" si="82"/>
        <v>0</v>
      </c>
      <c r="I99" s="40">
        <f t="shared" si="83"/>
        <v>0</v>
      </c>
      <c r="J99" s="305">
        <v>0</v>
      </c>
    </row>
    <row r="100" spans="1:20" ht="15">
      <c r="A100" s="28" t="s">
        <v>21</v>
      </c>
      <c r="B100" s="41">
        <f t="shared" si="82"/>
        <v>73.639419126959552</v>
      </c>
      <c r="C100" s="41">
        <f t="shared" si="82"/>
        <v>0</v>
      </c>
      <c r="D100" s="41">
        <f t="shared" si="82"/>
        <v>1.3605808730404427</v>
      </c>
      <c r="E100" s="41">
        <f t="shared" si="82"/>
        <v>0</v>
      </c>
      <c r="F100" s="41">
        <f t="shared" si="82"/>
        <v>0</v>
      </c>
      <c r="G100" s="41">
        <f t="shared" si="82"/>
        <v>0</v>
      </c>
      <c r="H100" s="42">
        <f t="shared" si="82"/>
        <v>0</v>
      </c>
      <c r="I100" s="43">
        <f t="shared" si="83"/>
        <v>75</v>
      </c>
      <c r="J100" s="305">
        <v>0</v>
      </c>
    </row>
    <row r="101" spans="1:20" ht="15">
      <c r="A101" s="30" t="s">
        <v>56</v>
      </c>
      <c r="B101" s="44">
        <f t="shared" si="82"/>
        <v>4484.1390178230149</v>
      </c>
      <c r="C101" s="44">
        <f t="shared" si="82"/>
        <v>8.3035613334498883</v>
      </c>
      <c r="D101" s="44">
        <f t="shared" si="82"/>
        <v>559.55742084353506</v>
      </c>
      <c r="E101" s="44">
        <f t="shared" si="82"/>
        <v>0</v>
      </c>
      <c r="F101" s="44">
        <f t="shared" si="82"/>
        <v>0</v>
      </c>
      <c r="G101" s="44">
        <f t="shared" si="82"/>
        <v>0</v>
      </c>
      <c r="H101" s="45">
        <f t="shared" si="82"/>
        <v>0</v>
      </c>
      <c r="I101" s="40">
        <f t="shared" si="83"/>
        <v>5052</v>
      </c>
      <c r="J101" s="305">
        <v>0</v>
      </c>
    </row>
    <row r="102" spans="1:20" ht="15">
      <c r="A102" s="28" t="s">
        <v>22</v>
      </c>
      <c r="B102" s="41">
        <f t="shared" si="82"/>
        <v>303.43866503939421</v>
      </c>
      <c r="C102" s="41">
        <f t="shared" si="82"/>
        <v>0</v>
      </c>
      <c r="D102" s="41">
        <f t="shared" si="82"/>
        <v>22.434809925020218</v>
      </c>
      <c r="E102" s="41">
        <f t="shared" si="82"/>
        <v>0</v>
      </c>
      <c r="F102" s="41">
        <f t="shared" si="82"/>
        <v>0.91974200395422279</v>
      </c>
      <c r="G102" s="41">
        <f t="shared" si="82"/>
        <v>0</v>
      </c>
      <c r="H102" s="42">
        <f t="shared" si="82"/>
        <v>0</v>
      </c>
      <c r="I102" s="43">
        <f t="shared" si="83"/>
        <v>326.79321696836865</v>
      </c>
      <c r="J102" s="305">
        <v>0</v>
      </c>
    </row>
    <row r="103" spans="1:20" ht="15">
      <c r="A103" s="30" t="s">
        <v>23</v>
      </c>
      <c r="B103" s="44">
        <f t="shared" si="82"/>
        <v>224.51245070893819</v>
      </c>
      <c r="C103" s="44">
        <f t="shared" si="82"/>
        <v>0</v>
      </c>
      <c r="D103" s="44">
        <f t="shared" si="82"/>
        <v>199.78397225480546</v>
      </c>
      <c r="E103" s="44">
        <f t="shared" si="82"/>
        <v>0</v>
      </c>
      <c r="F103" s="44">
        <f t="shared" si="82"/>
        <v>0</v>
      </c>
      <c r="G103" s="44">
        <f t="shared" si="82"/>
        <v>0</v>
      </c>
      <c r="H103" s="45">
        <f t="shared" si="82"/>
        <v>0</v>
      </c>
      <c r="I103" s="40">
        <f t="shared" si="83"/>
        <v>424.29642296374368</v>
      </c>
      <c r="J103" s="305">
        <v>0</v>
      </c>
    </row>
    <row r="104" spans="1:20" ht="15">
      <c r="A104" s="28" t="s">
        <v>24</v>
      </c>
      <c r="B104" s="41">
        <f t="shared" si="82"/>
        <v>491.56950220115482</v>
      </c>
      <c r="C104" s="41">
        <f t="shared" si="82"/>
        <v>1.2708952388452557</v>
      </c>
      <c r="D104" s="41">
        <f t="shared" si="82"/>
        <v>66.60320256</v>
      </c>
      <c r="E104" s="41">
        <f t="shared" si="82"/>
        <v>0</v>
      </c>
      <c r="F104" s="41">
        <f t="shared" si="82"/>
        <v>0</v>
      </c>
      <c r="G104" s="41">
        <f t="shared" si="82"/>
        <v>0</v>
      </c>
      <c r="H104" s="42">
        <f t="shared" si="82"/>
        <v>0</v>
      </c>
      <c r="I104" s="43">
        <f t="shared" si="83"/>
        <v>559.44360000000006</v>
      </c>
      <c r="J104" s="305">
        <v>0</v>
      </c>
    </row>
    <row r="105" spans="1:20" ht="15.75" thickBot="1">
      <c r="A105" s="30" t="s">
        <v>25</v>
      </c>
      <c r="B105" s="44">
        <f t="shared" si="82"/>
        <v>2173.9392891633133</v>
      </c>
      <c r="C105" s="44">
        <f t="shared" si="82"/>
        <v>0.11561265074804555</v>
      </c>
      <c r="D105" s="44">
        <f t="shared" si="82"/>
        <v>3708.3658827677868</v>
      </c>
      <c r="E105" s="44">
        <f t="shared" si="82"/>
        <v>2670.2690398809655</v>
      </c>
      <c r="F105" s="44">
        <f t="shared" si="82"/>
        <v>0</v>
      </c>
      <c r="G105" s="44">
        <f t="shared" si="82"/>
        <v>2441.6812981417074</v>
      </c>
      <c r="H105" s="45">
        <f t="shared" si="82"/>
        <v>1.1916773954801134</v>
      </c>
      <c r="I105" s="40">
        <f t="shared" si="83"/>
        <v>10995.562800000002</v>
      </c>
      <c r="J105" s="305">
        <v>0</v>
      </c>
    </row>
    <row r="106" spans="1:20" ht="15">
      <c r="A106" s="31" t="s">
        <v>26</v>
      </c>
      <c r="B106" s="46">
        <f>SUM(B85:B105)</f>
        <v>21440.497568790594</v>
      </c>
      <c r="C106" s="46">
        <f t="shared" ref="C106" si="84">SUM(C85:C105)</f>
        <v>383.37885608808642</v>
      </c>
      <c r="D106" s="46">
        <f t="shared" ref="D106" si="85">SUM(D85:D105)</f>
        <v>5541.2913953375582</v>
      </c>
      <c r="E106" s="46">
        <f t="shared" ref="E106" si="86">SUM(E85:E105)</f>
        <v>2951.3042059606755</v>
      </c>
      <c r="F106" s="46">
        <f t="shared" ref="F106" si="87">SUM(F85:F105)</f>
        <v>619.11531701041292</v>
      </c>
      <c r="G106" s="46">
        <f t="shared" ref="G106" si="88">SUM(G85:G105)</f>
        <v>2441.6812981417074</v>
      </c>
      <c r="H106" s="47">
        <f t="shared" ref="H106" si="89">SUM(H85:H105)</f>
        <v>1.1916773954801134</v>
      </c>
      <c r="I106" s="48">
        <f t="shared" ref="I106" si="90">SUM(I85:I105)</f>
        <v>33378.460318724516</v>
      </c>
      <c r="J106" s="305">
        <v>0</v>
      </c>
    </row>
    <row r="107" spans="1:20" ht="13.5" customHeight="1" thickBot="1">
      <c r="A107" s="32" t="s">
        <v>83</v>
      </c>
      <c r="B107" s="49">
        <f>B106/$I106</f>
        <v>0.64234531383591076</v>
      </c>
      <c r="C107" s="49">
        <f t="shared" ref="C107" si="91">C106/$I106</f>
        <v>1.1485816075015901E-2</v>
      </c>
      <c r="D107" s="49">
        <f t="shared" ref="D107" si="92">D106/$I106</f>
        <v>0.16601399053236218</v>
      </c>
      <c r="E107" s="49">
        <f t="shared" ref="E107" si="93">E106/$I106</f>
        <v>8.84194231183595E-2</v>
      </c>
      <c r="F107" s="49">
        <f t="shared" ref="F107" si="94">F106/$I106</f>
        <v>1.8548348578652205E-2</v>
      </c>
      <c r="G107" s="49">
        <f t="shared" ref="G107" si="95">G106/$I106</f>
        <v>7.315140587152795E-2</v>
      </c>
      <c r="H107" s="49">
        <f t="shared" ref="H107" si="96">H106/$I106</f>
        <v>3.5701988171443933E-5</v>
      </c>
      <c r="I107" s="50">
        <f t="shared" ref="I107" si="97">I106/$I106</f>
        <v>1</v>
      </c>
    </row>
    <row r="108" spans="1:20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20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20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20" ht="15">
      <c r="A111" s="27" t="s">
        <v>7</v>
      </c>
      <c r="B111" s="38">
        <v>1E-3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1E-3</v>
      </c>
    </row>
    <row r="112" spans="1:20" ht="15">
      <c r="A112" s="28" t="s">
        <v>8</v>
      </c>
      <c r="B112" s="41">
        <v>1E-3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98">SUM(B112:H112)</f>
        <v>1E-3</v>
      </c>
    </row>
    <row r="113" spans="1:9" ht="15">
      <c r="A113" s="29" t="s">
        <v>9</v>
      </c>
      <c r="B113" s="44">
        <v>1E-3</v>
      </c>
      <c r="C113" s="44">
        <v>0</v>
      </c>
      <c r="D113" s="44">
        <v>0</v>
      </c>
      <c r="E113" s="44">
        <v>0</v>
      </c>
      <c r="F113" s="457"/>
      <c r="G113" s="44">
        <v>0</v>
      </c>
      <c r="H113" s="45">
        <v>0</v>
      </c>
      <c r="I113" s="40">
        <f t="shared" si="98"/>
        <v>1E-3</v>
      </c>
    </row>
    <row r="114" spans="1:9" ht="15">
      <c r="A114" s="28" t="s">
        <v>10</v>
      </c>
      <c r="B114" s="41">
        <v>1E-3</v>
      </c>
      <c r="C114" s="41">
        <v>0</v>
      </c>
      <c r="D114" s="41">
        <v>198</v>
      </c>
      <c r="E114" s="41">
        <v>0</v>
      </c>
      <c r="F114" s="457"/>
      <c r="G114" s="41">
        <v>0</v>
      </c>
      <c r="H114" s="42">
        <v>0</v>
      </c>
      <c r="I114" s="43">
        <f t="shared" si="98"/>
        <v>198.001</v>
      </c>
    </row>
    <row r="115" spans="1:9" ht="15">
      <c r="A115" s="29" t="s">
        <v>11</v>
      </c>
      <c r="B115" s="44">
        <v>1E-3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98"/>
        <v>1E-3</v>
      </c>
    </row>
    <row r="116" spans="1:9" ht="15">
      <c r="A116" s="28" t="s">
        <v>12</v>
      </c>
      <c r="B116" s="41">
        <v>1E-3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98"/>
        <v>1E-3</v>
      </c>
    </row>
    <row r="117" spans="1:9" ht="15">
      <c r="A117" s="29" t="s">
        <v>13</v>
      </c>
      <c r="B117" s="44">
        <v>1E-3</v>
      </c>
      <c r="C117" s="44">
        <v>0</v>
      </c>
      <c r="D117" s="44">
        <v>0</v>
      </c>
      <c r="E117" s="44">
        <v>0</v>
      </c>
      <c r="F117" s="457"/>
      <c r="G117" s="44">
        <v>0</v>
      </c>
      <c r="H117" s="45">
        <v>0</v>
      </c>
      <c r="I117" s="40">
        <f t="shared" si="98"/>
        <v>1E-3</v>
      </c>
    </row>
    <row r="118" spans="1:9" ht="15">
      <c r="A118" s="28" t="s">
        <v>14</v>
      </c>
      <c r="B118" s="41">
        <v>1E-3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98"/>
        <v>1E-3</v>
      </c>
    </row>
    <row r="119" spans="1:9" ht="15">
      <c r="A119" s="29" t="s">
        <v>15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98"/>
        <v>0</v>
      </c>
    </row>
    <row r="120" spans="1:9" ht="15">
      <c r="A120" s="28" t="s">
        <v>16</v>
      </c>
      <c r="B120" s="41">
        <v>1E-3</v>
      </c>
      <c r="C120" s="41">
        <v>19.538568318134889</v>
      </c>
      <c r="D120" s="41">
        <v>3.1874081865109455E-2</v>
      </c>
      <c r="E120" s="41">
        <v>0</v>
      </c>
      <c r="F120" s="457"/>
      <c r="G120" s="41">
        <v>0</v>
      </c>
      <c r="H120" s="42">
        <v>0</v>
      </c>
      <c r="I120" s="43">
        <f t="shared" si="98"/>
        <v>19.571442399999999</v>
      </c>
    </row>
    <row r="121" spans="1:9" ht="15">
      <c r="A121" s="29" t="s">
        <v>17</v>
      </c>
      <c r="B121" s="44">
        <v>1.2153573825752144</v>
      </c>
      <c r="C121" s="44">
        <v>0</v>
      </c>
      <c r="D121" s="44">
        <v>8.7856426174247861</v>
      </c>
      <c r="E121" s="44">
        <v>0</v>
      </c>
      <c r="F121" s="457"/>
      <c r="G121" s="44">
        <v>0</v>
      </c>
      <c r="H121" s="45">
        <v>0</v>
      </c>
      <c r="I121" s="40">
        <f t="shared" si="98"/>
        <v>10.001000000000001</v>
      </c>
    </row>
    <row r="122" spans="1:9" ht="15">
      <c r="A122" s="28" t="s">
        <v>18</v>
      </c>
      <c r="B122" s="41">
        <v>1E-3</v>
      </c>
      <c r="C122" s="41">
        <v>0</v>
      </c>
      <c r="D122" s="41">
        <v>0</v>
      </c>
      <c r="E122" s="41">
        <v>0</v>
      </c>
      <c r="F122" s="457"/>
      <c r="G122" s="41">
        <v>0</v>
      </c>
      <c r="H122" s="42">
        <v>0</v>
      </c>
      <c r="I122" s="43">
        <f t="shared" si="98"/>
        <v>1E-3</v>
      </c>
    </row>
    <row r="123" spans="1:9" ht="15">
      <c r="A123" s="29" t="s">
        <v>139</v>
      </c>
      <c r="B123" s="44">
        <v>1.0546278065706645</v>
      </c>
      <c r="C123" s="44">
        <v>15.142542151902838</v>
      </c>
      <c r="D123" s="44">
        <v>39.798274781257447</v>
      </c>
      <c r="E123" s="44">
        <v>4.5552602690540735E-3</v>
      </c>
      <c r="F123" s="457"/>
      <c r="G123" s="44">
        <v>0</v>
      </c>
      <c r="H123" s="45">
        <v>0</v>
      </c>
      <c r="I123" s="40">
        <f t="shared" si="98"/>
        <v>56</v>
      </c>
    </row>
    <row r="124" spans="1:9" ht="15">
      <c r="A124" s="28" t="s">
        <v>19</v>
      </c>
      <c r="B124" s="41">
        <v>1E-3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98"/>
        <v>1E-3</v>
      </c>
    </row>
    <row r="125" spans="1:9" ht="15">
      <c r="A125" s="29" t="s">
        <v>20</v>
      </c>
      <c r="B125" s="44">
        <v>1E-3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98"/>
        <v>1E-3</v>
      </c>
    </row>
    <row r="126" spans="1:9" ht="15">
      <c r="A126" s="28" t="s">
        <v>21</v>
      </c>
      <c r="B126" s="41">
        <v>0</v>
      </c>
      <c r="C126" s="41">
        <v>0</v>
      </c>
      <c r="D126" s="41">
        <v>1E-4</v>
      </c>
      <c r="E126" s="41">
        <v>0</v>
      </c>
      <c r="F126" s="457"/>
      <c r="G126" s="41">
        <v>0</v>
      </c>
      <c r="H126" s="42">
        <v>0</v>
      </c>
      <c r="I126" s="43">
        <f t="shared" si="98"/>
        <v>1E-4</v>
      </c>
    </row>
    <row r="127" spans="1:9" ht="15">
      <c r="A127" s="30" t="s">
        <v>56</v>
      </c>
      <c r="B127" s="44">
        <v>1E-3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98"/>
        <v>1E-3</v>
      </c>
    </row>
    <row r="128" spans="1:9" ht="15">
      <c r="A128" s="28" t="s">
        <v>22</v>
      </c>
      <c r="B128" s="41">
        <v>0</v>
      </c>
      <c r="C128" s="41">
        <v>0</v>
      </c>
      <c r="D128" s="41">
        <v>1E-4</v>
      </c>
      <c r="E128" s="41">
        <v>0</v>
      </c>
      <c r="F128" s="457"/>
      <c r="G128" s="41">
        <v>0</v>
      </c>
      <c r="H128" s="42">
        <v>0</v>
      </c>
      <c r="I128" s="43">
        <f t="shared" si="98"/>
        <v>1E-4</v>
      </c>
    </row>
    <row r="129" spans="1:20" ht="15">
      <c r="A129" s="30" t="s">
        <v>23</v>
      </c>
      <c r="B129" s="44">
        <v>1E-3</v>
      </c>
      <c r="C129" s="44">
        <v>0</v>
      </c>
      <c r="D129" s="44">
        <v>0</v>
      </c>
      <c r="E129" s="44">
        <v>0</v>
      </c>
      <c r="F129" s="457"/>
      <c r="G129" s="44">
        <v>0</v>
      </c>
      <c r="H129" s="45">
        <v>0</v>
      </c>
      <c r="I129" s="40">
        <f t="shared" si="98"/>
        <v>1E-3</v>
      </c>
    </row>
    <row r="130" spans="1:20" ht="15">
      <c r="A130" s="28" t="s">
        <v>24</v>
      </c>
      <c r="B130" s="41">
        <v>0.01</v>
      </c>
      <c r="C130" s="41">
        <v>0</v>
      </c>
      <c r="D130" s="41">
        <v>0</v>
      </c>
      <c r="E130" s="41">
        <v>0</v>
      </c>
      <c r="F130" s="457"/>
      <c r="G130" s="41">
        <v>0</v>
      </c>
      <c r="H130" s="42">
        <v>0</v>
      </c>
      <c r="I130" s="43">
        <f t="shared" si="98"/>
        <v>0.01</v>
      </c>
    </row>
    <row r="131" spans="1:20" ht="15.75" thickBot="1">
      <c r="A131" s="30" t="s">
        <v>25</v>
      </c>
      <c r="B131" s="44">
        <v>1.1543582805700734</v>
      </c>
      <c r="C131" s="44">
        <v>0</v>
      </c>
      <c r="D131" s="44">
        <v>0</v>
      </c>
      <c r="E131" s="44">
        <v>102.75644197729837</v>
      </c>
      <c r="F131" s="458"/>
      <c r="G131" s="44">
        <v>33.263699742131557</v>
      </c>
      <c r="H131" s="45">
        <v>0</v>
      </c>
      <c r="I131" s="40">
        <f t="shared" si="98"/>
        <v>137.17449999999999</v>
      </c>
    </row>
    <row r="132" spans="1:20" ht="15">
      <c r="A132" s="31" t="s">
        <v>26</v>
      </c>
      <c r="B132" s="46">
        <f>SUM(B111:B131)</f>
        <v>3.448343469715951</v>
      </c>
      <c r="C132" s="46">
        <f t="shared" ref="C132" si="99">SUM(C111:C131)</f>
        <v>34.681110470037723</v>
      </c>
      <c r="D132" s="46">
        <f t="shared" ref="D132" si="100">SUM(D111:D131)</f>
        <v>246.61599148054736</v>
      </c>
      <c r="E132" s="46">
        <f t="shared" ref="E132" si="101">SUM(E111:E131)</f>
        <v>102.76099723756742</v>
      </c>
      <c r="F132" s="46">
        <f t="shared" ref="F132" si="102">SUM(F111:F131)</f>
        <v>0</v>
      </c>
      <c r="G132" s="46">
        <f t="shared" ref="G132" si="103">SUM(G111:G131)</f>
        <v>33.263699742131557</v>
      </c>
      <c r="H132" s="47">
        <f t="shared" ref="H132" si="104">SUM(H111:H131)</f>
        <v>0</v>
      </c>
      <c r="I132" s="48">
        <f t="shared" ref="I132" si="105">SUM(I111:I131)</f>
        <v>420.77014239999983</v>
      </c>
    </row>
    <row r="133" spans="1:20" ht="15" thickBot="1">
      <c r="A133" s="32" t="s">
        <v>83</v>
      </c>
      <c r="B133" s="49">
        <f>B132/$I132</f>
        <v>8.1953140734919994E-3</v>
      </c>
      <c r="C133" s="49">
        <f t="shared" ref="C133" si="106">C132/$I132</f>
        <v>8.2422935886616602E-2</v>
      </c>
      <c r="D133" s="49">
        <f t="shared" ref="D133" si="107">D132/$I132</f>
        <v>0.58610620533551305</v>
      </c>
      <c r="E133" s="49">
        <f t="shared" ref="E133" si="108">E132/$I132</f>
        <v>0.24422121933708638</v>
      </c>
      <c r="F133" s="49">
        <f t="shared" ref="F133" si="109">F132/$I132</f>
        <v>0</v>
      </c>
      <c r="G133" s="49">
        <f t="shared" ref="G133" si="110">G132/$I132</f>
        <v>7.9054325367292441E-2</v>
      </c>
      <c r="H133" s="49">
        <f t="shared" ref="H133" si="111">H132/$I132</f>
        <v>0</v>
      </c>
      <c r="I133" s="50">
        <f t="shared" ref="I133" si="112">I132/$I132</f>
        <v>1</v>
      </c>
    </row>
    <row r="134" spans="1:20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20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20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20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20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113">SUM(B138:H138)</f>
        <v>0</v>
      </c>
    </row>
    <row r="139" spans="1:20" ht="15">
      <c r="A139" s="29" t="s">
        <v>9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113"/>
        <v>0</v>
      </c>
    </row>
    <row r="140" spans="1:20" ht="15">
      <c r="A140" s="28" t="s">
        <v>10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113"/>
        <v>0</v>
      </c>
    </row>
    <row r="141" spans="1:20" ht="15">
      <c r="A141" s="29" t="s">
        <v>11</v>
      </c>
      <c r="B141" s="44">
        <v>0</v>
      </c>
      <c r="C141" s="44">
        <v>0</v>
      </c>
      <c r="D141" s="44">
        <v>0</v>
      </c>
      <c r="E141" s="44">
        <v>0</v>
      </c>
      <c r="F141" s="457"/>
      <c r="G141" s="44">
        <v>0</v>
      </c>
      <c r="H141" s="45">
        <v>0</v>
      </c>
      <c r="I141" s="40">
        <f t="shared" si="113"/>
        <v>0</v>
      </c>
    </row>
    <row r="142" spans="1:20" ht="15">
      <c r="A142" s="28" t="s">
        <v>12</v>
      </c>
      <c r="B142" s="41">
        <v>0</v>
      </c>
      <c r="C142" s="41">
        <v>0</v>
      </c>
      <c r="D142" s="41">
        <v>0</v>
      </c>
      <c r="E142" s="41">
        <v>0</v>
      </c>
      <c r="F142" s="457"/>
      <c r="G142" s="41">
        <v>0</v>
      </c>
      <c r="H142" s="42">
        <v>0</v>
      </c>
      <c r="I142" s="43">
        <f t="shared" si="113"/>
        <v>0</v>
      </c>
    </row>
    <row r="143" spans="1:20" ht="15">
      <c r="A143" s="29" t="s">
        <v>13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113"/>
        <v>0</v>
      </c>
    </row>
    <row r="144" spans="1:20" ht="15">
      <c r="A144" s="28" t="s">
        <v>14</v>
      </c>
      <c r="B144" s="41">
        <v>0</v>
      </c>
      <c r="C144" s="41">
        <v>0</v>
      </c>
      <c r="D144" s="41">
        <v>2.8797389895534362</v>
      </c>
      <c r="E144" s="41">
        <v>3.1499302187044855</v>
      </c>
      <c r="F144" s="457"/>
      <c r="G144" s="41">
        <v>0</v>
      </c>
      <c r="H144" s="42">
        <v>0</v>
      </c>
      <c r="I144" s="43">
        <f t="shared" si="113"/>
        <v>6.0296692082579213</v>
      </c>
    </row>
    <row r="145" spans="1:9" ht="15">
      <c r="A145" s="29" t="s">
        <v>15</v>
      </c>
      <c r="B145" s="44">
        <v>6.2487999999999992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113"/>
        <v>6.2487999999999992</v>
      </c>
    </row>
    <row r="146" spans="1:9" ht="15">
      <c r="A146" s="28" t="s">
        <v>16</v>
      </c>
      <c r="B146" s="41">
        <v>48.954901004965315</v>
      </c>
      <c r="C146" s="41">
        <v>414.69143247318124</v>
      </c>
      <c r="D146" s="41">
        <v>24.245600921853505</v>
      </c>
      <c r="E146" s="41">
        <v>0</v>
      </c>
      <c r="F146" s="457"/>
      <c r="G146" s="41">
        <v>0</v>
      </c>
      <c r="H146" s="42">
        <v>0</v>
      </c>
      <c r="I146" s="43">
        <f t="shared" si="113"/>
        <v>487.89193440000008</v>
      </c>
    </row>
    <row r="147" spans="1:9" ht="15">
      <c r="A147" s="29" t="s">
        <v>17</v>
      </c>
      <c r="B147" s="44">
        <v>1E-4</v>
      </c>
      <c r="C147" s="44">
        <v>0</v>
      </c>
      <c r="D147" s="44">
        <v>0</v>
      </c>
      <c r="E147" s="44">
        <v>0</v>
      </c>
      <c r="F147" s="457"/>
      <c r="G147" s="44">
        <v>0</v>
      </c>
      <c r="H147" s="45">
        <v>0</v>
      </c>
      <c r="I147" s="40">
        <f t="shared" si="113"/>
        <v>1E-4</v>
      </c>
    </row>
    <row r="148" spans="1:9" ht="15">
      <c r="A148" s="28" t="s">
        <v>18</v>
      </c>
      <c r="B148" s="41">
        <v>0</v>
      </c>
      <c r="C148" s="41">
        <v>0</v>
      </c>
      <c r="D148" s="41">
        <v>0</v>
      </c>
      <c r="E148" s="41">
        <v>0</v>
      </c>
      <c r="F148" s="457"/>
      <c r="G148" s="41">
        <v>0</v>
      </c>
      <c r="H148" s="42">
        <v>0</v>
      </c>
      <c r="I148" s="43">
        <f t="shared" si="113"/>
        <v>0</v>
      </c>
    </row>
    <row r="149" spans="1:9" ht="15">
      <c r="A149" s="29" t="s">
        <v>139</v>
      </c>
      <c r="B149" s="44">
        <v>18.955508702803403</v>
      </c>
      <c r="C149" s="44">
        <v>868.33459833254369</v>
      </c>
      <c r="D149" s="44">
        <v>180.70989296465288</v>
      </c>
      <c r="E149" s="44">
        <v>0</v>
      </c>
      <c r="F149" s="457"/>
      <c r="G149" s="44">
        <v>0</v>
      </c>
      <c r="H149" s="45">
        <v>0</v>
      </c>
      <c r="I149" s="40">
        <f t="shared" si="113"/>
        <v>1068</v>
      </c>
    </row>
    <row r="150" spans="1:9" ht="15">
      <c r="A150" s="28" t="s">
        <v>19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113"/>
        <v>0</v>
      </c>
    </row>
    <row r="151" spans="1:9" ht="15">
      <c r="A151" s="29" t="s">
        <v>20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113"/>
        <v>0</v>
      </c>
    </row>
    <row r="152" spans="1:9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113"/>
        <v>0</v>
      </c>
    </row>
    <row r="153" spans="1:9" ht="15">
      <c r="A153" s="30" t="s">
        <v>56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113"/>
        <v>0</v>
      </c>
    </row>
    <row r="154" spans="1:9" ht="15">
      <c r="A154" s="28" t="s">
        <v>22</v>
      </c>
      <c r="B154" s="41">
        <v>0</v>
      </c>
      <c r="C154" s="41">
        <v>0</v>
      </c>
      <c r="D154" s="41">
        <v>0</v>
      </c>
      <c r="E154" s="41">
        <v>0</v>
      </c>
      <c r="F154" s="457"/>
      <c r="G154" s="41">
        <v>0</v>
      </c>
      <c r="H154" s="42">
        <v>0</v>
      </c>
      <c r="I154" s="43">
        <f t="shared" si="113"/>
        <v>0</v>
      </c>
    </row>
    <row r="155" spans="1:9" ht="15">
      <c r="A155" s="30" t="s">
        <v>23</v>
      </c>
      <c r="B155" s="44">
        <v>0</v>
      </c>
      <c r="C155" s="44">
        <v>0</v>
      </c>
      <c r="D155" s="44">
        <v>0</v>
      </c>
      <c r="E155" s="44">
        <v>0</v>
      </c>
      <c r="F155" s="457"/>
      <c r="G155" s="44">
        <v>0</v>
      </c>
      <c r="H155" s="45">
        <v>0</v>
      </c>
      <c r="I155" s="40">
        <f t="shared" si="113"/>
        <v>0</v>
      </c>
    </row>
    <row r="156" spans="1:9" ht="15">
      <c r="A156" s="28" t="s">
        <v>24</v>
      </c>
      <c r="B156" s="41">
        <v>0</v>
      </c>
      <c r="C156" s="41">
        <v>0</v>
      </c>
      <c r="D156" s="41">
        <v>0</v>
      </c>
      <c r="E156" s="41">
        <v>0</v>
      </c>
      <c r="F156" s="457"/>
      <c r="G156" s="41">
        <v>0</v>
      </c>
      <c r="H156" s="42">
        <v>0</v>
      </c>
      <c r="I156" s="43">
        <f t="shared" si="113"/>
        <v>0</v>
      </c>
    </row>
    <row r="157" spans="1:9" ht="15.75" thickBot="1">
      <c r="A157" s="30" t="s">
        <v>25</v>
      </c>
      <c r="B157" s="44">
        <v>14.105175591897249</v>
      </c>
      <c r="C157" s="44">
        <v>7.7632485026265644E-2</v>
      </c>
      <c r="D157" s="44">
        <v>64.761665946286016</v>
      </c>
      <c r="E157" s="44">
        <v>1436.5749027887907</v>
      </c>
      <c r="F157" s="458"/>
      <c r="G157" s="44">
        <v>27.410089650648736</v>
      </c>
      <c r="H157" s="45">
        <v>170.24933353735099</v>
      </c>
      <c r="I157" s="40">
        <f t="shared" si="113"/>
        <v>1713.1788000000001</v>
      </c>
    </row>
    <row r="158" spans="1:9" ht="15">
      <c r="A158" s="31" t="s">
        <v>26</v>
      </c>
      <c r="B158" s="46">
        <f>SUM(B137:B157)</f>
        <v>88.264485299665964</v>
      </c>
      <c r="C158" s="46">
        <f t="shared" ref="C158" si="114">SUM(C137:C157)</f>
        <v>1283.1036632907512</v>
      </c>
      <c r="D158" s="46">
        <f t="shared" ref="D158" si="115">SUM(D137:D157)</f>
        <v>272.59689882234585</v>
      </c>
      <c r="E158" s="46">
        <f t="shared" ref="E158" si="116">SUM(E137:E157)</f>
        <v>1439.7248330074951</v>
      </c>
      <c r="F158" s="46">
        <f t="shared" ref="F158" si="117">SUM(F137:F157)</f>
        <v>0</v>
      </c>
      <c r="G158" s="46">
        <f t="shared" ref="G158" si="118">SUM(G137:G157)</f>
        <v>27.410089650648736</v>
      </c>
      <c r="H158" s="47">
        <f t="shared" ref="H158" si="119">SUM(H137:H157)</f>
        <v>170.24933353735099</v>
      </c>
      <c r="I158" s="48">
        <f t="shared" ref="I158" si="120">SUM(I137:I157)</f>
        <v>3281.3493036082582</v>
      </c>
    </row>
    <row r="159" spans="1:9" ht="15" thickBot="1">
      <c r="A159" s="32" t="s">
        <v>83</v>
      </c>
      <c r="B159" s="49">
        <f>B158/$I158</f>
        <v>2.6898838597465991E-2</v>
      </c>
      <c r="C159" s="49">
        <f t="shared" ref="C159" si="121">C158/$I158</f>
        <v>0.39102928233815787</v>
      </c>
      <c r="D159" s="49">
        <f t="shared" ref="D159" si="122">D158/$I158</f>
        <v>8.3074635950092582E-2</v>
      </c>
      <c r="E159" s="49">
        <f t="shared" ref="E159" si="123">E158/$I158</f>
        <v>0.43876000382657698</v>
      </c>
      <c r="F159" s="49">
        <f t="shared" ref="F159" si="124">F158/$I158</f>
        <v>0</v>
      </c>
      <c r="G159" s="49">
        <f t="shared" ref="G159" si="125">G158/$I158</f>
        <v>8.3532983277665313E-3</v>
      </c>
      <c r="H159" s="49">
        <f t="shared" ref="H159" si="126">H158/$I158</f>
        <v>5.1883940959939964E-2</v>
      </c>
      <c r="I159" s="50">
        <f t="shared" ref="I159" si="127">I158/$I158</f>
        <v>1</v>
      </c>
    </row>
    <row r="160" spans="1:9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20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20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20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20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128">SUM(B164:H164)</f>
        <v>0</v>
      </c>
    </row>
    <row r="165" spans="1:20" ht="15">
      <c r="A165" s="29" t="s">
        <v>9</v>
      </c>
      <c r="B165" s="44">
        <v>0</v>
      </c>
      <c r="C165" s="44">
        <v>0</v>
      </c>
      <c r="D165" s="44">
        <v>0</v>
      </c>
      <c r="E165" s="44">
        <v>0</v>
      </c>
      <c r="F165" s="457"/>
      <c r="G165" s="44">
        <v>0</v>
      </c>
      <c r="H165" s="45">
        <v>0</v>
      </c>
      <c r="I165" s="40">
        <f t="shared" si="128"/>
        <v>0</v>
      </c>
    </row>
    <row r="166" spans="1:20" ht="15">
      <c r="A166" s="28" t="s">
        <v>10</v>
      </c>
      <c r="B166" s="41">
        <v>0</v>
      </c>
      <c r="C166" s="41">
        <v>0</v>
      </c>
      <c r="D166" s="41">
        <v>124</v>
      </c>
      <c r="E166" s="41">
        <v>0</v>
      </c>
      <c r="F166" s="457"/>
      <c r="G166" s="41">
        <v>0</v>
      </c>
      <c r="H166" s="42">
        <v>0</v>
      </c>
      <c r="I166" s="43">
        <f t="shared" si="128"/>
        <v>124</v>
      </c>
    </row>
    <row r="167" spans="1:20" ht="15">
      <c r="A167" s="29" t="s">
        <v>11</v>
      </c>
      <c r="B167" s="44">
        <v>0</v>
      </c>
      <c r="C167" s="44">
        <v>0</v>
      </c>
      <c r="D167" s="44">
        <v>0</v>
      </c>
      <c r="E167" s="44">
        <v>0</v>
      </c>
      <c r="F167" s="457"/>
      <c r="G167" s="44">
        <v>0</v>
      </c>
      <c r="H167" s="45">
        <v>0</v>
      </c>
      <c r="I167" s="40">
        <f t="shared" si="128"/>
        <v>0</v>
      </c>
    </row>
    <row r="168" spans="1:20" ht="15">
      <c r="A168" s="28" t="s">
        <v>12</v>
      </c>
      <c r="B168" s="41">
        <v>0</v>
      </c>
      <c r="C168" s="41">
        <v>0</v>
      </c>
      <c r="D168" s="41">
        <v>0</v>
      </c>
      <c r="E168" s="41">
        <v>0</v>
      </c>
      <c r="F168" s="457"/>
      <c r="G168" s="41">
        <v>0</v>
      </c>
      <c r="H168" s="42">
        <v>0</v>
      </c>
      <c r="I168" s="43">
        <f t="shared" si="128"/>
        <v>0</v>
      </c>
    </row>
    <row r="169" spans="1:20" ht="15">
      <c r="A169" s="29" t="s">
        <v>13</v>
      </c>
      <c r="B169" s="44">
        <v>0</v>
      </c>
      <c r="C169" s="44">
        <v>0</v>
      </c>
      <c r="D169" s="44">
        <v>0</v>
      </c>
      <c r="E169" s="44">
        <v>0</v>
      </c>
      <c r="F169" s="457"/>
      <c r="G169" s="44">
        <v>0</v>
      </c>
      <c r="H169" s="45">
        <v>0</v>
      </c>
      <c r="I169" s="40">
        <f t="shared" si="128"/>
        <v>0</v>
      </c>
    </row>
    <row r="170" spans="1:20" ht="15">
      <c r="A170" s="28" t="s">
        <v>14</v>
      </c>
      <c r="B170" s="41">
        <v>0</v>
      </c>
      <c r="C170" s="41">
        <v>0</v>
      </c>
      <c r="D170" s="41">
        <v>0</v>
      </c>
      <c r="E170" s="41">
        <v>0.2716021699945031</v>
      </c>
      <c r="F170" s="457"/>
      <c r="G170" s="41">
        <v>0</v>
      </c>
      <c r="H170" s="42">
        <v>0</v>
      </c>
      <c r="I170" s="43">
        <f t="shared" si="128"/>
        <v>0.2716021699945031</v>
      </c>
    </row>
    <row r="171" spans="1:20" ht="15">
      <c r="A171" s="29" t="s">
        <v>15</v>
      </c>
      <c r="B171" s="44">
        <v>0.25123193124104698</v>
      </c>
      <c r="C171" s="44">
        <v>7.8030993618960792E-2</v>
      </c>
      <c r="D171" s="44">
        <v>3.6511370751399914</v>
      </c>
      <c r="E171" s="44">
        <v>0</v>
      </c>
      <c r="F171" s="457"/>
      <c r="G171" s="44">
        <v>0</v>
      </c>
      <c r="H171" s="45">
        <v>0</v>
      </c>
      <c r="I171" s="40">
        <f t="shared" si="128"/>
        <v>3.9803999999999991</v>
      </c>
    </row>
    <row r="172" spans="1:20" ht="15">
      <c r="A172" s="28" t="s">
        <v>16</v>
      </c>
      <c r="B172" s="41">
        <v>41.877525059104414</v>
      </c>
      <c r="C172" s="41">
        <v>0</v>
      </c>
      <c r="D172" s="41">
        <v>104.61991414089557</v>
      </c>
      <c r="E172" s="41">
        <v>0</v>
      </c>
      <c r="F172" s="457"/>
      <c r="G172" s="41">
        <v>0</v>
      </c>
      <c r="H172" s="42">
        <v>0</v>
      </c>
      <c r="I172" s="43">
        <f t="shared" si="128"/>
        <v>146.49743919999997</v>
      </c>
    </row>
    <row r="173" spans="1:20" ht="15">
      <c r="A173" s="29" t="s">
        <v>17</v>
      </c>
      <c r="B173" s="44">
        <v>0</v>
      </c>
      <c r="C173" s="44">
        <v>0</v>
      </c>
      <c r="D173" s="44">
        <v>19.0001</v>
      </c>
      <c r="E173" s="44">
        <v>0</v>
      </c>
      <c r="F173" s="457"/>
      <c r="G173" s="44">
        <v>0</v>
      </c>
      <c r="H173" s="45">
        <v>0</v>
      </c>
      <c r="I173" s="40">
        <f t="shared" si="128"/>
        <v>19.0001</v>
      </c>
    </row>
    <row r="174" spans="1:20" ht="15">
      <c r="A174" s="28" t="s">
        <v>18</v>
      </c>
      <c r="B174" s="41">
        <v>0</v>
      </c>
      <c r="C174" s="41">
        <v>0</v>
      </c>
      <c r="D174" s="41">
        <v>0</v>
      </c>
      <c r="E174" s="41">
        <v>0</v>
      </c>
      <c r="F174" s="457"/>
      <c r="G174" s="41">
        <v>0</v>
      </c>
      <c r="H174" s="42">
        <v>0</v>
      </c>
      <c r="I174" s="43">
        <f t="shared" si="128"/>
        <v>0</v>
      </c>
    </row>
    <row r="175" spans="1:20" ht="15">
      <c r="A175" s="29" t="s">
        <v>139</v>
      </c>
      <c r="B175" s="44">
        <v>22.115900311386042</v>
      </c>
      <c r="C175" s="44">
        <v>11.518698078846898</v>
      </c>
      <c r="D175" s="44">
        <v>383.36540160976705</v>
      </c>
      <c r="E175" s="44">
        <v>0</v>
      </c>
      <c r="F175" s="457"/>
      <c r="G175" s="44">
        <v>0</v>
      </c>
      <c r="H175" s="45">
        <v>0</v>
      </c>
      <c r="I175" s="40">
        <f t="shared" si="128"/>
        <v>417</v>
      </c>
    </row>
    <row r="176" spans="1:20" ht="15">
      <c r="A176" s="28" t="s">
        <v>19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128"/>
        <v>0</v>
      </c>
    </row>
    <row r="177" spans="1:20" ht="15">
      <c r="A177" s="29" t="s">
        <v>20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128"/>
        <v>0</v>
      </c>
    </row>
    <row r="178" spans="1:20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128"/>
        <v>0</v>
      </c>
    </row>
    <row r="179" spans="1:20" ht="15">
      <c r="A179" s="30" t="s">
        <v>56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128"/>
        <v>0</v>
      </c>
    </row>
    <row r="180" spans="1:20" ht="15">
      <c r="A180" s="28" t="s">
        <v>22</v>
      </c>
      <c r="B180" s="41">
        <v>1.0000000000000001E-5</v>
      </c>
      <c r="C180" s="41">
        <v>0</v>
      </c>
      <c r="D180" s="41">
        <v>0</v>
      </c>
      <c r="E180" s="41">
        <v>0</v>
      </c>
      <c r="F180" s="457"/>
      <c r="G180" s="41">
        <v>0</v>
      </c>
      <c r="H180" s="42">
        <v>0</v>
      </c>
      <c r="I180" s="43">
        <f t="shared" si="128"/>
        <v>1.0000000000000001E-5</v>
      </c>
    </row>
    <row r="181" spans="1:20" ht="15">
      <c r="A181" s="30" t="s">
        <v>23</v>
      </c>
      <c r="B181" s="44">
        <v>0</v>
      </c>
      <c r="C181" s="44">
        <v>0</v>
      </c>
      <c r="D181" s="44">
        <v>0</v>
      </c>
      <c r="E181" s="44">
        <v>0</v>
      </c>
      <c r="F181" s="457"/>
      <c r="G181" s="44">
        <v>0</v>
      </c>
      <c r="H181" s="45">
        <v>0</v>
      </c>
      <c r="I181" s="40">
        <f t="shared" si="128"/>
        <v>0</v>
      </c>
    </row>
    <row r="182" spans="1:20" ht="15">
      <c r="A182" s="28" t="s">
        <v>24</v>
      </c>
      <c r="B182" s="41">
        <v>0.01</v>
      </c>
      <c r="C182" s="41">
        <v>0</v>
      </c>
      <c r="D182" s="41">
        <v>0</v>
      </c>
      <c r="E182" s="41">
        <v>0</v>
      </c>
      <c r="F182" s="457"/>
      <c r="G182" s="41">
        <v>0</v>
      </c>
      <c r="H182" s="42">
        <v>0</v>
      </c>
      <c r="I182" s="43">
        <f t="shared" si="128"/>
        <v>0.01</v>
      </c>
    </row>
    <row r="183" spans="1:20" ht="15.75" thickBot="1">
      <c r="A183" s="30" t="s">
        <v>25</v>
      </c>
      <c r="B183" s="44">
        <v>11.123279795902267</v>
      </c>
      <c r="C183" s="44">
        <v>0</v>
      </c>
      <c r="D183" s="44">
        <v>274.983750643191</v>
      </c>
      <c r="E183" s="44">
        <v>289.28498248452007</v>
      </c>
      <c r="F183" s="458"/>
      <c r="G183" s="44">
        <v>25.872560655660255</v>
      </c>
      <c r="H183" s="45">
        <v>82.677826420726419</v>
      </c>
      <c r="I183" s="40">
        <f t="shared" si="128"/>
        <v>683.94239999999991</v>
      </c>
    </row>
    <row r="184" spans="1:20" ht="15">
      <c r="A184" s="31" t="s">
        <v>26</v>
      </c>
      <c r="B184" s="46">
        <f>SUM(B163:B183)</f>
        <v>75.377947097633779</v>
      </c>
      <c r="C184" s="46">
        <f t="shared" ref="C184" si="129">SUM(C163:C183)</f>
        <v>11.596729072465859</v>
      </c>
      <c r="D184" s="46">
        <f t="shared" ref="D184" si="130">SUM(D163:D183)</f>
        <v>909.6203034689936</v>
      </c>
      <c r="E184" s="46">
        <f t="shared" ref="E184" si="131">SUM(E163:E183)</f>
        <v>289.55658465451455</v>
      </c>
      <c r="F184" s="46">
        <f t="shared" ref="F184" si="132">SUM(F163:F183)</f>
        <v>0</v>
      </c>
      <c r="G184" s="46">
        <f t="shared" ref="G184" si="133">SUM(G163:G183)</f>
        <v>25.872560655660255</v>
      </c>
      <c r="H184" s="47">
        <f t="shared" ref="H184" si="134">SUM(H163:H183)</f>
        <v>82.677826420726419</v>
      </c>
      <c r="I184" s="48">
        <f t="shared" ref="I184" si="135">SUM(I163:I183)</f>
        <v>1394.7019513699943</v>
      </c>
    </row>
    <row r="185" spans="1:20" ht="15" thickBot="1">
      <c r="A185" s="32" t="s">
        <v>83</v>
      </c>
      <c r="B185" s="49">
        <f>B184/$I184</f>
        <v>5.4045917856206611E-2</v>
      </c>
      <c r="C185" s="49">
        <f t="shared" ref="C185" si="136">C184/$I184</f>
        <v>8.3148439428758023E-3</v>
      </c>
      <c r="D185" s="49">
        <f t="shared" ref="D185" si="137">D184/$I184</f>
        <v>0.6521969102972055</v>
      </c>
      <c r="E185" s="49">
        <f t="shared" ref="E185" si="138">E184/$I184</f>
        <v>0.20761180148209268</v>
      </c>
      <c r="F185" s="49">
        <f t="shared" ref="F185" si="139">F184/$I184</f>
        <v>0</v>
      </c>
      <c r="G185" s="49">
        <f t="shared" ref="G185" si="140">G184/$I184</f>
        <v>1.8550601890422565E-2</v>
      </c>
      <c r="H185" s="49">
        <f t="shared" ref="H185" si="141">H184/$I184</f>
        <v>5.927992453119698E-2</v>
      </c>
      <c r="I185" s="50">
        <f t="shared" ref="I185" si="142">I184/$I184</f>
        <v>1</v>
      </c>
    </row>
    <row r="186" spans="1:20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20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20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20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20" ht="15">
      <c r="A190" s="28" t="s">
        <v>8</v>
      </c>
      <c r="B190" s="41">
        <v>0</v>
      </c>
      <c r="C190" s="41">
        <v>0</v>
      </c>
      <c r="D190" s="41">
        <v>30</v>
      </c>
      <c r="E190" s="41">
        <v>0</v>
      </c>
      <c r="F190" s="457"/>
      <c r="G190" s="41">
        <v>0</v>
      </c>
      <c r="H190" s="42">
        <v>0</v>
      </c>
      <c r="I190" s="43">
        <f t="shared" ref="I190:I209" si="143">SUM(B190:H190)</f>
        <v>30</v>
      </c>
    </row>
    <row r="191" spans="1:20" ht="15">
      <c r="A191" s="29" t="s">
        <v>9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143"/>
        <v>0</v>
      </c>
    </row>
    <row r="192" spans="1:20" ht="15">
      <c r="A192" s="28" t="s">
        <v>10</v>
      </c>
      <c r="B192" s="41">
        <v>0</v>
      </c>
      <c r="C192" s="41">
        <v>0</v>
      </c>
      <c r="D192" s="41">
        <v>195.01</v>
      </c>
      <c r="E192" s="41">
        <v>0</v>
      </c>
      <c r="F192" s="457"/>
      <c r="G192" s="41">
        <v>0</v>
      </c>
      <c r="H192" s="42">
        <v>0</v>
      </c>
      <c r="I192" s="43">
        <f t="shared" si="143"/>
        <v>195.01</v>
      </c>
    </row>
    <row r="193" spans="1:9" ht="15">
      <c r="A193" s="29" t="s">
        <v>11</v>
      </c>
      <c r="B193" s="44">
        <v>0</v>
      </c>
      <c r="C193" s="44">
        <v>0</v>
      </c>
      <c r="D193" s="44">
        <v>0</v>
      </c>
      <c r="E193" s="44">
        <v>0</v>
      </c>
      <c r="F193" s="457"/>
      <c r="G193" s="44">
        <v>0</v>
      </c>
      <c r="H193" s="45">
        <v>0</v>
      </c>
      <c r="I193" s="40">
        <f t="shared" si="143"/>
        <v>0</v>
      </c>
    </row>
    <row r="194" spans="1:9" ht="15">
      <c r="A194" s="28" t="s">
        <v>12</v>
      </c>
      <c r="B194" s="41">
        <v>0</v>
      </c>
      <c r="C194" s="41">
        <v>0</v>
      </c>
      <c r="D194" s="41">
        <v>0</v>
      </c>
      <c r="E194" s="41">
        <v>0</v>
      </c>
      <c r="F194" s="457"/>
      <c r="G194" s="41">
        <v>0</v>
      </c>
      <c r="H194" s="42">
        <v>0</v>
      </c>
      <c r="I194" s="43">
        <f t="shared" si="143"/>
        <v>0</v>
      </c>
    </row>
    <row r="195" spans="1:9" ht="15">
      <c r="A195" s="29" t="s">
        <v>13</v>
      </c>
      <c r="B195" s="44">
        <v>0</v>
      </c>
      <c r="C195" s="44">
        <v>0</v>
      </c>
      <c r="D195" s="44">
        <v>0</v>
      </c>
      <c r="E195" s="44">
        <v>0</v>
      </c>
      <c r="F195" s="457"/>
      <c r="G195" s="44">
        <v>0</v>
      </c>
      <c r="H195" s="45">
        <v>0</v>
      </c>
      <c r="I195" s="40">
        <f t="shared" si="143"/>
        <v>0</v>
      </c>
    </row>
    <row r="196" spans="1:9" ht="15">
      <c r="A196" s="28" t="s">
        <v>14</v>
      </c>
      <c r="B196" s="41">
        <v>0</v>
      </c>
      <c r="C196" s="41">
        <v>0</v>
      </c>
      <c r="D196" s="41">
        <v>0</v>
      </c>
      <c r="E196" s="41">
        <v>2.0024242214259336</v>
      </c>
      <c r="F196" s="457"/>
      <c r="G196" s="41">
        <v>0</v>
      </c>
      <c r="H196" s="42">
        <v>0</v>
      </c>
      <c r="I196" s="43">
        <f t="shared" si="143"/>
        <v>2.0024242214259336</v>
      </c>
    </row>
    <row r="197" spans="1:9" ht="15">
      <c r="A197" s="29" t="s">
        <v>15</v>
      </c>
      <c r="B197" s="44">
        <v>0.13507093077475646</v>
      </c>
      <c r="C197" s="44">
        <v>4.195214710696818E-2</v>
      </c>
      <c r="D197" s="44">
        <v>1.9629769221182753</v>
      </c>
      <c r="E197" s="44">
        <v>0</v>
      </c>
      <c r="F197" s="457"/>
      <c r="G197" s="44">
        <v>0</v>
      </c>
      <c r="H197" s="45">
        <v>0</v>
      </c>
      <c r="I197" s="40">
        <f t="shared" si="143"/>
        <v>2.14</v>
      </c>
    </row>
    <row r="198" spans="1:9" ht="15">
      <c r="A198" s="28" t="s">
        <v>16</v>
      </c>
      <c r="B198" s="41">
        <v>82.164286451863191</v>
      </c>
      <c r="C198" s="41">
        <v>36.503901081009033</v>
      </c>
      <c r="D198" s="41">
        <v>1659.141404067128</v>
      </c>
      <c r="E198" s="41">
        <v>0</v>
      </c>
      <c r="F198" s="457"/>
      <c r="G198" s="41">
        <v>0</v>
      </c>
      <c r="H198" s="42">
        <v>0</v>
      </c>
      <c r="I198" s="43">
        <f t="shared" si="143"/>
        <v>1777.8095916000002</v>
      </c>
    </row>
    <row r="199" spans="1:9" ht="15">
      <c r="A199" s="29" t="s">
        <v>17</v>
      </c>
      <c r="B199" s="44">
        <v>1.4572288590902576</v>
      </c>
      <c r="C199" s="44">
        <v>0</v>
      </c>
      <c r="D199" s="44">
        <v>10.542771140909743</v>
      </c>
      <c r="E199" s="44">
        <v>0</v>
      </c>
      <c r="F199" s="457"/>
      <c r="G199" s="44">
        <v>0</v>
      </c>
      <c r="H199" s="45">
        <v>0</v>
      </c>
      <c r="I199" s="40">
        <f t="shared" si="143"/>
        <v>12</v>
      </c>
    </row>
    <row r="200" spans="1:9" ht="15">
      <c r="A200" s="28" t="s">
        <v>18</v>
      </c>
      <c r="B200" s="41">
        <v>0</v>
      </c>
      <c r="C200" s="41">
        <v>0</v>
      </c>
      <c r="D200" s="41">
        <v>248.001</v>
      </c>
      <c r="E200" s="41">
        <v>0</v>
      </c>
      <c r="F200" s="457"/>
      <c r="G200" s="41">
        <v>0</v>
      </c>
      <c r="H200" s="42">
        <v>0</v>
      </c>
      <c r="I200" s="43">
        <f t="shared" si="143"/>
        <v>248.001</v>
      </c>
    </row>
    <row r="201" spans="1:9" ht="15">
      <c r="A201" s="29" t="s">
        <v>139</v>
      </c>
      <c r="B201" s="44">
        <v>78.871832025415117</v>
      </c>
      <c r="C201" s="44">
        <v>4.2374970185497967</v>
      </c>
      <c r="D201" s="44">
        <v>441.24521312671493</v>
      </c>
      <c r="E201" s="44">
        <v>33.645457829320186</v>
      </c>
      <c r="F201" s="457"/>
      <c r="G201" s="44">
        <v>0</v>
      </c>
      <c r="H201" s="45">
        <v>0</v>
      </c>
      <c r="I201" s="40">
        <f t="shared" si="143"/>
        <v>558.00000000000011</v>
      </c>
    </row>
    <row r="202" spans="1:9" ht="15">
      <c r="A202" s="28" t="s">
        <v>19</v>
      </c>
      <c r="B202" s="41">
        <v>0</v>
      </c>
      <c r="C202" s="41">
        <v>0</v>
      </c>
      <c r="D202" s="41">
        <v>0</v>
      </c>
      <c r="E202" s="41">
        <v>0</v>
      </c>
      <c r="F202" s="457"/>
      <c r="G202" s="41">
        <v>0</v>
      </c>
      <c r="H202" s="42">
        <v>0</v>
      </c>
      <c r="I202" s="43">
        <f t="shared" si="143"/>
        <v>0</v>
      </c>
    </row>
    <row r="203" spans="1:9" ht="15">
      <c r="A203" s="29" t="s">
        <v>20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143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143"/>
        <v>0</v>
      </c>
    </row>
    <row r="205" spans="1:9" ht="15">
      <c r="A205" s="30" t="s">
        <v>56</v>
      </c>
      <c r="B205" s="44">
        <v>0.01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143"/>
        <v>0.01</v>
      </c>
    </row>
    <row r="206" spans="1:9" ht="15">
      <c r="A206" s="28" t="s">
        <v>22</v>
      </c>
      <c r="B206" s="41">
        <v>0</v>
      </c>
      <c r="C206" s="41">
        <v>0</v>
      </c>
      <c r="D206" s="41">
        <v>0.01</v>
      </c>
      <c r="E206" s="41">
        <v>0</v>
      </c>
      <c r="F206" s="457"/>
      <c r="G206" s="41">
        <v>0</v>
      </c>
      <c r="H206" s="42">
        <v>0</v>
      </c>
      <c r="I206" s="43">
        <f t="shared" si="143"/>
        <v>0.01</v>
      </c>
    </row>
    <row r="207" spans="1:9" ht="15">
      <c r="A207" s="30" t="s">
        <v>23</v>
      </c>
      <c r="B207" s="44">
        <v>0</v>
      </c>
      <c r="C207" s="44">
        <v>0</v>
      </c>
      <c r="D207" s="44">
        <v>0</v>
      </c>
      <c r="E207" s="44">
        <v>0</v>
      </c>
      <c r="F207" s="457"/>
      <c r="G207" s="44">
        <v>0</v>
      </c>
      <c r="H207" s="45">
        <v>0</v>
      </c>
      <c r="I207" s="40">
        <f t="shared" si="143"/>
        <v>0</v>
      </c>
    </row>
    <row r="208" spans="1:9" ht="15">
      <c r="A208" s="28" t="s">
        <v>24</v>
      </c>
      <c r="B208" s="41">
        <v>5.2354000000000012</v>
      </c>
      <c r="C208" s="41">
        <v>0</v>
      </c>
      <c r="D208" s="41">
        <v>0</v>
      </c>
      <c r="E208" s="41">
        <v>0</v>
      </c>
      <c r="F208" s="457"/>
      <c r="G208" s="41">
        <v>0</v>
      </c>
      <c r="H208" s="42">
        <v>0</v>
      </c>
      <c r="I208" s="43">
        <f t="shared" si="143"/>
        <v>5.2354000000000012</v>
      </c>
    </row>
    <row r="209" spans="1:20" ht="15.75" thickBot="1">
      <c r="A209" s="30" t="s">
        <v>25</v>
      </c>
      <c r="B209" s="44">
        <v>1.5199809630878576</v>
      </c>
      <c r="C209" s="44">
        <v>0.5367719586986518</v>
      </c>
      <c r="D209" s="44">
        <v>407.00411257294411</v>
      </c>
      <c r="E209" s="44">
        <v>279.46044350763873</v>
      </c>
      <c r="F209" s="458"/>
      <c r="G209" s="44">
        <v>21.863001131796853</v>
      </c>
      <c r="H209" s="45">
        <v>1.3212898658339149</v>
      </c>
      <c r="I209" s="40">
        <f t="shared" si="143"/>
        <v>711.70560000000012</v>
      </c>
    </row>
    <row r="210" spans="1:20" ht="15">
      <c r="A210" s="31" t="s">
        <v>26</v>
      </c>
      <c r="B210" s="46">
        <f>SUM(B189:B209)</f>
        <v>169.39379923023117</v>
      </c>
      <c r="C210" s="46">
        <f t="shared" ref="C210" si="144">SUM(C189:C209)</f>
        <v>41.320122205364449</v>
      </c>
      <c r="D210" s="46">
        <f t="shared" ref="D210" si="145">SUM(D189:D209)</f>
        <v>2992.9174778298152</v>
      </c>
      <c r="E210" s="46">
        <f t="shared" ref="E210" si="146">SUM(E189:E209)</f>
        <v>315.10832555838488</v>
      </c>
      <c r="F210" s="46">
        <f t="shared" ref="F210" si="147">SUM(F189:F209)</f>
        <v>0</v>
      </c>
      <c r="G210" s="46">
        <f t="shared" ref="G210" si="148">SUM(G189:G209)</f>
        <v>21.863001131796853</v>
      </c>
      <c r="H210" s="47">
        <f t="shared" ref="H210" si="149">SUM(H189:H209)</f>
        <v>1.3212898658339149</v>
      </c>
      <c r="I210" s="48">
        <f t="shared" ref="I210" si="150">SUM(I189:I209)</f>
        <v>3541.924015821427</v>
      </c>
    </row>
    <row r="211" spans="1:20" ht="15" thickBot="1">
      <c r="A211" s="32" t="s">
        <v>83</v>
      </c>
      <c r="B211" s="49">
        <f>B210/$I210</f>
        <v>4.7825362281507362E-2</v>
      </c>
      <c r="C211" s="49">
        <f t="shared" ref="C211" si="151">C210/$I210</f>
        <v>1.1666010343754276E-2</v>
      </c>
      <c r="D211" s="49">
        <f t="shared" ref="D211" si="152">D210/$I210</f>
        <v>0.84499765225361878</v>
      </c>
      <c r="E211" s="49">
        <f t="shared" ref="E211" si="153">E210/$I210</f>
        <v>8.8965297999287082E-2</v>
      </c>
      <c r="F211" s="49">
        <f t="shared" ref="F211" si="154">F210/$I210</f>
        <v>0</v>
      </c>
      <c r="G211" s="49">
        <f t="shared" ref="G211" si="155">G210/$I210</f>
        <v>6.1726341485974778E-3</v>
      </c>
      <c r="H211" s="49">
        <f t="shared" ref="H211" si="156">H210/$I210</f>
        <v>3.7304297323484148E-4</v>
      </c>
      <c r="I211" s="50">
        <f t="shared" ref="I211" si="157">I210/$I210</f>
        <v>1</v>
      </c>
    </row>
    <row r="212" spans="1:20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20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20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20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20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158">SUM(B216:H216)</f>
        <v>0</v>
      </c>
    </row>
    <row r="217" spans="1:20" ht="15">
      <c r="A217" s="29" t="s">
        <v>9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158"/>
        <v>0</v>
      </c>
    </row>
    <row r="218" spans="1:20" ht="15">
      <c r="A218" s="28" t="s">
        <v>10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158"/>
        <v>0</v>
      </c>
    </row>
    <row r="219" spans="1:20" ht="15">
      <c r="A219" s="29" t="s">
        <v>11</v>
      </c>
      <c r="B219" s="44">
        <v>0</v>
      </c>
      <c r="C219" s="44">
        <v>0</v>
      </c>
      <c r="D219" s="44">
        <v>0</v>
      </c>
      <c r="E219" s="44">
        <v>0</v>
      </c>
      <c r="F219" s="457"/>
      <c r="G219" s="44">
        <v>0</v>
      </c>
      <c r="H219" s="45">
        <v>0</v>
      </c>
      <c r="I219" s="40">
        <f t="shared" si="158"/>
        <v>0</v>
      </c>
    </row>
    <row r="220" spans="1:20" ht="15">
      <c r="A220" s="28" t="s">
        <v>12</v>
      </c>
      <c r="B220" s="41">
        <v>0</v>
      </c>
      <c r="C220" s="41">
        <v>0</v>
      </c>
      <c r="D220" s="41">
        <v>0</v>
      </c>
      <c r="E220" s="41">
        <v>0.37818577648562485</v>
      </c>
      <c r="F220" s="457"/>
      <c r="G220" s="41">
        <v>0</v>
      </c>
      <c r="H220" s="42">
        <v>0</v>
      </c>
      <c r="I220" s="43">
        <f t="shared" si="158"/>
        <v>0.37818577648562485</v>
      </c>
    </row>
    <row r="221" spans="1:20" ht="15">
      <c r="A221" s="29" t="s">
        <v>13</v>
      </c>
      <c r="B221" s="44">
        <v>0</v>
      </c>
      <c r="C221" s="44">
        <v>0</v>
      </c>
      <c r="D221" s="44">
        <v>0</v>
      </c>
      <c r="E221" s="44">
        <v>0</v>
      </c>
      <c r="F221" s="457"/>
      <c r="G221" s="44">
        <v>0</v>
      </c>
      <c r="H221" s="45">
        <v>0</v>
      </c>
      <c r="I221" s="40">
        <f t="shared" si="158"/>
        <v>0</v>
      </c>
    </row>
    <row r="222" spans="1:20" ht="15">
      <c r="A222" s="28" t="s">
        <v>14</v>
      </c>
      <c r="B222" s="41">
        <v>0</v>
      </c>
      <c r="C222" s="41">
        <v>0</v>
      </c>
      <c r="D222" s="41">
        <v>0</v>
      </c>
      <c r="E222" s="41">
        <v>2.6007378251094302E-4</v>
      </c>
      <c r="F222" s="457"/>
      <c r="G222" s="41">
        <v>0</v>
      </c>
      <c r="H222" s="42">
        <v>0</v>
      </c>
      <c r="I222" s="43">
        <f t="shared" si="158"/>
        <v>2.6007378251094302E-4</v>
      </c>
    </row>
    <row r="223" spans="1:20" ht="15">
      <c r="A223" s="29" t="s">
        <v>15</v>
      </c>
      <c r="B223" s="44">
        <v>1E-4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158"/>
        <v>1E-4</v>
      </c>
    </row>
    <row r="224" spans="1:20" ht="15">
      <c r="A224" s="28" t="s">
        <v>16</v>
      </c>
      <c r="B224" s="41">
        <v>0</v>
      </c>
      <c r="C224" s="41">
        <v>0</v>
      </c>
      <c r="D224" s="41">
        <v>11.234883600000002</v>
      </c>
      <c r="E224" s="41">
        <v>0</v>
      </c>
      <c r="F224" s="457"/>
      <c r="G224" s="41">
        <v>0</v>
      </c>
      <c r="H224" s="42">
        <v>0</v>
      </c>
      <c r="I224" s="43">
        <f t="shared" si="158"/>
        <v>11.234883600000002</v>
      </c>
    </row>
    <row r="225" spans="1:9" ht="15">
      <c r="A225" s="29" t="s">
        <v>17</v>
      </c>
      <c r="B225" s="44">
        <v>18.76098399019353</v>
      </c>
      <c r="C225" s="44">
        <v>0</v>
      </c>
      <c r="D225" s="44">
        <v>74.31159875190373</v>
      </c>
      <c r="E225" s="44">
        <v>3.9274172579027526</v>
      </c>
      <c r="F225" s="457"/>
      <c r="G225" s="44">
        <v>0</v>
      </c>
      <c r="H225" s="45">
        <v>0</v>
      </c>
      <c r="I225" s="40">
        <f t="shared" si="158"/>
        <v>97.000000000000014</v>
      </c>
    </row>
    <row r="226" spans="1:9" ht="15">
      <c r="A226" s="28" t="s">
        <v>18</v>
      </c>
      <c r="B226" s="41">
        <v>0</v>
      </c>
      <c r="C226" s="41">
        <v>0</v>
      </c>
      <c r="D226" s="41">
        <v>0</v>
      </c>
      <c r="E226" s="41">
        <v>0</v>
      </c>
      <c r="F226" s="457"/>
      <c r="G226" s="41">
        <v>0</v>
      </c>
      <c r="H226" s="42">
        <v>0</v>
      </c>
      <c r="I226" s="43">
        <f t="shared" si="158"/>
        <v>0</v>
      </c>
    </row>
    <row r="227" spans="1:9" ht="15">
      <c r="A227" s="29" t="s">
        <v>139</v>
      </c>
      <c r="B227" s="44">
        <v>6.3820914784608069</v>
      </c>
      <c r="C227" s="44">
        <v>0</v>
      </c>
      <c r="D227" s="44">
        <v>3.0136445569178743</v>
      </c>
      <c r="E227" s="44">
        <v>6.6042639646213193</v>
      </c>
      <c r="F227" s="457"/>
      <c r="G227" s="44">
        <v>0</v>
      </c>
      <c r="H227" s="45">
        <v>0</v>
      </c>
      <c r="I227" s="40">
        <f t="shared" si="158"/>
        <v>16</v>
      </c>
    </row>
    <row r="228" spans="1:9" ht="15">
      <c r="A228" s="28" t="s">
        <v>19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158"/>
        <v>0</v>
      </c>
    </row>
    <row r="229" spans="1:9" ht="15">
      <c r="A229" s="29" t="s">
        <v>20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158"/>
        <v>0</v>
      </c>
    </row>
    <row r="230" spans="1:9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158"/>
        <v>0</v>
      </c>
    </row>
    <row r="231" spans="1:9" ht="15">
      <c r="A231" s="30" t="s">
        <v>56</v>
      </c>
      <c r="B231" s="44">
        <v>0.01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158"/>
        <v>0.01</v>
      </c>
    </row>
    <row r="232" spans="1:9" ht="15">
      <c r="A232" s="28" t="s">
        <v>22</v>
      </c>
      <c r="B232" s="41">
        <v>0.01</v>
      </c>
      <c r="C232" s="41">
        <v>0</v>
      </c>
      <c r="D232" s="41">
        <v>0</v>
      </c>
      <c r="E232" s="41">
        <v>0</v>
      </c>
      <c r="F232" s="457"/>
      <c r="G232" s="41">
        <v>0</v>
      </c>
      <c r="H232" s="42">
        <v>0</v>
      </c>
      <c r="I232" s="43">
        <f t="shared" si="158"/>
        <v>0.01</v>
      </c>
    </row>
    <row r="233" spans="1:9" ht="15">
      <c r="A233" s="30" t="s">
        <v>23</v>
      </c>
      <c r="B233" s="44">
        <v>0.01</v>
      </c>
      <c r="C233" s="44">
        <v>0</v>
      </c>
      <c r="D233" s="44">
        <v>0</v>
      </c>
      <c r="E233" s="44">
        <v>0</v>
      </c>
      <c r="F233" s="457"/>
      <c r="G233" s="44">
        <v>0</v>
      </c>
      <c r="H233" s="45">
        <v>0</v>
      </c>
      <c r="I233" s="40">
        <f t="shared" si="158"/>
        <v>0.01</v>
      </c>
    </row>
    <row r="234" spans="1:9" ht="15">
      <c r="A234" s="28" t="s">
        <v>24</v>
      </c>
      <c r="B234" s="41">
        <v>0.31602404991491778</v>
      </c>
      <c r="C234" s="41">
        <v>0</v>
      </c>
      <c r="D234" s="41">
        <v>7.2775950085082253E-2</v>
      </c>
      <c r="E234" s="41">
        <v>0</v>
      </c>
      <c r="F234" s="457"/>
      <c r="G234" s="41">
        <v>0</v>
      </c>
      <c r="H234" s="42">
        <v>0</v>
      </c>
      <c r="I234" s="43">
        <f t="shared" si="158"/>
        <v>0.38880000000000003</v>
      </c>
    </row>
    <row r="235" spans="1:9" ht="15.75" thickBot="1">
      <c r="A235" s="30" t="s">
        <v>25</v>
      </c>
      <c r="B235" s="44">
        <v>3.9765376260768766</v>
      </c>
      <c r="C235" s="44">
        <v>0</v>
      </c>
      <c r="D235" s="44">
        <v>14.652665588859405</v>
      </c>
      <c r="E235" s="44">
        <v>10.852772207052986</v>
      </c>
      <c r="F235" s="458"/>
      <c r="G235" s="44">
        <v>3.2767252045921058</v>
      </c>
      <c r="H235" s="45">
        <v>0.38289937341862335</v>
      </c>
      <c r="I235" s="40">
        <f t="shared" si="158"/>
        <v>33.141599999999997</v>
      </c>
    </row>
    <row r="236" spans="1:9" ht="15">
      <c r="A236" s="31" t="s">
        <v>26</v>
      </c>
      <c r="B236" s="46">
        <f>SUM(B215:B235)</f>
        <v>29.465737144646138</v>
      </c>
      <c r="C236" s="46">
        <f t="shared" ref="C236" si="159">SUM(C215:C235)</f>
        <v>0</v>
      </c>
      <c r="D236" s="46">
        <f t="shared" ref="D236" si="160">SUM(D215:D235)</f>
        <v>103.2855684477661</v>
      </c>
      <c r="E236" s="46">
        <f t="shared" ref="E236" si="161">SUM(E215:E235)</f>
        <v>21.762899279845193</v>
      </c>
      <c r="F236" s="46">
        <f t="shared" ref="F236" si="162">SUM(F215:F235)</f>
        <v>0</v>
      </c>
      <c r="G236" s="46">
        <f t="shared" ref="G236" si="163">SUM(G215:G235)</f>
        <v>3.2767252045921058</v>
      </c>
      <c r="H236" s="47">
        <f t="shared" ref="H236" si="164">SUM(H215:H235)</f>
        <v>0.38289937341862335</v>
      </c>
      <c r="I236" s="48">
        <f t="shared" ref="I236" si="165">SUM(I215:I235)</f>
        <v>158.17382945026816</v>
      </c>
    </row>
    <row r="237" spans="1:9" ht="15" thickBot="1">
      <c r="A237" s="32" t="s">
        <v>83</v>
      </c>
      <c r="B237" s="49">
        <f>B236/$I236</f>
        <v>0.18628705675935181</v>
      </c>
      <c r="C237" s="49">
        <f t="shared" ref="C237" si="166">C236/$I236</f>
        <v>0</v>
      </c>
      <c r="D237" s="49">
        <f t="shared" ref="D237" si="167">D236/$I236</f>
        <v>0.65298772120985016</v>
      </c>
      <c r="E237" s="49">
        <f t="shared" ref="E237" si="168">E236/$I236</f>
        <v>0.13758849586864003</v>
      </c>
      <c r="F237" s="49">
        <f t="shared" ref="F237" si="169">F236/$I236</f>
        <v>0</v>
      </c>
      <c r="G237" s="49">
        <f t="shared" ref="G237" si="170">G236/$I236</f>
        <v>2.0715975683084472E-2</v>
      </c>
      <c r="H237" s="49">
        <f t="shared" ref="H237" si="171">H236/$I236</f>
        <v>2.4207504790734785E-3</v>
      </c>
      <c r="I237" s="50">
        <f t="shared" ref="I237" si="172">I236/$I236</f>
        <v>1</v>
      </c>
    </row>
    <row r="238" spans="1:9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9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53" ht="15">
      <c r="A241" s="27" t="s">
        <v>7</v>
      </c>
      <c r="B241" s="38">
        <v>0</v>
      </c>
      <c r="C241" s="38">
        <v>0</v>
      </c>
      <c r="D241" s="38">
        <v>8.0009999999999994</v>
      </c>
      <c r="E241" s="38">
        <v>0</v>
      </c>
      <c r="F241" s="456"/>
      <c r="G241" s="38">
        <v>0</v>
      </c>
      <c r="H241" s="39">
        <v>0</v>
      </c>
      <c r="I241" s="40">
        <f>SUM(B241:H241)</f>
        <v>8.0009999999999994</v>
      </c>
    </row>
    <row r="242" spans="1:53" ht="15">
      <c r="A242" s="28" t="s">
        <v>8</v>
      </c>
      <c r="B242" s="41">
        <v>0</v>
      </c>
      <c r="C242" s="41">
        <v>0</v>
      </c>
      <c r="D242" s="41">
        <v>1E-3</v>
      </c>
      <c r="E242" s="41">
        <v>0</v>
      </c>
      <c r="F242" s="457"/>
      <c r="G242" s="41">
        <v>0</v>
      </c>
      <c r="H242" s="42">
        <v>0</v>
      </c>
      <c r="I242" s="43">
        <f t="shared" ref="I242:I261" si="173">SUM(B242:H242)</f>
        <v>1E-3</v>
      </c>
    </row>
    <row r="243" spans="1:53" ht="15">
      <c r="A243" s="29" t="s">
        <v>9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173"/>
        <v>0</v>
      </c>
    </row>
    <row r="244" spans="1:53" ht="15">
      <c r="A244" s="28" t="s">
        <v>10</v>
      </c>
      <c r="B244" s="41">
        <v>0</v>
      </c>
      <c r="C244" s="41">
        <v>0</v>
      </c>
      <c r="D244" s="41">
        <v>3</v>
      </c>
      <c r="E244" s="41">
        <v>0</v>
      </c>
      <c r="F244" s="457"/>
      <c r="G244" s="41">
        <v>0</v>
      </c>
      <c r="H244" s="42">
        <v>0</v>
      </c>
      <c r="I244" s="43">
        <f t="shared" si="173"/>
        <v>3</v>
      </c>
    </row>
    <row r="245" spans="1:53" ht="15">
      <c r="A245" s="29" t="s">
        <v>11</v>
      </c>
      <c r="B245" s="44">
        <v>0</v>
      </c>
      <c r="C245" s="44">
        <v>0</v>
      </c>
      <c r="D245" s="44">
        <v>0</v>
      </c>
      <c r="E245" s="44">
        <v>0</v>
      </c>
      <c r="F245" s="457"/>
      <c r="G245" s="44">
        <v>0</v>
      </c>
      <c r="H245" s="45">
        <v>0</v>
      </c>
      <c r="I245" s="40">
        <f t="shared" si="173"/>
        <v>0</v>
      </c>
    </row>
    <row r="246" spans="1:53" ht="15">
      <c r="A246" s="28" t="s">
        <v>12</v>
      </c>
      <c r="B246" s="41">
        <v>0</v>
      </c>
      <c r="C246" s="41">
        <v>0</v>
      </c>
      <c r="D246" s="41">
        <v>0</v>
      </c>
      <c r="E246" s="41">
        <v>8.3562293302536131E-2</v>
      </c>
      <c r="F246" s="457"/>
      <c r="G246" s="41">
        <v>0</v>
      </c>
      <c r="H246" s="42">
        <v>0</v>
      </c>
      <c r="I246" s="43">
        <f t="shared" si="173"/>
        <v>8.3562293302536131E-2</v>
      </c>
    </row>
    <row r="247" spans="1:53" ht="15">
      <c r="A247" s="29" t="s">
        <v>13</v>
      </c>
      <c r="B247" s="44">
        <v>0</v>
      </c>
      <c r="C247" s="44">
        <v>0</v>
      </c>
      <c r="D247" s="44">
        <v>0.01</v>
      </c>
      <c r="E247" s="44">
        <v>0</v>
      </c>
      <c r="F247" s="457"/>
      <c r="G247" s="44">
        <v>0</v>
      </c>
      <c r="H247" s="45">
        <v>0</v>
      </c>
      <c r="I247" s="40">
        <f t="shared" si="173"/>
        <v>0.01</v>
      </c>
    </row>
    <row r="248" spans="1:53" ht="15">
      <c r="A248" s="28" t="s">
        <v>14</v>
      </c>
      <c r="B248" s="41">
        <v>0</v>
      </c>
      <c r="C248" s="41">
        <v>0</v>
      </c>
      <c r="D248" s="41">
        <v>0</v>
      </c>
      <c r="E248" s="41">
        <v>0.56952322299343405</v>
      </c>
      <c r="F248" s="457"/>
      <c r="G248" s="41">
        <v>0</v>
      </c>
      <c r="H248" s="42">
        <v>0</v>
      </c>
      <c r="I248" s="43">
        <f t="shared" si="173"/>
        <v>0.56952322299343405</v>
      </c>
    </row>
    <row r="249" spans="1:53" ht="15">
      <c r="A249" s="29" t="s">
        <v>15</v>
      </c>
      <c r="B249" s="44">
        <v>14.921638302107139</v>
      </c>
      <c r="C249" s="44">
        <v>3.2673244249050375E-2</v>
      </c>
      <c r="D249" s="44">
        <v>7.9436884536438095</v>
      </c>
      <c r="E249" s="44">
        <v>0</v>
      </c>
      <c r="F249" s="457"/>
      <c r="G249" s="44">
        <v>0</v>
      </c>
      <c r="H249" s="45">
        <v>0</v>
      </c>
      <c r="I249" s="40">
        <f t="shared" si="173"/>
        <v>22.898</v>
      </c>
    </row>
    <row r="250" spans="1:53" ht="15">
      <c r="A250" s="28" t="s">
        <v>16</v>
      </c>
      <c r="B250" s="41">
        <v>183.92310208649221</v>
      </c>
      <c r="C250" s="41">
        <v>9.2645400678327571E-4</v>
      </c>
      <c r="D250" s="41">
        <v>51.686379859501017</v>
      </c>
      <c r="E250" s="41">
        <v>0</v>
      </c>
      <c r="F250" s="457"/>
      <c r="G250" s="41">
        <v>0</v>
      </c>
      <c r="H250" s="42">
        <v>0</v>
      </c>
      <c r="I250" s="43">
        <f t="shared" si="173"/>
        <v>235.61040840000001</v>
      </c>
    </row>
    <row r="251" spans="1:53" ht="15">
      <c r="A251" s="29" t="s">
        <v>17</v>
      </c>
      <c r="B251" s="44">
        <v>16.651421123241086</v>
      </c>
      <c r="C251" s="44">
        <v>0</v>
      </c>
      <c r="D251" s="44">
        <v>40.439420543401368</v>
      </c>
      <c r="E251" s="44">
        <v>0.90915833335753815</v>
      </c>
      <c r="F251" s="457"/>
      <c r="G251" s="44">
        <v>0</v>
      </c>
      <c r="H251" s="45">
        <v>0</v>
      </c>
      <c r="I251" s="40">
        <f t="shared" si="173"/>
        <v>57.999999999999993</v>
      </c>
    </row>
    <row r="252" spans="1:53" ht="15">
      <c r="A252" s="28" t="s">
        <v>18</v>
      </c>
      <c r="B252" s="41">
        <v>0</v>
      </c>
      <c r="C252" s="41">
        <v>0</v>
      </c>
      <c r="D252" s="41">
        <v>0</v>
      </c>
      <c r="E252" s="41">
        <v>0</v>
      </c>
      <c r="F252" s="457"/>
      <c r="G252" s="41">
        <v>0</v>
      </c>
      <c r="H252" s="42">
        <v>0</v>
      </c>
      <c r="I252" s="43">
        <f t="shared" si="173"/>
        <v>0</v>
      </c>
    </row>
    <row r="253" spans="1:53" ht="15">
      <c r="A253" s="29" t="s">
        <v>139</v>
      </c>
      <c r="B253" s="44">
        <v>149.42490600250082</v>
      </c>
      <c r="C253" s="44">
        <v>10.165291210742206</v>
      </c>
      <c r="D253" s="44">
        <v>136.40980278675696</v>
      </c>
      <c r="E253" s="44">
        <v>0</v>
      </c>
      <c r="F253" s="457"/>
      <c r="G253" s="44">
        <v>0</v>
      </c>
      <c r="H253" s="45">
        <v>0</v>
      </c>
      <c r="I253" s="40">
        <f t="shared" si="173"/>
        <v>296</v>
      </c>
    </row>
    <row r="254" spans="1:53" ht="15">
      <c r="A254" s="28" t="s">
        <v>19</v>
      </c>
      <c r="B254" s="41">
        <v>0</v>
      </c>
      <c r="C254" s="41">
        <v>0</v>
      </c>
      <c r="D254" s="41">
        <v>0</v>
      </c>
      <c r="E254" s="41">
        <v>0</v>
      </c>
      <c r="F254" s="457"/>
      <c r="G254" s="41">
        <v>0</v>
      </c>
      <c r="H254" s="42">
        <v>0</v>
      </c>
      <c r="I254" s="43">
        <f t="shared" si="173"/>
        <v>0</v>
      </c>
    </row>
    <row r="255" spans="1:53" ht="15">
      <c r="A255" s="29" t="s">
        <v>20</v>
      </c>
      <c r="B255" s="44">
        <v>0</v>
      </c>
      <c r="C255" s="44">
        <v>0</v>
      </c>
      <c r="D255" s="44">
        <v>0</v>
      </c>
      <c r="E255" s="44">
        <v>0</v>
      </c>
      <c r="F255" s="457"/>
      <c r="G255" s="44">
        <v>0</v>
      </c>
      <c r="H255" s="45">
        <v>0</v>
      </c>
      <c r="I255" s="40">
        <f t="shared" si="173"/>
        <v>0</v>
      </c>
    </row>
    <row r="256" spans="1:53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173"/>
        <v>0</v>
      </c>
    </row>
    <row r="257" spans="1:20" ht="15">
      <c r="A257" s="30" t="s">
        <v>56</v>
      </c>
      <c r="B257" s="44">
        <v>1E-3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173"/>
        <v>1E-3</v>
      </c>
    </row>
    <row r="258" spans="1:20" ht="15">
      <c r="A258" s="28" t="s">
        <v>22</v>
      </c>
      <c r="B258" s="41">
        <v>1E-3</v>
      </c>
      <c r="C258" s="41">
        <v>0</v>
      </c>
      <c r="D258" s="41">
        <v>0</v>
      </c>
      <c r="E258" s="41">
        <v>0</v>
      </c>
      <c r="F258" s="457"/>
      <c r="G258" s="41">
        <v>0</v>
      </c>
      <c r="H258" s="42">
        <v>0</v>
      </c>
      <c r="I258" s="43">
        <f t="shared" si="173"/>
        <v>1E-3</v>
      </c>
    </row>
    <row r="259" spans="1:20" ht="15">
      <c r="A259" s="30" t="s">
        <v>23</v>
      </c>
      <c r="B259" s="44">
        <v>1E-3</v>
      </c>
      <c r="C259" s="44">
        <v>0</v>
      </c>
      <c r="D259" s="44">
        <v>0</v>
      </c>
      <c r="E259" s="44">
        <v>0</v>
      </c>
      <c r="F259" s="457"/>
      <c r="G259" s="44">
        <v>0</v>
      </c>
      <c r="H259" s="45">
        <v>0</v>
      </c>
      <c r="I259" s="40">
        <f t="shared" si="173"/>
        <v>1E-3</v>
      </c>
    </row>
    <row r="260" spans="1:20" ht="15">
      <c r="A260" s="28" t="s">
        <v>24</v>
      </c>
      <c r="B260" s="41">
        <v>12.445490787882321</v>
      </c>
      <c r="C260" s="41">
        <v>0</v>
      </c>
      <c r="D260" s="41">
        <v>0.22290921211767784</v>
      </c>
      <c r="E260" s="41">
        <v>0</v>
      </c>
      <c r="F260" s="457"/>
      <c r="G260" s="41">
        <v>0</v>
      </c>
      <c r="H260" s="42">
        <v>0</v>
      </c>
      <c r="I260" s="43">
        <f t="shared" si="173"/>
        <v>12.668399999999998</v>
      </c>
    </row>
    <row r="261" spans="1:20" ht="15.75" thickBot="1">
      <c r="A261" s="30" t="s">
        <v>25</v>
      </c>
      <c r="B261" s="44">
        <v>7.395171743213397</v>
      </c>
      <c r="C261" s="44">
        <v>1.8096421440893476E-2</v>
      </c>
      <c r="D261" s="44">
        <v>116.3929092590776</v>
      </c>
      <c r="E261" s="44">
        <v>73.620938567761741</v>
      </c>
      <c r="F261" s="458"/>
      <c r="G261" s="44">
        <v>141.42769081182573</v>
      </c>
      <c r="H261" s="45">
        <v>3.6599931966805874</v>
      </c>
      <c r="I261" s="40">
        <f t="shared" si="173"/>
        <v>342.51479999999992</v>
      </c>
    </row>
    <row r="262" spans="1:20" ht="15">
      <c r="A262" s="31" t="s">
        <v>26</v>
      </c>
      <c r="B262" s="46">
        <f>SUM(B241:B261)</f>
        <v>384.76473004543686</v>
      </c>
      <c r="C262" s="46">
        <f t="shared" ref="C262" si="174">SUM(C241:C261)</f>
        <v>10.216987330438933</v>
      </c>
      <c r="D262" s="46">
        <f t="shared" ref="D262" si="175">SUM(D241:D261)</f>
        <v>364.10711011449843</v>
      </c>
      <c r="E262" s="46">
        <f t="shared" ref="E262" si="176">SUM(E241:E261)</f>
        <v>75.183182417415253</v>
      </c>
      <c r="F262" s="46">
        <f t="shared" ref="F262" si="177">SUM(F241:F261)</f>
        <v>0</v>
      </c>
      <c r="G262" s="46">
        <f t="shared" ref="G262" si="178">SUM(G241:G261)</f>
        <v>141.42769081182573</v>
      </c>
      <c r="H262" s="47">
        <f t="shared" ref="H262" si="179">SUM(H241:H261)</f>
        <v>3.6599931966805874</v>
      </c>
      <c r="I262" s="48">
        <f t="shared" ref="I262" si="180">SUM(I241:I261)</f>
        <v>979.35969391629578</v>
      </c>
    </row>
    <row r="263" spans="1:20" ht="15" thickBot="1">
      <c r="A263" s="32" t="s">
        <v>83</v>
      </c>
      <c r="B263" s="49">
        <f>B262/$I262</f>
        <v>0.39287376480323283</v>
      </c>
      <c r="C263" s="49">
        <f t="shared" ref="C263" si="181">C262/$I262</f>
        <v>1.0432313473697195E-2</v>
      </c>
      <c r="D263" s="49">
        <f t="shared" ref="D263" si="182">D262/$I262</f>
        <v>0.37178077919308167</v>
      </c>
      <c r="E263" s="49">
        <f t="shared" ref="E263" si="183">E262/$I262</f>
        <v>7.6767691058195656E-2</v>
      </c>
      <c r="F263" s="49">
        <f t="shared" ref="F263" si="184">F262/$I262</f>
        <v>0</v>
      </c>
      <c r="G263" s="49">
        <f t="shared" ref="G263" si="185">G262/$I262</f>
        <v>0.14440832279535623</v>
      </c>
      <c r="H263" s="49">
        <f t="shared" ref="H263" si="186">H262/$I262</f>
        <v>3.7371286764364235E-3</v>
      </c>
      <c r="I263" s="50">
        <f t="shared" ref="I263" si="187">I262/$I262</f>
        <v>1</v>
      </c>
    </row>
    <row r="264" spans="1:20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20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20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20" ht="15">
      <c r="A267" s="27" t="s">
        <v>7</v>
      </c>
      <c r="B267" s="38">
        <v>1E-4</v>
      </c>
      <c r="C267" s="38">
        <v>0</v>
      </c>
      <c r="D267" s="38">
        <v>0.01</v>
      </c>
      <c r="E267" s="38">
        <v>0</v>
      </c>
      <c r="F267" s="456"/>
      <c r="G267" s="38">
        <v>0</v>
      </c>
      <c r="H267" s="39">
        <v>0</v>
      </c>
      <c r="I267" s="40">
        <f>SUM(B267:H267)</f>
        <v>1.01E-2</v>
      </c>
    </row>
    <row r="268" spans="1:20" ht="15">
      <c r="A268" s="28" t="s">
        <v>8</v>
      </c>
      <c r="B268" s="41">
        <v>1E-4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188">SUM(B268:H268)</f>
        <v>1E-4</v>
      </c>
    </row>
    <row r="269" spans="1:20" ht="15">
      <c r="A269" s="29" t="s">
        <v>9</v>
      </c>
      <c r="B269" s="44">
        <v>1E-4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188"/>
        <v>1E-4</v>
      </c>
    </row>
    <row r="270" spans="1:20" ht="15">
      <c r="A270" s="28" t="s">
        <v>10</v>
      </c>
      <c r="B270" s="41">
        <v>1E-4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188"/>
        <v>1E-4</v>
      </c>
    </row>
    <row r="271" spans="1:20" ht="15">
      <c r="A271" s="29" t="s">
        <v>11</v>
      </c>
      <c r="B271" s="44">
        <v>1E-4</v>
      </c>
      <c r="C271" s="44">
        <v>0</v>
      </c>
      <c r="D271" s="44">
        <v>0</v>
      </c>
      <c r="E271" s="44">
        <v>0</v>
      </c>
      <c r="F271" s="457"/>
      <c r="G271" s="44">
        <v>0</v>
      </c>
      <c r="H271" s="45">
        <v>0</v>
      </c>
      <c r="I271" s="40">
        <f t="shared" si="188"/>
        <v>1E-4</v>
      </c>
    </row>
    <row r="272" spans="1:20" ht="15">
      <c r="A272" s="28" t="s">
        <v>12</v>
      </c>
      <c r="B272" s="41">
        <v>1E-4</v>
      </c>
      <c r="C272" s="41">
        <v>0</v>
      </c>
      <c r="D272" s="41">
        <v>0</v>
      </c>
      <c r="E272" s="41">
        <v>1.1865702917887046E-2</v>
      </c>
      <c r="F272" s="457"/>
      <c r="G272" s="41">
        <v>0</v>
      </c>
      <c r="H272" s="42">
        <v>0</v>
      </c>
      <c r="I272" s="43">
        <f t="shared" si="188"/>
        <v>1.1965702917887046E-2</v>
      </c>
    </row>
    <row r="273" spans="1:9" ht="15">
      <c r="A273" s="29" t="s">
        <v>13</v>
      </c>
      <c r="B273" s="44">
        <v>1E-4</v>
      </c>
      <c r="C273" s="44">
        <v>0</v>
      </c>
      <c r="D273" s="44">
        <v>1E-3</v>
      </c>
      <c r="E273" s="44">
        <v>0</v>
      </c>
      <c r="F273" s="457"/>
      <c r="G273" s="44">
        <v>0</v>
      </c>
      <c r="H273" s="45">
        <v>0</v>
      </c>
      <c r="I273" s="40">
        <f t="shared" si="188"/>
        <v>1.1000000000000001E-3</v>
      </c>
    </row>
    <row r="274" spans="1:9" ht="15">
      <c r="A274" s="28" t="s">
        <v>14</v>
      </c>
      <c r="B274" s="41">
        <v>1E-4</v>
      </c>
      <c r="C274" s="41">
        <v>0</v>
      </c>
      <c r="D274" s="41">
        <v>0</v>
      </c>
      <c r="E274" s="41">
        <v>12.524979081805792</v>
      </c>
      <c r="F274" s="457"/>
      <c r="G274" s="41">
        <v>0</v>
      </c>
      <c r="H274" s="42">
        <v>0</v>
      </c>
      <c r="I274" s="43">
        <f t="shared" si="188"/>
        <v>12.525079081805792</v>
      </c>
    </row>
    <row r="275" spans="1:9" ht="15">
      <c r="A275" s="29" t="s">
        <v>15</v>
      </c>
      <c r="B275" s="44">
        <v>0.31585143581408343</v>
      </c>
      <c r="C275" s="44">
        <v>1.3101444073506829E-2</v>
      </c>
      <c r="D275" s="44">
        <v>1.2975471201124098</v>
      </c>
      <c r="E275" s="44">
        <v>0</v>
      </c>
      <c r="F275" s="457"/>
      <c r="G275" s="44">
        <v>0</v>
      </c>
      <c r="H275" s="45">
        <v>0</v>
      </c>
      <c r="I275" s="40">
        <f t="shared" si="188"/>
        <v>1.6265000000000001</v>
      </c>
    </row>
    <row r="276" spans="1:9" ht="15">
      <c r="A276" s="28" t="s">
        <v>16</v>
      </c>
      <c r="B276" s="41">
        <v>0.46177780020005854</v>
      </c>
      <c r="C276" s="41">
        <v>0.51998756821878167</v>
      </c>
      <c r="D276" s="41">
        <v>0.26665503158115988</v>
      </c>
      <c r="E276" s="41">
        <v>0</v>
      </c>
      <c r="F276" s="457"/>
      <c r="G276" s="41">
        <v>0</v>
      </c>
      <c r="H276" s="42">
        <v>0</v>
      </c>
      <c r="I276" s="43">
        <f t="shared" si="188"/>
        <v>1.2484204000000001</v>
      </c>
    </row>
    <row r="277" spans="1:9" ht="15">
      <c r="A277" s="29" t="s">
        <v>17</v>
      </c>
      <c r="B277" s="44">
        <v>1E-4</v>
      </c>
      <c r="C277" s="44">
        <v>0</v>
      </c>
      <c r="D277" s="44">
        <v>1E-3</v>
      </c>
      <c r="E277" s="44">
        <v>0</v>
      </c>
      <c r="F277" s="457"/>
      <c r="G277" s="44">
        <v>0</v>
      </c>
      <c r="H277" s="45">
        <v>0</v>
      </c>
      <c r="I277" s="40">
        <f t="shared" si="188"/>
        <v>1.1000000000000001E-3</v>
      </c>
    </row>
    <row r="278" spans="1:9" ht="15">
      <c r="A278" s="28" t="s">
        <v>18</v>
      </c>
      <c r="B278" s="41">
        <v>1E-4</v>
      </c>
      <c r="C278" s="41">
        <v>0</v>
      </c>
      <c r="D278" s="41">
        <v>0</v>
      </c>
      <c r="E278" s="41">
        <v>0</v>
      </c>
      <c r="F278" s="457"/>
      <c r="G278" s="41">
        <v>0</v>
      </c>
      <c r="H278" s="42">
        <v>0</v>
      </c>
      <c r="I278" s="43">
        <f t="shared" si="188"/>
        <v>1E-4</v>
      </c>
    </row>
    <row r="279" spans="1:9" ht="15">
      <c r="A279" s="29" t="s">
        <v>139</v>
      </c>
      <c r="B279" s="44">
        <v>1E-4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188"/>
        <v>1E-4</v>
      </c>
    </row>
    <row r="280" spans="1:9" ht="15">
      <c r="A280" s="28" t="s">
        <v>19</v>
      </c>
      <c r="B280" s="41">
        <v>1E-4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188"/>
        <v>1E-4</v>
      </c>
    </row>
    <row r="281" spans="1:9" ht="15">
      <c r="A281" s="29" t="s">
        <v>20</v>
      </c>
      <c r="B281" s="44">
        <v>1E-4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188"/>
        <v>1E-4</v>
      </c>
    </row>
    <row r="282" spans="1:9" ht="15">
      <c r="A282" s="28" t="s">
        <v>21</v>
      </c>
      <c r="B282" s="41">
        <v>1E-4</v>
      </c>
      <c r="C282" s="41">
        <v>0</v>
      </c>
      <c r="D282" s="41">
        <v>1.0000000000000001E-5</v>
      </c>
      <c r="E282" s="41">
        <v>0</v>
      </c>
      <c r="F282" s="457"/>
      <c r="G282" s="41">
        <v>0</v>
      </c>
      <c r="H282" s="42">
        <v>0</v>
      </c>
      <c r="I282" s="43">
        <f t="shared" si="188"/>
        <v>1.1E-4</v>
      </c>
    </row>
    <row r="283" spans="1:9" ht="15">
      <c r="A283" s="30" t="s">
        <v>56</v>
      </c>
      <c r="B283" s="44">
        <v>1E-4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188"/>
        <v>1E-4</v>
      </c>
    </row>
    <row r="284" spans="1:9" ht="15">
      <c r="A284" s="28" t="s">
        <v>22</v>
      </c>
      <c r="B284" s="41">
        <v>1E-4</v>
      </c>
      <c r="C284" s="41">
        <v>0</v>
      </c>
      <c r="D284" s="41">
        <v>0</v>
      </c>
      <c r="E284" s="41">
        <v>0</v>
      </c>
      <c r="F284" s="457"/>
      <c r="G284" s="41">
        <v>0</v>
      </c>
      <c r="H284" s="42">
        <v>0</v>
      </c>
      <c r="I284" s="43">
        <f t="shared" si="188"/>
        <v>1E-4</v>
      </c>
    </row>
    <row r="285" spans="1:9" ht="15">
      <c r="A285" s="30" t="s">
        <v>23</v>
      </c>
      <c r="B285" s="44">
        <v>1E-4</v>
      </c>
      <c r="C285" s="44">
        <v>0</v>
      </c>
      <c r="D285" s="44">
        <v>0</v>
      </c>
      <c r="E285" s="44">
        <v>0</v>
      </c>
      <c r="F285" s="457"/>
      <c r="G285" s="44">
        <v>0</v>
      </c>
      <c r="H285" s="45">
        <v>0</v>
      </c>
      <c r="I285" s="40">
        <f t="shared" si="188"/>
        <v>1E-4</v>
      </c>
    </row>
    <row r="286" spans="1:9" ht="15">
      <c r="A286" s="28" t="s">
        <v>24</v>
      </c>
      <c r="B286" s="41">
        <v>1E-4</v>
      </c>
      <c r="C286" s="41">
        <v>0</v>
      </c>
      <c r="D286" s="41">
        <v>0</v>
      </c>
      <c r="E286" s="41">
        <v>0</v>
      </c>
      <c r="F286" s="457"/>
      <c r="G286" s="41">
        <v>0</v>
      </c>
      <c r="H286" s="42">
        <v>0</v>
      </c>
      <c r="I286" s="43">
        <f t="shared" si="188"/>
        <v>1E-4</v>
      </c>
    </row>
    <row r="287" spans="1:9" ht="15.75" thickBot="1">
      <c r="A287" s="30" t="s">
        <v>25</v>
      </c>
      <c r="B287" s="44">
        <v>1.2770498280929877E-2</v>
      </c>
      <c r="C287" s="44">
        <v>0</v>
      </c>
      <c r="D287" s="44">
        <v>34.422038237388549</v>
      </c>
      <c r="E287" s="44">
        <v>7.8790628800278393</v>
      </c>
      <c r="F287" s="458"/>
      <c r="G287" s="44">
        <v>0.64502838430268605</v>
      </c>
      <c r="H287" s="45">
        <v>0</v>
      </c>
      <c r="I287" s="40">
        <f t="shared" si="188"/>
        <v>42.9589</v>
      </c>
    </row>
    <row r="288" spans="1:9" ht="15">
      <c r="A288" s="31" t="s">
        <v>26</v>
      </c>
      <c r="B288" s="46">
        <f>SUM(B267:B287)</f>
        <v>0.79219973429507184</v>
      </c>
      <c r="C288" s="46">
        <f t="shared" ref="C288" si="189">SUM(C267:C287)</f>
        <v>0.53308901229228844</v>
      </c>
      <c r="D288" s="46">
        <f t="shared" ref="D288" si="190">SUM(D267:D287)</f>
        <v>35.998250389082116</v>
      </c>
      <c r="E288" s="46">
        <f t="shared" ref="E288" si="191">SUM(E267:E287)</f>
        <v>20.415907664751519</v>
      </c>
      <c r="F288" s="46">
        <f t="shared" ref="F288" si="192">SUM(F267:F287)</f>
        <v>0</v>
      </c>
      <c r="G288" s="46">
        <f t="shared" ref="G288" si="193">SUM(G267:G287)</f>
        <v>0.64502838430268605</v>
      </c>
      <c r="H288" s="47">
        <f t="shared" ref="H288" si="194">SUM(H267:H287)</f>
        <v>0</v>
      </c>
      <c r="I288" s="48">
        <f t="shared" ref="I288" si="195">SUM(I267:I287)</f>
        <v>58.384475184723676</v>
      </c>
    </row>
    <row r="289" spans="1:20" ht="15" thickBot="1">
      <c r="A289" s="32" t="s">
        <v>83</v>
      </c>
      <c r="B289" s="49">
        <f>B288/$I288</f>
        <v>1.3568670982973078E-2</v>
      </c>
      <c r="C289" s="49">
        <f t="shared" ref="C289" si="196">C288/$I288</f>
        <v>9.1306637698744166E-3</v>
      </c>
      <c r="D289" s="49">
        <f t="shared" ref="D289" si="197">D288/$I288</f>
        <v>0.61657230411315023</v>
      </c>
      <c r="E289" s="49">
        <f t="shared" ref="E289" si="198">E288/$I288</f>
        <v>0.34968041761371094</v>
      </c>
      <c r="F289" s="49">
        <f t="shared" ref="F289" si="199">F288/$I288</f>
        <v>0</v>
      </c>
      <c r="G289" s="49">
        <f t="shared" ref="G289" si="200">G288/$I288</f>
        <v>1.1047943520291469E-2</v>
      </c>
      <c r="H289" s="49">
        <f t="shared" ref="H289" si="201">H288/$I288</f>
        <v>0</v>
      </c>
      <c r="I289" s="50">
        <f t="shared" ref="I289" si="202">I288/$I288</f>
        <v>1</v>
      </c>
    </row>
    <row r="290" spans="1:20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20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20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20" ht="15">
      <c r="A293" s="27" t="s">
        <v>7</v>
      </c>
      <c r="B293" s="38">
        <v>0</v>
      </c>
      <c r="C293" s="38">
        <v>0</v>
      </c>
      <c r="D293" s="38">
        <v>1E-3</v>
      </c>
      <c r="E293" s="38">
        <v>0</v>
      </c>
      <c r="F293" s="456"/>
      <c r="G293" s="38">
        <v>0</v>
      </c>
      <c r="H293" s="39">
        <v>0</v>
      </c>
      <c r="I293" s="40">
        <f>SUM(B293:H293)</f>
        <v>1E-3</v>
      </c>
    </row>
    <row r="294" spans="1:20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203">SUM(B294:H294)</f>
        <v>0</v>
      </c>
    </row>
    <row r="295" spans="1:20" ht="15">
      <c r="A295" s="29" t="s">
        <v>9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203"/>
        <v>0</v>
      </c>
    </row>
    <row r="296" spans="1:20" ht="15">
      <c r="A296" s="28" t="s">
        <v>10</v>
      </c>
      <c r="B296" s="41">
        <v>0</v>
      </c>
      <c r="C296" s="41">
        <v>0</v>
      </c>
      <c r="D296" s="41">
        <v>1E-4</v>
      </c>
      <c r="E296" s="41">
        <v>0</v>
      </c>
      <c r="F296" s="457"/>
      <c r="G296" s="41">
        <v>0</v>
      </c>
      <c r="H296" s="42">
        <v>0</v>
      </c>
      <c r="I296" s="43">
        <f t="shared" si="203"/>
        <v>1E-4</v>
      </c>
    </row>
    <row r="297" spans="1:20" ht="15">
      <c r="A297" s="29" t="s">
        <v>11</v>
      </c>
      <c r="B297" s="44">
        <v>0</v>
      </c>
      <c r="C297" s="44">
        <v>0</v>
      </c>
      <c r="D297" s="44">
        <v>0</v>
      </c>
      <c r="E297" s="44">
        <v>0</v>
      </c>
      <c r="F297" s="457"/>
      <c r="G297" s="44">
        <v>0</v>
      </c>
      <c r="H297" s="45">
        <v>0</v>
      </c>
      <c r="I297" s="40">
        <f t="shared" si="203"/>
        <v>0</v>
      </c>
    </row>
    <row r="298" spans="1:20" ht="15">
      <c r="A298" s="28" t="s">
        <v>12</v>
      </c>
      <c r="B298" s="41">
        <v>0</v>
      </c>
      <c r="C298" s="41">
        <v>0</v>
      </c>
      <c r="D298" s="41">
        <v>0</v>
      </c>
      <c r="E298" s="41">
        <v>0</v>
      </c>
      <c r="F298" s="457"/>
      <c r="G298" s="41">
        <v>0</v>
      </c>
      <c r="H298" s="42">
        <v>0</v>
      </c>
      <c r="I298" s="43">
        <f t="shared" si="203"/>
        <v>0</v>
      </c>
    </row>
    <row r="299" spans="1:20" ht="15">
      <c r="A299" s="29" t="s">
        <v>13</v>
      </c>
      <c r="B299" s="44">
        <v>1E-3</v>
      </c>
      <c r="C299" s="44">
        <v>0</v>
      </c>
      <c r="D299" s="44">
        <v>0</v>
      </c>
      <c r="E299" s="44">
        <v>0</v>
      </c>
      <c r="F299" s="457"/>
      <c r="G299" s="44">
        <v>0</v>
      </c>
      <c r="H299" s="45">
        <v>0</v>
      </c>
      <c r="I299" s="40">
        <f t="shared" si="203"/>
        <v>1E-3</v>
      </c>
    </row>
    <row r="300" spans="1:20" ht="15">
      <c r="A300" s="28" t="s">
        <v>14</v>
      </c>
      <c r="B300" s="41">
        <v>0</v>
      </c>
      <c r="C300" s="41">
        <v>0</v>
      </c>
      <c r="D300" s="41">
        <v>0</v>
      </c>
      <c r="E300" s="41">
        <v>0.32045063719254246</v>
      </c>
      <c r="F300" s="457"/>
      <c r="G300" s="41">
        <v>0</v>
      </c>
      <c r="H300" s="42">
        <v>0</v>
      </c>
      <c r="I300" s="43">
        <f t="shared" si="203"/>
        <v>0.32045063719254246</v>
      </c>
    </row>
    <row r="301" spans="1:20" ht="15">
      <c r="A301" s="29" t="s">
        <v>15</v>
      </c>
      <c r="B301" s="44">
        <v>3.5405914816548298</v>
      </c>
      <c r="C301" s="44">
        <v>0.52540851834516999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203"/>
        <v>4.0659999999999998</v>
      </c>
    </row>
    <row r="302" spans="1:20" ht="15">
      <c r="A302" s="28" t="s">
        <v>16</v>
      </c>
      <c r="B302" s="41">
        <v>54.150029525002296</v>
      </c>
      <c r="C302" s="41">
        <v>247.11804425188578</v>
      </c>
      <c r="D302" s="41">
        <v>12.503299023111927</v>
      </c>
      <c r="E302" s="41">
        <v>0</v>
      </c>
      <c r="F302" s="457"/>
      <c r="G302" s="41">
        <v>0</v>
      </c>
      <c r="H302" s="42">
        <v>0</v>
      </c>
      <c r="I302" s="43">
        <f t="shared" si="203"/>
        <v>313.77137279999999</v>
      </c>
    </row>
    <row r="303" spans="1:20" ht="15">
      <c r="A303" s="29" t="s">
        <v>17</v>
      </c>
      <c r="B303" s="44">
        <v>7.9194982997827078E-3</v>
      </c>
      <c r="C303" s="44">
        <v>4.3987269406483094</v>
      </c>
      <c r="D303" s="44">
        <v>1.5933535610519072</v>
      </c>
      <c r="E303" s="44">
        <v>0</v>
      </c>
      <c r="F303" s="457"/>
      <c r="G303" s="44">
        <v>0</v>
      </c>
      <c r="H303" s="45">
        <v>0</v>
      </c>
      <c r="I303" s="40">
        <f t="shared" si="203"/>
        <v>6</v>
      </c>
    </row>
    <row r="304" spans="1:20" ht="15">
      <c r="A304" s="28" t="s">
        <v>18</v>
      </c>
      <c r="B304" s="41">
        <v>0</v>
      </c>
      <c r="C304" s="41">
        <v>0</v>
      </c>
      <c r="D304" s="41">
        <v>0</v>
      </c>
      <c r="E304" s="41">
        <v>0</v>
      </c>
      <c r="F304" s="457"/>
      <c r="G304" s="41">
        <v>0</v>
      </c>
      <c r="H304" s="42">
        <v>0</v>
      </c>
      <c r="I304" s="43">
        <f t="shared" si="203"/>
        <v>0</v>
      </c>
    </row>
    <row r="305" spans="1:42" ht="15">
      <c r="A305" s="29" t="s">
        <v>139</v>
      </c>
      <c r="B305" s="44">
        <v>6.7523132155781163</v>
      </c>
      <c r="C305" s="44">
        <v>155.26003615099177</v>
      </c>
      <c r="D305" s="44">
        <v>13.106379306468444</v>
      </c>
      <c r="E305" s="44">
        <v>0.88127132696164345</v>
      </c>
      <c r="F305" s="457"/>
      <c r="G305" s="44">
        <v>0</v>
      </c>
      <c r="H305" s="45">
        <v>0</v>
      </c>
      <c r="I305" s="40">
        <f t="shared" si="203"/>
        <v>175.99999999999997</v>
      </c>
    </row>
    <row r="306" spans="1:42" ht="15">
      <c r="A306" s="28" t="s">
        <v>19</v>
      </c>
      <c r="B306" s="41">
        <v>0</v>
      </c>
      <c r="C306" s="41">
        <v>0</v>
      </c>
      <c r="D306" s="41">
        <v>0</v>
      </c>
      <c r="E306" s="41">
        <v>0</v>
      </c>
      <c r="F306" s="457"/>
      <c r="G306" s="41">
        <v>0</v>
      </c>
      <c r="H306" s="42">
        <v>0</v>
      </c>
      <c r="I306" s="43">
        <f t="shared" si="203"/>
        <v>0</v>
      </c>
    </row>
    <row r="307" spans="1:42" ht="15">
      <c r="A307" s="29" t="s">
        <v>20</v>
      </c>
      <c r="B307" s="44">
        <v>0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203"/>
        <v>0</v>
      </c>
    </row>
    <row r="308" spans="1:42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203"/>
        <v>0</v>
      </c>
    </row>
    <row r="309" spans="1:42" ht="15">
      <c r="A309" s="30" t="s">
        <v>56</v>
      </c>
      <c r="B309" s="44">
        <v>4.0010000000000003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203"/>
        <v>4.0010000000000003</v>
      </c>
    </row>
    <row r="310" spans="1:42" ht="15">
      <c r="A310" s="28" t="s">
        <v>22</v>
      </c>
      <c r="B310" s="41">
        <v>1E-3</v>
      </c>
      <c r="C310" s="41">
        <v>0</v>
      </c>
      <c r="D310" s="41">
        <v>0</v>
      </c>
      <c r="E310" s="41">
        <v>0</v>
      </c>
      <c r="F310" s="457"/>
      <c r="G310" s="41">
        <v>0</v>
      </c>
      <c r="H310" s="42">
        <v>0</v>
      </c>
      <c r="I310" s="43">
        <f t="shared" si="203"/>
        <v>1E-3</v>
      </c>
    </row>
    <row r="311" spans="1:42" ht="15">
      <c r="A311" s="30" t="s">
        <v>23</v>
      </c>
      <c r="B311" s="44">
        <v>0</v>
      </c>
      <c r="C311" s="44">
        <v>0</v>
      </c>
      <c r="D311" s="44">
        <v>0</v>
      </c>
      <c r="E311" s="44">
        <v>0</v>
      </c>
      <c r="F311" s="457"/>
      <c r="G311" s="44">
        <v>0</v>
      </c>
      <c r="H311" s="45">
        <v>0</v>
      </c>
      <c r="I311" s="40">
        <f t="shared" si="203"/>
        <v>0</v>
      </c>
    </row>
    <row r="312" spans="1:42" ht="15">
      <c r="A312" s="28" t="s">
        <v>24</v>
      </c>
      <c r="B312" s="41">
        <v>8.8351689769253311E-2</v>
      </c>
      <c r="C312" s="41">
        <v>1.4408881025168556</v>
      </c>
      <c r="D312" s="41">
        <v>0.21676020771389082</v>
      </c>
      <c r="E312" s="41">
        <v>0</v>
      </c>
      <c r="F312" s="457"/>
      <c r="G312" s="41">
        <v>0</v>
      </c>
      <c r="H312" s="42">
        <v>0</v>
      </c>
      <c r="I312" s="43">
        <f t="shared" si="203"/>
        <v>1.7459999999999998</v>
      </c>
    </row>
    <row r="313" spans="1:42" ht="15.75" thickBot="1">
      <c r="A313" s="30" t="s">
        <v>25</v>
      </c>
      <c r="B313" s="44">
        <v>3.1041037465464143</v>
      </c>
      <c r="C313" s="44">
        <v>5.0763229923406055</v>
      </c>
      <c r="D313" s="44">
        <v>15.800681930740657</v>
      </c>
      <c r="E313" s="44">
        <v>175.49012403077978</v>
      </c>
      <c r="F313" s="458"/>
      <c r="G313" s="44">
        <v>17.220337583623255</v>
      </c>
      <c r="H313" s="45">
        <v>5.7229715969261477E-2</v>
      </c>
      <c r="I313" s="40">
        <f t="shared" si="203"/>
        <v>216.74879999999999</v>
      </c>
    </row>
    <row r="314" spans="1:42" ht="15">
      <c r="A314" s="31" t="s">
        <v>26</v>
      </c>
      <c r="B314" s="46">
        <f>SUM(B293:B313)</f>
        <v>71.646309156850705</v>
      </c>
      <c r="C314" s="46">
        <f t="shared" ref="C314" si="204">SUM(C293:C313)</f>
        <v>413.81942695672842</v>
      </c>
      <c r="D314" s="46">
        <f t="shared" ref="D314" si="205">SUM(D293:D313)</f>
        <v>43.221574029086824</v>
      </c>
      <c r="E314" s="46">
        <f t="shared" ref="E314" si="206">SUM(E293:E313)</f>
        <v>176.69184599493397</v>
      </c>
      <c r="F314" s="46">
        <f t="shared" ref="F314" si="207">SUM(F293:F313)</f>
        <v>0</v>
      </c>
      <c r="G314" s="46">
        <f t="shared" ref="G314" si="208">SUM(G293:G313)</f>
        <v>17.220337583623255</v>
      </c>
      <c r="H314" s="47">
        <f t="shared" ref="H314" si="209">SUM(H293:H313)</f>
        <v>5.7229715969261477E-2</v>
      </c>
      <c r="I314" s="48">
        <f t="shared" ref="I314" si="210">SUM(I293:I313)</f>
        <v>722.65672343719245</v>
      </c>
    </row>
    <row r="315" spans="1:42" ht="15" thickBot="1">
      <c r="A315" s="32" t="s">
        <v>83</v>
      </c>
      <c r="B315" s="49">
        <f>B314/$I314</f>
        <v>9.914293582723116E-2</v>
      </c>
      <c r="C315" s="49">
        <f t="shared" ref="C315" si="211">C314/$I314</f>
        <v>0.57263623728354385</v>
      </c>
      <c r="D315" s="49">
        <f t="shared" ref="D315" si="212">D314/$I314</f>
        <v>5.980927406792929E-2</v>
      </c>
      <c r="E315" s="49">
        <f t="shared" ref="E315" si="213">E314/$I314</f>
        <v>0.24450315103211048</v>
      </c>
      <c r="F315" s="49">
        <f t="shared" ref="F315" si="214">F314/$I314</f>
        <v>0</v>
      </c>
      <c r="G315" s="49">
        <f t="shared" ref="G315" si="215">G314/$I314</f>
        <v>2.3829208288158838E-2</v>
      </c>
      <c r="H315" s="49">
        <f t="shared" ref="H315" si="216">H314/$I314</f>
        <v>7.9193501026404595E-5</v>
      </c>
      <c r="I315" s="50">
        <f t="shared" ref="I315" si="217">I314/$I314</f>
        <v>1</v>
      </c>
    </row>
    <row r="316" spans="1:42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42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42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42" ht="15">
      <c r="A319" s="27" t="s">
        <v>7</v>
      </c>
      <c r="B319" s="38">
        <v>1E-3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1E-3</v>
      </c>
    </row>
    <row r="320" spans="1:42" ht="15">
      <c r="A320" s="28" t="s">
        <v>8</v>
      </c>
      <c r="B320" s="41">
        <v>1E-3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218">SUM(B320:H320)</f>
        <v>1E-3</v>
      </c>
    </row>
    <row r="321" spans="1:9" ht="15">
      <c r="A321" s="29" t="s">
        <v>9</v>
      </c>
      <c r="B321" s="44">
        <v>1E-3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218"/>
        <v>1E-3</v>
      </c>
    </row>
    <row r="322" spans="1:9" ht="15">
      <c r="A322" s="28" t="s">
        <v>10</v>
      </c>
      <c r="B322" s="41">
        <v>1E-3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218"/>
        <v>1E-3</v>
      </c>
    </row>
    <row r="323" spans="1:9" ht="15">
      <c r="A323" s="29" t="s">
        <v>11</v>
      </c>
      <c r="B323" s="44">
        <v>1E-3</v>
      </c>
      <c r="C323" s="44">
        <v>0</v>
      </c>
      <c r="D323" s="44">
        <v>0</v>
      </c>
      <c r="E323" s="44">
        <v>0</v>
      </c>
      <c r="F323" s="457"/>
      <c r="G323" s="44">
        <v>0</v>
      </c>
      <c r="H323" s="45">
        <v>0</v>
      </c>
      <c r="I323" s="40">
        <f t="shared" si="218"/>
        <v>1E-3</v>
      </c>
    </row>
    <row r="324" spans="1:9" ht="15">
      <c r="A324" s="28" t="s">
        <v>12</v>
      </c>
      <c r="B324" s="41">
        <v>1E-3</v>
      </c>
      <c r="C324" s="41">
        <v>0</v>
      </c>
      <c r="D324" s="41">
        <v>0</v>
      </c>
      <c r="E324" s="41">
        <v>4.8883345406430141E-2</v>
      </c>
      <c r="F324" s="457"/>
      <c r="G324" s="41">
        <v>0</v>
      </c>
      <c r="H324" s="42">
        <v>0</v>
      </c>
      <c r="I324" s="43">
        <f t="shared" si="218"/>
        <v>4.9883345406430142E-2</v>
      </c>
    </row>
    <row r="325" spans="1:9" ht="15">
      <c r="A325" s="29" t="s">
        <v>13</v>
      </c>
      <c r="B325" s="44">
        <v>1E-3</v>
      </c>
      <c r="C325" s="44">
        <v>0</v>
      </c>
      <c r="D325" s="44">
        <v>0</v>
      </c>
      <c r="E325" s="44">
        <v>0</v>
      </c>
      <c r="F325" s="457"/>
      <c r="G325" s="44">
        <v>0</v>
      </c>
      <c r="H325" s="45">
        <v>0</v>
      </c>
      <c r="I325" s="40">
        <f t="shared" si="218"/>
        <v>1E-3</v>
      </c>
    </row>
    <row r="326" spans="1:9" ht="15">
      <c r="A326" s="28" t="s">
        <v>14</v>
      </c>
      <c r="B326" s="41">
        <v>1E-3</v>
      </c>
      <c r="C326" s="41">
        <v>0.23999101274452242</v>
      </c>
      <c r="D326" s="41">
        <v>0</v>
      </c>
      <c r="E326" s="41">
        <v>2.2876331354615892E-2</v>
      </c>
      <c r="F326" s="457"/>
      <c r="G326" s="41">
        <v>0</v>
      </c>
      <c r="H326" s="42">
        <v>0</v>
      </c>
      <c r="I326" s="43">
        <f t="shared" si="218"/>
        <v>0.26386734409913831</v>
      </c>
    </row>
    <row r="327" spans="1:9" ht="15">
      <c r="A327" s="29" t="s">
        <v>15</v>
      </c>
      <c r="B327" s="44">
        <v>0.12233265956619763</v>
      </c>
      <c r="C327" s="44">
        <v>2.2326673404338022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218"/>
        <v>2.355</v>
      </c>
    </row>
    <row r="328" spans="1:9" ht="15">
      <c r="A328" s="28" t="s">
        <v>16</v>
      </c>
      <c r="B328" s="41">
        <v>2.532847526281639</v>
      </c>
      <c r="C328" s="41">
        <v>27.149904284163014</v>
      </c>
      <c r="D328" s="41">
        <v>3.1369941895553497</v>
      </c>
      <c r="E328" s="41">
        <v>0</v>
      </c>
      <c r="F328" s="457"/>
      <c r="G328" s="41">
        <v>0</v>
      </c>
      <c r="H328" s="42">
        <v>0</v>
      </c>
      <c r="I328" s="43">
        <f t="shared" si="218"/>
        <v>32.819746000000002</v>
      </c>
    </row>
    <row r="329" spans="1:9" ht="15">
      <c r="A329" s="29" t="s">
        <v>17</v>
      </c>
      <c r="B329" s="44">
        <v>1E-3</v>
      </c>
      <c r="C329" s="44">
        <v>0</v>
      </c>
      <c r="D329" s="44">
        <v>0</v>
      </c>
      <c r="E329" s="44">
        <v>0</v>
      </c>
      <c r="F329" s="457"/>
      <c r="G329" s="44">
        <v>0</v>
      </c>
      <c r="H329" s="45">
        <v>0</v>
      </c>
      <c r="I329" s="40">
        <f t="shared" si="218"/>
        <v>1E-3</v>
      </c>
    </row>
    <row r="330" spans="1:9" ht="15">
      <c r="A330" s="28" t="s">
        <v>18</v>
      </c>
      <c r="B330" s="41">
        <v>1E-3</v>
      </c>
      <c r="C330" s="41">
        <v>0</v>
      </c>
      <c r="D330" s="41">
        <v>0</v>
      </c>
      <c r="E330" s="41">
        <v>0</v>
      </c>
      <c r="F330" s="457"/>
      <c r="G330" s="41">
        <v>0</v>
      </c>
      <c r="H330" s="42">
        <v>0</v>
      </c>
      <c r="I330" s="43">
        <f t="shared" si="218"/>
        <v>1E-3</v>
      </c>
    </row>
    <row r="331" spans="1:9" ht="15">
      <c r="A331" s="29" t="s">
        <v>139</v>
      </c>
      <c r="B331" s="44">
        <v>93.804127914191312</v>
      </c>
      <c r="C331" s="44">
        <v>149.42470351700499</v>
      </c>
      <c r="D331" s="44">
        <v>54.984182260831169</v>
      </c>
      <c r="E331" s="44">
        <v>53.78798630797251</v>
      </c>
      <c r="F331" s="457"/>
      <c r="G331" s="44">
        <v>0</v>
      </c>
      <c r="H331" s="45">
        <v>0</v>
      </c>
      <c r="I331" s="40">
        <f t="shared" si="218"/>
        <v>352.00099999999998</v>
      </c>
    </row>
    <row r="332" spans="1:9" ht="15">
      <c r="A332" s="28" t="s">
        <v>19</v>
      </c>
      <c r="B332" s="41">
        <v>1E-3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218"/>
        <v>1E-3</v>
      </c>
    </row>
    <row r="333" spans="1:9" ht="15">
      <c r="A333" s="29" t="s">
        <v>20</v>
      </c>
      <c r="B333" s="44">
        <v>1E-3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218"/>
        <v>1E-3</v>
      </c>
    </row>
    <row r="334" spans="1:9" ht="15">
      <c r="A334" s="28" t="s">
        <v>21</v>
      </c>
      <c r="B334" s="41">
        <v>0.97871002430884613</v>
      </c>
      <c r="C334" s="41">
        <v>52.634831692142889</v>
      </c>
      <c r="D334" s="41">
        <v>16.387458283548266</v>
      </c>
      <c r="E334" s="41">
        <v>0</v>
      </c>
      <c r="F334" s="457"/>
      <c r="G334" s="41">
        <v>0</v>
      </c>
      <c r="H334" s="42">
        <v>0</v>
      </c>
      <c r="I334" s="43">
        <f t="shared" si="218"/>
        <v>70.001000000000005</v>
      </c>
    </row>
    <row r="335" spans="1:9" ht="15">
      <c r="A335" s="30" t="s">
        <v>56</v>
      </c>
      <c r="B335" s="44">
        <v>1E-3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218"/>
        <v>1E-3</v>
      </c>
    </row>
    <row r="336" spans="1:9" ht="15">
      <c r="A336" s="28" t="s">
        <v>22</v>
      </c>
      <c r="B336" s="41">
        <v>1.0000000000000001E-5</v>
      </c>
      <c r="C336" s="41">
        <v>0</v>
      </c>
      <c r="D336" s="41">
        <v>0</v>
      </c>
      <c r="E336" s="41">
        <v>0</v>
      </c>
      <c r="F336" s="457"/>
      <c r="G336" s="41">
        <v>0</v>
      </c>
      <c r="H336" s="42">
        <v>0</v>
      </c>
      <c r="I336" s="43">
        <f t="shared" si="218"/>
        <v>1.0000000000000001E-5</v>
      </c>
    </row>
    <row r="337" spans="1:20" ht="15">
      <c r="A337" s="30" t="s">
        <v>23</v>
      </c>
      <c r="B337" s="44">
        <v>0</v>
      </c>
      <c r="C337" s="44">
        <v>0</v>
      </c>
      <c r="D337" s="44">
        <v>0</v>
      </c>
      <c r="E337" s="44">
        <v>0</v>
      </c>
      <c r="F337" s="457"/>
      <c r="G337" s="44">
        <v>0</v>
      </c>
      <c r="H337" s="45">
        <v>0</v>
      </c>
      <c r="I337" s="40">
        <f t="shared" si="218"/>
        <v>0</v>
      </c>
    </row>
    <row r="338" spans="1:20" ht="15">
      <c r="A338" s="28" t="s">
        <v>24</v>
      </c>
      <c r="B338" s="41">
        <v>0</v>
      </c>
      <c r="C338" s="41">
        <v>0</v>
      </c>
      <c r="D338" s="41">
        <v>0</v>
      </c>
      <c r="E338" s="41">
        <v>0</v>
      </c>
      <c r="F338" s="457"/>
      <c r="G338" s="41">
        <v>0</v>
      </c>
      <c r="H338" s="42">
        <v>0</v>
      </c>
      <c r="I338" s="43">
        <f t="shared" si="218"/>
        <v>0</v>
      </c>
    </row>
    <row r="339" spans="1:20" ht="15.75" thickBot="1">
      <c r="A339" s="30" t="s">
        <v>25</v>
      </c>
      <c r="B339" s="44">
        <v>4.4206307367407449</v>
      </c>
      <c r="C339" s="44">
        <v>2.8776662374095698</v>
      </c>
      <c r="D339" s="44">
        <v>7.1024718823361246</v>
      </c>
      <c r="E339" s="44">
        <v>211.16581412521492</v>
      </c>
      <c r="F339" s="458"/>
      <c r="G339" s="44">
        <v>16.965417018298666</v>
      </c>
      <c r="H339" s="45">
        <v>0</v>
      </c>
      <c r="I339" s="40">
        <f t="shared" si="218"/>
        <v>242.53200000000004</v>
      </c>
    </row>
    <row r="340" spans="1:20" ht="15">
      <c r="A340" s="31" t="s">
        <v>26</v>
      </c>
      <c r="B340" s="46">
        <f>SUM(B319:B339)</f>
        <v>101.87165886108876</v>
      </c>
      <c r="C340" s="46">
        <f t="shared" ref="C340" si="219">SUM(C319:C339)</f>
        <v>234.55976408389876</v>
      </c>
      <c r="D340" s="46">
        <f t="shared" ref="D340" si="220">SUM(D319:D339)</f>
        <v>81.611106616270902</v>
      </c>
      <c r="E340" s="46">
        <f t="shared" ref="E340" si="221">SUM(E319:E339)</f>
        <v>265.02556010994846</v>
      </c>
      <c r="F340" s="46">
        <f t="shared" ref="F340" si="222">SUM(F319:F339)</f>
        <v>0</v>
      </c>
      <c r="G340" s="46">
        <f t="shared" ref="G340" si="223">SUM(G319:G339)</f>
        <v>16.965417018298666</v>
      </c>
      <c r="H340" s="47">
        <f t="shared" ref="H340" si="224">SUM(H319:H339)</f>
        <v>0</v>
      </c>
      <c r="I340" s="48">
        <f t="shared" ref="I340" si="225">SUM(I319:I339)</f>
        <v>700.03350668950543</v>
      </c>
    </row>
    <row r="341" spans="1:20" ht="15" thickBot="1">
      <c r="A341" s="32" t="s">
        <v>83</v>
      </c>
      <c r="B341" s="49">
        <f>B340/$I340</f>
        <v>0.14552397547775262</v>
      </c>
      <c r="C341" s="49">
        <f t="shared" ref="C341" si="226">C340/$I340</f>
        <v>0.33506933859943933</v>
      </c>
      <c r="D341" s="49">
        <f t="shared" ref="D341" si="227">D340/$I340</f>
        <v>0.1165817147842166</v>
      </c>
      <c r="E341" s="49">
        <f t="shared" ref="E341" si="228">E340/$I340</f>
        <v>0.37858982116908663</v>
      </c>
      <c r="F341" s="49">
        <f t="shared" ref="F341" si="229">F340/$I340</f>
        <v>0</v>
      </c>
      <c r="G341" s="49">
        <f t="shared" ref="G341" si="230">G340/$I340</f>
        <v>2.4235149969505029E-2</v>
      </c>
      <c r="H341" s="49">
        <f t="shared" ref="H341" si="231">H340/$I340</f>
        <v>0</v>
      </c>
      <c r="I341" s="50">
        <f t="shared" ref="I341" si="232">I340/$I340</f>
        <v>1</v>
      </c>
    </row>
    <row r="342" spans="1:20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20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20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20" ht="15">
      <c r="A345" s="27" t="s">
        <v>7</v>
      </c>
      <c r="B345" s="38">
        <v>1E-3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1E-3</v>
      </c>
    </row>
    <row r="346" spans="1:20" ht="15">
      <c r="A346" s="28" t="s">
        <v>8</v>
      </c>
      <c r="B346" s="41">
        <v>1E-3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233">SUM(B346:H346)</f>
        <v>1E-3</v>
      </c>
    </row>
    <row r="347" spans="1:20" ht="15">
      <c r="A347" s="29" t="s">
        <v>9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233"/>
        <v>0</v>
      </c>
    </row>
    <row r="348" spans="1:20" ht="15">
      <c r="A348" s="28" t="s">
        <v>10</v>
      </c>
      <c r="B348" s="41">
        <v>0</v>
      </c>
      <c r="C348" s="41">
        <v>0</v>
      </c>
      <c r="D348" s="41">
        <v>0.01</v>
      </c>
      <c r="E348" s="41">
        <v>0</v>
      </c>
      <c r="F348" s="457"/>
      <c r="G348" s="41">
        <v>0</v>
      </c>
      <c r="H348" s="42">
        <v>0</v>
      </c>
      <c r="I348" s="43">
        <f t="shared" si="233"/>
        <v>0.01</v>
      </c>
    </row>
    <row r="349" spans="1:20" ht="15">
      <c r="A349" s="29" t="s">
        <v>11</v>
      </c>
      <c r="B349" s="44">
        <v>0</v>
      </c>
      <c r="C349" s="44">
        <v>0</v>
      </c>
      <c r="D349" s="44">
        <v>0</v>
      </c>
      <c r="E349" s="44">
        <v>0</v>
      </c>
      <c r="F349" s="457"/>
      <c r="G349" s="44">
        <v>0</v>
      </c>
      <c r="H349" s="45">
        <v>0</v>
      </c>
      <c r="I349" s="40">
        <f t="shared" si="233"/>
        <v>0</v>
      </c>
    </row>
    <row r="350" spans="1:20" ht="15">
      <c r="A350" s="28" t="s">
        <v>12</v>
      </c>
      <c r="B350" s="41">
        <v>0</v>
      </c>
      <c r="C350" s="41">
        <v>0</v>
      </c>
      <c r="D350" s="41">
        <v>0</v>
      </c>
      <c r="E350" s="41">
        <v>1.0024687555260495E-2</v>
      </c>
      <c r="F350" s="457"/>
      <c r="G350" s="41">
        <v>0</v>
      </c>
      <c r="H350" s="42">
        <v>0</v>
      </c>
      <c r="I350" s="43">
        <f t="shared" si="233"/>
        <v>1.0024687555260495E-2</v>
      </c>
    </row>
    <row r="351" spans="1:20" ht="15">
      <c r="A351" s="29" t="s">
        <v>13</v>
      </c>
      <c r="B351" s="44">
        <v>0</v>
      </c>
      <c r="C351" s="44">
        <v>0</v>
      </c>
      <c r="D351" s="44">
        <v>0</v>
      </c>
      <c r="E351" s="44">
        <v>0</v>
      </c>
      <c r="F351" s="457"/>
      <c r="G351" s="44">
        <v>0</v>
      </c>
      <c r="H351" s="45">
        <v>0</v>
      </c>
      <c r="I351" s="40">
        <f t="shared" si="233"/>
        <v>0</v>
      </c>
    </row>
    <row r="352" spans="1:20" ht="15">
      <c r="A352" s="28" t="s">
        <v>14</v>
      </c>
      <c r="B352" s="41">
        <v>0</v>
      </c>
      <c r="C352" s="41">
        <v>0</v>
      </c>
      <c r="D352" s="41">
        <v>0</v>
      </c>
      <c r="E352" s="41">
        <v>5.1326787560896117</v>
      </c>
      <c r="F352" s="457"/>
      <c r="G352" s="41">
        <v>0</v>
      </c>
      <c r="H352" s="42">
        <v>0</v>
      </c>
      <c r="I352" s="43">
        <f t="shared" si="233"/>
        <v>5.1326787560896117</v>
      </c>
    </row>
    <row r="353" spans="1:9" ht="15">
      <c r="A353" s="29" t="s">
        <v>15</v>
      </c>
      <c r="B353" s="44">
        <v>4.121067615658363E-2</v>
      </c>
      <c r="C353" s="44">
        <v>0</v>
      </c>
      <c r="D353" s="44">
        <v>0.30218932384341635</v>
      </c>
      <c r="E353" s="44">
        <v>0</v>
      </c>
      <c r="F353" s="457"/>
      <c r="G353" s="44">
        <v>0</v>
      </c>
      <c r="H353" s="45">
        <v>0</v>
      </c>
      <c r="I353" s="40">
        <f t="shared" si="233"/>
        <v>0.34339999999999998</v>
      </c>
    </row>
    <row r="354" spans="1:9" ht="15">
      <c r="A354" s="28" t="s">
        <v>16</v>
      </c>
      <c r="B354" s="41">
        <v>2.3012698284221362</v>
      </c>
      <c r="C354" s="41">
        <v>67.737663404557168</v>
      </c>
      <c r="D354" s="41">
        <v>1082.6037483670207</v>
      </c>
      <c r="E354" s="41">
        <v>0</v>
      </c>
      <c r="F354" s="457"/>
      <c r="G354" s="41">
        <v>0</v>
      </c>
      <c r="H354" s="42">
        <v>0</v>
      </c>
      <c r="I354" s="43">
        <f t="shared" si="233"/>
        <v>1152.6426816000001</v>
      </c>
    </row>
    <row r="355" spans="1:9" ht="15">
      <c r="A355" s="29" t="s">
        <v>17</v>
      </c>
      <c r="B355" s="44">
        <v>9.0000000000000124</v>
      </c>
      <c r="C355" s="44">
        <v>0</v>
      </c>
      <c r="D355" s="44">
        <v>0.01</v>
      </c>
      <c r="E355" s="44">
        <v>0</v>
      </c>
      <c r="F355" s="457"/>
      <c r="G355" s="44">
        <v>0</v>
      </c>
      <c r="H355" s="45">
        <v>0</v>
      </c>
      <c r="I355" s="40">
        <f t="shared" si="233"/>
        <v>9.0100000000000122</v>
      </c>
    </row>
    <row r="356" spans="1:9" ht="15">
      <c r="A356" s="28" t="s">
        <v>18</v>
      </c>
      <c r="B356" s="41">
        <v>0</v>
      </c>
      <c r="C356" s="41">
        <v>0</v>
      </c>
      <c r="D356" s="41">
        <v>0</v>
      </c>
      <c r="E356" s="41">
        <v>0</v>
      </c>
      <c r="F356" s="457"/>
      <c r="G356" s="41">
        <v>0</v>
      </c>
      <c r="H356" s="42">
        <v>0</v>
      </c>
      <c r="I356" s="43">
        <f t="shared" si="233"/>
        <v>0</v>
      </c>
    </row>
    <row r="357" spans="1:9" ht="15">
      <c r="A357" s="29" t="s">
        <v>139</v>
      </c>
      <c r="B357" s="44">
        <v>1E-4</v>
      </c>
      <c r="C357" s="44">
        <v>0</v>
      </c>
      <c r="D357" s="44">
        <v>0</v>
      </c>
      <c r="E357" s="44">
        <v>0</v>
      </c>
      <c r="F357" s="457"/>
      <c r="G357" s="44">
        <v>0</v>
      </c>
      <c r="H357" s="45">
        <v>0</v>
      </c>
      <c r="I357" s="40">
        <f t="shared" si="233"/>
        <v>1E-4</v>
      </c>
    </row>
    <row r="358" spans="1:9" ht="15">
      <c r="A358" s="28" t="s">
        <v>19</v>
      </c>
      <c r="B358" s="41">
        <v>0</v>
      </c>
      <c r="C358" s="41">
        <v>0</v>
      </c>
      <c r="D358" s="41">
        <v>0</v>
      </c>
      <c r="E358" s="41">
        <v>0</v>
      </c>
      <c r="F358" s="457"/>
      <c r="G358" s="41">
        <v>0</v>
      </c>
      <c r="H358" s="42">
        <v>0</v>
      </c>
      <c r="I358" s="43">
        <f t="shared" si="233"/>
        <v>0</v>
      </c>
    </row>
    <row r="359" spans="1:9" ht="15">
      <c r="A359" s="29" t="s">
        <v>20</v>
      </c>
      <c r="B359" s="44">
        <v>0</v>
      </c>
      <c r="C359" s="44">
        <v>0</v>
      </c>
      <c r="D359" s="44">
        <v>0</v>
      </c>
      <c r="E359" s="44">
        <v>0</v>
      </c>
      <c r="F359" s="457"/>
      <c r="G359" s="44">
        <v>0</v>
      </c>
      <c r="H359" s="45">
        <v>0</v>
      </c>
      <c r="I359" s="40">
        <f t="shared" si="233"/>
        <v>0</v>
      </c>
    </row>
    <row r="360" spans="1:9" ht="15">
      <c r="A360" s="28" t="s">
        <v>21</v>
      </c>
      <c r="B360" s="41">
        <v>0.16760743273865933</v>
      </c>
      <c r="C360" s="41">
        <v>9.0231140043673541</v>
      </c>
      <c r="D360" s="41">
        <v>2.8092785628939891</v>
      </c>
      <c r="E360" s="41">
        <v>0</v>
      </c>
      <c r="F360" s="457"/>
      <c r="G360" s="41">
        <v>0</v>
      </c>
      <c r="H360" s="42">
        <v>0</v>
      </c>
      <c r="I360" s="43">
        <f t="shared" si="233"/>
        <v>12.000000000000004</v>
      </c>
    </row>
    <row r="361" spans="1:9" ht="15">
      <c r="A361" s="30" t="s">
        <v>56</v>
      </c>
      <c r="B361" s="44">
        <v>1E-3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233"/>
        <v>1E-3</v>
      </c>
    </row>
    <row r="362" spans="1:9" ht="15">
      <c r="A362" s="28" t="s">
        <v>22</v>
      </c>
      <c r="B362" s="41">
        <v>7.2062462697939029</v>
      </c>
      <c r="C362" s="41">
        <v>20.982349775870169</v>
      </c>
      <c r="D362" s="41">
        <v>11.81140395433593</v>
      </c>
      <c r="E362" s="41">
        <v>0</v>
      </c>
      <c r="F362" s="457"/>
      <c r="G362" s="41">
        <v>0</v>
      </c>
      <c r="H362" s="42">
        <v>0</v>
      </c>
      <c r="I362" s="43">
        <f t="shared" si="233"/>
        <v>40</v>
      </c>
    </row>
    <row r="363" spans="1:9" ht="15">
      <c r="A363" s="30" t="s">
        <v>23</v>
      </c>
      <c r="B363" s="44">
        <v>0</v>
      </c>
      <c r="C363" s="44">
        <v>0</v>
      </c>
      <c r="D363" s="44">
        <v>0</v>
      </c>
      <c r="E363" s="44">
        <v>0</v>
      </c>
      <c r="F363" s="457"/>
      <c r="G363" s="44">
        <v>0</v>
      </c>
      <c r="H363" s="45">
        <v>0</v>
      </c>
      <c r="I363" s="40">
        <f t="shared" si="233"/>
        <v>0</v>
      </c>
    </row>
    <row r="364" spans="1:9" ht="15">
      <c r="A364" s="28" t="s">
        <v>24</v>
      </c>
      <c r="B364" s="41">
        <v>0</v>
      </c>
      <c r="C364" s="41">
        <v>0</v>
      </c>
      <c r="D364" s="41">
        <v>0</v>
      </c>
      <c r="E364" s="41">
        <v>0</v>
      </c>
      <c r="F364" s="457"/>
      <c r="G364" s="41">
        <v>0</v>
      </c>
      <c r="H364" s="42">
        <v>0</v>
      </c>
      <c r="I364" s="43">
        <f t="shared" si="233"/>
        <v>0</v>
      </c>
    </row>
    <row r="365" spans="1:9" ht="15.75" thickBot="1">
      <c r="A365" s="30" t="s">
        <v>25</v>
      </c>
      <c r="B365" s="44">
        <v>2.5672281759214899</v>
      </c>
      <c r="C365" s="44">
        <v>4.2405409072874019</v>
      </c>
      <c r="D365" s="44">
        <v>2.4955008263026275</v>
      </c>
      <c r="E365" s="44">
        <v>413.20046273763006</v>
      </c>
      <c r="F365" s="458"/>
      <c r="G365" s="44">
        <v>5.3157093120554926</v>
      </c>
      <c r="H365" s="45">
        <v>2.2558040802839442E-2</v>
      </c>
      <c r="I365" s="40">
        <f t="shared" si="233"/>
        <v>427.84199999999993</v>
      </c>
    </row>
    <row r="366" spans="1:9" ht="15">
      <c r="A366" s="31" t="s">
        <v>26</v>
      </c>
      <c r="B366" s="46">
        <f>SUM(B345:B365)</f>
        <v>21.286662383032784</v>
      </c>
      <c r="C366" s="46">
        <f t="shared" ref="C366" si="234">SUM(C345:C365)</f>
        <v>101.9836680920821</v>
      </c>
      <c r="D366" s="46">
        <f t="shared" ref="D366" si="235">SUM(D345:D365)</f>
        <v>1100.0421210343964</v>
      </c>
      <c r="E366" s="46">
        <f t="shared" ref="E366" si="236">SUM(E345:E365)</f>
        <v>418.34316618127491</v>
      </c>
      <c r="F366" s="46">
        <f t="shared" ref="F366" si="237">SUM(F345:F365)</f>
        <v>0</v>
      </c>
      <c r="G366" s="46">
        <f t="shared" ref="G366" si="238">SUM(G345:G365)</f>
        <v>5.3157093120554926</v>
      </c>
      <c r="H366" s="47">
        <f t="shared" ref="H366" si="239">SUM(H345:H365)</f>
        <v>2.2558040802839442E-2</v>
      </c>
      <c r="I366" s="48">
        <f t="shared" ref="I366" si="240">SUM(I345:I365)</f>
        <v>1646.9938850436447</v>
      </c>
    </row>
    <row r="367" spans="1:9" ht="15" thickBot="1">
      <c r="A367" s="32" t="s">
        <v>83</v>
      </c>
      <c r="B367" s="49">
        <f>B366/$I366</f>
        <v>1.2924554593879804E-2</v>
      </c>
      <c r="C367" s="49">
        <f t="shared" ref="C367" si="241">C366/$I366</f>
        <v>6.1921096986574165E-2</v>
      </c>
      <c r="D367" s="49">
        <f t="shared" ref="D367" si="242">D366/$I366</f>
        <v>0.66790904995087197</v>
      </c>
      <c r="E367" s="49">
        <f t="shared" ref="E367" si="243">E366/$I366</f>
        <v>0.2540040797845397</v>
      </c>
      <c r="F367" s="49">
        <f t="shared" ref="F367" si="244">F366/$I366</f>
        <v>0</v>
      </c>
      <c r="G367" s="49">
        <f t="shared" ref="G367" si="245">G366/$I366</f>
        <v>3.2275221907788858E-3</v>
      </c>
      <c r="H367" s="49">
        <f t="shared" ref="H367" si="246">H366/$I366</f>
        <v>1.3696493355372515E-5</v>
      </c>
      <c r="I367" s="50">
        <f t="shared" ref="I367" si="247">I366/$I366</f>
        <v>1</v>
      </c>
    </row>
    <row r="368" spans="1:9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20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20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20" ht="15">
      <c r="A371" s="27" t="s">
        <v>7</v>
      </c>
      <c r="B371" s="38">
        <v>1E-3</v>
      </c>
      <c r="C371" s="38">
        <v>1E-3</v>
      </c>
      <c r="D371" s="38">
        <v>1E-3</v>
      </c>
      <c r="E371" s="38">
        <v>1E-3</v>
      </c>
      <c r="F371" s="456"/>
      <c r="G371" s="38">
        <v>0</v>
      </c>
      <c r="H371" s="39">
        <v>0</v>
      </c>
      <c r="I371" s="40">
        <f>SUM(B371:H371)</f>
        <v>4.0000000000000001E-3</v>
      </c>
    </row>
    <row r="372" spans="1:20" ht="15">
      <c r="A372" s="28" t="s">
        <v>8</v>
      </c>
      <c r="B372" s="41">
        <v>1E-3</v>
      </c>
      <c r="C372" s="41">
        <v>1E-3</v>
      </c>
      <c r="D372" s="41">
        <v>1E-3</v>
      </c>
      <c r="E372" s="41">
        <v>1E-3</v>
      </c>
      <c r="F372" s="457"/>
      <c r="G372" s="41">
        <v>0</v>
      </c>
      <c r="H372" s="42">
        <v>0</v>
      </c>
      <c r="I372" s="43">
        <f t="shared" ref="I372:I391" si="248">SUM(B372:H372)</f>
        <v>4.0000000000000001E-3</v>
      </c>
    </row>
    <row r="373" spans="1:20" ht="15">
      <c r="A373" s="29" t="s">
        <v>9</v>
      </c>
      <c r="B373" s="44">
        <v>1E-3</v>
      </c>
      <c r="C373" s="44">
        <v>1E-3</v>
      </c>
      <c r="D373" s="44">
        <v>1E-3</v>
      </c>
      <c r="E373" s="44">
        <v>1E-3</v>
      </c>
      <c r="F373" s="457"/>
      <c r="G373" s="44">
        <v>0</v>
      </c>
      <c r="H373" s="45">
        <v>0</v>
      </c>
      <c r="I373" s="40">
        <f t="shared" si="248"/>
        <v>4.0000000000000001E-3</v>
      </c>
    </row>
    <row r="374" spans="1:20" ht="15">
      <c r="A374" s="28" t="s">
        <v>10</v>
      </c>
      <c r="B374" s="41">
        <v>1E-3</v>
      </c>
      <c r="C374" s="41">
        <v>1E-3</v>
      </c>
      <c r="D374" s="41">
        <v>1E-3</v>
      </c>
      <c r="E374" s="41">
        <v>1E-3</v>
      </c>
      <c r="F374" s="457"/>
      <c r="G374" s="41">
        <v>0</v>
      </c>
      <c r="H374" s="42">
        <v>0</v>
      </c>
      <c r="I374" s="43">
        <f t="shared" si="248"/>
        <v>4.0000000000000001E-3</v>
      </c>
    </row>
    <row r="375" spans="1:20" ht="15">
      <c r="A375" s="29" t="s">
        <v>11</v>
      </c>
      <c r="B375" s="44">
        <v>1E-3</v>
      </c>
      <c r="C375" s="44">
        <v>1E-3</v>
      </c>
      <c r="D375" s="44">
        <v>1E-3</v>
      </c>
      <c r="E375" s="44">
        <v>1E-3</v>
      </c>
      <c r="F375" s="457"/>
      <c r="G375" s="44">
        <v>0</v>
      </c>
      <c r="H375" s="45">
        <v>0</v>
      </c>
      <c r="I375" s="40">
        <f t="shared" si="248"/>
        <v>4.0000000000000001E-3</v>
      </c>
    </row>
    <row r="376" spans="1:20" ht="15">
      <c r="A376" s="28" t="s">
        <v>12</v>
      </c>
      <c r="B376" s="41">
        <v>1E-3</v>
      </c>
      <c r="C376" s="41">
        <v>1E-3</v>
      </c>
      <c r="D376" s="41">
        <v>1E-3</v>
      </c>
      <c r="E376" s="41">
        <v>1.0720175380721078</v>
      </c>
      <c r="F376" s="457"/>
      <c r="G376" s="41">
        <v>0</v>
      </c>
      <c r="H376" s="42">
        <v>0</v>
      </c>
      <c r="I376" s="43">
        <f t="shared" si="248"/>
        <v>1.0750175380721076</v>
      </c>
    </row>
    <row r="377" spans="1:20" ht="15">
      <c r="A377" s="29" t="s">
        <v>13</v>
      </c>
      <c r="B377" s="44">
        <v>1E-3</v>
      </c>
      <c r="C377" s="44">
        <v>1E-3</v>
      </c>
      <c r="D377" s="44">
        <v>1E-3</v>
      </c>
      <c r="E377" s="44">
        <v>1E-3</v>
      </c>
      <c r="F377" s="457"/>
      <c r="G377" s="44">
        <v>0</v>
      </c>
      <c r="H377" s="45">
        <v>0</v>
      </c>
      <c r="I377" s="40">
        <f t="shared" si="248"/>
        <v>4.0000000000000001E-3</v>
      </c>
    </row>
    <row r="378" spans="1:20" ht="15">
      <c r="A378" s="28" t="s">
        <v>14</v>
      </c>
      <c r="B378" s="41">
        <v>1E-3</v>
      </c>
      <c r="C378" s="41">
        <v>1E-3</v>
      </c>
      <c r="D378" s="41">
        <v>1E-3</v>
      </c>
      <c r="E378" s="41">
        <v>578.55020948989988</v>
      </c>
      <c r="F378" s="457"/>
      <c r="G378" s="41">
        <v>0</v>
      </c>
      <c r="H378" s="42">
        <v>0</v>
      </c>
      <c r="I378" s="43">
        <f t="shared" si="248"/>
        <v>578.55320948989993</v>
      </c>
    </row>
    <row r="379" spans="1:20" ht="15">
      <c r="A379" s="29" t="s">
        <v>15</v>
      </c>
      <c r="B379" s="44">
        <v>12.840999999999999</v>
      </c>
      <c r="C379" s="44">
        <v>1E-3</v>
      </c>
      <c r="D379" s="44">
        <v>1E-3</v>
      </c>
      <c r="E379" s="44">
        <v>1E-3</v>
      </c>
      <c r="F379" s="457"/>
      <c r="G379" s="44">
        <v>0</v>
      </c>
      <c r="H379" s="45">
        <v>0</v>
      </c>
      <c r="I379" s="40">
        <f t="shared" si="248"/>
        <v>12.843999999999998</v>
      </c>
    </row>
    <row r="380" spans="1:20" ht="15">
      <c r="A380" s="28" t="s">
        <v>16</v>
      </c>
      <c r="B380" s="41">
        <v>25.542949181928591</v>
      </c>
      <c r="C380" s="41">
        <v>1E-3</v>
      </c>
      <c r="D380" s="41">
        <v>113.42529921807143</v>
      </c>
      <c r="E380" s="41">
        <v>1E-3</v>
      </c>
      <c r="F380" s="457"/>
      <c r="G380" s="41">
        <v>0</v>
      </c>
      <c r="H380" s="42">
        <v>0</v>
      </c>
      <c r="I380" s="43">
        <f t="shared" si="248"/>
        <v>138.97024840000003</v>
      </c>
    </row>
    <row r="381" spans="1:20" ht="15">
      <c r="A381" s="29" t="s">
        <v>17</v>
      </c>
      <c r="B381" s="44">
        <v>1.6389074210920396</v>
      </c>
      <c r="C381" s="44">
        <v>1E-3</v>
      </c>
      <c r="D381" s="44">
        <v>41.36309257890796</v>
      </c>
      <c r="E381" s="44">
        <v>1E-3</v>
      </c>
      <c r="F381" s="457"/>
      <c r="G381" s="44">
        <v>0</v>
      </c>
      <c r="H381" s="45">
        <v>0</v>
      </c>
      <c r="I381" s="40">
        <f t="shared" si="248"/>
        <v>43.003999999999998</v>
      </c>
    </row>
    <row r="382" spans="1:20" ht="15">
      <c r="A382" s="28" t="s">
        <v>18</v>
      </c>
      <c r="B382" s="41">
        <v>1E-3</v>
      </c>
      <c r="C382" s="41">
        <v>1E-3</v>
      </c>
      <c r="D382" s="41">
        <v>1E-3</v>
      </c>
      <c r="E382" s="41">
        <v>1E-3</v>
      </c>
      <c r="F382" s="457"/>
      <c r="G382" s="41">
        <v>0</v>
      </c>
      <c r="H382" s="42">
        <v>0</v>
      </c>
      <c r="I382" s="43">
        <f t="shared" si="248"/>
        <v>4.0000000000000001E-3</v>
      </c>
    </row>
    <row r="383" spans="1:20" ht="15">
      <c r="A383" s="29" t="s">
        <v>139</v>
      </c>
      <c r="B383" s="44">
        <v>3.499499221798108</v>
      </c>
      <c r="C383" s="44">
        <v>0.29634013374614931</v>
      </c>
      <c r="D383" s="44">
        <v>8.2071606444557421</v>
      </c>
      <c r="E383" s="44">
        <v>1E-3</v>
      </c>
      <c r="F383" s="457"/>
      <c r="G383" s="44">
        <v>0</v>
      </c>
      <c r="H383" s="45">
        <v>0</v>
      </c>
      <c r="I383" s="40">
        <f t="shared" si="248"/>
        <v>12.004</v>
      </c>
    </row>
    <row r="384" spans="1:20" ht="15">
      <c r="A384" s="28" t="s">
        <v>19</v>
      </c>
      <c r="B384" s="41">
        <v>1E-3</v>
      </c>
      <c r="C384" s="41">
        <v>1E-3</v>
      </c>
      <c r="D384" s="41">
        <v>1E-3</v>
      </c>
      <c r="E384" s="41">
        <v>1E-3</v>
      </c>
      <c r="F384" s="457"/>
      <c r="G384" s="41">
        <v>0</v>
      </c>
      <c r="H384" s="42">
        <v>0</v>
      </c>
      <c r="I384" s="43">
        <f t="shared" si="248"/>
        <v>4.0000000000000001E-3</v>
      </c>
    </row>
    <row r="385" spans="1:42" ht="15">
      <c r="A385" s="29" t="s">
        <v>20</v>
      </c>
      <c r="B385" s="44">
        <v>1E-3</v>
      </c>
      <c r="C385" s="44">
        <v>1E-3</v>
      </c>
      <c r="D385" s="44">
        <v>1E-3</v>
      </c>
      <c r="E385" s="44">
        <v>1E-3</v>
      </c>
      <c r="F385" s="457"/>
      <c r="G385" s="44">
        <v>0</v>
      </c>
      <c r="H385" s="45">
        <v>0</v>
      </c>
      <c r="I385" s="40">
        <f t="shared" si="248"/>
        <v>4.0000000000000001E-3</v>
      </c>
    </row>
    <row r="386" spans="1:42" ht="15">
      <c r="A386" s="28" t="s">
        <v>21</v>
      </c>
      <c r="B386" s="41">
        <v>1E-3</v>
      </c>
      <c r="C386" s="41">
        <v>1E-3</v>
      </c>
      <c r="D386" s="41">
        <v>1E-3</v>
      </c>
      <c r="E386" s="41">
        <v>1E-3</v>
      </c>
      <c r="F386" s="457"/>
      <c r="G386" s="41">
        <v>0</v>
      </c>
      <c r="H386" s="42">
        <v>0</v>
      </c>
      <c r="I386" s="43">
        <f t="shared" si="248"/>
        <v>4.0000000000000001E-3</v>
      </c>
    </row>
    <row r="387" spans="1:42" ht="15">
      <c r="A387" s="30" t="s">
        <v>56</v>
      </c>
      <c r="B387" s="44">
        <v>11.000999999999999</v>
      </c>
      <c r="C387" s="44">
        <v>1E-3</v>
      </c>
      <c r="D387" s="44">
        <v>1E-3</v>
      </c>
      <c r="E387" s="44">
        <v>1E-3</v>
      </c>
      <c r="F387" s="457"/>
      <c r="G387" s="44">
        <v>0</v>
      </c>
      <c r="H387" s="45">
        <v>0</v>
      </c>
      <c r="I387" s="40">
        <f t="shared" si="248"/>
        <v>11.003999999999998</v>
      </c>
    </row>
    <row r="388" spans="1:42" ht="15">
      <c r="A388" s="28" t="s">
        <v>22</v>
      </c>
      <c r="B388" s="41">
        <v>1E-3</v>
      </c>
      <c r="C388" s="41">
        <v>1E-3</v>
      </c>
      <c r="D388" s="41">
        <v>1E-3</v>
      </c>
      <c r="E388" s="41">
        <v>1E-3</v>
      </c>
      <c r="F388" s="457"/>
      <c r="G388" s="41">
        <v>0</v>
      </c>
      <c r="H388" s="42">
        <v>0</v>
      </c>
      <c r="I388" s="43">
        <f t="shared" si="248"/>
        <v>4.0000000000000001E-3</v>
      </c>
    </row>
    <row r="389" spans="1:42" ht="15">
      <c r="A389" s="30" t="s">
        <v>23</v>
      </c>
      <c r="B389" s="44">
        <v>1E-3</v>
      </c>
      <c r="C389" s="44">
        <v>1E-3</v>
      </c>
      <c r="D389" s="44">
        <v>1E-3</v>
      </c>
      <c r="E389" s="44">
        <v>1E-3</v>
      </c>
      <c r="F389" s="457"/>
      <c r="G389" s="44">
        <v>0</v>
      </c>
      <c r="H389" s="45">
        <v>0</v>
      </c>
      <c r="I389" s="40">
        <f t="shared" si="248"/>
        <v>4.0000000000000001E-3</v>
      </c>
    </row>
    <row r="390" spans="1:42" ht="15">
      <c r="A390" s="28" t="s">
        <v>24</v>
      </c>
      <c r="B390" s="41">
        <v>0.66600000000000004</v>
      </c>
      <c r="C390" s="41">
        <v>0</v>
      </c>
      <c r="D390" s="41">
        <v>0</v>
      </c>
      <c r="E390" s="41">
        <v>0</v>
      </c>
      <c r="F390" s="457"/>
      <c r="G390" s="41">
        <v>0</v>
      </c>
      <c r="H390" s="42">
        <v>0</v>
      </c>
      <c r="I390" s="43">
        <f t="shared" si="248"/>
        <v>0.66600000000000004</v>
      </c>
    </row>
    <row r="391" spans="1:42" ht="15.75" thickBot="1">
      <c r="A391" s="30" t="s">
        <v>25</v>
      </c>
      <c r="B391" s="44">
        <v>15.852910393796446</v>
      </c>
      <c r="C391" s="44">
        <v>1.9705352242352869E-2</v>
      </c>
      <c r="D391" s="44">
        <v>4.2847403017069912</v>
      </c>
      <c r="E391" s="44">
        <v>68.46383711896776</v>
      </c>
      <c r="F391" s="458"/>
      <c r="G391" s="44">
        <v>57.801606833286456</v>
      </c>
      <c r="H391" s="45">
        <v>0</v>
      </c>
      <c r="I391" s="40">
        <f t="shared" si="248"/>
        <v>146.4228</v>
      </c>
    </row>
    <row r="392" spans="1:42" ht="15">
      <c r="A392" s="31" t="s">
        <v>26</v>
      </c>
      <c r="B392" s="46">
        <f>SUM(B371:B391)</f>
        <v>71.056266218615164</v>
      </c>
      <c r="C392" s="46">
        <f t="shared" ref="C392" si="249">SUM(C371:C391)</f>
        <v>0.3340454859885022</v>
      </c>
      <c r="D392" s="46">
        <f t="shared" ref="D392" si="250">SUM(D371:D391)</f>
        <v>167.29629274314215</v>
      </c>
      <c r="E392" s="46">
        <f t="shared" ref="E392" si="251">SUM(E371:E391)</f>
        <v>648.10306414693946</v>
      </c>
      <c r="F392" s="46">
        <f t="shared" ref="F392" si="252">SUM(F371:F391)</f>
        <v>0</v>
      </c>
      <c r="G392" s="46">
        <f t="shared" ref="G392" si="253">SUM(G371:G391)</f>
        <v>57.801606833286456</v>
      </c>
      <c r="H392" s="47">
        <f t="shared" ref="H392" si="254">SUM(H371:H391)</f>
        <v>0</v>
      </c>
      <c r="I392" s="48">
        <f t="shared" ref="I392" si="255">SUM(I371:I391)</f>
        <v>944.59127542797228</v>
      </c>
    </row>
    <row r="393" spans="1:42" ht="15" thickBot="1">
      <c r="A393" s="32" t="s">
        <v>83</v>
      </c>
      <c r="B393" s="49">
        <f>B392/$I392</f>
        <v>7.5224351597383984E-2</v>
      </c>
      <c r="C393" s="49">
        <f t="shared" ref="C393" si="256">C392/$I392</f>
        <v>3.5364024068203887E-4</v>
      </c>
      <c r="D393" s="49">
        <f t="shared" ref="D393" si="257">D392/$I392</f>
        <v>0.17710971622868749</v>
      </c>
      <c r="E393" s="49">
        <f t="shared" ref="E393" si="258">E392/$I392</f>
        <v>0.68612010401355772</v>
      </c>
      <c r="F393" s="49">
        <f t="shared" ref="F393" si="259">F392/$I392</f>
        <v>0</v>
      </c>
      <c r="G393" s="49">
        <f t="shared" ref="G393" si="260">G392/$I392</f>
        <v>6.1192187919688223E-2</v>
      </c>
      <c r="H393" s="49">
        <f t="shared" ref="H393" si="261">H392/$I392</f>
        <v>0</v>
      </c>
      <c r="I393" s="50">
        <f t="shared" ref="I393" si="262">I392/$I392</f>
        <v>1</v>
      </c>
    </row>
    <row r="394" spans="1:42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42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42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42" ht="15">
      <c r="A397" s="27" t="s">
        <v>7</v>
      </c>
      <c r="B397" s="38">
        <v>1E-3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1E-3</v>
      </c>
    </row>
    <row r="398" spans="1:42" ht="15">
      <c r="A398" s="28" t="s">
        <v>8</v>
      </c>
      <c r="B398" s="41">
        <v>1E-3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263">SUM(B398:H398)</f>
        <v>1E-3</v>
      </c>
    </row>
    <row r="399" spans="1:42" ht="15">
      <c r="A399" s="29" t="s">
        <v>9</v>
      </c>
      <c r="B399" s="44">
        <v>1E-3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263"/>
        <v>1E-3</v>
      </c>
    </row>
    <row r="400" spans="1:42" ht="15">
      <c r="A400" s="28" t="s">
        <v>10</v>
      </c>
      <c r="B400" s="41">
        <v>1E-3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263"/>
        <v>1E-3</v>
      </c>
    </row>
    <row r="401" spans="1:9" ht="15">
      <c r="A401" s="29" t="s">
        <v>11</v>
      </c>
      <c r="B401" s="44">
        <v>1E-3</v>
      </c>
      <c r="C401" s="44">
        <v>0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263"/>
        <v>1E-3</v>
      </c>
    </row>
    <row r="402" spans="1:9" ht="15">
      <c r="A402" s="28" t="s">
        <v>12</v>
      </c>
      <c r="B402" s="41">
        <v>1E-3</v>
      </c>
      <c r="C402" s="41">
        <v>0</v>
      </c>
      <c r="D402" s="41">
        <v>0</v>
      </c>
      <c r="E402" s="41">
        <v>0.14100110640422484</v>
      </c>
      <c r="F402" s="457"/>
      <c r="G402" s="41">
        <v>0</v>
      </c>
      <c r="H402" s="42">
        <v>0</v>
      </c>
      <c r="I402" s="43">
        <f t="shared" si="263"/>
        <v>0.14200110640422484</v>
      </c>
    </row>
    <row r="403" spans="1:9" ht="15">
      <c r="A403" s="29" t="s">
        <v>13</v>
      </c>
      <c r="B403" s="44">
        <v>1E-3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263"/>
        <v>1E-3</v>
      </c>
    </row>
    <row r="404" spans="1:9" ht="15">
      <c r="A404" s="28" t="s">
        <v>14</v>
      </c>
      <c r="B404" s="41">
        <v>1E-3</v>
      </c>
      <c r="C404" s="41">
        <v>0</v>
      </c>
      <c r="D404" s="41">
        <v>0</v>
      </c>
      <c r="E404" s="41">
        <v>0.38247077428970061</v>
      </c>
      <c r="F404" s="457"/>
      <c r="G404" s="41">
        <v>0</v>
      </c>
      <c r="H404" s="42">
        <v>0</v>
      </c>
      <c r="I404" s="43">
        <f t="shared" si="263"/>
        <v>0.38347077428970061</v>
      </c>
    </row>
    <row r="405" spans="1:9" ht="15">
      <c r="A405" s="29" t="s">
        <v>15</v>
      </c>
      <c r="B405" s="44">
        <v>1.3980352913389871</v>
      </c>
      <c r="C405" s="44">
        <v>0.30102940868903583</v>
      </c>
      <c r="D405" s="44">
        <v>2.1539352999719759</v>
      </c>
      <c r="E405" s="44">
        <v>0</v>
      </c>
      <c r="F405" s="457"/>
      <c r="G405" s="44">
        <v>0</v>
      </c>
      <c r="H405" s="45">
        <v>0</v>
      </c>
      <c r="I405" s="40">
        <f t="shared" si="263"/>
        <v>3.8529999999999989</v>
      </c>
    </row>
    <row r="406" spans="1:9" ht="15">
      <c r="A406" s="28" t="s">
        <v>16</v>
      </c>
      <c r="B406" s="41">
        <v>97.887423168049082</v>
      </c>
      <c r="C406" s="41">
        <v>154.39356692579491</v>
      </c>
      <c r="D406" s="41">
        <v>8.2072706156024605E-2</v>
      </c>
      <c r="E406" s="41">
        <v>0</v>
      </c>
      <c r="F406" s="457"/>
      <c r="G406" s="41">
        <v>0</v>
      </c>
      <c r="H406" s="42">
        <v>0</v>
      </c>
      <c r="I406" s="43">
        <f t="shared" si="263"/>
        <v>252.36306280000002</v>
      </c>
    </row>
    <row r="407" spans="1:9" ht="15">
      <c r="A407" s="29" t="s">
        <v>17</v>
      </c>
      <c r="B407" s="44">
        <v>1E-3</v>
      </c>
      <c r="C407" s="44">
        <v>0</v>
      </c>
      <c r="D407" s="44">
        <v>0</v>
      </c>
      <c r="E407" s="44">
        <v>0</v>
      </c>
      <c r="F407" s="457"/>
      <c r="G407" s="44">
        <v>0</v>
      </c>
      <c r="H407" s="45">
        <v>0</v>
      </c>
      <c r="I407" s="40">
        <f t="shared" si="263"/>
        <v>1E-3</v>
      </c>
    </row>
    <row r="408" spans="1:9" ht="15">
      <c r="A408" s="28" t="s">
        <v>18</v>
      </c>
      <c r="B408" s="41">
        <v>1E-3</v>
      </c>
      <c r="C408" s="41">
        <v>0</v>
      </c>
      <c r="D408" s="41">
        <v>0</v>
      </c>
      <c r="E408" s="41">
        <v>0</v>
      </c>
      <c r="F408" s="457"/>
      <c r="G408" s="41">
        <v>0</v>
      </c>
      <c r="H408" s="42">
        <v>0</v>
      </c>
      <c r="I408" s="43">
        <f t="shared" si="263"/>
        <v>1E-3</v>
      </c>
    </row>
    <row r="409" spans="1:9" ht="15">
      <c r="A409" s="29" t="s">
        <v>139</v>
      </c>
      <c r="B409" s="44">
        <v>7.9756155373154236</v>
      </c>
      <c r="C409" s="44">
        <v>24.107376376785371</v>
      </c>
      <c r="D409" s="44">
        <v>3.4296830371759683</v>
      </c>
      <c r="E409" s="44">
        <v>0.48832504872323196</v>
      </c>
      <c r="F409" s="457"/>
      <c r="G409" s="44">
        <v>0</v>
      </c>
      <c r="H409" s="45">
        <v>0</v>
      </c>
      <c r="I409" s="40">
        <f t="shared" si="263"/>
        <v>36.000999999999998</v>
      </c>
    </row>
    <row r="410" spans="1:9" ht="15">
      <c r="A410" s="28" t="s">
        <v>19</v>
      </c>
      <c r="B410" s="41">
        <v>1E-3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263"/>
        <v>1E-3</v>
      </c>
    </row>
    <row r="411" spans="1:9" ht="15">
      <c r="A411" s="29" t="s">
        <v>20</v>
      </c>
      <c r="B411" s="44">
        <v>1E-3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263"/>
        <v>1E-3</v>
      </c>
    </row>
    <row r="412" spans="1:9" ht="15">
      <c r="A412" s="28" t="s">
        <v>21</v>
      </c>
      <c r="B412" s="41">
        <v>1E-3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263"/>
        <v>1E-3</v>
      </c>
    </row>
    <row r="413" spans="1:9" ht="15">
      <c r="A413" s="30" t="s">
        <v>56</v>
      </c>
      <c r="B413" s="44">
        <v>1E-3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263"/>
        <v>1E-3</v>
      </c>
    </row>
    <row r="414" spans="1:9" ht="15">
      <c r="A414" s="28" t="s">
        <v>22</v>
      </c>
      <c r="B414" s="41">
        <v>1E-3</v>
      </c>
      <c r="C414" s="41">
        <v>0</v>
      </c>
      <c r="D414" s="41">
        <v>0</v>
      </c>
      <c r="E414" s="41">
        <v>0</v>
      </c>
      <c r="F414" s="457"/>
      <c r="G414" s="41">
        <v>0</v>
      </c>
      <c r="H414" s="42">
        <v>0</v>
      </c>
      <c r="I414" s="43">
        <f t="shared" si="263"/>
        <v>1E-3</v>
      </c>
    </row>
    <row r="415" spans="1:9" ht="15">
      <c r="A415" s="30" t="s">
        <v>23</v>
      </c>
      <c r="B415" s="44">
        <v>0</v>
      </c>
      <c r="C415" s="44">
        <v>0</v>
      </c>
      <c r="D415" s="44">
        <v>0</v>
      </c>
      <c r="E415" s="44">
        <v>0</v>
      </c>
      <c r="F415" s="457"/>
      <c r="G415" s="44">
        <v>0</v>
      </c>
      <c r="H415" s="45">
        <v>0</v>
      </c>
      <c r="I415" s="40">
        <f t="shared" si="263"/>
        <v>0</v>
      </c>
    </row>
    <row r="416" spans="1:9" ht="15">
      <c r="A416" s="28" t="s">
        <v>24</v>
      </c>
      <c r="B416" s="41">
        <v>0</v>
      </c>
      <c r="C416" s="41">
        <v>0</v>
      </c>
      <c r="D416" s="41">
        <v>0</v>
      </c>
      <c r="E416" s="41">
        <v>0</v>
      </c>
      <c r="F416" s="457"/>
      <c r="G416" s="41">
        <v>0</v>
      </c>
      <c r="H416" s="42">
        <v>0</v>
      </c>
      <c r="I416" s="43">
        <f t="shared" si="263"/>
        <v>0</v>
      </c>
    </row>
    <row r="417" spans="1:53" ht="15.75" thickBot="1">
      <c r="A417" s="30" t="s">
        <v>25</v>
      </c>
      <c r="B417" s="44">
        <v>5.2285797084056886</v>
      </c>
      <c r="C417" s="44">
        <v>2.4637771763382657</v>
      </c>
      <c r="D417" s="44">
        <v>0.15192306430746325</v>
      </c>
      <c r="E417" s="44">
        <v>197.15303121296944</v>
      </c>
      <c r="F417" s="458"/>
      <c r="G417" s="44">
        <v>36.073088837979157</v>
      </c>
      <c r="H417" s="45">
        <v>0</v>
      </c>
      <c r="I417" s="40">
        <f t="shared" si="263"/>
        <v>241.07040000000001</v>
      </c>
    </row>
    <row r="418" spans="1:53" ht="15">
      <c r="A418" s="31" t="s">
        <v>26</v>
      </c>
      <c r="B418" s="46">
        <f>SUM(B397:B417)</f>
        <v>112.50465370510921</v>
      </c>
      <c r="C418" s="46">
        <f t="shared" ref="C418" si="264">SUM(C397:C417)</f>
        <v>181.26574988760757</v>
      </c>
      <c r="D418" s="46">
        <f t="shared" ref="D418" si="265">SUM(D397:D417)</f>
        <v>5.8176141076114325</v>
      </c>
      <c r="E418" s="46">
        <f t="shared" ref="E418" si="266">SUM(E397:E417)</f>
        <v>198.1648281423866</v>
      </c>
      <c r="F418" s="46">
        <f t="shared" ref="F418" si="267">SUM(F397:F417)</f>
        <v>0</v>
      </c>
      <c r="G418" s="46">
        <f t="shared" ref="G418" si="268">SUM(G397:G417)</f>
        <v>36.073088837979157</v>
      </c>
      <c r="H418" s="47">
        <f t="shared" ref="H418" si="269">SUM(H397:H417)</f>
        <v>0</v>
      </c>
      <c r="I418" s="48">
        <f t="shared" ref="I418" si="270">SUM(I397:I417)</f>
        <v>533.82593468069376</v>
      </c>
    </row>
    <row r="419" spans="1:53" ht="15" thickBot="1">
      <c r="A419" s="32" t="s">
        <v>83</v>
      </c>
      <c r="B419" s="49">
        <f>B418/$I418</f>
        <v>0.21075156974605119</v>
      </c>
      <c r="C419" s="49">
        <f t="shared" ref="C419" si="271">C418/$I418</f>
        <v>0.33955965439564317</v>
      </c>
      <c r="D419" s="49">
        <f t="shared" ref="D419" si="272">D418/$I418</f>
        <v>1.0897960795200442E-2</v>
      </c>
      <c r="E419" s="49">
        <f t="shared" ref="E419" si="273">E418/$I418</f>
        <v>0.37121618727819627</v>
      </c>
      <c r="F419" s="49">
        <f t="shared" ref="F419" si="274">F418/$I418</f>
        <v>0</v>
      </c>
      <c r="G419" s="49">
        <f t="shared" ref="G419" si="275">G418/$I418</f>
        <v>6.7574627784909247E-2</v>
      </c>
      <c r="H419" s="49">
        <f t="shared" ref="H419" si="276">H418/$I418</f>
        <v>0</v>
      </c>
      <c r="I419" s="50">
        <f t="shared" ref="I419" si="277">I418/$I418</f>
        <v>1</v>
      </c>
    </row>
    <row r="420" spans="1:53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53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53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53" ht="15">
      <c r="A423" s="27" t="s">
        <v>7</v>
      </c>
      <c r="B423" s="38">
        <v>0</v>
      </c>
      <c r="C423" s="38">
        <v>0</v>
      </c>
      <c r="D423" s="38">
        <v>1E-3</v>
      </c>
      <c r="E423" s="38">
        <v>0</v>
      </c>
      <c r="F423" s="456"/>
      <c r="G423" s="38">
        <v>0</v>
      </c>
      <c r="H423" s="39">
        <v>0</v>
      </c>
      <c r="I423" s="40">
        <f>SUM(B423:H423)</f>
        <v>1E-3</v>
      </c>
    </row>
    <row r="424" spans="1:53" ht="15">
      <c r="A424" s="28" t="s">
        <v>8</v>
      </c>
      <c r="B424" s="41">
        <v>0</v>
      </c>
      <c r="C424" s="41">
        <v>0</v>
      </c>
      <c r="D424" s="41">
        <v>1E-3</v>
      </c>
      <c r="E424" s="41">
        <v>0</v>
      </c>
      <c r="F424" s="457"/>
      <c r="G424" s="41">
        <v>0</v>
      </c>
      <c r="H424" s="42">
        <v>0</v>
      </c>
      <c r="I424" s="43">
        <f t="shared" ref="I424:I443" si="278">SUM(B424:H424)</f>
        <v>1E-3</v>
      </c>
    </row>
    <row r="425" spans="1:53" ht="15">
      <c r="A425" s="29" t="s">
        <v>9</v>
      </c>
      <c r="B425" s="44">
        <v>0</v>
      </c>
      <c r="C425" s="44">
        <v>0</v>
      </c>
      <c r="D425" s="44">
        <v>1E-3</v>
      </c>
      <c r="E425" s="44">
        <v>0</v>
      </c>
      <c r="F425" s="457"/>
      <c r="G425" s="44">
        <v>0</v>
      </c>
      <c r="H425" s="45">
        <v>0</v>
      </c>
      <c r="I425" s="40">
        <f t="shared" si="278"/>
        <v>1E-3</v>
      </c>
    </row>
    <row r="426" spans="1:53" ht="15">
      <c r="A426" s="28" t="s">
        <v>10</v>
      </c>
      <c r="B426" s="41">
        <v>0</v>
      </c>
      <c r="C426" s="41">
        <v>0</v>
      </c>
      <c r="D426" s="41">
        <v>1E-3</v>
      </c>
      <c r="E426" s="41">
        <v>0</v>
      </c>
      <c r="F426" s="457"/>
      <c r="G426" s="41">
        <v>0</v>
      </c>
      <c r="H426" s="42">
        <v>0</v>
      </c>
      <c r="I426" s="43">
        <f t="shared" si="278"/>
        <v>1E-3</v>
      </c>
    </row>
    <row r="427" spans="1:53" ht="15">
      <c r="A427" s="29" t="s">
        <v>11</v>
      </c>
      <c r="B427" s="44">
        <v>0</v>
      </c>
      <c r="C427" s="44">
        <v>0</v>
      </c>
      <c r="D427" s="44">
        <v>1E-3</v>
      </c>
      <c r="E427" s="44">
        <v>0</v>
      </c>
      <c r="F427" s="457"/>
      <c r="G427" s="44">
        <v>0</v>
      </c>
      <c r="H427" s="45">
        <v>0</v>
      </c>
      <c r="I427" s="40">
        <f t="shared" si="278"/>
        <v>1E-3</v>
      </c>
    </row>
    <row r="428" spans="1:53" ht="15">
      <c r="A428" s="28" t="s">
        <v>12</v>
      </c>
      <c r="B428" s="41">
        <v>0</v>
      </c>
      <c r="C428" s="41">
        <v>0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278"/>
        <v>0</v>
      </c>
    </row>
    <row r="429" spans="1:53" ht="15">
      <c r="A429" s="29" t="s">
        <v>13</v>
      </c>
      <c r="B429" s="44">
        <v>0</v>
      </c>
      <c r="C429" s="44">
        <v>0</v>
      </c>
      <c r="D429" s="44">
        <v>0</v>
      </c>
      <c r="E429" s="44">
        <v>0</v>
      </c>
      <c r="F429" s="457"/>
      <c r="G429" s="44">
        <v>0</v>
      </c>
      <c r="H429" s="45">
        <v>0</v>
      </c>
      <c r="I429" s="40">
        <f t="shared" si="278"/>
        <v>0</v>
      </c>
    </row>
    <row r="430" spans="1:53" ht="15">
      <c r="A430" s="28" t="s">
        <v>14</v>
      </c>
      <c r="B430" s="41">
        <v>0</v>
      </c>
      <c r="C430" s="41">
        <v>0</v>
      </c>
      <c r="D430" s="41">
        <v>0</v>
      </c>
      <c r="E430" s="41">
        <v>0.27083282640712736</v>
      </c>
      <c r="F430" s="457"/>
      <c r="G430" s="41">
        <v>0</v>
      </c>
      <c r="H430" s="42">
        <v>0</v>
      </c>
      <c r="I430" s="43">
        <f t="shared" si="278"/>
        <v>0.27083282640712736</v>
      </c>
    </row>
    <row r="431" spans="1:53" ht="15">
      <c r="A431" s="29" t="s">
        <v>15</v>
      </c>
      <c r="B431" s="44">
        <v>0.30182139409165298</v>
      </c>
      <c r="C431" s="44">
        <v>0.13387606177700961</v>
      </c>
      <c r="D431" s="44">
        <v>0.16350254413133727</v>
      </c>
      <c r="E431" s="44">
        <v>0</v>
      </c>
      <c r="F431" s="457"/>
      <c r="G431" s="44">
        <v>0</v>
      </c>
      <c r="H431" s="45">
        <v>0</v>
      </c>
      <c r="I431" s="40">
        <f t="shared" si="278"/>
        <v>0.59919999999999984</v>
      </c>
    </row>
    <row r="432" spans="1:53" ht="15">
      <c r="A432" s="28" t="s">
        <v>16</v>
      </c>
      <c r="B432" s="41">
        <v>46.728181844901911</v>
      </c>
      <c r="C432" s="41">
        <v>4.9190570630381432</v>
      </c>
      <c r="D432" s="41">
        <v>16.366088692059947</v>
      </c>
      <c r="E432" s="41">
        <v>0</v>
      </c>
      <c r="F432" s="457"/>
      <c r="G432" s="41">
        <v>0</v>
      </c>
      <c r="H432" s="42">
        <v>0</v>
      </c>
      <c r="I432" s="43">
        <f t="shared" si="278"/>
        <v>68.013327599999997</v>
      </c>
    </row>
    <row r="433" spans="1:9" ht="15">
      <c r="A433" s="29" t="s">
        <v>17</v>
      </c>
      <c r="B433" s="44">
        <v>1E-4</v>
      </c>
      <c r="C433" s="44">
        <v>0</v>
      </c>
      <c r="D433" s="44">
        <v>0</v>
      </c>
      <c r="E433" s="44">
        <v>0</v>
      </c>
      <c r="F433" s="457"/>
      <c r="G433" s="44">
        <v>0</v>
      </c>
      <c r="H433" s="45">
        <v>0</v>
      </c>
      <c r="I433" s="40">
        <f t="shared" si="278"/>
        <v>1E-4</v>
      </c>
    </row>
    <row r="434" spans="1:9" ht="15">
      <c r="A434" s="28" t="s">
        <v>18</v>
      </c>
      <c r="B434" s="41">
        <v>0</v>
      </c>
      <c r="C434" s="41">
        <v>0</v>
      </c>
      <c r="D434" s="41">
        <v>0</v>
      </c>
      <c r="E434" s="41">
        <v>0</v>
      </c>
      <c r="F434" s="457"/>
      <c r="G434" s="41">
        <v>0</v>
      </c>
      <c r="H434" s="42">
        <v>0</v>
      </c>
      <c r="I434" s="43">
        <f t="shared" si="278"/>
        <v>0</v>
      </c>
    </row>
    <row r="435" spans="1:9" ht="15">
      <c r="A435" s="29" t="s">
        <v>139</v>
      </c>
      <c r="B435" s="44">
        <v>1.7362537651498886</v>
      </c>
      <c r="C435" s="44">
        <v>1.3952664805138788</v>
      </c>
      <c r="D435" s="44">
        <v>0.65374257563661919</v>
      </c>
      <c r="E435" s="44">
        <v>0.21473717869961337</v>
      </c>
      <c r="F435" s="457"/>
      <c r="G435" s="44">
        <v>0</v>
      </c>
      <c r="H435" s="45">
        <v>0</v>
      </c>
      <c r="I435" s="40">
        <f t="shared" si="278"/>
        <v>4</v>
      </c>
    </row>
    <row r="436" spans="1:9" ht="15">
      <c r="A436" s="28" t="s">
        <v>19</v>
      </c>
      <c r="B436" s="41">
        <v>0</v>
      </c>
      <c r="C436" s="41">
        <v>0</v>
      </c>
      <c r="D436" s="41">
        <v>0</v>
      </c>
      <c r="E436" s="41">
        <v>0</v>
      </c>
      <c r="F436" s="457"/>
      <c r="G436" s="41">
        <v>0</v>
      </c>
      <c r="H436" s="42">
        <v>0</v>
      </c>
      <c r="I436" s="43">
        <f t="shared" si="278"/>
        <v>0</v>
      </c>
    </row>
    <row r="437" spans="1:9" ht="15">
      <c r="A437" s="29" t="s">
        <v>20</v>
      </c>
      <c r="B437" s="44">
        <v>0</v>
      </c>
      <c r="C437" s="44">
        <v>0</v>
      </c>
      <c r="D437" s="44">
        <v>0</v>
      </c>
      <c r="E437" s="44">
        <v>0</v>
      </c>
      <c r="F437" s="457"/>
      <c r="G437" s="44">
        <v>0</v>
      </c>
      <c r="H437" s="45">
        <v>0</v>
      </c>
      <c r="I437" s="40">
        <f t="shared" si="278"/>
        <v>0</v>
      </c>
    </row>
    <row r="438" spans="1:9" ht="15">
      <c r="A438" s="28" t="s">
        <v>21</v>
      </c>
      <c r="B438" s="41">
        <v>3.7261905652467515</v>
      </c>
      <c r="C438" s="41">
        <v>4.3549108013026534E-2</v>
      </c>
      <c r="D438" s="41">
        <v>2.2302603267402219</v>
      </c>
      <c r="E438" s="41">
        <v>0</v>
      </c>
      <c r="F438" s="457"/>
      <c r="G438" s="41">
        <v>0</v>
      </c>
      <c r="H438" s="42">
        <v>0</v>
      </c>
      <c r="I438" s="43">
        <f t="shared" si="278"/>
        <v>6</v>
      </c>
    </row>
    <row r="439" spans="1:9" ht="15">
      <c r="A439" s="30" t="s">
        <v>56</v>
      </c>
      <c r="B439" s="44">
        <v>6.5754435019679605</v>
      </c>
      <c r="C439" s="44">
        <v>0.4359292690545159</v>
      </c>
      <c r="D439" s="44">
        <v>4.9886272289775233</v>
      </c>
      <c r="E439" s="44">
        <v>0</v>
      </c>
      <c r="F439" s="457"/>
      <c r="G439" s="44">
        <v>0</v>
      </c>
      <c r="H439" s="45">
        <v>0</v>
      </c>
      <c r="I439" s="40">
        <f t="shared" si="278"/>
        <v>12</v>
      </c>
    </row>
    <row r="440" spans="1:9" ht="15">
      <c r="A440" s="28" t="s">
        <v>22</v>
      </c>
      <c r="B440" s="41">
        <v>1E-4</v>
      </c>
      <c r="C440" s="41">
        <v>0</v>
      </c>
      <c r="D440" s="41">
        <v>0</v>
      </c>
      <c r="E440" s="41">
        <v>0</v>
      </c>
      <c r="F440" s="457"/>
      <c r="G440" s="41">
        <v>0</v>
      </c>
      <c r="H440" s="42">
        <v>0</v>
      </c>
      <c r="I440" s="43">
        <f t="shared" si="278"/>
        <v>1E-4</v>
      </c>
    </row>
    <row r="441" spans="1:9" ht="15">
      <c r="A441" s="30" t="s">
        <v>23</v>
      </c>
      <c r="B441" s="44">
        <v>0</v>
      </c>
      <c r="C441" s="44">
        <v>0</v>
      </c>
      <c r="D441" s="44">
        <v>0</v>
      </c>
      <c r="E441" s="44">
        <v>0</v>
      </c>
      <c r="F441" s="457"/>
      <c r="G441" s="44">
        <v>0</v>
      </c>
      <c r="H441" s="45">
        <v>0</v>
      </c>
      <c r="I441" s="40">
        <f t="shared" si="278"/>
        <v>0</v>
      </c>
    </row>
    <row r="442" spans="1:9" ht="15">
      <c r="A442" s="28" t="s">
        <v>24</v>
      </c>
      <c r="B442" s="41">
        <v>9.3324731162746986</v>
      </c>
      <c r="C442" s="41">
        <v>2.3104103187651017E-2</v>
      </c>
      <c r="D442" s="41">
        <v>1.8620227805376508</v>
      </c>
      <c r="E442" s="41">
        <v>0</v>
      </c>
      <c r="F442" s="457"/>
      <c r="G442" s="41">
        <v>0</v>
      </c>
      <c r="H442" s="42">
        <v>0</v>
      </c>
      <c r="I442" s="43">
        <f t="shared" si="278"/>
        <v>11.217599999999999</v>
      </c>
    </row>
    <row r="443" spans="1:9" ht="15.75" thickBot="1">
      <c r="A443" s="30" t="s">
        <v>25</v>
      </c>
      <c r="B443" s="54">
        <v>10.227121556466352</v>
      </c>
      <c r="C443" s="54">
        <v>3.4900296430219691E-2</v>
      </c>
      <c r="D443" s="54">
        <v>37.751082312973139</v>
      </c>
      <c r="E443" s="54">
        <v>194.18427135375521</v>
      </c>
      <c r="F443" s="458"/>
      <c r="G443" s="44">
        <v>25.735681760294217</v>
      </c>
      <c r="H443" s="45">
        <v>9.7742720080863807E-2</v>
      </c>
      <c r="I443" s="40">
        <f t="shared" si="278"/>
        <v>268.0308</v>
      </c>
    </row>
    <row r="444" spans="1:9" ht="15">
      <c r="A444" s="31" t="s">
        <v>26</v>
      </c>
      <c r="B444" s="46">
        <f>SUM(B423:B443)</f>
        <v>78.627685744099239</v>
      </c>
      <c r="C444" s="46">
        <f t="shared" ref="C444" si="279">SUM(C423:C443)</f>
        <v>6.9856823820144456</v>
      </c>
      <c r="D444" s="46">
        <f t="shared" ref="D444" si="280">SUM(D423:D443)</f>
        <v>64.020326461056442</v>
      </c>
      <c r="E444" s="46">
        <f t="shared" ref="E444" si="281">SUM(E423:E443)</f>
        <v>194.66984135886196</v>
      </c>
      <c r="F444" s="46">
        <f t="shared" ref="F444" si="282">SUM(F423:F443)</f>
        <v>0</v>
      </c>
      <c r="G444" s="46">
        <f t="shared" ref="G444" si="283">SUM(G423:G443)</f>
        <v>25.735681760294217</v>
      </c>
      <c r="H444" s="47">
        <f t="shared" ref="H444" si="284">SUM(H423:H443)</f>
        <v>9.7742720080863807E-2</v>
      </c>
      <c r="I444" s="48">
        <f t="shared" ref="I444" si="285">SUM(I423:I443)</f>
        <v>370.13696042640714</v>
      </c>
    </row>
    <row r="445" spans="1:9" ht="15" thickBot="1">
      <c r="A445" s="32" t="s">
        <v>83</v>
      </c>
      <c r="B445" s="49">
        <f>B444/$I444</f>
        <v>0.21242862548370786</v>
      </c>
      <c r="C445" s="49">
        <f t="shared" ref="C445" si="286">C444/$I444</f>
        <v>1.8873236474322271E-2</v>
      </c>
      <c r="D445" s="49">
        <f t="shared" ref="D445" si="287">D444/$I444</f>
        <v>0.1729638844694229</v>
      </c>
      <c r="E445" s="49">
        <f t="shared" ref="E445" si="288">E444/$I444</f>
        <v>0.52594002267322171</v>
      </c>
      <c r="F445" s="49">
        <f t="shared" ref="F445" si="289">F444/$I444</f>
        <v>0</v>
      </c>
      <c r="G445" s="49">
        <f t="shared" ref="G445" si="290">G444/$I444</f>
        <v>6.953015913527269E-2</v>
      </c>
      <c r="H445" s="49">
        <f t="shared" ref="H445" si="291">H444/$I444</f>
        <v>2.6407176405258672E-4</v>
      </c>
      <c r="I445" s="50">
        <f t="shared" ref="I445" si="292">I444/$I444</f>
        <v>1</v>
      </c>
    </row>
    <row r="446" spans="1:9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9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20" ht="15">
      <c r="A449" s="27" t="s">
        <v>7</v>
      </c>
      <c r="B449" s="393"/>
      <c r="C449" s="399"/>
      <c r="D449" s="399"/>
      <c r="E449" s="394"/>
      <c r="F449" s="38">
        <v>14</v>
      </c>
      <c r="G449" s="393"/>
      <c r="H449" s="394"/>
      <c r="I449" s="40">
        <f>SUM(B449:H449)</f>
        <v>14</v>
      </c>
    </row>
    <row r="450" spans="1:20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293">SUM(B450:H450)</f>
        <v>0</v>
      </c>
    </row>
    <row r="451" spans="1:20" ht="15">
      <c r="A451" s="29" t="s">
        <v>9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293"/>
        <v>0</v>
      </c>
    </row>
    <row r="452" spans="1:20" ht="15">
      <c r="A452" s="28" t="s">
        <v>10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293"/>
        <v>0</v>
      </c>
    </row>
    <row r="453" spans="1:20" ht="15">
      <c r="A453" s="29" t="s">
        <v>11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293"/>
        <v>0</v>
      </c>
    </row>
    <row r="454" spans="1:20" ht="15">
      <c r="A454" s="28" t="s">
        <v>12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293"/>
        <v>0</v>
      </c>
    </row>
    <row r="455" spans="1:20" ht="15">
      <c r="A455" s="29" t="s">
        <v>13</v>
      </c>
      <c r="B455" s="395"/>
      <c r="C455" s="400"/>
      <c r="D455" s="400"/>
      <c r="E455" s="396"/>
      <c r="F455" s="44">
        <v>0</v>
      </c>
      <c r="G455" s="395"/>
      <c r="H455" s="396"/>
      <c r="I455" s="40">
        <f t="shared" si="293"/>
        <v>0</v>
      </c>
    </row>
    <row r="456" spans="1:20" ht="15">
      <c r="A456" s="28" t="s">
        <v>14</v>
      </c>
      <c r="B456" s="395"/>
      <c r="C456" s="400"/>
      <c r="D456" s="400"/>
      <c r="E456" s="396"/>
      <c r="F456" s="41">
        <v>234.47380987926294</v>
      </c>
      <c r="G456" s="395"/>
      <c r="H456" s="396"/>
      <c r="I456" s="43">
        <f t="shared" si="293"/>
        <v>234.47380987926294</v>
      </c>
    </row>
    <row r="457" spans="1:20" ht="15">
      <c r="A457" s="29" t="s">
        <v>15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293"/>
        <v>0</v>
      </c>
    </row>
    <row r="458" spans="1:20" ht="15">
      <c r="A458" s="28" t="s">
        <v>16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293"/>
        <v>0</v>
      </c>
    </row>
    <row r="459" spans="1:20" ht="15">
      <c r="A459" s="29" t="s">
        <v>17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293"/>
        <v>0</v>
      </c>
    </row>
    <row r="460" spans="1:20" ht="15">
      <c r="A460" s="28" t="s">
        <v>18</v>
      </c>
      <c r="B460" s="395"/>
      <c r="C460" s="400"/>
      <c r="D460" s="400"/>
      <c r="E460" s="396"/>
      <c r="F460" s="41">
        <v>0</v>
      </c>
      <c r="G460" s="395"/>
      <c r="H460" s="396"/>
      <c r="I460" s="43">
        <f t="shared" si="293"/>
        <v>0</v>
      </c>
    </row>
    <row r="461" spans="1:20" ht="15">
      <c r="A461" s="29" t="s">
        <v>139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293"/>
        <v>0</v>
      </c>
    </row>
    <row r="462" spans="1:20" ht="15">
      <c r="A462" s="28" t="s">
        <v>19</v>
      </c>
      <c r="B462" s="395"/>
      <c r="C462" s="400"/>
      <c r="D462" s="400"/>
      <c r="E462" s="396"/>
      <c r="F462" s="41">
        <v>0</v>
      </c>
      <c r="G462" s="395"/>
      <c r="H462" s="396"/>
      <c r="I462" s="43">
        <f t="shared" si="293"/>
        <v>0</v>
      </c>
    </row>
    <row r="463" spans="1:20" ht="15">
      <c r="A463" s="29" t="s">
        <v>20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293"/>
        <v>0</v>
      </c>
    </row>
    <row r="464" spans="1:20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293"/>
        <v>0</v>
      </c>
    </row>
    <row r="465" spans="1:20" ht="15">
      <c r="A465" s="30" t="s">
        <v>56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293"/>
        <v>0</v>
      </c>
    </row>
    <row r="466" spans="1:20" ht="15">
      <c r="A466" s="28" t="s">
        <v>22</v>
      </c>
      <c r="B466" s="395"/>
      <c r="C466" s="400"/>
      <c r="D466" s="400"/>
      <c r="E466" s="396"/>
      <c r="F466" s="41">
        <v>0</v>
      </c>
      <c r="G466" s="395"/>
      <c r="H466" s="396"/>
      <c r="I466" s="43">
        <f t="shared" si="293"/>
        <v>0</v>
      </c>
    </row>
    <row r="467" spans="1:20" ht="15">
      <c r="A467" s="30" t="s">
        <v>23</v>
      </c>
      <c r="B467" s="395"/>
      <c r="C467" s="400"/>
      <c r="D467" s="400"/>
      <c r="E467" s="396"/>
      <c r="F467" s="44">
        <v>0</v>
      </c>
      <c r="G467" s="395"/>
      <c r="H467" s="396"/>
      <c r="I467" s="40">
        <f t="shared" si="293"/>
        <v>0</v>
      </c>
    </row>
    <row r="468" spans="1:20" ht="15">
      <c r="A468" s="28" t="s">
        <v>24</v>
      </c>
      <c r="B468" s="395"/>
      <c r="C468" s="400"/>
      <c r="D468" s="400"/>
      <c r="E468" s="396"/>
      <c r="F468" s="41">
        <v>0</v>
      </c>
      <c r="G468" s="395"/>
      <c r="H468" s="396"/>
      <c r="I468" s="43">
        <f t="shared" si="293"/>
        <v>0</v>
      </c>
    </row>
    <row r="469" spans="1:20" ht="15.75" thickBot="1">
      <c r="A469" s="30" t="s">
        <v>25</v>
      </c>
      <c r="B469" s="397"/>
      <c r="C469" s="401"/>
      <c r="D469" s="401"/>
      <c r="E469" s="398"/>
      <c r="F469" s="44">
        <v>1044.576</v>
      </c>
      <c r="G469" s="397"/>
      <c r="H469" s="398"/>
      <c r="I469" s="40">
        <f t="shared" si="293"/>
        <v>1044.576</v>
      </c>
    </row>
    <row r="470" spans="1:20" ht="15">
      <c r="A470" s="31" t="s">
        <v>26</v>
      </c>
      <c r="B470" s="46">
        <f>SUM(B449:B469)</f>
        <v>0</v>
      </c>
      <c r="C470" s="46">
        <f t="shared" ref="C470" si="294">SUM(C449:C469)</f>
        <v>0</v>
      </c>
      <c r="D470" s="46">
        <f t="shared" ref="D470" si="295">SUM(D449:D469)</f>
        <v>0</v>
      </c>
      <c r="E470" s="46">
        <f t="shared" ref="E470" si="296">SUM(E449:E469)</f>
        <v>0</v>
      </c>
      <c r="F470" s="46">
        <f t="shared" ref="F470" si="297">SUM(F449:F469)</f>
        <v>1293.049809879263</v>
      </c>
      <c r="G470" s="46">
        <f t="shared" ref="G470" si="298">SUM(G449:G469)</f>
        <v>0</v>
      </c>
      <c r="H470" s="47">
        <f t="shared" ref="H470" si="299">SUM(H449:H469)</f>
        <v>0</v>
      </c>
      <c r="I470" s="48">
        <f t="shared" ref="I470" si="300">SUM(I449:I469)</f>
        <v>1293.049809879263</v>
      </c>
    </row>
    <row r="471" spans="1:20" ht="15" thickBot="1">
      <c r="A471" s="32" t="s">
        <v>83</v>
      </c>
      <c r="B471" s="49">
        <f>B470/$I470</f>
        <v>0</v>
      </c>
      <c r="C471" s="49">
        <f t="shared" ref="C471" si="301">C470/$I470</f>
        <v>0</v>
      </c>
      <c r="D471" s="49">
        <f t="shared" ref="D471" si="302">D470/$I470</f>
        <v>0</v>
      </c>
      <c r="E471" s="49">
        <f t="shared" ref="E471" si="303">E470/$I470</f>
        <v>0</v>
      </c>
      <c r="F471" s="49">
        <f t="shared" ref="F471" si="304">F470/$I470</f>
        <v>1</v>
      </c>
      <c r="G471" s="49">
        <f t="shared" ref="G471" si="305">G470/$I470</f>
        <v>0</v>
      </c>
      <c r="H471" s="49">
        <f t="shared" ref="H471" si="306">H470/$I470</f>
        <v>0</v>
      </c>
      <c r="I471" s="50">
        <f t="shared" ref="I471" si="307">I470/$I470</f>
        <v>1</v>
      </c>
    </row>
    <row r="472" spans="1:20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20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20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20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20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308">SUM(B476:H476)</f>
        <v>0</v>
      </c>
    </row>
    <row r="477" spans="1:20" ht="15">
      <c r="A477" s="29" t="s">
        <v>9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308"/>
        <v>0</v>
      </c>
    </row>
    <row r="478" spans="1:20" ht="15">
      <c r="A478" s="28" t="s">
        <v>10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308"/>
        <v>0</v>
      </c>
    </row>
    <row r="479" spans="1:20" ht="15">
      <c r="A479" s="29" t="s">
        <v>11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308"/>
        <v>0</v>
      </c>
    </row>
    <row r="480" spans="1:20" ht="15">
      <c r="A480" s="28" t="s">
        <v>12</v>
      </c>
      <c r="B480" s="395"/>
      <c r="C480" s="400"/>
      <c r="D480" s="400"/>
      <c r="E480" s="396"/>
      <c r="F480" s="41">
        <v>6803.3490583212797</v>
      </c>
      <c r="G480" s="395"/>
      <c r="H480" s="396"/>
      <c r="I480" s="43">
        <f t="shared" si="308"/>
        <v>6803.3490583212797</v>
      </c>
    </row>
    <row r="481" spans="1:9" ht="15">
      <c r="A481" s="29" t="s">
        <v>13</v>
      </c>
      <c r="B481" s="395"/>
      <c r="C481" s="400"/>
      <c r="D481" s="400"/>
      <c r="E481" s="396"/>
      <c r="F481" s="44">
        <v>0</v>
      </c>
      <c r="G481" s="395"/>
      <c r="H481" s="396"/>
      <c r="I481" s="40">
        <f t="shared" si="308"/>
        <v>0</v>
      </c>
    </row>
    <row r="482" spans="1:9" ht="15">
      <c r="A482" s="28" t="s">
        <v>14</v>
      </c>
      <c r="B482" s="395"/>
      <c r="C482" s="400"/>
      <c r="D482" s="400"/>
      <c r="E482" s="396"/>
      <c r="F482" s="41">
        <v>12229.154389302343</v>
      </c>
      <c r="G482" s="395"/>
      <c r="H482" s="396"/>
      <c r="I482" s="43">
        <f t="shared" si="308"/>
        <v>12229.154389302343</v>
      </c>
    </row>
    <row r="483" spans="1:9" ht="15">
      <c r="A483" s="29" t="s">
        <v>15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308"/>
        <v>0</v>
      </c>
    </row>
    <row r="484" spans="1:9" ht="15">
      <c r="A484" s="28" t="s">
        <v>16</v>
      </c>
      <c r="B484" s="395"/>
      <c r="C484" s="400"/>
      <c r="D484" s="400"/>
      <c r="E484" s="396"/>
      <c r="F484" s="41">
        <v>0</v>
      </c>
      <c r="G484" s="395"/>
      <c r="H484" s="396"/>
      <c r="I484" s="43">
        <f t="shared" si="308"/>
        <v>0</v>
      </c>
    </row>
    <row r="485" spans="1:9" ht="15">
      <c r="A485" s="29" t="s">
        <v>17</v>
      </c>
      <c r="B485" s="395"/>
      <c r="C485" s="400"/>
      <c r="D485" s="400"/>
      <c r="E485" s="396"/>
      <c r="F485" s="44">
        <v>31.475604409668996</v>
      </c>
      <c r="G485" s="395"/>
      <c r="H485" s="396"/>
      <c r="I485" s="40">
        <f t="shared" si="308"/>
        <v>31.475604409668996</v>
      </c>
    </row>
    <row r="486" spans="1:9" ht="15">
      <c r="A486" s="28" t="s">
        <v>18</v>
      </c>
      <c r="B486" s="395"/>
      <c r="C486" s="400"/>
      <c r="D486" s="400"/>
      <c r="E486" s="396"/>
      <c r="F486" s="41">
        <v>0</v>
      </c>
      <c r="G486" s="395"/>
      <c r="H486" s="396"/>
      <c r="I486" s="43">
        <f t="shared" si="308"/>
        <v>0</v>
      </c>
    </row>
    <row r="487" spans="1:9" ht="15">
      <c r="A487" s="29" t="s">
        <v>139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308"/>
        <v>0</v>
      </c>
    </row>
    <row r="488" spans="1:9" ht="15">
      <c r="A488" s="28" t="s">
        <v>19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308"/>
        <v>0</v>
      </c>
    </row>
    <row r="489" spans="1:9" ht="15">
      <c r="A489" s="29" t="s">
        <v>20</v>
      </c>
      <c r="B489" s="395"/>
      <c r="C489" s="400"/>
      <c r="D489" s="400"/>
      <c r="E489" s="396"/>
      <c r="F489" s="44">
        <v>0</v>
      </c>
      <c r="G489" s="395"/>
      <c r="H489" s="396"/>
      <c r="I489" s="40">
        <f t="shared" si="308"/>
        <v>0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308"/>
        <v>0</v>
      </c>
    </row>
    <row r="491" spans="1:9" ht="15">
      <c r="A491" s="30" t="s">
        <v>56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308"/>
        <v>0</v>
      </c>
    </row>
    <row r="492" spans="1:9" ht="15">
      <c r="A492" s="28" t="s">
        <v>22</v>
      </c>
      <c r="B492" s="395"/>
      <c r="C492" s="400"/>
      <c r="D492" s="400"/>
      <c r="E492" s="396"/>
      <c r="F492" s="41">
        <v>36</v>
      </c>
      <c r="G492" s="395"/>
      <c r="H492" s="396"/>
      <c r="I492" s="43">
        <f t="shared" si="308"/>
        <v>36</v>
      </c>
    </row>
    <row r="493" spans="1:9" ht="15">
      <c r="A493" s="30" t="s">
        <v>23</v>
      </c>
      <c r="B493" s="395"/>
      <c r="C493" s="400"/>
      <c r="D493" s="400"/>
      <c r="E493" s="396"/>
      <c r="F493" s="44">
        <v>0</v>
      </c>
      <c r="G493" s="395"/>
      <c r="H493" s="396"/>
      <c r="I493" s="40">
        <f t="shared" si="308"/>
        <v>0</v>
      </c>
    </row>
    <row r="494" spans="1:9" ht="15">
      <c r="A494" s="28" t="s">
        <v>24</v>
      </c>
      <c r="B494" s="395"/>
      <c r="C494" s="400"/>
      <c r="D494" s="400"/>
      <c r="E494" s="396"/>
      <c r="F494" s="41">
        <v>0</v>
      </c>
      <c r="G494" s="395"/>
      <c r="H494" s="396"/>
      <c r="I494" s="43">
        <f t="shared" si="308"/>
        <v>0</v>
      </c>
    </row>
    <row r="495" spans="1:9" ht="15.75" thickBot="1">
      <c r="A495" s="30" t="s">
        <v>25</v>
      </c>
      <c r="B495" s="397"/>
      <c r="C495" s="401"/>
      <c r="D495" s="401"/>
      <c r="E495" s="398"/>
      <c r="F495" s="44">
        <v>326.48760000000004</v>
      </c>
      <c r="G495" s="397"/>
      <c r="H495" s="398"/>
      <c r="I495" s="40">
        <f t="shared" si="308"/>
        <v>326.48760000000004</v>
      </c>
    </row>
    <row r="496" spans="1:9" ht="15">
      <c r="A496" s="31" t="s">
        <v>26</v>
      </c>
      <c r="B496" s="46">
        <f>SUM(B475:B495)</f>
        <v>0</v>
      </c>
      <c r="C496" s="46">
        <f t="shared" ref="C496" si="309">SUM(C475:C495)</f>
        <v>0</v>
      </c>
      <c r="D496" s="46">
        <f t="shared" ref="D496" si="310">SUM(D475:D495)</f>
        <v>0</v>
      </c>
      <c r="E496" s="46">
        <f t="shared" ref="E496" si="311">SUM(E475:E495)</f>
        <v>0</v>
      </c>
      <c r="F496" s="46">
        <f t="shared" ref="F496" si="312">SUM(F475:F495)</f>
        <v>19426.46665203329</v>
      </c>
      <c r="G496" s="46">
        <f t="shared" ref="G496" si="313">SUM(G475:G495)</f>
        <v>0</v>
      </c>
      <c r="H496" s="47">
        <f t="shared" ref="H496" si="314">SUM(H475:H495)</f>
        <v>0</v>
      </c>
      <c r="I496" s="48">
        <f t="shared" ref="I496" si="315">SUM(I475:I495)</f>
        <v>19426.46665203329</v>
      </c>
    </row>
    <row r="497" spans="1:20" ht="15" thickBot="1">
      <c r="A497" s="32" t="s">
        <v>83</v>
      </c>
      <c r="B497" s="49">
        <f>B496/$I496</f>
        <v>0</v>
      </c>
      <c r="C497" s="49">
        <f t="shared" ref="C497" si="316">C496/$I496</f>
        <v>0</v>
      </c>
      <c r="D497" s="49">
        <f t="shared" ref="D497" si="317">D496/$I496</f>
        <v>0</v>
      </c>
      <c r="E497" s="49">
        <f t="shared" ref="E497" si="318">E496/$I496</f>
        <v>0</v>
      </c>
      <c r="F497" s="49">
        <f t="shared" ref="F497" si="319">F496/$I496</f>
        <v>1</v>
      </c>
      <c r="G497" s="49">
        <f t="shared" ref="G497" si="320">G496/$I496</f>
        <v>0</v>
      </c>
      <c r="H497" s="49">
        <f t="shared" ref="H497" si="321">H496/$I496</f>
        <v>0</v>
      </c>
      <c r="I497" s="50">
        <f t="shared" ref="I497" si="322">I496/$I496</f>
        <v>1</v>
      </c>
    </row>
    <row r="498" spans="1:20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20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20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20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20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323">SUM(B502:H502)</f>
        <v>0</v>
      </c>
    </row>
    <row r="503" spans="1:20" ht="15">
      <c r="A503" s="29" t="s">
        <v>9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323"/>
        <v>0</v>
      </c>
    </row>
    <row r="504" spans="1:20" ht="15">
      <c r="A504" s="28" t="s">
        <v>10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323"/>
        <v>0</v>
      </c>
    </row>
    <row r="505" spans="1:20" ht="15">
      <c r="A505" s="29" t="s">
        <v>11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323"/>
        <v>0</v>
      </c>
    </row>
    <row r="506" spans="1:20" ht="15">
      <c r="A506" s="28" t="s">
        <v>12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323"/>
        <v>0</v>
      </c>
    </row>
    <row r="507" spans="1:20" ht="15">
      <c r="A507" s="29" t="s">
        <v>13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323"/>
        <v>0</v>
      </c>
    </row>
    <row r="508" spans="1:20" ht="15">
      <c r="A508" s="28" t="s">
        <v>14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323"/>
        <v>0</v>
      </c>
    </row>
    <row r="509" spans="1:20" ht="15">
      <c r="A509" s="29" t="s">
        <v>15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323"/>
        <v>0</v>
      </c>
    </row>
    <row r="510" spans="1:20" ht="15">
      <c r="A510" s="28" t="s">
        <v>16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323"/>
        <v>0</v>
      </c>
    </row>
    <row r="511" spans="1:20" ht="15">
      <c r="A511" s="29" t="s">
        <v>17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323"/>
        <v>0</v>
      </c>
    </row>
    <row r="512" spans="1:20" ht="15">
      <c r="A512" s="28" t="s">
        <v>18</v>
      </c>
      <c r="B512" s="395"/>
      <c r="C512" s="400"/>
      <c r="D512" s="400"/>
      <c r="E512" s="396"/>
      <c r="F512" s="41">
        <v>0</v>
      </c>
      <c r="G512" s="395"/>
      <c r="H512" s="396"/>
      <c r="I512" s="43">
        <f t="shared" si="323"/>
        <v>0</v>
      </c>
    </row>
    <row r="513" spans="1:20" ht="15">
      <c r="A513" s="29" t="s">
        <v>139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323"/>
        <v>0</v>
      </c>
    </row>
    <row r="514" spans="1:20" ht="15">
      <c r="A514" s="28" t="s">
        <v>19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323"/>
        <v>0</v>
      </c>
    </row>
    <row r="515" spans="1:20" ht="15">
      <c r="A515" s="29" t="s">
        <v>20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323"/>
        <v>0</v>
      </c>
    </row>
    <row r="516" spans="1:20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323"/>
        <v>0</v>
      </c>
    </row>
    <row r="517" spans="1:20" ht="15">
      <c r="A517" s="30" t="s">
        <v>56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323"/>
        <v>0</v>
      </c>
    </row>
    <row r="518" spans="1:20" ht="15">
      <c r="A518" s="28" t="s">
        <v>22</v>
      </c>
      <c r="B518" s="395"/>
      <c r="C518" s="400"/>
      <c r="D518" s="400"/>
      <c r="E518" s="396"/>
      <c r="F518" s="41">
        <v>0</v>
      </c>
      <c r="G518" s="395"/>
      <c r="H518" s="396"/>
      <c r="I518" s="43">
        <f t="shared" si="323"/>
        <v>0</v>
      </c>
    </row>
    <row r="519" spans="1:20" ht="15">
      <c r="A519" s="30" t="s">
        <v>23</v>
      </c>
      <c r="B519" s="395"/>
      <c r="C519" s="400"/>
      <c r="D519" s="400"/>
      <c r="E519" s="396"/>
      <c r="F519" s="44">
        <v>0</v>
      </c>
      <c r="G519" s="395"/>
      <c r="H519" s="396"/>
      <c r="I519" s="40">
        <f t="shared" si="323"/>
        <v>0</v>
      </c>
    </row>
    <row r="520" spans="1:20" ht="15">
      <c r="A520" s="28" t="s">
        <v>24</v>
      </c>
      <c r="B520" s="395"/>
      <c r="C520" s="400"/>
      <c r="D520" s="400"/>
      <c r="E520" s="396"/>
      <c r="F520" s="41">
        <v>0</v>
      </c>
      <c r="G520" s="395"/>
      <c r="H520" s="396"/>
      <c r="I520" s="43">
        <f t="shared" si="323"/>
        <v>0</v>
      </c>
    </row>
    <row r="521" spans="1:20" ht="15.75" thickBot="1">
      <c r="A521" s="30" t="s">
        <v>25</v>
      </c>
      <c r="B521" s="397"/>
      <c r="C521" s="401"/>
      <c r="D521" s="401"/>
      <c r="E521" s="398"/>
      <c r="F521" s="44">
        <v>295.63560000000001</v>
      </c>
      <c r="G521" s="397"/>
      <c r="H521" s="398"/>
      <c r="I521" s="40">
        <f t="shared" si="323"/>
        <v>295.63560000000001</v>
      </c>
    </row>
    <row r="522" spans="1:20" ht="15">
      <c r="A522" s="31" t="s">
        <v>26</v>
      </c>
      <c r="B522" s="46">
        <f>SUM(B501:B521)</f>
        <v>0</v>
      </c>
      <c r="C522" s="46">
        <f t="shared" ref="C522" si="324">SUM(C501:C521)</f>
        <v>0</v>
      </c>
      <c r="D522" s="46">
        <f t="shared" ref="D522" si="325">SUM(D501:D521)</f>
        <v>0</v>
      </c>
      <c r="E522" s="46">
        <f t="shared" ref="E522" si="326">SUM(E501:E521)</f>
        <v>0</v>
      </c>
      <c r="F522" s="46">
        <f t="shared" ref="F522" si="327">SUM(F501:F521)</f>
        <v>295.63560000000001</v>
      </c>
      <c r="G522" s="46">
        <f t="shared" ref="G522" si="328">SUM(G501:G521)</f>
        <v>0</v>
      </c>
      <c r="H522" s="47">
        <f t="shared" ref="H522" si="329">SUM(H501:H521)</f>
        <v>0</v>
      </c>
      <c r="I522" s="48">
        <f t="shared" ref="I522" si="330">SUM(I501:I521)</f>
        <v>295.63560000000001</v>
      </c>
    </row>
    <row r="523" spans="1:20" ht="15" thickBot="1">
      <c r="A523" s="32" t="s">
        <v>83</v>
      </c>
      <c r="B523" s="49">
        <f>B522/$I522</f>
        <v>0</v>
      </c>
      <c r="C523" s="49">
        <f t="shared" ref="C523" si="331">C522/$I522</f>
        <v>0</v>
      </c>
      <c r="D523" s="49">
        <f t="shared" ref="D523" si="332">D522/$I522</f>
        <v>0</v>
      </c>
      <c r="E523" s="49">
        <f t="shared" ref="E523" si="333">E522/$I522</f>
        <v>0</v>
      </c>
      <c r="F523" s="49">
        <f t="shared" ref="F523" si="334">F522/$I522</f>
        <v>1</v>
      </c>
      <c r="G523" s="49">
        <f t="shared" ref="G523" si="335">G522/$I522</f>
        <v>0</v>
      </c>
      <c r="H523" s="49">
        <f t="shared" ref="H523" si="336">H522/$I522</f>
        <v>0</v>
      </c>
      <c r="I523" s="50">
        <f t="shared" ref="I523" si="337">I522/$I522</f>
        <v>1</v>
      </c>
    </row>
    <row r="524" spans="1:20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20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20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20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20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338">SUM(B528:H528)</f>
        <v>0</v>
      </c>
    </row>
    <row r="529" spans="1:9" ht="15">
      <c r="A529" s="29" t="s">
        <v>9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338"/>
        <v>0</v>
      </c>
    </row>
    <row r="530" spans="1:9" ht="15">
      <c r="A530" s="28" t="s">
        <v>10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338"/>
        <v>0</v>
      </c>
    </row>
    <row r="531" spans="1:9" ht="15">
      <c r="A531" s="29" t="s">
        <v>11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338"/>
        <v>0</v>
      </c>
    </row>
    <row r="532" spans="1:9" ht="15">
      <c r="A532" s="28" t="s">
        <v>12</v>
      </c>
      <c r="B532" s="395"/>
      <c r="C532" s="400"/>
      <c r="D532" s="400"/>
      <c r="E532" s="396"/>
      <c r="F532" s="41">
        <v>0.93950895188969064</v>
      </c>
      <c r="G532" s="395"/>
      <c r="H532" s="396"/>
      <c r="I532" s="43">
        <f t="shared" si="338"/>
        <v>0.93950895188969064</v>
      </c>
    </row>
    <row r="533" spans="1:9" ht="15">
      <c r="A533" s="29" t="s">
        <v>13</v>
      </c>
      <c r="B533" s="395"/>
      <c r="C533" s="400"/>
      <c r="D533" s="400"/>
      <c r="E533" s="396"/>
      <c r="F533" s="44">
        <v>0</v>
      </c>
      <c r="G533" s="395"/>
      <c r="H533" s="396"/>
      <c r="I533" s="40">
        <f t="shared" si="338"/>
        <v>0</v>
      </c>
    </row>
    <row r="534" spans="1:9" ht="15">
      <c r="A534" s="28" t="s">
        <v>14</v>
      </c>
      <c r="B534" s="395"/>
      <c r="C534" s="400"/>
      <c r="D534" s="400"/>
      <c r="E534" s="396"/>
      <c r="F534" s="41">
        <v>7.6683051433750213</v>
      </c>
      <c r="G534" s="395"/>
      <c r="H534" s="396"/>
      <c r="I534" s="43">
        <f t="shared" si="338"/>
        <v>7.6683051433750213</v>
      </c>
    </row>
    <row r="535" spans="1:9" ht="15">
      <c r="A535" s="29" t="s">
        <v>15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338"/>
        <v>0</v>
      </c>
    </row>
    <row r="536" spans="1:9" ht="15">
      <c r="A536" s="28" t="s">
        <v>16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338"/>
        <v>0</v>
      </c>
    </row>
    <row r="537" spans="1:9" ht="15">
      <c r="A537" s="29" t="s">
        <v>17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338"/>
        <v>0</v>
      </c>
    </row>
    <row r="538" spans="1:9" ht="15">
      <c r="A538" s="28" t="s">
        <v>18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338"/>
        <v>0</v>
      </c>
    </row>
    <row r="539" spans="1:9" ht="15">
      <c r="A539" s="29" t="s">
        <v>139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338"/>
        <v>0</v>
      </c>
    </row>
    <row r="540" spans="1:9" ht="15">
      <c r="A540" s="28" t="s">
        <v>19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338"/>
        <v>0</v>
      </c>
    </row>
    <row r="541" spans="1:9" ht="15">
      <c r="A541" s="29" t="s">
        <v>20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338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338"/>
        <v>0</v>
      </c>
    </row>
    <row r="543" spans="1:9" ht="15">
      <c r="A543" s="30" t="s">
        <v>56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338"/>
        <v>0</v>
      </c>
    </row>
    <row r="544" spans="1:9" ht="15">
      <c r="A544" s="28" t="s">
        <v>22</v>
      </c>
      <c r="B544" s="395"/>
      <c r="C544" s="400"/>
      <c r="D544" s="400"/>
      <c r="E544" s="396"/>
      <c r="F544" s="41">
        <v>0</v>
      </c>
      <c r="G544" s="395"/>
      <c r="H544" s="396"/>
      <c r="I544" s="43">
        <f t="shared" si="338"/>
        <v>0</v>
      </c>
    </row>
    <row r="545" spans="1:20" ht="15">
      <c r="A545" s="30" t="s">
        <v>23</v>
      </c>
      <c r="B545" s="395"/>
      <c r="C545" s="400"/>
      <c r="D545" s="400"/>
      <c r="E545" s="396"/>
      <c r="F545" s="44">
        <v>0</v>
      </c>
      <c r="G545" s="395"/>
      <c r="H545" s="396"/>
      <c r="I545" s="40">
        <f t="shared" si="338"/>
        <v>0</v>
      </c>
    </row>
    <row r="546" spans="1:20" ht="15">
      <c r="A546" s="28" t="s">
        <v>24</v>
      </c>
      <c r="B546" s="395"/>
      <c r="C546" s="400"/>
      <c r="D546" s="400"/>
      <c r="E546" s="396"/>
      <c r="F546" s="41">
        <v>0</v>
      </c>
      <c r="G546" s="395"/>
      <c r="H546" s="396"/>
      <c r="I546" s="43">
        <f t="shared" si="338"/>
        <v>0</v>
      </c>
    </row>
    <row r="547" spans="1:20" ht="15.75" thickBot="1">
      <c r="A547" s="30" t="s">
        <v>25</v>
      </c>
      <c r="B547" s="397"/>
      <c r="C547" s="401"/>
      <c r="D547" s="401"/>
      <c r="E547" s="398"/>
      <c r="F547" s="44">
        <v>0</v>
      </c>
      <c r="G547" s="397"/>
      <c r="H547" s="398"/>
      <c r="I547" s="40">
        <f t="shared" si="338"/>
        <v>0</v>
      </c>
    </row>
    <row r="548" spans="1:20" ht="15">
      <c r="A548" s="31" t="s">
        <v>26</v>
      </c>
      <c r="B548" s="46">
        <f>SUM(B527:B547)</f>
        <v>0</v>
      </c>
      <c r="C548" s="46">
        <f t="shared" ref="C548" si="339">SUM(C527:C547)</f>
        <v>0</v>
      </c>
      <c r="D548" s="46">
        <f t="shared" ref="D548" si="340">SUM(D527:D547)</f>
        <v>0</v>
      </c>
      <c r="E548" s="46">
        <f t="shared" ref="E548" si="341">SUM(E527:E547)</f>
        <v>0</v>
      </c>
      <c r="F548" s="46">
        <f t="shared" ref="F548" si="342">SUM(F527:F547)</f>
        <v>8.6078140952647111</v>
      </c>
      <c r="G548" s="46">
        <f t="shared" ref="G548" si="343">SUM(G527:G547)</f>
        <v>0</v>
      </c>
      <c r="H548" s="47">
        <f t="shared" ref="H548" si="344">SUM(H527:H547)</f>
        <v>0</v>
      </c>
      <c r="I548" s="48">
        <f t="shared" ref="I548" si="345">SUM(I527:I547)</f>
        <v>8.6078140952647111</v>
      </c>
    </row>
    <row r="549" spans="1:20" ht="15" thickBot="1">
      <c r="A549" s="32" t="s">
        <v>83</v>
      </c>
      <c r="B549" s="49">
        <f>B548/$I548</f>
        <v>0</v>
      </c>
      <c r="C549" s="49">
        <f t="shared" ref="C549" si="346">C548/$I548</f>
        <v>0</v>
      </c>
      <c r="D549" s="49">
        <f t="shared" ref="D549" si="347">D548/$I548</f>
        <v>0</v>
      </c>
      <c r="E549" s="49">
        <f t="shared" ref="E549" si="348">E548/$I548</f>
        <v>0</v>
      </c>
      <c r="F549" s="49">
        <f t="shared" ref="F549" si="349">F548/$I548</f>
        <v>1</v>
      </c>
      <c r="G549" s="49">
        <f t="shared" ref="G549" si="350">G548/$I548</f>
        <v>0</v>
      </c>
      <c r="H549" s="49">
        <f t="shared" ref="H549" si="351">H548/$I548</f>
        <v>0</v>
      </c>
      <c r="I549" s="50">
        <f t="shared" ref="I549" si="352">I548/$I548</f>
        <v>1</v>
      </c>
    </row>
    <row r="550" spans="1:20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20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20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20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20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353">SUM(B554:H554)</f>
        <v>0</v>
      </c>
    </row>
    <row r="555" spans="1:20" ht="15">
      <c r="A555" s="29" t="s">
        <v>9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353"/>
        <v>0</v>
      </c>
    </row>
    <row r="556" spans="1:20" ht="15">
      <c r="A556" s="28" t="s">
        <v>10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353"/>
        <v>0</v>
      </c>
    </row>
    <row r="557" spans="1:20" ht="15">
      <c r="A557" s="29" t="s">
        <v>11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353"/>
        <v>0</v>
      </c>
    </row>
    <row r="558" spans="1:20" ht="15">
      <c r="A558" s="28" t="s">
        <v>12</v>
      </c>
      <c r="B558" s="395"/>
      <c r="C558" s="400"/>
      <c r="D558" s="400"/>
      <c r="E558" s="396"/>
      <c r="F558" s="41">
        <v>8.5636852264227787</v>
      </c>
      <c r="G558" s="395"/>
      <c r="H558" s="396"/>
      <c r="I558" s="43">
        <f t="shared" si="353"/>
        <v>8.5636852264227787</v>
      </c>
    </row>
    <row r="559" spans="1:20" ht="15">
      <c r="A559" s="29" t="s">
        <v>13</v>
      </c>
      <c r="B559" s="395"/>
      <c r="C559" s="400"/>
      <c r="D559" s="400"/>
      <c r="E559" s="396"/>
      <c r="F559" s="44">
        <v>1261</v>
      </c>
      <c r="G559" s="395"/>
      <c r="H559" s="396"/>
      <c r="I559" s="40">
        <f t="shared" si="353"/>
        <v>1261</v>
      </c>
    </row>
    <row r="560" spans="1:20" ht="15">
      <c r="A560" s="28" t="s">
        <v>14</v>
      </c>
      <c r="B560" s="395"/>
      <c r="C560" s="400"/>
      <c r="D560" s="400"/>
      <c r="E560" s="396"/>
      <c r="F560" s="41">
        <v>0</v>
      </c>
      <c r="G560" s="395"/>
      <c r="H560" s="396"/>
      <c r="I560" s="43">
        <f t="shared" si="353"/>
        <v>0</v>
      </c>
    </row>
    <row r="561" spans="1:9" ht="15">
      <c r="A561" s="29" t="s">
        <v>15</v>
      </c>
      <c r="B561" s="395"/>
      <c r="C561" s="400"/>
      <c r="D561" s="400"/>
      <c r="E561" s="396"/>
      <c r="F561" s="44">
        <v>0</v>
      </c>
      <c r="G561" s="395"/>
      <c r="H561" s="396"/>
      <c r="I561" s="40">
        <f t="shared" si="353"/>
        <v>0</v>
      </c>
    </row>
    <row r="562" spans="1:9" ht="15">
      <c r="A562" s="28" t="s">
        <v>16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353"/>
        <v>0</v>
      </c>
    </row>
    <row r="563" spans="1:9" ht="15">
      <c r="A563" s="29" t="s">
        <v>17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353"/>
        <v>0</v>
      </c>
    </row>
    <row r="564" spans="1:9" ht="15">
      <c r="A564" s="28" t="s">
        <v>18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353"/>
        <v>0</v>
      </c>
    </row>
    <row r="565" spans="1:9" ht="15">
      <c r="A565" s="29" t="s">
        <v>139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353"/>
        <v>0</v>
      </c>
    </row>
    <row r="566" spans="1:9" ht="15">
      <c r="A566" s="28" t="s">
        <v>19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353"/>
        <v>0</v>
      </c>
    </row>
    <row r="567" spans="1:9" ht="15">
      <c r="A567" s="29" t="s">
        <v>20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353"/>
        <v>0</v>
      </c>
    </row>
    <row r="568" spans="1:9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353"/>
        <v>0</v>
      </c>
    </row>
    <row r="569" spans="1:9" ht="15">
      <c r="A569" s="30" t="s">
        <v>56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353"/>
        <v>0</v>
      </c>
    </row>
    <row r="570" spans="1:9" ht="15">
      <c r="A570" s="28" t="s">
        <v>22</v>
      </c>
      <c r="B570" s="395"/>
      <c r="C570" s="400"/>
      <c r="D570" s="400"/>
      <c r="E570" s="396"/>
      <c r="F570" s="41">
        <v>0</v>
      </c>
      <c r="G570" s="395"/>
      <c r="H570" s="396"/>
      <c r="I570" s="43">
        <f t="shared" si="353"/>
        <v>0</v>
      </c>
    </row>
    <row r="571" spans="1:9" ht="15">
      <c r="A571" s="30" t="s">
        <v>23</v>
      </c>
      <c r="B571" s="395"/>
      <c r="C571" s="400"/>
      <c r="D571" s="400"/>
      <c r="E571" s="396"/>
      <c r="F571" s="44">
        <v>0</v>
      </c>
      <c r="G571" s="395"/>
      <c r="H571" s="396"/>
      <c r="I571" s="40">
        <f t="shared" si="353"/>
        <v>0</v>
      </c>
    </row>
    <row r="572" spans="1:9" ht="15">
      <c r="A572" s="28" t="s">
        <v>24</v>
      </c>
      <c r="B572" s="395"/>
      <c r="C572" s="400"/>
      <c r="D572" s="400"/>
      <c r="E572" s="396"/>
      <c r="F572" s="41">
        <v>0</v>
      </c>
      <c r="G572" s="395"/>
      <c r="H572" s="396"/>
      <c r="I572" s="43">
        <f t="shared" si="353"/>
        <v>0</v>
      </c>
    </row>
    <row r="573" spans="1:9" ht="15.75" thickBot="1">
      <c r="A573" s="30" t="s">
        <v>25</v>
      </c>
      <c r="B573" s="397"/>
      <c r="C573" s="401"/>
      <c r="D573" s="401"/>
      <c r="E573" s="398"/>
      <c r="F573" s="44">
        <v>0</v>
      </c>
      <c r="G573" s="397"/>
      <c r="H573" s="398"/>
      <c r="I573" s="40">
        <f t="shared" si="353"/>
        <v>0</v>
      </c>
    </row>
    <row r="574" spans="1:9" ht="15">
      <c r="A574" s="35" t="s">
        <v>26</v>
      </c>
      <c r="B574" s="46">
        <f>SUM(B553:B573)</f>
        <v>0</v>
      </c>
      <c r="C574" s="46">
        <f t="shared" ref="C574" si="354">SUM(C553:C573)</f>
        <v>0</v>
      </c>
      <c r="D574" s="46">
        <f t="shared" ref="D574" si="355">SUM(D553:D573)</f>
        <v>0</v>
      </c>
      <c r="E574" s="46">
        <f t="shared" ref="E574" si="356">SUM(E553:E573)</f>
        <v>0</v>
      </c>
      <c r="F574" s="46">
        <f t="shared" ref="F574" si="357">SUM(F553:F573)</f>
        <v>1269.5636852264229</v>
      </c>
      <c r="G574" s="46">
        <f t="shared" ref="G574" si="358">SUM(G553:G573)</f>
        <v>0</v>
      </c>
      <c r="H574" s="47">
        <f t="shared" ref="H574" si="359">SUM(H553:H573)</f>
        <v>0</v>
      </c>
      <c r="I574" s="48">
        <f t="shared" ref="I574" si="360">SUM(I553:I573)</f>
        <v>1269.5636852264229</v>
      </c>
    </row>
    <row r="575" spans="1:9" ht="15" thickBot="1">
      <c r="A575" s="32" t="s">
        <v>83</v>
      </c>
      <c r="B575" s="49">
        <f>B574/$I574</f>
        <v>0</v>
      </c>
      <c r="C575" s="49">
        <f t="shared" ref="C575" si="361">C574/$I574</f>
        <v>0</v>
      </c>
      <c r="D575" s="49">
        <f t="shared" ref="D575" si="362">D574/$I574</f>
        <v>0</v>
      </c>
      <c r="E575" s="49">
        <f t="shared" ref="E575" si="363">E574/$I574</f>
        <v>0</v>
      </c>
      <c r="F575" s="49">
        <f t="shared" ref="F575" si="364">F574/$I574</f>
        <v>1</v>
      </c>
      <c r="G575" s="49">
        <f t="shared" ref="G575" si="365">G574/$I574</f>
        <v>0</v>
      </c>
      <c r="H575" s="49">
        <f t="shared" ref="H575" si="366">H574/$I574</f>
        <v>0</v>
      </c>
      <c r="I575" s="50">
        <f t="shared" ref="I575" si="367">I574/$I574</f>
        <v>1</v>
      </c>
    </row>
    <row r="576" spans="1:9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141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141" ht="15">
      <c r="A578" s="453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141" ht="15">
      <c r="A579" s="27" t="s">
        <v>7</v>
      </c>
      <c r="B579" s="38">
        <v>32.754783663595205</v>
      </c>
      <c r="C579" s="38">
        <v>0</v>
      </c>
      <c r="D579" s="38">
        <v>6.2452163364047939</v>
      </c>
      <c r="E579" s="38">
        <v>0</v>
      </c>
      <c r="F579" s="456"/>
      <c r="G579" s="38">
        <v>0</v>
      </c>
      <c r="H579" s="39">
        <v>0</v>
      </c>
      <c r="I579" s="40">
        <f>SUM(B579:H579)</f>
        <v>39</v>
      </c>
    </row>
    <row r="580" spans="1:141" ht="15">
      <c r="A580" s="28" t="s">
        <v>8</v>
      </c>
      <c r="B580" s="41">
        <v>3.0565694360527331</v>
      </c>
      <c r="C580" s="41">
        <v>0</v>
      </c>
      <c r="D580" s="41">
        <v>0.94343056394726676</v>
      </c>
      <c r="E580" s="41">
        <v>0</v>
      </c>
      <c r="F580" s="457"/>
      <c r="G580" s="41">
        <v>0</v>
      </c>
      <c r="H580" s="42">
        <v>0</v>
      </c>
      <c r="I580" s="43">
        <f t="shared" ref="I580:I599" si="368">SUM(B580:H580)</f>
        <v>4</v>
      </c>
    </row>
    <row r="581" spans="1:141" ht="15">
      <c r="A581" s="29" t="s">
        <v>9</v>
      </c>
      <c r="B581" s="44">
        <v>21.721560162099241</v>
      </c>
      <c r="C581" s="44">
        <v>0</v>
      </c>
      <c r="D581" s="44">
        <v>5.2784398379007627</v>
      </c>
      <c r="E581" s="44">
        <v>0</v>
      </c>
      <c r="F581" s="457"/>
      <c r="G581" s="44">
        <v>0</v>
      </c>
      <c r="H581" s="45">
        <v>0</v>
      </c>
      <c r="I581" s="40">
        <f t="shared" si="368"/>
        <v>27.000000000000004</v>
      </c>
    </row>
    <row r="582" spans="1:141" ht="15">
      <c r="A582" s="28" t="s">
        <v>10</v>
      </c>
      <c r="B582" s="41">
        <v>18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368"/>
        <v>18</v>
      </c>
    </row>
    <row r="583" spans="1:141" ht="15">
      <c r="A583" s="29" t="s">
        <v>11</v>
      </c>
      <c r="B583" s="44">
        <v>0</v>
      </c>
      <c r="C583" s="44">
        <v>0</v>
      </c>
      <c r="D583" s="44">
        <v>0</v>
      </c>
      <c r="E583" s="44">
        <v>0</v>
      </c>
      <c r="F583" s="457"/>
      <c r="G583" s="44">
        <v>0</v>
      </c>
      <c r="H583" s="45">
        <v>0</v>
      </c>
      <c r="I583" s="40">
        <f t="shared" si="368"/>
        <v>0</v>
      </c>
    </row>
    <row r="584" spans="1:141" ht="15">
      <c r="A584" s="28" t="s">
        <v>12</v>
      </c>
      <c r="B584" s="41">
        <v>0</v>
      </c>
      <c r="C584" s="41">
        <v>0</v>
      </c>
      <c r="D584" s="41">
        <v>4.7889213302508685E-2</v>
      </c>
      <c r="E584" s="41">
        <v>1.4001613067427796</v>
      </c>
      <c r="F584" s="457"/>
      <c r="G584" s="41">
        <v>0</v>
      </c>
      <c r="H584" s="42">
        <v>0</v>
      </c>
      <c r="I584" s="43">
        <f t="shared" si="368"/>
        <v>1.4480505200452882</v>
      </c>
    </row>
    <row r="585" spans="1:141" ht="15">
      <c r="A585" s="29" t="s">
        <v>13</v>
      </c>
      <c r="B585" s="44">
        <v>0</v>
      </c>
      <c r="C585" s="44">
        <v>0</v>
      </c>
      <c r="D585" s="44">
        <v>0</v>
      </c>
      <c r="E585" s="44">
        <v>88</v>
      </c>
      <c r="F585" s="457"/>
      <c r="G585" s="44">
        <v>0</v>
      </c>
      <c r="H585" s="45">
        <v>0</v>
      </c>
      <c r="I585" s="40">
        <f t="shared" si="368"/>
        <v>88</v>
      </c>
    </row>
    <row r="586" spans="1:141" ht="15">
      <c r="A586" s="28" t="s">
        <v>14</v>
      </c>
      <c r="B586" s="41">
        <v>0</v>
      </c>
      <c r="C586" s="41">
        <v>0</v>
      </c>
      <c r="D586" s="41">
        <v>0.19210147764321558</v>
      </c>
      <c r="E586" s="41">
        <v>89.612391487949424</v>
      </c>
      <c r="F586" s="457"/>
      <c r="G586" s="41">
        <v>0</v>
      </c>
      <c r="H586" s="42">
        <v>0</v>
      </c>
      <c r="I586" s="43">
        <f t="shared" si="368"/>
        <v>89.804492965592644</v>
      </c>
    </row>
    <row r="587" spans="1:141" ht="15">
      <c r="A587" s="29" t="s">
        <v>15</v>
      </c>
      <c r="B587" s="44">
        <v>2365.6584389902478</v>
      </c>
      <c r="C587" s="44">
        <v>35.900865586054216</v>
      </c>
      <c r="D587" s="44">
        <v>42.449095423697848</v>
      </c>
      <c r="E587" s="44">
        <v>0</v>
      </c>
      <c r="F587" s="457"/>
      <c r="G587" s="44">
        <v>0</v>
      </c>
      <c r="H587" s="45">
        <v>0</v>
      </c>
      <c r="I587" s="40">
        <f t="shared" si="368"/>
        <v>2444.0084000000002</v>
      </c>
    </row>
    <row r="588" spans="1:141" ht="15">
      <c r="A588" s="28" t="s">
        <v>16</v>
      </c>
      <c r="B588" s="41">
        <v>235.19516689832153</v>
      </c>
      <c r="C588" s="41">
        <v>28.487967318178626</v>
      </c>
      <c r="D588" s="41">
        <v>6.1426302185719575</v>
      </c>
      <c r="E588" s="41">
        <v>13.699809564928081</v>
      </c>
      <c r="F588" s="457"/>
      <c r="G588" s="41">
        <v>0</v>
      </c>
      <c r="H588" s="42">
        <v>0</v>
      </c>
      <c r="I588" s="43">
        <f t="shared" si="368"/>
        <v>283.52557400000023</v>
      </c>
    </row>
    <row r="589" spans="1:141" ht="15">
      <c r="A589" s="29" t="s">
        <v>17</v>
      </c>
      <c r="B589" s="44">
        <v>101.77137782207342</v>
      </c>
      <c r="C589" s="44">
        <v>0.55142731747457774</v>
      </c>
      <c r="D589" s="44">
        <v>12.916457916150755</v>
      </c>
      <c r="E589" s="44">
        <v>1.7607369443012215</v>
      </c>
      <c r="F589" s="457"/>
      <c r="G589" s="44">
        <v>0</v>
      </c>
      <c r="H589" s="45">
        <v>0</v>
      </c>
      <c r="I589" s="40">
        <f t="shared" si="368"/>
        <v>116.99999999999997</v>
      </c>
    </row>
    <row r="590" spans="1:141" ht="15">
      <c r="A590" s="28" t="s">
        <v>18</v>
      </c>
      <c r="B590" s="41">
        <v>0</v>
      </c>
      <c r="C590" s="41">
        <v>0</v>
      </c>
      <c r="D590" s="41">
        <v>0</v>
      </c>
      <c r="E590" s="41">
        <v>0</v>
      </c>
      <c r="F590" s="457"/>
      <c r="G590" s="41">
        <v>0</v>
      </c>
      <c r="H590" s="42">
        <v>0</v>
      </c>
      <c r="I590" s="43">
        <f t="shared" si="368"/>
        <v>0</v>
      </c>
    </row>
    <row r="591" spans="1:141" ht="15">
      <c r="A591" s="29" t="s">
        <v>139</v>
      </c>
      <c r="B591" s="44">
        <v>1947.5082070390854</v>
      </c>
      <c r="C591" s="44">
        <v>306.90155436229787</v>
      </c>
      <c r="D591" s="44">
        <v>59.855377588473075</v>
      </c>
      <c r="E591" s="44">
        <v>47.131287145539808</v>
      </c>
      <c r="F591" s="457"/>
      <c r="G591" s="44">
        <v>0</v>
      </c>
      <c r="H591" s="45">
        <v>0</v>
      </c>
      <c r="I591" s="40">
        <f t="shared" si="368"/>
        <v>2361.3964261353958</v>
      </c>
    </row>
    <row r="592" spans="1:141" ht="15">
      <c r="A592" s="28" t="s">
        <v>19</v>
      </c>
      <c r="B592" s="41">
        <v>0</v>
      </c>
      <c r="C592" s="41">
        <v>0</v>
      </c>
      <c r="D592" s="41">
        <v>0</v>
      </c>
      <c r="E592" s="41">
        <v>0</v>
      </c>
      <c r="F592" s="457"/>
      <c r="G592" s="41">
        <v>0</v>
      </c>
      <c r="H592" s="42">
        <v>0</v>
      </c>
      <c r="I592" s="43">
        <f t="shared" si="368"/>
        <v>0</v>
      </c>
    </row>
    <row r="593" spans="1:20" ht="15">
      <c r="A593" s="29" t="s">
        <v>20</v>
      </c>
      <c r="B593" s="44">
        <v>0</v>
      </c>
      <c r="C593" s="44">
        <v>0</v>
      </c>
      <c r="D593" s="44">
        <v>0</v>
      </c>
      <c r="E593" s="44">
        <v>0</v>
      </c>
      <c r="F593" s="457"/>
      <c r="G593" s="44">
        <v>0</v>
      </c>
      <c r="H593" s="45">
        <v>0</v>
      </c>
      <c r="I593" s="40">
        <f t="shared" si="368"/>
        <v>0</v>
      </c>
    </row>
    <row r="594" spans="1:20" ht="15">
      <c r="A594" s="28" t="s">
        <v>21</v>
      </c>
      <c r="B594" s="41">
        <v>73.639419126959552</v>
      </c>
      <c r="C594" s="41">
        <v>0</v>
      </c>
      <c r="D594" s="41">
        <v>1.3605808730404427</v>
      </c>
      <c r="E594" s="41">
        <v>0</v>
      </c>
      <c r="F594" s="457"/>
      <c r="G594" s="41">
        <v>0</v>
      </c>
      <c r="H594" s="42">
        <v>0</v>
      </c>
      <c r="I594" s="43">
        <f t="shared" si="368"/>
        <v>75</v>
      </c>
    </row>
    <row r="595" spans="1:20" ht="15">
      <c r="A595" s="30" t="s">
        <v>56</v>
      </c>
      <c r="B595" s="44">
        <v>50.943708764506653</v>
      </c>
      <c r="C595" s="44">
        <v>0</v>
      </c>
      <c r="D595" s="44">
        <v>9.0562912354933491</v>
      </c>
      <c r="E595" s="44">
        <v>0</v>
      </c>
      <c r="F595" s="457"/>
      <c r="G595" s="44">
        <v>0</v>
      </c>
      <c r="H595" s="45">
        <v>0</v>
      </c>
      <c r="I595" s="40">
        <f t="shared" si="368"/>
        <v>60</v>
      </c>
    </row>
    <row r="596" spans="1:20" ht="15">
      <c r="A596" s="28" t="s">
        <v>22</v>
      </c>
      <c r="B596" s="41">
        <v>74.757579197190637</v>
      </c>
      <c r="C596" s="41">
        <v>0</v>
      </c>
      <c r="D596" s="41">
        <v>4.6109890376187339</v>
      </c>
      <c r="E596" s="41">
        <v>0</v>
      </c>
      <c r="F596" s="457"/>
      <c r="G596" s="41">
        <v>0</v>
      </c>
      <c r="H596" s="42">
        <v>0</v>
      </c>
      <c r="I596" s="43">
        <f t="shared" si="368"/>
        <v>79.368568234809374</v>
      </c>
    </row>
    <row r="597" spans="1:20" ht="15">
      <c r="A597" s="30" t="s">
        <v>23</v>
      </c>
      <c r="B597" s="44">
        <v>174.63779641844752</v>
      </c>
      <c r="C597" s="44">
        <v>0</v>
      </c>
      <c r="D597" s="44">
        <v>0</v>
      </c>
      <c r="E597" s="44">
        <v>0</v>
      </c>
      <c r="F597" s="457"/>
      <c r="G597" s="44">
        <v>0</v>
      </c>
      <c r="H597" s="45">
        <v>0</v>
      </c>
      <c r="I597" s="40">
        <f t="shared" si="368"/>
        <v>174.63779641844752</v>
      </c>
    </row>
    <row r="598" spans="1:20" ht="15">
      <c r="A598" s="28" t="s">
        <v>24</v>
      </c>
      <c r="B598" s="41">
        <v>200.46230476115474</v>
      </c>
      <c r="C598" s="41">
        <v>1.2708952388452557</v>
      </c>
      <c r="D598" s="41">
        <v>0</v>
      </c>
      <c r="E598" s="41">
        <v>0</v>
      </c>
      <c r="F598" s="457"/>
      <c r="G598" s="41">
        <v>0</v>
      </c>
      <c r="H598" s="42">
        <v>0</v>
      </c>
      <c r="I598" s="43">
        <f t="shared" si="368"/>
        <v>201.73319999999998</v>
      </c>
    </row>
    <row r="599" spans="1:20" ht="15.75" thickBot="1">
      <c r="A599" s="30" t="s">
        <v>25</v>
      </c>
      <c r="B599" s="44">
        <v>1251.0878162903673</v>
      </c>
      <c r="C599" s="44">
        <v>0</v>
      </c>
      <c r="D599" s="44">
        <v>2759.3111788983197</v>
      </c>
      <c r="E599" s="44">
        <v>608.05123078059978</v>
      </c>
      <c r="F599" s="458"/>
      <c r="G599" s="44">
        <v>1890.4408298073838</v>
      </c>
      <c r="H599" s="45">
        <v>0.4921442233291532</v>
      </c>
      <c r="I599" s="40">
        <f t="shared" si="368"/>
        <v>6509.3832000000002</v>
      </c>
    </row>
    <row r="600" spans="1:20" ht="15">
      <c r="A600" s="31" t="s">
        <v>26</v>
      </c>
      <c r="B600" s="46">
        <f>SUM(B579:B599)</f>
        <v>6551.1947285701008</v>
      </c>
      <c r="C600" s="46">
        <f t="shared" ref="C600" si="369">SUM(C579:C599)</f>
        <v>373.11270982285055</v>
      </c>
      <c r="D600" s="46">
        <f t="shared" ref="D600" si="370">SUM(D579:D599)</f>
        <v>2908.4096786205646</v>
      </c>
      <c r="E600" s="46">
        <f t="shared" ref="E600" si="371">SUM(E579:E599)</f>
        <v>849.65561723006113</v>
      </c>
      <c r="F600" s="46">
        <f t="shared" ref="F600" si="372">SUM(F579:F599)</f>
        <v>0</v>
      </c>
      <c r="G600" s="46">
        <f t="shared" ref="G600" si="373">SUM(G579:G599)</f>
        <v>1890.4408298073838</v>
      </c>
      <c r="H600" s="47">
        <f t="shared" ref="H600" si="374">SUM(H579:H599)</f>
        <v>0.4921442233291532</v>
      </c>
      <c r="I600" s="48">
        <f t="shared" ref="I600" si="375">SUM(I579:I599)</f>
        <v>12573.305708274291</v>
      </c>
    </row>
    <row r="601" spans="1:20" ht="15" thickBot="1">
      <c r="A601" s="32" t="s">
        <v>83</v>
      </c>
      <c r="B601" s="49">
        <f>B600/$I600</f>
        <v>0.52103996200926417</v>
      </c>
      <c r="C601" s="49">
        <f t="shared" ref="C601" si="376">C600/$I600</f>
        <v>2.9674989098317322E-2</v>
      </c>
      <c r="D601" s="49">
        <f t="shared" ref="D601" si="377">D600/$I600</f>
        <v>0.23131623028195256</v>
      </c>
      <c r="E601" s="49">
        <f t="shared" ref="E601" si="378">E600/$I600</f>
        <v>6.7576151963832098E-2</v>
      </c>
      <c r="F601" s="49">
        <f t="shared" ref="F601" si="379">F600/$I600</f>
        <v>0</v>
      </c>
      <c r="G601" s="49">
        <f t="shared" ref="G601" si="380">G600/$I600</f>
        <v>0.1503535246552794</v>
      </c>
      <c r="H601" s="49">
        <f t="shared" ref="H601" si="381">H600/$I600</f>
        <v>3.9141991354372382E-5</v>
      </c>
      <c r="I601" s="50">
        <f t="shared" ref="I601" si="382">I600/$I600</f>
        <v>1</v>
      </c>
    </row>
    <row r="602" spans="1:20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20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20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20" ht="15">
      <c r="A605" s="27" t="s">
        <v>7</v>
      </c>
      <c r="B605" s="38">
        <v>29.951999999999998</v>
      </c>
      <c r="C605" s="38">
        <v>0</v>
      </c>
      <c r="D605" s="38">
        <v>2.048</v>
      </c>
      <c r="E605" s="38">
        <v>0</v>
      </c>
      <c r="F605" s="456"/>
      <c r="G605" s="38">
        <v>0</v>
      </c>
      <c r="H605" s="39">
        <v>0</v>
      </c>
      <c r="I605" s="40">
        <f>SUM(B605:H605)</f>
        <v>32</v>
      </c>
    </row>
    <row r="606" spans="1:20" ht="15">
      <c r="A606" s="28" t="s">
        <v>8</v>
      </c>
      <c r="B606" s="41">
        <v>8.4239999999999995</v>
      </c>
      <c r="C606" s="41">
        <v>0</v>
      </c>
      <c r="D606" s="41">
        <v>0.57600000000000007</v>
      </c>
      <c r="E606" s="41">
        <v>0</v>
      </c>
      <c r="F606" s="457"/>
      <c r="G606" s="41">
        <v>0</v>
      </c>
      <c r="H606" s="42">
        <v>0</v>
      </c>
      <c r="I606" s="43">
        <f t="shared" ref="I606:I625" si="383">SUM(B606:H606)</f>
        <v>9</v>
      </c>
    </row>
    <row r="607" spans="1:20" ht="15">
      <c r="A607" s="29" t="s">
        <v>9</v>
      </c>
      <c r="B607" s="44">
        <v>131.976</v>
      </c>
      <c r="C607" s="44">
        <v>0</v>
      </c>
      <c r="D607" s="44">
        <v>9.0240000000000009</v>
      </c>
      <c r="E607" s="44">
        <v>0</v>
      </c>
      <c r="F607" s="457"/>
      <c r="G607" s="44">
        <v>0</v>
      </c>
      <c r="H607" s="45">
        <v>0</v>
      </c>
      <c r="I607" s="40">
        <f t="shared" si="383"/>
        <v>141</v>
      </c>
    </row>
    <row r="608" spans="1:20" ht="15">
      <c r="A608" s="28" t="s">
        <v>10</v>
      </c>
      <c r="B608" s="41">
        <v>179.71199999999999</v>
      </c>
      <c r="C608" s="41">
        <v>0</v>
      </c>
      <c r="D608" s="41">
        <v>12.288</v>
      </c>
      <c r="E608" s="41">
        <v>0</v>
      </c>
      <c r="F608" s="457"/>
      <c r="G608" s="41">
        <v>0</v>
      </c>
      <c r="H608" s="42">
        <v>0</v>
      </c>
      <c r="I608" s="43">
        <f t="shared" si="383"/>
        <v>192</v>
      </c>
    </row>
    <row r="609" spans="1:9" ht="15">
      <c r="A609" s="29" t="s">
        <v>11</v>
      </c>
      <c r="B609" s="44">
        <v>0</v>
      </c>
      <c r="C609" s="44">
        <v>0</v>
      </c>
      <c r="D609" s="44">
        <v>0</v>
      </c>
      <c r="E609" s="44">
        <v>0</v>
      </c>
      <c r="F609" s="457"/>
      <c r="G609" s="44">
        <v>0</v>
      </c>
      <c r="H609" s="45">
        <v>0</v>
      </c>
      <c r="I609" s="40">
        <f t="shared" si="383"/>
        <v>0</v>
      </c>
    </row>
    <row r="610" spans="1:9" ht="15">
      <c r="A610" s="28" t="s">
        <v>12</v>
      </c>
      <c r="B610" s="41">
        <v>0</v>
      </c>
      <c r="C610" s="41">
        <v>0</v>
      </c>
      <c r="D610" s="41">
        <v>0</v>
      </c>
      <c r="E610" s="41">
        <v>0</v>
      </c>
      <c r="F610" s="457"/>
      <c r="G610" s="41">
        <v>0</v>
      </c>
      <c r="H610" s="42">
        <v>0</v>
      </c>
      <c r="I610" s="43">
        <f t="shared" si="383"/>
        <v>0</v>
      </c>
    </row>
    <row r="611" spans="1:9" ht="15">
      <c r="A611" s="29" t="s">
        <v>13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383"/>
        <v>0</v>
      </c>
    </row>
    <row r="612" spans="1:9" ht="15">
      <c r="A612" s="28" t="s">
        <v>14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383"/>
        <v>0</v>
      </c>
    </row>
    <row r="613" spans="1:9" ht="15">
      <c r="A613" s="29" t="s">
        <v>15</v>
      </c>
      <c r="B613" s="44">
        <v>6359.4035460000005</v>
      </c>
      <c r="C613" s="44">
        <v>0</v>
      </c>
      <c r="D613" s="44">
        <v>500.79445399999997</v>
      </c>
      <c r="E613" s="44">
        <v>0</v>
      </c>
      <c r="F613" s="457"/>
      <c r="G613" s="44">
        <v>0</v>
      </c>
      <c r="H613" s="45">
        <v>0</v>
      </c>
      <c r="I613" s="40">
        <f t="shared" si="383"/>
        <v>6860.1980000000003</v>
      </c>
    </row>
    <row r="614" spans="1:9" ht="15">
      <c r="A614" s="28" t="s">
        <v>16</v>
      </c>
      <c r="B614" s="41">
        <v>1199.1879184500001</v>
      </c>
      <c r="C614" s="41">
        <v>0</v>
      </c>
      <c r="D614" s="41">
        <v>94.434431549999999</v>
      </c>
      <c r="E614" s="41">
        <v>0</v>
      </c>
      <c r="F614" s="457"/>
      <c r="G614" s="41">
        <v>0</v>
      </c>
      <c r="H614" s="42">
        <v>0</v>
      </c>
      <c r="I614" s="43">
        <f t="shared" si="383"/>
        <v>1293.6223500000001</v>
      </c>
    </row>
    <row r="615" spans="1:9" ht="15">
      <c r="A615" s="29" t="s">
        <v>17</v>
      </c>
      <c r="B615" s="44">
        <v>80.649000000000001</v>
      </c>
      <c r="C615" s="44">
        <v>0</v>
      </c>
      <c r="D615" s="44">
        <v>6.351</v>
      </c>
      <c r="E615" s="44">
        <v>0</v>
      </c>
      <c r="F615" s="457"/>
      <c r="G615" s="44">
        <v>0</v>
      </c>
      <c r="H615" s="45">
        <v>0</v>
      </c>
      <c r="I615" s="40">
        <f t="shared" si="383"/>
        <v>87</v>
      </c>
    </row>
    <row r="616" spans="1:9" ht="15">
      <c r="A616" s="28" t="s">
        <v>18</v>
      </c>
      <c r="B616" s="41">
        <v>0</v>
      </c>
      <c r="C616" s="41">
        <v>0</v>
      </c>
      <c r="D616" s="41">
        <v>0</v>
      </c>
      <c r="E616" s="41">
        <v>0</v>
      </c>
      <c r="F616" s="457"/>
      <c r="G616" s="41">
        <v>0</v>
      </c>
      <c r="H616" s="42">
        <v>0</v>
      </c>
      <c r="I616" s="43">
        <f t="shared" si="383"/>
        <v>0</v>
      </c>
    </row>
    <row r="617" spans="1:9" ht="15">
      <c r="A617" s="29" t="s">
        <v>139</v>
      </c>
      <c r="B617" s="44">
        <v>618.96826423874131</v>
      </c>
      <c r="C617" s="44">
        <v>0</v>
      </c>
      <c r="D617" s="44">
        <v>195.46366239118146</v>
      </c>
      <c r="E617" s="44">
        <v>0</v>
      </c>
      <c r="F617" s="457"/>
      <c r="G617" s="44">
        <v>0</v>
      </c>
      <c r="H617" s="45">
        <v>0</v>
      </c>
      <c r="I617" s="40">
        <f t="shared" si="383"/>
        <v>814.43192662992283</v>
      </c>
    </row>
    <row r="618" spans="1:9" ht="15">
      <c r="A618" s="28" t="s">
        <v>19</v>
      </c>
      <c r="B618" s="41">
        <v>0</v>
      </c>
      <c r="C618" s="41">
        <v>0</v>
      </c>
      <c r="D618" s="41">
        <v>0</v>
      </c>
      <c r="E618" s="41">
        <v>0</v>
      </c>
      <c r="F618" s="457"/>
      <c r="G618" s="41">
        <v>0</v>
      </c>
      <c r="H618" s="42">
        <v>0</v>
      </c>
      <c r="I618" s="43">
        <f t="shared" si="383"/>
        <v>0</v>
      </c>
    </row>
    <row r="619" spans="1:9" ht="15">
      <c r="A619" s="29" t="s">
        <v>20</v>
      </c>
      <c r="B619" s="44">
        <v>0</v>
      </c>
      <c r="C619" s="44">
        <v>0</v>
      </c>
      <c r="D619" s="44">
        <v>0</v>
      </c>
      <c r="E619" s="44">
        <v>0</v>
      </c>
      <c r="F619" s="457"/>
      <c r="G619" s="44">
        <v>0</v>
      </c>
      <c r="H619" s="45">
        <v>0</v>
      </c>
      <c r="I619" s="40">
        <f t="shared" si="383"/>
        <v>0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383"/>
        <v>0</v>
      </c>
    </row>
    <row r="621" spans="1:9" ht="15">
      <c r="A621" s="30" t="s">
        <v>56</v>
      </c>
      <c r="B621" s="44">
        <v>4249.88</v>
      </c>
      <c r="C621" s="44">
        <v>0</v>
      </c>
      <c r="D621" s="44">
        <v>446.12</v>
      </c>
      <c r="E621" s="44">
        <v>0</v>
      </c>
      <c r="F621" s="457"/>
      <c r="G621" s="44">
        <v>0</v>
      </c>
      <c r="H621" s="45">
        <v>0</v>
      </c>
      <c r="I621" s="40">
        <f t="shared" si="383"/>
        <v>4696</v>
      </c>
    </row>
    <row r="622" spans="1:9" ht="15">
      <c r="A622" s="28" t="s">
        <v>22</v>
      </c>
      <c r="B622" s="41">
        <v>169.7953463484036</v>
      </c>
      <c r="C622" s="41">
        <v>0</v>
      </c>
      <c r="D622" s="41">
        <v>17.823820887401485</v>
      </c>
      <c r="E622" s="41">
        <v>0</v>
      </c>
      <c r="F622" s="457"/>
      <c r="G622" s="41">
        <v>0</v>
      </c>
      <c r="H622" s="42">
        <v>0</v>
      </c>
      <c r="I622" s="43">
        <f t="shared" si="383"/>
        <v>187.61916723580509</v>
      </c>
    </row>
    <row r="623" spans="1:9" ht="15">
      <c r="A623" s="30" t="s">
        <v>23</v>
      </c>
      <c r="B623" s="44">
        <v>46.548479416962749</v>
      </c>
      <c r="C623" s="44">
        <v>0</v>
      </c>
      <c r="D623" s="44">
        <v>199.78397225480546</v>
      </c>
      <c r="E623" s="44">
        <v>0</v>
      </c>
      <c r="F623" s="457"/>
      <c r="G623" s="44">
        <v>0</v>
      </c>
      <c r="H623" s="45">
        <v>0</v>
      </c>
      <c r="I623" s="40">
        <f t="shared" si="383"/>
        <v>246.33245167176821</v>
      </c>
    </row>
    <row r="624" spans="1:9" ht="15">
      <c r="A624" s="28" t="s">
        <v>24</v>
      </c>
      <c r="B624" s="41">
        <v>286.16799744000002</v>
      </c>
      <c r="C624" s="41">
        <v>0</v>
      </c>
      <c r="D624" s="41">
        <v>66.60320256</v>
      </c>
      <c r="E624" s="41">
        <v>0</v>
      </c>
      <c r="F624" s="457"/>
      <c r="G624" s="41">
        <v>0</v>
      </c>
      <c r="H624" s="42">
        <v>0</v>
      </c>
      <c r="I624" s="43">
        <f t="shared" si="383"/>
        <v>352.77120000000002</v>
      </c>
    </row>
    <row r="625" spans="1:20" ht="15.75" thickBot="1">
      <c r="A625" s="30" t="s">
        <v>25</v>
      </c>
      <c r="B625" s="44">
        <v>833.87235903340957</v>
      </c>
      <c r="C625" s="44">
        <v>0</v>
      </c>
      <c r="D625" s="44">
        <v>947.21423307678549</v>
      </c>
      <c r="E625" s="44">
        <v>1914.3623836107899</v>
      </c>
      <c r="F625" s="458"/>
      <c r="G625" s="44">
        <v>501.3806242790165</v>
      </c>
      <c r="H625" s="45">
        <v>0</v>
      </c>
      <c r="I625" s="40">
        <f t="shared" si="383"/>
        <v>4196.8296000000009</v>
      </c>
    </row>
    <row r="626" spans="1:20" ht="15">
      <c r="A626" s="31" t="s">
        <v>26</v>
      </c>
      <c r="B626" s="46">
        <f>SUM(B605:B625)</f>
        <v>14194.536910927518</v>
      </c>
      <c r="C626" s="46">
        <f t="shared" ref="C626" si="384">SUM(C605:C625)</f>
        <v>0</v>
      </c>
      <c r="D626" s="46">
        <f t="shared" ref="D626" si="385">SUM(D605:D625)</f>
        <v>2498.5247767201736</v>
      </c>
      <c r="E626" s="46">
        <f t="shared" ref="E626" si="386">SUM(E605:E625)</f>
        <v>1914.3623836107899</v>
      </c>
      <c r="F626" s="46">
        <f t="shared" ref="F626" si="387">SUM(F605:F625)</f>
        <v>0</v>
      </c>
      <c r="G626" s="46">
        <f t="shared" ref="G626" si="388">SUM(G605:G625)</f>
        <v>501.3806242790165</v>
      </c>
      <c r="H626" s="47">
        <f t="shared" ref="H626" si="389">SUM(H605:H625)</f>
        <v>0</v>
      </c>
      <c r="I626" s="48">
        <f t="shared" ref="I626" si="390">SUM(I605:I625)</f>
        <v>19108.804695537496</v>
      </c>
    </row>
    <row r="627" spans="1:20" ht="15" thickBot="1">
      <c r="A627" s="32" t="s">
        <v>83</v>
      </c>
      <c r="B627" s="49">
        <f>B626/$I626</f>
        <v>0.74282704423905632</v>
      </c>
      <c r="C627" s="49">
        <f t="shared" ref="C627" si="391">C626/$I626</f>
        <v>0</v>
      </c>
      <c r="D627" s="49">
        <f t="shared" ref="D627" si="392">D626/$I626</f>
        <v>0.13075254138233236</v>
      </c>
      <c r="E627" s="49">
        <f t="shared" ref="E627" si="393">E626/$I626</f>
        <v>0.10018221516795624</v>
      </c>
      <c r="F627" s="49">
        <f t="shared" ref="F627" si="394">F626/$I626</f>
        <v>0</v>
      </c>
      <c r="G627" s="49">
        <f t="shared" ref="G627" si="395">G626/$I626</f>
        <v>2.6238199210655212E-2</v>
      </c>
      <c r="H627" s="49">
        <f t="shared" ref="H627" si="396">H626/$I626</f>
        <v>0</v>
      </c>
      <c r="I627" s="50">
        <f t="shared" ref="I627" si="397">I626/$I626</f>
        <v>1</v>
      </c>
    </row>
    <row r="628" spans="1:20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20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20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20" ht="15">
      <c r="A631" s="27" t="s">
        <v>7</v>
      </c>
      <c r="B631" s="38">
        <v>1E-4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1E-4</v>
      </c>
    </row>
    <row r="632" spans="1:20" ht="15">
      <c r="A632" s="28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398">SUM(B632:H632)</f>
        <v>0</v>
      </c>
    </row>
    <row r="633" spans="1:20" ht="15">
      <c r="A633" s="29" t="s">
        <v>9</v>
      </c>
      <c r="B633" s="44">
        <v>6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398"/>
        <v>6</v>
      </c>
    </row>
    <row r="634" spans="1:20" ht="15">
      <c r="A634" s="28" t="s">
        <v>10</v>
      </c>
      <c r="B634" s="41">
        <v>3.9872271354178102</v>
      </c>
      <c r="C634" s="41">
        <v>0</v>
      </c>
      <c r="D634" s="41">
        <v>1.2772864582189677E-2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398"/>
        <v>4</v>
      </c>
    </row>
    <row r="635" spans="1:20" ht="15">
      <c r="A635" s="29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398"/>
        <v>0</v>
      </c>
    </row>
    <row r="636" spans="1:20" ht="15">
      <c r="A636" s="28" t="s">
        <v>12</v>
      </c>
      <c r="B636" s="41">
        <v>0</v>
      </c>
      <c r="C636" s="41">
        <v>0</v>
      </c>
      <c r="D636" s="41">
        <v>0</v>
      </c>
      <c r="E636" s="41">
        <v>23.521071495543822</v>
      </c>
      <c r="F636" s="41">
        <v>0</v>
      </c>
      <c r="G636" s="41">
        <v>0</v>
      </c>
      <c r="H636" s="42">
        <v>0</v>
      </c>
      <c r="I636" s="43">
        <f t="shared" si="398"/>
        <v>23.521071495543822</v>
      </c>
    </row>
    <row r="637" spans="1:20" ht="15">
      <c r="A637" s="29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398"/>
        <v>0</v>
      </c>
    </row>
    <row r="638" spans="1:20" ht="15">
      <c r="A638" s="28" t="s">
        <v>14</v>
      </c>
      <c r="B638" s="41">
        <v>0</v>
      </c>
      <c r="C638" s="41">
        <v>0.32251301398643573</v>
      </c>
      <c r="D638" s="41">
        <v>0</v>
      </c>
      <c r="E638" s="41">
        <v>15.653382225456346</v>
      </c>
      <c r="F638" s="41">
        <v>618.19557500645874</v>
      </c>
      <c r="G638" s="41">
        <v>0</v>
      </c>
      <c r="H638" s="42">
        <v>0</v>
      </c>
      <c r="I638" s="43">
        <f t="shared" si="398"/>
        <v>634.17147024590156</v>
      </c>
    </row>
    <row r="639" spans="1:20" ht="15">
      <c r="A639" s="29" t="s">
        <v>15</v>
      </c>
      <c r="B639" s="44">
        <v>5.6923364530686813</v>
      </c>
      <c r="C639" s="44">
        <v>0.12846354693131812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398"/>
        <v>5.8207999999999993</v>
      </c>
    </row>
    <row r="640" spans="1:20" ht="15">
      <c r="A640" s="28" t="s">
        <v>16</v>
      </c>
      <c r="B640" s="41">
        <v>322.99293744602869</v>
      </c>
      <c r="C640" s="41">
        <v>1.3959957201202029</v>
      </c>
      <c r="D640" s="41">
        <v>26.026683633851139</v>
      </c>
      <c r="E640" s="41">
        <v>0</v>
      </c>
      <c r="F640" s="41">
        <v>0</v>
      </c>
      <c r="G640" s="41">
        <v>0</v>
      </c>
      <c r="H640" s="42">
        <v>0</v>
      </c>
      <c r="I640" s="43">
        <f t="shared" si="398"/>
        <v>350.41561680000001</v>
      </c>
    </row>
    <row r="641" spans="1:9" ht="15">
      <c r="A641" s="29" t="s">
        <v>17</v>
      </c>
      <c r="B641" s="44">
        <v>8.7015478804356992</v>
      </c>
      <c r="C641" s="44">
        <v>0</v>
      </c>
      <c r="D641" s="44">
        <v>4.2126210315759229E-2</v>
      </c>
      <c r="E641" s="44">
        <v>0.25632590924854182</v>
      </c>
      <c r="F641" s="44">
        <v>0</v>
      </c>
      <c r="G641" s="44">
        <v>0</v>
      </c>
      <c r="H641" s="45">
        <v>0</v>
      </c>
      <c r="I641" s="40">
        <f t="shared" si="398"/>
        <v>9</v>
      </c>
    </row>
    <row r="642" spans="1:9" ht="15">
      <c r="A642" s="28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398"/>
        <v>0</v>
      </c>
    </row>
    <row r="643" spans="1:9" ht="15">
      <c r="A643" s="29" t="s">
        <v>139</v>
      </c>
      <c r="B643" s="44">
        <v>7.9462431126522262</v>
      </c>
      <c r="C643" s="44">
        <v>0</v>
      </c>
      <c r="D643" s="44">
        <v>2.0537568873477734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398"/>
        <v>10</v>
      </c>
    </row>
    <row r="644" spans="1:9" ht="15">
      <c r="A644" s="28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398"/>
        <v>0</v>
      </c>
    </row>
    <row r="645" spans="1:9" ht="15">
      <c r="A645" s="29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 t="shared" si="398"/>
        <v>0</v>
      </c>
    </row>
    <row r="646" spans="1:9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398"/>
        <v>0</v>
      </c>
    </row>
    <row r="647" spans="1:9" ht="15">
      <c r="A647" s="30" t="s">
        <v>56</v>
      </c>
      <c r="B647" s="44">
        <v>183.31530905850838</v>
      </c>
      <c r="C647" s="44">
        <v>8.3035613334498883</v>
      </c>
      <c r="D647" s="44">
        <v>104.38112960804175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398"/>
        <v>296</v>
      </c>
    </row>
    <row r="648" spans="1:9" ht="15">
      <c r="A648" s="28" t="s">
        <v>22</v>
      </c>
      <c r="B648" s="41">
        <v>58.885739493799967</v>
      </c>
      <c r="C648" s="41">
        <v>0</v>
      </c>
      <c r="D648" s="41">
        <v>0</v>
      </c>
      <c r="E648" s="41">
        <v>0</v>
      </c>
      <c r="F648" s="41">
        <v>0.91974200395422279</v>
      </c>
      <c r="G648" s="41">
        <v>0</v>
      </c>
      <c r="H648" s="42">
        <v>0</v>
      </c>
      <c r="I648" s="43">
        <f t="shared" si="398"/>
        <v>59.805481497754187</v>
      </c>
    </row>
    <row r="649" spans="1:9" ht="15">
      <c r="A649" s="30" t="s">
        <v>23</v>
      </c>
      <c r="B649" s="44">
        <v>3.3261748735279193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398"/>
        <v>3.3261748735279193</v>
      </c>
    </row>
    <row r="650" spans="1:9" ht="15">
      <c r="A650" s="28" t="s">
        <v>24</v>
      </c>
      <c r="B650" s="41">
        <v>4.9391999999999996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398"/>
        <v>4.9391999999999996</v>
      </c>
    </row>
    <row r="651" spans="1:9" ht="15.75" thickBot="1">
      <c r="A651" s="30" t="s">
        <v>25</v>
      </c>
      <c r="B651" s="44">
        <v>88.979113839536751</v>
      </c>
      <c r="C651" s="44">
        <v>0.11561265074804555</v>
      </c>
      <c r="D651" s="44">
        <v>1.8404707926815123</v>
      </c>
      <c r="E651" s="44">
        <v>147.85542548957562</v>
      </c>
      <c r="F651" s="44">
        <v>0</v>
      </c>
      <c r="G651" s="44">
        <v>49.859844055307143</v>
      </c>
      <c r="H651" s="45">
        <v>0.69953317215096023</v>
      </c>
      <c r="I651" s="40">
        <f t="shared" si="398"/>
        <v>289.35000000000002</v>
      </c>
    </row>
    <row r="652" spans="1:9" ht="15">
      <c r="A652" s="31" t="s">
        <v>26</v>
      </c>
      <c r="B652" s="46">
        <f>SUM(B631:B651)</f>
        <v>694.76592929297635</v>
      </c>
      <c r="C652" s="46">
        <f t="shared" ref="C652" si="399">SUM(C631:C651)</f>
        <v>10.266146265235891</v>
      </c>
      <c r="D652" s="46">
        <f t="shared" ref="D652" si="400">SUM(D631:D651)</f>
        <v>134.35693999682013</v>
      </c>
      <c r="E652" s="46">
        <f t="shared" ref="E652" si="401">SUM(E631:E651)</f>
        <v>187.28620511982433</v>
      </c>
      <c r="F652" s="46">
        <f t="shared" ref="F652" si="402">SUM(F631:F651)</f>
        <v>619.11531701041292</v>
      </c>
      <c r="G652" s="46">
        <f t="shared" ref="G652" si="403">SUM(G631:G651)</f>
        <v>49.859844055307143</v>
      </c>
      <c r="H652" s="47">
        <f t="shared" ref="H652" si="404">SUM(H631:H651)</f>
        <v>0.69953317215096023</v>
      </c>
      <c r="I652" s="48">
        <f t="shared" ref="I652" si="405">SUM(I631:I651)</f>
        <v>1696.3499149127274</v>
      </c>
    </row>
    <row r="653" spans="1:9" ht="15" thickBot="1">
      <c r="A653" s="32" t="s">
        <v>83</v>
      </c>
      <c r="B653" s="55">
        <f>B652/$I652</f>
        <v>0.40956522188331657</v>
      </c>
      <c r="C653" s="55">
        <f t="shared" ref="C653" si="406">C652/$I652</f>
        <v>6.0519036638523108E-3</v>
      </c>
      <c r="D653" s="55">
        <f t="shared" ref="D653" si="407">D652/$I652</f>
        <v>7.9203552766843169E-2</v>
      </c>
      <c r="E653" s="55">
        <f t="shared" ref="E653" si="408">E652/$I652</f>
        <v>0.11040540838501453</v>
      </c>
      <c r="F653" s="55">
        <f t="shared" ref="F653" si="409">F652/$I652</f>
        <v>0.36496910900736229</v>
      </c>
      <c r="G653" s="55">
        <f t="shared" ref="G653" si="410">G652/$I652</f>
        <v>2.9392428777215044E-2</v>
      </c>
      <c r="H653" s="55">
        <f t="shared" ref="H653" si="411">H652/$I652</f>
        <v>4.1237551639630276E-4</v>
      </c>
      <c r="I653" s="56">
        <f t="shared" ref="I653" si="412">I652/$I652</f>
        <v>1</v>
      </c>
    </row>
    <row r="654" spans="1:9">
      <c r="B654" s="3"/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73:A474"/>
    <mergeCell ref="A499:A500"/>
    <mergeCell ref="A525:A526"/>
    <mergeCell ref="A551:A552"/>
    <mergeCell ref="A577:A578"/>
    <mergeCell ref="A343:A344"/>
    <mergeCell ref="A369:A370"/>
    <mergeCell ref="A395:A396"/>
    <mergeCell ref="A421:A422"/>
    <mergeCell ref="A447:A448"/>
    <mergeCell ref="A213:A214"/>
    <mergeCell ref="A239:A240"/>
    <mergeCell ref="A265:A266"/>
    <mergeCell ref="A291:A292"/>
    <mergeCell ref="A317:A318"/>
    <mergeCell ref="A83:A84"/>
    <mergeCell ref="A109:A110"/>
    <mergeCell ref="A135:A136"/>
    <mergeCell ref="A161:A162"/>
    <mergeCell ref="A187:A188"/>
    <mergeCell ref="B6:I6"/>
    <mergeCell ref="A1:I3"/>
    <mergeCell ref="A5:A6"/>
    <mergeCell ref="A31:A32"/>
    <mergeCell ref="A57:A58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1" customWidth="1"/>
    <col min="2" max="9" width="15.625" style="1" customWidth="1"/>
    <col min="10" max="10" width="36.625" style="5" customWidth="1"/>
    <col min="11" max="19" width="15.625" style="1" customWidth="1"/>
    <col min="20" max="20" width="36.625" style="1" customWidth="1"/>
    <col min="21" max="34" width="14.625" style="1" customWidth="1"/>
    <col min="35" max="16384" width="11" style="1"/>
  </cols>
  <sheetData>
    <row r="1" spans="1:10" s="5" customFormat="1" ht="15" customHeight="1" thickTop="1">
      <c r="A1" s="417" t="s">
        <v>110</v>
      </c>
      <c r="B1" s="418"/>
      <c r="C1" s="418"/>
      <c r="D1" s="418"/>
      <c r="E1" s="418"/>
      <c r="F1" s="418"/>
      <c r="G1" s="418"/>
      <c r="H1" s="418"/>
      <c r="I1" s="419"/>
    </row>
    <row r="2" spans="1:10" s="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</row>
    <row r="3" spans="1:10" s="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</row>
    <row r="4" spans="1:10" s="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</row>
    <row r="5" spans="1:10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2"/>
    </row>
    <row r="6" spans="1:10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0" ht="13.5" customHeight="1">
      <c r="A7" s="27" t="s">
        <v>7</v>
      </c>
      <c r="B7" s="38">
        <f>B33+B85</f>
        <v>63.931184920241726</v>
      </c>
      <c r="C7" s="38">
        <f t="shared" ref="C7:E7" si="0">C33+C85</f>
        <v>0</v>
      </c>
      <c r="D7" s="38">
        <f t="shared" si="0"/>
        <v>17.068815079758274</v>
      </c>
      <c r="E7" s="38">
        <f t="shared" si="0"/>
        <v>0</v>
      </c>
      <c r="F7" s="38">
        <f>F59+F85</f>
        <v>14</v>
      </c>
      <c r="G7" s="38">
        <f t="shared" ref="G7:H22" si="1">G33+G85</f>
        <v>0</v>
      </c>
      <c r="H7" s="39">
        <f t="shared" si="1"/>
        <v>0</v>
      </c>
      <c r="I7" s="40">
        <f>SUM(B7:H7)</f>
        <v>95</v>
      </c>
      <c r="J7" s="33">
        <v>0</v>
      </c>
    </row>
    <row r="8" spans="1:10" ht="13.5" customHeight="1">
      <c r="A8" s="28" t="s">
        <v>8</v>
      </c>
      <c r="B8" s="41">
        <f t="shared" ref="B8:E23" si="2">B34+B86</f>
        <v>10.544569436052733</v>
      </c>
      <c r="C8" s="41">
        <f t="shared" si="2"/>
        <v>0</v>
      </c>
      <c r="D8" s="41">
        <f t="shared" si="2"/>
        <v>32.455430563947267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43</v>
      </c>
      <c r="J8" s="33">
        <v>0</v>
      </c>
    </row>
    <row r="9" spans="1:10" ht="13.5" customHeight="1">
      <c r="A9" s="29" t="s">
        <v>9</v>
      </c>
      <c r="B9" s="44">
        <f t="shared" si="2"/>
        <v>193.2255958137136</v>
      </c>
      <c r="C9" s="44">
        <f t="shared" si="2"/>
        <v>0</v>
      </c>
      <c r="D9" s="44">
        <f t="shared" si="2"/>
        <v>18.774404186286397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212</v>
      </c>
      <c r="J9" s="33">
        <v>0</v>
      </c>
    </row>
    <row r="10" spans="1:10" ht="13.5" customHeight="1">
      <c r="A10" s="28" t="s">
        <v>10</v>
      </c>
      <c r="B10" s="41">
        <f t="shared" si="2"/>
        <v>225.16154401265561</v>
      </c>
      <c r="C10" s="41">
        <f t="shared" si="2"/>
        <v>0</v>
      </c>
      <c r="D10" s="41">
        <f t="shared" si="2"/>
        <v>687.83845598734445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913</v>
      </c>
      <c r="J10" s="33">
        <v>0</v>
      </c>
    </row>
    <row r="11" spans="1:10" ht="13.5" customHeight="1">
      <c r="A11" s="29" t="s">
        <v>11</v>
      </c>
      <c r="B11" s="44">
        <f t="shared" si="2"/>
        <v>0</v>
      </c>
      <c r="C11" s="44">
        <f t="shared" si="2"/>
        <v>0</v>
      </c>
      <c r="D11" s="44">
        <f t="shared" si="2"/>
        <v>0</v>
      </c>
      <c r="E11" s="44">
        <f t="shared" si="2"/>
        <v>0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0</v>
      </c>
      <c r="J11" s="33">
        <v>0</v>
      </c>
    </row>
    <row r="12" spans="1:10" ht="13.5" customHeight="1">
      <c r="A12" s="28" t="s">
        <v>12</v>
      </c>
      <c r="B12" s="41">
        <f t="shared" si="2"/>
        <v>2.931111559157343E-3</v>
      </c>
      <c r="C12" s="41">
        <f t="shared" si="2"/>
        <v>9.5171706318977116E-4</v>
      </c>
      <c r="D12" s="41">
        <f t="shared" si="2"/>
        <v>4.26093262613415E-2</v>
      </c>
      <c r="E12" s="41">
        <f t="shared" si="2"/>
        <v>26.353025857136863</v>
      </c>
      <c r="F12" s="41">
        <f t="shared" si="3"/>
        <v>6507.3237968665935</v>
      </c>
      <c r="G12" s="41">
        <f t="shared" si="1"/>
        <v>0</v>
      </c>
      <c r="H12" s="42">
        <f t="shared" si="1"/>
        <v>0</v>
      </c>
      <c r="I12" s="43">
        <f t="shared" si="4"/>
        <v>6533.7233148786145</v>
      </c>
      <c r="J12" s="33">
        <v>0</v>
      </c>
    </row>
    <row r="13" spans="1:10" ht="13.5" customHeight="1">
      <c r="A13" s="29" t="s">
        <v>13</v>
      </c>
      <c r="B13" s="44">
        <f t="shared" si="2"/>
        <v>0</v>
      </c>
      <c r="C13" s="44">
        <f t="shared" si="2"/>
        <v>0</v>
      </c>
      <c r="D13" s="44">
        <f t="shared" si="2"/>
        <v>0</v>
      </c>
      <c r="E13" s="44">
        <f t="shared" si="2"/>
        <v>47</v>
      </c>
      <c r="F13" s="44">
        <f t="shared" si="3"/>
        <v>1200</v>
      </c>
      <c r="G13" s="44">
        <f t="shared" si="1"/>
        <v>0</v>
      </c>
      <c r="H13" s="45">
        <f t="shared" si="1"/>
        <v>0</v>
      </c>
      <c r="I13" s="40">
        <f t="shared" si="4"/>
        <v>1247</v>
      </c>
      <c r="J13" s="33">
        <v>0</v>
      </c>
    </row>
    <row r="14" spans="1:10" ht="13.5" customHeight="1">
      <c r="A14" s="28" t="s">
        <v>14</v>
      </c>
      <c r="B14" s="41">
        <f t="shared" si="2"/>
        <v>2.6624931784561385E-3</v>
      </c>
      <c r="C14" s="41">
        <f t="shared" si="2"/>
        <v>0.52696583247005724</v>
      </c>
      <c r="D14" s="41">
        <f t="shared" si="2"/>
        <v>2.6298511753753928</v>
      </c>
      <c r="E14" s="41">
        <f t="shared" si="2"/>
        <v>604.91430131768766</v>
      </c>
      <c r="F14" s="41">
        <f t="shared" si="3"/>
        <v>11241.296419736638</v>
      </c>
      <c r="G14" s="41">
        <f t="shared" si="1"/>
        <v>0</v>
      </c>
      <c r="H14" s="42">
        <f t="shared" si="1"/>
        <v>0</v>
      </c>
      <c r="I14" s="43">
        <f t="shared" si="4"/>
        <v>11849.37020055535</v>
      </c>
      <c r="J14" s="33">
        <v>0</v>
      </c>
    </row>
    <row r="15" spans="1:10" ht="13.5" customHeight="1">
      <c r="A15" s="29" t="s">
        <v>15</v>
      </c>
      <c r="B15" s="44">
        <f t="shared" si="2"/>
        <v>8209.8102637647444</v>
      </c>
      <c r="C15" s="44">
        <f t="shared" si="2"/>
        <v>41.330627552513036</v>
      </c>
      <c r="D15" s="44">
        <f t="shared" si="2"/>
        <v>512.85796570547734</v>
      </c>
      <c r="E15" s="44">
        <f t="shared" si="2"/>
        <v>1.1429772656493305E-3</v>
      </c>
      <c r="F15" s="44">
        <f t="shared" si="3"/>
        <v>0</v>
      </c>
      <c r="G15" s="44">
        <f t="shared" si="1"/>
        <v>0</v>
      </c>
      <c r="H15" s="45">
        <f t="shared" si="1"/>
        <v>0</v>
      </c>
      <c r="I15" s="40">
        <f t="shared" si="4"/>
        <v>8764.0000000000018</v>
      </c>
      <c r="J15" s="33">
        <v>0</v>
      </c>
    </row>
    <row r="16" spans="1:10" ht="13.5" customHeight="1">
      <c r="A16" s="28" t="s">
        <v>16</v>
      </c>
      <c r="B16" s="41">
        <f t="shared" si="2"/>
        <v>2266.3311506546706</v>
      </c>
      <c r="C16" s="41">
        <f t="shared" si="2"/>
        <v>1225.257539129937</v>
      </c>
      <c r="D16" s="41">
        <f t="shared" si="2"/>
        <v>3884.0928103603692</v>
      </c>
      <c r="E16" s="41">
        <f t="shared" si="2"/>
        <v>15.318499855023683</v>
      </c>
      <c r="F16" s="41">
        <f t="shared" si="3"/>
        <v>0</v>
      </c>
      <c r="G16" s="41">
        <f t="shared" si="1"/>
        <v>0</v>
      </c>
      <c r="H16" s="42">
        <f t="shared" si="1"/>
        <v>0</v>
      </c>
      <c r="I16" s="43">
        <f t="shared" si="4"/>
        <v>7391.0000000000009</v>
      </c>
      <c r="J16" s="33">
        <v>0</v>
      </c>
    </row>
    <row r="17" spans="1:20" ht="13.5" customHeight="1">
      <c r="A17" s="29" t="s">
        <v>17</v>
      </c>
      <c r="B17" s="44">
        <f t="shared" si="2"/>
        <v>200.48561111125451</v>
      </c>
      <c r="C17" s="44">
        <f t="shared" si="2"/>
        <v>4.1237021674709116</v>
      </c>
      <c r="D17" s="44">
        <f t="shared" si="2"/>
        <v>195.29634653791305</v>
      </c>
      <c r="E17" s="44">
        <f t="shared" si="2"/>
        <v>6.0943401833615214</v>
      </c>
      <c r="F17" s="44">
        <f t="shared" si="3"/>
        <v>28.272443792083486</v>
      </c>
      <c r="G17" s="44">
        <f t="shared" si="1"/>
        <v>0</v>
      </c>
      <c r="H17" s="45">
        <f t="shared" si="1"/>
        <v>0</v>
      </c>
      <c r="I17" s="40">
        <f t="shared" si="4"/>
        <v>434.27244379208349</v>
      </c>
      <c r="J17" s="33">
        <v>0</v>
      </c>
    </row>
    <row r="18" spans="1:20" ht="13.5" customHeight="1">
      <c r="A18" s="28" t="s">
        <v>18</v>
      </c>
      <c r="B18" s="41">
        <f t="shared" si="2"/>
        <v>0</v>
      </c>
      <c r="C18" s="41">
        <f t="shared" si="2"/>
        <v>0</v>
      </c>
      <c r="D18" s="41">
        <f t="shared" si="2"/>
        <v>364</v>
      </c>
      <c r="E18" s="41">
        <f t="shared" si="2"/>
        <v>0</v>
      </c>
      <c r="F18" s="41">
        <f t="shared" si="3"/>
        <v>0</v>
      </c>
      <c r="G18" s="41">
        <f t="shared" si="1"/>
        <v>0</v>
      </c>
      <c r="H18" s="42">
        <f t="shared" si="1"/>
        <v>0</v>
      </c>
      <c r="I18" s="43">
        <f t="shared" si="4"/>
        <v>364</v>
      </c>
      <c r="J18" s="33">
        <v>0</v>
      </c>
    </row>
    <row r="19" spans="1:20" ht="13.5" customHeight="1">
      <c r="A19" s="29" t="s">
        <v>139</v>
      </c>
      <c r="B19" s="44">
        <f t="shared" si="2"/>
        <v>2610.3308265341093</v>
      </c>
      <c r="C19" s="44">
        <f t="shared" si="2"/>
        <v>1534.6855059243426</v>
      </c>
      <c r="D19" s="44">
        <f t="shared" si="2"/>
        <v>1530.950448123757</v>
      </c>
      <c r="E19" s="44">
        <f t="shared" si="2"/>
        <v>138.25492756611089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5814.2217081483204</v>
      </c>
      <c r="J19" s="33">
        <v>0</v>
      </c>
    </row>
    <row r="20" spans="1:20" ht="13.5" customHeight="1">
      <c r="A20" s="28" t="s">
        <v>19</v>
      </c>
      <c r="B20" s="41">
        <f t="shared" si="2"/>
        <v>0</v>
      </c>
      <c r="C20" s="41">
        <f t="shared" si="2"/>
        <v>0</v>
      </c>
      <c r="D20" s="41">
        <f t="shared" si="2"/>
        <v>0</v>
      </c>
      <c r="E20" s="41">
        <f t="shared" si="2"/>
        <v>0</v>
      </c>
      <c r="F20" s="41">
        <f t="shared" si="3"/>
        <v>0</v>
      </c>
      <c r="G20" s="41">
        <f t="shared" si="1"/>
        <v>0</v>
      </c>
      <c r="H20" s="42">
        <f t="shared" si="1"/>
        <v>0</v>
      </c>
      <c r="I20" s="43">
        <f t="shared" si="4"/>
        <v>0</v>
      </c>
      <c r="J20" s="33">
        <v>0</v>
      </c>
    </row>
    <row r="21" spans="1:20" ht="13.5" customHeight="1">
      <c r="A21" s="29" t="s">
        <v>20</v>
      </c>
      <c r="B21" s="44">
        <f t="shared" si="2"/>
        <v>0</v>
      </c>
      <c r="C21" s="44">
        <f t="shared" si="2"/>
        <v>0</v>
      </c>
      <c r="D21" s="44">
        <f t="shared" si="2"/>
        <v>0</v>
      </c>
      <c r="E21" s="44">
        <f t="shared" si="2"/>
        <v>0</v>
      </c>
      <c r="F21" s="44">
        <f t="shared" si="3"/>
        <v>0</v>
      </c>
      <c r="G21" s="44">
        <f t="shared" si="1"/>
        <v>0</v>
      </c>
      <c r="H21" s="45">
        <f t="shared" si="1"/>
        <v>0</v>
      </c>
      <c r="I21" s="40">
        <f t="shared" si="4"/>
        <v>0</v>
      </c>
      <c r="J21" s="33">
        <v>0</v>
      </c>
    </row>
    <row r="22" spans="1:20" ht="13.5" customHeight="1">
      <c r="A22" s="28" t="s">
        <v>21</v>
      </c>
      <c r="B22" s="41">
        <f t="shared" si="2"/>
        <v>68.595496604601337</v>
      </c>
      <c r="C22" s="41">
        <f t="shared" si="2"/>
        <v>56.437302686479327</v>
      </c>
      <c r="D22" s="41">
        <f t="shared" si="2"/>
        <v>20.967200708919318</v>
      </c>
      <c r="E22" s="41">
        <f t="shared" si="2"/>
        <v>0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145.99999999999997</v>
      </c>
      <c r="J22" s="33">
        <v>0</v>
      </c>
    </row>
    <row r="23" spans="1:20" ht="13.5" customHeight="1">
      <c r="A23" s="30" t="s">
        <v>56</v>
      </c>
      <c r="B23" s="44">
        <f t="shared" si="2"/>
        <v>4348.1358014797197</v>
      </c>
      <c r="C23" s="44">
        <f t="shared" si="2"/>
        <v>8.7480830683129387</v>
      </c>
      <c r="D23" s="44">
        <f t="shared" si="2"/>
        <v>549.11438880711171</v>
      </c>
      <c r="E23" s="44">
        <f t="shared" si="2"/>
        <v>1.7266448564158491E-3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4906.0000000000009</v>
      </c>
      <c r="J23" s="33">
        <v>0</v>
      </c>
    </row>
    <row r="24" spans="1:20" ht="13.5" customHeight="1">
      <c r="A24" s="28" t="s">
        <v>22</v>
      </c>
      <c r="B24" s="41">
        <f t="shared" ref="B24:E27" si="6">B50+B102</f>
        <v>267.43035912464802</v>
      </c>
      <c r="C24" s="41">
        <f t="shared" si="6"/>
        <v>26.203378475440957</v>
      </c>
      <c r="D24" s="41">
        <f t="shared" si="6"/>
        <v>34.088561706257934</v>
      </c>
      <c r="E24" s="41">
        <f t="shared" si="6"/>
        <v>0.5</v>
      </c>
      <c r="F24" s="41">
        <f t="shared" si="3"/>
        <v>33.866041530615767</v>
      </c>
      <c r="G24" s="41">
        <f t="shared" si="5"/>
        <v>0</v>
      </c>
      <c r="H24" s="42">
        <f t="shared" si="5"/>
        <v>0</v>
      </c>
      <c r="I24" s="43">
        <f t="shared" si="4"/>
        <v>362.08834083696269</v>
      </c>
      <c r="J24" s="33">
        <v>0</v>
      </c>
    </row>
    <row r="25" spans="1:20" ht="13.5" customHeight="1">
      <c r="A25" s="30" t="s">
        <v>23</v>
      </c>
      <c r="B25" s="44">
        <f t="shared" si="6"/>
        <v>209.46188292475867</v>
      </c>
      <c r="C25" s="44">
        <f t="shared" si="6"/>
        <v>0</v>
      </c>
      <c r="D25" s="44">
        <f t="shared" si="6"/>
        <v>178.95142264145434</v>
      </c>
      <c r="E25" s="44">
        <f t="shared" si="6"/>
        <v>0</v>
      </c>
      <c r="F25" s="44">
        <f t="shared" si="3"/>
        <v>0</v>
      </c>
      <c r="G25" s="44">
        <f t="shared" si="5"/>
        <v>0</v>
      </c>
      <c r="H25" s="45">
        <f t="shared" si="5"/>
        <v>0</v>
      </c>
      <c r="I25" s="40">
        <f t="shared" si="4"/>
        <v>388.41330556621301</v>
      </c>
      <c r="J25" s="33">
        <v>0</v>
      </c>
    </row>
    <row r="26" spans="1:20" ht="13.5" customHeight="1">
      <c r="A26" s="28" t="s">
        <v>24</v>
      </c>
      <c r="B26" s="41">
        <f t="shared" si="6"/>
        <v>478.67946554832196</v>
      </c>
      <c r="C26" s="41">
        <f t="shared" si="6"/>
        <v>2.3608613335793001</v>
      </c>
      <c r="D26" s="41">
        <f t="shared" si="6"/>
        <v>70.371673118098784</v>
      </c>
      <c r="E26" s="41">
        <f t="shared" si="6"/>
        <v>0</v>
      </c>
      <c r="F26" s="41">
        <f t="shared" si="3"/>
        <v>0</v>
      </c>
      <c r="G26" s="41">
        <f t="shared" si="5"/>
        <v>0</v>
      </c>
      <c r="H26" s="42">
        <f t="shared" si="5"/>
        <v>0</v>
      </c>
      <c r="I26" s="43">
        <f t="shared" si="4"/>
        <v>551.41200000000003</v>
      </c>
      <c r="J26" s="33">
        <v>0</v>
      </c>
    </row>
    <row r="27" spans="1:20" ht="13.5" customHeight="1" thickBot="1">
      <c r="A27" s="30" t="s">
        <v>25</v>
      </c>
      <c r="B27" s="44">
        <f t="shared" si="6"/>
        <v>2159.062141260411</v>
      </c>
      <c r="C27" s="44">
        <f t="shared" si="6"/>
        <v>15.09969925137303</v>
      </c>
      <c r="D27" s="44">
        <f t="shared" si="6"/>
        <v>4459.024765046539</v>
      </c>
      <c r="E27" s="44">
        <f t="shared" si="6"/>
        <v>5989.5870620926034</v>
      </c>
      <c r="F27" s="44">
        <f t="shared" si="3"/>
        <v>1640.6387999999999</v>
      </c>
      <c r="G27" s="44">
        <f t="shared" si="5"/>
        <v>2701.3858882067693</v>
      </c>
      <c r="H27" s="45">
        <f t="shared" si="5"/>
        <v>253.53004414230458</v>
      </c>
      <c r="I27" s="40">
        <f t="shared" si="4"/>
        <v>17218.328400000002</v>
      </c>
      <c r="J27" s="33">
        <v>0</v>
      </c>
    </row>
    <row r="28" spans="1:20" ht="13.5" customHeight="1">
      <c r="A28" s="31" t="s">
        <v>26</v>
      </c>
      <c r="B28" s="46">
        <f>SUM(B7:B27)</f>
        <v>21311.191486794643</v>
      </c>
      <c r="C28" s="46">
        <f t="shared" ref="C28:I28" si="7">SUM(C7:C27)</f>
        <v>2914.7746171389813</v>
      </c>
      <c r="D28" s="46">
        <f t="shared" si="7"/>
        <v>12558.525149074871</v>
      </c>
      <c r="E28" s="46">
        <f t="shared" si="7"/>
        <v>6828.025026494046</v>
      </c>
      <c r="F28" s="46">
        <f t="shared" si="7"/>
        <v>20665.397501925931</v>
      </c>
      <c r="G28" s="46">
        <f t="shared" si="7"/>
        <v>2701.3858882067693</v>
      </c>
      <c r="H28" s="47">
        <f t="shared" si="7"/>
        <v>253.53004414230458</v>
      </c>
      <c r="I28" s="48">
        <f t="shared" si="7"/>
        <v>67232.829713777537</v>
      </c>
      <c r="J28" s="33">
        <v>0</v>
      </c>
    </row>
    <row r="29" spans="1:20" s="8" customFormat="1" ht="13.5" customHeight="1" thickBot="1">
      <c r="A29" s="32" t="s">
        <v>83</v>
      </c>
      <c r="B29" s="49">
        <f>B28/$I28</f>
        <v>0.31697597107722947</v>
      </c>
      <c r="C29" s="49">
        <f t="shared" ref="C29:I29" si="8">C28/$I28</f>
        <v>4.3353442500452685E-2</v>
      </c>
      <c r="D29" s="49">
        <f t="shared" si="8"/>
        <v>0.18679156005390241</v>
      </c>
      <c r="E29" s="49">
        <f t="shared" si="8"/>
        <v>0.10155790044182579</v>
      </c>
      <c r="F29" s="49">
        <f t="shared" si="8"/>
        <v>0.3073706341069134</v>
      </c>
      <c r="G29" s="49">
        <f t="shared" si="8"/>
        <v>4.0179565544200109E-2</v>
      </c>
      <c r="H29" s="49">
        <f t="shared" si="8"/>
        <v>3.7709262754762572E-3</v>
      </c>
      <c r="I29" s="50">
        <f t="shared" si="8"/>
        <v>1</v>
      </c>
    </row>
    <row r="30" spans="1:20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3"/>
    </row>
    <row r="32" spans="1:20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0" ht="13.5" customHeight="1">
      <c r="A33" s="27" t="s">
        <v>7</v>
      </c>
      <c r="B33" s="38">
        <f>B111+B137+B163+B189+B215+B241+B267+B293+B319+B345+B371+B397+B423</f>
        <v>0</v>
      </c>
      <c r="C33" s="38">
        <f t="shared" ref="C33:E33" si="9">C111+C137+C163+C189+C215+C241+C267+C293+C319+C345+C371+C397+C423</f>
        <v>0</v>
      </c>
      <c r="D33" s="38">
        <f t="shared" si="9"/>
        <v>9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9</v>
      </c>
      <c r="J33" s="33">
        <v>0</v>
      </c>
    </row>
    <row r="34" spans="1:10" ht="13.5" customHeight="1">
      <c r="A34" s="28" t="s">
        <v>8</v>
      </c>
      <c r="B34" s="41">
        <f t="shared" ref="B34:E49" si="11">B112+B138+B164+B190+B216+B242+B268+B294+B320+B346+B372+B398+B424</f>
        <v>0</v>
      </c>
      <c r="C34" s="41">
        <f t="shared" si="11"/>
        <v>0</v>
      </c>
      <c r="D34" s="41">
        <f t="shared" si="11"/>
        <v>31</v>
      </c>
      <c r="E34" s="41">
        <f t="shared" si="11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2">SUM(B34:H34)</f>
        <v>31</v>
      </c>
      <c r="J34" s="33">
        <v>0</v>
      </c>
    </row>
    <row r="35" spans="1:10" ht="13.5" customHeight="1">
      <c r="A35" s="29" t="s">
        <v>9</v>
      </c>
      <c r="B35" s="44">
        <f t="shared" si="11"/>
        <v>0</v>
      </c>
      <c r="C35" s="44">
        <f t="shared" si="11"/>
        <v>0</v>
      </c>
      <c r="D35" s="44">
        <f t="shared" si="11"/>
        <v>0</v>
      </c>
      <c r="E35" s="44">
        <f t="shared" si="11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2"/>
        <v>0</v>
      </c>
      <c r="J35" s="33">
        <v>0</v>
      </c>
    </row>
    <row r="36" spans="1:10" ht="13.5" customHeight="1">
      <c r="A36" s="28" t="s">
        <v>10</v>
      </c>
      <c r="B36" s="41">
        <f t="shared" si="11"/>
        <v>1.5100933833667508E-3</v>
      </c>
      <c r="C36" s="41">
        <f t="shared" si="11"/>
        <v>0</v>
      </c>
      <c r="D36" s="41">
        <f t="shared" si="11"/>
        <v>673.99848990661667</v>
      </c>
      <c r="E36" s="41">
        <f t="shared" si="11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2"/>
        <v>674</v>
      </c>
      <c r="J36" s="33">
        <v>0</v>
      </c>
    </row>
    <row r="37" spans="1:10" ht="13.5" customHeight="1">
      <c r="A37" s="29" t="s">
        <v>11</v>
      </c>
      <c r="B37" s="44">
        <f t="shared" si="11"/>
        <v>0</v>
      </c>
      <c r="C37" s="44">
        <f t="shared" si="11"/>
        <v>0</v>
      </c>
      <c r="D37" s="44">
        <f t="shared" si="11"/>
        <v>0</v>
      </c>
      <c r="E37" s="44">
        <f t="shared" si="11"/>
        <v>0</v>
      </c>
      <c r="F37" s="457"/>
      <c r="G37" s="44">
        <f t="shared" si="10"/>
        <v>0</v>
      </c>
      <c r="H37" s="45">
        <f t="shared" si="10"/>
        <v>0</v>
      </c>
      <c r="I37" s="40">
        <f t="shared" si="12"/>
        <v>0</v>
      </c>
      <c r="J37" s="33">
        <v>0</v>
      </c>
    </row>
    <row r="38" spans="1:10" ht="13.5" customHeight="1">
      <c r="A38" s="28" t="s">
        <v>12</v>
      </c>
      <c r="B38" s="41">
        <f t="shared" si="11"/>
        <v>2.931111559157343E-3</v>
      </c>
      <c r="C38" s="41">
        <f t="shared" si="11"/>
        <v>9.5171706318977116E-4</v>
      </c>
      <c r="D38" s="41">
        <f t="shared" si="11"/>
        <v>9.5171706318977116E-4</v>
      </c>
      <c r="E38" s="41">
        <f t="shared" si="11"/>
        <v>1.6616752335979985</v>
      </c>
      <c r="F38" s="457"/>
      <c r="G38" s="41">
        <f t="shared" si="10"/>
        <v>0</v>
      </c>
      <c r="H38" s="42">
        <f t="shared" si="10"/>
        <v>0</v>
      </c>
      <c r="I38" s="43">
        <f t="shared" si="12"/>
        <v>1.6665097792835355</v>
      </c>
      <c r="J38" s="33">
        <v>0</v>
      </c>
    </row>
    <row r="39" spans="1:10" ht="13.5" customHeight="1">
      <c r="A39" s="29" t="s">
        <v>13</v>
      </c>
      <c r="B39" s="44">
        <f t="shared" si="11"/>
        <v>0</v>
      </c>
      <c r="C39" s="44">
        <f t="shared" si="11"/>
        <v>0</v>
      </c>
      <c r="D39" s="44">
        <f t="shared" si="11"/>
        <v>0</v>
      </c>
      <c r="E39" s="44">
        <f t="shared" si="11"/>
        <v>0</v>
      </c>
      <c r="F39" s="457"/>
      <c r="G39" s="44">
        <f t="shared" si="10"/>
        <v>0</v>
      </c>
      <c r="H39" s="45">
        <f t="shared" si="10"/>
        <v>0</v>
      </c>
      <c r="I39" s="40">
        <f t="shared" si="12"/>
        <v>0</v>
      </c>
      <c r="J39" s="33">
        <v>0</v>
      </c>
    </row>
    <row r="40" spans="1:10" ht="13.5" customHeight="1">
      <c r="A40" s="28" t="s">
        <v>14</v>
      </c>
      <c r="B40" s="41">
        <f t="shared" si="11"/>
        <v>2.6624931784561385E-3</v>
      </c>
      <c r="C40" s="41">
        <f t="shared" si="11"/>
        <v>0.20662542688055102</v>
      </c>
      <c r="D40" s="41">
        <f t="shared" si="11"/>
        <v>2.4792994961440726</v>
      </c>
      <c r="E40" s="41">
        <f t="shared" si="11"/>
        <v>519.13631995814626</v>
      </c>
      <c r="F40" s="457"/>
      <c r="G40" s="41">
        <f t="shared" si="10"/>
        <v>0</v>
      </c>
      <c r="H40" s="42">
        <f t="shared" si="10"/>
        <v>0</v>
      </c>
      <c r="I40" s="43">
        <f t="shared" si="12"/>
        <v>521.82490737434932</v>
      </c>
      <c r="J40" s="33">
        <v>0</v>
      </c>
    </row>
    <row r="41" spans="1:10" ht="13.5" customHeight="1">
      <c r="A41" s="29" t="s">
        <v>15</v>
      </c>
      <c r="B41" s="44">
        <f t="shared" si="11"/>
        <v>45.778946797101504</v>
      </c>
      <c r="C41" s="44">
        <f t="shared" si="11"/>
        <v>3.8816855359082467</v>
      </c>
      <c r="D41" s="44">
        <f t="shared" si="11"/>
        <v>19.931024689724602</v>
      </c>
      <c r="E41" s="44">
        <f t="shared" si="11"/>
        <v>1.1429772656493305E-3</v>
      </c>
      <c r="F41" s="457"/>
      <c r="G41" s="44">
        <f t="shared" si="10"/>
        <v>0</v>
      </c>
      <c r="H41" s="45">
        <f t="shared" si="10"/>
        <v>0</v>
      </c>
      <c r="I41" s="40">
        <f t="shared" si="12"/>
        <v>69.592799999999997</v>
      </c>
      <c r="J41" s="33">
        <v>0</v>
      </c>
    </row>
    <row r="42" spans="1:10" ht="13.5" customHeight="1">
      <c r="A42" s="28" t="s">
        <v>16</v>
      </c>
      <c r="B42" s="41">
        <f t="shared" si="11"/>
        <v>718.24792839347595</v>
      </c>
      <c r="C42" s="41">
        <f t="shared" si="11"/>
        <v>1192.2269288145355</v>
      </c>
      <c r="D42" s="41">
        <f t="shared" si="11"/>
        <v>3775.5239195085742</v>
      </c>
      <c r="E42" s="41">
        <f t="shared" si="11"/>
        <v>1.2232834146679121E-3</v>
      </c>
      <c r="F42" s="457"/>
      <c r="G42" s="41">
        <f t="shared" si="10"/>
        <v>0</v>
      </c>
      <c r="H42" s="42">
        <f t="shared" si="10"/>
        <v>0</v>
      </c>
      <c r="I42" s="43">
        <f t="shared" si="12"/>
        <v>5686</v>
      </c>
      <c r="J42" s="33">
        <v>0</v>
      </c>
    </row>
    <row r="43" spans="1:10" ht="13.5" customHeight="1">
      <c r="A43" s="29" t="s">
        <v>17</v>
      </c>
      <c r="B43" s="44">
        <f t="shared" si="11"/>
        <v>45.380179437230822</v>
      </c>
      <c r="C43" s="44">
        <f t="shared" si="11"/>
        <v>3.6665359299065181</v>
      </c>
      <c r="D43" s="44">
        <f t="shared" si="11"/>
        <v>179.51806531564503</v>
      </c>
      <c r="E43" s="44">
        <f t="shared" si="11"/>
        <v>4.4352193172176255</v>
      </c>
      <c r="F43" s="457"/>
      <c r="G43" s="44">
        <f t="shared" si="10"/>
        <v>0</v>
      </c>
      <c r="H43" s="45">
        <f t="shared" si="10"/>
        <v>0</v>
      </c>
      <c r="I43" s="40">
        <f t="shared" si="12"/>
        <v>233</v>
      </c>
      <c r="J43" s="33">
        <v>0</v>
      </c>
    </row>
    <row r="44" spans="1:10" ht="13.5" customHeight="1">
      <c r="A44" s="28" t="s">
        <v>18</v>
      </c>
      <c r="B44" s="41">
        <f t="shared" si="11"/>
        <v>0</v>
      </c>
      <c r="C44" s="41">
        <f t="shared" si="11"/>
        <v>0</v>
      </c>
      <c r="D44" s="41">
        <f t="shared" si="11"/>
        <v>364</v>
      </c>
      <c r="E44" s="41">
        <f t="shared" si="11"/>
        <v>0</v>
      </c>
      <c r="F44" s="457"/>
      <c r="G44" s="41">
        <f t="shared" si="10"/>
        <v>0</v>
      </c>
      <c r="H44" s="42">
        <f t="shared" si="10"/>
        <v>0</v>
      </c>
      <c r="I44" s="43">
        <f t="shared" si="12"/>
        <v>364</v>
      </c>
      <c r="J44" s="33">
        <v>0</v>
      </c>
    </row>
    <row r="45" spans="1:10" ht="13.5" customHeight="1">
      <c r="A45" s="29" t="s">
        <v>139</v>
      </c>
      <c r="B45" s="44">
        <f t="shared" si="11"/>
        <v>401.88358098404933</v>
      </c>
      <c r="C45" s="44">
        <f t="shared" si="11"/>
        <v>1276.3160252363718</v>
      </c>
      <c r="D45" s="44">
        <f t="shared" si="11"/>
        <v>1301.2236171086356</v>
      </c>
      <c r="E45" s="44">
        <f t="shared" si="11"/>
        <v>98.576776670943246</v>
      </c>
      <c r="F45" s="457"/>
      <c r="G45" s="44">
        <f t="shared" si="10"/>
        <v>0</v>
      </c>
      <c r="H45" s="45">
        <f t="shared" si="10"/>
        <v>0</v>
      </c>
      <c r="I45" s="40">
        <f t="shared" si="12"/>
        <v>3078</v>
      </c>
      <c r="J45" s="33">
        <v>0</v>
      </c>
    </row>
    <row r="46" spans="1:10" ht="13.5" customHeight="1">
      <c r="A46" s="28" t="s">
        <v>19</v>
      </c>
      <c r="B46" s="41">
        <f t="shared" si="11"/>
        <v>0</v>
      </c>
      <c r="C46" s="41">
        <f t="shared" si="11"/>
        <v>0</v>
      </c>
      <c r="D46" s="41">
        <f t="shared" si="11"/>
        <v>0</v>
      </c>
      <c r="E46" s="41">
        <f t="shared" si="11"/>
        <v>0</v>
      </c>
      <c r="F46" s="457"/>
      <c r="G46" s="41">
        <f t="shared" si="10"/>
        <v>0</v>
      </c>
      <c r="H46" s="42">
        <f t="shared" si="10"/>
        <v>0</v>
      </c>
      <c r="I46" s="43">
        <f t="shared" si="12"/>
        <v>0</v>
      </c>
      <c r="J46" s="33">
        <v>0</v>
      </c>
    </row>
    <row r="47" spans="1:10" ht="13.5" customHeight="1">
      <c r="A47" s="29" t="s">
        <v>20</v>
      </c>
      <c r="B47" s="44">
        <f t="shared" si="11"/>
        <v>0</v>
      </c>
      <c r="C47" s="44">
        <f t="shared" si="11"/>
        <v>0</v>
      </c>
      <c r="D47" s="44">
        <f t="shared" si="11"/>
        <v>0</v>
      </c>
      <c r="E47" s="44">
        <f t="shared" si="11"/>
        <v>0</v>
      </c>
      <c r="F47" s="457"/>
      <c r="G47" s="44">
        <f t="shared" si="10"/>
        <v>0</v>
      </c>
      <c r="H47" s="45">
        <f t="shared" si="10"/>
        <v>0</v>
      </c>
      <c r="I47" s="40">
        <f t="shared" si="12"/>
        <v>0</v>
      </c>
      <c r="J47" s="33">
        <v>0</v>
      </c>
    </row>
    <row r="48" spans="1:10" ht="13.5" customHeight="1">
      <c r="A48" s="28" t="s">
        <v>21</v>
      </c>
      <c r="B48" s="41">
        <f t="shared" si="11"/>
        <v>4.7746666945697331</v>
      </c>
      <c r="C48" s="41">
        <f t="shared" si="11"/>
        <v>56.437302686479327</v>
      </c>
      <c r="D48" s="41">
        <f t="shared" si="11"/>
        <v>19.788030618950934</v>
      </c>
      <c r="E48" s="41">
        <f t="shared" si="11"/>
        <v>0</v>
      </c>
      <c r="F48" s="457"/>
      <c r="G48" s="41">
        <f t="shared" si="10"/>
        <v>0</v>
      </c>
      <c r="H48" s="42">
        <f t="shared" si="10"/>
        <v>0</v>
      </c>
      <c r="I48" s="43">
        <f t="shared" si="12"/>
        <v>81</v>
      </c>
      <c r="J48" s="33">
        <v>0</v>
      </c>
    </row>
    <row r="49" spans="1:10" ht="13.5" customHeight="1">
      <c r="A49" s="30" t="s">
        <v>56</v>
      </c>
      <c r="B49" s="44">
        <f t="shared" si="11"/>
        <v>38.597753444202681</v>
      </c>
      <c r="C49" s="44">
        <f t="shared" si="11"/>
        <v>0.83725774387757135</v>
      </c>
      <c r="D49" s="44">
        <f t="shared" si="11"/>
        <v>9.5632621670633355</v>
      </c>
      <c r="E49" s="44">
        <f t="shared" si="11"/>
        <v>1.7266448564158491E-3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2"/>
        <v>49.000000000000007</v>
      </c>
      <c r="J49" s="33">
        <v>0</v>
      </c>
    </row>
    <row r="50" spans="1:10" ht="13.5" customHeight="1">
      <c r="A50" s="28" t="s">
        <v>22</v>
      </c>
      <c r="B50" s="41">
        <f t="shared" ref="B50:E53" si="14">B128+B154+B180+B206+B232+B258+B284+B310+B336+B362+B388+B414+B440</f>
        <v>9.3276516804975316</v>
      </c>
      <c r="C50" s="41">
        <f t="shared" si="14"/>
        <v>26.203378475440957</v>
      </c>
      <c r="D50" s="41">
        <f t="shared" si="14"/>
        <v>14.968969844061515</v>
      </c>
      <c r="E50" s="41">
        <f t="shared" si="14"/>
        <v>0.5</v>
      </c>
      <c r="F50" s="457"/>
      <c r="G50" s="41">
        <f t="shared" si="13"/>
        <v>0</v>
      </c>
      <c r="H50" s="42">
        <f t="shared" si="13"/>
        <v>0</v>
      </c>
      <c r="I50" s="43">
        <f t="shared" si="12"/>
        <v>51</v>
      </c>
      <c r="J50" s="33">
        <v>0</v>
      </c>
    </row>
    <row r="51" spans="1:10" ht="13.5" customHeight="1">
      <c r="A51" s="30" t="s">
        <v>23</v>
      </c>
      <c r="B51" s="44">
        <f t="shared" si="14"/>
        <v>0</v>
      </c>
      <c r="C51" s="44">
        <f t="shared" si="14"/>
        <v>0</v>
      </c>
      <c r="D51" s="44">
        <f t="shared" si="14"/>
        <v>0</v>
      </c>
      <c r="E51" s="44">
        <f t="shared" si="14"/>
        <v>0</v>
      </c>
      <c r="F51" s="457"/>
      <c r="G51" s="44">
        <f t="shared" si="13"/>
        <v>0</v>
      </c>
      <c r="H51" s="45">
        <f t="shared" si="13"/>
        <v>0</v>
      </c>
      <c r="I51" s="40">
        <f t="shared" si="12"/>
        <v>0</v>
      </c>
      <c r="J51" s="33">
        <v>0</v>
      </c>
    </row>
    <row r="52" spans="1:10" ht="13.5" customHeight="1">
      <c r="A52" s="28" t="s">
        <v>24</v>
      </c>
      <c r="B52" s="41">
        <f t="shared" si="14"/>
        <v>26.541541773510751</v>
      </c>
      <c r="C52" s="41">
        <f t="shared" si="14"/>
        <v>1.3825099083904671</v>
      </c>
      <c r="D52" s="41">
        <f t="shared" si="14"/>
        <v>2.2439483180987856</v>
      </c>
      <c r="E52" s="41">
        <f t="shared" si="14"/>
        <v>0</v>
      </c>
      <c r="F52" s="457"/>
      <c r="G52" s="41">
        <f t="shared" si="13"/>
        <v>0</v>
      </c>
      <c r="H52" s="42">
        <f t="shared" si="13"/>
        <v>0</v>
      </c>
      <c r="I52" s="43">
        <f t="shared" si="12"/>
        <v>30.168000000000003</v>
      </c>
      <c r="J52" s="33">
        <v>0</v>
      </c>
    </row>
    <row r="53" spans="1:10" ht="13.5" customHeight="1" thickBot="1">
      <c r="A53" s="30" t="s">
        <v>25</v>
      </c>
      <c r="B53" s="44">
        <f t="shared" si="14"/>
        <v>78.784034906898668</v>
      </c>
      <c r="C53" s="44">
        <f t="shared" si="14"/>
        <v>14.983294033650649</v>
      </c>
      <c r="D53" s="44">
        <f t="shared" si="14"/>
        <v>956.68546271067066</v>
      </c>
      <c r="E53" s="44">
        <f t="shared" si="14"/>
        <v>3378.4450730523622</v>
      </c>
      <c r="F53" s="458"/>
      <c r="G53" s="44">
        <f t="shared" si="13"/>
        <v>403.13097128638896</v>
      </c>
      <c r="H53" s="45">
        <f t="shared" si="13"/>
        <v>252.36996401002926</v>
      </c>
      <c r="I53" s="40">
        <f t="shared" si="12"/>
        <v>5084.3987999999999</v>
      </c>
      <c r="J53" s="33">
        <v>0</v>
      </c>
    </row>
    <row r="54" spans="1:10" ht="13.5" customHeight="1">
      <c r="A54" s="31" t="s">
        <v>26</v>
      </c>
      <c r="B54" s="46">
        <f>SUM(B33:B53)</f>
        <v>1369.323387809658</v>
      </c>
      <c r="C54" s="46">
        <f t="shared" ref="C54:I54" si="15">SUM(C33:C53)</f>
        <v>2576.1424955085045</v>
      </c>
      <c r="D54" s="46">
        <f t="shared" si="15"/>
        <v>7359.9250414012486</v>
      </c>
      <c r="E54" s="46">
        <f t="shared" si="15"/>
        <v>4002.7591571378039</v>
      </c>
      <c r="F54" s="46">
        <f t="shared" si="15"/>
        <v>0</v>
      </c>
      <c r="G54" s="46">
        <f t="shared" si="15"/>
        <v>403.13097128638896</v>
      </c>
      <c r="H54" s="47">
        <f t="shared" si="15"/>
        <v>252.36996401002926</v>
      </c>
      <c r="I54" s="48">
        <f t="shared" si="15"/>
        <v>15963.651017153632</v>
      </c>
      <c r="J54" s="33">
        <v>0</v>
      </c>
    </row>
    <row r="55" spans="1:10" ht="13.5" customHeight="1" thickBot="1">
      <c r="A55" s="32" t="s">
        <v>83</v>
      </c>
      <c r="B55" s="49">
        <f>B54/$I54</f>
        <v>8.5777582229670454E-2</v>
      </c>
      <c r="C55" s="49">
        <f t="shared" ref="C55:I55" si="16">C54/$I54</f>
        <v>0.16137552072143949</v>
      </c>
      <c r="D55" s="49">
        <f t="shared" si="16"/>
        <v>0.461042717201265</v>
      </c>
      <c r="E55" s="49">
        <f t="shared" si="16"/>
        <v>0.25074208605767356</v>
      </c>
      <c r="F55" s="49">
        <f t="shared" si="16"/>
        <v>0</v>
      </c>
      <c r="G55" s="49">
        <f t="shared" si="16"/>
        <v>2.525305588635127E-2</v>
      </c>
      <c r="H55" s="49">
        <f t="shared" si="16"/>
        <v>1.58090379036003E-2</v>
      </c>
      <c r="I55" s="50">
        <f t="shared" si="16"/>
        <v>1</v>
      </c>
    </row>
    <row r="56" spans="1:10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0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0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0" ht="13.5" customHeight="1">
      <c r="A59" s="27" t="s">
        <v>7</v>
      </c>
      <c r="B59" s="393"/>
      <c r="C59" s="399"/>
      <c r="D59" s="399"/>
      <c r="E59" s="394"/>
      <c r="F59" s="38">
        <f>F449+F475+F501+F527+F553</f>
        <v>14</v>
      </c>
      <c r="G59" s="393"/>
      <c r="H59" s="394"/>
      <c r="I59" s="40">
        <f>SUM(B59:H59)</f>
        <v>14</v>
      </c>
      <c r="J59" s="33">
        <v>0</v>
      </c>
    </row>
    <row r="60" spans="1:10" ht="13.5" customHeight="1">
      <c r="A60" s="28" t="s">
        <v>8</v>
      </c>
      <c r="B60" s="395"/>
      <c r="C60" s="400"/>
      <c r="D60" s="400"/>
      <c r="E60" s="396"/>
      <c r="F60" s="41">
        <f t="shared" ref="F60:F79" si="17">F450+F476+F502+F528+F554</f>
        <v>0</v>
      </c>
      <c r="G60" s="395"/>
      <c r="H60" s="396"/>
      <c r="I60" s="43">
        <f t="shared" ref="I60:I79" si="18">SUM(B60:H60)</f>
        <v>0</v>
      </c>
      <c r="J60" s="33">
        <v>0</v>
      </c>
    </row>
    <row r="61" spans="1:10" ht="13.5" customHeight="1">
      <c r="A61" s="29" t="s">
        <v>9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8"/>
        <v>0</v>
      </c>
      <c r="J61" s="33">
        <v>0</v>
      </c>
    </row>
    <row r="62" spans="1:10" ht="13.5" customHeight="1">
      <c r="A62" s="28" t="s">
        <v>10</v>
      </c>
      <c r="B62" s="395"/>
      <c r="C62" s="400"/>
      <c r="D62" s="400"/>
      <c r="E62" s="396"/>
      <c r="F62" s="41">
        <f t="shared" si="17"/>
        <v>0</v>
      </c>
      <c r="G62" s="395"/>
      <c r="H62" s="396"/>
      <c r="I62" s="43">
        <f t="shared" si="18"/>
        <v>0</v>
      </c>
      <c r="J62" s="33">
        <v>0</v>
      </c>
    </row>
    <row r="63" spans="1:10" ht="13.5" customHeight="1">
      <c r="A63" s="29" t="s">
        <v>11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8"/>
        <v>0</v>
      </c>
      <c r="J63" s="33">
        <v>0</v>
      </c>
    </row>
    <row r="64" spans="1:10" ht="13.5" customHeight="1">
      <c r="A64" s="28" t="s">
        <v>12</v>
      </c>
      <c r="B64" s="395"/>
      <c r="C64" s="400"/>
      <c r="D64" s="400"/>
      <c r="E64" s="396"/>
      <c r="F64" s="41">
        <f t="shared" si="17"/>
        <v>6507.3237968665935</v>
      </c>
      <c r="G64" s="395"/>
      <c r="H64" s="396"/>
      <c r="I64" s="43">
        <f t="shared" si="18"/>
        <v>6507.3237968665935</v>
      </c>
      <c r="J64" s="33">
        <v>0</v>
      </c>
    </row>
    <row r="65" spans="1:10" ht="13.5" customHeight="1">
      <c r="A65" s="29" t="s">
        <v>13</v>
      </c>
      <c r="B65" s="395"/>
      <c r="C65" s="400"/>
      <c r="D65" s="400"/>
      <c r="E65" s="396"/>
      <c r="F65" s="44">
        <f t="shared" si="17"/>
        <v>1200</v>
      </c>
      <c r="G65" s="395"/>
      <c r="H65" s="396"/>
      <c r="I65" s="40">
        <f t="shared" si="18"/>
        <v>1200</v>
      </c>
      <c r="J65" s="33">
        <v>0</v>
      </c>
    </row>
    <row r="66" spans="1:10" ht="13.5" customHeight="1">
      <c r="A66" s="28" t="s">
        <v>14</v>
      </c>
      <c r="B66" s="395"/>
      <c r="C66" s="400"/>
      <c r="D66" s="400"/>
      <c r="E66" s="396"/>
      <c r="F66" s="41">
        <f t="shared" si="17"/>
        <v>10627.26531822104</v>
      </c>
      <c r="G66" s="395"/>
      <c r="H66" s="396"/>
      <c r="I66" s="43">
        <f t="shared" si="18"/>
        <v>10627.26531822104</v>
      </c>
      <c r="J66" s="33">
        <v>0</v>
      </c>
    </row>
    <row r="67" spans="1:10" ht="13.5" customHeight="1">
      <c r="A67" s="29" t="s">
        <v>15</v>
      </c>
      <c r="B67" s="395"/>
      <c r="C67" s="400"/>
      <c r="D67" s="400"/>
      <c r="E67" s="396"/>
      <c r="F67" s="44">
        <f t="shared" si="17"/>
        <v>0</v>
      </c>
      <c r="G67" s="395"/>
      <c r="H67" s="396"/>
      <c r="I67" s="40">
        <f t="shared" si="18"/>
        <v>0</v>
      </c>
      <c r="J67" s="33">
        <v>0</v>
      </c>
    </row>
    <row r="68" spans="1:10" ht="13.5" customHeight="1">
      <c r="A68" s="28" t="s">
        <v>16</v>
      </c>
      <c r="B68" s="395"/>
      <c r="C68" s="400"/>
      <c r="D68" s="400"/>
      <c r="E68" s="396"/>
      <c r="F68" s="41">
        <f t="shared" si="17"/>
        <v>0</v>
      </c>
      <c r="G68" s="395"/>
      <c r="H68" s="396"/>
      <c r="I68" s="43">
        <f t="shared" si="18"/>
        <v>0</v>
      </c>
      <c r="J68" s="33">
        <v>0</v>
      </c>
    </row>
    <row r="69" spans="1:10" ht="13.5" customHeight="1">
      <c r="A69" s="29" t="s">
        <v>17</v>
      </c>
      <c r="B69" s="395"/>
      <c r="C69" s="400"/>
      <c r="D69" s="400"/>
      <c r="E69" s="396"/>
      <c r="F69" s="44">
        <f t="shared" si="17"/>
        <v>28.272443792083486</v>
      </c>
      <c r="G69" s="395"/>
      <c r="H69" s="396"/>
      <c r="I69" s="40">
        <f t="shared" si="18"/>
        <v>28.272443792083486</v>
      </c>
      <c r="J69" s="33">
        <v>0</v>
      </c>
    </row>
    <row r="70" spans="1:10" ht="13.5" customHeight="1">
      <c r="A70" s="28" t="s">
        <v>18</v>
      </c>
      <c r="B70" s="395"/>
      <c r="C70" s="400"/>
      <c r="D70" s="400"/>
      <c r="E70" s="396"/>
      <c r="F70" s="41">
        <f t="shared" si="17"/>
        <v>0</v>
      </c>
      <c r="G70" s="395"/>
      <c r="H70" s="396"/>
      <c r="I70" s="43">
        <f t="shared" si="18"/>
        <v>0</v>
      </c>
      <c r="J70" s="33">
        <v>0</v>
      </c>
    </row>
    <row r="71" spans="1:10" ht="13.5" customHeight="1">
      <c r="A71" s="29" t="s">
        <v>139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8"/>
        <v>0</v>
      </c>
      <c r="J71" s="33">
        <v>0</v>
      </c>
    </row>
    <row r="72" spans="1:10" ht="13.5" customHeight="1">
      <c r="A72" s="28" t="s">
        <v>19</v>
      </c>
      <c r="B72" s="395"/>
      <c r="C72" s="400"/>
      <c r="D72" s="400"/>
      <c r="E72" s="396"/>
      <c r="F72" s="41">
        <f t="shared" si="17"/>
        <v>0</v>
      </c>
      <c r="G72" s="395"/>
      <c r="H72" s="396"/>
      <c r="I72" s="43">
        <f t="shared" si="18"/>
        <v>0</v>
      </c>
      <c r="J72" s="33">
        <v>0</v>
      </c>
    </row>
    <row r="73" spans="1:10" ht="13.5" customHeight="1">
      <c r="A73" s="29" t="s">
        <v>20</v>
      </c>
      <c r="B73" s="395"/>
      <c r="C73" s="400"/>
      <c r="D73" s="400"/>
      <c r="E73" s="396"/>
      <c r="F73" s="52">
        <f t="shared" si="17"/>
        <v>0</v>
      </c>
      <c r="G73" s="395"/>
      <c r="H73" s="396"/>
      <c r="I73" s="40">
        <f t="shared" si="18"/>
        <v>0</v>
      </c>
      <c r="J73" s="33">
        <v>0</v>
      </c>
    </row>
    <row r="74" spans="1:10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8"/>
        <v>0</v>
      </c>
      <c r="J74" s="33">
        <v>0</v>
      </c>
    </row>
    <row r="75" spans="1:10" ht="13.5" customHeight="1">
      <c r="A75" s="30" t="s">
        <v>56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8"/>
        <v>0</v>
      </c>
      <c r="J75" s="33">
        <v>0</v>
      </c>
    </row>
    <row r="76" spans="1:10" ht="13.5" customHeight="1">
      <c r="A76" s="28" t="s">
        <v>22</v>
      </c>
      <c r="B76" s="395"/>
      <c r="C76" s="400"/>
      <c r="D76" s="400"/>
      <c r="E76" s="396"/>
      <c r="F76" s="41">
        <f t="shared" si="17"/>
        <v>33</v>
      </c>
      <c r="G76" s="395"/>
      <c r="H76" s="396"/>
      <c r="I76" s="43">
        <f t="shared" si="18"/>
        <v>33</v>
      </c>
      <c r="J76" s="33">
        <v>0</v>
      </c>
    </row>
    <row r="77" spans="1:10" ht="13.5" customHeight="1">
      <c r="A77" s="30" t="s">
        <v>23</v>
      </c>
      <c r="B77" s="395"/>
      <c r="C77" s="400"/>
      <c r="D77" s="400"/>
      <c r="E77" s="396"/>
      <c r="F77" s="44">
        <f t="shared" si="17"/>
        <v>0</v>
      </c>
      <c r="G77" s="395"/>
      <c r="H77" s="396"/>
      <c r="I77" s="40">
        <f t="shared" si="18"/>
        <v>0</v>
      </c>
      <c r="J77" s="33">
        <v>0</v>
      </c>
    </row>
    <row r="78" spans="1:10" ht="13.5" customHeight="1">
      <c r="A78" s="28" t="s">
        <v>24</v>
      </c>
      <c r="B78" s="395"/>
      <c r="C78" s="400"/>
      <c r="D78" s="400"/>
      <c r="E78" s="396"/>
      <c r="F78" s="41">
        <f t="shared" si="17"/>
        <v>0</v>
      </c>
      <c r="G78" s="395"/>
      <c r="H78" s="396"/>
      <c r="I78" s="43">
        <f t="shared" si="18"/>
        <v>0</v>
      </c>
      <c r="J78" s="33">
        <v>0</v>
      </c>
    </row>
    <row r="79" spans="1:10" ht="13.5" customHeight="1" thickBot="1">
      <c r="A79" s="30" t="s">
        <v>25</v>
      </c>
      <c r="B79" s="397"/>
      <c r="C79" s="401"/>
      <c r="D79" s="401"/>
      <c r="E79" s="398"/>
      <c r="F79" s="44">
        <f t="shared" si="17"/>
        <v>1640.6387999999999</v>
      </c>
      <c r="G79" s="397"/>
      <c r="H79" s="398"/>
      <c r="I79" s="40">
        <f t="shared" si="18"/>
        <v>1640.6387999999999</v>
      </c>
      <c r="J79" s="33">
        <v>0</v>
      </c>
    </row>
    <row r="80" spans="1:10" ht="13.5" customHeight="1">
      <c r="A80" s="31" t="s">
        <v>26</v>
      </c>
      <c r="B80" s="46">
        <f>SUM(B59:B79)</f>
        <v>0</v>
      </c>
      <c r="C80" s="46">
        <f t="shared" ref="C80:I80" si="19">SUM(C59:C79)</f>
        <v>0</v>
      </c>
      <c r="D80" s="46">
        <f t="shared" si="19"/>
        <v>0</v>
      </c>
      <c r="E80" s="46">
        <f t="shared" si="19"/>
        <v>0</v>
      </c>
      <c r="F80" s="46">
        <f t="shared" si="19"/>
        <v>20050.500358879719</v>
      </c>
      <c r="G80" s="46">
        <f t="shared" si="19"/>
        <v>0</v>
      </c>
      <c r="H80" s="47">
        <f t="shared" si="19"/>
        <v>0</v>
      </c>
      <c r="I80" s="46">
        <f t="shared" si="19"/>
        <v>20050.500358879719</v>
      </c>
      <c r="J80" s="33">
        <v>0</v>
      </c>
    </row>
    <row r="81" spans="1:10" ht="15" thickBot="1">
      <c r="A81" s="32" t="s">
        <v>83</v>
      </c>
      <c r="B81" s="49">
        <f>B80/$I80</f>
        <v>0</v>
      </c>
      <c r="C81" s="49">
        <f t="shared" ref="C81:I81" si="20">C80/$I80</f>
        <v>0</v>
      </c>
      <c r="D81" s="49">
        <f t="shared" si="20"/>
        <v>0</v>
      </c>
      <c r="E81" s="49">
        <f t="shared" si="20"/>
        <v>0</v>
      </c>
      <c r="F81" s="49">
        <f t="shared" si="20"/>
        <v>1</v>
      </c>
      <c r="G81" s="49">
        <f t="shared" si="20"/>
        <v>0</v>
      </c>
      <c r="H81" s="49">
        <f t="shared" si="20"/>
        <v>0</v>
      </c>
      <c r="I81" s="50">
        <f t="shared" si="20"/>
        <v>1</v>
      </c>
    </row>
    <row r="82" spans="1:10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0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0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0" ht="15">
      <c r="A85" s="27" t="s">
        <v>7</v>
      </c>
      <c r="B85" s="38">
        <f>B579+B605+B631</f>
        <v>63.931184920241726</v>
      </c>
      <c r="C85" s="38">
        <f t="shared" ref="C85:H85" si="21">C579+C605+C631</f>
        <v>0</v>
      </c>
      <c r="D85" s="38">
        <f t="shared" si="21"/>
        <v>8.0688150797582718</v>
      </c>
      <c r="E85" s="38">
        <f t="shared" si="21"/>
        <v>0</v>
      </c>
      <c r="F85" s="38">
        <f t="shared" si="21"/>
        <v>0</v>
      </c>
      <c r="G85" s="38">
        <f t="shared" si="21"/>
        <v>0</v>
      </c>
      <c r="H85" s="39">
        <f t="shared" si="21"/>
        <v>0</v>
      </c>
      <c r="I85" s="40">
        <f>SUM(B85:H85)</f>
        <v>72</v>
      </c>
      <c r="J85" s="33">
        <v>0</v>
      </c>
    </row>
    <row r="86" spans="1:10" ht="15">
      <c r="A86" s="28" t="s">
        <v>8</v>
      </c>
      <c r="B86" s="41">
        <f t="shared" ref="B86:H101" si="22">B580+B606+B632</f>
        <v>10.544569436052733</v>
      </c>
      <c r="C86" s="41">
        <f t="shared" si="22"/>
        <v>0</v>
      </c>
      <c r="D86" s="41">
        <f t="shared" si="22"/>
        <v>1.4554305639472669</v>
      </c>
      <c r="E86" s="41">
        <f t="shared" si="22"/>
        <v>0</v>
      </c>
      <c r="F86" s="41">
        <f t="shared" si="22"/>
        <v>0</v>
      </c>
      <c r="G86" s="41">
        <f t="shared" si="22"/>
        <v>0</v>
      </c>
      <c r="H86" s="42">
        <f t="shared" si="22"/>
        <v>0</v>
      </c>
      <c r="I86" s="43">
        <f t="shared" ref="I86:I105" si="23">SUM(B86:H86)</f>
        <v>12</v>
      </c>
      <c r="J86" s="33">
        <v>0</v>
      </c>
    </row>
    <row r="87" spans="1:10" ht="15">
      <c r="A87" s="29" t="s">
        <v>9</v>
      </c>
      <c r="B87" s="44">
        <f t="shared" si="22"/>
        <v>193.2255958137136</v>
      </c>
      <c r="C87" s="44">
        <f t="shared" si="22"/>
        <v>0</v>
      </c>
      <c r="D87" s="44">
        <f t="shared" si="22"/>
        <v>18.774404186286397</v>
      </c>
      <c r="E87" s="44">
        <f t="shared" si="22"/>
        <v>0</v>
      </c>
      <c r="F87" s="44">
        <f t="shared" si="22"/>
        <v>0</v>
      </c>
      <c r="G87" s="44">
        <f t="shared" si="22"/>
        <v>0</v>
      </c>
      <c r="H87" s="45">
        <f t="shared" si="22"/>
        <v>0</v>
      </c>
      <c r="I87" s="40">
        <f t="shared" si="23"/>
        <v>212</v>
      </c>
      <c r="J87" s="33">
        <v>0</v>
      </c>
    </row>
    <row r="88" spans="1:10" ht="15">
      <c r="A88" s="28" t="s">
        <v>10</v>
      </c>
      <c r="B88" s="41">
        <f t="shared" si="22"/>
        <v>225.16003391927225</v>
      </c>
      <c r="C88" s="41">
        <f t="shared" si="22"/>
        <v>0</v>
      </c>
      <c r="D88" s="41">
        <f t="shared" si="22"/>
        <v>13.839966080727738</v>
      </c>
      <c r="E88" s="41">
        <f t="shared" si="22"/>
        <v>0</v>
      </c>
      <c r="F88" s="41">
        <f t="shared" si="22"/>
        <v>0</v>
      </c>
      <c r="G88" s="41">
        <f t="shared" si="22"/>
        <v>0</v>
      </c>
      <c r="H88" s="42">
        <f t="shared" si="22"/>
        <v>0</v>
      </c>
      <c r="I88" s="43">
        <f t="shared" si="23"/>
        <v>239</v>
      </c>
      <c r="J88" s="33">
        <v>0</v>
      </c>
    </row>
    <row r="89" spans="1:10" ht="15">
      <c r="A89" s="29" t="s">
        <v>11</v>
      </c>
      <c r="B89" s="44">
        <f t="shared" si="22"/>
        <v>0</v>
      </c>
      <c r="C89" s="44">
        <f t="shared" si="22"/>
        <v>0</v>
      </c>
      <c r="D89" s="44">
        <f t="shared" si="22"/>
        <v>0</v>
      </c>
      <c r="E89" s="44">
        <f t="shared" si="22"/>
        <v>0</v>
      </c>
      <c r="F89" s="44">
        <f t="shared" si="22"/>
        <v>0</v>
      </c>
      <c r="G89" s="44">
        <f t="shared" si="22"/>
        <v>0</v>
      </c>
      <c r="H89" s="45">
        <f t="shared" si="22"/>
        <v>0</v>
      </c>
      <c r="I89" s="40">
        <f t="shared" si="23"/>
        <v>0</v>
      </c>
      <c r="J89" s="33">
        <v>0</v>
      </c>
    </row>
    <row r="90" spans="1:10" ht="15">
      <c r="A90" s="28" t="s">
        <v>12</v>
      </c>
      <c r="B90" s="41">
        <f t="shared" si="22"/>
        <v>0</v>
      </c>
      <c r="C90" s="41">
        <f t="shared" si="22"/>
        <v>0</v>
      </c>
      <c r="D90" s="41">
        <f t="shared" si="22"/>
        <v>4.1657609198151729E-2</v>
      </c>
      <c r="E90" s="41">
        <f t="shared" si="22"/>
        <v>24.691350623538863</v>
      </c>
      <c r="F90" s="41">
        <f t="shared" si="22"/>
        <v>0</v>
      </c>
      <c r="G90" s="41">
        <f t="shared" si="22"/>
        <v>0</v>
      </c>
      <c r="H90" s="42">
        <f t="shared" si="22"/>
        <v>0</v>
      </c>
      <c r="I90" s="43">
        <f t="shared" si="23"/>
        <v>24.733008232737014</v>
      </c>
      <c r="J90" s="33">
        <v>0</v>
      </c>
    </row>
    <row r="91" spans="1:10" ht="15">
      <c r="A91" s="29" t="s">
        <v>13</v>
      </c>
      <c r="B91" s="44">
        <f t="shared" si="22"/>
        <v>0</v>
      </c>
      <c r="C91" s="44">
        <f t="shared" si="22"/>
        <v>0</v>
      </c>
      <c r="D91" s="44">
        <f t="shared" si="22"/>
        <v>0</v>
      </c>
      <c r="E91" s="44">
        <f t="shared" si="22"/>
        <v>47</v>
      </c>
      <c r="F91" s="44">
        <f t="shared" si="22"/>
        <v>0</v>
      </c>
      <c r="G91" s="44">
        <f t="shared" si="22"/>
        <v>0</v>
      </c>
      <c r="H91" s="45">
        <f t="shared" si="22"/>
        <v>0</v>
      </c>
      <c r="I91" s="40">
        <f t="shared" si="23"/>
        <v>47</v>
      </c>
      <c r="J91" s="33">
        <v>0</v>
      </c>
    </row>
    <row r="92" spans="1:10" ht="15">
      <c r="A92" s="28" t="s">
        <v>14</v>
      </c>
      <c r="B92" s="41">
        <f t="shared" si="22"/>
        <v>0</v>
      </c>
      <c r="C92" s="41">
        <f t="shared" si="22"/>
        <v>0.32034040558950622</v>
      </c>
      <c r="D92" s="41">
        <f t="shared" si="22"/>
        <v>0.15055167923132029</v>
      </c>
      <c r="E92" s="41">
        <f t="shared" si="22"/>
        <v>85.7779813595414</v>
      </c>
      <c r="F92" s="41">
        <f t="shared" si="22"/>
        <v>614.03110151559929</v>
      </c>
      <c r="G92" s="41">
        <f t="shared" si="22"/>
        <v>0</v>
      </c>
      <c r="H92" s="42">
        <f t="shared" si="22"/>
        <v>0</v>
      </c>
      <c r="I92" s="43">
        <f t="shared" si="23"/>
        <v>700.27997495996146</v>
      </c>
      <c r="J92" s="33">
        <v>0</v>
      </c>
    </row>
    <row r="93" spans="1:10" ht="15">
      <c r="A93" s="29" t="s">
        <v>15</v>
      </c>
      <c r="B93" s="44">
        <f t="shared" si="22"/>
        <v>8164.0313169676429</v>
      </c>
      <c r="C93" s="44">
        <f t="shared" si="22"/>
        <v>37.448942016604789</v>
      </c>
      <c r="D93" s="44">
        <f t="shared" si="22"/>
        <v>492.92694101575273</v>
      </c>
      <c r="E93" s="44">
        <f t="shared" si="22"/>
        <v>0</v>
      </c>
      <c r="F93" s="44">
        <f t="shared" si="22"/>
        <v>0</v>
      </c>
      <c r="G93" s="44">
        <f t="shared" si="22"/>
        <v>0</v>
      </c>
      <c r="H93" s="45">
        <f t="shared" si="22"/>
        <v>0</v>
      </c>
      <c r="I93" s="40">
        <f t="shared" si="23"/>
        <v>8694.4071999999996</v>
      </c>
      <c r="J93" s="33">
        <v>0</v>
      </c>
    </row>
    <row r="94" spans="1:10" ht="15">
      <c r="A94" s="28" t="s">
        <v>16</v>
      </c>
      <c r="B94" s="41">
        <f t="shared" si="22"/>
        <v>1548.0832222611946</v>
      </c>
      <c r="C94" s="41">
        <f t="shared" si="22"/>
        <v>33.030610315401503</v>
      </c>
      <c r="D94" s="41">
        <f t="shared" si="22"/>
        <v>108.56889085179495</v>
      </c>
      <c r="E94" s="41">
        <f t="shared" si="22"/>
        <v>15.317276571609016</v>
      </c>
      <c r="F94" s="41">
        <f>F588+F614+F640</f>
        <v>0</v>
      </c>
      <c r="G94" s="41">
        <f t="shared" si="22"/>
        <v>0</v>
      </c>
      <c r="H94" s="42">
        <f t="shared" si="22"/>
        <v>0</v>
      </c>
      <c r="I94" s="43">
        <f t="shared" si="23"/>
        <v>1705</v>
      </c>
      <c r="J94" s="33">
        <v>0</v>
      </c>
    </row>
    <row r="95" spans="1:10" ht="15">
      <c r="A95" s="29" t="s">
        <v>17</v>
      </c>
      <c r="B95" s="44">
        <f t="shared" si="22"/>
        <v>155.10543167402369</v>
      </c>
      <c r="C95" s="44">
        <f t="shared" si="22"/>
        <v>0.45716623756439362</v>
      </c>
      <c r="D95" s="44">
        <f t="shared" si="22"/>
        <v>15.778281222268014</v>
      </c>
      <c r="E95" s="44">
        <f t="shared" si="22"/>
        <v>1.6591208661438961</v>
      </c>
      <c r="F95" s="44">
        <f t="shared" si="22"/>
        <v>0</v>
      </c>
      <c r="G95" s="44">
        <f t="shared" si="22"/>
        <v>0</v>
      </c>
      <c r="H95" s="45">
        <f t="shared" si="22"/>
        <v>0</v>
      </c>
      <c r="I95" s="40">
        <f t="shared" si="23"/>
        <v>173</v>
      </c>
      <c r="J95" s="33">
        <v>0</v>
      </c>
    </row>
    <row r="96" spans="1:10" ht="15">
      <c r="A96" s="28" t="s">
        <v>18</v>
      </c>
      <c r="B96" s="41">
        <f t="shared" si="22"/>
        <v>0</v>
      </c>
      <c r="C96" s="41">
        <f t="shared" si="22"/>
        <v>0</v>
      </c>
      <c r="D96" s="41">
        <f t="shared" si="22"/>
        <v>0</v>
      </c>
      <c r="E96" s="41">
        <f t="shared" si="22"/>
        <v>0</v>
      </c>
      <c r="F96" s="41">
        <f t="shared" si="22"/>
        <v>0</v>
      </c>
      <c r="G96" s="41">
        <f t="shared" si="22"/>
        <v>0</v>
      </c>
      <c r="H96" s="42">
        <f t="shared" si="22"/>
        <v>0</v>
      </c>
      <c r="I96" s="43">
        <f t="shared" si="23"/>
        <v>0</v>
      </c>
      <c r="J96" s="33">
        <v>0</v>
      </c>
    </row>
    <row r="97" spans="1:10" ht="15">
      <c r="A97" s="29" t="s">
        <v>139</v>
      </c>
      <c r="B97" s="44">
        <f t="shared" si="22"/>
        <v>2208.44724555006</v>
      </c>
      <c r="C97" s="44">
        <f t="shared" si="22"/>
        <v>258.36948068797079</v>
      </c>
      <c r="D97" s="44">
        <f t="shared" si="22"/>
        <v>229.72683101512138</v>
      </c>
      <c r="E97" s="44">
        <f t="shared" si="22"/>
        <v>39.678150895167661</v>
      </c>
      <c r="F97" s="44">
        <f t="shared" si="22"/>
        <v>0</v>
      </c>
      <c r="G97" s="44">
        <f t="shared" si="22"/>
        <v>0</v>
      </c>
      <c r="H97" s="45">
        <f t="shared" si="22"/>
        <v>0</v>
      </c>
      <c r="I97" s="40">
        <f t="shared" si="23"/>
        <v>2736.2217081483195</v>
      </c>
      <c r="J97" s="33">
        <v>0</v>
      </c>
    </row>
    <row r="98" spans="1:10" ht="15">
      <c r="A98" s="28" t="s">
        <v>19</v>
      </c>
      <c r="B98" s="41">
        <f t="shared" si="22"/>
        <v>0</v>
      </c>
      <c r="C98" s="41">
        <f t="shared" si="22"/>
        <v>0</v>
      </c>
      <c r="D98" s="41">
        <f t="shared" si="22"/>
        <v>0</v>
      </c>
      <c r="E98" s="41">
        <f t="shared" si="22"/>
        <v>0</v>
      </c>
      <c r="F98" s="41">
        <f t="shared" si="22"/>
        <v>0</v>
      </c>
      <c r="G98" s="41">
        <f t="shared" si="22"/>
        <v>0</v>
      </c>
      <c r="H98" s="42">
        <f t="shared" si="22"/>
        <v>0</v>
      </c>
      <c r="I98" s="43">
        <f t="shared" si="23"/>
        <v>0</v>
      </c>
      <c r="J98" s="33">
        <v>0</v>
      </c>
    </row>
    <row r="99" spans="1:10" ht="15">
      <c r="A99" s="29" t="s">
        <v>20</v>
      </c>
      <c r="B99" s="44">
        <f t="shared" si="22"/>
        <v>0</v>
      </c>
      <c r="C99" s="44">
        <f t="shared" si="22"/>
        <v>0</v>
      </c>
      <c r="D99" s="44">
        <f t="shared" si="22"/>
        <v>0</v>
      </c>
      <c r="E99" s="44">
        <f t="shared" si="22"/>
        <v>0</v>
      </c>
      <c r="F99" s="44">
        <f t="shared" si="22"/>
        <v>0</v>
      </c>
      <c r="G99" s="44">
        <f t="shared" si="22"/>
        <v>0</v>
      </c>
      <c r="H99" s="45">
        <f t="shared" si="22"/>
        <v>0</v>
      </c>
      <c r="I99" s="40">
        <f t="shared" si="23"/>
        <v>0</v>
      </c>
      <c r="J99" s="33">
        <v>0</v>
      </c>
    </row>
    <row r="100" spans="1:10" ht="15">
      <c r="A100" s="28" t="s">
        <v>21</v>
      </c>
      <c r="B100" s="41">
        <f t="shared" si="22"/>
        <v>63.820829910031605</v>
      </c>
      <c r="C100" s="41">
        <f t="shared" si="22"/>
        <v>0</v>
      </c>
      <c r="D100" s="41">
        <f t="shared" si="22"/>
        <v>1.1791700899683839</v>
      </c>
      <c r="E100" s="41">
        <f t="shared" si="22"/>
        <v>0</v>
      </c>
      <c r="F100" s="41">
        <f t="shared" si="22"/>
        <v>0</v>
      </c>
      <c r="G100" s="41">
        <f t="shared" si="22"/>
        <v>0</v>
      </c>
      <c r="H100" s="42">
        <f t="shared" si="22"/>
        <v>0</v>
      </c>
      <c r="I100" s="43">
        <f t="shared" si="23"/>
        <v>64.999999999999986</v>
      </c>
      <c r="J100" s="33">
        <v>0</v>
      </c>
    </row>
    <row r="101" spans="1:10" ht="15">
      <c r="A101" s="30" t="s">
        <v>56</v>
      </c>
      <c r="B101" s="44">
        <f t="shared" si="22"/>
        <v>4309.538048035517</v>
      </c>
      <c r="C101" s="44">
        <f t="shared" si="22"/>
        <v>7.9108253244353666</v>
      </c>
      <c r="D101" s="44">
        <f t="shared" si="22"/>
        <v>539.55112664004832</v>
      </c>
      <c r="E101" s="44">
        <f t="shared" si="22"/>
        <v>0</v>
      </c>
      <c r="F101" s="44">
        <f t="shared" si="22"/>
        <v>0</v>
      </c>
      <c r="G101" s="44">
        <f t="shared" si="22"/>
        <v>0</v>
      </c>
      <c r="H101" s="45">
        <f t="shared" si="22"/>
        <v>0</v>
      </c>
      <c r="I101" s="40">
        <f t="shared" si="23"/>
        <v>4857.0000000000009</v>
      </c>
      <c r="J101" s="33">
        <v>0</v>
      </c>
    </row>
    <row r="102" spans="1:10" ht="15">
      <c r="A102" s="28" t="s">
        <v>22</v>
      </c>
      <c r="B102" s="41">
        <f t="shared" ref="B102:H105" si="24">B596+B622+B648</f>
        <v>258.1027074441505</v>
      </c>
      <c r="C102" s="41">
        <f t="shared" si="24"/>
        <v>0</v>
      </c>
      <c r="D102" s="41">
        <f t="shared" si="24"/>
        <v>19.119591862196419</v>
      </c>
      <c r="E102" s="41">
        <f t="shared" si="24"/>
        <v>0</v>
      </c>
      <c r="F102" s="41">
        <f t="shared" si="24"/>
        <v>0.86604153061576472</v>
      </c>
      <c r="G102" s="41">
        <f t="shared" si="24"/>
        <v>0</v>
      </c>
      <c r="H102" s="42">
        <f t="shared" si="24"/>
        <v>0</v>
      </c>
      <c r="I102" s="43">
        <f t="shared" si="23"/>
        <v>278.08834083696269</v>
      </c>
      <c r="J102" s="33">
        <v>0</v>
      </c>
    </row>
    <row r="103" spans="1:10" ht="15">
      <c r="A103" s="30" t="s">
        <v>23</v>
      </c>
      <c r="B103" s="44">
        <f t="shared" si="24"/>
        <v>209.46188292475867</v>
      </c>
      <c r="C103" s="44">
        <f t="shared" si="24"/>
        <v>0</v>
      </c>
      <c r="D103" s="44">
        <f t="shared" si="24"/>
        <v>178.95142264145434</v>
      </c>
      <c r="E103" s="44">
        <f t="shared" si="24"/>
        <v>0</v>
      </c>
      <c r="F103" s="44">
        <f t="shared" si="24"/>
        <v>0</v>
      </c>
      <c r="G103" s="44">
        <f t="shared" si="24"/>
        <v>0</v>
      </c>
      <c r="H103" s="45">
        <f t="shared" si="24"/>
        <v>0</v>
      </c>
      <c r="I103" s="40">
        <f t="shared" si="23"/>
        <v>388.41330556621301</v>
      </c>
      <c r="J103" s="33">
        <v>0</v>
      </c>
    </row>
    <row r="104" spans="1:10" ht="15">
      <c r="A104" s="28" t="s">
        <v>24</v>
      </c>
      <c r="B104" s="41">
        <f t="shared" si="24"/>
        <v>452.13792377481121</v>
      </c>
      <c r="C104" s="41">
        <f t="shared" si="24"/>
        <v>0.97835142518883322</v>
      </c>
      <c r="D104" s="41">
        <f t="shared" si="24"/>
        <v>68.127724799999996</v>
      </c>
      <c r="E104" s="41">
        <f t="shared" si="24"/>
        <v>0</v>
      </c>
      <c r="F104" s="41">
        <f t="shared" si="24"/>
        <v>0</v>
      </c>
      <c r="G104" s="41">
        <f t="shared" si="24"/>
        <v>0</v>
      </c>
      <c r="H104" s="42">
        <f t="shared" si="24"/>
        <v>0</v>
      </c>
      <c r="I104" s="43">
        <f t="shared" si="23"/>
        <v>521.24400000000003</v>
      </c>
      <c r="J104" s="33">
        <v>0</v>
      </c>
    </row>
    <row r="105" spans="1:10" ht="15.75" thickBot="1">
      <c r="A105" s="30" t="s">
        <v>25</v>
      </c>
      <c r="B105" s="44">
        <f t="shared" si="24"/>
        <v>2080.2781063535122</v>
      </c>
      <c r="C105" s="44">
        <f t="shared" si="24"/>
        <v>0.11640521772238054</v>
      </c>
      <c r="D105" s="44">
        <f t="shared" si="24"/>
        <v>3502.3393023358685</v>
      </c>
      <c r="E105" s="44">
        <f t="shared" si="24"/>
        <v>2611.1419890402417</v>
      </c>
      <c r="F105" s="44">
        <f t="shared" si="24"/>
        <v>0</v>
      </c>
      <c r="G105" s="44">
        <f t="shared" si="24"/>
        <v>2298.2549169203803</v>
      </c>
      <c r="H105" s="45">
        <f t="shared" si="24"/>
        <v>1.1600801322753054</v>
      </c>
      <c r="I105" s="40">
        <f t="shared" si="23"/>
        <v>10493.290799999999</v>
      </c>
      <c r="J105" s="33">
        <v>0</v>
      </c>
    </row>
    <row r="106" spans="1:10" ht="15">
      <c r="A106" s="31" t="s">
        <v>26</v>
      </c>
      <c r="B106" s="46">
        <f>SUM(B85:B105)</f>
        <v>19941.868098984982</v>
      </c>
      <c r="C106" s="46">
        <f t="shared" ref="C106:I106" si="25">SUM(C85:C105)</f>
        <v>338.63212163047757</v>
      </c>
      <c r="D106" s="46">
        <f t="shared" si="25"/>
        <v>5198.600107673622</v>
      </c>
      <c r="E106" s="46">
        <f t="shared" si="25"/>
        <v>2825.2658693562425</v>
      </c>
      <c r="F106" s="46">
        <f t="shared" si="25"/>
        <v>614.89714304621509</v>
      </c>
      <c r="G106" s="46">
        <f t="shared" si="25"/>
        <v>2298.2549169203803</v>
      </c>
      <c r="H106" s="47">
        <f t="shared" si="25"/>
        <v>1.1600801322753054</v>
      </c>
      <c r="I106" s="48">
        <f t="shared" si="25"/>
        <v>31218.678337744193</v>
      </c>
      <c r="J106" s="33">
        <v>0</v>
      </c>
    </row>
    <row r="107" spans="1:10" ht="13.5" customHeight="1" thickBot="1">
      <c r="A107" s="32" t="s">
        <v>83</v>
      </c>
      <c r="B107" s="49">
        <f>B106/$I106</f>
        <v>0.63878002403691592</v>
      </c>
      <c r="C107" s="49">
        <f t="shared" ref="C107:I107" si="26">C106/$I106</f>
        <v>1.0847099866526461E-2</v>
      </c>
      <c r="D107" s="49">
        <f t="shared" si="26"/>
        <v>0.16652210742017157</v>
      </c>
      <c r="E107" s="49">
        <f t="shared" si="26"/>
        <v>9.0499214566057487E-2</v>
      </c>
      <c r="F107" s="49">
        <f t="shared" si="26"/>
        <v>1.969645019541998E-2</v>
      </c>
      <c r="G107" s="49">
        <f t="shared" si="26"/>
        <v>7.3617944105651978E-2</v>
      </c>
      <c r="H107" s="49">
        <f t="shared" si="26"/>
        <v>3.7159809256650638E-5</v>
      </c>
      <c r="I107" s="50">
        <f t="shared" si="26"/>
        <v>1</v>
      </c>
    </row>
    <row r="108" spans="1:10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0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0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0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0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7">SUM(B112:H112)</f>
        <v>0</v>
      </c>
    </row>
    <row r="113" spans="1:9" ht="15">
      <c r="A113" s="29" t="s">
        <v>9</v>
      </c>
      <c r="B113" s="44">
        <v>0</v>
      </c>
      <c r="C113" s="44">
        <v>0</v>
      </c>
      <c r="D113" s="44">
        <v>0</v>
      </c>
      <c r="E113" s="44">
        <v>0</v>
      </c>
      <c r="F113" s="457"/>
      <c r="G113" s="44">
        <v>0</v>
      </c>
      <c r="H113" s="45">
        <v>0</v>
      </c>
      <c r="I113" s="40">
        <f t="shared" si="27"/>
        <v>0</v>
      </c>
    </row>
    <row r="114" spans="1:9" ht="15">
      <c r="A114" s="28" t="s">
        <v>10</v>
      </c>
      <c r="B114" s="41">
        <v>1.5100933833667508E-3</v>
      </c>
      <c r="C114" s="41">
        <v>0</v>
      </c>
      <c r="D114" s="41">
        <v>298.99848990661661</v>
      </c>
      <c r="E114" s="41">
        <v>0</v>
      </c>
      <c r="F114" s="457"/>
      <c r="G114" s="41">
        <v>0</v>
      </c>
      <c r="H114" s="42">
        <v>0</v>
      </c>
      <c r="I114" s="43">
        <f t="shared" si="27"/>
        <v>299</v>
      </c>
    </row>
    <row r="115" spans="1:9" ht="15">
      <c r="A115" s="29" t="s">
        <v>11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7"/>
        <v>0</v>
      </c>
    </row>
    <row r="116" spans="1:9" ht="15">
      <c r="A116" s="28" t="s">
        <v>12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7"/>
        <v>0</v>
      </c>
    </row>
    <row r="117" spans="1:9" ht="15">
      <c r="A117" s="29" t="s">
        <v>13</v>
      </c>
      <c r="B117" s="44">
        <v>0</v>
      </c>
      <c r="C117" s="44">
        <v>0</v>
      </c>
      <c r="D117" s="44">
        <v>0</v>
      </c>
      <c r="E117" s="44">
        <v>0</v>
      </c>
      <c r="F117" s="457"/>
      <c r="G117" s="44">
        <v>0</v>
      </c>
      <c r="H117" s="45">
        <v>0</v>
      </c>
      <c r="I117" s="40">
        <f t="shared" si="27"/>
        <v>0</v>
      </c>
    </row>
    <row r="118" spans="1:9" ht="15">
      <c r="A118" s="28" t="s">
        <v>14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7"/>
        <v>0</v>
      </c>
    </row>
    <row r="119" spans="1:9" ht="15">
      <c r="A119" s="29" t="s">
        <v>15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7"/>
        <v>0</v>
      </c>
    </row>
    <row r="120" spans="1:9" ht="15">
      <c r="A120" s="28" t="s">
        <v>16</v>
      </c>
      <c r="B120" s="41">
        <v>1.2262765058133887E-3</v>
      </c>
      <c r="C120" s="41">
        <v>23.95968728575863</v>
      </c>
      <c r="D120" s="41">
        <v>3.9086437735556319E-2</v>
      </c>
      <c r="E120" s="41">
        <v>0</v>
      </c>
      <c r="F120" s="457"/>
      <c r="G120" s="41">
        <v>0</v>
      </c>
      <c r="H120" s="42">
        <v>0</v>
      </c>
      <c r="I120" s="43">
        <f t="shared" si="27"/>
        <v>24</v>
      </c>
    </row>
    <row r="121" spans="1:9" ht="15">
      <c r="A121" s="29" t="s">
        <v>17</v>
      </c>
      <c r="B121" s="44">
        <v>1.0937122730903837</v>
      </c>
      <c r="C121" s="44">
        <v>0</v>
      </c>
      <c r="D121" s="44">
        <v>7.906287726909615</v>
      </c>
      <c r="E121" s="44">
        <v>0</v>
      </c>
      <c r="F121" s="457"/>
      <c r="G121" s="44">
        <v>0</v>
      </c>
      <c r="H121" s="45">
        <v>0</v>
      </c>
      <c r="I121" s="40">
        <f t="shared" si="27"/>
        <v>8.9999999999999982</v>
      </c>
    </row>
    <row r="122" spans="1:9" ht="15">
      <c r="A122" s="28" t="s">
        <v>18</v>
      </c>
      <c r="B122" s="41">
        <v>0</v>
      </c>
      <c r="C122" s="41">
        <v>0</v>
      </c>
      <c r="D122" s="41">
        <v>0</v>
      </c>
      <c r="E122" s="41">
        <v>0</v>
      </c>
      <c r="F122" s="457"/>
      <c r="G122" s="41">
        <v>0</v>
      </c>
      <c r="H122" s="42">
        <v>0</v>
      </c>
      <c r="I122" s="43">
        <f t="shared" si="27"/>
        <v>0</v>
      </c>
    </row>
    <row r="123" spans="1:9" ht="15">
      <c r="A123" s="29" t="s">
        <v>139</v>
      </c>
      <c r="B123" s="44">
        <v>1.073460445973712</v>
      </c>
      <c r="C123" s="44">
        <v>15.412944690329674</v>
      </c>
      <c r="D123" s="44">
        <v>40.508958259494186</v>
      </c>
      <c r="E123" s="44">
        <v>4.6366042024300388E-3</v>
      </c>
      <c r="F123" s="457"/>
      <c r="G123" s="44">
        <v>0</v>
      </c>
      <c r="H123" s="45">
        <v>0</v>
      </c>
      <c r="I123" s="40">
        <f t="shared" si="27"/>
        <v>57</v>
      </c>
    </row>
    <row r="124" spans="1:9" ht="15">
      <c r="A124" s="28" t="s">
        <v>19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7"/>
        <v>0</v>
      </c>
    </row>
    <row r="125" spans="1:9" ht="15">
      <c r="A125" s="29" t="s">
        <v>20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7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7"/>
        <v>0</v>
      </c>
    </row>
    <row r="127" spans="1:9" ht="15">
      <c r="A127" s="30" t="s">
        <v>56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7"/>
        <v>0</v>
      </c>
    </row>
    <row r="128" spans="1:9" ht="15">
      <c r="A128" s="28" t="s">
        <v>22</v>
      </c>
      <c r="B128" s="41">
        <v>0</v>
      </c>
      <c r="C128" s="41">
        <v>0</v>
      </c>
      <c r="D128" s="41">
        <v>0</v>
      </c>
      <c r="E128" s="41">
        <v>0</v>
      </c>
      <c r="F128" s="457"/>
      <c r="G128" s="41">
        <v>0</v>
      </c>
      <c r="H128" s="42">
        <v>0</v>
      </c>
      <c r="I128" s="43">
        <f t="shared" si="27"/>
        <v>0</v>
      </c>
    </row>
    <row r="129" spans="1:9" ht="15">
      <c r="A129" s="30" t="s">
        <v>23</v>
      </c>
      <c r="B129" s="44">
        <v>0</v>
      </c>
      <c r="C129" s="44">
        <v>0</v>
      </c>
      <c r="D129" s="44">
        <v>0</v>
      </c>
      <c r="E129" s="44">
        <v>0</v>
      </c>
      <c r="F129" s="457"/>
      <c r="G129" s="44">
        <v>0</v>
      </c>
      <c r="H129" s="45">
        <v>0</v>
      </c>
      <c r="I129" s="40">
        <f t="shared" si="27"/>
        <v>0</v>
      </c>
    </row>
    <row r="130" spans="1:9" ht="15">
      <c r="A130" s="28" t="s">
        <v>24</v>
      </c>
      <c r="B130" s="41">
        <v>0</v>
      </c>
      <c r="C130" s="41">
        <v>0</v>
      </c>
      <c r="D130" s="41">
        <v>0</v>
      </c>
      <c r="E130" s="41">
        <v>0</v>
      </c>
      <c r="F130" s="457"/>
      <c r="G130" s="41">
        <v>0</v>
      </c>
      <c r="H130" s="42">
        <v>0</v>
      </c>
      <c r="I130" s="43">
        <f t="shared" si="27"/>
        <v>0</v>
      </c>
    </row>
    <row r="131" spans="1:9" ht="15.75" thickBot="1">
      <c r="A131" s="30" t="s">
        <v>25</v>
      </c>
      <c r="B131" s="44">
        <v>1.127122310509566</v>
      </c>
      <c r="C131" s="44">
        <v>0</v>
      </c>
      <c r="D131" s="44">
        <v>0</v>
      </c>
      <c r="E131" s="44">
        <v>100.33200285443277</v>
      </c>
      <c r="F131" s="458"/>
      <c r="G131" s="44">
        <v>32.47887483505766</v>
      </c>
      <c r="H131" s="45">
        <v>0</v>
      </c>
      <c r="I131" s="40">
        <f t="shared" si="27"/>
        <v>133.93799999999999</v>
      </c>
    </row>
    <row r="132" spans="1:9" ht="15">
      <c r="A132" s="31" t="s">
        <v>26</v>
      </c>
      <c r="B132" s="46">
        <f>SUM(B111:B131)</f>
        <v>3.297031399462842</v>
      </c>
      <c r="C132" s="46">
        <f t="shared" ref="C132:I132" si="28">SUM(C111:C131)</f>
        <v>39.3726319760883</v>
      </c>
      <c r="D132" s="46">
        <f t="shared" si="28"/>
        <v>347.45282233075596</v>
      </c>
      <c r="E132" s="46">
        <f t="shared" si="28"/>
        <v>100.3366394586352</v>
      </c>
      <c r="F132" s="46">
        <f t="shared" si="28"/>
        <v>0</v>
      </c>
      <c r="G132" s="46">
        <f t="shared" si="28"/>
        <v>32.47887483505766</v>
      </c>
      <c r="H132" s="47">
        <f t="shared" si="28"/>
        <v>0</v>
      </c>
      <c r="I132" s="48">
        <f t="shared" si="28"/>
        <v>522.93799999999999</v>
      </c>
    </row>
    <row r="133" spans="1:9" ht="15" thickBot="1">
      <c r="A133" s="32" t="s">
        <v>83</v>
      </c>
      <c r="B133" s="49">
        <f>B132/$I132</f>
        <v>6.304822750427091E-3</v>
      </c>
      <c r="C133" s="49">
        <f t="shared" ref="C133:I133" si="29">C132/$I132</f>
        <v>7.5291204647756141E-2</v>
      </c>
      <c r="D133" s="49">
        <f t="shared" si="29"/>
        <v>0.66442450602319203</v>
      </c>
      <c r="E133" s="49">
        <f t="shared" si="29"/>
        <v>0.19187100470540525</v>
      </c>
      <c r="F133" s="49">
        <f t="shared" si="29"/>
        <v>0</v>
      </c>
      <c r="G133" s="49">
        <f t="shared" si="29"/>
        <v>6.21084618732195E-2</v>
      </c>
      <c r="H133" s="49">
        <f t="shared" si="29"/>
        <v>0</v>
      </c>
      <c r="I133" s="50">
        <f t="shared" si="29"/>
        <v>1</v>
      </c>
    </row>
    <row r="134" spans="1:9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9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9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9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30">SUM(B138:H138)</f>
        <v>0</v>
      </c>
    </row>
    <row r="139" spans="1:9" ht="15">
      <c r="A139" s="29" t="s">
        <v>9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30"/>
        <v>0</v>
      </c>
    </row>
    <row r="140" spans="1:9" ht="15">
      <c r="A140" s="28" t="s">
        <v>10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30"/>
        <v>0</v>
      </c>
    </row>
    <row r="141" spans="1:9" ht="15">
      <c r="A141" s="29" t="s">
        <v>11</v>
      </c>
      <c r="B141" s="44">
        <v>0</v>
      </c>
      <c r="C141" s="44">
        <v>0</v>
      </c>
      <c r="D141" s="44">
        <v>0</v>
      </c>
      <c r="E141" s="44">
        <v>0</v>
      </c>
      <c r="F141" s="457"/>
      <c r="G141" s="44">
        <v>0</v>
      </c>
      <c r="H141" s="45">
        <v>0</v>
      </c>
      <c r="I141" s="40">
        <f t="shared" si="30"/>
        <v>0</v>
      </c>
    </row>
    <row r="142" spans="1:9" ht="15">
      <c r="A142" s="28" t="s">
        <v>12</v>
      </c>
      <c r="B142" s="41">
        <v>0</v>
      </c>
      <c r="C142" s="41">
        <v>0</v>
      </c>
      <c r="D142" s="41">
        <v>0</v>
      </c>
      <c r="E142" s="41">
        <v>0</v>
      </c>
      <c r="F142" s="457"/>
      <c r="G142" s="41">
        <v>0</v>
      </c>
      <c r="H142" s="42">
        <v>0</v>
      </c>
      <c r="I142" s="43">
        <f t="shared" si="30"/>
        <v>0</v>
      </c>
    </row>
    <row r="143" spans="1:9" ht="15">
      <c r="A143" s="29" t="s">
        <v>13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30"/>
        <v>0</v>
      </c>
    </row>
    <row r="144" spans="1:9" ht="15">
      <c r="A144" s="28" t="s">
        <v>14</v>
      </c>
      <c r="B144" s="41">
        <v>0</v>
      </c>
      <c r="C144" s="41">
        <v>0</v>
      </c>
      <c r="D144" s="41">
        <v>2.4784388550482603</v>
      </c>
      <c r="E144" s="41">
        <v>2.710978138313322</v>
      </c>
      <c r="F144" s="457"/>
      <c r="G144" s="41">
        <v>0</v>
      </c>
      <c r="H144" s="42">
        <v>0</v>
      </c>
      <c r="I144" s="43">
        <f t="shared" si="30"/>
        <v>5.1894169933615828</v>
      </c>
    </row>
    <row r="145" spans="1:9" ht="15">
      <c r="A145" s="29" t="s">
        <v>15</v>
      </c>
      <c r="B145" s="44">
        <v>7.1047999999999991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30"/>
        <v>7.1047999999999991</v>
      </c>
    </row>
    <row r="146" spans="1:9" ht="15">
      <c r="A146" s="28" t="s">
        <v>16</v>
      </c>
      <c r="B146" s="41">
        <v>60.003104656712793</v>
      </c>
      <c r="C146" s="41">
        <v>508.27951670061947</v>
      </c>
      <c r="D146" s="41">
        <v>29.717378642667708</v>
      </c>
      <c r="E146" s="41">
        <v>0</v>
      </c>
      <c r="F146" s="457"/>
      <c r="G146" s="41">
        <v>0</v>
      </c>
      <c r="H146" s="42">
        <v>0</v>
      </c>
      <c r="I146" s="43">
        <f t="shared" si="30"/>
        <v>597.99999999999989</v>
      </c>
    </row>
    <row r="147" spans="1:9" ht="15">
      <c r="A147" s="29" t="s">
        <v>17</v>
      </c>
      <c r="B147" s="44">
        <v>0</v>
      </c>
      <c r="C147" s="44">
        <v>0</v>
      </c>
      <c r="D147" s="44">
        <v>0</v>
      </c>
      <c r="E147" s="44">
        <v>0</v>
      </c>
      <c r="F147" s="457"/>
      <c r="G147" s="44">
        <v>0</v>
      </c>
      <c r="H147" s="45">
        <v>0</v>
      </c>
      <c r="I147" s="40">
        <f t="shared" si="30"/>
        <v>0</v>
      </c>
    </row>
    <row r="148" spans="1:9" ht="15">
      <c r="A148" s="28" t="s">
        <v>18</v>
      </c>
      <c r="B148" s="41">
        <v>0</v>
      </c>
      <c r="C148" s="41">
        <v>0</v>
      </c>
      <c r="D148" s="41">
        <v>0</v>
      </c>
      <c r="E148" s="41">
        <v>0</v>
      </c>
      <c r="F148" s="457"/>
      <c r="G148" s="41">
        <v>0</v>
      </c>
      <c r="H148" s="42">
        <v>0</v>
      </c>
      <c r="I148" s="43">
        <f t="shared" si="30"/>
        <v>0</v>
      </c>
    </row>
    <row r="149" spans="1:9" ht="15">
      <c r="A149" s="29" t="s">
        <v>139</v>
      </c>
      <c r="B149" s="44">
        <v>19.505715416087021</v>
      </c>
      <c r="C149" s="44">
        <v>893.53906701073549</v>
      </c>
      <c r="D149" s="44">
        <v>185.95521757317744</v>
      </c>
      <c r="E149" s="44">
        <v>0</v>
      </c>
      <c r="F149" s="457"/>
      <c r="G149" s="44">
        <v>0</v>
      </c>
      <c r="H149" s="45">
        <v>0</v>
      </c>
      <c r="I149" s="40">
        <f t="shared" si="30"/>
        <v>1099</v>
      </c>
    </row>
    <row r="150" spans="1:9" ht="15">
      <c r="A150" s="28" t="s">
        <v>19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30"/>
        <v>0</v>
      </c>
    </row>
    <row r="151" spans="1:9" ht="15">
      <c r="A151" s="29" t="s">
        <v>20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30"/>
        <v>0</v>
      </c>
    </row>
    <row r="152" spans="1:9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30"/>
        <v>0</v>
      </c>
    </row>
    <row r="153" spans="1:9" ht="15">
      <c r="A153" s="30" t="s">
        <v>56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30"/>
        <v>0</v>
      </c>
    </row>
    <row r="154" spans="1:9" ht="15">
      <c r="A154" s="28" t="s">
        <v>22</v>
      </c>
      <c r="B154" s="41">
        <v>0</v>
      </c>
      <c r="C154" s="41">
        <v>0</v>
      </c>
      <c r="D154" s="41">
        <v>0</v>
      </c>
      <c r="E154" s="41">
        <v>0</v>
      </c>
      <c r="F154" s="457"/>
      <c r="G154" s="41">
        <v>0</v>
      </c>
      <c r="H154" s="42">
        <v>0</v>
      </c>
      <c r="I154" s="43">
        <f t="shared" si="30"/>
        <v>0</v>
      </c>
    </row>
    <row r="155" spans="1:9" ht="15">
      <c r="A155" s="30" t="s">
        <v>23</v>
      </c>
      <c r="B155" s="44">
        <v>0</v>
      </c>
      <c r="C155" s="44">
        <v>0</v>
      </c>
      <c r="D155" s="44">
        <v>0</v>
      </c>
      <c r="E155" s="44">
        <v>0</v>
      </c>
      <c r="F155" s="457"/>
      <c r="G155" s="44">
        <v>0</v>
      </c>
      <c r="H155" s="45">
        <v>0</v>
      </c>
      <c r="I155" s="40">
        <f t="shared" si="30"/>
        <v>0</v>
      </c>
    </row>
    <row r="156" spans="1:9" ht="15">
      <c r="A156" s="28" t="s">
        <v>24</v>
      </c>
      <c r="B156" s="41">
        <v>0</v>
      </c>
      <c r="C156" s="41">
        <v>0</v>
      </c>
      <c r="D156" s="41">
        <v>0</v>
      </c>
      <c r="E156" s="41">
        <v>0</v>
      </c>
      <c r="F156" s="457"/>
      <c r="G156" s="41">
        <v>0</v>
      </c>
      <c r="H156" s="42">
        <v>0</v>
      </c>
      <c r="I156" s="43">
        <f t="shared" si="30"/>
        <v>0</v>
      </c>
    </row>
    <row r="157" spans="1:9" ht="15.75" thickBot="1">
      <c r="A157" s="30" t="s">
        <v>25</v>
      </c>
      <c r="B157" s="44">
        <v>13.772347949973888</v>
      </c>
      <c r="C157" s="44">
        <v>7.5800658349624669E-2</v>
      </c>
      <c r="D157" s="44">
        <v>63.233540867409808</v>
      </c>
      <c r="E157" s="44">
        <v>1402.6772859724401</v>
      </c>
      <c r="F157" s="458"/>
      <c r="G157" s="44">
        <v>26.763317446793724</v>
      </c>
      <c r="H157" s="45">
        <v>166.23210710503272</v>
      </c>
      <c r="I157" s="40">
        <f t="shared" si="30"/>
        <v>1672.7544</v>
      </c>
    </row>
    <row r="158" spans="1:9" ht="15">
      <c r="A158" s="31" t="s">
        <v>26</v>
      </c>
      <c r="B158" s="46">
        <f>SUM(B137:B157)</f>
        <v>100.38596802277371</v>
      </c>
      <c r="C158" s="46">
        <f t="shared" ref="C158:I158" si="31">SUM(C137:C157)</f>
        <v>1401.8943843697045</v>
      </c>
      <c r="D158" s="46">
        <f t="shared" si="31"/>
        <v>281.38457593830321</v>
      </c>
      <c r="E158" s="46">
        <f t="shared" si="31"/>
        <v>1405.3882641107534</v>
      </c>
      <c r="F158" s="46">
        <f t="shared" si="31"/>
        <v>0</v>
      </c>
      <c r="G158" s="46">
        <f t="shared" si="31"/>
        <v>26.763317446793724</v>
      </c>
      <c r="H158" s="47">
        <f t="shared" si="31"/>
        <v>166.23210710503272</v>
      </c>
      <c r="I158" s="48">
        <f t="shared" si="31"/>
        <v>3382.0486169933615</v>
      </c>
    </row>
    <row r="159" spans="1:9" ht="15" thickBot="1">
      <c r="A159" s="32" t="s">
        <v>83</v>
      </c>
      <c r="B159" s="49">
        <f>B158/$I158</f>
        <v>2.9682000287747711E-2</v>
      </c>
      <c r="C159" s="49">
        <f t="shared" ref="C159:I159" si="32">C158/$I158</f>
        <v>0.41451041753976542</v>
      </c>
      <c r="D159" s="49">
        <f t="shared" si="32"/>
        <v>8.3199447377682548E-2</v>
      </c>
      <c r="E159" s="49">
        <f t="shared" si="32"/>
        <v>0.41554348362979548</v>
      </c>
      <c r="F159" s="49">
        <f t="shared" si="32"/>
        <v>0</v>
      </c>
      <c r="G159" s="49">
        <f t="shared" si="32"/>
        <v>7.9133449804119887E-3</v>
      </c>
      <c r="H159" s="49">
        <f t="shared" si="32"/>
        <v>4.915130618459676E-2</v>
      </c>
      <c r="I159" s="50">
        <f t="shared" si="32"/>
        <v>1</v>
      </c>
    </row>
    <row r="160" spans="1:9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3">SUM(B164:H164)</f>
        <v>0</v>
      </c>
    </row>
    <row r="165" spans="1:9" ht="15">
      <c r="A165" s="29" t="s">
        <v>9</v>
      </c>
      <c r="B165" s="44">
        <v>0</v>
      </c>
      <c r="C165" s="44">
        <v>0</v>
      </c>
      <c r="D165" s="44">
        <v>0</v>
      </c>
      <c r="E165" s="44">
        <v>0</v>
      </c>
      <c r="F165" s="457"/>
      <c r="G165" s="44">
        <v>0</v>
      </c>
      <c r="H165" s="45">
        <v>0</v>
      </c>
      <c r="I165" s="40">
        <f t="shared" si="33"/>
        <v>0</v>
      </c>
    </row>
    <row r="166" spans="1:9" ht="15">
      <c r="A166" s="28" t="s">
        <v>10</v>
      </c>
      <c r="B166" s="41">
        <v>0</v>
      </c>
      <c r="C166" s="41">
        <v>0</v>
      </c>
      <c r="D166" s="41">
        <v>144</v>
      </c>
      <c r="E166" s="41">
        <v>0</v>
      </c>
      <c r="F166" s="457"/>
      <c r="G166" s="41">
        <v>0</v>
      </c>
      <c r="H166" s="42">
        <v>0</v>
      </c>
      <c r="I166" s="43">
        <f t="shared" si="33"/>
        <v>144</v>
      </c>
    </row>
    <row r="167" spans="1:9" ht="15">
      <c r="A167" s="29" t="s">
        <v>11</v>
      </c>
      <c r="B167" s="44">
        <v>0</v>
      </c>
      <c r="C167" s="44">
        <v>0</v>
      </c>
      <c r="D167" s="44">
        <v>0</v>
      </c>
      <c r="E167" s="44">
        <v>0</v>
      </c>
      <c r="F167" s="457"/>
      <c r="G167" s="44">
        <v>0</v>
      </c>
      <c r="H167" s="45">
        <v>0</v>
      </c>
      <c r="I167" s="40">
        <f t="shared" si="33"/>
        <v>0</v>
      </c>
    </row>
    <row r="168" spans="1:9" ht="15">
      <c r="A168" s="28" t="s">
        <v>12</v>
      </c>
      <c r="B168" s="41">
        <v>0</v>
      </c>
      <c r="C168" s="41">
        <v>0</v>
      </c>
      <c r="D168" s="41">
        <v>0</v>
      </c>
      <c r="E168" s="41">
        <v>0</v>
      </c>
      <c r="F168" s="457"/>
      <c r="G168" s="41">
        <v>0</v>
      </c>
      <c r="H168" s="42">
        <v>0</v>
      </c>
      <c r="I168" s="43">
        <f t="shared" si="33"/>
        <v>0</v>
      </c>
    </row>
    <row r="169" spans="1:9" ht="15">
      <c r="A169" s="29" t="s">
        <v>13</v>
      </c>
      <c r="B169" s="44">
        <v>0</v>
      </c>
      <c r="C169" s="44">
        <v>0</v>
      </c>
      <c r="D169" s="44">
        <v>0</v>
      </c>
      <c r="E169" s="44">
        <v>0</v>
      </c>
      <c r="F169" s="457"/>
      <c r="G169" s="44">
        <v>0</v>
      </c>
      <c r="H169" s="45">
        <v>0</v>
      </c>
      <c r="I169" s="40">
        <f t="shared" si="33"/>
        <v>0</v>
      </c>
    </row>
    <row r="170" spans="1:9" ht="15">
      <c r="A170" s="28" t="s">
        <v>14</v>
      </c>
      <c r="B170" s="41">
        <v>0</v>
      </c>
      <c r="C170" s="41">
        <v>0</v>
      </c>
      <c r="D170" s="41">
        <v>0</v>
      </c>
      <c r="E170" s="41">
        <v>0.23375360533427547</v>
      </c>
      <c r="F170" s="457"/>
      <c r="G170" s="41">
        <v>0</v>
      </c>
      <c r="H170" s="42">
        <v>0</v>
      </c>
      <c r="I170" s="43">
        <f t="shared" si="33"/>
        <v>0.23375360533427547</v>
      </c>
    </row>
    <row r="171" spans="1:9" ht="15">
      <c r="A171" s="29" t="s">
        <v>15</v>
      </c>
      <c r="B171" s="44">
        <v>0.28635037324248369</v>
      </c>
      <c r="C171" s="44">
        <v>8.8938551866772519E-2</v>
      </c>
      <c r="D171" s="44">
        <v>4.1615110748907433</v>
      </c>
      <c r="E171" s="44">
        <v>0</v>
      </c>
      <c r="F171" s="457"/>
      <c r="G171" s="44">
        <v>0</v>
      </c>
      <c r="H171" s="45">
        <v>0</v>
      </c>
      <c r="I171" s="40">
        <f t="shared" si="33"/>
        <v>4.5367999999999995</v>
      </c>
    </row>
    <row r="172" spans="1:9" ht="15">
      <c r="A172" s="28" t="s">
        <v>16</v>
      </c>
      <c r="B172" s="41">
        <v>51.454513824967911</v>
      </c>
      <c r="C172" s="41">
        <v>0</v>
      </c>
      <c r="D172" s="41">
        <v>128.54548617503212</v>
      </c>
      <c r="E172" s="41">
        <v>0</v>
      </c>
      <c r="F172" s="457"/>
      <c r="G172" s="41">
        <v>0</v>
      </c>
      <c r="H172" s="42">
        <v>0</v>
      </c>
      <c r="I172" s="43">
        <f t="shared" si="33"/>
        <v>180.00000000000003</v>
      </c>
    </row>
    <row r="173" spans="1:9" ht="15">
      <c r="A173" s="29" t="s">
        <v>17</v>
      </c>
      <c r="B173" s="44">
        <v>0</v>
      </c>
      <c r="C173" s="44">
        <v>0</v>
      </c>
      <c r="D173" s="44">
        <v>17</v>
      </c>
      <c r="E173" s="44">
        <v>0</v>
      </c>
      <c r="F173" s="457"/>
      <c r="G173" s="44">
        <v>0</v>
      </c>
      <c r="H173" s="45">
        <v>0</v>
      </c>
      <c r="I173" s="40">
        <f t="shared" si="33"/>
        <v>17</v>
      </c>
    </row>
    <row r="174" spans="1:9" ht="15">
      <c r="A174" s="28" t="s">
        <v>18</v>
      </c>
      <c r="B174" s="41">
        <v>0</v>
      </c>
      <c r="C174" s="41">
        <v>0</v>
      </c>
      <c r="D174" s="41">
        <v>0</v>
      </c>
      <c r="E174" s="41">
        <v>0</v>
      </c>
      <c r="F174" s="457"/>
      <c r="G174" s="41">
        <v>0</v>
      </c>
      <c r="H174" s="42">
        <v>0</v>
      </c>
      <c r="I174" s="43">
        <f t="shared" si="33"/>
        <v>0</v>
      </c>
    </row>
    <row r="175" spans="1:9" ht="15">
      <c r="A175" s="29" t="s">
        <v>139</v>
      </c>
      <c r="B175" s="44">
        <v>22.752329097325209</v>
      </c>
      <c r="C175" s="44">
        <v>11.85017140485688</v>
      </c>
      <c r="D175" s="44">
        <v>394.39749949781788</v>
      </c>
      <c r="E175" s="44">
        <v>0</v>
      </c>
      <c r="F175" s="457"/>
      <c r="G175" s="44">
        <v>0</v>
      </c>
      <c r="H175" s="45">
        <v>0</v>
      </c>
      <c r="I175" s="40">
        <f t="shared" si="33"/>
        <v>428.99999999999994</v>
      </c>
    </row>
    <row r="176" spans="1:9" ht="15">
      <c r="A176" s="28" t="s">
        <v>19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3"/>
        <v>0</v>
      </c>
    </row>
    <row r="177" spans="1:9" ht="15">
      <c r="A177" s="29" t="s">
        <v>20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3"/>
        <v>0</v>
      </c>
    </row>
    <row r="178" spans="1:9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3"/>
        <v>0</v>
      </c>
    </row>
    <row r="179" spans="1:9" ht="15">
      <c r="A179" s="30" t="s">
        <v>56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3"/>
        <v>0</v>
      </c>
    </row>
    <row r="180" spans="1:9" ht="15">
      <c r="A180" s="28" t="s">
        <v>22</v>
      </c>
      <c r="B180" s="41">
        <v>0</v>
      </c>
      <c r="C180" s="41">
        <v>0</v>
      </c>
      <c r="D180" s="41">
        <v>0</v>
      </c>
      <c r="E180" s="41">
        <v>0</v>
      </c>
      <c r="F180" s="457"/>
      <c r="G180" s="41">
        <v>0</v>
      </c>
      <c r="H180" s="42">
        <v>0</v>
      </c>
      <c r="I180" s="43">
        <f t="shared" si="33"/>
        <v>0</v>
      </c>
    </row>
    <row r="181" spans="1:9" ht="15">
      <c r="A181" s="30" t="s">
        <v>23</v>
      </c>
      <c r="B181" s="44">
        <v>0</v>
      </c>
      <c r="C181" s="44">
        <v>0</v>
      </c>
      <c r="D181" s="44">
        <v>0</v>
      </c>
      <c r="E181" s="44">
        <v>0</v>
      </c>
      <c r="F181" s="457"/>
      <c r="G181" s="44">
        <v>0</v>
      </c>
      <c r="H181" s="45">
        <v>0</v>
      </c>
      <c r="I181" s="40">
        <f t="shared" si="33"/>
        <v>0</v>
      </c>
    </row>
    <row r="182" spans="1:9" ht="15">
      <c r="A182" s="28" t="s">
        <v>24</v>
      </c>
      <c r="B182" s="41">
        <v>0</v>
      </c>
      <c r="C182" s="41">
        <v>0</v>
      </c>
      <c r="D182" s="41">
        <v>0</v>
      </c>
      <c r="E182" s="41">
        <v>0</v>
      </c>
      <c r="F182" s="457"/>
      <c r="G182" s="41">
        <v>0</v>
      </c>
      <c r="H182" s="42">
        <v>0</v>
      </c>
      <c r="I182" s="43">
        <f t="shared" si="33"/>
        <v>0</v>
      </c>
    </row>
    <row r="183" spans="1:9" ht="15.75" thickBot="1">
      <c r="A183" s="30" t="s">
        <v>25</v>
      </c>
      <c r="B183" s="44">
        <v>10.860806833310523</v>
      </c>
      <c r="C183" s="44">
        <v>0</v>
      </c>
      <c r="D183" s="44">
        <v>268.49503499274982</v>
      </c>
      <c r="E183" s="44">
        <v>282.45880461439367</v>
      </c>
      <c r="F183" s="458"/>
      <c r="G183" s="44">
        <v>25.26205298438623</v>
      </c>
      <c r="H183" s="45">
        <v>80.726900575159874</v>
      </c>
      <c r="I183" s="40">
        <f t="shared" si="33"/>
        <v>667.80360000000007</v>
      </c>
    </row>
    <row r="184" spans="1:9" ht="15">
      <c r="A184" s="31" t="s">
        <v>26</v>
      </c>
      <c r="B184" s="46">
        <f>SUM(B163:B183)</f>
        <v>85.354000128846124</v>
      </c>
      <c r="C184" s="46">
        <f t="shared" ref="C184:I184" si="34">SUM(C163:C183)</f>
        <v>11.939109956723653</v>
      </c>
      <c r="D184" s="46">
        <f t="shared" si="34"/>
        <v>956.59953174049065</v>
      </c>
      <c r="E184" s="46">
        <f t="shared" si="34"/>
        <v>282.69255821972797</v>
      </c>
      <c r="F184" s="46">
        <f t="shared" si="34"/>
        <v>0</v>
      </c>
      <c r="G184" s="46">
        <f t="shared" si="34"/>
        <v>25.26205298438623</v>
      </c>
      <c r="H184" s="47">
        <f t="shared" si="34"/>
        <v>80.726900575159874</v>
      </c>
      <c r="I184" s="48">
        <f t="shared" si="34"/>
        <v>1442.5741536053342</v>
      </c>
    </row>
    <row r="185" spans="1:9" ht="15" thickBot="1">
      <c r="A185" s="32" t="s">
        <v>83</v>
      </c>
      <c r="B185" s="49">
        <f>B184/$I184</f>
        <v>5.9167842370893918E-2</v>
      </c>
      <c r="C185" s="49">
        <f t="shared" ref="C185:I185" si="35">C184/$I184</f>
        <v>8.2762538943907966E-3</v>
      </c>
      <c r="D185" s="49">
        <f t="shared" si="35"/>
        <v>0.66311983293872412</v>
      </c>
      <c r="E185" s="49">
        <f t="shared" si="35"/>
        <v>0.19596397004147922</v>
      </c>
      <c r="F185" s="49">
        <f t="shared" si="35"/>
        <v>0</v>
      </c>
      <c r="G185" s="49">
        <f t="shared" si="35"/>
        <v>1.7511788160941594E-2</v>
      </c>
      <c r="H185" s="49">
        <f t="shared" si="35"/>
        <v>5.596031259357049E-2</v>
      </c>
      <c r="I185" s="50">
        <f t="shared" si="35"/>
        <v>1</v>
      </c>
    </row>
    <row r="186" spans="1:9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9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9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9" ht="15">
      <c r="A190" s="28" t="s">
        <v>8</v>
      </c>
      <c r="B190" s="41">
        <v>0</v>
      </c>
      <c r="C190" s="41">
        <v>0</v>
      </c>
      <c r="D190" s="41">
        <v>31</v>
      </c>
      <c r="E190" s="41">
        <v>0</v>
      </c>
      <c r="F190" s="457"/>
      <c r="G190" s="41">
        <v>0</v>
      </c>
      <c r="H190" s="42">
        <v>0</v>
      </c>
      <c r="I190" s="43">
        <f t="shared" ref="I190:I209" si="36">SUM(B190:H190)</f>
        <v>31</v>
      </c>
    </row>
    <row r="191" spans="1:9" ht="15">
      <c r="A191" s="29" t="s">
        <v>9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6"/>
        <v>0</v>
      </c>
    </row>
    <row r="192" spans="1:9" ht="15">
      <c r="A192" s="28" t="s">
        <v>10</v>
      </c>
      <c r="B192" s="41">
        <v>0</v>
      </c>
      <c r="C192" s="41">
        <v>0</v>
      </c>
      <c r="D192" s="41">
        <v>228</v>
      </c>
      <c r="E192" s="41">
        <v>0</v>
      </c>
      <c r="F192" s="457"/>
      <c r="G192" s="41">
        <v>0</v>
      </c>
      <c r="H192" s="42">
        <v>0</v>
      </c>
      <c r="I192" s="43">
        <f t="shared" si="36"/>
        <v>228</v>
      </c>
    </row>
    <row r="193" spans="1:9" ht="15">
      <c r="A193" s="29" t="s">
        <v>11</v>
      </c>
      <c r="B193" s="44">
        <v>0</v>
      </c>
      <c r="C193" s="44">
        <v>0</v>
      </c>
      <c r="D193" s="44">
        <v>0</v>
      </c>
      <c r="E193" s="44">
        <v>0</v>
      </c>
      <c r="F193" s="457"/>
      <c r="G193" s="44">
        <v>0</v>
      </c>
      <c r="H193" s="45">
        <v>0</v>
      </c>
      <c r="I193" s="40">
        <f t="shared" si="36"/>
        <v>0</v>
      </c>
    </row>
    <row r="194" spans="1:9" ht="15">
      <c r="A194" s="28" t="s">
        <v>12</v>
      </c>
      <c r="B194" s="41">
        <v>0</v>
      </c>
      <c r="C194" s="41">
        <v>0</v>
      </c>
      <c r="D194" s="41">
        <v>0</v>
      </c>
      <c r="E194" s="41">
        <v>0</v>
      </c>
      <c r="F194" s="457"/>
      <c r="G194" s="41">
        <v>0</v>
      </c>
      <c r="H194" s="42">
        <v>0</v>
      </c>
      <c r="I194" s="43">
        <f t="shared" si="36"/>
        <v>0</v>
      </c>
    </row>
    <row r="195" spans="1:9" ht="15">
      <c r="A195" s="29" t="s">
        <v>13</v>
      </c>
      <c r="B195" s="44">
        <v>0</v>
      </c>
      <c r="C195" s="44">
        <v>0</v>
      </c>
      <c r="D195" s="44">
        <v>0</v>
      </c>
      <c r="E195" s="44">
        <v>0</v>
      </c>
      <c r="F195" s="457"/>
      <c r="G195" s="44">
        <v>0</v>
      </c>
      <c r="H195" s="45">
        <v>0</v>
      </c>
      <c r="I195" s="40">
        <f t="shared" si="36"/>
        <v>0</v>
      </c>
    </row>
    <row r="196" spans="1:9" ht="15">
      <c r="A196" s="28" t="s">
        <v>14</v>
      </c>
      <c r="B196" s="41">
        <v>0</v>
      </c>
      <c r="C196" s="41">
        <v>0</v>
      </c>
      <c r="D196" s="41">
        <v>0</v>
      </c>
      <c r="E196" s="41">
        <v>1.7233804913136814</v>
      </c>
      <c r="F196" s="457"/>
      <c r="G196" s="41">
        <v>0</v>
      </c>
      <c r="H196" s="42">
        <v>0</v>
      </c>
      <c r="I196" s="43">
        <f t="shared" si="36"/>
        <v>1.7233804913136814</v>
      </c>
    </row>
    <row r="197" spans="1:9" ht="15">
      <c r="A197" s="29" t="s">
        <v>15</v>
      </c>
      <c r="B197" s="44">
        <v>0.15398086108322234</v>
      </c>
      <c r="C197" s="44">
        <v>4.7825447701943719E-2</v>
      </c>
      <c r="D197" s="44">
        <v>2.2377936912148337</v>
      </c>
      <c r="E197" s="44">
        <v>0</v>
      </c>
      <c r="F197" s="457"/>
      <c r="G197" s="44">
        <v>0</v>
      </c>
      <c r="H197" s="45">
        <v>0</v>
      </c>
      <c r="I197" s="40">
        <f t="shared" si="36"/>
        <v>2.4396</v>
      </c>
    </row>
    <row r="198" spans="1:9" ht="15">
      <c r="A198" s="28" t="s">
        <v>16</v>
      </c>
      <c r="B198" s="41">
        <v>100.75215327410754</v>
      </c>
      <c r="C198" s="41">
        <v>44.762107670360976</v>
      </c>
      <c r="D198" s="41">
        <v>2034.4857390555314</v>
      </c>
      <c r="E198" s="41">
        <v>0</v>
      </c>
      <c r="F198" s="457"/>
      <c r="G198" s="41">
        <v>0</v>
      </c>
      <c r="H198" s="42">
        <v>0</v>
      </c>
      <c r="I198" s="43">
        <f t="shared" si="36"/>
        <v>2180</v>
      </c>
    </row>
    <row r="199" spans="1:9" ht="15">
      <c r="A199" s="29" t="s">
        <v>17</v>
      </c>
      <c r="B199" s="44">
        <v>1.335793120832736</v>
      </c>
      <c r="C199" s="44">
        <v>0</v>
      </c>
      <c r="D199" s="44">
        <v>9.6642068791672653</v>
      </c>
      <c r="E199" s="44">
        <v>0</v>
      </c>
      <c r="F199" s="457"/>
      <c r="G199" s="44">
        <v>0</v>
      </c>
      <c r="H199" s="45">
        <v>0</v>
      </c>
      <c r="I199" s="40">
        <f t="shared" si="36"/>
        <v>11.000000000000002</v>
      </c>
    </row>
    <row r="200" spans="1:9" ht="15">
      <c r="A200" s="28" t="s">
        <v>18</v>
      </c>
      <c r="B200" s="41">
        <v>0</v>
      </c>
      <c r="C200" s="41">
        <v>0</v>
      </c>
      <c r="D200" s="41">
        <v>364</v>
      </c>
      <c r="E200" s="41">
        <v>0</v>
      </c>
      <c r="F200" s="457"/>
      <c r="G200" s="41">
        <v>0</v>
      </c>
      <c r="H200" s="42">
        <v>0</v>
      </c>
      <c r="I200" s="43">
        <f t="shared" si="36"/>
        <v>364</v>
      </c>
    </row>
    <row r="201" spans="1:9" ht="15">
      <c r="A201" s="29" t="s">
        <v>139</v>
      </c>
      <c r="B201" s="44">
        <v>81.133389932953889</v>
      </c>
      <c r="C201" s="44">
        <v>4.3590023094042705</v>
      </c>
      <c r="D201" s="44">
        <v>453.89740561780343</v>
      </c>
      <c r="E201" s="44">
        <v>34.610202139838322</v>
      </c>
      <c r="F201" s="457"/>
      <c r="G201" s="44">
        <v>0</v>
      </c>
      <c r="H201" s="45">
        <v>0</v>
      </c>
      <c r="I201" s="40">
        <f t="shared" si="36"/>
        <v>573.99999999999989</v>
      </c>
    </row>
    <row r="202" spans="1:9" ht="15">
      <c r="A202" s="28" t="s">
        <v>19</v>
      </c>
      <c r="B202" s="41">
        <v>0</v>
      </c>
      <c r="C202" s="41">
        <v>0</v>
      </c>
      <c r="D202" s="41">
        <v>0</v>
      </c>
      <c r="E202" s="41">
        <v>0</v>
      </c>
      <c r="F202" s="457"/>
      <c r="G202" s="41">
        <v>0</v>
      </c>
      <c r="H202" s="42">
        <v>0</v>
      </c>
      <c r="I202" s="43">
        <f t="shared" si="36"/>
        <v>0</v>
      </c>
    </row>
    <row r="203" spans="1:9" ht="15">
      <c r="A203" s="29" t="s">
        <v>20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6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36"/>
        <v>0</v>
      </c>
    </row>
    <row r="205" spans="1:9" ht="15">
      <c r="A205" s="30" t="s">
        <v>56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6"/>
        <v>0</v>
      </c>
    </row>
    <row r="206" spans="1:9" ht="15">
      <c r="A206" s="28" t="s">
        <v>22</v>
      </c>
      <c r="B206" s="41">
        <v>0</v>
      </c>
      <c r="C206" s="41">
        <v>0</v>
      </c>
      <c r="D206" s="41">
        <v>0</v>
      </c>
      <c r="E206" s="41">
        <v>0</v>
      </c>
      <c r="F206" s="457"/>
      <c r="G206" s="41">
        <v>0</v>
      </c>
      <c r="H206" s="42">
        <v>0</v>
      </c>
      <c r="I206" s="43">
        <f t="shared" si="36"/>
        <v>0</v>
      </c>
    </row>
    <row r="207" spans="1:9" ht="15">
      <c r="A207" s="30" t="s">
        <v>23</v>
      </c>
      <c r="B207" s="44">
        <v>0</v>
      </c>
      <c r="C207" s="44">
        <v>0</v>
      </c>
      <c r="D207" s="44">
        <v>0</v>
      </c>
      <c r="E207" s="44">
        <v>0</v>
      </c>
      <c r="F207" s="457"/>
      <c r="G207" s="44">
        <v>0</v>
      </c>
      <c r="H207" s="45">
        <v>0</v>
      </c>
      <c r="I207" s="40">
        <f t="shared" si="36"/>
        <v>0</v>
      </c>
    </row>
    <row r="208" spans="1:9" ht="15">
      <c r="A208" s="28" t="s">
        <v>24</v>
      </c>
      <c r="B208" s="41">
        <v>4.9464000000000006</v>
      </c>
      <c r="C208" s="41">
        <v>0</v>
      </c>
      <c r="D208" s="41">
        <v>0</v>
      </c>
      <c r="E208" s="41">
        <v>0</v>
      </c>
      <c r="F208" s="457"/>
      <c r="G208" s="41">
        <v>0</v>
      </c>
      <c r="H208" s="42">
        <v>0</v>
      </c>
      <c r="I208" s="43">
        <f t="shared" si="36"/>
        <v>4.9464000000000006</v>
      </c>
    </row>
    <row r="209" spans="1:9" ht="15.75" thickBot="1">
      <c r="A209" s="30" t="s">
        <v>25</v>
      </c>
      <c r="B209" s="44">
        <v>1.4841142222696067</v>
      </c>
      <c r="C209" s="44">
        <v>0.52410583906381236</v>
      </c>
      <c r="D209" s="44">
        <v>397.40010346222459</v>
      </c>
      <c r="E209" s="44">
        <v>272.86606138072091</v>
      </c>
      <c r="F209" s="458"/>
      <c r="G209" s="44">
        <v>21.34710348955911</v>
      </c>
      <c r="H209" s="45">
        <v>1.2901116061619173</v>
      </c>
      <c r="I209" s="40">
        <f t="shared" si="36"/>
        <v>694.91159999999991</v>
      </c>
    </row>
    <row r="210" spans="1:9" ht="15">
      <c r="A210" s="31" t="s">
        <v>26</v>
      </c>
      <c r="B210" s="46">
        <f>SUM(B189:B209)</f>
        <v>189.805831411247</v>
      </c>
      <c r="C210" s="46">
        <f t="shared" ref="C210:I210" si="37">SUM(C189:C209)</f>
        <v>49.693041266531004</v>
      </c>
      <c r="D210" s="46">
        <f t="shared" si="37"/>
        <v>3520.6852487059414</v>
      </c>
      <c r="E210" s="46">
        <f t="shared" si="37"/>
        <v>309.19964401187292</v>
      </c>
      <c r="F210" s="46">
        <f t="shared" si="37"/>
        <v>0</v>
      </c>
      <c r="G210" s="46">
        <f t="shared" si="37"/>
        <v>21.34710348955911</v>
      </c>
      <c r="H210" s="47">
        <f t="shared" si="37"/>
        <v>1.2901116061619173</v>
      </c>
      <c r="I210" s="48">
        <f t="shared" si="37"/>
        <v>4092.0209804913134</v>
      </c>
    </row>
    <row r="211" spans="1:9" ht="15" thickBot="1">
      <c r="A211" s="32" t="s">
        <v>83</v>
      </c>
      <c r="B211" s="49">
        <f>B210/$I210</f>
        <v>4.6384373959993168E-2</v>
      </c>
      <c r="C211" s="49">
        <f t="shared" ref="C211:I211" si="38">C210/$I210</f>
        <v>1.2143887214518766E-2</v>
      </c>
      <c r="D211" s="49">
        <f t="shared" si="38"/>
        <v>0.86037810301823681</v>
      </c>
      <c r="E211" s="49">
        <f t="shared" si="38"/>
        <v>7.5561597920924761E-2</v>
      </c>
      <c r="F211" s="49">
        <f t="shared" si="38"/>
        <v>0</v>
      </c>
      <c r="G211" s="49">
        <f t="shared" si="38"/>
        <v>5.2167629617079934E-3</v>
      </c>
      <c r="H211" s="49">
        <f t="shared" si="38"/>
        <v>3.1527492461854838E-4</v>
      </c>
      <c r="I211" s="50">
        <f t="shared" si="38"/>
        <v>1</v>
      </c>
    </row>
    <row r="212" spans="1:9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9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9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9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9" t="s">
        <v>9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9"/>
        <v>0</v>
      </c>
    </row>
    <row r="218" spans="1:9" ht="15">
      <c r="A218" s="28" t="s">
        <v>10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9"/>
        <v>0</v>
      </c>
    </row>
    <row r="219" spans="1:9" ht="15">
      <c r="A219" s="29" t="s">
        <v>11</v>
      </c>
      <c r="B219" s="44">
        <v>0</v>
      </c>
      <c r="C219" s="44">
        <v>0</v>
      </c>
      <c r="D219" s="44">
        <v>0</v>
      </c>
      <c r="E219" s="44">
        <v>0</v>
      </c>
      <c r="F219" s="457"/>
      <c r="G219" s="44">
        <v>0</v>
      </c>
      <c r="H219" s="45">
        <v>0</v>
      </c>
      <c r="I219" s="40">
        <f t="shared" si="39"/>
        <v>0</v>
      </c>
    </row>
    <row r="220" spans="1:9" ht="15">
      <c r="A220" s="28" t="s">
        <v>12</v>
      </c>
      <c r="B220" s="41">
        <v>0</v>
      </c>
      <c r="C220" s="41">
        <v>0</v>
      </c>
      <c r="D220" s="41">
        <v>0</v>
      </c>
      <c r="E220" s="41">
        <v>0.3612700954266681</v>
      </c>
      <c r="F220" s="457"/>
      <c r="G220" s="41">
        <v>0</v>
      </c>
      <c r="H220" s="42">
        <v>0</v>
      </c>
      <c r="I220" s="43">
        <f t="shared" si="39"/>
        <v>0.3612700954266681</v>
      </c>
    </row>
    <row r="221" spans="1:9" ht="15">
      <c r="A221" s="29" t="s">
        <v>13</v>
      </c>
      <c r="B221" s="44">
        <v>0</v>
      </c>
      <c r="C221" s="44">
        <v>0</v>
      </c>
      <c r="D221" s="44">
        <v>0</v>
      </c>
      <c r="E221" s="44">
        <v>0</v>
      </c>
      <c r="F221" s="457"/>
      <c r="G221" s="44">
        <v>0</v>
      </c>
      <c r="H221" s="45">
        <v>0</v>
      </c>
      <c r="I221" s="40">
        <f t="shared" si="39"/>
        <v>0</v>
      </c>
    </row>
    <row r="222" spans="1:9" ht="15">
      <c r="A222" s="28" t="s">
        <v>14</v>
      </c>
      <c r="B222" s="41">
        <v>0</v>
      </c>
      <c r="C222" s="41">
        <v>0</v>
      </c>
      <c r="D222" s="41">
        <v>0</v>
      </c>
      <c r="E222" s="41">
        <v>2.2383173269944879E-4</v>
      </c>
      <c r="F222" s="457"/>
      <c r="G222" s="41">
        <v>0</v>
      </c>
      <c r="H222" s="42">
        <v>0</v>
      </c>
      <c r="I222" s="43">
        <f t="shared" si="39"/>
        <v>2.2383173269944879E-4</v>
      </c>
    </row>
    <row r="223" spans="1:9" ht="15">
      <c r="A223" s="29" t="s">
        <v>15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9"/>
        <v>0</v>
      </c>
    </row>
    <row r="224" spans="1:9" ht="15">
      <c r="A224" s="28" t="s">
        <v>16</v>
      </c>
      <c r="B224" s="41">
        <v>0</v>
      </c>
      <c r="C224" s="41">
        <v>0</v>
      </c>
      <c r="D224" s="41">
        <v>14</v>
      </c>
      <c r="E224" s="41">
        <v>0</v>
      </c>
      <c r="F224" s="457"/>
      <c r="G224" s="41">
        <v>0</v>
      </c>
      <c r="H224" s="42">
        <v>0</v>
      </c>
      <c r="I224" s="43">
        <f t="shared" si="39"/>
        <v>14</v>
      </c>
    </row>
    <row r="225" spans="1:9" ht="15">
      <c r="A225" s="29" t="s">
        <v>17</v>
      </c>
      <c r="B225" s="44">
        <v>17.213686341517771</v>
      </c>
      <c r="C225" s="44">
        <v>0</v>
      </c>
      <c r="D225" s="44">
        <v>68.182807102262174</v>
      </c>
      <c r="E225" s="44">
        <v>3.6035065562200508</v>
      </c>
      <c r="F225" s="457"/>
      <c r="G225" s="44">
        <v>0</v>
      </c>
      <c r="H225" s="45">
        <v>0</v>
      </c>
      <c r="I225" s="40">
        <f t="shared" si="39"/>
        <v>89</v>
      </c>
    </row>
    <row r="226" spans="1:9" ht="15">
      <c r="A226" s="28" t="s">
        <v>18</v>
      </c>
      <c r="B226" s="41">
        <v>0</v>
      </c>
      <c r="C226" s="41">
        <v>0</v>
      </c>
      <c r="D226" s="41">
        <v>0</v>
      </c>
      <c r="E226" s="41">
        <v>0</v>
      </c>
      <c r="F226" s="457"/>
      <c r="G226" s="41">
        <v>0</v>
      </c>
      <c r="H226" s="42">
        <v>0</v>
      </c>
      <c r="I226" s="43">
        <f t="shared" si="39"/>
        <v>0</v>
      </c>
    </row>
    <row r="227" spans="1:9" ht="15">
      <c r="A227" s="29" t="s">
        <v>139</v>
      </c>
      <c r="B227" s="44">
        <v>6.7809721958646074</v>
      </c>
      <c r="C227" s="44">
        <v>0</v>
      </c>
      <c r="D227" s="44">
        <v>3.2019973417252414</v>
      </c>
      <c r="E227" s="44">
        <v>7.017030462410152</v>
      </c>
      <c r="F227" s="457"/>
      <c r="G227" s="44">
        <v>0</v>
      </c>
      <c r="H227" s="45">
        <v>0</v>
      </c>
      <c r="I227" s="40">
        <f t="shared" si="39"/>
        <v>17</v>
      </c>
    </row>
    <row r="228" spans="1:9" ht="15">
      <c r="A228" s="28" t="s">
        <v>19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9"/>
        <v>0</v>
      </c>
    </row>
    <row r="229" spans="1:9" ht="15">
      <c r="A229" s="29" t="s">
        <v>20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9"/>
        <v>0</v>
      </c>
    </row>
    <row r="230" spans="1:9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9"/>
        <v>0</v>
      </c>
    </row>
    <row r="231" spans="1:9" ht="15">
      <c r="A231" s="30" t="s">
        <v>56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9"/>
        <v>0</v>
      </c>
    </row>
    <row r="232" spans="1:9" ht="15">
      <c r="A232" s="28" t="s">
        <v>22</v>
      </c>
      <c r="B232" s="41">
        <v>0</v>
      </c>
      <c r="C232" s="41">
        <v>0</v>
      </c>
      <c r="D232" s="41">
        <v>0</v>
      </c>
      <c r="E232" s="41">
        <v>0</v>
      </c>
      <c r="F232" s="457"/>
      <c r="G232" s="41">
        <v>0</v>
      </c>
      <c r="H232" s="42">
        <v>0</v>
      </c>
      <c r="I232" s="43">
        <f t="shared" si="39"/>
        <v>0</v>
      </c>
    </row>
    <row r="233" spans="1:9" ht="15">
      <c r="A233" s="30" t="s">
        <v>23</v>
      </c>
      <c r="B233" s="44">
        <v>0</v>
      </c>
      <c r="C233" s="44">
        <v>0</v>
      </c>
      <c r="D233" s="44">
        <v>0</v>
      </c>
      <c r="E233" s="44">
        <v>0</v>
      </c>
      <c r="F233" s="457"/>
      <c r="G233" s="44">
        <v>0</v>
      </c>
      <c r="H233" s="45">
        <v>0</v>
      </c>
      <c r="I233" s="40">
        <f t="shared" si="39"/>
        <v>0</v>
      </c>
    </row>
    <row r="234" spans="1:9" ht="15">
      <c r="A234" s="28" t="s">
        <v>24</v>
      </c>
      <c r="B234" s="41">
        <v>0.29846715825297787</v>
      </c>
      <c r="C234" s="41">
        <v>0</v>
      </c>
      <c r="D234" s="41">
        <v>6.8732841747022114E-2</v>
      </c>
      <c r="E234" s="41">
        <v>0</v>
      </c>
      <c r="F234" s="457"/>
      <c r="G234" s="41">
        <v>0</v>
      </c>
      <c r="H234" s="42">
        <v>0</v>
      </c>
      <c r="I234" s="43">
        <f t="shared" si="39"/>
        <v>0.36719999999999997</v>
      </c>
    </row>
    <row r="235" spans="1:9" ht="15.75" thickBot="1">
      <c r="A235" s="30" t="s">
        <v>25</v>
      </c>
      <c r="B235" s="44">
        <v>3.8823723857461405</v>
      </c>
      <c r="C235" s="44">
        <v>0</v>
      </c>
      <c r="D235" s="44">
        <v>14.305687411760628</v>
      </c>
      <c r="E235" s="44">
        <v>10.595776297739762</v>
      </c>
      <c r="F235" s="458"/>
      <c r="G235" s="44">
        <v>3.1991316683547519</v>
      </c>
      <c r="H235" s="45">
        <v>0.37383223639871682</v>
      </c>
      <c r="I235" s="40">
        <f t="shared" si="39"/>
        <v>32.3568</v>
      </c>
    </row>
    <row r="236" spans="1:9" ht="15">
      <c r="A236" s="31" t="s">
        <v>26</v>
      </c>
      <c r="B236" s="46">
        <f>SUM(B215:B235)</f>
        <v>28.175498081381498</v>
      </c>
      <c r="C236" s="46">
        <f t="shared" ref="C236:I236" si="40">SUM(C215:C235)</f>
        <v>0</v>
      </c>
      <c r="D236" s="46">
        <f t="shared" si="40"/>
        <v>99.759224697495071</v>
      </c>
      <c r="E236" s="46">
        <f t="shared" si="40"/>
        <v>21.577807243529335</v>
      </c>
      <c r="F236" s="46">
        <f t="shared" si="40"/>
        <v>0</v>
      </c>
      <c r="G236" s="46">
        <f t="shared" si="40"/>
        <v>3.1991316683547519</v>
      </c>
      <c r="H236" s="47">
        <f t="shared" si="40"/>
        <v>0.37383223639871682</v>
      </c>
      <c r="I236" s="48">
        <f t="shared" si="40"/>
        <v>153.08549392715938</v>
      </c>
    </row>
    <row r="237" spans="1:9" ht="15" thickBot="1">
      <c r="A237" s="32" t="s">
        <v>83</v>
      </c>
      <c r="B237" s="49">
        <f>B236/$I236</f>
        <v>0.18405073765374444</v>
      </c>
      <c r="C237" s="49">
        <f t="shared" ref="C237:I237" si="41">C236/$I236</f>
        <v>0</v>
      </c>
      <c r="D237" s="49">
        <f t="shared" si="41"/>
        <v>0.65165694108784844</v>
      </c>
      <c r="E237" s="49">
        <f t="shared" si="41"/>
        <v>0.14095265782528302</v>
      </c>
      <c r="F237" s="49">
        <f t="shared" si="41"/>
        <v>0</v>
      </c>
      <c r="G237" s="49">
        <f t="shared" si="41"/>
        <v>2.0897680023666723E-2</v>
      </c>
      <c r="H237" s="49">
        <f t="shared" si="41"/>
        <v>2.4419834094574133E-3</v>
      </c>
      <c r="I237" s="50">
        <f t="shared" si="41"/>
        <v>1</v>
      </c>
    </row>
    <row r="238" spans="1:9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9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9</v>
      </c>
      <c r="E241" s="38">
        <v>0</v>
      </c>
      <c r="F241" s="456"/>
      <c r="G241" s="38">
        <v>0</v>
      </c>
      <c r="H241" s="39">
        <v>0</v>
      </c>
      <c r="I241" s="40">
        <f>SUM(B241:H241)</f>
        <v>9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2">SUM(B242:H242)</f>
        <v>0</v>
      </c>
    </row>
    <row r="243" spans="1:9" ht="15">
      <c r="A243" s="29" t="s">
        <v>9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2"/>
        <v>0</v>
      </c>
    </row>
    <row r="244" spans="1:9" ht="15">
      <c r="A244" s="28" t="s">
        <v>10</v>
      </c>
      <c r="B244" s="41">
        <v>0</v>
      </c>
      <c r="C244" s="41">
        <v>0</v>
      </c>
      <c r="D244" s="41">
        <v>3</v>
      </c>
      <c r="E244" s="41">
        <v>0</v>
      </c>
      <c r="F244" s="457"/>
      <c r="G244" s="41">
        <v>0</v>
      </c>
      <c r="H244" s="42">
        <v>0</v>
      </c>
      <c r="I244" s="43">
        <f t="shared" si="42"/>
        <v>3</v>
      </c>
    </row>
    <row r="245" spans="1:9" ht="15">
      <c r="A245" s="29" t="s">
        <v>11</v>
      </c>
      <c r="B245" s="44">
        <v>0</v>
      </c>
      <c r="C245" s="44">
        <v>0</v>
      </c>
      <c r="D245" s="44">
        <v>0</v>
      </c>
      <c r="E245" s="44">
        <v>0</v>
      </c>
      <c r="F245" s="457"/>
      <c r="G245" s="44">
        <v>0</v>
      </c>
      <c r="H245" s="45">
        <v>0</v>
      </c>
      <c r="I245" s="40">
        <f t="shared" si="42"/>
        <v>0</v>
      </c>
    </row>
    <row r="246" spans="1:9" ht="15">
      <c r="A246" s="28" t="s">
        <v>12</v>
      </c>
      <c r="B246" s="41">
        <v>0</v>
      </c>
      <c r="C246" s="41">
        <v>0</v>
      </c>
      <c r="D246" s="41">
        <v>0</v>
      </c>
      <c r="E246" s="41">
        <v>7.9824677585741285E-2</v>
      </c>
      <c r="F246" s="457"/>
      <c r="G246" s="41">
        <v>0</v>
      </c>
      <c r="H246" s="42">
        <v>0</v>
      </c>
      <c r="I246" s="43">
        <f t="shared" si="42"/>
        <v>7.9824677585741285E-2</v>
      </c>
    </row>
    <row r="247" spans="1:9" ht="15">
      <c r="A247" s="29" t="s">
        <v>13</v>
      </c>
      <c r="B247" s="44">
        <v>0</v>
      </c>
      <c r="C247" s="44">
        <v>0</v>
      </c>
      <c r="D247" s="44">
        <v>0</v>
      </c>
      <c r="E247" s="44">
        <v>0</v>
      </c>
      <c r="F247" s="457"/>
      <c r="G247" s="44">
        <v>0</v>
      </c>
      <c r="H247" s="45">
        <v>0</v>
      </c>
      <c r="I247" s="40">
        <f t="shared" si="42"/>
        <v>0</v>
      </c>
    </row>
    <row r="248" spans="1:9" ht="15">
      <c r="A248" s="28" t="s">
        <v>14</v>
      </c>
      <c r="B248" s="41">
        <v>0</v>
      </c>
      <c r="C248" s="41">
        <v>0</v>
      </c>
      <c r="D248" s="41">
        <v>0</v>
      </c>
      <c r="E248" s="41">
        <v>0.49015847958433201</v>
      </c>
      <c r="F248" s="457"/>
      <c r="G248" s="41">
        <v>0</v>
      </c>
      <c r="H248" s="42">
        <v>0</v>
      </c>
      <c r="I248" s="43">
        <f t="shared" si="42"/>
        <v>0.49015847958433201</v>
      </c>
    </row>
    <row r="249" spans="1:9" ht="15">
      <c r="A249" s="29" t="s">
        <v>15</v>
      </c>
      <c r="B249" s="44">
        <v>17.041347668387779</v>
      </c>
      <c r="C249" s="44">
        <v>3.7314677076952858E-2</v>
      </c>
      <c r="D249" s="44">
        <v>9.0721376545352665</v>
      </c>
      <c r="E249" s="44">
        <v>0</v>
      </c>
      <c r="F249" s="457"/>
      <c r="G249" s="44">
        <v>0</v>
      </c>
      <c r="H249" s="45">
        <v>0</v>
      </c>
      <c r="I249" s="40">
        <f t="shared" si="42"/>
        <v>26.150799999999997</v>
      </c>
    </row>
    <row r="250" spans="1:9" ht="15">
      <c r="A250" s="28" t="s">
        <v>16</v>
      </c>
      <c r="B250" s="41">
        <v>224.81966633232048</v>
      </c>
      <c r="C250" s="41">
        <v>1.1324574146172712E-3</v>
      </c>
      <c r="D250" s="41">
        <v>63.179201210264921</v>
      </c>
      <c r="E250" s="41">
        <v>0</v>
      </c>
      <c r="F250" s="457"/>
      <c r="G250" s="41">
        <v>0</v>
      </c>
      <c r="H250" s="42">
        <v>0</v>
      </c>
      <c r="I250" s="43">
        <f t="shared" si="42"/>
        <v>288</v>
      </c>
    </row>
    <row r="251" spans="1:9" ht="15">
      <c r="A251" s="29" t="s">
        <v>17</v>
      </c>
      <c r="B251" s="44">
        <v>15.215953785030649</v>
      </c>
      <c r="C251" s="44">
        <v>0</v>
      </c>
      <c r="D251" s="44">
        <v>36.953263600004703</v>
      </c>
      <c r="E251" s="44">
        <v>0.830782614964647</v>
      </c>
      <c r="F251" s="457"/>
      <c r="G251" s="44">
        <v>0</v>
      </c>
      <c r="H251" s="45">
        <v>0</v>
      </c>
      <c r="I251" s="40">
        <f t="shared" si="42"/>
        <v>53</v>
      </c>
    </row>
    <row r="252" spans="1:9" ht="15">
      <c r="A252" s="28" t="s">
        <v>18</v>
      </c>
      <c r="B252" s="41">
        <v>0</v>
      </c>
      <c r="C252" s="41">
        <v>0</v>
      </c>
      <c r="D252" s="41">
        <v>0</v>
      </c>
      <c r="E252" s="41">
        <v>0</v>
      </c>
      <c r="F252" s="457"/>
      <c r="G252" s="41">
        <v>0</v>
      </c>
      <c r="H252" s="42">
        <v>0</v>
      </c>
      <c r="I252" s="43">
        <f t="shared" si="42"/>
        <v>0</v>
      </c>
    </row>
    <row r="253" spans="1:9" ht="15">
      <c r="A253" s="29" t="s">
        <v>139</v>
      </c>
      <c r="B253" s="44">
        <v>153.46341697554138</v>
      </c>
      <c r="C253" s="44">
        <v>10.440028811032537</v>
      </c>
      <c r="D253" s="44">
        <v>140.09655421342606</v>
      </c>
      <c r="E253" s="44">
        <v>0</v>
      </c>
      <c r="F253" s="457"/>
      <c r="G253" s="44">
        <v>0</v>
      </c>
      <c r="H253" s="45">
        <v>0</v>
      </c>
      <c r="I253" s="40">
        <f t="shared" si="42"/>
        <v>304</v>
      </c>
    </row>
    <row r="254" spans="1:9" ht="15">
      <c r="A254" s="28" t="s">
        <v>19</v>
      </c>
      <c r="B254" s="41">
        <v>0</v>
      </c>
      <c r="C254" s="41">
        <v>0</v>
      </c>
      <c r="D254" s="41">
        <v>0</v>
      </c>
      <c r="E254" s="41">
        <v>0</v>
      </c>
      <c r="F254" s="457"/>
      <c r="G254" s="41">
        <v>0</v>
      </c>
      <c r="H254" s="42">
        <v>0</v>
      </c>
      <c r="I254" s="43">
        <f t="shared" si="42"/>
        <v>0</v>
      </c>
    </row>
    <row r="255" spans="1:9" ht="15">
      <c r="A255" s="29" t="s">
        <v>20</v>
      </c>
      <c r="B255" s="44">
        <v>0</v>
      </c>
      <c r="C255" s="44">
        <v>0</v>
      </c>
      <c r="D255" s="44">
        <v>0</v>
      </c>
      <c r="E255" s="44">
        <v>0</v>
      </c>
      <c r="F255" s="457"/>
      <c r="G255" s="44">
        <v>0</v>
      </c>
      <c r="H255" s="45">
        <v>0</v>
      </c>
      <c r="I255" s="40">
        <f t="shared" si="42"/>
        <v>0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2"/>
        <v>0</v>
      </c>
    </row>
    <row r="257" spans="1:9" ht="15">
      <c r="A257" s="30" t="s">
        <v>56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2"/>
        <v>0</v>
      </c>
    </row>
    <row r="258" spans="1:9" ht="15">
      <c r="A258" s="28" t="s">
        <v>22</v>
      </c>
      <c r="B258" s="41">
        <v>0</v>
      </c>
      <c r="C258" s="41">
        <v>0</v>
      </c>
      <c r="D258" s="41">
        <v>0</v>
      </c>
      <c r="E258" s="41">
        <v>0</v>
      </c>
      <c r="F258" s="457"/>
      <c r="G258" s="41">
        <v>0</v>
      </c>
      <c r="H258" s="42">
        <v>0</v>
      </c>
      <c r="I258" s="43">
        <f t="shared" si="42"/>
        <v>0</v>
      </c>
    </row>
    <row r="259" spans="1:9" ht="15">
      <c r="A259" s="30" t="s">
        <v>23</v>
      </c>
      <c r="B259" s="44">
        <v>0</v>
      </c>
      <c r="C259" s="44">
        <v>0</v>
      </c>
      <c r="D259" s="44">
        <v>0</v>
      </c>
      <c r="E259" s="44">
        <v>0</v>
      </c>
      <c r="F259" s="457"/>
      <c r="G259" s="44">
        <v>0</v>
      </c>
      <c r="H259" s="45">
        <v>0</v>
      </c>
      <c r="I259" s="40">
        <f t="shared" si="42"/>
        <v>0</v>
      </c>
    </row>
    <row r="260" spans="1:9" ht="15">
      <c r="A260" s="28" t="s">
        <v>24</v>
      </c>
      <c r="B260" s="41">
        <v>11.76291627180921</v>
      </c>
      <c r="C260" s="41">
        <v>0</v>
      </c>
      <c r="D260" s="41">
        <v>0.2106837281907919</v>
      </c>
      <c r="E260" s="41">
        <v>0</v>
      </c>
      <c r="F260" s="457"/>
      <c r="G260" s="41">
        <v>0</v>
      </c>
      <c r="H260" s="42">
        <v>0</v>
      </c>
      <c r="I260" s="43">
        <f t="shared" si="42"/>
        <v>11.973600000000003</v>
      </c>
    </row>
    <row r="261" spans="1:9" ht="15.75" thickBot="1">
      <c r="A261" s="30" t="s">
        <v>25</v>
      </c>
      <c r="B261" s="44">
        <v>7.2207525490344171</v>
      </c>
      <c r="C261" s="44">
        <v>1.7669607385068408E-2</v>
      </c>
      <c r="D261" s="44">
        <v>113.64771845810047</v>
      </c>
      <c r="E261" s="44">
        <v>71.884548227473388</v>
      </c>
      <c r="F261" s="458"/>
      <c r="G261" s="44">
        <v>138.09204091449504</v>
      </c>
      <c r="H261" s="45">
        <v>3.5736702435116614</v>
      </c>
      <c r="I261" s="40">
        <f t="shared" si="42"/>
        <v>334.43640000000011</v>
      </c>
    </row>
    <row r="262" spans="1:9" ht="15">
      <c r="A262" s="31" t="s">
        <v>26</v>
      </c>
      <c r="B262" s="46">
        <f>SUM(B241:B261)</f>
        <v>429.52405358212394</v>
      </c>
      <c r="C262" s="46">
        <f t="shared" ref="C262:I262" si="43">SUM(C241:C261)</f>
        <v>10.496145552909175</v>
      </c>
      <c r="D262" s="46">
        <f t="shared" si="43"/>
        <v>375.15955886452224</v>
      </c>
      <c r="E262" s="46">
        <f t="shared" si="43"/>
        <v>73.285313999608107</v>
      </c>
      <c r="F262" s="46">
        <f t="shared" si="43"/>
        <v>0</v>
      </c>
      <c r="G262" s="46">
        <f t="shared" si="43"/>
        <v>138.09204091449504</v>
      </c>
      <c r="H262" s="47">
        <f t="shared" si="43"/>
        <v>3.5736702435116614</v>
      </c>
      <c r="I262" s="48">
        <f t="shared" si="43"/>
        <v>1030.1307831571701</v>
      </c>
    </row>
    <row r="263" spans="1:9" ht="15" thickBot="1">
      <c r="A263" s="32" t="s">
        <v>83</v>
      </c>
      <c r="B263" s="49">
        <f>B262/$I262</f>
        <v>0.41696070111186084</v>
      </c>
      <c r="C263" s="49">
        <f t="shared" ref="C263:I263" si="44">C262/$I262</f>
        <v>1.0189138820548912E-2</v>
      </c>
      <c r="D263" s="49">
        <f t="shared" si="44"/>
        <v>0.36418633924784194</v>
      </c>
      <c r="E263" s="49">
        <f t="shared" si="44"/>
        <v>7.1141757141749987E-2</v>
      </c>
      <c r="F263" s="49">
        <f t="shared" si="44"/>
        <v>0</v>
      </c>
      <c r="G263" s="49">
        <f t="shared" si="44"/>
        <v>0.13405292140796646</v>
      </c>
      <c r="H263" s="49">
        <f t="shared" si="44"/>
        <v>3.4691422700319557E-3</v>
      </c>
      <c r="I263" s="50">
        <f t="shared" si="44"/>
        <v>1</v>
      </c>
    </row>
    <row r="264" spans="1:9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9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9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9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5">SUM(B268:H268)</f>
        <v>0</v>
      </c>
    </row>
    <row r="269" spans="1:9" ht="15">
      <c r="A269" s="29" t="s">
        <v>9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5"/>
        <v>0</v>
      </c>
    </row>
    <row r="270" spans="1:9" ht="15">
      <c r="A270" s="28" t="s">
        <v>10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5"/>
        <v>0</v>
      </c>
    </row>
    <row r="271" spans="1:9" ht="15">
      <c r="A271" s="29" t="s">
        <v>11</v>
      </c>
      <c r="B271" s="44">
        <v>0</v>
      </c>
      <c r="C271" s="44">
        <v>0</v>
      </c>
      <c r="D271" s="44">
        <v>0</v>
      </c>
      <c r="E271" s="44">
        <v>0</v>
      </c>
      <c r="F271" s="457"/>
      <c r="G271" s="44">
        <v>0</v>
      </c>
      <c r="H271" s="45">
        <v>0</v>
      </c>
      <c r="I271" s="40">
        <f t="shared" si="45"/>
        <v>0</v>
      </c>
    </row>
    <row r="272" spans="1:9" ht="15">
      <c r="A272" s="28" t="s">
        <v>12</v>
      </c>
      <c r="B272" s="41">
        <v>9.4728809063981953E-5</v>
      </c>
      <c r="C272" s="41">
        <v>0</v>
      </c>
      <c r="D272" s="41">
        <v>0</v>
      </c>
      <c r="E272" s="41">
        <v>1.1240239061184555E-2</v>
      </c>
      <c r="F272" s="457"/>
      <c r="G272" s="41">
        <v>0</v>
      </c>
      <c r="H272" s="42">
        <v>0</v>
      </c>
      <c r="I272" s="43">
        <f t="shared" si="45"/>
        <v>1.1334967870248536E-2</v>
      </c>
    </row>
    <row r="273" spans="1:9" ht="15">
      <c r="A273" s="29" t="s">
        <v>13</v>
      </c>
      <c r="B273" s="44">
        <v>0</v>
      </c>
      <c r="C273" s="44">
        <v>0</v>
      </c>
      <c r="D273" s="44">
        <v>0</v>
      </c>
      <c r="E273" s="44">
        <v>0</v>
      </c>
      <c r="F273" s="457"/>
      <c r="G273" s="44">
        <v>0</v>
      </c>
      <c r="H273" s="45">
        <v>0</v>
      </c>
      <c r="I273" s="40">
        <f t="shared" si="45"/>
        <v>0</v>
      </c>
    </row>
    <row r="274" spans="1:9" ht="15">
      <c r="A274" s="28" t="s">
        <v>14</v>
      </c>
      <c r="B274" s="41">
        <v>8.6064017476200521E-5</v>
      </c>
      <c r="C274" s="41">
        <v>0</v>
      </c>
      <c r="D274" s="41">
        <v>0</v>
      </c>
      <c r="E274" s="41">
        <v>10.779500185855797</v>
      </c>
      <c r="F274" s="457"/>
      <c r="G274" s="41">
        <v>0</v>
      </c>
      <c r="H274" s="42">
        <v>0</v>
      </c>
      <c r="I274" s="43">
        <f t="shared" si="45"/>
        <v>10.779586249873272</v>
      </c>
    </row>
    <row r="275" spans="1:9" ht="15">
      <c r="A275" s="29" t="s">
        <v>15</v>
      </c>
      <c r="B275" s="44">
        <v>0.35738886103426931</v>
      </c>
      <c r="C275" s="44">
        <v>1.482440680779709E-2</v>
      </c>
      <c r="D275" s="44">
        <v>1.4681867321579334</v>
      </c>
      <c r="E275" s="44">
        <v>0</v>
      </c>
      <c r="F275" s="457"/>
      <c r="G275" s="44">
        <v>0</v>
      </c>
      <c r="H275" s="45">
        <v>0</v>
      </c>
      <c r="I275" s="40">
        <f t="shared" si="45"/>
        <v>1.8403999999999998</v>
      </c>
    </row>
    <row r="276" spans="1:9" ht="15">
      <c r="A276" s="28" t="s">
        <v>16</v>
      </c>
      <c r="B276" s="41">
        <v>0.7397793246570763</v>
      </c>
      <c r="C276" s="41">
        <v>0.83303279603374247</v>
      </c>
      <c r="D276" s="41">
        <v>0.42718787930918123</v>
      </c>
      <c r="E276" s="41">
        <v>0</v>
      </c>
      <c r="F276" s="457"/>
      <c r="G276" s="41">
        <v>0</v>
      </c>
      <c r="H276" s="42">
        <v>0</v>
      </c>
      <c r="I276" s="43">
        <f t="shared" si="45"/>
        <v>2</v>
      </c>
    </row>
    <row r="277" spans="1:9" ht="15">
      <c r="A277" s="29" t="s">
        <v>17</v>
      </c>
      <c r="B277" s="44">
        <v>0</v>
      </c>
      <c r="C277" s="44">
        <v>0</v>
      </c>
      <c r="D277" s="44">
        <v>0</v>
      </c>
      <c r="E277" s="44">
        <v>0</v>
      </c>
      <c r="F277" s="457"/>
      <c r="G277" s="44">
        <v>0</v>
      </c>
      <c r="H277" s="45">
        <v>0</v>
      </c>
      <c r="I277" s="40">
        <f t="shared" si="45"/>
        <v>0</v>
      </c>
    </row>
    <row r="278" spans="1:9" ht="15">
      <c r="A278" s="28" t="s">
        <v>18</v>
      </c>
      <c r="B278" s="41">
        <v>0</v>
      </c>
      <c r="C278" s="41">
        <v>0</v>
      </c>
      <c r="D278" s="41">
        <v>0</v>
      </c>
      <c r="E278" s="41">
        <v>0</v>
      </c>
      <c r="F278" s="457"/>
      <c r="G278" s="41">
        <v>0</v>
      </c>
      <c r="H278" s="42">
        <v>0</v>
      </c>
      <c r="I278" s="43">
        <f t="shared" si="45"/>
        <v>0</v>
      </c>
    </row>
    <row r="279" spans="1:9" ht="15">
      <c r="A279" s="29" t="s">
        <v>139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5"/>
        <v>0</v>
      </c>
    </row>
    <row r="280" spans="1:9" ht="15">
      <c r="A280" s="28" t="s">
        <v>19</v>
      </c>
      <c r="B280" s="41">
        <v>0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5"/>
        <v>0</v>
      </c>
    </row>
    <row r="281" spans="1:9" ht="15">
      <c r="A281" s="29" t="s">
        <v>20</v>
      </c>
      <c r="B281" s="44">
        <v>0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5"/>
        <v>0</v>
      </c>
    </row>
    <row r="282" spans="1:9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5"/>
        <v>0</v>
      </c>
    </row>
    <row r="283" spans="1:9" ht="15">
      <c r="A283" s="30" t="s">
        <v>56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5"/>
        <v>0</v>
      </c>
    </row>
    <row r="284" spans="1:9" ht="15">
      <c r="A284" s="28" t="s">
        <v>22</v>
      </c>
      <c r="B284" s="41">
        <v>0</v>
      </c>
      <c r="C284" s="41">
        <v>0</v>
      </c>
      <c r="D284" s="41">
        <v>0</v>
      </c>
      <c r="E284" s="41">
        <v>0</v>
      </c>
      <c r="F284" s="457"/>
      <c r="G284" s="41">
        <v>0</v>
      </c>
      <c r="H284" s="42">
        <v>0</v>
      </c>
      <c r="I284" s="43">
        <f t="shared" si="45"/>
        <v>0</v>
      </c>
    </row>
    <row r="285" spans="1:9" ht="15">
      <c r="A285" s="30" t="s">
        <v>23</v>
      </c>
      <c r="B285" s="44">
        <v>0</v>
      </c>
      <c r="C285" s="44">
        <v>0</v>
      </c>
      <c r="D285" s="44">
        <v>0</v>
      </c>
      <c r="E285" s="44">
        <v>0</v>
      </c>
      <c r="F285" s="457"/>
      <c r="G285" s="44">
        <v>0</v>
      </c>
      <c r="H285" s="45">
        <v>0</v>
      </c>
      <c r="I285" s="40">
        <f t="shared" si="45"/>
        <v>0</v>
      </c>
    </row>
    <row r="286" spans="1:9" ht="15">
      <c r="A286" s="28" t="s">
        <v>24</v>
      </c>
      <c r="B286" s="41">
        <v>0</v>
      </c>
      <c r="C286" s="41">
        <v>0</v>
      </c>
      <c r="D286" s="41">
        <v>0</v>
      </c>
      <c r="E286" s="41">
        <v>0</v>
      </c>
      <c r="F286" s="457"/>
      <c r="G286" s="41">
        <v>0</v>
      </c>
      <c r="H286" s="42">
        <v>0</v>
      </c>
      <c r="I286" s="43">
        <f t="shared" si="45"/>
        <v>0</v>
      </c>
    </row>
    <row r="287" spans="1:9" ht="15.75" thickBot="1">
      <c r="A287" s="30" t="s">
        <v>25</v>
      </c>
      <c r="B287" s="44">
        <v>1.2469747723750415E-2</v>
      </c>
      <c r="C287" s="44">
        <v>0</v>
      </c>
      <c r="D287" s="44">
        <v>33.611384890008473</v>
      </c>
      <c r="E287" s="44">
        <v>7.6935076652592089</v>
      </c>
      <c r="F287" s="458"/>
      <c r="G287" s="44">
        <v>0.62983769700857406</v>
      </c>
      <c r="H287" s="45">
        <v>0</v>
      </c>
      <c r="I287" s="40">
        <f t="shared" si="45"/>
        <v>41.947200000000009</v>
      </c>
    </row>
    <row r="288" spans="1:9" ht="15">
      <c r="A288" s="31" t="s">
        <v>26</v>
      </c>
      <c r="B288" s="46">
        <f>SUM(B267:B287)</f>
        <v>1.1098187262416361</v>
      </c>
      <c r="C288" s="46">
        <f t="shared" ref="C288:I288" si="46">SUM(C267:C287)</f>
        <v>0.84785720284153954</v>
      </c>
      <c r="D288" s="46">
        <f t="shared" si="46"/>
        <v>35.506759501475585</v>
      </c>
      <c r="E288" s="46">
        <f t="shared" si="46"/>
        <v>18.484248090176191</v>
      </c>
      <c r="F288" s="46">
        <f t="shared" si="46"/>
        <v>0</v>
      </c>
      <c r="G288" s="46">
        <f t="shared" si="46"/>
        <v>0.62983769700857406</v>
      </c>
      <c r="H288" s="47">
        <f t="shared" si="46"/>
        <v>0</v>
      </c>
      <c r="I288" s="48">
        <f t="shared" si="46"/>
        <v>56.578521217743528</v>
      </c>
    </row>
    <row r="289" spans="1:9" ht="15" thickBot="1">
      <c r="A289" s="32" t="s">
        <v>83</v>
      </c>
      <c r="B289" s="49">
        <f>B288/$I288</f>
        <v>1.9615548486509173E-2</v>
      </c>
      <c r="C289" s="49">
        <f t="shared" ref="C289:I289" si="47">C288/$I288</f>
        <v>1.4985495990228248E-2</v>
      </c>
      <c r="D289" s="49">
        <f t="shared" si="47"/>
        <v>0.62756605752962569</v>
      </c>
      <c r="E289" s="49">
        <f t="shared" si="47"/>
        <v>0.32670079903713295</v>
      </c>
      <c r="F289" s="49">
        <f t="shared" si="47"/>
        <v>0</v>
      </c>
      <c r="G289" s="49">
        <f t="shared" si="47"/>
        <v>1.1132098956503857E-2</v>
      </c>
      <c r="H289" s="49">
        <f t="shared" si="47"/>
        <v>0</v>
      </c>
      <c r="I289" s="50">
        <f t="shared" si="47"/>
        <v>1</v>
      </c>
    </row>
    <row r="290" spans="1:9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9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9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9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8">SUM(B294:H294)</f>
        <v>0</v>
      </c>
    </row>
    <row r="295" spans="1:9" ht="15">
      <c r="A295" s="29" t="s">
        <v>9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8"/>
        <v>0</v>
      </c>
    </row>
    <row r="296" spans="1:9" ht="15">
      <c r="A296" s="28" t="s">
        <v>10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8"/>
        <v>0</v>
      </c>
    </row>
    <row r="297" spans="1:9" ht="15">
      <c r="A297" s="29" t="s">
        <v>11</v>
      </c>
      <c r="B297" s="44">
        <v>0</v>
      </c>
      <c r="C297" s="44">
        <v>0</v>
      </c>
      <c r="D297" s="44">
        <v>0</v>
      </c>
      <c r="E297" s="44">
        <v>0</v>
      </c>
      <c r="F297" s="457"/>
      <c r="G297" s="44">
        <v>0</v>
      </c>
      <c r="H297" s="45">
        <v>0</v>
      </c>
      <c r="I297" s="40">
        <f t="shared" si="48"/>
        <v>0</v>
      </c>
    </row>
    <row r="298" spans="1:9" ht="15">
      <c r="A298" s="28" t="s">
        <v>12</v>
      </c>
      <c r="B298" s="41">
        <v>0</v>
      </c>
      <c r="C298" s="41">
        <v>0</v>
      </c>
      <c r="D298" s="41">
        <v>0</v>
      </c>
      <c r="E298" s="41">
        <v>0</v>
      </c>
      <c r="F298" s="457"/>
      <c r="G298" s="41">
        <v>0</v>
      </c>
      <c r="H298" s="42">
        <v>0</v>
      </c>
      <c r="I298" s="43">
        <f t="shared" si="48"/>
        <v>0</v>
      </c>
    </row>
    <row r="299" spans="1:9" ht="15">
      <c r="A299" s="29" t="s">
        <v>13</v>
      </c>
      <c r="B299" s="44">
        <v>0</v>
      </c>
      <c r="C299" s="44">
        <v>0</v>
      </c>
      <c r="D299" s="44">
        <v>0</v>
      </c>
      <c r="E299" s="44">
        <v>0</v>
      </c>
      <c r="F299" s="457"/>
      <c r="G299" s="44">
        <v>0</v>
      </c>
      <c r="H299" s="45">
        <v>0</v>
      </c>
      <c r="I299" s="40">
        <f t="shared" si="48"/>
        <v>0</v>
      </c>
    </row>
    <row r="300" spans="1:9" ht="15">
      <c r="A300" s="28" t="s">
        <v>14</v>
      </c>
      <c r="B300" s="41">
        <v>0</v>
      </c>
      <c r="C300" s="41">
        <v>0</v>
      </c>
      <c r="D300" s="41">
        <v>0</v>
      </c>
      <c r="E300" s="41">
        <v>0.2757948943373224</v>
      </c>
      <c r="F300" s="457"/>
      <c r="G300" s="41">
        <v>0</v>
      </c>
      <c r="H300" s="42">
        <v>0</v>
      </c>
      <c r="I300" s="43">
        <f t="shared" si="48"/>
        <v>0.2757948943373224</v>
      </c>
    </row>
    <row r="301" spans="1:9" ht="15">
      <c r="A301" s="29" t="s">
        <v>15</v>
      </c>
      <c r="B301" s="44">
        <v>4.02509347388128</v>
      </c>
      <c r="C301" s="44">
        <v>0.59730652611871959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8"/>
        <v>4.6223999999999998</v>
      </c>
    </row>
    <row r="302" spans="1:9" ht="15">
      <c r="A302" s="28" t="s">
        <v>16</v>
      </c>
      <c r="B302" s="41">
        <v>66.442522085704709</v>
      </c>
      <c r="C302" s="41">
        <v>303.21582937274269</v>
      </c>
      <c r="D302" s="41">
        <v>15.341648541552647</v>
      </c>
      <c r="E302" s="41">
        <v>0</v>
      </c>
      <c r="F302" s="457"/>
      <c r="G302" s="41">
        <v>0</v>
      </c>
      <c r="H302" s="42">
        <v>0</v>
      </c>
      <c r="I302" s="43">
        <f t="shared" si="48"/>
        <v>385.00000000000006</v>
      </c>
    </row>
    <row r="303" spans="1:9" ht="15">
      <c r="A303" s="29" t="s">
        <v>17</v>
      </c>
      <c r="B303" s="44">
        <v>6.5995819164855899E-3</v>
      </c>
      <c r="C303" s="44">
        <v>3.6656057838735912</v>
      </c>
      <c r="D303" s="44">
        <v>1.3277946342099225</v>
      </c>
      <c r="E303" s="44">
        <v>0</v>
      </c>
      <c r="F303" s="457"/>
      <c r="G303" s="44">
        <v>0</v>
      </c>
      <c r="H303" s="45">
        <v>0</v>
      </c>
      <c r="I303" s="40">
        <f t="shared" si="48"/>
        <v>4.9999999999999991</v>
      </c>
    </row>
    <row r="304" spans="1:9" ht="15">
      <c r="A304" s="28" t="s">
        <v>18</v>
      </c>
      <c r="B304" s="41">
        <v>0</v>
      </c>
      <c r="C304" s="41">
        <v>0</v>
      </c>
      <c r="D304" s="41">
        <v>0</v>
      </c>
      <c r="E304" s="41">
        <v>0</v>
      </c>
      <c r="F304" s="457"/>
      <c r="G304" s="41">
        <v>0</v>
      </c>
      <c r="H304" s="42">
        <v>0</v>
      </c>
      <c r="I304" s="43">
        <f t="shared" si="48"/>
        <v>0</v>
      </c>
    </row>
    <row r="305" spans="1:9" ht="15">
      <c r="A305" s="29" t="s">
        <v>139</v>
      </c>
      <c r="B305" s="44">
        <v>6.9825057115637348</v>
      </c>
      <c r="C305" s="44">
        <v>160.5529919288665</v>
      </c>
      <c r="D305" s="44">
        <v>13.553187691916236</v>
      </c>
      <c r="E305" s="44">
        <v>0.91131466765351776</v>
      </c>
      <c r="F305" s="457"/>
      <c r="G305" s="44">
        <v>0</v>
      </c>
      <c r="H305" s="45">
        <v>0</v>
      </c>
      <c r="I305" s="40">
        <f t="shared" si="48"/>
        <v>182</v>
      </c>
    </row>
    <row r="306" spans="1:9" ht="15">
      <c r="A306" s="28" t="s">
        <v>19</v>
      </c>
      <c r="B306" s="41">
        <v>0</v>
      </c>
      <c r="C306" s="41">
        <v>0</v>
      </c>
      <c r="D306" s="41">
        <v>0</v>
      </c>
      <c r="E306" s="41">
        <v>0</v>
      </c>
      <c r="F306" s="457"/>
      <c r="G306" s="41">
        <v>0</v>
      </c>
      <c r="H306" s="42">
        <v>0</v>
      </c>
      <c r="I306" s="43">
        <f t="shared" si="48"/>
        <v>0</v>
      </c>
    </row>
    <row r="307" spans="1:9" ht="15">
      <c r="A307" s="29" t="s">
        <v>20</v>
      </c>
      <c r="B307" s="44">
        <v>0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8"/>
        <v>0</v>
      </c>
    </row>
    <row r="308" spans="1:9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8"/>
        <v>0</v>
      </c>
    </row>
    <row r="309" spans="1:9" ht="15">
      <c r="A309" s="30" t="s">
        <v>56</v>
      </c>
      <c r="B309" s="44">
        <v>7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8"/>
        <v>7</v>
      </c>
    </row>
    <row r="310" spans="1:9" ht="15">
      <c r="A310" s="28" t="s">
        <v>22</v>
      </c>
      <c r="B310" s="41">
        <v>0</v>
      </c>
      <c r="C310" s="41">
        <v>0</v>
      </c>
      <c r="D310" s="41">
        <v>0</v>
      </c>
      <c r="E310" s="41">
        <v>0</v>
      </c>
      <c r="F310" s="457"/>
      <c r="G310" s="41">
        <v>0</v>
      </c>
      <c r="H310" s="42">
        <v>0</v>
      </c>
      <c r="I310" s="43">
        <f t="shared" si="48"/>
        <v>0</v>
      </c>
    </row>
    <row r="311" spans="1:9" ht="15">
      <c r="A311" s="30" t="s">
        <v>23</v>
      </c>
      <c r="B311" s="44">
        <v>0</v>
      </c>
      <c r="C311" s="44">
        <v>0</v>
      </c>
      <c r="D311" s="44">
        <v>0</v>
      </c>
      <c r="E311" s="44">
        <v>0</v>
      </c>
      <c r="F311" s="457"/>
      <c r="G311" s="44">
        <v>0</v>
      </c>
      <c r="H311" s="45">
        <v>0</v>
      </c>
      <c r="I311" s="40">
        <f t="shared" si="48"/>
        <v>0</v>
      </c>
    </row>
    <row r="312" spans="1:9" ht="15">
      <c r="A312" s="28" t="s">
        <v>24</v>
      </c>
      <c r="B312" s="41">
        <v>8.3433142091377366E-2</v>
      </c>
      <c r="C312" s="41">
        <v>1.3606737133045774</v>
      </c>
      <c r="D312" s="41">
        <v>0.20469314460404536</v>
      </c>
      <c r="E312" s="41">
        <v>0</v>
      </c>
      <c r="F312" s="457"/>
      <c r="G312" s="41">
        <v>0</v>
      </c>
      <c r="H312" s="42">
        <v>0</v>
      </c>
      <c r="I312" s="43">
        <f t="shared" si="48"/>
        <v>1.6488000000000003</v>
      </c>
    </row>
    <row r="313" spans="1:9" ht="15.75" thickBot="1">
      <c r="A313" s="30" t="s">
        <v>25</v>
      </c>
      <c r="B313" s="44">
        <v>3.030842196190275</v>
      </c>
      <c r="C313" s="44">
        <v>4.9565140803668486</v>
      </c>
      <c r="D313" s="44">
        <v>15.427761903110072</v>
      </c>
      <c r="E313" s="44">
        <v>171.34829128018623</v>
      </c>
      <c r="F313" s="458"/>
      <c r="G313" s="44">
        <v>16.813911532162841</v>
      </c>
      <c r="H313" s="45">
        <v>5.5879007983739293E-2</v>
      </c>
      <c r="I313" s="40">
        <f t="shared" si="48"/>
        <v>211.63320000000002</v>
      </c>
    </row>
    <row r="314" spans="1:9" ht="15">
      <c r="A314" s="31" t="s">
        <v>26</v>
      </c>
      <c r="B314" s="46">
        <f>SUM(B293:B313)</f>
        <v>87.570996191347874</v>
      </c>
      <c r="C314" s="46">
        <f t="shared" ref="C314:I314" si="49">SUM(C293:C313)</f>
        <v>474.3489214052729</v>
      </c>
      <c r="D314" s="46">
        <f t="shared" si="49"/>
        <v>45.855085915392927</v>
      </c>
      <c r="E314" s="46">
        <f t="shared" si="49"/>
        <v>172.53540084217707</v>
      </c>
      <c r="F314" s="46">
        <f t="shared" si="49"/>
        <v>0</v>
      </c>
      <c r="G314" s="46">
        <f t="shared" si="49"/>
        <v>16.813911532162841</v>
      </c>
      <c r="H314" s="47">
        <f t="shared" si="49"/>
        <v>5.5879007983739293E-2</v>
      </c>
      <c r="I314" s="48">
        <f t="shared" si="49"/>
        <v>797.18019489433743</v>
      </c>
    </row>
    <row r="315" spans="1:9" ht="15" thickBot="1">
      <c r="A315" s="32" t="s">
        <v>83</v>
      </c>
      <c r="B315" s="49">
        <f>B314/$I314</f>
        <v>0.10985094305178393</v>
      </c>
      <c r="C315" s="49">
        <f t="shared" ref="C315:I315" si="50">C314/$I314</f>
        <v>0.59503349988285359</v>
      </c>
      <c r="D315" s="49">
        <f t="shared" si="50"/>
        <v>5.7521607045783178E-2</v>
      </c>
      <c r="E315" s="49">
        <f t="shared" si="50"/>
        <v>0.21643212155445712</v>
      </c>
      <c r="F315" s="49">
        <f t="shared" si="50"/>
        <v>0</v>
      </c>
      <c r="G315" s="49">
        <f t="shared" si="50"/>
        <v>2.1091732634415796E-2</v>
      </c>
      <c r="H315" s="49">
        <f t="shared" si="50"/>
        <v>7.0095830706313266E-5</v>
      </c>
      <c r="I315" s="50">
        <f t="shared" si="50"/>
        <v>1</v>
      </c>
    </row>
    <row r="316" spans="1:9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9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9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9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51">SUM(B320:H320)</f>
        <v>0</v>
      </c>
    </row>
    <row r="321" spans="1:9" ht="15">
      <c r="A321" s="29" t="s">
        <v>9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51"/>
        <v>0</v>
      </c>
    </row>
    <row r="322" spans="1:9" ht="15">
      <c r="A322" s="28" t="s">
        <v>10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51"/>
        <v>0</v>
      </c>
    </row>
    <row r="323" spans="1:9" ht="15">
      <c r="A323" s="29" t="s">
        <v>11</v>
      </c>
      <c r="B323" s="44">
        <v>0</v>
      </c>
      <c r="C323" s="44">
        <v>0</v>
      </c>
      <c r="D323" s="44">
        <v>0</v>
      </c>
      <c r="E323" s="44">
        <v>0</v>
      </c>
      <c r="F323" s="457"/>
      <c r="G323" s="44">
        <v>0</v>
      </c>
      <c r="H323" s="45">
        <v>0</v>
      </c>
      <c r="I323" s="40">
        <f t="shared" si="51"/>
        <v>0</v>
      </c>
    </row>
    <row r="324" spans="1:9" ht="15">
      <c r="A324" s="28" t="s">
        <v>12</v>
      </c>
      <c r="B324" s="41">
        <v>9.3612139477963166E-4</v>
      </c>
      <c r="C324" s="41">
        <v>0</v>
      </c>
      <c r="D324" s="41">
        <v>0</v>
      </c>
      <c r="E324" s="41">
        <v>4.5760745483361884E-2</v>
      </c>
      <c r="F324" s="457"/>
      <c r="G324" s="41">
        <v>0</v>
      </c>
      <c r="H324" s="42">
        <v>0</v>
      </c>
      <c r="I324" s="43">
        <f t="shared" si="51"/>
        <v>4.6696866878141514E-2</v>
      </c>
    </row>
    <row r="325" spans="1:9" ht="15">
      <c r="A325" s="29" t="s">
        <v>13</v>
      </c>
      <c r="B325" s="44">
        <v>0</v>
      </c>
      <c r="C325" s="44">
        <v>0</v>
      </c>
      <c r="D325" s="44">
        <v>0</v>
      </c>
      <c r="E325" s="44">
        <v>0</v>
      </c>
      <c r="F325" s="457"/>
      <c r="G325" s="44">
        <v>0</v>
      </c>
      <c r="H325" s="45">
        <v>0</v>
      </c>
      <c r="I325" s="40">
        <f t="shared" si="51"/>
        <v>0</v>
      </c>
    </row>
    <row r="326" spans="1:9" ht="15">
      <c r="A326" s="28" t="s">
        <v>14</v>
      </c>
      <c r="B326" s="41">
        <v>8.5738538052581767E-4</v>
      </c>
      <c r="C326" s="41">
        <v>0.2057647857847387</v>
      </c>
      <c r="D326" s="41">
        <v>0</v>
      </c>
      <c r="E326" s="41">
        <v>1.9613832063512041E-2</v>
      </c>
      <c r="F326" s="457"/>
      <c r="G326" s="41">
        <v>0</v>
      </c>
      <c r="H326" s="42">
        <v>0</v>
      </c>
      <c r="I326" s="43">
        <f t="shared" si="51"/>
        <v>0.22623600322877657</v>
      </c>
    </row>
    <row r="327" spans="1:9" ht="15">
      <c r="A327" s="29" t="s">
        <v>15</v>
      </c>
      <c r="B327" s="44">
        <v>0.14229028496124352</v>
      </c>
      <c r="C327" s="44">
        <v>2.5969097150387563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51"/>
        <v>2.7391999999999999</v>
      </c>
    </row>
    <row r="328" spans="1:9" ht="15">
      <c r="A328" s="28" t="s">
        <v>16</v>
      </c>
      <c r="B328" s="41">
        <v>3.0869800470505027</v>
      </c>
      <c r="C328" s="41">
        <v>33.089718956585479</v>
      </c>
      <c r="D328" s="41">
        <v>3.8233009963640177</v>
      </c>
      <c r="E328" s="41">
        <v>0</v>
      </c>
      <c r="F328" s="457"/>
      <c r="G328" s="41">
        <v>0</v>
      </c>
      <c r="H328" s="42">
        <v>0</v>
      </c>
      <c r="I328" s="43">
        <f t="shared" si="51"/>
        <v>40</v>
      </c>
    </row>
    <row r="329" spans="1:9" ht="15">
      <c r="A329" s="29" t="s">
        <v>17</v>
      </c>
      <c r="B329" s="44">
        <v>0</v>
      </c>
      <c r="C329" s="44">
        <v>0</v>
      </c>
      <c r="D329" s="44">
        <v>0</v>
      </c>
      <c r="E329" s="44">
        <v>0</v>
      </c>
      <c r="F329" s="457"/>
      <c r="G329" s="44">
        <v>0</v>
      </c>
      <c r="H329" s="45">
        <v>0</v>
      </c>
      <c r="I329" s="40">
        <f t="shared" si="51"/>
        <v>0</v>
      </c>
    </row>
    <row r="330" spans="1:9" ht="15">
      <c r="A330" s="28" t="s">
        <v>18</v>
      </c>
      <c r="B330" s="41">
        <v>0</v>
      </c>
      <c r="C330" s="41">
        <v>0</v>
      </c>
      <c r="D330" s="41">
        <v>0</v>
      </c>
      <c r="E330" s="41">
        <v>0</v>
      </c>
      <c r="F330" s="457"/>
      <c r="G330" s="41">
        <v>0</v>
      </c>
      <c r="H330" s="42">
        <v>0</v>
      </c>
      <c r="I330" s="43">
        <f t="shared" si="51"/>
        <v>0</v>
      </c>
    </row>
    <row r="331" spans="1:9" ht="15">
      <c r="A331" s="29" t="s">
        <v>139</v>
      </c>
      <c r="B331" s="44">
        <v>96.468743852822172</v>
      </c>
      <c r="C331" s="44">
        <v>153.66928694280929</v>
      </c>
      <c r="D331" s="44">
        <v>56.546072250990441</v>
      </c>
      <c r="E331" s="44">
        <v>55.315896953378115</v>
      </c>
      <c r="F331" s="457"/>
      <c r="G331" s="44">
        <v>0</v>
      </c>
      <c r="H331" s="45">
        <v>0</v>
      </c>
      <c r="I331" s="40">
        <f t="shared" si="51"/>
        <v>362</v>
      </c>
    </row>
    <row r="332" spans="1:9" ht="15">
      <c r="A332" s="28" t="s">
        <v>19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51"/>
        <v>0</v>
      </c>
    </row>
    <row r="333" spans="1:9" ht="15">
      <c r="A333" s="29" t="s">
        <v>20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51"/>
        <v>0</v>
      </c>
    </row>
    <row r="334" spans="1:9" ht="15">
      <c r="A334" s="28" t="s">
        <v>21</v>
      </c>
      <c r="B334" s="41">
        <v>0.92277055476898673</v>
      </c>
      <c r="C334" s="41">
        <v>49.626418075190792</v>
      </c>
      <c r="D334" s="41">
        <v>15.450811370040222</v>
      </c>
      <c r="E334" s="41">
        <v>0</v>
      </c>
      <c r="F334" s="457"/>
      <c r="G334" s="41">
        <v>0</v>
      </c>
      <c r="H334" s="42">
        <v>0</v>
      </c>
      <c r="I334" s="43">
        <f t="shared" si="51"/>
        <v>66</v>
      </c>
    </row>
    <row r="335" spans="1:9" ht="15">
      <c r="A335" s="30" t="s">
        <v>56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51"/>
        <v>0</v>
      </c>
    </row>
    <row r="336" spans="1:9" ht="15">
      <c r="A336" s="28" t="s">
        <v>22</v>
      </c>
      <c r="B336" s="41">
        <v>0</v>
      </c>
      <c r="C336" s="41">
        <v>0</v>
      </c>
      <c r="D336" s="41">
        <v>0</v>
      </c>
      <c r="E336" s="41">
        <v>0</v>
      </c>
      <c r="F336" s="457"/>
      <c r="G336" s="41">
        <v>0</v>
      </c>
      <c r="H336" s="42">
        <v>0</v>
      </c>
      <c r="I336" s="43">
        <f t="shared" si="51"/>
        <v>0</v>
      </c>
    </row>
    <row r="337" spans="1:9" ht="15">
      <c r="A337" s="30" t="s">
        <v>23</v>
      </c>
      <c r="B337" s="44">
        <v>0</v>
      </c>
      <c r="C337" s="44">
        <v>0</v>
      </c>
      <c r="D337" s="44">
        <v>0</v>
      </c>
      <c r="E337" s="44">
        <v>0</v>
      </c>
      <c r="F337" s="457"/>
      <c r="G337" s="44">
        <v>0</v>
      </c>
      <c r="H337" s="45">
        <v>0</v>
      </c>
      <c r="I337" s="40">
        <f t="shared" si="51"/>
        <v>0</v>
      </c>
    </row>
    <row r="338" spans="1:9" ht="15">
      <c r="A338" s="28" t="s">
        <v>24</v>
      </c>
      <c r="B338" s="41">
        <v>0</v>
      </c>
      <c r="C338" s="41">
        <v>0</v>
      </c>
      <c r="D338" s="41">
        <v>0</v>
      </c>
      <c r="E338" s="41">
        <v>0</v>
      </c>
      <c r="F338" s="457"/>
      <c r="G338" s="41">
        <v>0</v>
      </c>
      <c r="H338" s="42">
        <v>0</v>
      </c>
      <c r="I338" s="43">
        <f t="shared" si="51"/>
        <v>0</v>
      </c>
    </row>
    <row r="339" spans="1:9" ht="15.75" thickBot="1">
      <c r="A339" s="30" t="s">
        <v>25</v>
      </c>
      <c r="B339" s="44">
        <v>4.3162993893840893</v>
      </c>
      <c r="C339" s="44">
        <v>2.8097504096304209</v>
      </c>
      <c r="D339" s="44">
        <v>6.9348463770234554</v>
      </c>
      <c r="E339" s="44">
        <v>206.18208777136167</v>
      </c>
      <c r="F339" s="458"/>
      <c r="G339" s="44">
        <v>16.565016052600356</v>
      </c>
      <c r="H339" s="45">
        <v>0</v>
      </c>
      <c r="I339" s="40">
        <f t="shared" si="51"/>
        <v>236.80799999999999</v>
      </c>
    </row>
    <row r="340" spans="1:9" ht="15">
      <c r="A340" s="31" t="s">
        <v>26</v>
      </c>
      <c r="B340" s="46">
        <f>SUM(B319:B339)</f>
        <v>104.9388776357623</v>
      </c>
      <c r="C340" s="46">
        <f t="shared" ref="C340:I340" si="52">SUM(C319:C339)</f>
        <v>241.9978488850395</v>
      </c>
      <c r="D340" s="46">
        <f t="shared" si="52"/>
        <v>82.755030994418149</v>
      </c>
      <c r="E340" s="46">
        <f t="shared" si="52"/>
        <v>261.56335930228664</v>
      </c>
      <c r="F340" s="46">
        <f t="shared" si="52"/>
        <v>0</v>
      </c>
      <c r="G340" s="46">
        <f t="shared" si="52"/>
        <v>16.565016052600356</v>
      </c>
      <c r="H340" s="47">
        <f t="shared" si="52"/>
        <v>0</v>
      </c>
      <c r="I340" s="48">
        <f t="shared" si="52"/>
        <v>707.82013287010693</v>
      </c>
    </row>
    <row r="341" spans="1:9" ht="15" thickBot="1">
      <c r="A341" s="32" t="s">
        <v>83</v>
      </c>
      <c r="B341" s="49">
        <f>B340/$I340</f>
        <v>0.14825641820931332</v>
      </c>
      <c r="C341" s="49">
        <f t="shared" ref="C341:I341" si="53">C340/$I340</f>
        <v>0.34189172876981289</v>
      </c>
      <c r="D341" s="49">
        <f t="shared" si="53"/>
        <v>0.11691533929510965</v>
      </c>
      <c r="E341" s="49">
        <f t="shared" si="53"/>
        <v>0.36953365290937057</v>
      </c>
      <c r="F341" s="49">
        <f t="shared" si="53"/>
        <v>0</v>
      </c>
      <c r="G341" s="49">
        <f t="shared" si="53"/>
        <v>2.3402860816393627E-2</v>
      </c>
      <c r="H341" s="49">
        <f t="shared" si="53"/>
        <v>0</v>
      </c>
      <c r="I341" s="50">
        <f t="shared" si="53"/>
        <v>1</v>
      </c>
    </row>
    <row r="342" spans="1:9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9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9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9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4">SUM(B346:H346)</f>
        <v>0</v>
      </c>
    </row>
    <row r="347" spans="1:9" ht="15">
      <c r="A347" s="29" t="s">
        <v>9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4"/>
        <v>0</v>
      </c>
    </row>
    <row r="348" spans="1:9" ht="15">
      <c r="A348" s="28" t="s">
        <v>10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4"/>
        <v>0</v>
      </c>
    </row>
    <row r="349" spans="1:9" ht="15">
      <c r="A349" s="29" t="s">
        <v>11</v>
      </c>
      <c r="B349" s="44">
        <v>0</v>
      </c>
      <c r="C349" s="44">
        <v>0</v>
      </c>
      <c r="D349" s="44">
        <v>0</v>
      </c>
      <c r="E349" s="44">
        <v>0</v>
      </c>
      <c r="F349" s="457"/>
      <c r="G349" s="44">
        <v>0</v>
      </c>
      <c r="H349" s="45">
        <v>0</v>
      </c>
      <c r="I349" s="40">
        <f t="shared" si="54"/>
        <v>0</v>
      </c>
    </row>
    <row r="350" spans="1:9" ht="15">
      <c r="A350" s="28" t="s">
        <v>12</v>
      </c>
      <c r="B350" s="41">
        <v>0</v>
      </c>
      <c r="C350" s="41">
        <v>0</v>
      </c>
      <c r="D350" s="41">
        <v>0</v>
      </c>
      <c r="E350" s="41">
        <v>9.5762983562373682E-3</v>
      </c>
      <c r="F350" s="457"/>
      <c r="G350" s="41">
        <v>0</v>
      </c>
      <c r="H350" s="42">
        <v>0</v>
      </c>
      <c r="I350" s="43">
        <f t="shared" si="54"/>
        <v>9.5762983562373682E-3</v>
      </c>
    </row>
    <row r="351" spans="1:9" ht="15">
      <c r="A351" s="29" t="s">
        <v>13</v>
      </c>
      <c r="B351" s="44">
        <v>0</v>
      </c>
      <c r="C351" s="44">
        <v>0</v>
      </c>
      <c r="D351" s="44">
        <v>0</v>
      </c>
      <c r="E351" s="44">
        <v>0</v>
      </c>
      <c r="F351" s="457"/>
      <c r="G351" s="44">
        <v>0</v>
      </c>
      <c r="H351" s="45">
        <v>0</v>
      </c>
      <c r="I351" s="40">
        <f t="shared" si="54"/>
        <v>0</v>
      </c>
    </row>
    <row r="352" spans="1:9" ht="15">
      <c r="A352" s="28" t="s">
        <v>14</v>
      </c>
      <c r="B352" s="41">
        <v>0</v>
      </c>
      <c r="C352" s="41">
        <v>0</v>
      </c>
      <c r="D352" s="41">
        <v>0</v>
      </c>
      <c r="E352" s="41">
        <v>4.417424810276267</v>
      </c>
      <c r="F352" s="457"/>
      <c r="G352" s="41">
        <v>0</v>
      </c>
      <c r="H352" s="42">
        <v>0</v>
      </c>
      <c r="I352" s="43">
        <f t="shared" si="54"/>
        <v>4.417424810276267</v>
      </c>
    </row>
    <row r="353" spans="1:9" ht="15">
      <c r="A353" s="29" t="s">
        <v>15</v>
      </c>
      <c r="B353" s="44">
        <v>4.6227001908899286E-2</v>
      </c>
      <c r="C353" s="44">
        <v>0</v>
      </c>
      <c r="D353" s="44">
        <v>0.33897299809110065</v>
      </c>
      <c r="E353" s="44">
        <v>0</v>
      </c>
      <c r="F353" s="457"/>
      <c r="G353" s="44">
        <v>0</v>
      </c>
      <c r="H353" s="45">
        <v>0</v>
      </c>
      <c r="I353" s="40">
        <f t="shared" si="54"/>
        <v>0.38519999999999993</v>
      </c>
    </row>
    <row r="354" spans="1:9" ht="15">
      <c r="A354" s="28" t="s">
        <v>16</v>
      </c>
      <c r="B354" s="41">
        <v>2.8210774418371831</v>
      </c>
      <c r="C354" s="41">
        <v>83.038152168526523</v>
      </c>
      <c r="D354" s="41">
        <v>1327.1407703896361</v>
      </c>
      <c r="E354" s="41">
        <v>0</v>
      </c>
      <c r="F354" s="457"/>
      <c r="G354" s="41">
        <v>0</v>
      </c>
      <c r="H354" s="42">
        <v>0</v>
      </c>
      <c r="I354" s="43">
        <f t="shared" si="54"/>
        <v>1412.9999999999998</v>
      </c>
    </row>
    <row r="355" spans="1:9" ht="15">
      <c r="A355" s="29" t="s">
        <v>17</v>
      </c>
      <c r="B355" s="44">
        <v>8.9900110987791351</v>
      </c>
      <c r="C355" s="44">
        <v>0</v>
      </c>
      <c r="D355" s="44">
        <v>9.9889012208656917E-3</v>
      </c>
      <c r="E355" s="44">
        <v>0</v>
      </c>
      <c r="F355" s="457"/>
      <c r="G355" s="44">
        <v>0</v>
      </c>
      <c r="H355" s="45">
        <v>0</v>
      </c>
      <c r="I355" s="40">
        <f t="shared" si="54"/>
        <v>9</v>
      </c>
    </row>
    <row r="356" spans="1:9" ht="15">
      <c r="A356" s="28" t="s">
        <v>18</v>
      </c>
      <c r="B356" s="41">
        <v>0</v>
      </c>
      <c r="C356" s="41">
        <v>0</v>
      </c>
      <c r="D356" s="41">
        <v>0</v>
      </c>
      <c r="E356" s="41">
        <v>0</v>
      </c>
      <c r="F356" s="457"/>
      <c r="G356" s="41">
        <v>0</v>
      </c>
      <c r="H356" s="42">
        <v>0</v>
      </c>
      <c r="I356" s="43">
        <f t="shared" si="54"/>
        <v>0</v>
      </c>
    </row>
    <row r="357" spans="1:9" ht="15">
      <c r="A357" s="29" t="s">
        <v>139</v>
      </c>
      <c r="B357" s="44">
        <v>0</v>
      </c>
      <c r="C357" s="44">
        <v>0</v>
      </c>
      <c r="D357" s="44">
        <v>0</v>
      </c>
      <c r="E357" s="44">
        <v>0</v>
      </c>
      <c r="F357" s="457"/>
      <c r="G357" s="44">
        <v>0</v>
      </c>
      <c r="H357" s="45">
        <v>0</v>
      </c>
      <c r="I357" s="40">
        <f t="shared" si="54"/>
        <v>0</v>
      </c>
    </row>
    <row r="358" spans="1:9" ht="15">
      <c r="A358" s="28" t="s">
        <v>19</v>
      </c>
      <c r="B358" s="41">
        <v>0</v>
      </c>
      <c r="C358" s="41">
        <v>0</v>
      </c>
      <c r="D358" s="41">
        <v>0</v>
      </c>
      <c r="E358" s="41">
        <v>0</v>
      </c>
      <c r="F358" s="457"/>
      <c r="G358" s="41">
        <v>0</v>
      </c>
      <c r="H358" s="42">
        <v>0</v>
      </c>
      <c r="I358" s="43">
        <f t="shared" si="54"/>
        <v>0</v>
      </c>
    </row>
    <row r="359" spans="1:9" ht="15">
      <c r="A359" s="29" t="s">
        <v>20</v>
      </c>
      <c r="B359" s="44">
        <v>0</v>
      </c>
      <c r="C359" s="44">
        <v>0</v>
      </c>
      <c r="D359" s="44">
        <v>0</v>
      </c>
      <c r="E359" s="44">
        <v>0</v>
      </c>
      <c r="F359" s="457"/>
      <c r="G359" s="44">
        <v>0</v>
      </c>
      <c r="H359" s="45">
        <v>0</v>
      </c>
      <c r="I359" s="40">
        <f t="shared" si="54"/>
        <v>0</v>
      </c>
    </row>
    <row r="360" spans="1:9" ht="15">
      <c r="A360" s="28" t="s">
        <v>21</v>
      </c>
      <c r="B360" s="41">
        <v>0.12570557455399448</v>
      </c>
      <c r="C360" s="41">
        <v>6.7673355032755138</v>
      </c>
      <c r="D360" s="41">
        <v>2.1069589221704912</v>
      </c>
      <c r="E360" s="41">
        <v>0</v>
      </c>
      <c r="F360" s="457"/>
      <c r="G360" s="41">
        <v>0</v>
      </c>
      <c r="H360" s="42">
        <v>0</v>
      </c>
      <c r="I360" s="43">
        <f t="shared" si="54"/>
        <v>9</v>
      </c>
    </row>
    <row r="361" spans="1:9" ht="15">
      <c r="A361" s="30" t="s">
        <v>56</v>
      </c>
      <c r="B361" s="44">
        <v>0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4"/>
        <v>0</v>
      </c>
    </row>
    <row r="362" spans="1:9" ht="15">
      <c r="A362" s="28" t="s">
        <v>22</v>
      </c>
      <c r="B362" s="41">
        <v>8.8276516804975316</v>
      </c>
      <c r="C362" s="41">
        <v>25.703378475440957</v>
      </c>
      <c r="D362" s="41">
        <v>14.468969844061515</v>
      </c>
      <c r="E362" s="41">
        <v>0</v>
      </c>
      <c r="F362" s="457"/>
      <c r="G362" s="41">
        <v>0</v>
      </c>
      <c r="H362" s="42">
        <v>0</v>
      </c>
      <c r="I362" s="43">
        <f t="shared" si="54"/>
        <v>49</v>
      </c>
    </row>
    <row r="363" spans="1:9" ht="15">
      <c r="A363" s="30" t="s">
        <v>23</v>
      </c>
      <c r="B363" s="44">
        <v>0</v>
      </c>
      <c r="C363" s="44">
        <v>0</v>
      </c>
      <c r="D363" s="44">
        <v>0</v>
      </c>
      <c r="E363" s="44">
        <v>0</v>
      </c>
      <c r="F363" s="457"/>
      <c r="G363" s="44">
        <v>0</v>
      </c>
      <c r="H363" s="45">
        <v>0</v>
      </c>
      <c r="I363" s="40">
        <f t="shared" si="54"/>
        <v>0</v>
      </c>
    </row>
    <row r="364" spans="1:9" ht="15">
      <c r="A364" s="28" t="s">
        <v>24</v>
      </c>
      <c r="B364" s="41">
        <v>0</v>
      </c>
      <c r="C364" s="41">
        <v>0</v>
      </c>
      <c r="D364" s="41">
        <v>0</v>
      </c>
      <c r="E364" s="41">
        <v>0</v>
      </c>
      <c r="F364" s="457"/>
      <c r="G364" s="41">
        <v>0</v>
      </c>
      <c r="H364" s="42">
        <v>0</v>
      </c>
      <c r="I364" s="43">
        <f t="shared" si="54"/>
        <v>0</v>
      </c>
    </row>
    <row r="365" spans="1:9" ht="15.75" thickBot="1">
      <c r="A365" s="30" t="s">
        <v>25</v>
      </c>
      <c r="B365" s="44">
        <v>2.506657619269685</v>
      </c>
      <c r="C365" s="44">
        <v>4.1404906173800962</v>
      </c>
      <c r="D365" s="44">
        <v>2.4366225872774057</v>
      </c>
      <c r="E365" s="44">
        <v>403.45151160366311</v>
      </c>
      <c r="F365" s="458"/>
      <c r="G365" s="44">
        <v>5.1902917605303678</v>
      </c>
      <c r="H365" s="45">
        <v>2.2025811879357923E-2</v>
      </c>
      <c r="I365" s="40">
        <f t="shared" si="54"/>
        <v>417.74760000000003</v>
      </c>
    </row>
    <row r="366" spans="1:9" ht="15">
      <c r="A366" s="31" t="s">
        <v>26</v>
      </c>
      <c r="B366" s="46">
        <f>SUM(B345:B365)</f>
        <v>23.317330416846428</v>
      </c>
      <c r="C366" s="46">
        <f t="shared" ref="C366:I366" si="55">SUM(C345:C365)</f>
        <v>119.64935676462309</v>
      </c>
      <c r="D366" s="46">
        <f t="shared" si="55"/>
        <v>1346.5022836424575</v>
      </c>
      <c r="E366" s="46">
        <f t="shared" si="55"/>
        <v>407.87851271229562</v>
      </c>
      <c r="F366" s="46">
        <f t="shared" si="55"/>
        <v>0</v>
      </c>
      <c r="G366" s="46">
        <f t="shared" si="55"/>
        <v>5.1902917605303678</v>
      </c>
      <c r="H366" s="47">
        <f t="shared" si="55"/>
        <v>2.2025811879357923E-2</v>
      </c>
      <c r="I366" s="48">
        <f t="shared" si="55"/>
        <v>1902.5598011086322</v>
      </c>
    </row>
    <row r="367" spans="1:9" ht="15" thickBot="1">
      <c r="A367" s="32" t="s">
        <v>83</v>
      </c>
      <c r="B367" s="49">
        <f>B366/$I366</f>
        <v>1.2255767415699254E-2</v>
      </c>
      <c r="C367" s="49">
        <f t="shared" ref="C367:I367" si="56">C366/$I366</f>
        <v>6.2888618110664776E-2</v>
      </c>
      <c r="D367" s="49">
        <f t="shared" si="56"/>
        <v>0.70773191090122012</v>
      </c>
      <c r="E367" s="49">
        <f t="shared" si="56"/>
        <v>0.21438406954389688</v>
      </c>
      <c r="F367" s="49">
        <f t="shared" si="56"/>
        <v>0</v>
      </c>
      <c r="G367" s="49">
        <f t="shared" si="56"/>
        <v>2.7280570931362872E-3</v>
      </c>
      <c r="H367" s="49">
        <f t="shared" si="56"/>
        <v>1.1576935382805502E-5</v>
      </c>
      <c r="I367" s="50">
        <f t="shared" si="56"/>
        <v>1</v>
      </c>
    </row>
    <row r="368" spans="1:9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7">SUM(B372:H372)</f>
        <v>0</v>
      </c>
    </row>
    <row r="373" spans="1:9" ht="15">
      <c r="A373" s="29" t="s">
        <v>9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7"/>
        <v>0</v>
      </c>
    </row>
    <row r="374" spans="1:9" ht="15">
      <c r="A374" s="28" t="s">
        <v>10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7"/>
        <v>0</v>
      </c>
    </row>
    <row r="375" spans="1:9" ht="15">
      <c r="A375" s="29" t="s">
        <v>11</v>
      </c>
      <c r="B375" s="44">
        <v>0</v>
      </c>
      <c r="C375" s="44">
        <v>0</v>
      </c>
      <c r="D375" s="44">
        <v>0</v>
      </c>
      <c r="E375" s="44">
        <v>0</v>
      </c>
      <c r="F375" s="457"/>
      <c r="G375" s="44">
        <v>0</v>
      </c>
      <c r="H375" s="45">
        <v>0</v>
      </c>
      <c r="I375" s="40">
        <f t="shared" si="57"/>
        <v>0</v>
      </c>
    </row>
    <row r="376" spans="1:9" ht="15">
      <c r="A376" s="28" t="s">
        <v>12</v>
      </c>
      <c r="B376" s="41">
        <v>9.5171706318977116E-4</v>
      </c>
      <c r="C376" s="41">
        <v>9.5171706318977116E-4</v>
      </c>
      <c r="D376" s="41">
        <v>9.5171706318977116E-4</v>
      </c>
      <c r="E376" s="41">
        <v>1.020257383021915</v>
      </c>
      <c r="F376" s="457"/>
      <c r="G376" s="41">
        <v>0</v>
      </c>
      <c r="H376" s="42">
        <v>0</v>
      </c>
      <c r="I376" s="43">
        <f t="shared" si="57"/>
        <v>1.0231125342114844</v>
      </c>
    </row>
    <row r="377" spans="1:9" ht="15">
      <c r="A377" s="29" t="s">
        <v>13</v>
      </c>
      <c r="B377" s="44">
        <v>0</v>
      </c>
      <c r="C377" s="44">
        <v>0</v>
      </c>
      <c r="D377" s="44">
        <v>0</v>
      </c>
      <c r="E377" s="44">
        <v>0</v>
      </c>
      <c r="F377" s="457"/>
      <c r="G377" s="44">
        <v>0</v>
      </c>
      <c r="H377" s="45">
        <v>0</v>
      </c>
      <c r="I377" s="40">
        <f t="shared" si="57"/>
        <v>0</v>
      </c>
    </row>
    <row r="378" spans="1:9" ht="15">
      <c r="A378" s="28" t="s">
        <v>14</v>
      </c>
      <c r="B378" s="41">
        <v>8.6064109581232833E-4</v>
      </c>
      <c r="C378" s="41">
        <v>8.6064109581232833E-4</v>
      </c>
      <c r="D378" s="41">
        <v>8.6064109581232833E-4</v>
      </c>
      <c r="E378" s="41">
        <v>497.92408627783954</v>
      </c>
      <c r="F378" s="457"/>
      <c r="G378" s="41">
        <v>0</v>
      </c>
      <c r="H378" s="42">
        <v>0</v>
      </c>
      <c r="I378" s="43">
        <f t="shared" si="57"/>
        <v>497.92666820112697</v>
      </c>
    </row>
    <row r="379" spans="1:9" ht="15">
      <c r="A379" s="29" t="s">
        <v>15</v>
      </c>
      <c r="B379" s="44">
        <v>14.676971068203054</v>
      </c>
      <c r="C379" s="44">
        <v>1.1429772656493305E-3</v>
      </c>
      <c r="D379" s="44">
        <v>1.1429772656493305E-3</v>
      </c>
      <c r="E379" s="44">
        <v>1.1429772656493305E-3</v>
      </c>
      <c r="F379" s="457"/>
      <c r="G379" s="44">
        <v>0</v>
      </c>
      <c r="H379" s="45">
        <v>0</v>
      </c>
      <c r="I379" s="40">
        <f t="shared" si="57"/>
        <v>14.680400000000002</v>
      </c>
    </row>
    <row r="380" spans="1:9" ht="15">
      <c r="A380" s="28" t="s">
        <v>16</v>
      </c>
      <c r="B380" s="41">
        <v>31.246266095958561</v>
      </c>
      <c r="C380" s="41">
        <v>1.2232834146679121E-3</v>
      </c>
      <c r="D380" s="41">
        <v>138.75128733721209</v>
      </c>
      <c r="E380" s="41">
        <v>1.2232834146679121E-3</v>
      </c>
      <c r="F380" s="457"/>
      <c r="G380" s="41">
        <v>0</v>
      </c>
      <c r="H380" s="42">
        <v>0</v>
      </c>
      <c r="I380" s="43">
        <f t="shared" si="57"/>
        <v>170</v>
      </c>
    </row>
    <row r="381" spans="1:9" ht="15">
      <c r="A381" s="29" t="s">
        <v>17</v>
      </c>
      <c r="B381" s="44">
        <v>1.5244232360636589</v>
      </c>
      <c r="C381" s="44">
        <v>9.3014603292716964E-4</v>
      </c>
      <c r="D381" s="44">
        <v>38.473716471870489</v>
      </c>
      <c r="E381" s="44">
        <v>9.3014603292716964E-4</v>
      </c>
      <c r="F381" s="457"/>
      <c r="G381" s="44">
        <v>0</v>
      </c>
      <c r="H381" s="45">
        <v>0</v>
      </c>
      <c r="I381" s="40">
        <f t="shared" si="57"/>
        <v>40</v>
      </c>
    </row>
    <row r="382" spans="1:9" ht="15">
      <c r="A382" s="28" t="s">
        <v>18</v>
      </c>
      <c r="B382" s="41">
        <v>0</v>
      </c>
      <c r="C382" s="41">
        <v>0</v>
      </c>
      <c r="D382" s="41">
        <v>0</v>
      </c>
      <c r="E382" s="41">
        <v>0</v>
      </c>
      <c r="F382" s="457"/>
      <c r="G382" s="41">
        <v>0</v>
      </c>
      <c r="H382" s="42">
        <v>0</v>
      </c>
      <c r="I382" s="43">
        <f t="shared" si="57"/>
        <v>0</v>
      </c>
    </row>
    <row r="383" spans="1:9" ht="15">
      <c r="A383" s="29" t="s">
        <v>139</v>
      </c>
      <c r="B383" s="44">
        <v>3.789860869991287</v>
      </c>
      <c r="C383" s="44">
        <v>0.32092816883538333</v>
      </c>
      <c r="D383" s="44">
        <v>8.888127988830778</v>
      </c>
      <c r="E383" s="44">
        <v>1.0829723425524824E-3</v>
      </c>
      <c r="F383" s="457"/>
      <c r="G383" s="44">
        <v>0</v>
      </c>
      <c r="H383" s="45">
        <v>0</v>
      </c>
      <c r="I383" s="40">
        <f t="shared" si="57"/>
        <v>13</v>
      </c>
    </row>
    <row r="384" spans="1:9" ht="15">
      <c r="A384" s="28" t="s">
        <v>19</v>
      </c>
      <c r="B384" s="41">
        <v>0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57"/>
        <v>0</v>
      </c>
    </row>
    <row r="385" spans="1:9" ht="15">
      <c r="A385" s="29" t="s">
        <v>20</v>
      </c>
      <c r="B385" s="44">
        <v>0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57"/>
        <v>0</v>
      </c>
    </row>
    <row r="386" spans="1:9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57"/>
        <v>0</v>
      </c>
    </row>
    <row r="387" spans="1:9" ht="15">
      <c r="A387" s="30" t="s">
        <v>56</v>
      </c>
      <c r="B387" s="44">
        <v>18.994820065430755</v>
      </c>
      <c r="C387" s="44">
        <v>1.7266448564158491E-3</v>
      </c>
      <c r="D387" s="44">
        <v>1.7266448564158491E-3</v>
      </c>
      <c r="E387" s="44">
        <v>1.7266448564158491E-3</v>
      </c>
      <c r="F387" s="457"/>
      <c r="G387" s="44">
        <v>0</v>
      </c>
      <c r="H387" s="45">
        <v>0</v>
      </c>
      <c r="I387" s="40">
        <f t="shared" si="57"/>
        <v>19</v>
      </c>
    </row>
    <row r="388" spans="1:9" ht="15">
      <c r="A388" s="28" t="s">
        <v>22</v>
      </c>
      <c r="B388" s="41">
        <v>0.5</v>
      </c>
      <c r="C388" s="41">
        <v>0.5</v>
      </c>
      <c r="D388" s="41">
        <v>0.5</v>
      </c>
      <c r="E388" s="41">
        <v>0.5</v>
      </c>
      <c r="F388" s="457"/>
      <c r="G388" s="41">
        <v>0</v>
      </c>
      <c r="H388" s="42">
        <v>0</v>
      </c>
      <c r="I388" s="43">
        <f t="shared" si="57"/>
        <v>2</v>
      </c>
    </row>
    <row r="389" spans="1:9" ht="15">
      <c r="A389" s="30" t="s">
        <v>23</v>
      </c>
      <c r="B389" s="44">
        <v>0</v>
      </c>
      <c r="C389" s="44">
        <v>0</v>
      </c>
      <c r="D389" s="44">
        <v>0</v>
      </c>
      <c r="E389" s="44">
        <v>0</v>
      </c>
      <c r="F389" s="457"/>
      <c r="G389" s="44">
        <v>0</v>
      </c>
      <c r="H389" s="45">
        <v>0</v>
      </c>
      <c r="I389" s="40">
        <f t="shared" si="57"/>
        <v>0</v>
      </c>
    </row>
    <row r="390" spans="1:9" ht="15">
      <c r="A390" s="28" t="s">
        <v>24</v>
      </c>
      <c r="B390" s="41">
        <v>0.63</v>
      </c>
      <c r="C390" s="41">
        <v>0</v>
      </c>
      <c r="D390" s="41">
        <v>0</v>
      </c>
      <c r="E390" s="41">
        <v>0</v>
      </c>
      <c r="F390" s="457"/>
      <c r="G390" s="41">
        <v>0</v>
      </c>
      <c r="H390" s="42">
        <v>0</v>
      </c>
      <c r="I390" s="43">
        <f t="shared" si="57"/>
        <v>0.63</v>
      </c>
    </row>
    <row r="391" spans="1:9" ht="15.75" thickBot="1">
      <c r="A391" s="30" t="s">
        <v>25</v>
      </c>
      <c r="B391" s="44">
        <v>15.479125793013351</v>
      </c>
      <c r="C391" s="44">
        <v>1.9240733630487099E-2</v>
      </c>
      <c r="D391" s="44">
        <v>4.1837134300885461</v>
      </c>
      <c r="E391" s="44">
        <v>66.849576557979134</v>
      </c>
      <c r="F391" s="458"/>
      <c r="G391" s="44">
        <v>56.438743485288477</v>
      </c>
      <c r="H391" s="45">
        <v>0</v>
      </c>
      <c r="I391" s="40">
        <f t="shared" si="57"/>
        <v>142.97039999999998</v>
      </c>
    </row>
    <row r="392" spans="1:9" ht="15">
      <c r="A392" s="31" t="s">
        <v>26</v>
      </c>
      <c r="B392" s="46">
        <f>SUM(B371:B391)</f>
        <v>86.843279486819668</v>
      </c>
      <c r="C392" s="46">
        <f t="shared" ref="C392:I392" si="58">SUM(C371:C391)</f>
        <v>0.84700431219453265</v>
      </c>
      <c r="D392" s="46">
        <f t="shared" si="58"/>
        <v>190.80152720828295</v>
      </c>
      <c r="E392" s="46">
        <f t="shared" si="58"/>
        <v>566.30002624275289</v>
      </c>
      <c r="F392" s="46">
        <f t="shared" si="58"/>
        <v>0</v>
      </c>
      <c r="G392" s="46">
        <f t="shared" si="58"/>
        <v>56.438743485288477</v>
      </c>
      <c r="H392" s="47">
        <f t="shared" si="58"/>
        <v>0</v>
      </c>
      <c r="I392" s="48">
        <f t="shared" si="58"/>
        <v>901.23058073533844</v>
      </c>
    </row>
    <row r="393" spans="1:9" ht="15" thickBot="1">
      <c r="A393" s="32" t="s">
        <v>83</v>
      </c>
      <c r="B393" s="49">
        <f>B392/$I392</f>
        <v>9.6360777522620109E-2</v>
      </c>
      <c r="C393" s="49">
        <f t="shared" ref="C393:I393" si="59">C392/$I392</f>
        <v>9.3983086049237137E-4</v>
      </c>
      <c r="D393" s="49">
        <f t="shared" si="59"/>
        <v>0.21171222025400294</v>
      </c>
      <c r="E393" s="49">
        <f t="shared" si="59"/>
        <v>0.62836308304218147</v>
      </c>
      <c r="F393" s="49">
        <f t="shared" si="59"/>
        <v>0</v>
      </c>
      <c r="G393" s="49">
        <f t="shared" si="59"/>
        <v>6.2624088320703208E-2</v>
      </c>
      <c r="H393" s="49">
        <f t="shared" si="59"/>
        <v>0</v>
      </c>
      <c r="I393" s="50">
        <f t="shared" si="59"/>
        <v>1</v>
      </c>
    </row>
    <row r="394" spans="1:9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9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9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9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60">SUM(B398:H398)</f>
        <v>0</v>
      </c>
    </row>
    <row r="399" spans="1:9" ht="15">
      <c r="A399" s="29" t="s">
        <v>9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60"/>
        <v>0</v>
      </c>
    </row>
    <row r="400" spans="1:9" ht="15">
      <c r="A400" s="28" t="s">
        <v>10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60"/>
        <v>0</v>
      </c>
    </row>
    <row r="401" spans="1:9" ht="15">
      <c r="A401" s="29" t="s">
        <v>11</v>
      </c>
      <c r="B401" s="44">
        <v>0</v>
      </c>
      <c r="C401" s="44">
        <v>0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60"/>
        <v>0</v>
      </c>
    </row>
    <row r="402" spans="1:9" ht="15">
      <c r="A402" s="28" t="s">
        <v>12</v>
      </c>
      <c r="B402" s="41">
        <v>9.4854429212395822E-4</v>
      </c>
      <c r="C402" s="41">
        <v>0</v>
      </c>
      <c r="D402" s="41">
        <v>0</v>
      </c>
      <c r="E402" s="41">
        <v>0.13374579466289035</v>
      </c>
      <c r="F402" s="457"/>
      <c r="G402" s="41">
        <v>0</v>
      </c>
      <c r="H402" s="42">
        <v>0</v>
      </c>
      <c r="I402" s="43">
        <f t="shared" si="60"/>
        <v>0.13469433895501431</v>
      </c>
    </row>
    <row r="403" spans="1:9" ht="15">
      <c r="A403" s="29" t="s">
        <v>13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60"/>
        <v>0</v>
      </c>
    </row>
    <row r="404" spans="1:9" ht="15">
      <c r="A404" s="28" t="s">
        <v>14</v>
      </c>
      <c r="B404" s="41">
        <v>8.5840268464179191E-4</v>
      </c>
      <c r="C404" s="41">
        <v>0</v>
      </c>
      <c r="D404" s="41">
        <v>0</v>
      </c>
      <c r="E404" s="41">
        <v>0.3283139394473038</v>
      </c>
      <c r="F404" s="457"/>
      <c r="G404" s="41">
        <v>0</v>
      </c>
      <c r="H404" s="42">
        <v>0</v>
      </c>
      <c r="I404" s="43">
        <f t="shared" si="60"/>
        <v>0.32917234213194557</v>
      </c>
    </row>
    <row r="405" spans="1:9" ht="15">
      <c r="A405" s="29" t="s">
        <v>15</v>
      </c>
      <c r="B405" s="44">
        <v>1.5995584682945216</v>
      </c>
      <c r="C405" s="44">
        <v>0.34442202057221533</v>
      </c>
      <c r="D405" s="44">
        <v>2.4644195111332623</v>
      </c>
      <c r="E405" s="44">
        <v>0</v>
      </c>
      <c r="F405" s="457"/>
      <c r="G405" s="44">
        <v>0</v>
      </c>
      <c r="H405" s="45">
        <v>0</v>
      </c>
      <c r="I405" s="40">
        <f t="shared" si="60"/>
        <v>4.4083999999999994</v>
      </c>
    </row>
    <row r="406" spans="1:9" ht="15">
      <c r="A406" s="28" t="s">
        <v>16</v>
      </c>
      <c r="B406" s="41">
        <v>119.85594652137486</v>
      </c>
      <c r="C406" s="41">
        <v>189.04356148934258</v>
      </c>
      <c r="D406" s="41">
        <v>0.10049198928255995</v>
      </c>
      <c r="E406" s="41">
        <v>0</v>
      </c>
      <c r="F406" s="457"/>
      <c r="G406" s="41">
        <v>0</v>
      </c>
      <c r="H406" s="42">
        <v>0</v>
      </c>
      <c r="I406" s="43">
        <f t="shared" si="60"/>
        <v>309</v>
      </c>
    </row>
    <row r="407" spans="1:9" ht="15">
      <c r="A407" s="29" t="s">
        <v>17</v>
      </c>
      <c r="B407" s="44">
        <v>0</v>
      </c>
      <c r="C407" s="44">
        <v>0</v>
      </c>
      <c r="D407" s="44">
        <v>0</v>
      </c>
      <c r="E407" s="44">
        <v>0</v>
      </c>
      <c r="F407" s="457"/>
      <c r="G407" s="44">
        <v>0</v>
      </c>
      <c r="H407" s="45">
        <v>0</v>
      </c>
      <c r="I407" s="40">
        <f t="shared" si="60"/>
        <v>0</v>
      </c>
    </row>
    <row r="408" spans="1:9" ht="15">
      <c r="A408" s="28" t="s">
        <v>18</v>
      </c>
      <c r="B408" s="41">
        <v>0</v>
      </c>
      <c r="C408" s="41">
        <v>0</v>
      </c>
      <c r="D408" s="41">
        <v>0</v>
      </c>
      <c r="E408" s="41">
        <v>0</v>
      </c>
      <c r="F408" s="457"/>
      <c r="G408" s="41">
        <v>0</v>
      </c>
      <c r="H408" s="42">
        <v>0</v>
      </c>
      <c r="I408" s="43">
        <f t="shared" si="60"/>
        <v>0</v>
      </c>
    </row>
    <row r="409" spans="1:9" ht="15">
      <c r="A409" s="29" t="s">
        <v>139</v>
      </c>
      <c r="B409" s="44">
        <v>8.1969327207763865</v>
      </c>
      <c r="C409" s="44">
        <v>24.776337488988048</v>
      </c>
      <c r="D409" s="44">
        <v>3.5248540978170286</v>
      </c>
      <c r="E409" s="44">
        <v>0.50187569241853236</v>
      </c>
      <c r="F409" s="457"/>
      <c r="G409" s="44">
        <v>0</v>
      </c>
      <c r="H409" s="45">
        <v>0</v>
      </c>
      <c r="I409" s="40">
        <f t="shared" si="60"/>
        <v>36.999999999999993</v>
      </c>
    </row>
    <row r="410" spans="1:9" ht="15">
      <c r="A410" s="28" t="s">
        <v>19</v>
      </c>
      <c r="B410" s="41">
        <v>0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60"/>
        <v>0</v>
      </c>
    </row>
    <row r="411" spans="1:9" ht="15">
      <c r="A411" s="29" t="s">
        <v>20</v>
      </c>
      <c r="B411" s="44">
        <v>0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60"/>
        <v>0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60"/>
        <v>0</v>
      </c>
    </row>
    <row r="413" spans="1:9" ht="15">
      <c r="A413" s="30" t="s">
        <v>56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60"/>
        <v>0</v>
      </c>
    </row>
    <row r="414" spans="1:9" ht="15">
      <c r="A414" s="28" t="s">
        <v>22</v>
      </c>
      <c r="B414" s="41">
        <v>0</v>
      </c>
      <c r="C414" s="41">
        <v>0</v>
      </c>
      <c r="D414" s="41">
        <v>0</v>
      </c>
      <c r="E414" s="41">
        <v>0</v>
      </c>
      <c r="F414" s="457"/>
      <c r="G414" s="41">
        <v>0</v>
      </c>
      <c r="H414" s="42">
        <v>0</v>
      </c>
      <c r="I414" s="43">
        <f t="shared" si="60"/>
        <v>0</v>
      </c>
    </row>
    <row r="415" spans="1:9" ht="15">
      <c r="A415" s="30" t="s">
        <v>23</v>
      </c>
      <c r="B415" s="44">
        <v>0</v>
      </c>
      <c r="C415" s="44">
        <v>0</v>
      </c>
      <c r="D415" s="44">
        <v>0</v>
      </c>
      <c r="E415" s="44">
        <v>0</v>
      </c>
      <c r="F415" s="457"/>
      <c r="G415" s="44">
        <v>0</v>
      </c>
      <c r="H415" s="45">
        <v>0</v>
      </c>
      <c r="I415" s="40">
        <f t="shared" si="60"/>
        <v>0</v>
      </c>
    </row>
    <row r="416" spans="1:9" ht="15">
      <c r="A416" s="28" t="s">
        <v>24</v>
      </c>
      <c r="B416" s="41">
        <v>0</v>
      </c>
      <c r="C416" s="41">
        <v>0</v>
      </c>
      <c r="D416" s="41">
        <v>0</v>
      </c>
      <c r="E416" s="41">
        <v>0</v>
      </c>
      <c r="F416" s="457"/>
      <c r="G416" s="41">
        <v>0</v>
      </c>
      <c r="H416" s="42">
        <v>0</v>
      </c>
      <c r="I416" s="43">
        <f t="shared" si="60"/>
        <v>0</v>
      </c>
    </row>
    <row r="417" spans="1:9" ht="15.75" thickBot="1">
      <c r="A417" s="30" t="s">
        <v>25</v>
      </c>
      <c r="B417" s="44">
        <v>5.1052125866793725</v>
      </c>
      <c r="C417" s="44">
        <v>2.4056449270906928</v>
      </c>
      <c r="D417" s="44">
        <v>0.14833847495190217</v>
      </c>
      <c r="E417" s="44">
        <v>192.50125131158222</v>
      </c>
      <c r="F417" s="458"/>
      <c r="G417" s="44">
        <v>35.221952699695791</v>
      </c>
      <c r="H417" s="45">
        <v>0</v>
      </c>
      <c r="I417" s="40">
        <f t="shared" si="60"/>
        <v>235.38239999999996</v>
      </c>
    </row>
    <row r="418" spans="1:9" ht="15">
      <c r="A418" s="31" t="s">
        <v>26</v>
      </c>
      <c r="B418" s="46">
        <f>SUM(B397:B417)</f>
        <v>134.75945724410192</v>
      </c>
      <c r="C418" s="46">
        <f t="shared" ref="C418:I418" si="61">SUM(C397:C417)</f>
        <v>216.56996592599353</v>
      </c>
      <c r="D418" s="46">
        <f t="shared" si="61"/>
        <v>6.2381040731847532</v>
      </c>
      <c r="E418" s="46">
        <f t="shared" si="61"/>
        <v>193.46518673811096</v>
      </c>
      <c r="F418" s="46">
        <f t="shared" si="61"/>
        <v>0</v>
      </c>
      <c r="G418" s="46">
        <f t="shared" si="61"/>
        <v>35.221952699695791</v>
      </c>
      <c r="H418" s="47">
        <f t="shared" si="61"/>
        <v>0</v>
      </c>
      <c r="I418" s="48">
        <f t="shared" si="61"/>
        <v>586.25466668108697</v>
      </c>
    </row>
    <row r="419" spans="1:9" ht="15" thickBot="1">
      <c r="A419" s="32" t="s">
        <v>83</v>
      </c>
      <c r="B419" s="49">
        <f>B418/$I418</f>
        <v>0.22986504825113638</v>
      </c>
      <c r="C419" s="49">
        <f t="shared" ref="C419:I419" si="62">C418/$I418</f>
        <v>0.36941277952129986</v>
      </c>
      <c r="D419" s="49">
        <f t="shared" si="62"/>
        <v>1.0640604549043498E-2</v>
      </c>
      <c r="E419" s="49">
        <f t="shared" si="62"/>
        <v>0.33000195603279159</v>
      </c>
      <c r="F419" s="49">
        <f t="shared" si="62"/>
        <v>0</v>
      </c>
      <c r="G419" s="49">
        <f t="shared" si="62"/>
        <v>6.0079611645728635E-2</v>
      </c>
      <c r="H419" s="49">
        <f t="shared" si="62"/>
        <v>0</v>
      </c>
      <c r="I419" s="50">
        <f t="shared" si="62"/>
        <v>1</v>
      </c>
    </row>
    <row r="420" spans="1:9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9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9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9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3">SUM(B424:H424)</f>
        <v>0</v>
      </c>
    </row>
    <row r="425" spans="1:9" ht="15">
      <c r="A425" s="29" t="s">
        <v>9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3"/>
        <v>0</v>
      </c>
    </row>
    <row r="426" spans="1:9" ht="15">
      <c r="A426" s="28" t="s">
        <v>10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3"/>
        <v>0</v>
      </c>
    </row>
    <row r="427" spans="1:9" ht="15">
      <c r="A427" s="29" t="s">
        <v>11</v>
      </c>
      <c r="B427" s="44">
        <v>0</v>
      </c>
      <c r="C427" s="44">
        <v>0</v>
      </c>
      <c r="D427" s="44">
        <v>0</v>
      </c>
      <c r="E427" s="44">
        <v>0</v>
      </c>
      <c r="F427" s="457"/>
      <c r="G427" s="44">
        <v>0</v>
      </c>
      <c r="H427" s="45">
        <v>0</v>
      </c>
      <c r="I427" s="40">
        <f t="shared" si="63"/>
        <v>0</v>
      </c>
    </row>
    <row r="428" spans="1:9" ht="15">
      <c r="A428" s="28" t="s">
        <v>12</v>
      </c>
      <c r="B428" s="41">
        <v>0</v>
      </c>
      <c r="C428" s="41">
        <v>0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63"/>
        <v>0</v>
      </c>
    </row>
    <row r="429" spans="1:9" ht="15">
      <c r="A429" s="29" t="s">
        <v>13</v>
      </c>
      <c r="B429" s="44">
        <v>0</v>
      </c>
      <c r="C429" s="44">
        <v>0</v>
      </c>
      <c r="D429" s="44">
        <v>0</v>
      </c>
      <c r="E429" s="44">
        <v>0</v>
      </c>
      <c r="F429" s="457"/>
      <c r="G429" s="44">
        <v>0</v>
      </c>
      <c r="H429" s="45">
        <v>0</v>
      </c>
      <c r="I429" s="40">
        <f t="shared" si="63"/>
        <v>0</v>
      </c>
    </row>
    <row r="430" spans="1:9" ht="15">
      <c r="A430" s="28" t="s">
        <v>14</v>
      </c>
      <c r="B430" s="41">
        <v>0</v>
      </c>
      <c r="C430" s="41">
        <v>0</v>
      </c>
      <c r="D430" s="41">
        <v>0</v>
      </c>
      <c r="E430" s="41">
        <v>0.23309147204832342</v>
      </c>
      <c r="F430" s="457"/>
      <c r="G430" s="41">
        <v>0</v>
      </c>
      <c r="H430" s="42">
        <v>0</v>
      </c>
      <c r="I430" s="43">
        <f t="shared" si="63"/>
        <v>0.23309147204832342</v>
      </c>
    </row>
    <row r="431" spans="1:9" ht="15">
      <c r="A431" s="29" t="s">
        <v>15</v>
      </c>
      <c r="B431" s="44">
        <v>0.34493873610474635</v>
      </c>
      <c r="C431" s="44">
        <v>0.15300121345943959</v>
      </c>
      <c r="D431" s="44">
        <v>0.18686005043581408</v>
      </c>
      <c r="E431" s="44">
        <v>0</v>
      </c>
      <c r="F431" s="457"/>
      <c r="G431" s="44">
        <v>0</v>
      </c>
      <c r="H431" s="45">
        <v>0</v>
      </c>
      <c r="I431" s="40">
        <f t="shared" si="63"/>
        <v>0.68480000000000008</v>
      </c>
    </row>
    <row r="432" spans="1:9" ht="15">
      <c r="A432" s="28" t="s">
        <v>16</v>
      </c>
      <c r="B432" s="41">
        <v>57.024692512278413</v>
      </c>
      <c r="C432" s="41">
        <v>6.0029666337361487</v>
      </c>
      <c r="D432" s="41">
        <v>19.972340853985443</v>
      </c>
      <c r="E432" s="41">
        <v>0</v>
      </c>
      <c r="F432" s="457"/>
      <c r="G432" s="41">
        <v>0</v>
      </c>
      <c r="H432" s="42">
        <v>0</v>
      </c>
      <c r="I432" s="43">
        <f t="shared" si="63"/>
        <v>83</v>
      </c>
    </row>
    <row r="433" spans="1:9" ht="15">
      <c r="A433" s="29" t="s">
        <v>17</v>
      </c>
      <c r="B433" s="44">
        <v>0</v>
      </c>
      <c r="C433" s="44">
        <v>0</v>
      </c>
      <c r="D433" s="44">
        <v>0</v>
      </c>
      <c r="E433" s="44">
        <v>0</v>
      </c>
      <c r="F433" s="457"/>
      <c r="G433" s="44">
        <v>0</v>
      </c>
      <c r="H433" s="45">
        <v>0</v>
      </c>
      <c r="I433" s="40">
        <f t="shared" si="63"/>
        <v>0</v>
      </c>
    </row>
    <row r="434" spans="1:9" ht="15">
      <c r="A434" s="28" t="s">
        <v>18</v>
      </c>
      <c r="B434" s="41">
        <v>0</v>
      </c>
      <c r="C434" s="41">
        <v>0</v>
      </c>
      <c r="D434" s="41">
        <v>0</v>
      </c>
      <c r="E434" s="41">
        <v>0</v>
      </c>
      <c r="F434" s="457"/>
      <c r="G434" s="41">
        <v>0</v>
      </c>
      <c r="H434" s="42">
        <v>0</v>
      </c>
      <c r="I434" s="43">
        <f t="shared" si="63"/>
        <v>0</v>
      </c>
    </row>
    <row r="435" spans="1:9" ht="15">
      <c r="A435" s="29" t="s">
        <v>139</v>
      </c>
      <c r="B435" s="44">
        <v>1.7362537651498886</v>
      </c>
      <c r="C435" s="44">
        <v>1.3952664805138788</v>
      </c>
      <c r="D435" s="44">
        <v>0.65374257563661919</v>
      </c>
      <c r="E435" s="44">
        <v>0.21473717869961337</v>
      </c>
      <c r="F435" s="457"/>
      <c r="G435" s="44">
        <v>0</v>
      </c>
      <c r="H435" s="45">
        <v>0</v>
      </c>
      <c r="I435" s="40">
        <f t="shared" si="63"/>
        <v>4</v>
      </c>
    </row>
    <row r="436" spans="1:9" ht="15">
      <c r="A436" s="28" t="s">
        <v>19</v>
      </c>
      <c r="B436" s="41">
        <v>0</v>
      </c>
      <c r="C436" s="41">
        <v>0</v>
      </c>
      <c r="D436" s="41">
        <v>0</v>
      </c>
      <c r="E436" s="41">
        <v>0</v>
      </c>
      <c r="F436" s="457"/>
      <c r="G436" s="41">
        <v>0</v>
      </c>
      <c r="H436" s="42">
        <v>0</v>
      </c>
      <c r="I436" s="43">
        <f t="shared" si="63"/>
        <v>0</v>
      </c>
    </row>
    <row r="437" spans="1:9" ht="15">
      <c r="A437" s="29" t="s">
        <v>20</v>
      </c>
      <c r="B437" s="44">
        <v>0</v>
      </c>
      <c r="C437" s="44">
        <v>0</v>
      </c>
      <c r="D437" s="44">
        <v>0</v>
      </c>
      <c r="E437" s="44">
        <v>0</v>
      </c>
      <c r="F437" s="457"/>
      <c r="G437" s="44">
        <v>0</v>
      </c>
      <c r="H437" s="45">
        <v>0</v>
      </c>
      <c r="I437" s="40">
        <f t="shared" si="63"/>
        <v>0</v>
      </c>
    </row>
    <row r="438" spans="1:9" ht="15">
      <c r="A438" s="28" t="s">
        <v>21</v>
      </c>
      <c r="B438" s="41">
        <v>3.7261905652467515</v>
      </c>
      <c r="C438" s="41">
        <v>4.3549108013026534E-2</v>
      </c>
      <c r="D438" s="41">
        <v>2.2302603267402219</v>
      </c>
      <c r="E438" s="41">
        <v>0</v>
      </c>
      <c r="F438" s="457"/>
      <c r="G438" s="41">
        <v>0</v>
      </c>
      <c r="H438" s="42">
        <v>0</v>
      </c>
      <c r="I438" s="43">
        <f t="shared" si="63"/>
        <v>6</v>
      </c>
    </row>
    <row r="439" spans="1:9" ht="15">
      <c r="A439" s="30" t="s">
        <v>56</v>
      </c>
      <c r="B439" s="44">
        <v>12.602933378771924</v>
      </c>
      <c r="C439" s="44">
        <v>0.83553109902115552</v>
      </c>
      <c r="D439" s="44">
        <v>9.5615355222069205</v>
      </c>
      <c r="E439" s="44">
        <v>0</v>
      </c>
      <c r="F439" s="457"/>
      <c r="G439" s="44">
        <v>0</v>
      </c>
      <c r="H439" s="45">
        <v>0</v>
      </c>
      <c r="I439" s="40">
        <f t="shared" si="63"/>
        <v>23</v>
      </c>
    </row>
    <row r="440" spans="1:9" ht="15">
      <c r="A440" s="28" t="s">
        <v>22</v>
      </c>
      <c r="B440" s="41">
        <v>0</v>
      </c>
      <c r="C440" s="41">
        <v>0</v>
      </c>
      <c r="D440" s="41">
        <v>0</v>
      </c>
      <c r="E440" s="41">
        <v>0</v>
      </c>
      <c r="F440" s="457"/>
      <c r="G440" s="41">
        <v>0</v>
      </c>
      <c r="H440" s="42">
        <v>0</v>
      </c>
      <c r="I440" s="43">
        <f t="shared" si="63"/>
        <v>0</v>
      </c>
    </row>
    <row r="441" spans="1:9" ht="15">
      <c r="A441" s="30" t="s">
        <v>23</v>
      </c>
      <c r="B441" s="44">
        <v>0</v>
      </c>
      <c r="C441" s="44">
        <v>0</v>
      </c>
      <c r="D441" s="44">
        <v>0</v>
      </c>
      <c r="E441" s="44">
        <v>0</v>
      </c>
      <c r="F441" s="457"/>
      <c r="G441" s="44">
        <v>0</v>
      </c>
      <c r="H441" s="45">
        <v>0</v>
      </c>
      <c r="I441" s="40">
        <f t="shared" si="63"/>
        <v>0</v>
      </c>
    </row>
    <row r="442" spans="1:9" ht="15">
      <c r="A442" s="28" t="s">
        <v>24</v>
      </c>
      <c r="B442" s="41">
        <v>8.8203252013571856</v>
      </c>
      <c r="C442" s="41">
        <v>2.1836195085889683E-2</v>
      </c>
      <c r="D442" s="41">
        <v>1.7598386035569262</v>
      </c>
      <c r="E442" s="41">
        <v>0</v>
      </c>
      <c r="F442" s="457"/>
      <c r="G442" s="41">
        <v>0</v>
      </c>
      <c r="H442" s="42">
        <v>0</v>
      </c>
      <c r="I442" s="43">
        <f t="shared" si="63"/>
        <v>10.602</v>
      </c>
    </row>
    <row r="443" spans="1:9" ht="15.75" thickBot="1">
      <c r="A443" s="30" t="s">
        <v>25</v>
      </c>
      <c r="B443" s="54">
        <v>9.9859113237939976</v>
      </c>
      <c r="C443" s="54">
        <v>3.4077160753598658E-2</v>
      </c>
      <c r="D443" s="54">
        <v>36.860709855965617</v>
      </c>
      <c r="E443" s="54">
        <v>189.60436751512958</v>
      </c>
      <c r="F443" s="458"/>
      <c r="G443" s="44">
        <v>25.128696720455977</v>
      </c>
      <c r="H443" s="45">
        <v>9.5437423901233748E-2</v>
      </c>
      <c r="I443" s="40">
        <f t="shared" si="63"/>
        <v>261.70920000000001</v>
      </c>
    </row>
    <row r="444" spans="1:9" ht="15">
      <c r="A444" s="31" t="s">
        <v>26</v>
      </c>
      <c r="B444" s="46">
        <f>SUM(B423:B443)</f>
        <v>94.241245482702908</v>
      </c>
      <c r="C444" s="46">
        <f t="shared" ref="C444:I444" si="64">SUM(C423:C443)</f>
        <v>8.4862278905831374</v>
      </c>
      <c r="D444" s="46">
        <f t="shared" si="64"/>
        <v>71.225287788527567</v>
      </c>
      <c r="E444" s="46">
        <f t="shared" si="64"/>
        <v>190.05219616587752</v>
      </c>
      <c r="F444" s="46">
        <f t="shared" si="64"/>
        <v>0</v>
      </c>
      <c r="G444" s="46">
        <f t="shared" si="64"/>
        <v>25.128696720455977</v>
      </c>
      <c r="H444" s="47">
        <f t="shared" si="64"/>
        <v>9.5437423901233748E-2</v>
      </c>
      <c r="I444" s="48">
        <f t="shared" si="64"/>
        <v>389.22909147204837</v>
      </c>
    </row>
    <row r="445" spans="1:9" ht="15" thickBot="1">
      <c r="A445" s="32" t="s">
        <v>83</v>
      </c>
      <c r="B445" s="49">
        <f>B444/$I444</f>
        <v>0.24212282058950529</v>
      </c>
      <c r="C445" s="49">
        <f t="shared" ref="C445:I445" si="65">C444/$I444</f>
        <v>2.1802655753424219E-2</v>
      </c>
      <c r="D445" s="49">
        <f t="shared" si="65"/>
        <v>0.18299065858401403</v>
      </c>
      <c r="E445" s="49">
        <f t="shared" si="65"/>
        <v>0.48827849801027962</v>
      </c>
      <c r="F445" s="49">
        <f t="shared" si="65"/>
        <v>0</v>
      </c>
      <c r="G445" s="49">
        <f t="shared" si="65"/>
        <v>6.4560171043280143E-2</v>
      </c>
      <c r="H445" s="49">
        <f t="shared" si="65"/>
        <v>2.4519601949662436E-4</v>
      </c>
      <c r="I445" s="50">
        <f t="shared" si="65"/>
        <v>1</v>
      </c>
    </row>
    <row r="446" spans="1:9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9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14</v>
      </c>
      <c r="G449" s="393"/>
      <c r="H449" s="394"/>
      <c r="I449" s="40">
        <f>SUM(B449:H449)</f>
        <v>14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6">SUM(B450:H450)</f>
        <v>0</v>
      </c>
    </row>
    <row r="451" spans="1:9" ht="15">
      <c r="A451" s="29" t="s">
        <v>9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6"/>
        <v>0</v>
      </c>
    </row>
    <row r="452" spans="1:9" ht="15">
      <c r="A452" s="28" t="s">
        <v>10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6"/>
        <v>0</v>
      </c>
    </row>
    <row r="453" spans="1:9" ht="15">
      <c r="A453" s="29" t="s">
        <v>11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6"/>
        <v>0</v>
      </c>
    </row>
    <row r="454" spans="1:9" ht="15">
      <c r="A454" s="28" t="s">
        <v>12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6"/>
        <v>0</v>
      </c>
    </row>
    <row r="455" spans="1:9" ht="15">
      <c r="A455" s="29" t="s">
        <v>13</v>
      </c>
      <c r="B455" s="395"/>
      <c r="C455" s="400"/>
      <c r="D455" s="400"/>
      <c r="E455" s="396"/>
      <c r="F455" s="44">
        <v>0</v>
      </c>
      <c r="G455" s="395"/>
      <c r="H455" s="396"/>
      <c r="I455" s="40">
        <f t="shared" si="66"/>
        <v>0</v>
      </c>
    </row>
    <row r="456" spans="1:9" ht="15">
      <c r="A456" s="28" t="s">
        <v>14</v>
      </c>
      <c r="B456" s="395"/>
      <c r="C456" s="400"/>
      <c r="D456" s="400"/>
      <c r="E456" s="396"/>
      <c r="F456" s="41">
        <v>237.59108298456002</v>
      </c>
      <c r="G456" s="395"/>
      <c r="H456" s="396"/>
      <c r="I456" s="43">
        <f t="shared" si="66"/>
        <v>237.59108298456002</v>
      </c>
    </row>
    <row r="457" spans="1:9" ht="15">
      <c r="A457" s="29" t="s">
        <v>15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6"/>
        <v>0</v>
      </c>
    </row>
    <row r="458" spans="1:9" ht="15">
      <c r="A458" s="28" t="s">
        <v>16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6"/>
        <v>0</v>
      </c>
    </row>
    <row r="459" spans="1:9" ht="15">
      <c r="A459" s="29" t="s">
        <v>17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66"/>
        <v>0</v>
      </c>
    </row>
    <row r="460" spans="1:9" ht="15">
      <c r="A460" s="28" t="s">
        <v>18</v>
      </c>
      <c r="B460" s="395"/>
      <c r="C460" s="400"/>
      <c r="D460" s="400"/>
      <c r="E460" s="396"/>
      <c r="F460" s="41">
        <v>0</v>
      </c>
      <c r="G460" s="395"/>
      <c r="H460" s="396"/>
      <c r="I460" s="43">
        <f t="shared" si="66"/>
        <v>0</v>
      </c>
    </row>
    <row r="461" spans="1:9" ht="15">
      <c r="A461" s="29" t="s">
        <v>139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6"/>
        <v>0</v>
      </c>
    </row>
    <row r="462" spans="1:9" ht="15">
      <c r="A462" s="28" t="s">
        <v>19</v>
      </c>
      <c r="B462" s="395"/>
      <c r="C462" s="400"/>
      <c r="D462" s="400"/>
      <c r="E462" s="396"/>
      <c r="F462" s="41">
        <v>0</v>
      </c>
      <c r="G462" s="395"/>
      <c r="H462" s="396"/>
      <c r="I462" s="43">
        <f t="shared" si="66"/>
        <v>0</v>
      </c>
    </row>
    <row r="463" spans="1:9" ht="15">
      <c r="A463" s="29" t="s">
        <v>20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6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6"/>
        <v>0</v>
      </c>
    </row>
    <row r="465" spans="1:9" ht="15">
      <c r="A465" s="30" t="s">
        <v>56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6"/>
        <v>0</v>
      </c>
    </row>
    <row r="466" spans="1:9" ht="15">
      <c r="A466" s="28" t="s">
        <v>22</v>
      </c>
      <c r="B466" s="395"/>
      <c r="C466" s="400"/>
      <c r="D466" s="400"/>
      <c r="E466" s="396"/>
      <c r="F466" s="41">
        <v>0</v>
      </c>
      <c r="G466" s="395"/>
      <c r="H466" s="396"/>
      <c r="I466" s="43">
        <f t="shared" si="66"/>
        <v>0</v>
      </c>
    </row>
    <row r="467" spans="1:9" ht="15">
      <c r="A467" s="30" t="s">
        <v>23</v>
      </c>
      <c r="B467" s="395"/>
      <c r="C467" s="400"/>
      <c r="D467" s="400"/>
      <c r="E467" s="396"/>
      <c r="F467" s="44">
        <v>0</v>
      </c>
      <c r="G467" s="395"/>
      <c r="H467" s="396"/>
      <c r="I467" s="40">
        <f t="shared" si="66"/>
        <v>0</v>
      </c>
    </row>
    <row r="468" spans="1:9" ht="15">
      <c r="A468" s="28" t="s">
        <v>24</v>
      </c>
      <c r="B468" s="395"/>
      <c r="C468" s="400"/>
      <c r="D468" s="400"/>
      <c r="E468" s="396"/>
      <c r="F468" s="41">
        <v>0</v>
      </c>
      <c r="G468" s="395"/>
      <c r="H468" s="396"/>
      <c r="I468" s="43">
        <f t="shared" si="66"/>
        <v>0</v>
      </c>
    </row>
    <row r="469" spans="1:9" ht="15.75" thickBot="1">
      <c r="A469" s="30" t="s">
        <v>25</v>
      </c>
      <c r="B469" s="397"/>
      <c r="C469" s="401"/>
      <c r="D469" s="401"/>
      <c r="E469" s="398"/>
      <c r="F469" s="44">
        <v>1026.828</v>
      </c>
      <c r="G469" s="397"/>
      <c r="H469" s="398"/>
      <c r="I469" s="40">
        <f t="shared" si="66"/>
        <v>1026.828</v>
      </c>
    </row>
    <row r="470" spans="1:9" ht="15">
      <c r="A470" s="31" t="s">
        <v>26</v>
      </c>
      <c r="B470" s="46">
        <f>SUM(B449:B469)</f>
        <v>0</v>
      </c>
      <c r="C470" s="46">
        <f t="shared" ref="C470:I470" si="67">SUM(C449:C469)</f>
        <v>0</v>
      </c>
      <c r="D470" s="46">
        <f t="shared" si="67"/>
        <v>0</v>
      </c>
      <c r="E470" s="46">
        <f t="shared" si="67"/>
        <v>0</v>
      </c>
      <c r="F470" s="46">
        <f t="shared" si="67"/>
        <v>1278.41908298456</v>
      </c>
      <c r="G470" s="46">
        <f t="shared" si="67"/>
        <v>0</v>
      </c>
      <c r="H470" s="46">
        <f t="shared" si="67"/>
        <v>0</v>
      </c>
      <c r="I470" s="48">
        <f t="shared" si="67"/>
        <v>1278.41908298456</v>
      </c>
    </row>
    <row r="471" spans="1:9" ht="15" thickBot="1">
      <c r="A471" s="32" t="s">
        <v>83</v>
      </c>
      <c r="B471" s="49">
        <f>B470/$I470</f>
        <v>0</v>
      </c>
      <c r="C471" s="49">
        <f t="shared" ref="C471:I471" si="68">C470/$I470</f>
        <v>0</v>
      </c>
      <c r="D471" s="49">
        <f t="shared" si="68"/>
        <v>0</v>
      </c>
      <c r="E471" s="49">
        <f t="shared" si="68"/>
        <v>0</v>
      </c>
      <c r="F471" s="49">
        <f t="shared" si="68"/>
        <v>1</v>
      </c>
      <c r="G471" s="49">
        <f t="shared" si="68"/>
        <v>0</v>
      </c>
      <c r="H471" s="49">
        <f t="shared" si="68"/>
        <v>0</v>
      </c>
      <c r="I471" s="50">
        <f t="shared" si="68"/>
        <v>1</v>
      </c>
    </row>
    <row r="472" spans="1:9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9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9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9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9">SUM(B476:H476)</f>
        <v>0</v>
      </c>
    </row>
    <row r="477" spans="1:9" ht="15">
      <c r="A477" s="29" t="s">
        <v>9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9"/>
        <v>0</v>
      </c>
    </row>
    <row r="478" spans="1:9" ht="15">
      <c r="A478" s="28" t="s">
        <v>10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9"/>
        <v>0</v>
      </c>
    </row>
    <row r="479" spans="1:9" ht="15">
      <c r="A479" s="29" t="s">
        <v>11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9"/>
        <v>0</v>
      </c>
    </row>
    <row r="480" spans="1:9" ht="15">
      <c r="A480" s="28" t="s">
        <v>12</v>
      </c>
      <c r="B480" s="395"/>
      <c r="C480" s="400"/>
      <c r="D480" s="400"/>
      <c r="E480" s="396"/>
      <c r="F480" s="41">
        <v>6497.8153206725128</v>
      </c>
      <c r="G480" s="395"/>
      <c r="H480" s="396"/>
      <c r="I480" s="43">
        <f t="shared" si="69"/>
        <v>6497.8153206725128</v>
      </c>
    </row>
    <row r="481" spans="1:9" ht="15">
      <c r="A481" s="29" t="s">
        <v>13</v>
      </c>
      <c r="B481" s="395"/>
      <c r="C481" s="400"/>
      <c r="D481" s="400"/>
      <c r="E481" s="396"/>
      <c r="F481" s="44">
        <v>0</v>
      </c>
      <c r="G481" s="395"/>
      <c r="H481" s="396"/>
      <c r="I481" s="40">
        <f t="shared" si="69"/>
        <v>0</v>
      </c>
    </row>
    <row r="482" spans="1:9" ht="15">
      <c r="A482" s="28" t="s">
        <v>14</v>
      </c>
      <c r="B482" s="395"/>
      <c r="C482" s="400"/>
      <c r="D482" s="400"/>
      <c r="E482" s="396"/>
      <c r="F482" s="41">
        <v>10382.62275809407</v>
      </c>
      <c r="G482" s="395"/>
      <c r="H482" s="396"/>
      <c r="I482" s="43">
        <f t="shared" si="69"/>
        <v>10382.62275809407</v>
      </c>
    </row>
    <row r="483" spans="1:9" ht="15">
      <c r="A483" s="29" t="s">
        <v>15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9"/>
        <v>0</v>
      </c>
    </row>
    <row r="484" spans="1:9" ht="15">
      <c r="A484" s="28" t="s">
        <v>16</v>
      </c>
      <c r="B484" s="395"/>
      <c r="C484" s="400"/>
      <c r="D484" s="400"/>
      <c r="E484" s="396"/>
      <c r="F484" s="41">
        <v>0</v>
      </c>
      <c r="G484" s="395"/>
      <c r="H484" s="396"/>
      <c r="I484" s="43">
        <f t="shared" si="69"/>
        <v>0</v>
      </c>
    </row>
    <row r="485" spans="1:9" ht="15">
      <c r="A485" s="29" t="s">
        <v>17</v>
      </c>
      <c r="B485" s="395"/>
      <c r="C485" s="400"/>
      <c r="D485" s="400"/>
      <c r="E485" s="396"/>
      <c r="F485" s="44">
        <v>28.272443792083486</v>
      </c>
      <c r="G485" s="395"/>
      <c r="H485" s="396"/>
      <c r="I485" s="40">
        <f t="shared" si="69"/>
        <v>28.272443792083486</v>
      </c>
    </row>
    <row r="486" spans="1:9" ht="15">
      <c r="A486" s="28" t="s">
        <v>18</v>
      </c>
      <c r="B486" s="395"/>
      <c r="C486" s="400"/>
      <c r="D486" s="400"/>
      <c r="E486" s="396"/>
      <c r="F486" s="41">
        <v>0</v>
      </c>
      <c r="G486" s="395"/>
      <c r="H486" s="396"/>
      <c r="I486" s="43">
        <f t="shared" si="69"/>
        <v>0</v>
      </c>
    </row>
    <row r="487" spans="1:9" ht="15">
      <c r="A487" s="29" t="s">
        <v>139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9"/>
        <v>0</v>
      </c>
    </row>
    <row r="488" spans="1:9" ht="15">
      <c r="A488" s="28" t="s">
        <v>19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9"/>
        <v>0</v>
      </c>
    </row>
    <row r="489" spans="1:9" ht="15">
      <c r="A489" s="29" t="s">
        <v>20</v>
      </c>
      <c r="B489" s="395"/>
      <c r="C489" s="400"/>
      <c r="D489" s="400"/>
      <c r="E489" s="396"/>
      <c r="F489" s="44">
        <v>0</v>
      </c>
      <c r="G489" s="395"/>
      <c r="H489" s="396"/>
      <c r="I489" s="40">
        <f t="shared" si="69"/>
        <v>0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9"/>
        <v>0</v>
      </c>
    </row>
    <row r="491" spans="1:9" ht="15">
      <c r="A491" s="30" t="s">
        <v>56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9"/>
        <v>0</v>
      </c>
    </row>
    <row r="492" spans="1:9" ht="15">
      <c r="A492" s="28" t="s">
        <v>22</v>
      </c>
      <c r="B492" s="395"/>
      <c r="C492" s="400"/>
      <c r="D492" s="400"/>
      <c r="E492" s="396"/>
      <c r="F492" s="41">
        <v>33</v>
      </c>
      <c r="G492" s="395"/>
      <c r="H492" s="396"/>
      <c r="I492" s="43">
        <f t="shared" si="69"/>
        <v>33</v>
      </c>
    </row>
    <row r="493" spans="1:9" ht="15">
      <c r="A493" s="30" t="s">
        <v>23</v>
      </c>
      <c r="B493" s="395"/>
      <c r="C493" s="400"/>
      <c r="D493" s="400"/>
      <c r="E493" s="396"/>
      <c r="F493" s="44">
        <v>0</v>
      </c>
      <c r="G493" s="395"/>
      <c r="H493" s="396"/>
      <c r="I493" s="40">
        <f t="shared" si="69"/>
        <v>0</v>
      </c>
    </row>
    <row r="494" spans="1:9" ht="15">
      <c r="A494" s="28" t="s">
        <v>24</v>
      </c>
      <c r="B494" s="395"/>
      <c r="C494" s="400"/>
      <c r="D494" s="400"/>
      <c r="E494" s="396"/>
      <c r="F494" s="41">
        <v>0</v>
      </c>
      <c r="G494" s="395"/>
      <c r="H494" s="396"/>
      <c r="I494" s="43">
        <f t="shared" si="69"/>
        <v>0</v>
      </c>
    </row>
    <row r="495" spans="1:9" ht="15.75" thickBot="1">
      <c r="A495" s="30" t="s">
        <v>25</v>
      </c>
      <c r="B495" s="397"/>
      <c r="C495" s="401"/>
      <c r="D495" s="401"/>
      <c r="E495" s="398"/>
      <c r="F495" s="44">
        <v>323.38799999999998</v>
      </c>
      <c r="G495" s="397"/>
      <c r="H495" s="398"/>
      <c r="I495" s="40">
        <f t="shared" si="69"/>
        <v>323.38799999999998</v>
      </c>
    </row>
    <row r="496" spans="1:9" ht="15">
      <c r="A496" s="31" t="s">
        <v>26</v>
      </c>
      <c r="B496" s="46">
        <f>SUM(B475:B495)</f>
        <v>0</v>
      </c>
      <c r="C496" s="46">
        <f t="shared" ref="C496:I496" si="70">SUM(C475:C495)</f>
        <v>0</v>
      </c>
      <c r="D496" s="46">
        <f t="shared" si="70"/>
        <v>0</v>
      </c>
      <c r="E496" s="46">
        <f t="shared" si="70"/>
        <v>0</v>
      </c>
      <c r="F496" s="46">
        <f t="shared" si="70"/>
        <v>17265.098522558666</v>
      </c>
      <c r="G496" s="46">
        <f t="shared" si="70"/>
        <v>0</v>
      </c>
      <c r="H496" s="46">
        <f t="shared" si="70"/>
        <v>0</v>
      </c>
      <c r="I496" s="48">
        <f t="shared" si="70"/>
        <v>17265.098522558666</v>
      </c>
    </row>
    <row r="497" spans="1:9" ht="15" thickBot="1">
      <c r="A497" s="32" t="s">
        <v>83</v>
      </c>
      <c r="B497" s="49">
        <f>B496/$I496</f>
        <v>0</v>
      </c>
      <c r="C497" s="49">
        <f t="shared" ref="C497:I497" si="71">C496/$I496</f>
        <v>0</v>
      </c>
      <c r="D497" s="49">
        <f t="shared" si="71"/>
        <v>0</v>
      </c>
      <c r="E497" s="49">
        <f t="shared" si="71"/>
        <v>0</v>
      </c>
      <c r="F497" s="49">
        <f t="shared" si="71"/>
        <v>1</v>
      </c>
      <c r="G497" s="49">
        <f t="shared" si="71"/>
        <v>0</v>
      </c>
      <c r="H497" s="49">
        <f t="shared" si="71"/>
        <v>0</v>
      </c>
      <c r="I497" s="50">
        <f t="shared" si="71"/>
        <v>1</v>
      </c>
    </row>
    <row r="498" spans="1:9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9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9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9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2">SUM(B502:H502)</f>
        <v>0</v>
      </c>
    </row>
    <row r="503" spans="1:9" ht="15">
      <c r="A503" s="29" t="s">
        <v>9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2"/>
        <v>0</v>
      </c>
    </row>
    <row r="504" spans="1:9" ht="15">
      <c r="A504" s="28" t="s">
        <v>10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2"/>
        <v>0</v>
      </c>
    </row>
    <row r="505" spans="1:9" ht="15">
      <c r="A505" s="29" t="s">
        <v>11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2"/>
        <v>0</v>
      </c>
    </row>
    <row r="506" spans="1:9" ht="15">
      <c r="A506" s="28" t="s">
        <v>12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2"/>
        <v>0</v>
      </c>
    </row>
    <row r="507" spans="1:9" ht="15">
      <c r="A507" s="29" t="s">
        <v>13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2"/>
        <v>0</v>
      </c>
    </row>
    <row r="508" spans="1:9" ht="15">
      <c r="A508" s="28" t="s">
        <v>14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2"/>
        <v>0</v>
      </c>
    </row>
    <row r="509" spans="1:9" ht="15">
      <c r="A509" s="29" t="s">
        <v>15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2"/>
        <v>0</v>
      </c>
    </row>
    <row r="510" spans="1:9" ht="15">
      <c r="A510" s="28" t="s">
        <v>16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2"/>
        <v>0</v>
      </c>
    </row>
    <row r="511" spans="1:9" ht="15">
      <c r="A511" s="29" t="s">
        <v>17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72"/>
        <v>0</v>
      </c>
    </row>
    <row r="512" spans="1:9" ht="15">
      <c r="A512" s="28" t="s">
        <v>18</v>
      </c>
      <c r="B512" s="395"/>
      <c r="C512" s="400"/>
      <c r="D512" s="400"/>
      <c r="E512" s="396"/>
      <c r="F512" s="41">
        <v>0</v>
      </c>
      <c r="G512" s="395"/>
      <c r="H512" s="396"/>
      <c r="I512" s="43">
        <f t="shared" si="72"/>
        <v>0</v>
      </c>
    </row>
    <row r="513" spans="1:9" ht="15">
      <c r="A513" s="29" t="s">
        <v>139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2"/>
        <v>0</v>
      </c>
    </row>
    <row r="514" spans="1:9" ht="15">
      <c r="A514" s="28" t="s">
        <v>19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2"/>
        <v>0</v>
      </c>
    </row>
    <row r="515" spans="1:9" ht="15">
      <c r="A515" s="29" t="s">
        <v>20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2"/>
        <v>0</v>
      </c>
    </row>
    <row r="516" spans="1:9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2"/>
        <v>0</v>
      </c>
    </row>
    <row r="517" spans="1:9" ht="15">
      <c r="A517" s="30" t="s">
        <v>56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2"/>
        <v>0</v>
      </c>
    </row>
    <row r="518" spans="1:9" ht="15">
      <c r="A518" s="28" t="s">
        <v>22</v>
      </c>
      <c r="B518" s="395"/>
      <c r="C518" s="400"/>
      <c r="D518" s="400"/>
      <c r="E518" s="396"/>
      <c r="F518" s="41">
        <v>0</v>
      </c>
      <c r="G518" s="395"/>
      <c r="H518" s="396"/>
      <c r="I518" s="43">
        <f t="shared" si="72"/>
        <v>0</v>
      </c>
    </row>
    <row r="519" spans="1:9" ht="15">
      <c r="A519" s="30" t="s">
        <v>23</v>
      </c>
      <c r="B519" s="395"/>
      <c r="C519" s="400"/>
      <c r="D519" s="400"/>
      <c r="E519" s="396"/>
      <c r="F519" s="44">
        <v>0</v>
      </c>
      <c r="G519" s="395"/>
      <c r="H519" s="396"/>
      <c r="I519" s="40">
        <f t="shared" si="72"/>
        <v>0</v>
      </c>
    </row>
    <row r="520" spans="1:9" ht="15">
      <c r="A520" s="28" t="s">
        <v>24</v>
      </c>
      <c r="B520" s="395"/>
      <c r="C520" s="400"/>
      <c r="D520" s="400"/>
      <c r="E520" s="396"/>
      <c r="F520" s="41">
        <v>0</v>
      </c>
      <c r="G520" s="395"/>
      <c r="H520" s="396"/>
      <c r="I520" s="43">
        <f t="shared" si="72"/>
        <v>0</v>
      </c>
    </row>
    <row r="521" spans="1:9" ht="15.75" thickBot="1">
      <c r="A521" s="30" t="s">
        <v>25</v>
      </c>
      <c r="B521" s="397"/>
      <c r="C521" s="401"/>
      <c r="D521" s="401"/>
      <c r="E521" s="398"/>
      <c r="F521" s="44">
        <v>290.4228</v>
      </c>
      <c r="G521" s="397"/>
      <c r="H521" s="398"/>
      <c r="I521" s="40">
        <f t="shared" si="72"/>
        <v>290.4228</v>
      </c>
    </row>
    <row r="522" spans="1:9" ht="15">
      <c r="A522" s="31" t="s">
        <v>26</v>
      </c>
      <c r="B522" s="46">
        <f>SUM(B501:B521)</f>
        <v>0</v>
      </c>
      <c r="C522" s="46">
        <f t="shared" ref="C522:I522" si="73">SUM(C501:C521)</f>
        <v>0</v>
      </c>
      <c r="D522" s="46">
        <f t="shared" si="73"/>
        <v>0</v>
      </c>
      <c r="E522" s="46">
        <f t="shared" si="73"/>
        <v>0</v>
      </c>
      <c r="F522" s="46">
        <f t="shared" si="73"/>
        <v>290.4228</v>
      </c>
      <c r="G522" s="46">
        <f t="shared" si="73"/>
        <v>0</v>
      </c>
      <c r="H522" s="46">
        <f t="shared" si="73"/>
        <v>0</v>
      </c>
      <c r="I522" s="48">
        <f t="shared" si="73"/>
        <v>290.4228</v>
      </c>
    </row>
    <row r="523" spans="1:9" ht="15" thickBot="1">
      <c r="A523" s="32" t="s">
        <v>83</v>
      </c>
      <c r="B523" s="49">
        <f>B522/$I522</f>
        <v>0</v>
      </c>
      <c r="C523" s="49">
        <f t="shared" ref="C523:I523" si="74">C522/$I522</f>
        <v>0</v>
      </c>
      <c r="D523" s="49">
        <f t="shared" si="74"/>
        <v>0</v>
      </c>
      <c r="E523" s="49">
        <f t="shared" si="74"/>
        <v>0</v>
      </c>
      <c r="F523" s="49">
        <f t="shared" si="74"/>
        <v>1</v>
      </c>
      <c r="G523" s="49">
        <f t="shared" si="74"/>
        <v>0</v>
      </c>
      <c r="H523" s="49">
        <f t="shared" si="74"/>
        <v>0</v>
      </c>
      <c r="I523" s="50">
        <f t="shared" si="74"/>
        <v>1</v>
      </c>
    </row>
    <row r="524" spans="1:9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9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9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9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5">SUM(B528:H528)</f>
        <v>0</v>
      </c>
    </row>
    <row r="529" spans="1:9" ht="15">
      <c r="A529" s="29" t="s">
        <v>9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5"/>
        <v>0</v>
      </c>
    </row>
    <row r="530" spans="1:9" ht="15">
      <c r="A530" s="28" t="s">
        <v>10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5"/>
        <v>0</v>
      </c>
    </row>
    <row r="531" spans="1:9" ht="15">
      <c r="A531" s="29" t="s">
        <v>11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5"/>
        <v>0</v>
      </c>
    </row>
    <row r="532" spans="1:9" ht="15">
      <c r="A532" s="28" t="s">
        <v>12</v>
      </c>
      <c r="B532" s="395"/>
      <c r="C532" s="400"/>
      <c r="D532" s="400"/>
      <c r="E532" s="396"/>
      <c r="F532" s="41">
        <v>0.94479096765829518</v>
      </c>
      <c r="G532" s="395"/>
      <c r="H532" s="396"/>
      <c r="I532" s="43">
        <f t="shared" si="75"/>
        <v>0.94479096765829518</v>
      </c>
    </row>
    <row r="533" spans="1:9" ht="15">
      <c r="A533" s="29" t="s">
        <v>13</v>
      </c>
      <c r="B533" s="395"/>
      <c r="C533" s="400"/>
      <c r="D533" s="400"/>
      <c r="E533" s="396"/>
      <c r="F533" s="44">
        <v>0</v>
      </c>
      <c r="G533" s="395"/>
      <c r="H533" s="396"/>
      <c r="I533" s="40">
        <f t="shared" si="75"/>
        <v>0</v>
      </c>
    </row>
    <row r="534" spans="1:9" ht="15">
      <c r="A534" s="28" t="s">
        <v>14</v>
      </c>
      <c r="B534" s="395"/>
      <c r="C534" s="400"/>
      <c r="D534" s="400"/>
      <c r="E534" s="396"/>
      <c r="F534" s="41">
        <v>7.0514771424103175</v>
      </c>
      <c r="G534" s="395"/>
      <c r="H534" s="396"/>
      <c r="I534" s="43">
        <f t="shared" si="75"/>
        <v>7.0514771424103175</v>
      </c>
    </row>
    <row r="535" spans="1:9" ht="15">
      <c r="A535" s="29" t="s">
        <v>15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5"/>
        <v>0</v>
      </c>
    </row>
    <row r="536" spans="1:9" ht="15">
      <c r="A536" s="28" t="s">
        <v>16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5"/>
        <v>0</v>
      </c>
    </row>
    <row r="537" spans="1:9" ht="15">
      <c r="A537" s="29" t="s">
        <v>17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75"/>
        <v>0</v>
      </c>
    </row>
    <row r="538" spans="1:9" ht="15">
      <c r="A538" s="28" t="s">
        <v>18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5"/>
        <v>0</v>
      </c>
    </row>
    <row r="539" spans="1:9" ht="15">
      <c r="A539" s="29" t="s">
        <v>139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5"/>
        <v>0</v>
      </c>
    </row>
    <row r="540" spans="1:9" ht="15">
      <c r="A540" s="28" t="s">
        <v>19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5"/>
        <v>0</v>
      </c>
    </row>
    <row r="541" spans="1:9" ht="15">
      <c r="A541" s="29" t="s">
        <v>20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5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5"/>
        <v>0</v>
      </c>
    </row>
    <row r="543" spans="1:9" ht="15">
      <c r="A543" s="30" t="s">
        <v>56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5"/>
        <v>0</v>
      </c>
    </row>
    <row r="544" spans="1:9" ht="15">
      <c r="A544" s="28" t="s">
        <v>22</v>
      </c>
      <c r="B544" s="395"/>
      <c r="C544" s="400"/>
      <c r="D544" s="400"/>
      <c r="E544" s="396"/>
      <c r="F544" s="41">
        <v>0</v>
      </c>
      <c r="G544" s="395"/>
      <c r="H544" s="396"/>
      <c r="I544" s="43">
        <f t="shared" si="75"/>
        <v>0</v>
      </c>
    </row>
    <row r="545" spans="1:9" ht="15">
      <c r="A545" s="30" t="s">
        <v>23</v>
      </c>
      <c r="B545" s="395"/>
      <c r="C545" s="400"/>
      <c r="D545" s="400"/>
      <c r="E545" s="396"/>
      <c r="F545" s="44">
        <v>0</v>
      </c>
      <c r="G545" s="395"/>
      <c r="H545" s="396"/>
      <c r="I545" s="40">
        <f t="shared" si="75"/>
        <v>0</v>
      </c>
    </row>
    <row r="546" spans="1:9" ht="15">
      <c r="A546" s="28" t="s">
        <v>24</v>
      </c>
      <c r="B546" s="395"/>
      <c r="C546" s="400"/>
      <c r="D546" s="400"/>
      <c r="E546" s="396"/>
      <c r="F546" s="41">
        <v>0</v>
      </c>
      <c r="G546" s="395"/>
      <c r="H546" s="396"/>
      <c r="I546" s="43">
        <f t="shared" si="75"/>
        <v>0</v>
      </c>
    </row>
    <row r="547" spans="1:9" ht="15.75" thickBot="1">
      <c r="A547" s="30" t="s">
        <v>25</v>
      </c>
      <c r="B547" s="397"/>
      <c r="C547" s="401"/>
      <c r="D547" s="401"/>
      <c r="E547" s="398"/>
      <c r="F547" s="44">
        <v>0</v>
      </c>
      <c r="G547" s="397"/>
      <c r="H547" s="398"/>
      <c r="I547" s="40">
        <f t="shared" si="75"/>
        <v>0</v>
      </c>
    </row>
    <row r="548" spans="1:9" ht="15">
      <c r="A548" s="31" t="s">
        <v>26</v>
      </c>
      <c r="B548" s="46">
        <f>SUM(B527:B547)</f>
        <v>0</v>
      </c>
      <c r="C548" s="46">
        <f t="shared" ref="C548:I548" si="76">SUM(C527:C547)</f>
        <v>0</v>
      </c>
      <c r="D548" s="46">
        <f t="shared" si="76"/>
        <v>0</v>
      </c>
      <c r="E548" s="46">
        <f t="shared" si="76"/>
        <v>0</v>
      </c>
      <c r="F548" s="46">
        <f t="shared" si="76"/>
        <v>7.9962681100686126</v>
      </c>
      <c r="G548" s="46">
        <f t="shared" si="76"/>
        <v>0</v>
      </c>
      <c r="H548" s="46">
        <f t="shared" si="76"/>
        <v>0</v>
      </c>
      <c r="I548" s="48">
        <f t="shared" si="76"/>
        <v>7.9962681100686126</v>
      </c>
    </row>
    <row r="549" spans="1:9" ht="15" thickBot="1">
      <c r="A549" s="32" t="s">
        <v>83</v>
      </c>
      <c r="B549" s="49">
        <f>B548/$I548</f>
        <v>0</v>
      </c>
      <c r="C549" s="49">
        <f t="shared" ref="C549:I549" si="77">C548/$I548</f>
        <v>0</v>
      </c>
      <c r="D549" s="49">
        <f t="shared" si="77"/>
        <v>0</v>
      </c>
      <c r="E549" s="49">
        <f t="shared" si="77"/>
        <v>0</v>
      </c>
      <c r="F549" s="49">
        <f t="shared" si="77"/>
        <v>1</v>
      </c>
      <c r="G549" s="49">
        <f t="shared" si="77"/>
        <v>0</v>
      </c>
      <c r="H549" s="49">
        <f t="shared" si="77"/>
        <v>0</v>
      </c>
      <c r="I549" s="50">
        <f t="shared" si="77"/>
        <v>1</v>
      </c>
    </row>
    <row r="550" spans="1:9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9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9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9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8">SUM(B554:H554)</f>
        <v>0</v>
      </c>
    </row>
    <row r="555" spans="1:9" ht="15">
      <c r="A555" s="29" t="s">
        <v>9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8"/>
        <v>0</v>
      </c>
    </row>
    <row r="556" spans="1:9" ht="15">
      <c r="A556" s="28" t="s">
        <v>10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8"/>
        <v>0</v>
      </c>
    </row>
    <row r="557" spans="1:9" ht="15">
      <c r="A557" s="29" t="s">
        <v>11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8"/>
        <v>0</v>
      </c>
    </row>
    <row r="558" spans="1:9" ht="15">
      <c r="A558" s="28" t="s">
        <v>12</v>
      </c>
      <c r="B558" s="395"/>
      <c r="C558" s="400"/>
      <c r="D558" s="400"/>
      <c r="E558" s="396"/>
      <c r="F558" s="41">
        <v>8.5636852264227787</v>
      </c>
      <c r="G558" s="395"/>
      <c r="H558" s="396"/>
      <c r="I558" s="43">
        <f t="shared" si="78"/>
        <v>8.5636852264227787</v>
      </c>
    </row>
    <row r="559" spans="1:9" ht="15">
      <c r="A559" s="29" t="s">
        <v>13</v>
      </c>
      <c r="B559" s="395"/>
      <c r="C559" s="400"/>
      <c r="D559" s="400"/>
      <c r="E559" s="396"/>
      <c r="F559" s="44">
        <v>1200</v>
      </c>
      <c r="G559" s="395"/>
      <c r="H559" s="396"/>
      <c r="I559" s="40">
        <f t="shared" si="78"/>
        <v>1200</v>
      </c>
    </row>
    <row r="560" spans="1:9" ht="15">
      <c r="A560" s="28" t="s">
        <v>14</v>
      </c>
      <c r="B560" s="395"/>
      <c r="C560" s="400"/>
      <c r="D560" s="400"/>
      <c r="E560" s="396"/>
      <c r="F560" s="41">
        <v>0</v>
      </c>
      <c r="G560" s="395"/>
      <c r="H560" s="396"/>
      <c r="I560" s="43">
        <f t="shared" si="78"/>
        <v>0</v>
      </c>
    </row>
    <row r="561" spans="1:9" ht="15">
      <c r="A561" s="29" t="s">
        <v>15</v>
      </c>
      <c r="B561" s="395"/>
      <c r="C561" s="400"/>
      <c r="D561" s="400"/>
      <c r="E561" s="396"/>
      <c r="F561" s="44">
        <v>0</v>
      </c>
      <c r="G561" s="395"/>
      <c r="H561" s="396"/>
      <c r="I561" s="40">
        <f t="shared" si="78"/>
        <v>0</v>
      </c>
    </row>
    <row r="562" spans="1:9" ht="15">
      <c r="A562" s="28" t="s">
        <v>16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8"/>
        <v>0</v>
      </c>
    </row>
    <row r="563" spans="1:9" ht="15">
      <c r="A563" s="29" t="s">
        <v>17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78"/>
        <v>0</v>
      </c>
    </row>
    <row r="564" spans="1:9" ht="15">
      <c r="A564" s="28" t="s">
        <v>18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8"/>
        <v>0</v>
      </c>
    </row>
    <row r="565" spans="1:9" ht="15">
      <c r="A565" s="29" t="s">
        <v>139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8"/>
        <v>0</v>
      </c>
    </row>
    <row r="566" spans="1:9" ht="15">
      <c r="A566" s="28" t="s">
        <v>19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8"/>
        <v>0</v>
      </c>
    </row>
    <row r="567" spans="1:9" ht="15">
      <c r="A567" s="29" t="s">
        <v>20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8"/>
        <v>0</v>
      </c>
    </row>
    <row r="568" spans="1:9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8"/>
        <v>0</v>
      </c>
    </row>
    <row r="569" spans="1:9" ht="15">
      <c r="A569" s="30" t="s">
        <v>56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8"/>
        <v>0</v>
      </c>
    </row>
    <row r="570" spans="1:9" ht="15">
      <c r="A570" s="28" t="s">
        <v>22</v>
      </c>
      <c r="B570" s="395"/>
      <c r="C570" s="400"/>
      <c r="D570" s="400"/>
      <c r="E570" s="396"/>
      <c r="F570" s="41">
        <v>0</v>
      </c>
      <c r="G570" s="395"/>
      <c r="H570" s="396"/>
      <c r="I570" s="43">
        <f t="shared" si="78"/>
        <v>0</v>
      </c>
    </row>
    <row r="571" spans="1:9" ht="15">
      <c r="A571" s="30" t="s">
        <v>23</v>
      </c>
      <c r="B571" s="395"/>
      <c r="C571" s="400"/>
      <c r="D571" s="400"/>
      <c r="E571" s="396"/>
      <c r="F571" s="44">
        <v>0</v>
      </c>
      <c r="G571" s="395"/>
      <c r="H571" s="396"/>
      <c r="I571" s="40">
        <f t="shared" si="78"/>
        <v>0</v>
      </c>
    </row>
    <row r="572" spans="1:9" ht="15">
      <c r="A572" s="28" t="s">
        <v>24</v>
      </c>
      <c r="B572" s="395"/>
      <c r="C572" s="400"/>
      <c r="D572" s="400"/>
      <c r="E572" s="396"/>
      <c r="F572" s="41">
        <v>0</v>
      </c>
      <c r="G572" s="395"/>
      <c r="H572" s="396"/>
      <c r="I572" s="43">
        <f t="shared" si="78"/>
        <v>0</v>
      </c>
    </row>
    <row r="573" spans="1:9" ht="15.75" thickBot="1">
      <c r="A573" s="30" t="s">
        <v>25</v>
      </c>
      <c r="B573" s="397"/>
      <c r="C573" s="401"/>
      <c r="D573" s="401"/>
      <c r="E573" s="398"/>
      <c r="F573" s="44">
        <v>0</v>
      </c>
      <c r="G573" s="397"/>
      <c r="H573" s="398"/>
      <c r="I573" s="40">
        <f t="shared" si="78"/>
        <v>0</v>
      </c>
    </row>
    <row r="574" spans="1:9" ht="15">
      <c r="A574" s="35" t="s">
        <v>26</v>
      </c>
      <c r="B574" s="46">
        <f>SUM(B553:B573)</f>
        <v>0</v>
      </c>
      <c r="C574" s="46">
        <f t="shared" ref="C574:I574" si="79">SUM(C553:C573)</f>
        <v>0</v>
      </c>
      <c r="D574" s="46">
        <f t="shared" si="79"/>
        <v>0</v>
      </c>
      <c r="E574" s="46">
        <f t="shared" si="79"/>
        <v>0</v>
      </c>
      <c r="F574" s="46">
        <f t="shared" si="79"/>
        <v>1208.5636852264229</v>
      </c>
      <c r="G574" s="46">
        <f t="shared" si="79"/>
        <v>0</v>
      </c>
      <c r="H574" s="46">
        <f t="shared" si="79"/>
        <v>0</v>
      </c>
      <c r="I574" s="48">
        <f t="shared" si="79"/>
        <v>1208.5636852264229</v>
      </c>
    </row>
    <row r="575" spans="1:9" ht="15" thickBot="1">
      <c r="A575" s="32" t="s">
        <v>83</v>
      </c>
      <c r="B575" s="49">
        <f>B574/$I574</f>
        <v>0</v>
      </c>
      <c r="C575" s="49">
        <f t="shared" ref="C575:I575" si="80">C574/$I574</f>
        <v>0</v>
      </c>
      <c r="D575" s="49">
        <f t="shared" si="80"/>
        <v>0</v>
      </c>
      <c r="E575" s="49">
        <f t="shared" si="80"/>
        <v>0</v>
      </c>
      <c r="F575" s="49">
        <f t="shared" si="80"/>
        <v>1</v>
      </c>
      <c r="G575" s="49">
        <f t="shared" si="80"/>
        <v>0</v>
      </c>
      <c r="H575" s="49">
        <f t="shared" si="80"/>
        <v>0</v>
      </c>
      <c r="I575" s="50">
        <f t="shared" si="80"/>
        <v>1</v>
      </c>
    </row>
    <row r="576" spans="1:9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3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30.235184920241728</v>
      </c>
      <c r="C579" s="38">
        <v>0</v>
      </c>
      <c r="D579" s="38">
        <v>5.7648150797582716</v>
      </c>
      <c r="E579" s="38">
        <v>0</v>
      </c>
      <c r="F579" s="456"/>
      <c r="G579" s="38">
        <v>0</v>
      </c>
      <c r="H579" s="39">
        <v>0</v>
      </c>
      <c r="I579" s="40">
        <f>SUM(B579:H579)</f>
        <v>36</v>
      </c>
    </row>
    <row r="580" spans="1:9" ht="15">
      <c r="A580" s="28" t="s">
        <v>8</v>
      </c>
      <c r="B580" s="41">
        <v>3.0565694360527331</v>
      </c>
      <c r="C580" s="41">
        <v>0</v>
      </c>
      <c r="D580" s="41">
        <v>0.94343056394726676</v>
      </c>
      <c r="E580" s="41">
        <v>0</v>
      </c>
      <c r="F580" s="457"/>
      <c r="G580" s="41">
        <v>0</v>
      </c>
      <c r="H580" s="42">
        <v>0</v>
      </c>
      <c r="I580" s="43">
        <f t="shared" ref="I580:I599" si="81">SUM(B580:H580)</f>
        <v>4</v>
      </c>
    </row>
    <row r="581" spans="1:9" ht="15">
      <c r="A581" s="29" t="s">
        <v>9</v>
      </c>
      <c r="B581" s="44">
        <v>34.593595813713598</v>
      </c>
      <c r="C581" s="44">
        <v>0</v>
      </c>
      <c r="D581" s="44">
        <v>8.4064041862863981</v>
      </c>
      <c r="E581" s="44">
        <v>0</v>
      </c>
      <c r="F581" s="457"/>
      <c r="G581" s="44">
        <v>0</v>
      </c>
      <c r="H581" s="45">
        <v>0</v>
      </c>
      <c r="I581" s="40">
        <f t="shared" si="81"/>
        <v>43</v>
      </c>
    </row>
    <row r="582" spans="1:9" ht="15">
      <c r="A582" s="28" t="s">
        <v>10</v>
      </c>
      <c r="B582" s="41">
        <v>18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81"/>
        <v>18</v>
      </c>
    </row>
    <row r="583" spans="1:9" ht="15">
      <c r="A583" s="29" t="s">
        <v>11</v>
      </c>
      <c r="B583" s="44">
        <v>0</v>
      </c>
      <c r="C583" s="44">
        <v>0</v>
      </c>
      <c r="D583" s="44">
        <v>0</v>
      </c>
      <c r="E583" s="44">
        <v>0</v>
      </c>
      <c r="F583" s="457"/>
      <c r="G583" s="44">
        <v>0</v>
      </c>
      <c r="H583" s="45">
        <v>0</v>
      </c>
      <c r="I583" s="40">
        <f t="shared" si="81"/>
        <v>0</v>
      </c>
    </row>
    <row r="584" spans="1:9" ht="15">
      <c r="A584" s="28" t="s">
        <v>12</v>
      </c>
      <c r="B584" s="41">
        <v>0</v>
      </c>
      <c r="C584" s="41">
        <v>0</v>
      </c>
      <c r="D584" s="41">
        <v>4.1657609198151729E-2</v>
      </c>
      <c r="E584" s="41">
        <v>1.2179647254219703</v>
      </c>
      <c r="F584" s="457"/>
      <c r="G584" s="41">
        <v>0</v>
      </c>
      <c r="H584" s="42">
        <v>0</v>
      </c>
      <c r="I584" s="43">
        <f t="shared" si="81"/>
        <v>1.2596223346201221</v>
      </c>
    </row>
    <row r="585" spans="1:9" ht="15">
      <c r="A585" s="29" t="s">
        <v>13</v>
      </c>
      <c r="B585" s="44">
        <v>0</v>
      </c>
      <c r="C585" s="44">
        <v>0</v>
      </c>
      <c r="D585" s="44">
        <v>0</v>
      </c>
      <c r="E585" s="44">
        <v>47</v>
      </c>
      <c r="F585" s="457"/>
      <c r="G585" s="44">
        <v>0</v>
      </c>
      <c r="H585" s="45">
        <v>0</v>
      </c>
      <c r="I585" s="40">
        <f t="shared" si="81"/>
        <v>47</v>
      </c>
    </row>
    <row r="586" spans="1:9" ht="15">
      <c r="A586" s="28" t="s">
        <v>14</v>
      </c>
      <c r="B586" s="41">
        <v>0</v>
      </c>
      <c r="C586" s="41">
        <v>0</v>
      </c>
      <c r="D586" s="41">
        <v>0.15055167923132029</v>
      </c>
      <c r="E586" s="41">
        <v>70.230048118121417</v>
      </c>
      <c r="F586" s="457"/>
      <c r="G586" s="41">
        <v>0</v>
      </c>
      <c r="H586" s="42">
        <v>0</v>
      </c>
      <c r="I586" s="43">
        <f t="shared" si="81"/>
        <v>70.380599797352744</v>
      </c>
    </row>
    <row r="587" spans="1:9" ht="15">
      <c r="A587" s="29" t="s">
        <v>15</v>
      </c>
      <c r="B587" s="44">
        <v>2459.2026793145733</v>
      </c>
      <c r="C587" s="44">
        <v>37.320478469673468</v>
      </c>
      <c r="D587" s="44">
        <v>44.127642215752722</v>
      </c>
      <c r="E587" s="44">
        <v>0</v>
      </c>
      <c r="F587" s="457"/>
      <c r="G587" s="44">
        <v>0</v>
      </c>
      <c r="H587" s="45">
        <v>0</v>
      </c>
      <c r="I587" s="40">
        <f t="shared" si="81"/>
        <v>2540.6507999999994</v>
      </c>
    </row>
    <row r="588" spans="1:9" ht="15">
      <c r="A588" s="28" t="s">
        <v>16</v>
      </c>
      <c r="B588" s="41">
        <v>262.96346694555274</v>
      </c>
      <c r="C588" s="41">
        <v>31.851397080189376</v>
      </c>
      <c r="D588" s="41">
        <v>6.867859402648838</v>
      </c>
      <c r="E588" s="41">
        <v>15.317276571609016</v>
      </c>
      <c r="F588" s="457"/>
      <c r="G588" s="41">
        <v>0</v>
      </c>
      <c r="H588" s="42">
        <v>0</v>
      </c>
      <c r="I588" s="43">
        <f t="shared" si="81"/>
        <v>316.99999999999994</v>
      </c>
    </row>
    <row r="589" spans="1:9" ht="15">
      <c r="A589" s="29" t="s">
        <v>17</v>
      </c>
      <c r="B589" s="44">
        <v>84.374561100351485</v>
      </c>
      <c r="C589" s="44">
        <v>0.45716623756439362</v>
      </c>
      <c r="D589" s="44">
        <v>10.708516392022423</v>
      </c>
      <c r="E589" s="44">
        <v>1.4597562700616968</v>
      </c>
      <c r="F589" s="457"/>
      <c r="G589" s="44">
        <v>0</v>
      </c>
      <c r="H589" s="45">
        <v>0</v>
      </c>
      <c r="I589" s="40">
        <f t="shared" si="81"/>
        <v>97</v>
      </c>
    </row>
    <row r="590" spans="1:9" ht="15">
      <c r="A590" s="28" t="s">
        <v>18</v>
      </c>
      <c r="B590" s="41">
        <v>0</v>
      </c>
      <c r="C590" s="41">
        <v>0</v>
      </c>
      <c r="D590" s="41">
        <v>0</v>
      </c>
      <c r="E590" s="41">
        <v>0</v>
      </c>
      <c r="F590" s="457"/>
      <c r="G590" s="41">
        <v>0</v>
      </c>
      <c r="H590" s="42">
        <v>0</v>
      </c>
      <c r="I590" s="43">
        <f t="shared" si="81"/>
        <v>0</v>
      </c>
    </row>
    <row r="591" spans="1:9" ht="15">
      <c r="A591" s="29" t="s">
        <v>139</v>
      </c>
      <c r="B591" s="44">
        <v>1639.5377505786387</v>
      </c>
      <c r="C591" s="44">
        <v>258.36948068797079</v>
      </c>
      <c r="D591" s="44">
        <v>50.390109154220731</v>
      </c>
      <c r="E591" s="44">
        <v>39.678150895167661</v>
      </c>
      <c r="F591" s="457"/>
      <c r="G591" s="44">
        <v>0</v>
      </c>
      <c r="H591" s="45">
        <v>0</v>
      </c>
      <c r="I591" s="40">
        <f t="shared" si="81"/>
        <v>1987.9754913159977</v>
      </c>
    </row>
    <row r="592" spans="1:9" ht="15">
      <c r="A592" s="28" t="s">
        <v>19</v>
      </c>
      <c r="B592" s="41">
        <v>0</v>
      </c>
      <c r="C592" s="41">
        <v>0</v>
      </c>
      <c r="D592" s="41">
        <v>0</v>
      </c>
      <c r="E592" s="41">
        <v>0</v>
      </c>
      <c r="F592" s="457"/>
      <c r="G592" s="41">
        <v>0</v>
      </c>
      <c r="H592" s="42">
        <v>0</v>
      </c>
      <c r="I592" s="43">
        <f t="shared" si="81"/>
        <v>0</v>
      </c>
    </row>
    <row r="593" spans="1:9" ht="15">
      <c r="A593" s="29" t="s">
        <v>20</v>
      </c>
      <c r="B593" s="44">
        <v>0</v>
      </c>
      <c r="C593" s="44">
        <v>0</v>
      </c>
      <c r="D593" s="44">
        <v>0</v>
      </c>
      <c r="E593" s="44">
        <v>0</v>
      </c>
      <c r="F593" s="457"/>
      <c r="G593" s="44">
        <v>0</v>
      </c>
      <c r="H593" s="45">
        <v>0</v>
      </c>
      <c r="I593" s="40">
        <f t="shared" si="81"/>
        <v>0</v>
      </c>
    </row>
    <row r="594" spans="1:9" ht="15">
      <c r="A594" s="28" t="s">
        <v>21</v>
      </c>
      <c r="B594" s="41">
        <v>63.820829910031605</v>
      </c>
      <c r="C594" s="41">
        <v>0</v>
      </c>
      <c r="D594" s="41">
        <v>1.1791700899683839</v>
      </c>
      <c r="E594" s="41">
        <v>0</v>
      </c>
      <c r="F594" s="457"/>
      <c r="G594" s="41">
        <v>0</v>
      </c>
      <c r="H594" s="42">
        <v>0</v>
      </c>
      <c r="I594" s="43">
        <f t="shared" si="81"/>
        <v>64.999999999999986</v>
      </c>
    </row>
    <row r="595" spans="1:9" ht="15">
      <c r="A595" s="30" t="s">
        <v>56</v>
      </c>
      <c r="B595" s="44">
        <v>83.208057648694194</v>
      </c>
      <c r="C595" s="44">
        <v>0</v>
      </c>
      <c r="D595" s="44">
        <v>14.791942351305803</v>
      </c>
      <c r="E595" s="44">
        <v>0</v>
      </c>
      <c r="F595" s="457"/>
      <c r="G595" s="44">
        <v>0</v>
      </c>
      <c r="H595" s="45">
        <v>0</v>
      </c>
      <c r="I595" s="40">
        <f t="shared" si="81"/>
        <v>98</v>
      </c>
    </row>
    <row r="596" spans="1:9" ht="15">
      <c r="A596" s="28" t="s">
        <v>22</v>
      </c>
      <c r="B596" s="41">
        <v>63.979056857049287</v>
      </c>
      <c r="C596" s="41">
        <v>0</v>
      </c>
      <c r="D596" s="41">
        <v>3.946178206585456</v>
      </c>
      <c r="E596" s="41">
        <v>0</v>
      </c>
      <c r="F596" s="457"/>
      <c r="G596" s="41">
        <v>0</v>
      </c>
      <c r="H596" s="42">
        <v>0</v>
      </c>
      <c r="I596" s="43">
        <f t="shared" si="81"/>
        <v>67.925235063634744</v>
      </c>
    </row>
    <row r="597" spans="1:9" ht="15">
      <c r="A597" s="30" t="s">
        <v>23</v>
      </c>
      <c r="B597" s="44">
        <v>159.86852613528822</v>
      </c>
      <c r="C597" s="44">
        <v>0</v>
      </c>
      <c r="D597" s="44">
        <v>0</v>
      </c>
      <c r="E597" s="44">
        <v>0</v>
      </c>
      <c r="F597" s="457"/>
      <c r="G597" s="44">
        <v>0</v>
      </c>
      <c r="H597" s="45">
        <v>0</v>
      </c>
      <c r="I597" s="40">
        <f t="shared" si="81"/>
        <v>159.86852613528822</v>
      </c>
    </row>
    <row r="598" spans="1:9" ht="15">
      <c r="A598" s="28" t="s">
        <v>24</v>
      </c>
      <c r="B598" s="41">
        <v>154.31844857481119</v>
      </c>
      <c r="C598" s="41">
        <v>0.97835142518883322</v>
      </c>
      <c r="D598" s="41">
        <v>0</v>
      </c>
      <c r="E598" s="41">
        <v>0</v>
      </c>
      <c r="F598" s="457"/>
      <c r="G598" s="41">
        <v>0</v>
      </c>
      <c r="H598" s="42">
        <v>0</v>
      </c>
      <c r="I598" s="43">
        <f t="shared" si="81"/>
        <v>155.29680000000002</v>
      </c>
    </row>
    <row r="599" spans="1:9" ht="15.75" thickBot="1">
      <c r="A599" s="30" t="s">
        <v>25</v>
      </c>
      <c r="B599" s="44">
        <v>1158.5730411605011</v>
      </c>
      <c r="C599" s="44">
        <v>0</v>
      </c>
      <c r="D599" s="44">
        <v>2555.2671062879476</v>
      </c>
      <c r="E599" s="44">
        <v>563.08738239951265</v>
      </c>
      <c r="F599" s="458"/>
      <c r="G599" s="44">
        <v>1750.64751874747</v>
      </c>
      <c r="H599" s="45">
        <v>0.45575140456782659</v>
      </c>
      <c r="I599" s="40">
        <f t="shared" si="81"/>
        <v>6028.0307999999995</v>
      </c>
    </row>
    <row r="600" spans="1:9" ht="15">
      <c r="A600" s="31" t="s">
        <v>26</v>
      </c>
      <c r="B600" s="46">
        <f>SUM(B579:B599)</f>
        <v>6215.7317683955007</v>
      </c>
      <c r="C600" s="46">
        <f t="shared" ref="C600:I600" si="82">SUM(C579:C599)</f>
        <v>328.97687390058684</v>
      </c>
      <c r="D600" s="46">
        <f t="shared" si="82"/>
        <v>2702.5853832188732</v>
      </c>
      <c r="E600" s="46">
        <f t="shared" si="82"/>
        <v>737.99057897989439</v>
      </c>
      <c r="F600" s="46">
        <f t="shared" si="82"/>
        <v>0</v>
      </c>
      <c r="G600" s="46">
        <f t="shared" si="82"/>
        <v>1750.64751874747</v>
      </c>
      <c r="H600" s="47">
        <f t="shared" si="82"/>
        <v>0.45575140456782659</v>
      </c>
      <c r="I600" s="48">
        <f t="shared" si="82"/>
        <v>11736.387874646893</v>
      </c>
    </row>
    <row r="601" spans="1:9" ht="15" thickBot="1">
      <c r="A601" s="32" t="s">
        <v>83</v>
      </c>
      <c r="B601" s="49">
        <f>B600/$I600</f>
        <v>0.52961199261510528</v>
      </c>
      <c r="C601" s="49">
        <f t="shared" ref="C601:I601" si="83">C600/$I600</f>
        <v>2.8030504565314106E-2</v>
      </c>
      <c r="D601" s="49">
        <f t="shared" si="83"/>
        <v>0.23027403423305695</v>
      </c>
      <c r="E601" s="49">
        <f t="shared" si="83"/>
        <v>6.2880554635903932E-2</v>
      </c>
      <c r="F601" s="49">
        <f t="shared" si="83"/>
        <v>0</v>
      </c>
      <c r="G601" s="49">
        <f t="shared" si="83"/>
        <v>0.14916408161059869</v>
      </c>
      <c r="H601" s="49">
        <f t="shared" si="83"/>
        <v>3.8832340021101983E-5</v>
      </c>
      <c r="I601" s="50">
        <f t="shared" si="83"/>
        <v>1</v>
      </c>
    </row>
    <row r="602" spans="1:9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9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9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9" ht="15">
      <c r="A605" s="27" t="s">
        <v>7</v>
      </c>
      <c r="B605" s="38">
        <v>33.695999999999998</v>
      </c>
      <c r="C605" s="38">
        <v>0</v>
      </c>
      <c r="D605" s="38">
        <v>2.3040000000000003</v>
      </c>
      <c r="E605" s="38">
        <v>0</v>
      </c>
      <c r="F605" s="456"/>
      <c r="G605" s="38">
        <v>0</v>
      </c>
      <c r="H605" s="39">
        <v>0</v>
      </c>
      <c r="I605" s="40">
        <f>SUM(B605:H605)</f>
        <v>36</v>
      </c>
    </row>
    <row r="606" spans="1:9" ht="15">
      <c r="A606" s="28" t="s">
        <v>8</v>
      </c>
      <c r="B606" s="41">
        <v>7.4879999999999995</v>
      </c>
      <c r="C606" s="41">
        <v>0</v>
      </c>
      <c r="D606" s="41">
        <v>0.51200000000000001</v>
      </c>
      <c r="E606" s="41">
        <v>0</v>
      </c>
      <c r="F606" s="457"/>
      <c r="G606" s="41">
        <v>0</v>
      </c>
      <c r="H606" s="42">
        <v>0</v>
      </c>
      <c r="I606" s="43">
        <f t="shared" ref="I606:I625" si="84">SUM(B606:H606)</f>
        <v>8</v>
      </c>
    </row>
    <row r="607" spans="1:9" ht="15">
      <c r="A607" s="29" t="s">
        <v>9</v>
      </c>
      <c r="B607" s="44">
        <v>151.63200000000001</v>
      </c>
      <c r="C607" s="44">
        <v>0</v>
      </c>
      <c r="D607" s="44">
        <v>10.368</v>
      </c>
      <c r="E607" s="44">
        <v>0</v>
      </c>
      <c r="F607" s="457"/>
      <c r="G607" s="44">
        <v>0</v>
      </c>
      <c r="H607" s="45">
        <v>0</v>
      </c>
      <c r="I607" s="40">
        <f t="shared" si="84"/>
        <v>162</v>
      </c>
    </row>
    <row r="608" spans="1:9" ht="15">
      <c r="A608" s="28" t="s">
        <v>10</v>
      </c>
      <c r="B608" s="41">
        <v>202.17599999999999</v>
      </c>
      <c r="C608" s="41">
        <v>0</v>
      </c>
      <c r="D608" s="41">
        <v>13.824</v>
      </c>
      <c r="E608" s="41">
        <v>0</v>
      </c>
      <c r="F608" s="457"/>
      <c r="G608" s="41">
        <v>0</v>
      </c>
      <c r="H608" s="42">
        <v>0</v>
      </c>
      <c r="I608" s="43">
        <f t="shared" si="84"/>
        <v>216</v>
      </c>
    </row>
    <row r="609" spans="1:9" ht="15">
      <c r="A609" s="29" t="s">
        <v>11</v>
      </c>
      <c r="B609" s="44">
        <v>0</v>
      </c>
      <c r="C609" s="44">
        <v>0</v>
      </c>
      <c r="D609" s="44">
        <v>0</v>
      </c>
      <c r="E609" s="44">
        <v>0</v>
      </c>
      <c r="F609" s="457"/>
      <c r="G609" s="44">
        <v>0</v>
      </c>
      <c r="H609" s="45">
        <v>0</v>
      </c>
      <c r="I609" s="40">
        <f t="shared" si="84"/>
        <v>0</v>
      </c>
    </row>
    <row r="610" spans="1:9" ht="15">
      <c r="A610" s="28" t="s">
        <v>12</v>
      </c>
      <c r="B610" s="41">
        <v>0</v>
      </c>
      <c r="C610" s="41">
        <v>0</v>
      </c>
      <c r="D610" s="41">
        <v>0</v>
      </c>
      <c r="E610" s="41">
        <v>0</v>
      </c>
      <c r="F610" s="457"/>
      <c r="G610" s="41">
        <v>0</v>
      </c>
      <c r="H610" s="42">
        <v>0</v>
      </c>
      <c r="I610" s="43">
        <f t="shared" si="84"/>
        <v>0</v>
      </c>
    </row>
    <row r="611" spans="1:9" ht="15">
      <c r="A611" s="29" t="s">
        <v>13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4"/>
        <v>0</v>
      </c>
    </row>
    <row r="612" spans="1:9" ht="15">
      <c r="A612" s="28" t="s">
        <v>14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4"/>
        <v>0</v>
      </c>
    </row>
    <row r="613" spans="1:9" ht="15">
      <c r="A613" s="29" t="s">
        <v>15</v>
      </c>
      <c r="B613" s="44">
        <v>5699.1363012000011</v>
      </c>
      <c r="C613" s="44">
        <v>0</v>
      </c>
      <c r="D613" s="44">
        <v>448.79929880000003</v>
      </c>
      <c r="E613" s="44">
        <v>0</v>
      </c>
      <c r="F613" s="457"/>
      <c r="G613" s="44">
        <v>0</v>
      </c>
      <c r="H613" s="45">
        <v>0</v>
      </c>
      <c r="I613" s="40">
        <f t="shared" si="84"/>
        <v>6147.9356000000007</v>
      </c>
    </row>
    <row r="614" spans="1:9" ht="15">
      <c r="A614" s="28" t="s">
        <v>16</v>
      </c>
      <c r="B614" s="41">
        <v>1012.2840000000001</v>
      </c>
      <c r="C614" s="41">
        <v>0</v>
      </c>
      <c r="D614" s="41">
        <v>79.715999999999994</v>
      </c>
      <c r="E614" s="41">
        <v>0</v>
      </c>
      <c r="F614" s="457"/>
      <c r="G614" s="41">
        <v>0</v>
      </c>
      <c r="H614" s="42">
        <v>0</v>
      </c>
      <c r="I614" s="43">
        <f t="shared" si="84"/>
        <v>1092</v>
      </c>
    </row>
    <row r="615" spans="1:9" ht="15">
      <c r="A615" s="29" t="s">
        <v>17</v>
      </c>
      <c r="B615" s="44">
        <v>63.963000000000001</v>
      </c>
      <c r="C615" s="44">
        <v>0</v>
      </c>
      <c r="D615" s="44">
        <v>5.0369999999999999</v>
      </c>
      <c r="E615" s="44">
        <v>0</v>
      </c>
      <c r="F615" s="457"/>
      <c r="G615" s="44">
        <v>0</v>
      </c>
      <c r="H615" s="45">
        <v>0</v>
      </c>
      <c r="I615" s="40">
        <f t="shared" si="84"/>
        <v>69</v>
      </c>
    </row>
    <row r="616" spans="1:9" ht="15">
      <c r="A616" s="28" t="s">
        <v>18</v>
      </c>
      <c r="B616" s="41">
        <v>0</v>
      </c>
      <c r="C616" s="41">
        <v>0</v>
      </c>
      <c r="D616" s="41">
        <v>0</v>
      </c>
      <c r="E616" s="41">
        <v>0</v>
      </c>
      <c r="F616" s="457"/>
      <c r="G616" s="41">
        <v>0</v>
      </c>
      <c r="H616" s="42">
        <v>0</v>
      </c>
      <c r="I616" s="43">
        <f t="shared" si="84"/>
        <v>0</v>
      </c>
    </row>
    <row r="617" spans="1:9" ht="15">
      <c r="A617" s="29" t="s">
        <v>139</v>
      </c>
      <c r="B617" s="44">
        <v>563.34712479256461</v>
      </c>
      <c r="C617" s="44">
        <v>0</v>
      </c>
      <c r="D617" s="44">
        <v>177.89909203975719</v>
      </c>
      <c r="E617" s="44">
        <v>0</v>
      </c>
      <c r="F617" s="457"/>
      <c r="G617" s="44">
        <v>0</v>
      </c>
      <c r="H617" s="45">
        <v>0</v>
      </c>
      <c r="I617" s="40">
        <f t="shared" si="84"/>
        <v>741.24621683232181</v>
      </c>
    </row>
    <row r="618" spans="1:9" ht="15">
      <c r="A618" s="28" t="s">
        <v>19</v>
      </c>
      <c r="B618" s="41">
        <v>0</v>
      </c>
      <c r="C618" s="41">
        <v>0</v>
      </c>
      <c r="D618" s="41">
        <v>0</v>
      </c>
      <c r="E618" s="41">
        <v>0</v>
      </c>
      <c r="F618" s="457"/>
      <c r="G618" s="41">
        <v>0</v>
      </c>
      <c r="H618" s="42">
        <v>0</v>
      </c>
      <c r="I618" s="43">
        <f t="shared" si="84"/>
        <v>0</v>
      </c>
    </row>
    <row r="619" spans="1:9" ht="15">
      <c r="A619" s="29" t="s">
        <v>20</v>
      </c>
      <c r="B619" s="44">
        <v>0</v>
      </c>
      <c r="C619" s="44">
        <v>0</v>
      </c>
      <c r="D619" s="44">
        <v>0</v>
      </c>
      <c r="E619" s="44">
        <v>0</v>
      </c>
      <c r="F619" s="457"/>
      <c r="G619" s="44">
        <v>0</v>
      </c>
      <c r="H619" s="45">
        <v>0</v>
      </c>
      <c r="I619" s="40">
        <f t="shared" si="84"/>
        <v>0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4"/>
        <v>0</v>
      </c>
    </row>
    <row r="621" spans="1:9" ht="15">
      <c r="A621" s="30" t="s">
        <v>56</v>
      </c>
      <c r="B621" s="44">
        <v>4051.6849999999999</v>
      </c>
      <c r="C621" s="44">
        <v>0</v>
      </c>
      <c r="D621" s="44">
        <v>425.315</v>
      </c>
      <c r="E621" s="44">
        <v>0</v>
      </c>
      <c r="F621" s="457"/>
      <c r="G621" s="44">
        <v>0</v>
      </c>
      <c r="H621" s="45">
        <v>0</v>
      </c>
      <c r="I621" s="40">
        <f t="shared" si="84"/>
        <v>4477</v>
      </c>
    </row>
    <row r="622" spans="1:9" ht="15">
      <c r="A622" s="28" t="s">
        <v>22</v>
      </c>
      <c r="B622" s="41">
        <v>144.54673008766233</v>
      </c>
      <c r="C622" s="41">
        <v>0</v>
      </c>
      <c r="D622" s="41">
        <v>15.173413655610963</v>
      </c>
      <c r="E622" s="41">
        <v>0</v>
      </c>
      <c r="F622" s="457"/>
      <c r="G622" s="41">
        <v>0</v>
      </c>
      <c r="H622" s="42">
        <v>0</v>
      </c>
      <c r="I622" s="43">
        <f t="shared" si="84"/>
        <v>159.7201437432733</v>
      </c>
    </row>
    <row r="623" spans="1:9" ht="15">
      <c r="A623" s="30" t="s">
        <v>23</v>
      </c>
      <c r="B623" s="44">
        <v>46.548479416962749</v>
      </c>
      <c r="C623" s="44">
        <v>0</v>
      </c>
      <c r="D623" s="44">
        <v>178.95142264145434</v>
      </c>
      <c r="E623" s="44">
        <v>0</v>
      </c>
      <c r="F623" s="457"/>
      <c r="G623" s="44">
        <v>0</v>
      </c>
      <c r="H623" s="45">
        <v>0</v>
      </c>
      <c r="I623" s="40">
        <f t="shared" si="84"/>
        <v>225.49990205841709</v>
      </c>
    </row>
    <row r="624" spans="1:9" ht="15">
      <c r="A624" s="28" t="s">
        <v>24</v>
      </c>
      <c r="B624" s="41">
        <v>292.71827519999999</v>
      </c>
      <c r="C624" s="41">
        <v>0</v>
      </c>
      <c r="D624" s="41">
        <v>68.127724799999996</v>
      </c>
      <c r="E624" s="41">
        <v>0</v>
      </c>
      <c r="F624" s="457"/>
      <c r="G624" s="41">
        <v>0</v>
      </c>
      <c r="H624" s="42">
        <v>0</v>
      </c>
      <c r="I624" s="43">
        <f t="shared" si="84"/>
        <v>360.846</v>
      </c>
    </row>
    <row r="625" spans="1:9" ht="15.75" thickBot="1">
      <c r="A625" s="30" t="s">
        <v>25</v>
      </c>
      <c r="B625" s="44">
        <v>832.11596700852124</v>
      </c>
      <c r="C625" s="44">
        <v>0</v>
      </c>
      <c r="D625" s="44">
        <v>945.21910815531044</v>
      </c>
      <c r="E625" s="44">
        <v>1899.1855781720585</v>
      </c>
      <c r="F625" s="458"/>
      <c r="G625" s="44">
        <v>497.40574666411061</v>
      </c>
      <c r="H625" s="45">
        <v>0</v>
      </c>
      <c r="I625" s="40">
        <f t="shared" si="84"/>
        <v>4173.9264000000012</v>
      </c>
    </row>
    <row r="626" spans="1:9" ht="15">
      <c r="A626" s="31" t="s">
        <v>26</v>
      </c>
      <c r="B626" s="46">
        <f>SUM(B605:B625)</f>
        <v>13101.336877705713</v>
      </c>
      <c r="C626" s="46">
        <f t="shared" ref="C626:I626" si="85">SUM(C605:C625)</f>
        <v>0</v>
      </c>
      <c r="D626" s="46">
        <f t="shared" si="85"/>
        <v>2371.2460600921331</v>
      </c>
      <c r="E626" s="46">
        <f t="shared" si="85"/>
        <v>1899.1855781720585</v>
      </c>
      <c r="F626" s="46">
        <f t="shared" si="85"/>
        <v>0</v>
      </c>
      <c r="G626" s="46">
        <f t="shared" si="85"/>
        <v>497.40574666411061</v>
      </c>
      <c r="H626" s="47">
        <f t="shared" si="85"/>
        <v>0</v>
      </c>
      <c r="I626" s="48">
        <f t="shared" si="85"/>
        <v>17869.174262634013</v>
      </c>
    </row>
    <row r="627" spans="1:9" ht="15" thickBot="1">
      <c r="A627" s="32" t="s">
        <v>83</v>
      </c>
      <c r="B627" s="49">
        <f>B626/$I626</f>
        <v>0.73318087815069</v>
      </c>
      <c r="C627" s="49">
        <f t="shared" ref="C627:I627" si="86">C626/$I626</f>
        <v>0</v>
      </c>
      <c r="D627" s="49">
        <f t="shared" si="86"/>
        <v>0.13270037133448373</v>
      </c>
      <c r="E627" s="49">
        <f t="shared" si="86"/>
        <v>0.10628278342684361</v>
      </c>
      <c r="F627" s="49">
        <f t="shared" si="86"/>
        <v>0</v>
      </c>
      <c r="G627" s="49">
        <f t="shared" si="86"/>
        <v>2.783596708798285E-2</v>
      </c>
      <c r="H627" s="49">
        <f t="shared" si="86"/>
        <v>0</v>
      </c>
      <c r="I627" s="50">
        <f t="shared" si="86"/>
        <v>1</v>
      </c>
    </row>
    <row r="628" spans="1:9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9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9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9" ht="15">
      <c r="A631" s="27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9" ht="15">
      <c r="A632" s="28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7">SUM(B632:H632)</f>
        <v>0</v>
      </c>
    </row>
    <row r="633" spans="1:9" ht="15">
      <c r="A633" s="29" t="s">
        <v>9</v>
      </c>
      <c r="B633" s="44">
        <v>7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7"/>
        <v>7</v>
      </c>
    </row>
    <row r="634" spans="1:9" ht="15">
      <c r="A634" s="28" t="s">
        <v>10</v>
      </c>
      <c r="B634" s="41">
        <v>4.9840339192722629</v>
      </c>
      <c r="C634" s="41">
        <v>0</v>
      </c>
      <c r="D634" s="41">
        <v>1.5966080727737097E-2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7"/>
        <v>5</v>
      </c>
    </row>
    <row r="635" spans="1:9" ht="15">
      <c r="A635" s="29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7"/>
        <v>0</v>
      </c>
    </row>
    <row r="636" spans="1:9" ht="15">
      <c r="A636" s="28" t="s">
        <v>12</v>
      </c>
      <c r="B636" s="41">
        <v>0</v>
      </c>
      <c r="C636" s="41">
        <v>0</v>
      </c>
      <c r="D636" s="41">
        <v>0</v>
      </c>
      <c r="E636" s="41">
        <v>23.473385898116891</v>
      </c>
      <c r="F636" s="41">
        <v>0</v>
      </c>
      <c r="G636" s="41">
        <v>0</v>
      </c>
      <c r="H636" s="42">
        <v>0</v>
      </c>
      <c r="I636" s="43">
        <f t="shared" si="87"/>
        <v>23.473385898116891</v>
      </c>
    </row>
    <row r="637" spans="1:9" ht="15">
      <c r="A637" s="29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87"/>
        <v>0</v>
      </c>
    </row>
    <row r="638" spans="1:9" ht="15">
      <c r="A638" s="28" t="s">
        <v>14</v>
      </c>
      <c r="B638" s="41">
        <v>0</v>
      </c>
      <c r="C638" s="41">
        <v>0.32034040558950622</v>
      </c>
      <c r="D638" s="41">
        <v>0</v>
      </c>
      <c r="E638" s="41">
        <v>15.547933241419987</v>
      </c>
      <c r="F638" s="41">
        <v>614.03110151559929</v>
      </c>
      <c r="G638" s="41">
        <v>0</v>
      </c>
      <c r="H638" s="42">
        <v>0</v>
      </c>
      <c r="I638" s="43">
        <f t="shared" si="87"/>
        <v>629.89937516260875</v>
      </c>
    </row>
    <row r="639" spans="1:9" ht="15">
      <c r="A639" s="29" t="s">
        <v>15</v>
      </c>
      <c r="B639" s="44">
        <v>5.6923364530686813</v>
      </c>
      <c r="C639" s="44">
        <v>0.12846354693131812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7"/>
        <v>5.8207999999999993</v>
      </c>
    </row>
    <row r="640" spans="1:9" ht="15">
      <c r="A640" s="28" t="s">
        <v>16</v>
      </c>
      <c r="B640" s="41">
        <v>272.83575531564179</v>
      </c>
      <c r="C640" s="41">
        <v>1.1792132352121245</v>
      </c>
      <c r="D640" s="41">
        <v>21.985031449146124</v>
      </c>
      <c r="E640" s="41">
        <v>0</v>
      </c>
      <c r="F640" s="41">
        <v>0</v>
      </c>
      <c r="G640" s="41">
        <v>0</v>
      </c>
      <c r="H640" s="42">
        <v>0</v>
      </c>
      <c r="I640" s="43">
        <f t="shared" si="87"/>
        <v>296</v>
      </c>
    </row>
    <row r="641" spans="1:9" ht="15">
      <c r="A641" s="29" t="s">
        <v>17</v>
      </c>
      <c r="B641" s="44">
        <v>6.7678705736722105</v>
      </c>
      <c r="C641" s="44">
        <v>0</v>
      </c>
      <c r="D641" s="44">
        <v>3.2764830245590508E-2</v>
      </c>
      <c r="E641" s="44">
        <v>0.1993645960821992</v>
      </c>
      <c r="F641" s="44">
        <v>0</v>
      </c>
      <c r="G641" s="44">
        <v>0</v>
      </c>
      <c r="H641" s="45">
        <v>0</v>
      </c>
      <c r="I641" s="40">
        <f t="shared" si="87"/>
        <v>7</v>
      </c>
    </row>
    <row r="642" spans="1:9" ht="15">
      <c r="A642" s="28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87"/>
        <v>0</v>
      </c>
    </row>
    <row r="643" spans="1:9" ht="15">
      <c r="A643" s="29" t="s">
        <v>139</v>
      </c>
      <c r="B643" s="44">
        <v>5.5623701788565585</v>
      </c>
      <c r="C643" s="44">
        <v>0</v>
      </c>
      <c r="D643" s="44">
        <v>1.4376298211434415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7"/>
        <v>7</v>
      </c>
    </row>
    <row r="644" spans="1:9" ht="15">
      <c r="A644" s="28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7"/>
        <v>0</v>
      </c>
    </row>
    <row r="645" spans="1:9" ht="15">
      <c r="A645" s="29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 t="shared" si="87"/>
        <v>0</v>
      </c>
    </row>
    <row r="646" spans="1:9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7"/>
        <v>0</v>
      </c>
    </row>
    <row r="647" spans="1:9" ht="15">
      <c r="A647" s="30" t="s">
        <v>56</v>
      </c>
      <c r="B647" s="44">
        <v>174.64499038682217</v>
      </c>
      <c r="C647" s="44">
        <v>7.9108253244353666</v>
      </c>
      <c r="D647" s="44">
        <v>99.444184288742477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7"/>
        <v>282</v>
      </c>
    </row>
    <row r="648" spans="1:9" ht="15">
      <c r="A648" s="28" t="s">
        <v>22</v>
      </c>
      <c r="B648" s="41">
        <v>49.576920499438884</v>
      </c>
      <c r="C648" s="41">
        <v>0</v>
      </c>
      <c r="D648" s="41">
        <v>0</v>
      </c>
      <c r="E648" s="41">
        <v>0</v>
      </c>
      <c r="F648" s="41">
        <v>0.86604153061576472</v>
      </c>
      <c r="G648" s="41">
        <v>0</v>
      </c>
      <c r="H648" s="42">
        <v>0</v>
      </c>
      <c r="I648" s="43">
        <f t="shared" si="87"/>
        <v>50.442962030054652</v>
      </c>
    </row>
    <row r="649" spans="1:9" ht="15">
      <c r="A649" s="30" t="s">
        <v>23</v>
      </c>
      <c r="B649" s="44">
        <v>3.0448773725076999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87"/>
        <v>3.0448773725076999</v>
      </c>
    </row>
    <row r="650" spans="1:9" ht="15">
      <c r="A650" s="28" t="s">
        <v>24</v>
      </c>
      <c r="B650" s="41">
        <v>5.1011999999999995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87"/>
        <v>5.1011999999999995</v>
      </c>
    </row>
    <row r="651" spans="1:9" ht="15.75" thickBot="1">
      <c r="A651" s="30" t="s">
        <v>25</v>
      </c>
      <c r="B651" s="44">
        <v>89.5890981844896</v>
      </c>
      <c r="C651" s="44">
        <v>0.11640521772238054</v>
      </c>
      <c r="D651" s="44">
        <v>1.8530878926101906</v>
      </c>
      <c r="E651" s="44">
        <v>148.86902846867059</v>
      </c>
      <c r="F651" s="44">
        <v>0</v>
      </c>
      <c r="G651" s="44">
        <v>50.201651508799827</v>
      </c>
      <c r="H651" s="45">
        <v>0.70432872770747879</v>
      </c>
      <c r="I651" s="40">
        <f t="shared" si="87"/>
        <v>291.3336000000001</v>
      </c>
    </row>
    <row r="652" spans="1:9" ht="15">
      <c r="A652" s="31" t="s">
        <v>26</v>
      </c>
      <c r="B652" s="46">
        <f>SUM(B631:B651)</f>
        <v>624.79945288376973</v>
      </c>
      <c r="C652" s="46">
        <f t="shared" ref="C652:I652" si="88">SUM(C631:C651)</f>
        <v>9.6552477298906965</v>
      </c>
      <c r="D652" s="46">
        <f t="shared" si="88"/>
        <v>124.76866436261555</v>
      </c>
      <c r="E652" s="46">
        <f t="shared" si="88"/>
        <v>188.08971220428967</v>
      </c>
      <c r="F652" s="46">
        <f t="shared" si="88"/>
        <v>614.89714304621509</v>
      </c>
      <c r="G652" s="46">
        <f t="shared" si="88"/>
        <v>50.201651508799827</v>
      </c>
      <c r="H652" s="47">
        <f t="shared" si="88"/>
        <v>0.70432872770747879</v>
      </c>
      <c r="I652" s="48">
        <f t="shared" si="88"/>
        <v>1613.1162004632881</v>
      </c>
    </row>
    <row r="653" spans="1:9" ht="15" thickBot="1">
      <c r="A653" s="32" t="s">
        <v>83</v>
      </c>
      <c r="B653" s="55">
        <f>B652/$I652</f>
        <v>0.38732451679818658</v>
      </c>
      <c r="C653" s="55">
        <f t="shared" ref="C653:I653" si="89">C652/$I652</f>
        <v>5.9854632463040803E-3</v>
      </c>
      <c r="D653" s="55">
        <f t="shared" si="89"/>
        <v>7.7346358760008671E-2</v>
      </c>
      <c r="E653" s="55">
        <f t="shared" si="89"/>
        <v>0.11660022517303475</v>
      </c>
      <c r="F653" s="55">
        <f t="shared" si="89"/>
        <v>0.38118589526880714</v>
      </c>
      <c r="G653" s="55">
        <f t="shared" si="89"/>
        <v>3.1120914596469786E-2</v>
      </c>
      <c r="H653" s="55">
        <f t="shared" si="89"/>
        <v>4.3662615718892108E-4</v>
      </c>
      <c r="I653" s="56">
        <f t="shared" si="89"/>
        <v>1</v>
      </c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1" customWidth="1"/>
    <col min="2" max="9" width="15.625" style="1" customWidth="1"/>
    <col min="10" max="10" width="36.625" style="5" customWidth="1"/>
    <col min="11" max="19" width="15.625" style="1" customWidth="1"/>
    <col min="20" max="20" width="36.625" style="1" customWidth="1"/>
    <col min="21" max="34" width="14.625" style="1" customWidth="1"/>
    <col min="35" max="16384" width="11" style="1"/>
  </cols>
  <sheetData>
    <row r="1" spans="1:10" s="5" customFormat="1" ht="15" customHeight="1" thickTop="1">
      <c r="A1" s="417" t="s">
        <v>111</v>
      </c>
      <c r="B1" s="418"/>
      <c r="C1" s="418"/>
      <c r="D1" s="418"/>
      <c r="E1" s="418"/>
      <c r="F1" s="418"/>
      <c r="G1" s="418"/>
      <c r="H1" s="418"/>
      <c r="I1" s="419"/>
    </row>
    <row r="2" spans="1:10" s="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</row>
    <row r="3" spans="1:10" s="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</row>
    <row r="4" spans="1:10" s="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</row>
    <row r="5" spans="1:10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2"/>
    </row>
    <row r="6" spans="1:10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0" ht="13.5" customHeight="1">
      <c r="A7" s="27" t="s">
        <v>7</v>
      </c>
      <c r="B7" s="38">
        <f>B33+B85</f>
        <v>85.26691741581071</v>
      </c>
      <c r="C7" s="38">
        <f t="shared" ref="C7:E7" si="0">C33+C85</f>
        <v>0</v>
      </c>
      <c r="D7" s="38">
        <f t="shared" si="0"/>
        <v>9.7330825841892867</v>
      </c>
      <c r="E7" s="38">
        <f t="shared" si="0"/>
        <v>0</v>
      </c>
      <c r="F7" s="38">
        <f>F59+F85</f>
        <v>6</v>
      </c>
      <c r="G7" s="38">
        <f t="shared" ref="G7:H22" si="1">G33+G85</f>
        <v>0</v>
      </c>
      <c r="H7" s="39">
        <f t="shared" si="1"/>
        <v>0</v>
      </c>
      <c r="I7" s="40">
        <f>SUM(B7:H7)</f>
        <v>101</v>
      </c>
      <c r="J7" s="33">
        <v>0</v>
      </c>
    </row>
    <row r="8" spans="1:10" ht="13.5" customHeight="1">
      <c r="A8" s="28" t="s">
        <v>8</v>
      </c>
      <c r="B8" s="41">
        <f t="shared" ref="B8:E23" si="2">B34+B86</f>
        <v>13.524427077039549</v>
      </c>
      <c r="C8" s="41">
        <f t="shared" si="2"/>
        <v>0</v>
      </c>
      <c r="D8" s="41">
        <f t="shared" si="2"/>
        <v>62.475572922960453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76</v>
      </c>
      <c r="J8" s="33">
        <v>0</v>
      </c>
    </row>
    <row r="9" spans="1:10" ht="13.5" customHeight="1">
      <c r="A9" s="29" t="s">
        <v>9</v>
      </c>
      <c r="B9" s="44">
        <f t="shared" si="2"/>
        <v>226.31452896693668</v>
      </c>
      <c r="C9" s="44">
        <f t="shared" si="2"/>
        <v>0</v>
      </c>
      <c r="D9" s="44">
        <f t="shared" si="2"/>
        <v>16.68547103306333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243</v>
      </c>
      <c r="J9" s="33">
        <v>0</v>
      </c>
    </row>
    <row r="10" spans="1:10" ht="13.5" customHeight="1">
      <c r="A10" s="28" t="s">
        <v>10</v>
      </c>
      <c r="B10" s="41">
        <f t="shared" si="2"/>
        <v>364.31976739551681</v>
      </c>
      <c r="C10" s="41">
        <f t="shared" si="2"/>
        <v>0</v>
      </c>
      <c r="D10" s="41">
        <f t="shared" si="2"/>
        <v>477.68023260448319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842</v>
      </c>
      <c r="J10" s="33">
        <v>0</v>
      </c>
    </row>
    <row r="11" spans="1:10" ht="13.5" customHeight="1">
      <c r="A11" s="29" t="s">
        <v>11</v>
      </c>
      <c r="B11" s="44">
        <f t="shared" si="2"/>
        <v>0</v>
      </c>
      <c r="C11" s="44">
        <f t="shared" si="2"/>
        <v>0</v>
      </c>
      <c r="D11" s="44">
        <f t="shared" si="2"/>
        <v>0</v>
      </c>
      <c r="E11" s="44">
        <f t="shared" si="2"/>
        <v>0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0</v>
      </c>
      <c r="J11" s="33">
        <v>0</v>
      </c>
    </row>
    <row r="12" spans="1:10" ht="13.5" customHeight="1">
      <c r="A12" s="28" t="s">
        <v>12</v>
      </c>
      <c r="B12" s="41">
        <f t="shared" si="2"/>
        <v>3.089514171568046E-3</v>
      </c>
      <c r="C12" s="41">
        <f t="shared" si="2"/>
        <v>1.0031495883743267E-3</v>
      </c>
      <c r="D12" s="41">
        <f t="shared" si="2"/>
        <v>4.4963926964750933E-2</v>
      </c>
      <c r="E12" s="41">
        <f t="shared" si="2"/>
        <v>26.458222352952575</v>
      </c>
      <c r="F12" s="41">
        <f t="shared" si="3"/>
        <v>6860.1074359565973</v>
      </c>
      <c r="G12" s="41">
        <f t="shared" si="1"/>
        <v>0</v>
      </c>
      <c r="H12" s="42">
        <f t="shared" si="1"/>
        <v>0</v>
      </c>
      <c r="I12" s="43">
        <f t="shared" si="4"/>
        <v>6886.6147149002745</v>
      </c>
      <c r="J12" s="33">
        <v>0</v>
      </c>
    </row>
    <row r="13" spans="1:10" ht="13.5" customHeight="1">
      <c r="A13" s="29" t="s">
        <v>13</v>
      </c>
      <c r="B13" s="44">
        <f t="shared" si="2"/>
        <v>0</v>
      </c>
      <c r="C13" s="44">
        <f t="shared" si="2"/>
        <v>0</v>
      </c>
      <c r="D13" s="44">
        <f t="shared" si="2"/>
        <v>0</v>
      </c>
      <c r="E13" s="44">
        <f t="shared" si="2"/>
        <v>57</v>
      </c>
      <c r="F13" s="44">
        <f t="shared" si="3"/>
        <v>1153</v>
      </c>
      <c r="G13" s="44">
        <f t="shared" si="1"/>
        <v>0</v>
      </c>
      <c r="H13" s="45">
        <f t="shared" si="1"/>
        <v>0</v>
      </c>
      <c r="I13" s="40">
        <f t="shared" si="4"/>
        <v>1210</v>
      </c>
      <c r="J13" s="33">
        <v>0</v>
      </c>
    </row>
    <row r="14" spans="1:10" ht="13.5" customHeight="1">
      <c r="A14" s="28" t="s">
        <v>14</v>
      </c>
      <c r="B14" s="41">
        <f t="shared" si="2"/>
        <v>2.8119649099368725E-3</v>
      </c>
      <c r="C14" s="41">
        <f t="shared" si="2"/>
        <v>0.53639312621510815</v>
      </c>
      <c r="D14" s="41">
        <f t="shared" si="2"/>
        <v>2.7776783882994702</v>
      </c>
      <c r="E14" s="41">
        <f t="shared" si="2"/>
        <v>637.98343666239759</v>
      </c>
      <c r="F14" s="41">
        <f t="shared" si="3"/>
        <v>11872.165708781789</v>
      </c>
      <c r="G14" s="41">
        <f t="shared" si="1"/>
        <v>0</v>
      </c>
      <c r="H14" s="42">
        <f t="shared" si="1"/>
        <v>0</v>
      </c>
      <c r="I14" s="43">
        <f t="shared" si="4"/>
        <v>12513.466028923611</v>
      </c>
      <c r="J14" s="33">
        <v>0</v>
      </c>
    </row>
    <row r="15" spans="1:10" ht="13.5" customHeight="1">
      <c r="A15" s="29" t="s">
        <v>15</v>
      </c>
      <c r="B15" s="44">
        <f t="shared" si="2"/>
        <v>8040.2322044790108</v>
      </c>
      <c r="C15" s="44">
        <f t="shared" si="2"/>
        <v>17.162939660837608</v>
      </c>
      <c r="D15" s="44">
        <f t="shared" si="2"/>
        <v>577.60438933881835</v>
      </c>
      <c r="E15" s="44">
        <f t="shared" si="2"/>
        <v>4.6652133291809415E-4</v>
      </c>
      <c r="F15" s="44">
        <f t="shared" si="3"/>
        <v>0</v>
      </c>
      <c r="G15" s="44">
        <f t="shared" si="1"/>
        <v>0</v>
      </c>
      <c r="H15" s="45">
        <f t="shared" si="1"/>
        <v>0</v>
      </c>
      <c r="I15" s="40">
        <f t="shared" si="4"/>
        <v>8635</v>
      </c>
      <c r="J15" s="33">
        <v>0</v>
      </c>
    </row>
    <row r="16" spans="1:10" ht="13.5" customHeight="1">
      <c r="A16" s="28" t="s">
        <v>16</v>
      </c>
      <c r="B16" s="41">
        <f t="shared" si="2"/>
        <v>2692.3679642455427</v>
      </c>
      <c r="C16" s="41">
        <f t="shared" si="2"/>
        <v>1036.4356835173435</v>
      </c>
      <c r="D16" s="41">
        <f t="shared" si="2"/>
        <v>2593.1016942398796</v>
      </c>
      <c r="E16" s="41">
        <f t="shared" si="2"/>
        <v>62.0946579972344</v>
      </c>
      <c r="F16" s="41">
        <f t="shared" si="3"/>
        <v>0</v>
      </c>
      <c r="G16" s="41">
        <f t="shared" si="1"/>
        <v>0</v>
      </c>
      <c r="H16" s="42">
        <f t="shared" si="1"/>
        <v>0</v>
      </c>
      <c r="I16" s="43">
        <f t="shared" si="4"/>
        <v>6384</v>
      </c>
      <c r="J16" s="33">
        <v>0</v>
      </c>
    </row>
    <row r="17" spans="1:20" ht="13.5" customHeight="1">
      <c r="A17" s="29" t="s">
        <v>17</v>
      </c>
      <c r="B17" s="44">
        <f t="shared" si="2"/>
        <v>249.88897034611139</v>
      </c>
      <c r="C17" s="44">
        <f t="shared" si="2"/>
        <v>3.7442460895659702</v>
      </c>
      <c r="D17" s="44">
        <f t="shared" si="2"/>
        <v>177.73066312677409</v>
      </c>
      <c r="E17" s="44">
        <f t="shared" si="2"/>
        <v>4.6361204375485299</v>
      </c>
      <c r="F17" s="44">
        <f t="shared" si="3"/>
        <v>35.714502830636611</v>
      </c>
      <c r="G17" s="44">
        <f t="shared" si="1"/>
        <v>0</v>
      </c>
      <c r="H17" s="45">
        <f t="shared" si="1"/>
        <v>0</v>
      </c>
      <c r="I17" s="40">
        <f t="shared" si="4"/>
        <v>471.71450283063655</v>
      </c>
      <c r="J17" s="33">
        <v>0</v>
      </c>
    </row>
    <row r="18" spans="1:20" ht="13.5" customHeight="1">
      <c r="A18" s="28" t="s">
        <v>18</v>
      </c>
      <c r="B18" s="41">
        <f t="shared" si="2"/>
        <v>0</v>
      </c>
      <c r="C18" s="41">
        <f t="shared" si="2"/>
        <v>0</v>
      </c>
      <c r="D18" s="41">
        <f t="shared" si="2"/>
        <v>180</v>
      </c>
      <c r="E18" s="41">
        <f t="shared" si="2"/>
        <v>0</v>
      </c>
      <c r="F18" s="41">
        <f t="shared" si="3"/>
        <v>0</v>
      </c>
      <c r="G18" s="41">
        <f t="shared" si="1"/>
        <v>0</v>
      </c>
      <c r="H18" s="42">
        <f t="shared" si="1"/>
        <v>0</v>
      </c>
      <c r="I18" s="43">
        <f t="shared" si="4"/>
        <v>180</v>
      </c>
      <c r="J18" s="33">
        <v>0</v>
      </c>
    </row>
    <row r="19" spans="1:20" ht="13.5" customHeight="1">
      <c r="A19" s="29" t="s">
        <v>139</v>
      </c>
      <c r="B19" s="44">
        <f t="shared" si="2"/>
        <v>2941.8894846093017</v>
      </c>
      <c r="C19" s="44">
        <f t="shared" si="2"/>
        <v>1374.1678457794465</v>
      </c>
      <c r="D19" s="44">
        <f t="shared" si="2"/>
        <v>1429.657892614837</v>
      </c>
      <c r="E19" s="44">
        <f t="shared" si="2"/>
        <v>130.44959823679125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5876.164821240377</v>
      </c>
      <c r="J19" s="33">
        <v>0</v>
      </c>
    </row>
    <row r="20" spans="1:20" ht="13.5" customHeight="1">
      <c r="A20" s="28" t="s">
        <v>19</v>
      </c>
      <c r="B20" s="41">
        <f t="shared" si="2"/>
        <v>0</v>
      </c>
      <c r="C20" s="41">
        <f t="shared" si="2"/>
        <v>0</v>
      </c>
      <c r="D20" s="41">
        <f t="shared" si="2"/>
        <v>0</v>
      </c>
      <c r="E20" s="41">
        <f t="shared" si="2"/>
        <v>0</v>
      </c>
      <c r="F20" s="41">
        <f t="shared" si="3"/>
        <v>0</v>
      </c>
      <c r="G20" s="41">
        <f t="shared" si="1"/>
        <v>0</v>
      </c>
      <c r="H20" s="42">
        <f t="shared" si="1"/>
        <v>0</v>
      </c>
      <c r="I20" s="43">
        <f t="shared" si="4"/>
        <v>0</v>
      </c>
      <c r="J20" s="33">
        <v>0</v>
      </c>
    </row>
    <row r="21" spans="1:20" ht="13.5" customHeight="1">
      <c r="A21" s="29" t="s">
        <v>20</v>
      </c>
      <c r="B21" s="44">
        <f t="shared" si="2"/>
        <v>0</v>
      </c>
      <c r="C21" s="44">
        <f t="shared" si="2"/>
        <v>0</v>
      </c>
      <c r="D21" s="44">
        <f t="shared" si="2"/>
        <v>0</v>
      </c>
      <c r="E21" s="44">
        <f t="shared" si="2"/>
        <v>0</v>
      </c>
      <c r="F21" s="44">
        <f t="shared" si="3"/>
        <v>0</v>
      </c>
      <c r="G21" s="44">
        <f t="shared" si="1"/>
        <v>0</v>
      </c>
      <c r="H21" s="45">
        <f t="shared" si="1"/>
        <v>0</v>
      </c>
      <c r="I21" s="40">
        <f t="shared" si="4"/>
        <v>0</v>
      </c>
      <c r="J21" s="33">
        <v>0</v>
      </c>
    </row>
    <row r="22" spans="1:20" ht="13.5" customHeight="1">
      <c r="A22" s="28" t="s">
        <v>21</v>
      </c>
      <c r="B22" s="41">
        <f t="shared" si="2"/>
        <v>64.598139971639995</v>
      </c>
      <c r="C22" s="41">
        <f t="shared" si="2"/>
        <v>52.677736301219873</v>
      </c>
      <c r="D22" s="41">
        <f t="shared" si="2"/>
        <v>19.724123727140125</v>
      </c>
      <c r="E22" s="41">
        <f t="shared" si="2"/>
        <v>0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137</v>
      </c>
      <c r="J22" s="33">
        <v>0</v>
      </c>
    </row>
    <row r="23" spans="1:20" ht="13.5" customHeight="1">
      <c r="A23" s="30" t="s">
        <v>56</v>
      </c>
      <c r="B23" s="44">
        <f t="shared" si="2"/>
        <v>4825.4824073962827</v>
      </c>
      <c r="C23" s="44">
        <f t="shared" si="2"/>
        <v>10.750273450948839</v>
      </c>
      <c r="D23" s="44">
        <f t="shared" si="2"/>
        <v>614.76422936723634</v>
      </c>
      <c r="E23" s="44">
        <f t="shared" si="2"/>
        <v>3.0897855325336251E-3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5451</v>
      </c>
      <c r="J23" s="33">
        <v>0</v>
      </c>
    </row>
    <row r="24" spans="1:20" ht="13.5" customHeight="1">
      <c r="A24" s="28" t="s">
        <v>22</v>
      </c>
      <c r="B24" s="41">
        <f t="shared" ref="B24:E27" si="6">B50+B102</f>
        <v>188.41111838912548</v>
      </c>
      <c r="C24" s="41">
        <f t="shared" si="6"/>
        <v>41.964699551740338</v>
      </c>
      <c r="D24" s="41">
        <f t="shared" si="6"/>
        <v>34.789006430479347</v>
      </c>
      <c r="E24" s="41">
        <f t="shared" si="6"/>
        <v>0</v>
      </c>
      <c r="F24" s="41">
        <f t="shared" si="3"/>
        <v>30.804350133430777</v>
      </c>
      <c r="G24" s="41">
        <f t="shared" si="5"/>
        <v>0</v>
      </c>
      <c r="H24" s="42">
        <f t="shared" si="5"/>
        <v>0</v>
      </c>
      <c r="I24" s="43">
        <f t="shared" si="4"/>
        <v>295.96917450477594</v>
      </c>
      <c r="J24" s="33">
        <v>0</v>
      </c>
    </row>
    <row r="25" spans="1:20" ht="13.5" customHeight="1">
      <c r="A25" s="30" t="s">
        <v>23</v>
      </c>
      <c r="B25" s="44">
        <f t="shared" si="6"/>
        <v>195.74929824798224</v>
      </c>
      <c r="C25" s="44">
        <f t="shared" si="6"/>
        <v>0</v>
      </c>
      <c r="D25" s="44">
        <f t="shared" si="6"/>
        <v>159.97086956846633</v>
      </c>
      <c r="E25" s="44">
        <f t="shared" si="6"/>
        <v>0</v>
      </c>
      <c r="F25" s="44">
        <f t="shared" si="3"/>
        <v>0</v>
      </c>
      <c r="G25" s="44">
        <f t="shared" si="5"/>
        <v>0</v>
      </c>
      <c r="H25" s="45">
        <f t="shared" si="5"/>
        <v>0</v>
      </c>
      <c r="I25" s="40">
        <f t="shared" si="4"/>
        <v>355.72016781644857</v>
      </c>
      <c r="J25" s="33">
        <v>0</v>
      </c>
    </row>
    <row r="26" spans="1:20" ht="13.5" customHeight="1">
      <c r="A26" s="28" t="s">
        <v>24</v>
      </c>
      <c r="B26" s="41">
        <f t="shared" si="6"/>
        <v>497.9538665334922</v>
      </c>
      <c r="C26" s="41">
        <f t="shared" si="6"/>
        <v>2.5729874144220446</v>
      </c>
      <c r="D26" s="41">
        <f t="shared" si="6"/>
        <v>75.491146052085725</v>
      </c>
      <c r="E26" s="41">
        <f t="shared" si="6"/>
        <v>0</v>
      </c>
      <c r="F26" s="41">
        <f t="shared" si="3"/>
        <v>0</v>
      </c>
      <c r="G26" s="41">
        <f t="shared" si="5"/>
        <v>0</v>
      </c>
      <c r="H26" s="42">
        <f t="shared" si="5"/>
        <v>0</v>
      </c>
      <c r="I26" s="43">
        <f t="shared" si="4"/>
        <v>576.01799999999992</v>
      </c>
      <c r="J26" s="33">
        <v>0</v>
      </c>
    </row>
    <row r="27" spans="1:20" ht="13.5" customHeight="1" thickBot="1">
      <c r="A27" s="30" t="s">
        <v>25</v>
      </c>
      <c r="B27" s="44">
        <f t="shared" si="6"/>
        <v>2328.3719732448453</v>
      </c>
      <c r="C27" s="44">
        <f t="shared" si="6"/>
        <v>14.912350669404358</v>
      </c>
      <c r="D27" s="44">
        <f t="shared" si="6"/>
        <v>4669.6710075463079</v>
      </c>
      <c r="E27" s="44">
        <f t="shared" si="6"/>
        <v>5866.8550762398609</v>
      </c>
      <c r="F27" s="44">
        <f t="shared" si="3"/>
        <v>1597.5936000000002</v>
      </c>
      <c r="G27" s="44">
        <f t="shared" si="5"/>
        <v>2785.0710925704416</v>
      </c>
      <c r="H27" s="45">
        <f t="shared" si="5"/>
        <v>223.84449972913953</v>
      </c>
      <c r="I27" s="40">
        <f t="shared" si="4"/>
        <v>17486.319600000003</v>
      </c>
      <c r="J27" s="33">
        <v>0</v>
      </c>
    </row>
    <row r="28" spans="1:20" ht="13.5" customHeight="1">
      <c r="A28" s="31" t="s">
        <v>26</v>
      </c>
      <c r="B28" s="46">
        <f>SUM(B7:B27)</f>
        <v>22714.376969797715</v>
      </c>
      <c r="C28" s="46">
        <f t="shared" ref="C28:I28" si="7">SUM(C7:C27)</f>
        <v>2554.926158710733</v>
      </c>
      <c r="D28" s="46">
        <f t="shared" si="7"/>
        <v>11101.902023471986</v>
      </c>
      <c r="E28" s="46">
        <f t="shared" si="7"/>
        <v>6785.4806682336512</v>
      </c>
      <c r="F28" s="46">
        <f t="shared" si="7"/>
        <v>21555.385597702454</v>
      </c>
      <c r="G28" s="46">
        <f t="shared" si="7"/>
        <v>2785.0710925704416</v>
      </c>
      <c r="H28" s="47">
        <f t="shared" si="7"/>
        <v>223.84449972913953</v>
      </c>
      <c r="I28" s="48">
        <f t="shared" si="7"/>
        <v>67720.987010216108</v>
      </c>
      <c r="J28" s="33">
        <v>0</v>
      </c>
    </row>
    <row r="29" spans="1:20" s="8" customFormat="1" ht="13.5" customHeight="1" thickBot="1">
      <c r="A29" s="32" t="s">
        <v>83</v>
      </c>
      <c r="B29" s="49">
        <f>B28/$I28</f>
        <v>0.33541119190083746</v>
      </c>
      <c r="C29" s="49">
        <f t="shared" ref="C29:I29" si="8">C28/$I28</f>
        <v>3.7727243377674156E-2</v>
      </c>
      <c r="D29" s="49">
        <f t="shared" si="8"/>
        <v>0.16393591578630121</v>
      </c>
      <c r="E29" s="49">
        <f t="shared" si="8"/>
        <v>0.10019760443258191</v>
      </c>
      <c r="F29" s="49">
        <f t="shared" si="8"/>
        <v>0.31829697925771072</v>
      </c>
      <c r="G29" s="49">
        <f t="shared" si="8"/>
        <v>4.1125671900651674E-2</v>
      </c>
      <c r="H29" s="49">
        <f t="shared" si="8"/>
        <v>3.305393344243067E-3</v>
      </c>
      <c r="I29" s="50">
        <f t="shared" si="8"/>
        <v>1</v>
      </c>
    </row>
    <row r="30" spans="1:20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3"/>
    </row>
    <row r="32" spans="1:20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0" ht="13.5" customHeight="1">
      <c r="A33" s="27" t="s">
        <v>7</v>
      </c>
      <c r="B33" s="38">
        <f>B111+B137+B163+B189+B215+B241+B267+B293+B319+B345+B371+B397+B423</f>
        <v>0</v>
      </c>
      <c r="C33" s="38">
        <f t="shared" ref="C33:E33" si="9">C111+C137+C163+C189+C215+C241+C267+C293+C319+C345+C371+C397+C423</f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J33" s="33">
        <v>0</v>
      </c>
    </row>
    <row r="34" spans="1:10" ht="13.5" customHeight="1">
      <c r="A34" s="28" t="s">
        <v>8</v>
      </c>
      <c r="B34" s="41">
        <f t="shared" ref="B34:E49" si="11">B112+B138+B164+B190+B216+B242+B268+B294+B320+B346+B372+B398+B424</f>
        <v>0</v>
      </c>
      <c r="C34" s="41">
        <f t="shared" si="11"/>
        <v>0</v>
      </c>
      <c r="D34" s="41">
        <f t="shared" si="11"/>
        <v>61</v>
      </c>
      <c r="E34" s="41">
        <f t="shared" si="11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2">SUM(B34:H34)</f>
        <v>61</v>
      </c>
      <c r="J34" s="33">
        <v>0</v>
      </c>
    </row>
    <row r="35" spans="1:10" ht="13.5" customHeight="1">
      <c r="A35" s="29" t="s">
        <v>9</v>
      </c>
      <c r="B35" s="44">
        <f t="shared" si="11"/>
        <v>0</v>
      </c>
      <c r="C35" s="44">
        <f t="shared" si="11"/>
        <v>0</v>
      </c>
      <c r="D35" s="44">
        <f t="shared" si="11"/>
        <v>0</v>
      </c>
      <c r="E35" s="44">
        <f t="shared" si="11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2"/>
        <v>0</v>
      </c>
      <c r="J35" s="33">
        <v>0</v>
      </c>
    </row>
    <row r="36" spans="1:10" ht="13.5" customHeight="1">
      <c r="A36" s="28" t="s">
        <v>10</v>
      </c>
      <c r="B36" s="41">
        <f t="shared" si="11"/>
        <v>1.3131246811884788E-3</v>
      </c>
      <c r="C36" s="41">
        <f t="shared" si="11"/>
        <v>0</v>
      </c>
      <c r="D36" s="41">
        <f t="shared" si="11"/>
        <v>454.99868687531881</v>
      </c>
      <c r="E36" s="41">
        <f t="shared" si="11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2"/>
        <v>455</v>
      </c>
      <c r="J36" s="33">
        <v>0</v>
      </c>
    </row>
    <row r="37" spans="1:10" ht="13.5" customHeight="1">
      <c r="A37" s="29" t="s">
        <v>11</v>
      </c>
      <c r="B37" s="44">
        <f t="shared" si="11"/>
        <v>0</v>
      </c>
      <c r="C37" s="44">
        <f t="shared" si="11"/>
        <v>0</v>
      </c>
      <c r="D37" s="44">
        <f t="shared" si="11"/>
        <v>0</v>
      </c>
      <c r="E37" s="44">
        <f t="shared" si="11"/>
        <v>0</v>
      </c>
      <c r="F37" s="457"/>
      <c r="G37" s="44">
        <f t="shared" si="10"/>
        <v>0</v>
      </c>
      <c r="H37" s="45">
        <f t="shared" si="10"/>
        <v>0</v>
      </c>
      <c r="I37" s="40">
        <f t="shared" si="12"/>
        <v>0</v>
      </c>
      <c r="J37" s="33">
        <v>0</v>
      </c>
    </row>
    <row r="38" spans="1:10" ht="13.5" customHeight="1">
      <c r="A38" s="28" t="s">
        <v>12</v>
      </c>
      <c r="B38" s="41">
        <f t="shared" si="11"/>
        <v>3.089514171568046E-3</v>
      </c>
      <c r="C38" s="41">
        <f t="shared" si="11"/>
        <v>1.0031495883743267E-3</v>
      </c>
      <c r="D38" s="41">
        <f t="shared" si="11"/>
        <v>1.0031495883743267E-3</v>
      </c>
      <c r="E38" s="41">
        <f t="shared" si="11"/>
        <v>1.751475192646899</v>
      </c>
      <c r="F38" s="457"/>
      <c r="G38" s="41">
        <f t="shared" si="10"/>
        <v>0</v>
      </c>
      <c r="H38" s="42">
        <f t="shared" si="10"/>
        <v>0</v>
      </c>
      <c r="I38" s="43">
        <f t="shared" si="12"/>
        <v>1.7565710059952158</v>
      </c>
      <c r="J38" s="33">
        <v>0</v>
      </c>
    </row>
    <row r="39" spans="1:10" ht="13.5" customHeight="1">
      <c r="A39" s="29" t="s">
        <v>13</v>
      </c>
      <c r="B39" s="44">
        <f t="shared" si="11"/>
        <v>0</v>
      </c>
      <c r="C39" s="44">
        <f t="shared" si="11"/>
        <v>0</v>
      </c>
      <c r="D39" s="44">
        <f t="shared" si="11"/>
        <v>0</v>
      </c>
      <c r="E39" s="44">
        <f t="shared" si="11"/>
        <v>0</v>
      </c>
      <c r="F39" s="457"/>
      <c r="G39" s="44">
        <f t="shared" si="10"/>
        <v>0</v>
      </c>
      <c r="H39" s="45">
        <f t="shared" si="10"/>
        <v>0</v>
      </c>
      <c r="I39" s="40">
        <f t="shared" si="12"/>
        <v>0</v>
      </c>
      <c r="J39" s="33">
        <v>0</v>
      </c>
    </row>
    <row r="40" spans="1:10" ht="13.5" customHeight="1">
      <c r="A40" s="28" t="s">
        <v>14</v>
      </c>
      <c r="B40" s="41">
        <f t="shared" si="11"/>
        <v>2.8119649099368725E-3</v>
      </c>
      <c r="C40" s="41">
        <f t="shared" si="11"/>
        <v>0.21822532902253147</v>
      </c>
      <c r="D40" s="41">
        <f t="shared" si="11"/>
        <v>2.6184867780295611</v>
      </c>
      <c r="E40" s="41">
        <f t="shared" si="11"/>
        <v>548.28050903872645</v>
      </c>
      <c r="F40" s="457"/>
      <c r="G40" s="41">
        <f t="shared" si="10"/>
        <v>0</v>
      </c>
      <c r="H40" s="42">
        <f t="shared" si="10"/>
        <v>0</v>
      </c>
      <c r="I40" s="43">
        <f t="shared" si="12"/>
        <v>551.1200331106885</v>
      </c>
      <c r="J40" s="33">
        <v>0</v>
      </c>
    </row>
    <row r="41" spans="1:10" ht="13.5" customHeight="1">
      <c r="A41" s="29" t="s">
        <v>15</v>
      </c>
      <c r="B41" s="44">
        <f t="shared" si="11"/>
        <v>18.877070703280538</v>
      </c>
      <c r="C41" s="44">
        <f t="shared" si="11"/>
        <v>1.5928761338805517</v>
      </c>
      <c r="D41" s="44">
        <f t="shared" si="11"/>
        <v>8.2483866415059897</v>
      </c>
      <c r="E41" s="44">
        <f t="shared" si="11"/>
        <v>4.6652133291809415E-4</v>
      </c>
      <c r="F41" s="457"/>
      <c r="G41" s="44">
        <f t="shared" si="10"/>
        <v>0</v>
      </c>
      <c r="H41" s="45">
        <f t="shared" si="10"/>
        <v>0</v>
      </c>
      <c r="I41" s="40">
        <f t="shared" si="12"/>
        <v>28.718799999999995</v>
      </c>
      <c r="J41" s="33">
        <v>0</v>
      </c>
    </row>
    <row r="42" spans="1:10" ht="13.5" customHeight="1">
      <c r="A42" s="28" t="s">
        <v>16</v>
      </c>
      <c r="B42" s="41">
        <f t="shared" si="11"/>
        <v>514.33995116764186</v>
      </c>
      <c r="C42" s="41">
        <f t="shared" si="11"/>
        <v>906.29564727420461</v>
      </c>
      <c r="D42" s="41">
        <f t="shared" si="11"/>
        <v>2477.2585742655206</v>
      </c>
      <c r="E42" s="41">
        <f t="shared" si="11"/>
        <v>9.7729263323386253E-4</v>
      </c>
      <c r="F42" s="457"/>
      <c r="G42" s="41">
        <f t="shared" si="10"/>
        <v>0</v>
      </c>
      <c r="H42" s="42">
        <f t="shared" si="10"/>
        <v>0</v>
      </c>
      <c r="I42" s="43">
        <f t="shared" si="12"/>
        <v>3897.8951500000003</v>
      </c>
      <c r="J42" s="33">
        <v>0</v>
      </c>
    </row>
    <row r="43" spans="1:10" ht="13.5" customHeight="1">
      <c r="A43" s="29" t="s">
        <v>17</v>
      </c>
      <c r="B43" s="44">
        <f t="shared" si="11"/>
        <v>43.490314619012118</v>
      </c>
      <c r="C43" s="44">
        <f t="shared" si="11"/>
        <v>2.9336008023383857</v>
      </c>
      <c r="D43" s="44">
        <f t="shared" si="11"/>
        <v>154.6992818790599</v>
      </c>
      <c r="E43" s="44">
        <f t="shared" si="11"/>
        <v>1.8768026995895861</v>
      </c>
      <c r="F43" s="457"/>
      <c r="G43" s="44">
        <f t="shared" si="10"/>
        <v>0</v>
      </c>
      <c r="H43" s="45">
        <f t="shared" si="10"/>
        <v>0</v>
      </c>
      <c r="I43" s="40">
        <f t="shared" si="12"/>
        <v>202.99999999999997</v>
      </c>
      <c r="J43" s="33">
        <v>0</v>
      </c>
    </row>
    <row r="44" spans="1:10" ht="13.5" customHeight="1">
      <c r="A44" s="28" t="s">
        <v>18</v>
      </c>
      <c r="B44" s="41">
        <f t="shared" si="11"/>
        <v>0</v>
      </c>
      <c r="C44" s="41">
        <f t="shared" si="11"/>
        <v>0</v>
      </c>
      <c r="D44" s="41">
        <f t="shared" si="11"/>
        <v>180</v>
      </c>
      <c r="E44" s="41">
        <f t="shared" si="11"/>
        <v>0</v>
      </c>
      <c r="F44" s="457"/>
      <c r="G44" s="41">
        <f t="shared" si="10"/>
        <v>0</v>
      </c>
      <c r="H44" s="42">
        <f t="shared" si="10"/>
        <v>0</v>
      </c>
      <c r="I44" s="43">
        <f t="shared" si="12"/>
        <v>180</v>
      </c>
      <c r="J44" s="33">
        <v>0</v>
      </c>
    </row>
    <row r="45" spans="1:10" ht="13.5" customHeight="1">
      <c r="A45" s="29" t="s">
        <v>139</v>
      </c>
      <c r="B45" s="44">
        <f t="shared" si="11"/>
        <v>393.64686409047778</v>
      </c>
      <c r="C45" s="44">
        <f t="shared" si="11"/>
        <v>1069.5714908456305</v>
      </c>
      <c r="D45" s="44">
        <f t="shared" si="11"/>
        <v>1176.1093213759386</v>
      </c>
      <c r="E45" s="44">
        <f t="shared" si="11"/>
        <v>83.672323687952911</v>
      </c>
      <c r="F45" s="457"/>
      <c r="G45" s="44">
        <f t="shared" si="10"/>
        <v>0</v>
      </c>
      <c r="H45" s="45">
        <f t="shared" si="10"/>
        <v>0</v>
      </c>
      <c r="I45" s="40">
        <f t="shared" si="12"/>
        <v>2722.9999999999995</v>
      </c>
      <c r="J45" s="33">
        <v>0</v>
      </c>
    </row>
    <row r="46" spans="1:10" ht="13.5" customHeight="1">
      <c r="A46" s="28" t="s">
        <v>19</v>
      </c>
      <c r="B46" s="41">
        <f t="shared" si="11"/>
        <v>0</v>
      </c>
      <c r="C46" s="41">
        <f t="shared" si="11"/>
        <v>0</v>
      </c>
      <c r="D46" s="41">
        <f t="shared" si="11"/>
        <v>0</v>
      </c>
      <c r="E46" s="41">
        <f t="shared" si="11"/>
        <v>0</v>
      </c>
      <c r="F46" s="457"/>
      <c r="G46" s="41">
        <f t="shared" si="10"/>
        <v>0</v>
      </c>
      <c r="H46" s="42">
        <f t="shared" si="10"/>
        <v>0</v>
      </c>
      <c r="I46" s="43">
        <f t="shared" si="12"/>
        <v>0</v>
      </c>
      <c r="J46" s="33">
        <v>0</v>
      </c>
    </row>
    <row r="47" spans="1:10" ht="13.5" customHeight="1">
      <c r="A47" s="29" t="s">
        <v>20</v>
      </c>
      <c r="B47" s="44">
        <f t="shared" si="11"/>
        <v>0</v>
      </c>
      <c r="C47" s="44">
        <f t="shared" si="11"/>
        <v>0</v>
      </c>
      <c r="D47" s="44">
        <f t="shared" si="11"/>
        <v>0</v>
      </c>
      <c r="E47" s="44">
        <f t="shared" si="11"/>
        <v>0</v>
      </c>
      <c r="F47" s="457"/>
      <c r="G47" s="44">
        <f t="shared" si="10"/>
        <v>0</v>
      </c>
      <c r="H47" s="45">
        <f t="shared" si="10"/>
        <v>0</v>
      </c>
      <c r="I47" s="40">
        <f t="shared" si="12"/>
        <v>0</v>
      </c>
      <c r="J47" s="33">
        <v>0</v>
      </c>
    </row>
    <row r="48" spans="1:10" ht="13.5" customHeight="1">
      <c r="A48" s="28" t="s">
        <v>21</v>
      </c>
      <c r="B48" s="41">
        <f t="shared" si="11"/>
        <v>4.7047457483795618</v>
      </c>
      <c r="C48" s="41">
        <f t="shared" si="11"/>
        <v>52.677736301219873</v>
      </c>
      <c r="D48" s="41">
        <f t="shared" si="11"/>
        <v>18.617517950400565</v>
      </c>
      <c r="E48" s="41">
        <f t="shared" si="11"/>
        <v>0</v>
      </c>
      <c r="F48" s="457"/>
      <c r="G48" s="41">
        <f t="shared" si="10"/>
        <v>0</v>
      </c>
      <c r="H48" s="42">
        <f t="shared" si="10"/>
        <v>0</v>
      </c>
      <c r="I48" s="43">
        <f t="shared" si="12"/>
        <v>76</v>
      </c>
      <c r="J48" s="33">
        <v>0</v>
      </c>
    </row>
    <row r="49" spans="1:10" ht="13.5" customHeight="1">
      <c r="A49" s="30" t="s">
        <v>56</v>
      </c>
      <c r="B49" s="44">
        <f t="shared" si="11"/>
        <v>112.77204090291421</v>
      </c>
      <c r="C49" s="44">
        <f t="shared" si="11"/>
        <v>2.1100812526293606</v>
      </c>
      <c r="D49" s="44">
        <f t="shared" si="11"/>
        <v>24.114788058923899</v>
      </c>
      <c r="E49" s="44">
        <f t="shared" si="11"/>
        <v>3.0897855325336251E-3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2"/>
        <v>139</v>
      </c>
      <c r="J49" s="33">
        <v>0</v>
      </c>
    </row>
    <row r="50" spans="1:10" ht="13.5" customHeight="1">
      <c r="A50" s="28" t="s">
        <v>22</v>
      </c>
      <c r="B50" s="41">
        <f t="shared" ref="B50:E53" si="14">B128+B154+B180+B206+B232+B258+B284+B310+B336+B362+B388+B414+B440</f>
        <v>40.412492539587802</v>
      </c>
      <c r="C50" s="41">
        <f t="shared" si="14"/>
        <v>41.964699551740338</v>
      </c>
      <c r="D50" s="41">
        <f t="shared" si="14"/>
        <v>23.622807908671859</v>
      </c>
      <c r="E50" s="41">
        <f t="shared" si="14"/>
        <v>0</v>
      </c>
      <c r="F50" s="457"/>
      <c r="G50" s="41">
        <f t="shared" si="13"/>
        <v>0</v>
      </c>
      <c r="H50" s="42">
        <f t="shared" si="13"/>
        <v>0</v>
      </c>
      <c r="I50" s="43">
        <f t="shared" si="12"/>
        <v>106</v>
      </c>
      <c r="J50" s="33">
        <v>0</v>
      </c>
    </row>
    <row r="51" spans="1:10" ht="13.5" customHeight="1">
      <c r="A51" s="30" t="s">
        <v>23</v>
      </c>
      <c r="B51" s="44">
        <f t="shared" si="14"/>
        <v>0</v>
      </c>
      <c r="C51" s="44">
        <f t="shared" si="14"/>
        <v>0</v>
      </c>
      <c r="D51" s="44">
        <f t="shared" si="14"/>
        <v>0</v>
      </c>
      <c r="E51" s="44">
        <f t="shared" si="14"/>
        <v>0</v>
      </c>
      <c r="F51" s="457"/>
      <c r="G51" s="44">
        <f t="shared" si="13"/>
        <v>0</v>
      </c>
      <c r="H51" s="45">
        <f t="shared" si="13"/>
        <v>0</v>
      </c>
      <c r="I51" s="40">
        <f t="shared" si="12"/>
        <v>0</v>
      </c>
      <c r="J51" s="33">
        <v>0</v>
      </c>
    </row>
    <row r="52" spans="1:10" ht="13.5" customHeight="1">
      <c r="A52" s="28" t="s">
        <v>24</v>
      </c>
      <c r="B52" s="41">
        <f t="shared" si="14"/>
        <v>31.299348120964446</v>
      </c>
      <c r="C52" s="41">
        <f t="shared" si="14"/>
        <v>1.6330098269498303</v>
      </c>
      <c r="D52" s="41">
        <f t="shared" si="14"/>
        <v>2.6464420520857317</v>
      </c>
      <c r="E52" s="41">
        <f t="shared" si="14"/>
        <v>0</v>
      </c>
      <c r="F52" s="457"/>
      <c r="G52" s="41">
        <f t="shared" si="13"/>
        <v>0</v>
      </c>
      <c r="H52" s="42">
        <f t="shared" si="13"/>
        <v>0</v>
      </c>
      <c r="I52" s="43">
        <f t="shared" si="12"/>
        <v>35.578800000000008</v>
      </c>
      <c r="J52" s="33">
        <v>0</v>
      </c>
    </row>
    <row r="53" spans="1:10" ht="13.5" customHeight="1" thickBot="1">
      <c r="A53" s="30" t="s">
        <v>25</v>
      </c>
      <c r="B53" s="44">
        <f t="shared" si="14"/>
        <v>81.16572388729378</v>
      </c>
      <c r="C53" s="44">
        <f t="shared" si="14"/>
        <v>14.796492049595312</v>
      </c>
      <c r="D53" s="44">
        <f t="shared" si="14"/>
        <v>886.46552004281546</v>
      </c>
      <c r="E53" s="44">
        <f t="shared" si="14"/>
        <v>3315.7066011134552</v>
      </c>
      <c r="F53" s="458"/>
      <c r="G53" s="44">
        <f t="shared" si="13"/>
        <v>385.140122356765</v>
      </c>
      <c r="H53" s="45">
        <f t="shared" si="13"/>
        <v>222.65434055007535</v>
      </c>
      <c r="I53" s="40">
        <f t="shared" si="12"/>
        <v>4905.9288000000006</v>
      </c>
      <c r="J53" s="33">
        <v>0</v>
      </c>
    </row>
    <row r="54" spans="1:10" ht="13.5" customHeight="1">
      <c r="A54" s="31" t="s">
        <v>26</v>
      </c>
      <c r="B54" s="46">
        <f>SUM(B33:B53)</f>
        <v>1240.7157663833148</v>
      </c>
      <c r="C54" s="46">
        <f t="shared" ref="C54:I54" si="15">SUM(C33:C53)</f>
        <v>2093.7948625168001</v>
      </c>
      <c r="D54" s="46">
        <f t="shared" si="15"/>
        <v>5470.4008169778599</v>
      </c>
      <c r="E54" s="46">
        <f t="shared" si="15"/>
        <v>3951.2922453318697</v>
      </c>
      <c r="F54" s="46">
        <f t="shared" si="15"/>
        <v>0</v>
      </c>
      <c r="G54" s="46">
        <f t="shared" si="15"/>
        <v>385.140122356765</v>
      </c>
      <c r="H54" s="47">
        <f t="shared" si="15"/>
        <v>222.65434055007535</v>
      </c>
      <c r="I54" s="48">
        <f t="shared" si="15"/>
        <v>13363.998154116685</v>
      </c>
      <c r="J54" s="33">
        <v>0</v>
      </c>
    </row>
    <row r="55" spans="1:10" ht="13.5" customHeight="1" thickBot="1">
      <c r="A55" s="32" t="s">
        <v>83</v>
      </c>
      <c r="B55" s="49">
        <f>B54/$I54</f>
        <v>9.2840162956855918E-2</v>
      </c>
      <c r="C55" s="49">
        <f t="shared" ref="C55:I55" si="16">C54/$I54</f>
        <v>0.15667428552224255</v>
      </c>
      <c r="D55" s="49">
        <f t="shared" si="16"/>
        <v>0.40933863907282431</v>
      </c>
      <c r="E55" s="49">
        <f t="shared" si="16"/>
        <v>0.29566692540395945</v>
      </c>
      <c r="F55" s="49">
        <f t="shared" si="16"/>
        <v>0</v>
      </c>
      <c r="G55" s="49">
        <f t="shared" si="16"/>
        <v>2.8819228939965493E-2</v>
      </c>
      <c r="H55" s="49">
        <f t="shared" si="16"/>
        <v>1.6660758104152254E-2</v>
      </c>
      <c r="I55" s="50">
        <f t="shared" si="16"/>
        <v>1</v>
      </c>
    </row>
    <row r="56" spans="1:10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0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0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0" ht="13.5" customHeight="1">
      <c r="A59" s="27" t="s">
        <v>7</v>
      </c>
      <c r="B59" s="393"/>
      <c r="C59" s="399"/>
      <c r="D59" s="399"/>
      <c r="E59" s="394"/>
      <c r="F59" s="38">
        <f>F449+F475+F501+F527+F553</f>
        <v>6</v>
      </c>
      <c r="G59" s="393"/>
      <c r="H59" s="394"/>
      <c r="I59" s="40">
        <f>SUM(B59:H59)</f>
        <v>6</v>
      </c>
      <c r="J59" s="33">
        <v>0</v>
      </c>
    </row>
    <row r="60" spans="1:10" ht="13.5" customHeight="1">
      <c r="A60" s="28" t="s">
        <v>8</v>
      </c>
      <c r="B60" s="395"/>
      <c r="C60" s="400"/>
      <c r="D60" s="400"/>
      <c r="E60" s="396"/>
      <c r="F60" s="41">
        <f t="shared" ref="F60:F79" si="17">F450+F476+F502+F528+F554</f>
        <v>0</v>
      </c>
      <c r="G60" s="395"/>
      <c r="H60" s="396"/>
      <c r="I60" s="43">
        <f t="shared" ref="I60:I79" si="18">SUM(B60:H60)</f>
        <v>0</v>
      </c>
      <c r="J60" s="33">
        <v>0</v>
      </c>
    </row>
    <row r="61" spans="1:10" ht="13.5" customHeight="1">
      <c r="A61" s="29" t="s">
        <v>9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8"/>
        <v>0</v>
      </c>
      <c r="J61" s="33">
        <v>0</v>
      </c>
    </row>
    <row r="62" spans="1:10" ht="13.5" customHeight="1">
      <c r="A62" s="28" t="s">
        <v>10</v>
      </c>
      <c r="B62" s="395"/>
      <c r="C62" s="400"/>
      <c r="D62" s="400"/>
      <c r="E62" s="396"/>
      <c r="F62" s="41">
        <f t="shared" si="17"/>
        <v>0</v>
      </c>
      <c r="G62" s="395"/>
      <c r="H62" s="396"/>
      <c r="I62" s="43">
        <f t="shared" si="18"/>
        <v>0</v>
      </c>
      <c r="J62" s="33">
        <v>0</v>
      </c>
    </row>
    <row r="63" spans="1:10" ht="13.5" customHeight="1">
      <c r="A63" s="29" t="s">
        <v>11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8"/>
        <v>0</v>
      </c>
      <c r="J63" s="33">
        <v>0</v>
      </c>
    </row>
    <row r="64" spans="1:10" ht="13.5" customHeight="1">
      <c r="A64" s="28" t="s">
        <v>12</v>
      </c>
      <c r="B64" s="395"/>
      <c r="C64" s="400"/>
      <c r="D64" s="400"/>
      <c r="E64" s="396"/>
      <c r="F64" s="41">
        <f t="shared" si="17"/>
        <v>6860.1074359565973</v>
      </c>
      <c r="G64" s="395"/>
      <c r="H64" s="396"/>
      <c r="I64" s="43">
        <f t="shared" si="18"/>
        <v>6860.1074359565973</v>
      </c>
      <c r="J64" s="33">
        <v>0</v>
      </c>
    </row>
    <row r="65" spans="1:10" ht="13.5" customHeight="1">
      <c r="A65" s="29" t="s">
        <v>13</v>
      </c>
      <c r="B65" s="395"/>
      <c r="C65" s="400"/>
      <c r="D65" s="400"/>
      <c r="E65" s="396"/>
      <c r="F65" s="44">
        <f t="shared" si="17"/>
        <v>1153</v>
      </c>
      <c r="G65" s="395"/>
      <c r="H65" s="396"/>
      <c r="I65" s="40">
        <f t="shared" si="18"/>
        <v>1153</v>
      </c>
      <c r="J65" s="33">
        <v>0</v>
      </c>
    </row>
    <row r="66" spans="1:10" ht="13.5" customHeight="1">
      <c r="A66" s="28" t="s">
        <v>14</v>
      </c>
      <c r="B66" s="395"/>
      <c r="C66" s="400"/>
      <c r="D66" s="400"/>
      <c r="E66" s="396"/>
      <c r="F66" s="41">
        <f t="shared" si="17"/>
        <v>11262.29908075705</v>
      </c>
      <c r="G66" s="395"/>
      <c r="H66" s="396"/>
      <c r="I66" s="43">
        <f t="shared" si="18"/>
        <v>11262.29908075705</v>
      </c>
      <c r="J66" s="33">
        <v>0</v>
      </c>
    </row>
    <row r="67" spans="1:10" ht="13.5" customHeight="1">
      <c r="A67" s="29" t="s">
        <v>15</v>
      </c>
      <c r="B67" s="395"/>
      <c r="C67" s="400"/>
      <c r="D67" s="400"/>
      <c r="E67" s="396"/>
      <c r="F67" s="44">
        <f t="shared" si="17"/>
        <v>0</v>
      </c>
      <c r="G67" s="395"/>
      <c r="H67" s="396"/>
      <c r="I67" s="40">
        <f t="shared" si="18"/>
        <v>0</v>
      </c>
      <c r="J67" s="33">
        <v>0</v>
      </c>
    </row>
    <row r="68" spans="1:10" ht="13.5" customHeight="1">
      <c r="A68" s="28" t="s">
        <v>16</v>
      </c>
      <c r="B68" s="395"/>
      <c r="C68" s="400"/>
      <c r="D68" s="400"/>
      <c r="E68" s="396"/>
      <c r="F68" s="41">
        <f t="shared" si="17"/>
        <v>0</v>
      </c>
      <c r="G68" s="395"/>
      <c r="H68" s="396"/>
      <c r="I68" s="43">
        <f t="shared" si="18"/>
        <v>0</v>
      </c>
      <c r="J68" s="33">
        <v>0</v>
      </c>
    </row>
    <row r="69" spans="1:10" ht="13.5" customHeight="1">
      <c r="A69" s="29" t="s">
        <v>17</v>
      </c>
      <c r="B69" s="395"/>
      <c r="C69" s="400"/>
      <c r="D69" s="400"/>
      <c r="E69" s="396"/>
      <c r="F69" s="44">
        <f t="shared" si="17"/>
        <v>35.714502830636611</v>
      </c>
      <c r="G69" s="395"/>
      <c r="H69" s="396"/>
      <c r="I69" s="40">
        <f t="shared" si="18"/>
        <v>35.714502830636611</v>
      </c>
      <c r="J69" s="33">
        <v>0</v>
      </c>
    </row>
    <row r="70" spans="1:10" ht="13.5" customHeight="1">
      <c r="A70" s="28" t="s">
        <v>18</v>
      </c>
      <c r="B70" s="395"/>
      <c r="C70" s="400"/>
      <c r="D70" s="400"/>
      <c r="E70" s="396"/>
      <c r="F70" s="41">
        <f t="shared" si="17"/>
        <v>0</v>
      </c>
      <c r="G70" s="395"/>
      <c r="H70" s="396"/>
      <c r="I70" s="43">
        <f t="shared" si="18"/>
        <v>0</v>
      </c>
      <c r="J70" s="33">
        <v>0</v>
      </c>
    </row>
    <row r="71" spans="1:10" ht="13.5" customHeight="1">
      <c r="A71" s="29" t="s">
        <v>139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8"/>
        <v>0</v>
      </c>
      <c r="J71" s="33">
        <v>0</v>
      </c>
    </row>
    <row r="72" spans="1:10" ht="13.5" customHeight="1">
      <c r="A72" s="28" t="s">
        <v>19</v>
      </c>
      <c r="B72" s="395"/>
      <c r="C72" s="400"/>
      <c r="D72" s="400"/>
      <c r="E72" s="396"/>
      <c r="F72" s="41">
        <f t="shared" si="17"/>
        <v>0</v>
      </c>
      <c r="G72" s="395"/>
      <c r="H72" s="396"/>
      <c r="I72" s="43">
        <f t="shared" si="18"/>
        <v>0</v>
      </c>
      <c r="J72" s="33">
        <v>0</v>
      </c>
    </row>
    <row r="73" spans="1:10" ht="13.5" customHeight="1">
      <c r="A73" s="29" t="s">
        <v>20</v>
      </c>
      <c r="B73" s="395"/>
      <c r="C73" s="400"/>
      <c r="D73" s="400"/>
      <c r="E73" s="396"/>
      <c r="F73" s="52">
        <f t="shared" si="17"/>
        <v>0</v>
      </c>
      <c r="G73" s="395"/>
      <c r="H73" s="396"/>
      <c r="I73" s="40">
        <f t="shared" si="18"/>
        <v>0</v>
      </c>
      <c r="J73" s="33">
        <v>0</v>
      </c>
    </row>
    <row r="74" spans="1:10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8"/>
        <v>0</v>
      </c>
      <c r="J74" s="33">
        <v>0</v>
      </c>
    </row>
    <row r="75" spans="1:10" ht="13.5" customHeight="1">
      <c r="A75" s="30" t="s">
        <v>56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8"/>
        <v>0</v>
      </c>
      <c r="J75" s="33">
        <v>0</v>
      </c>
    </row>
    <row r="76" spans="1:10" ht="13.5" customHeight="1">
      <c r="A76" s="28" t="s">
        <v>22</v>
      </c>
      <c r="B76" s="395"/>
      <c r="C76" s="400"/>
      <c r="D76" s="400"/>
      <c r="E76" s="396"/>
      <c r="F76" s="41">
        <f t="shared" si="17"/>
        <v>30</v>
      </c>
      <c r="G76" s="395"/>
      <c r="H76" s="396"/>
      <c r="I76" s="43">
        <f t="shared" si="18"/>
        <v>30</v>
      </c>
      <c r="J76" s="33">
        <v>0</v>
      </c>
    </row>
    <row r="77" spans="1:10" ht="13.5" customHeight="1">
      <c r="A77" s="30" t="s">
        <v>23</v>
      </c>
      <c r="B77" s="395"/>
      <c r="C77" s="400"/>
      <c r="D77" s="400"/>
      <c r="E77" s="396"/>
      <c r="F77" s="44">
        <f t="shared" si="17"/>
        <v>0</v>
      </c>
      <c r="G77" s="395"/>
      <c r="H77" s="396"/>
      <c r="I77" s="40">
        <f t="shared" si="18"/>
        <v>0</v>
      </c>
      <c r="J77" s="33">
        <v>0</v>
      </c>
    </row>
    <row r="78" spans="1:10" ht="13.5" customHeight="1">
      <c r="A78" s="28" t="s">
        <v>24</v>
      </c>
      <c r="B78" s="395"/>
      <c r="C78" s="400"/>
      <c r="D78" s="400"/>
      <c r="E78" s="396"/>
      <c r="F78" s="41">
        <f t="shared" si="17"/>
        <v>0</v>
      </c>
      <c r="G78" s="395"/>
      <c r="H78" s="396"/>
      <c r="I78" s="43">
        <f t="shared" si="18"/>
        <v>0</v>
      </c>
      <c r="J78" s="33">
        <v>0</v>
      </c>
    </row>
    <row r="79" spans="1:10" ht="13.5" customHeight="1" thickBot="1">
      <c r="A79" s="30" t="s">
        <v>25</v>
      </c>
      <c r="B79" s="397"/>
      <c r="C79" s="401"/>
      <c r="D79" s="401"/>
      <c r="E79" s="398"/>
      <c r="F79" s="44">
        <f t="shared" si="17"/>
        <v>1597.5936000000002</v>
      </c>
      <c r="G79" s="397"/>
      <c r="H79" s="398"/>
      <c r="I79" s="40">
        <f t="shared" si="18"/>
        <v>1597.5936000000002</v>
      </c>
      <c r="J79" s="33">
        <v>0</v>
      </c>
    </row>
    <row r="80" spans="1:10" ht="13.5" customHeight="1">
      <c r="A80" s="31" t="s">
        <v>26</v>
      </c>
      <c r="B80" s="46">
        <f>SUM(B59:B79)</f>
        <v>0</v>
      </c>
      <c r="C80" s="46">
        <f t="shared" ref="C80:I80" si="19">SUM(C59:C79)</f>
        <v>0</v>
      </c>
      <c r="D80" s="46">
        <f t="shared" si="19"/>
        <v>0</v>
      </c>
      <c r="E80" s="46">
        <f t="shared" si="19"/>
        <v>0</v>
      </c>
      <c r="F80" s="46">
        <f t="shared" si="19"/>
        <v>20944.714619544284</v>
      </c>
      <c r="G80" s="46">
        <f t="shared" si="19"/>
        <v>0</v>
      </c>
      <c r="H80" s="47">
        <f t="shared" si="19"/>
        <v>0</v>
      </c>
      <c r="I80" s="46">
        <f t="shared" si="19"/>
        <v>20944.714619544284</v>
      </c>
      <c r="J80" s="33">
        <v>0</v>
      </c>
    </row>
    <row r="81" spans="1:10" ht="15" thickBot="1">
      <c r="A81" s="32" t="s">
        <v>83</v>
      </c>
      <c r="B81" s="49">
        <f>B80/$I80</f>
        <v>0</v>
      </c>
      <c r="C81" s="49">
        <f t="shared" ref="C81:I81" si="20">C80/$I80</f>
        <v>0</v>
      </c>
      <c r="D81" s="49">
        <f t="shared" si="20"/>
        <v>0</v>
      </c>
      <c r="E81" s="49">
        <f t="shared" si="20"/>
        <v>0</v>
      </c>
      <c r="F81" s="49">
        <f t="shared" si="20"/>
        <v>1</v>
      </c>
      <c r="G81" s="49">
        <f t="shared" si="20"/>
        <v>0</v>
      </c>
      <c r="H81" s="49">
        <f t="shared" si="20"/>
        <v>0</v>
      </c>
      <c r="I81" s="50">
        <f t="shared" si="20"/>
        <v>1</v>
      </c>
    </row>
    <row r="82" spans="1:10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0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0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0" ht="15">
      <c r="A85" s="27" t="s">
        <v>7</v>
      </c>
      <c r="B85" s="38">
        <f>B579+B605+B631</f>
        <v>85.26691741581071</v>
      </c>
      <c r="C85" s="38">
        <f t="shared" ref="C85:H85" si="21">C579+C605+C631</f>
        <v>0</v>
      </c>
      <c r="D85" s="38">
        <f t="shared" si="21"/>
        <v>9.7330825841892867</v>
      </c>
      <c r="E85" s="38">
        <f t="shared" si="21"/>
        <v>0</v>
      </c>
      <c r="F85" s="38">
        <f t="shared" si="21"/>
        <v>0</v>
      </c>
      <c r="G85" s="38">
        <f t="shared" si="21"/>
        <v>0</v>
      </c>
      <c r="H85" s="39">
        <f t="shared" si="21"/>
        <v>0</v>
      </c>
      <c r="I85" s="40">
        <f>SUM(B85:H85)</f>
        <v>95</v>
      </c>
      <c r="J85" s="33">
        <v>0</v>
      </c>
    </row>
    <row r="86" spans="1:10" ht="15">
      <c r="A86" s="28" t="s">
        <v>8</v>
      </c>
      <c r="B86" s="41">
        <f t="shared" ref="B86:H101" si="22">B580+B606+B632</f>
        <v>13.524427077039549</v>
      </c>
      <c r="C86" s="41">
        <f t="shared" si="22"/>
        <v>0</v>
      </c>
      <c r="D86" s="41">
        <f t="shared" si="22"/>
        <v>1.47557292296045</v>
      </c>
      <c r="E86" s="41">
        <f t="shared" si="22"/>
        <v>0</v>
      </c>
      <c r="F86" s="41">
        <f t="shared" si="22"/>
        <v>0</v>
      </c>
      <c r="G86" s="41">
        <f t="shared" si="22"/>
        <v>0</v>
      </c>
      <c r="H86" s="42">
        <f t="shared" si="22"/>
        <v>0</v>
      </c>
      <c r="I86" s="43">
        <f t="shared" ref="I86:I105" si="23">SUM(B86:H86)</f>
        <v>15</v>
      </c>
      <c r="J86" s="33">
        <v>0</v>
      </c>
    </row>
    <row r="87" spans="1:10" ht="15">
      <c r="A87" s="29" t="s">
        <v>9</v>
      </c>
      <c r="B87" s="44">
        <f t="shared" si="22"/>
        <v>226.31452896693668</v>
      </c>
      <c r="C87" s="44">
        <f t="shared" si="22"/>
        <v>0</v>
      </c>
      <c r="D87" s="44">
        <f t="shared" si="22"/>
        <v>16.68547103306333</v>
      </c>
      <c r="E87" s="44">
        <f t="shared" si="22"/>
        <v>0</v>
      </c>
      <c r="F87" s="44">
        <f t="shared" si="22"/>
        <v>0</v>
      </c>
      <c r="G87" s="44">
        <f t="shared" si="22"/>
        <v>0</v>
      </c>
      <c r="H87" s="45">
        <f t="shared" si="22"/>
        <v>0</v>
      </c>
      <c r="I87" s="40">
        <f t="shared" si="23"/>
        <v>243</v>
      </c>
      <c r="J87" s="33">
        <v>0</v>
      </c>
    </row>
    <row r="88" spans="1:10" ht="15">
      <c r="A88" s="28" t="s">
        <v>10</v>
      </c>
      <c r="B88" s="41">
        <f t="shared" si="22"/>
        <v>364.31845427083562</v>
      </c>
      <c r="C88" s="41">
        <f t="shared" si="22"/>
        <v>0</v>
      </c>
      <c r="D88" s="41">
        <f t="shared" si="22"/>
        <v>22.681545729164377</v>
      </c>
      <c r="E88" s="41">
        <f t="shared" si="22"/>
        <v>0</v>
      </c>
      <c r="F88" s="41">
        <f t="shared" si="22"/>
        <v>0</v>
      </c>
      <c r="G88" s="41">
        <f t="shared" si="22"/>
        <v>0</v>
      </c>
      <c r="H88" s="42">
        <f t="shared" si="22"/>
        <v>0</v>
      </c>
      <c r="I88" s="43">
        <f t="shared" si="23"/>
        <v>387</v>
      </c>
      <c r="J88" s="33">
        <v>0</v>
      </c>
    </row>
    <row r="89" spans="1:10" ht="15">
      <c r="A89" s="29" t="s">
        <v>11</v>
      </c>
      <c r="B89" s="44">
        <f t="shared" si="22"/>
        <v>0</v>
      </c>
      <c r="C89" s="44">
        <f t="shared" si="22"/>
        <v>0</v>
      </c>
      <c r="D89" s="44">
        <f t="shared" si="22"/>
        <v>0</v>
      </c>
      <c r="E89" s="44">
        <f t="shared" si="22"/>
        <v>0</v>
      </c>
      <c r="F89" s="44">
        <f t="shared" si="22"/>
        <v>0</v>
      </c>
      <c r="G89" s="44">
        <f t="shared" si="22"/>
        <v>0</v>
      </c>
      <c r="H89" s="45">
        <f t="shared" si="22"/>
        <v>0</v>
      </c>
      <c r="I89" s="40">
        <f t="shared" si="23"/>
        <v>0</v>
      </c>
      <c r="J89" s="33">
        <v>0</v>
      </c>
    </row>
    <row r="90" spans="1:10" ht="15">
      <c r="A90" s="28" t="s">
        <v>12</v>
      </c>
      <c r="B90" s="41">
        <f t="shared" si="22"/>
        <v>0</v>
      </c>
      <c r="C90" s="41">
        <f t="shared" si="22"/>
        <v>0</v>
      </c>
      <c r="D90" s="41">
        <f t="shared" si="22"/>
        <v>4.3960777376376603E-2</v>
      </c>
      <c r="E90" s="41">
        <f t="shared" si="22"/>
        <v>24.706747160305675</v>
      </c>
      <c r="F90" s="41">
        <f t="shared" si="22"/>
        <v>0</v>
      </c>
      <c r="G90" s="41">
        <f t="shared" si="22"/>
        <v>0</v>
      </c>
      <c r="H90" s="42">
        <f t="shared" si="22"/>
        <v>0</v>
      </c>
      <c r="I90" s="43">
        <f t="shared" si="23"/>
        <v>24.750707937682051</v>
      </c>
      <c r="J90" s="33">
        <v>0</v>
      </c>
    </row>
    <row r="91" spans="1:10" ht="15">
      <c r="A91" s="29" t="s">
        <v>13</v>
      </c>
      <c r="B91" s="44">
        <f t="shared" si="22"/>
        <v>0</v>
      </c>
      <c r="C91" s="44">
        <f t="shared" si="22"/>
        <v>0</v>
      </c>
      <c r="D91" s="44">
        <f t="shared" si="22"/>
        <v>0</v>
      </c>
      <c r="E91" s="44">
        <f t="shared" si="22"/>
        <v>57</v>
      </c>
      <c r="F91" s="44">
        <f t="shared" si="22"/>
        <v>0</v>
      </c>
      <c r="G91" s="44">
        <f t="shared" si="22"/>
        <v>0</v>
      </c>
      <c r="H91" s="45">
        <f t="shared" si="22"/>
        <v>0</v>
      </c>
      <c r="I91" s="40">
        <f t="shared" si="23"/>
        <v>57</v>
      </c>
      <c r="J91" s="33">
        <v>0</v>
      </c>
    </row>
    <row r="92" spans="1:10" ht="15">
      <c r="A92" s="28" t="s">
        <v>14</v>
      </c>
      <c r="B92" s="41">
        <f t="shared" si="22"/>
        <v>0</v>
      </c>
      <c r="C92" s="41">
        <f t="shared" si="22"/>
        <v>0.31816779719257665</v>
      </c>
      <c r="D92" s="41">
        <f t="shared" si="22"/>
        <v>0.159191610269909</v>
      </c>
      <c r="E92" s="41">
        <f t="shared" si="22"/>
        <v>89.702927623671115</v>
      </c>
      <c r="F92" s="41">
        <f t="shared" si="22"/>
        <v>609.86662802473973</v>
      </c>
      <c r="G92" s="41">
        <f t="shared" si="22"/>
        <v>0</v>
      </c>
      <c r="H92" s="42">
        <f t="shared" si="22"/>
        <v>0</v>
      </c>
      <c r="I92" s="43">
        <f t="shared" si="23"/>
        <v>700.04691505587334</v>
      </c>
      <c r="J92" s="33">
        <v>0</v>
      </c>
    </row>
    <row r="93" spans="1:10" ht="15">
      <c r="A93" s="29" t="s">
        <v>15</v>
      </c>
      <c r="B93" s="44">
        <f t="shared" si="22"/>
        <v>8021.3551337757299</v>
      </c>
      <c r="C93" s="44">
        <f t="shared" si="22"/>
        <v>15.570063526957057</v>
      </c>
      <c r="D93" s="44">
        <f t="shared" si="22"/>
        <v>569.35600269731231</v>
      </c>
      <c r="E93" s="44">
        <f t="shared" si="22"/>
        <v>0</v>
      </c>
      <c r="F93" s="44">
        <f t="shared" si="22"/>
        <v>0</v>
      </c>
      <c r="G93" s="44">
        <f t="shared" si="22"/>
        <v>0</v>
      </c>
      <c r="H93" s="45">
        <f t="shared" si="22"/>
        <v>0</v>
      </c>
      <c r="I93" s="40">
        <f t="shared" si="23"/>
        <v>8606.2811999999994</v>
      </c>
      <c r="J93" s="33">
        <v>0</v>
      </c>
    </row>
    <row r="94" spans="1:10" ht="15">
      <c r="A94" s="28" t="s">
        <v>16</v>
      </c>
      <c r="B94" s="41">
        <f t="shared" si="22"/>
        <v>2178.0280130779011</v>
      </c>
      <c r="C94" s="41">
        <f t="shared" si="22"/>
        <v>130.14003624313881</v>
      </c>
      <c r="D94" s="41">
        <f t="shared" si="22"/>
        <v>115.84311997435907</v>
      </c>
      <c r="E94" s="41">
        <f t="shared" si="22"/>
        <v>62.093680704601169</v>
      </c>
      <c r="F94" s="41">
        <f>F588+F614+F640</f>
        <v>0</v>
      </c>
      <c r="G94" s="41">
        <f t="shared" si="22"/>
        <v>0</v>
      </c>
      <c r="H94" s="42">
        <f t="shared" si="22"/>
        <v>0</v>
      </c>
      <c r="I94" s="43">
        <f t="shared" si="23"/>
        <v>2486.1048499999997</v>
      </c>
      <c r="J94" s="33">
        <v>0</v>
      </c>
    </row>
    <row r="95" spans="1:10" ht="15">
      <c r="A95" s="29" t="s">
        <v>17</v>
      </c>
      <c r="B95" s="44">
        <f t="shared" si="22"/>
        <v>206.39865572709928</v>
      </c>
      <c r="C95" s="44">
        <f t="shared" si="22"/>
        <v>0.81064528722758455</v>
      </c>
      <c r="D95" s="44">
        <f t="shared" si="22"/>
        <v>23.031381247714183</v>
      </c>
      <c r="E95" s="44">
        <f t="shared" si="22"/>
        <v>2.759317737958944</v>
      </c>
      <c r="F95" s="44">
        <f t="shared" si="22"/>
        <v>0</v>
      </c>
      <c r="G95" s="44">
        <f t="shared" si="22"/>
        <v>0</v>
      </c>
      <c r="H95" s="45">
        <f t="shared" si="22"/>
        <v>0</v>
      </c>
      <c r="I95" s="40">
        <f t="shared" si="23"/>
        <v>233</v>
      </c>
      <c r="J95" s="33">
        <v>0</v>
      </c>
    </row>
    <row r="96" spans="1:10" ht="15">
      <c r="A96" s="28" t="s">
        <v>18</v>
      </c>
      <c r="B96" s="41">
        <f t="shared" si="22"/>
        <v>0</v>
      </c>
      <c r="C96" s="41">
        <f t="shared" si="22"/>
        <v>0</v>
      </c>
      <c r="D96" s="41">
        <f t="shared" si="22"/>
        <v>0</v>
      </c>
      <c r="E96" s="41">
        <f t="shared" si="22"/>
        <v>0</v>
      </c>
      <c r="F96" s="41">
        <f t="shared" si="22"/>
        <v>0</v>
      </c>
      <c r="G96" s="41">
        <f t="shared" si="22"/>
        <v>0</v>
      </c>
      <c r="H96" s="42">
        <f t="shared" si="22"/>
        <v>0</v>
      </c>
      <c r="I96" s="43">
        <f t="shared" si="23"/>
        <v>0</v>
      </c>
      <c r="J96" s="33">
        <v>0</v>
      </c>
    </row>
    <row r="97" spans="1:10" ht="15">
      <c r="A97" s="29" t="s">
        <v>139</v>
      </c>
      <c r="B97" s="44">
        <f t="shared" si="22"/>
        <v>2548.242620518824</v>
      </c>
      <c r="C97" s="44">
        <f t="shared" si="22"/>
        <v>304.59635493381592</v>
      </c>
      <c r="D97" s="44">
        <f t="shared" si="22"/>
        <v>253.54857123889838</v>
      </c>
      <c r="E97" s="44">
        <f t="shared" si="22"/>
        <v>46.777274548838335</v>
      </c>
      <c r="F97" s="44">
        <f t="shared" si="22"/>
        <v>0</v>
      </c>
      <c r="G97" s="44">
        <f t="shared" si="22"/>
        <v>0</v>
      </c>
      <c r="H97" s="45">
        <f t="shared" si="22"/>
        <v>0</v>
      </c>
      <c r="I97" s="40">
        <f t="shared" si="23"/>
        <v>3153.1648212403761</v>
      </c>
      <c r="J97" s="33">
        <v>0</v>
      </c>
    </row>
    <row r="98" spans="1:10" ht="15">
      <c r="A98" s="28" t="s">
        <v>19</v>
      </c>
      <c r="B98" s="41">
        <f t="shared" si="22"/>
        <v>0</v>
      </c>
      <c r="C98" s="41">
        <f t="shared" si="22"/>
        <v>0</v>
      </c>
      <c r="D98" s="41">
        <f t="shared" si="22"/>
        <v>0</v>
      </c>
      <c r="E98" s="41">
        <f t="shared" si="22"/>
        <v>0</v>
      </c>
      <c r="F98" s="41">
        <f t="shared" si="22"/>
        <v>0</v>
      </c>
      <c r="G98" s="41">
        <f t="shared" si="22"/>
        <v>0</v>
      </c>
      <c r="H98" s="42">
        <f t="shared" si="22"/>
        <v>0</v>
      </c>
      <c r="I98" s="43">
        <f t="shared" si="23"/>
        <v>0</v>
      </c>
      <c r="J98" s="33">
        <v>0</v>
      </c>
    </row>
    <row r="99" spans="1:10" ht="15">
      <c r="A99" s="29" t="s">
        <v>20</v>
      </c>
      <c r="B99" s="44">
        <f t="shared" si="22"/>
        <v>0</v>
      </c>
      <c r="C99" s="44">
        <f t="shared" si="22"/>
        <v>0</v>
      </c>
      <c r="D99" s="44">
        <f t="shared" si="22"/>
        <v>0</v>
      </c>
      <c r="E99" s="44">
        <f t="shared" si="22"/>
        <v>0</v>
      </c>
      <c r="F99" s="44">
        <f t="shared" si="22"/>
        <v>0</v>
      </c>
      <c r="G99" s="44">
        <f t="shared" si="22"/>
        <v>0</v>
      </c>
      <c r="H99" s="45">
        <f t="shared" si="22"/>
        <v>0</v>
      </c>
      <c r="I99" s="40">
        <f t="shared" si="23"/>
        <v>0</v>
      </c>
      <c r="J99" s="33">
        <v>0</v>
      </c>
    </row>
    <row r="100" spans="1:10" ht="15">
      <c r="A100" s="28" t="s">
        <v>21</v>
      </c>
      <c r="B100" s="41">
        <f t="shared" si="22"/>
        <v>59.893394223260429</v>
      </c>
      <c r="C100" s="41">
        <f t="shared" si="22"/>
        <v>0</v>
      </c>
      <c r="D100" s="41">
        <f t="shared" si="22"/>
        <v>1.1066057767395603</v>
      </c>
      <c r="E100" s="41">
        <f t="shared" si="22"/>
        <v>0</v>
      </c>
      <c r="F100" s="41">
        <f t="shared" si="22"/>
        <v>0</v>
      </c>
      <c r="G100" s="41">
        <f t="shared" si="22"/>
        <v>0</v>
      </c>
      <c r="H100" s="42">
        <f t="shared" si="22"/>
        <v>0</v>
      </c>
      <c r="I100" s="43">
        <f t="shared" si="23"/>
        <v>60.999999999999993</v>
      </c>
      <c r="J100" s="33">
        <v>0</v>
      </c>
    </row>
    <row r="101" spans="1:10" ht="15">
      <c r="A101" s="30" t="s">
        <v>56</v>
      </c>
      <c r="B101" s="44">
        <f t="shared" si="22"/>
        <v>4712.7103664933684</v>
      </c>
      <c r="C101" s="44">
        <f t="shared" si="22"/>
        <v>8.6401921983194789</v>
      </c>
      <c r="D101" s="44">
        <f t="shared" si="22"/>
        <v>590.64944130831248</v>
      </c>
      <c r="E101" s="44">
        <f t="shared" si="22"/>
        <v>0</v>
      </c>
      <c r="F101" s="44">
        <f t="shared" si="22"/>
        <v>0</v>
      </c>
      <c r="G101" s="44">
        <f t="shared" si="22"/>
        <v>0</v>
      </c>
      <c r="H101" s="45">
        <f t="shared" si="22"/>
        <v>0</v>
      </c>
      <c r="I101" s="40">
        <f t="shared" si="23"/>
        <v>5312.0000000000009</v>
      </c>
      <c r="J101" s="33">
        <v>0</v>
      </c>
    </row>
    <row r="102" spans="1:10" ht="15">
      <c r="A102" s="28" t="s">
        <v>22</v>
      </c>
      <c r="B102" s="41">
        <f t="shared" ref="B102:H105" si="24">B596+B622+B648</f>
        <v>147.99862584953769</v>
      </c>
      <c r="C102" s="41">
        <f t="shared" si="24"/>
        <v>0</v>
      </c>
      <c r="D102" s="41">
        <f t="shared" si="24"/>
        <v>11.166198521807484</v>
      </c>
      <c r="E102" s="41">
        <f t="shared" si="24"/>
        <v>0</v>
      </c>
      <c r="F102" s="41">
        <f t="shared" si="24"/>
        <v>0.80435013343077733</v>
      </c>
      <c r="G102" s="41">
        <f t="shared" si="24"/>
        <v>0</v>
      </c>
      <c r="H102" s="42">
        <f t="shared" si="24"/>
        <v>0</v>
      </c>
      <c r="I102" s="43">
        <f t="shared" si="23"/>
        <v>159.96917450477594</v>
      </c>
      <c r="J102" s="33">
        <v>0</v>
      </c>
    </row>
    <row r="103" spans="1:10" ht="15">
      <c r="A103" s="30" t="s">
        <v>23</v>
      </c>
      <c r="B103" s="44">
        <f t="shared" si="24"/>
        <v>195.74929824798224</v>
      </c>
      <c r="C103" s="44">
        <f t="shared" si="24"/>
        <v>0</v>
      </c>
      <c r="D103" s="44">
        <f t="shared" si="24"/>
        <v>159.97086956846633</v>
      </c>
      <c r="E103" s="44">
        <f t="shared" si="24"/>
        <v>0</v>
      </c>
      <c r="F103" s="44">
        <f t="shared" si="24"/>
        <v>0</v>
      </c>
      <c r="G103" s="44">
        <f t="shared" si="24"/>
        <v>0</v>
      </c>
      <c r="H103" s="45">
        <f t="shared" si="24"/>
        <v>0</v>
      </c>
      <c r="I103" s="40">
        <f t="shared" si="23"/>
        <v>355.72016781644857</v>
      </c>
      <c r="J103" s="33">
        <v>0</v>
      </c>
    </row>
    <row r="104" spans="1:10" ht="15">
      <c r="A104" s="28" t="s">
        <v>24</v>
      </c>
      <c r="B104" s="41">
        <f t="shared" si="24"/>
        <v>466.65451841252775</v>
      </c>
      <c r="C104" s="41">
        <f t="shared" si="24"/>
        <v>0.93997758747221427</v>
      </c>
      <c r="D104" s="41">
        <f t="shared" si="24"/>
        <v>72.844703999999993</v>
      </c>
      <c r="E104" s="41">
        <f t="shared" si="24"/>
        <v>0</v>
      </c>
      <c r="F104" s="41">
        <f t="shared" si="24"/>
        <v>0</v>
      </c>
      <c r="G104" s="41">
        <f t="shared" si="24"/>
        <v>0</v>
      </c>
      <c r="H104" s="42">
        <f t="shared" si="24"/>
        <v>0</v>
      </c>
      <c r="I104" s="43">
        <f t="shared" si="23"/>
        <v>540.43920000000003</v>
      </c>
      <c r="J104" s="33">
        <v>0</v>
      </c>
    </row>
    <row r="105" spans="1:10" ht="15.75" thickBot="1">
      <c r="A105" s="30" t="s">
        <v>25</v>
      </c>
      <c r="B105" s="44">
        <f t="shared" si="24"/>
        <v>2247.2062493575518</v>
      </c>
      <c r="C105" s="44">
        <f t="shared" si="24"/>
        <v>0.11585861980904608</v>
      </c>
      <c r="D105" s="44">
        <f t="shared" si="24"/>
        <v>3783.2054875034928</v>
      </c>
      <c r="E105" s="44">
        <f t="shared" si="24"/>
        <v>2551.1484751264061</v>
      </c>
      <c r="F105" s="44">
        <f t="shared" si="24"/>
        <v>0</v>
      </c>
      <c r="G105" s="44">
        <f t="shared" si="24"/>
        <v>2399.9309702136766</v>
      </c>
      <c r="H105" s="45">
        <f t="shared" si="24"/>
        <v>1.1901591790641932</v>
      </c>
      <c r="I105" s="40">
        <f t="shared" si="23"/>
        <v>10982.797200000001</v>
      </c>
      <c r="J105" s="33">
        <v>0</v>
      </c>
    </row>
    <row r="106" spans="1:10" ht="15">
      <c r="A106" s="31" t="s">
        <v>26</v>
      </c>
      <c r="B106" s="46">
        <f>SUM(B85:B105)</f>
        <v>21473.661203414402</v>
      </c>
      <c r="C106" s="46">
        <f t="shared" ref="C106:I106" si="25">SUM(C85:C105)</f>
        <v>461.13129619393271</v>
      </c>
      <c r="D106" s="46">
        <f t="shared" si="25"/>
        <v>5631.5012064941266</v>
      </c>
      <c r="E106" s="46">
        <f t="shared" si="25"/>
        <v>2834.1884229017815</v>
      </c>
      <c r="F106" s="46">
        <f t="shared" si="25"/>
        <v>610.67097815817056</v>
      </c>
      <c r="G106" s="46">
        <f t="shared" si="25"/>
        <v>2399.9309702136766</v>
      </c>
      <c r="H106" s="47">
        <f t="shared" si="25"/>
        <v>1.1901591790641932</v>
      </c>
      <c r="I106" s="48">
        <f t="shared" si="25"/>
        <v>33412.274236555153</v>
      </c>
      <c r="J106" s="33">
        <v>0</v>
      </c>
    </row>
    <row r="107" spans="1:10" ht="13.5" customHeight="1" thickBot="1">
      <c r="A107" s="32" t="s">
        <v>83</v>
      </c>
      <c r="B107" s="49">
        <f>B106/$I106</f>
        <v>0.64268780542693049</v>
      </c>
      <c r="C107" s="49">
        <f t="shared" ref="C107:I107" si="26">C106/$I106</f>
        <v>1.3801254381224542E-2</v>
      </c>
      <c r="D107" s="49">
        <f t="shared" si="26"/>
        <v>0.16854588127176648</v>
      </c>
      <c r="E107" s="49">
        <f t="shared" si="26"/>
        <v>8.482476837212713E-2</v>
      </c>
      <c r="F107" s="49">
        <f t="shared" si="26"/>
        <v>1.8276845623697704E-2</v>
      </c>
      <c r="G107" s="49">
        <f t="shared" si="26"/>
        <v>7.1827824506121157E-2</v>
      </c>
      <c r="H107" s="49">
        <f t="shared" si="26"/>
        <v>3.5620418132510218E-5</v>
      </c>
      <c r="I107" s="50">
        <f t="shared" si="26"/>
        <v>1</v>
      </c>
    </row>
    <row r="108" spans="1:10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0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0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0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0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7">SUM(B112:H112)</f>
        <v>0</v>
      </c>
    </row>
    <row r="113" spans="1:9" ht="15">
      <c r="A113" s="29" t="s">
        <v>9</v>
      </c>
      <c r="B113" s="44">
        <v>0</v>
      </c>
      <c r="C113" s="44">
        <v>0</v>
      </c>
      <c r="D113" s="44">
        <v>0</v>
      </c>
      <c r="E113" s="44">
        <v>0</v>
      </c>
      <c r="F113" s="457"/>
      <c r="G113" s="44">
        <v>0</v>
      </c>
      <c r="H113" s="45">
        <v>0</v>
      </c>
      <c r="I113" s="40">
        <f t="shared" si="27"/>
        <v>0</v>
      </c>
    </row>
    <row r="114" spans="1:9" ht="15">
      <c r="A114" s="28" t="s">
        <v>10</v>
      </c>
      <c r="B114" s="41">
        <v>1.3131246811884788E-3</v>
      </c>
      <c r="C114" s="41">
        <v>0</v>
      </c>
      <c r="D114" s="41">
        <v>259.99868687531881</v>
      </c>
      <c r="E114" s="41">
        <v>0</v>
      </c>
      <c r="F114" s="457"/>
      <c r="G114" s="41">
        <v>0</v>
      </c>
      <c r="H114" s="42">
        <v>0</v>
      </c>
      <c r="I114" s="43">
        <f t="shared" si="27"/>
        <v>260</v>
      </c>
    </row>
    <row r="115" spans="1:9" ht="15">
      <c r="A115" s="29" t="s">
        <v>11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7"/>
        <v>0</v>
      </c>
    </row>
    <row r="116" spans="1:9" ht="15">
      <c r="A116" s="28" t="s">
        <v>12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7"/>
        <v>0</v>
      </c>
    </row>
    <row r="117" spans="1:9" ht="15">
      <c r="A117" s="29" t="s">
        <v>13</v>
      </c>
      <c r="B117" s="44">
        <v>0</v>
      </c>
      <c r="C117" s="44">
        <v>0</v>
      </c>
      <c r="D117" s="44">
        <v>0</v>
      </c>
      <c r="E117" s="44">
        <v>0</v>
      </c>
      <c r="F117" s="457"/>
      <c r="G117" s="44">
        <v>0</v>
      </c>
      <c r="H117" s="45">
        <v>0</v>
      </c>
      <c r="I117" s="40">
        <f t="shared" si="27"/>
        <v>0</v>
      </c>
    </row>
    <row r="118" spans="1:9" ht="15">
      <c r="A118" s="28" t="s">
        <v>14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7"/>
        <v>0</v>
      </c>
    </row>
    <row r="119" spans="1:9" ht="15">
      <c r="A119" s="29" t="s">
        <v>15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7"/>
        <v>0</v>
      </c>
    </row>
    <row r="120" spans="1:9" ht="15">
      <c r="A120" s="28" t="s">
        <v>16</v>
      </c>
      <c r="B120" s="41">
        <v>2.971096805823571E-3</v>
      </c>
      <c r="C120" s="41">
        <v>58.050977920376191</v>
      </c>
      <c r="D120" s="41">
        <v>9.470098281798571E-2</v>
      </c>
      <c r="E120" s="41">
        <v>0</v>
      </c>
      <c r="F120" s="457"/>
      <c r="G120" s="41">
        <v>0</v>
      </c>
      <c r="H120" s="42">
        <v>0</v>
      </c>
      <c r="I120" s="43">
        <f t="shared" si="27"/>
        <v>58.148649999999996</v>
      </c>
    </row>
    <row r="121" spans="1:9" ht="15">
      <c r="A121" s="29" t="s">
        <v>17</v>
      </c>
      <c r="B121" s="44">
        <v>1.0937122730903837</v>
      </c>
      <c r="C121" s="44">
        <v>0</v>
      </c>
      <c r="D121" s="44">
        <v>7.906287726909615</v>
      </c>
      <c r="E121" s="44">
        <v>0</v>
      </c>
      <c r="F121" s="457"/>
      <c r="G121" s="44">
        <v>0</v>
      </c>
      <c r="H121" s="45">
        <v>0</v>
      </c>
      <c r="I121" s="40">
        <f t="shared" si="27"/>
        <v>8.9999999999999982</v>
      </c>
    </row>
    <row r="122" spans="1:9" ht="15">
      <c r="A122" s="28" t="s">
        <v>18</v>
      </c>
      <c r="B122" s="41">
        <v>0</v>
      </c>
      <c r="C122" s="41">
        <v>0</v>
      </c>
      <c r="D122" s="41">
        <v>0</v>
      </c>
      <c r="E122" s="41">
        <v>0</v>
      </c>
      <c r="F122" s="457"/>
      <c r="G122" s="41">
        <v>0</v>
      </c>
      <c r="H122" s="42">
        <v>0</v>
      </c>
      <c r="I122" s="43">
        <f t="shared" si="27"/>
        <v>0</v>
      </c>
    </row>
    <row r="123" spans="1:9" ht="15">
      <c r="A123" s="29" t="s">
        <v>139</v>
      </c>
      <c r="B123" s="44">
        <v>0.88513405194323624</v>
      </c>
      <c r="C123" s="44">
        <v>12.708919306061309</v>
      </c>
      <c r="D123" s="44">
        <v>33.402123477126786</v>
      </c>
      <c r="E123" s="44">
        <v>3.823164868670383E-3</v>
      </c>
      <c r="F123" s="457"/>
      <c r="G123" s="44">
        <v>0</v>
      </c>
      <c r="H123" s="45">
        <v>0</v>
      </c>
      <c r="I123" s="40">
        <f t="shared" si="27"/>
        <v>47</v>
      </c>
    </row>
    <row r="124" spans="1:9" ht="15">
      <c r="A124" s="28" t="s">
        <v>19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7"/>
        <v>0</v>
      </c>
    </row>
    <row r="125" spans="1:9" ht="15">
      <c r="A125" s="29" t="s">
        <v>20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7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7"/>
        <v>0</v>
      </c>
    </row>
    <row r="127" spans="1:9" ht="15">
      <c r="A127" s="30" t="s">
        <v>56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7"/>
        <v>0</v>
      </c>
    </row>
    <row r="128" spans="1:9" ht="15">
      <c r="A128" s="28" t="s">
        <v>22</v>
      </c>
      <c r="B128" s="41">
        <v>0</v>
      </c>
      <c r="C128" s="41">
        <v>0</v>
      </c>
      <c r="D128" s="41">
        <v>0</v>
      </c>
      <c r="E128" s="41">
        <v>0</v>
      </c>
      <c r="F128" s="457"/>
      <c r="G128" s="41">
        <v>0</v>
      </c>
      <c r="H128" s="42">
        <v>0</v>
      </c>
      <c r="I128" s="43">
        <f t="shared" si="27"/>
        <v>0</v>
      </c>
    </row>
    <row r="129" spans="1:9" ht="15">
      <c r="A129" s="30" t="s">
        <v>23</v>
      </c>
      <c r="B129" s="44">
        <v>0</v>
      </c>
      <c r="C129" s="44">
        <v>0</v>
      </c>
      <c r="D129" s="44">
        <v>0</v>
      </c>
      <c r="E129" s="44">
        <v>0</v>
      </c>
      <c r="F129" s="457"/>
      <c r="G129" s="44">
        <v>0</v>
      </c>
      <c r="H129" s="45">
        <v>0</v>
      </c>
      <c r="I129" s="40">
        <f t="shared" si="27"/>
        <v>0</v>
      </c>
    </row>
    <row r="130" spans="1:9" ht="15">
      <c r="A130" s="28" t="s">
        <v>24</v>
      </c>
      <c r="B130" s="41">
        <v>0</v>
      </c>
      <c r="C130" s="41">
        <v>0</v>
      </c>
      <c r="D130" s="41">
        <v>0</v>
      </c>
      <c r="E130" s="41">
        <v>0</v>
      </c>
      <c r="F130" s="457"/>
      <c r="G130" s="41">
        <v>0</v>
      </c>
      <c r="H130" s="42">
        <v>0</v>
      </c>
      <c r="I130" s="43">
        <f t="shared" si="27"/>
        <v>0</v>
      </c>
    </row>
    <row r="131" spans="1:9" ht="15.75" thickBot="1">
      <c r="A131" s="30" t="s">
        <v>25</v>
      </c>
      <c r="B131" s="44">
        <v>0.95986408510106425</v>
      </c>
      <c r="C131" s="44">
        <v>0</v>
      </c>
      <c r="D131" s="44">
        <v>0</v>
      </c>
      <c r="E131" s="44">
        <v>85.443332305868793</v>
      </c>
      <c r="F131" s="458"/>
      <c r="G131" s="44">
        <v>27.659203609030158</v>
      </c>
      <c r="H131" s="45">
        <v>0</v>
      </c>
      <c r="I131" s="40">
        <f t="shared" si="27"/>
        <v>114.06240000000001</v>
      </c>
    </row>
    <row r="132" spans="1:9" ht="15">
      <c r="A132" s="31" t="s">
        <v>26</v>
      </c>
      <c r="B132" s="46">
        <f>SUM(B111:B131)</f>
        <v>2.9429946316216959</v>
      </c>
      <c r="C132" s="46">
        <f t="shared" ref="C132:I132" si="28">SUM(C111:C131)</f>
        <v>70.759897226437502</v>
      </c>
      <c r="D132" s="46">
        <f t="shared" si="28"/>
        <v>301.40179906217321</v>
      </c>
      <c r="E132" s="46">
        <f t="shared" si="28"/>
        <v>85.447155470737457</v>
      </c>
      <c r="F132" s="46">
        <f t="shared" si="28"/>
        <v>0</v>
      </c>
      <c r="G132" s="46">
        <f t="shared" si="28"/>
        <v>27.659203609030158</v>
      </c>
      <c r="H132" s="47">
        <f t="shared" si="28"/>
        <v>0</v>
      </c>
      <c r="I132" s="48">
        <f t="shared" si="28"/>
        <v>488.21105</v>
      </c>
    </row>
    <row r="133" spans="1:9" ht="15" thickBot="1">
      <c r="A133" s="32" t="s">
        <v>83</v>
      </c>
      <c r="B133" s="49">
        <f>B132/$I132</f>
        <v>6.0281196659143542E-3</v>
      </c>
      <c r="C133" s="49">
        <f t="shared" ref="C133:I133" si="29">C132/$I132</f>
        <v>0.14493710706965257</v>
      </c>
      <c r="D133" s="49">
        <f t="shared" si="29"/>
        <v>0.61735964202812121</v>
      </c>
      <c r="E133" s="49">
        <f t="shared" si="29"/>
        <v>0.17502093709418798</v>
      </c>
      <c r="F133" s="49">
        <f t="shared" si="29"/>
        <v>0</v>
      </c>
      <c r="G133" s="49">
        <f t="shared" si="29"/>
        <v>5.6654194142123901E-2</v>
      </c>
      <c r="H133" s="49">
        <f t="shared" si="29"/>
        <v>0</v>
      </c>
      <c r="I133" s="50">
        <f t="shared" si="29"/>
        <v>1</v>
      </c>
    </row>
    <row r="134" spans="1:9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9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9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9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30">SUM(B138:H138)</f>
        <v>0</v>
      </c>
    </row>
    <row r="139" spans="1:9" ht="15">
      <c r="A139" s="29" t="s">
        <v>9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30"/>
        <v>0</v>
      </c>
    </row>
    <row r="140" spans="1:9" ht="15">
      <c r="A140" s="28" t="s">
        <v>10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30"/>
        <v>0</v>
      </c>
    </row>
    <row r="141" spans="1:9" ht="15">
      <c r="A141" s="29" t="s">
        <v>11</v>
      </c>
      <c r="B141" s="44">
        <v>0</v>
      </c>
      <c r="C141" s="44">
        <v>0</v>
      </c>
      <c r="D141" s="44">
        <v>0</v>
      </c>
      <c r="E141" s="44">
        <v>0</v>
      </c>
      <c r="F141" s="457"/>
      <c r="G141" s="44">
        <v>0</v>
      </c>
      <c r="H141" s="45">
        <v>0</v>
      </c>
      <c r="I141" s="40">
        <f t="shared" si="30"/>
        <v>0</v>
      </c>
    </row>
    <row r="142" spans="1:9" ht="15">
      <c r="A142" s="28" t="s">
        <v>12</v>
      </c>
      <c r="B142" s="41">
        <v>0</v>
      </c>
      <c r="C142" s="41">
        <v>0</v>
      </c>
      <c r="D142" s="41">
        <v>0</v>
      </c>
      <c r="E142" s="41">
        <v>0</v>
      </c>
      <c r="F142" s="457"/>
      <c r="G142" s="41">
        <v>0</v>
      </c>
      <c r="H142" s="42">
        <v>0</v>
      </c>
      <c r="I142" s="43">
        <f t="shared" si="30"/>
        <v>0</v>
      </c>
    </row>
    <row r="143" spans="1:9" ht="15">
      <c r="A143" s="29" t="s">
        <v>13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30"/>
        <v>0</v>
      </c>
    </row>
    <row r="144" spans="1:9" ht="15">
      <c r="A144" s="28" t="s">
        <v>14</v>
      </c>
      <c r="B144" s="41">
        <v>0</v>
      </c>
      <c r="C144" s="41">
        <v>0</v>
      </c>
      <c r="D144" s="41">
        <v>2.6175778207480715</v>
      </c>
      <c r="E144" s="41">
        <v>2.8631718038667011</v>
      </c>
      <c r="F144" s="457"/>
      <c r="G144" s="41">
        <v>0</v>
      </c>
      <c r="H144" s="42">
        <v>0</v>
      </c>
      <c r="I144" s="43">
        <f t="shared" si="30"/>
        <v>5.4807496246147727</v>
      </c>
    </row>
    <row r="145" spans="1:9" ht="15">
      <c r="A145" s="29" t="s">
        <v>15</v>
      </c>
      <c r="B145" s="44">
        <v>2.9531999999999998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30"/>
        <v>2.9531999999999998</v>
      </c>
    </row>
    <row r="146" spans="1:9" ht="15">
      <c r="A146" s="28" t="s">
        <v>16</v>
      </c>
      <c r="B146" s="41">
        <v>42.023791435114155</v>
      </c>
      <c r="C146" s="41">
        <v>355.97878681062286</v>
      </c>
      <c r="D146" s="41">
        <v>20.812871754262986</v>
      </c>
      <c r="E146" s="41">
        <v>0</v>
      </c>
      <c r="F146" s="457"/>
      <c r="G146" s="41">
        <v>0</v>
      </c>
      <c r="H146" s="42">
        <v>0</v>
      </c>
      <c r="I146" s="43">
        <f t="shared" si="30"/>
        <v>418.81545</v>
      </c>
    </row>
    <row r="147" spans="1:9" ht="15">
      <c r="A147" s="29" t="s">
        <v>17</v>
      </c>
      <c r="B147" s="44">
        <v>0</v>
      </c>
      <c r="C147" s="44">
        <v>0</v>
      </c>
      <c r="D147" s="44">
        <v>0</v>
      </c>
      <c r="E147" s="44">
        <v>0</v>
      </c>
      <c r="F147" s="457"/>
      <c r="G147" s="44">
        <v>0</v>
      </c>
      <c r="H147" s="45">
        <v>0</v>
      </c>
      <c r="I147" s="40">
        <f t="shared" si="30"/>
        <v>0</v>
      </c>
    </row>
    <row r="148" spans="1:9" ht="15">
      <c r="A148" s="28" t="s">
        <v>18</v>
      </c>
      <c r="B148" s="41">
        <v>0</v>
      </c>
      <c r="C148" s="41">
        <v>0</v>
      </c>
      <c r="D148" s="41">
        <v>0</v>
      </c>
      <c r="E148" s="41">
        <v>0</v>
      </c>
      <c r="F148" s="457"/>
      <c r="G148" s="41">
        <v>0</v>
      </c>
      <c r="H148" s="42">
        <v>0</v>
      </c>
      <c r="I148" s="43">
        <f t="shared" si="30"/>
        <v>0</v>
      </c>
    </row>
    <row r="149" spans="1:9" ht="15">
      <c r="A149" s="29" t="s">
        <v>139</v>
      </c>
      <c r="B149" s="44">
        <v>16.062486307150824</v>
      </c>
      <c r="C149" s="44">
        <v>735.80787592785771</v>
      </c>
      <c r="D149" s="44">
        <v>153.12963776499143</v>
      </c>
      <c r="E149" s="44">
        <v>0</v>
      </c>
      <c r="F149" s="457"/>
      <c r="G149" s="44">
        <v>0</v>
      </c>
      <c r="H149" s="45">
        <v>0</v>
      </c>
      <c r="I149" s="40">
        <f t="shared" si="30"/>
        <v>905</v>
      </c>
    </row>
    <row r="150" spans="1:9" ht="15">
      <c r="A150" s="28" t="s">
        <v>19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30"/>
        <v>0</v>
      </c>
    </row>
    <row r="151" spans="1:9" ht="15">
      <c r="A151" s="29" t="s">
        <v>20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30"/>
        <v>0</v>
      </c>
    </row>
    <row r="152" spans="1:9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30"/>
        <v>0</v>
      </c>
    </row>
    <row r="153" spans="1:9" ht="15">
      <c r="A153" s="30" t="s">
        <v>56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30"/>
        <v>0</v>
      </c>
    </row>
    <row r="154" spans="1:9" ht="15">
      <c r="A154" s="28" t="s">
        <v>22</v>
      </c>
      <c r="B154" s="41">
        <v>0</v>
      </c>
      <c r="C154" s="41">
        <v>0</v>
      </c>
      <c r="D154" s="41">
        <v>0</v>
      </c>
      <c r="E154" s="41">
        <v>0</v>
      </c>
      <c r="F154" s="457"/>
      <c r="G154" s="41">
        <v>0</v>
      </c>
      <c r="H154" s="42">
        <v>0</v>
      </c>
      <c r="I154" s="43">
        <f t="shared" si="30"/>
        <v>0</v>
      </c>
    </row>
    <row r="155" spans="1:9" ht="15">
      <c r="A155" s="30" t="s">
        <v>23</v>
      </c>
      <c r="B155" s="44">
        <v>0</v>
      </c>
      <c r="C155" s="44">
        <v>0</v>
      </c>
      <c r="D155" s="44">
        <v>0</v>
      </c>
      <c r="E155" s="44">
        <v>0</v>
      </c>
      <c r="F155" s="457"/>
      <c r="G155" s="44">
        <v>0</v>
      </c>
      <c r="H155" s="45">
        <v>0</v>
      </c>
      <c r="I155" s="40">
        <f t="shared" si="30"/>
        <v>0</v>
      </c>
    </row>
    <row r="156" spans="1:9" ht="15">
      <c r="A156" s="28" t="s">
        <v>24</v>
      </c>
      <c r="B156" s="41">
        <v>0</v>
      </c>
      <c r="C156" s="41">
        <v>0</v>
      </c>
      <c r="D156" s="41">
        <v>0</v>
      </c>
      <c r="E156" s="41">
        <v>0</v>
      </c>
      <c r="F156" s="457"/>
      <c r="G156" s="41">
        <v>0</v>
      </c>
      <c r="H156" s="42">
        <v>0</v>
      </c>
      <c r="I156" s="43">
        <f t="shared" si="30"/>
        <v>0</v>
      </c>
    </row>
    <row r="157" spans="1:9" ht="15.75" thickBot="1">
      <c r="A157" s="30" t="s">
        <v>25</v>
      </c>
      <c r="B157" s="44">
        <v>13.096437223602859</v>
      </c>
      <c r="C157" s="44">
        <v>7.2080560786696474E-2</v>
      </c>
      <c r="D157" s="44">
        <v>60.130204479602078</v>
      </c>
      <c r="E157" s="44">
        <v>1333.8375625883405</v>
      </c>
      <c r="F157" s="458"/>
      <c r="G157" s="44">
        <v>25.449843999762848</v>
      </c>
      <c r="H157" s="45">
        <v>158.07387114790512</v>
      </c>
      <c r="I157" s="40">
        <f t="shared" si="30"/>
        <v>1590.66</v>
      </c>
    </row>
    <row r="158" spans="1:9" ht="15">
      <c r="A158" s="31" t="s">
        <v>26</v>
      </c>
      <c r="B158" s="46">
        <f>SUM(B137:B157)</f>
        <v>74.13591496586784</v>
      </c>
      <c r="C158" s="46">
        <f t="shared" ref="C158:I158" si="31">SUM(C137:C157)</f>
        <v>1091.8587432992672</v>
      </c>
      <c r="D158" s="46">
        <f t="shared" si="31"/>
        <v>236.69029181960457</v>
      </c>
      <c r="E158" s="46">
        <f t="shared" si="31"/>
        <v>1336.7007343922071</v>
      </c>
      <c r="F158" s="46">
        <f t="shared" si="31"/>
        <v>0</v>
      </c>
      <c r="G158" s="46">
        <f t="shared" si="31"/>
        <v>25.449843999762848</v>
      </c>
      <c r="H158" s="47">
        <f t="shared" si="31"/>
        <v>158.07387114790512</v>
      </c>
      <c r="I158" s="48">
        <f t="shared" si="31"/>
        <v>2922.9093996246147</v>
      </c>
    </row>
    <row r="159" spans="1:9" ht="15" thickBot="1">
      <c r="A159" s="32" t="s">
        <v>83</v>
      </c>
      <c r="B159" s="49">
        <f>B158/$I158</f>
        <v>2.5363740311413353E-2</v>
      </c>
      <c r="C159" s="49">
        <f t="shared" ref="C159:I159" si="32">C158/$I158</f>
        <v>0.37355203121913155</v>
      </c>
      <c r="D159" s="49">
        <f t="shared" si="32"/>
        <v>8.0977635451171481E-2</v>
      </c>
      <c r="E159" s="49">
        <f t="shared" si="32"/>
        <v>0.45731856572902252</v>
      </c>
      <c r="F159" s="49">
        <f t="shared" si="32"/>
        <v>0</v>
      </c>
      <c r="G159" s="49">
        <f t="shared" si="32"/>
        <v>8.7070245841459667E-3</v>
      </c>
      <c r="H159" s="49">
        <f t="shared" si="32"/>
        <v>5.4081002705115094E-2</v>
      </c>
      <c r="I159" s="50">
        <f t="shared" si="32"/>
        <v>1</v>
      </c>
    </row>
    <row r="160" spans="1:9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3">SUM(B164:H164)</f>
        <v>0</v>
      </c>
    </row>
    <row r="165" spans="1:9" ht="15">
      <c r="A165" s="29" t="s">
        <v>9</v>
      </c>
      <c r="B165" s="44">
        <v>0</v>
      </c>
      <c r="C165" s="44">
        <v>0</v>
      </c>
      <c r="D165" s="44">
        <v>0</v>
      </c>
      <c r="E165" s="44">
        <v>0</v>
      </c>
      <c r="F165" s="457"/>
      <c r="G165" s="44">
        <v>0</v>
      </c>
      <c r="H165" s="45">
        <v>0</v>
      </c>
      <c r="I165" s="40">
        <f t="shared" si="33"/>
        <v>0</v>
      </c>
    </row>
    <row r="166" spans="1:9" ht="15">
      <c r="A166" s="28" t="s">
        <v>10</v>
      </c>
      <c r="B166" s="41">
        <v>0</v>
      </c>
      <c r="C166" s="41">
        <v>0</v>
      </c>
      <c r="D166" s="41">
        <v>116</v>
      </c>
      <c r="E166" s="41">
        <v>0</v>
      </c>
      <c r="F166" s="457"/>
      <c r="G166" s="41">
        <v>0</v>
      </c>
      <c r="H166" s="42">
        <v>0</v>
      </c>
      <c r="I166" s="43">
        <f t="shared" si="33"/>
        <v>116</v>
      </c>
    </row>
    <row r="167" spans="1:9" ht="15">
      <c r="A167" s="29" t="s">
        <v>11</v>
      </c>
      <c r="B167" s="44">
        <v>0</v>
      </c>
      <c r="C167" s="44">
        <v>0</v>
      </c>
      <c r="D167" s="44">
        <v>0</v>
      </c>
      <c r="E167" s="44">
        <v>0</v>
      </c>
      <c r="F167" s="457"/>
      <c r="G167" s="44">
        <v>0</v>
      </c>
      <c r="H167" s="45">
        <v>0</v>
      </c>
      <c r="I167" s="40">
        <f t="shared" si="33"/>
        <v>0</v>
      </c>
    </row>
    <row r="168" spans="1:9" ht="15">
      <c r="A168" s="28" t="s">
        <v>12</v>
      </c>
      <c r="B168" s="41">
        <v>0</v>
      </c>
      <c r="C168" s="41">
        <v>0</v>
      </c>
      <c r="D168" s="41">
        <v>0</v>
      </c>
      <c r="E168" s="41">
        <v>0</v>
      </c>
      <c r="F168" s="457"/>
      <c r="G168" s="41">
        <v>0</v>
      </c>
      <c r="H168" s="42">
        <v>0</v>
      </c>
      <c r="I168" s="43">
        <f t="shared" si="33"/>
        <v>0</v>
      </c>
    </row>
    <row r="169" spans="1:9" ht="15">
      <c r="A169" s="29" t="s">
        <v>13</v>
      </c>
      <c r="B169" s="44">
        <v>0</v>
      </c>
      <c r="C169" s="44">
        <v>0</v>
      </c>
      <c r="D169" s="44">
        <v>0</v>
      </c>
      <c r="E169" s="44">
        <v>0</v>
      </c>
      <c r="F169" s="457"/>
      <c r="G169" s="44">
        <v>0</v>
      </c>
      <c r="H169" s="45">
        <v>0</v>
      </c>
      <c r="I169" s="40">
        <f t="shared" si="33"/>
        <v>0</v>
      </c>
    </row>
    <row r="170" spans="1:9" ht="15">
      <c r="A170" s="28" t="s">
        <v>14</v>
      </c>
      <c r="B170" s="41">
        <v>0</v>
      </c>
      <c r="C170" s="41">
        <v>0</v>
      </c>
      <c r="D170" s="41">
        <v>0</v>
      </c>
      <c r="E170" s="41">
        <v>0.24687647693894116</v>
      </c>
      <c r="F170" s="457"/>
      <c r="G170" s="41">
        <v>0</v>
      </c>
      <c r="H170" s="42">
        <v>0</v>
      </c>
      <c r="I170" s="43">
        <f t="shared" si="33"/>
        <v>0.24687647693894116</v>
      </c>
    </row>
    <row r="171" spans="1:9" ht="15">
      <c r="A171" s="29" t="s">
        <v>15</v>
      </c>
      <c r="B171" s="44">
        <v>0.11886241908178569</v>
      </c>
      <c r="C171" s="44">
        <v>3.6917889454131991E-2</v>
      </c>
      <c r="D171" s="44">
        <v>1.7274196914640823</v>
      </c>
      <c r="E171" s="44">
        <v>0</v>
      </c>
      <c r="F171" s="457"/>
      <c r="G171" s="44">
        <v>0</v>
      </c>
      <c r="H171" s="45">
        <v>0</v>
      </c>
      <c r="I171" s="40">
        <f t="shared" si="33"/>
        <v>1.8832</v>
      </c>
    </row>
    <row r="172" spans="1:9" ht="15">
      <c r="A172" s="28" t="s">
        <v>16</v>
      </c>
      <c r="B172" s="41">
        <v>29.440571953106311</v>
      </c>
      <c r="C172" s="41">
        <v>0</v>
      </c>
      <c r="D172" s="41">
        <v>73.549478046893697</v>
      </c>
      <c r="E172" s="41">
        <v>0</v>
      </c>
      <c r="F172" s="457"/>
      <c r="G172" s="41">
        <v>0</v>
      </c>
      <c r="H172" s="42">
        <v>0</v>
      </c>
      <c r="I172" s="43">
        <f t="shared" si="33"/>
        <v>102.99005000000001</v>
      </c>
    </row>
    <row r="173" spans="1:9" ht="15">
      <c r="A173" s="29" t="s">
        <v>17</v>
      </c>
      <c r="B173" s="44">
        <v>0</v>
      </c>
      <c r="C173" s="44">
        <v>0</v>
      </c>
      <c r="D173" s="44">
        <v>21</v>
      </c>
      <c r="E173" s="44">
        <v>0</v>
      </c>
      <c r="F173" s="457"/>
      <c r="G173" s="44">
        <v>0</v>
      </c>
      <c r="H173" s="45">
        <v>0</v>
      </c>
      <c r="I173" s="40">
        <f t="shared" si="33"/>
        <v>21</v>
      </c>
    </row>
    <row r="174" spans="1:9" ht="15">
      <c r="A174" s="28" t="s">
        <v>18</v>
      </c>
      <c r="B174" s="41">
        <v>0</v>
      </c>
      <c r="C174" s="41">
        <v>0</v>
      </c>
      <c r="D174" s="41">
        <v>0</v>
      </c>
      <c r="E174" s="41">
        <v>0</v>
      </c>
      <c r="F174" s="457"/>
      <c r="G174" s="41">
        <v>0</v>
      </c>
      <c r="H174" s="42">
        <v>0</v>
      </c>
      <c r="I174" s="43">
        <f t="shared" si="33"/>
        <v>0</v>
      </c>
    </row>
    <row r="175" spans="1:9" ht="15">
      <c r="A175" s="29" t="s">
        <v>139</v>
      </c>
      <c r="B175" s="44">
        <v>19.358042238982986</v>
      </c>
      <c r="C175" s="44">
        <v>10.082313666136972</v>
      </c>
      <c r="D175" s="44">
        <v>335.55964409488001</v>
      </c>
      <c r="E175" s="44">
        <v>0</v>
      </c>
      <c r="F175" s="457"/>
      <c r="G175" s="44">
        <v>0</v>
      </c>
      <c r="H175" s="45">
        <v>0</v>
      </c>
      <c r="I175" s="40">
        <f t="shared" si="33"/>
        <v>365</v>
      </c>
    </row>
    <row r="176" spans="1:9" ht="15">
      <c r="A176" s="28" t="s">
        <v>19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3"/>
        <v>0</v>
      </c>
    </row>
    <row r="177" spans="1:9" ht="15">
      <c r="A177" s="29" t="s">
        <v>20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3"/>
        <v>0</v>
      </c>
    </row>
    <row r="178" spans="1:9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3"/>
        <v>0</v>
      </c>
    </row>
    <row r="179" spans="1:9" ht="15">
      <c r="A179" s="30" t="s">
        <v>56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3"/>
        <v>0</v>
      </c>
    </row>
    <row r="180" spans="1:9" ht="15">
      <c r="A180" s="28" t="s">
        <v>22</v>
      </c>
      <c r="B180" s="41">
        <v>0</v>
      </c>
      <c r="C180" s="41">
        <v>0</v>
      </c>
      <c r="D180" s="41">
        <v>0</v>
      </c>
      <c r="E180" s="41">
        <v>0</v>
      </c>
      <c r="F180" s="457"/>
      <c r="G180" s="41">
        <v>0</v>
      </c>
      <c r="H180" s="42">
        <v>0</v>
      </c>
      <c r="I180" s="43">
        <f t="shared" si="33"/>
        <v>0</v>
      </c>
    </row>
    <row r="181" spans="1:9" ht="15">
      <c r="A181" s="30" t="s">
        <v>23</v>
      </c>
      <c r="B181" s="44">
        <v>0</v>
      </c>
      <c r="C181" s="44">
        <v>0</v>
      </c>
      <c r="D181" s="44">
        <v>0</v>
      </c>
      <c r="E181" s="44">
        <v>0</v>
      </c>
      <c r="F181" s="457"/>
      <c r="G181" s="44">
        <v>0</v>
      </c>
      <c r="H181" s="45">
        <v>0</v>
      </c>
      <c r="I181" s="40">
        <f t="shared" si="33"/>
        <v>0</v>
      </c>
    </row>
    <row r="182" spans="1:9" ht="15">
      <c r="A182" s="28" t="s">
        <v>24</v>
      </c>
      <c r="B182" s="41">
        <v>0</v>
      </c>
      <c r="C182" s="41">
        <v>0</v>
      </c>
      <c r="D182" s="41">
        <v>0</v>
      </c>
      <c r="E182" s="41">
        <v>0</v>
      </c>
      <c r="F182" s="457"/>
      <c r="G182" s="41">
        <v>0</v>
      </c>
      <c r="H182" s="42">
        <v>0</v>
      </c>
      <c r="I182" s="43">
        <f t="shared" si="33"/>
        <v>0</v>
      </c>
    </row>
    <row r="183" spans="1:9" ht="15.75" thickBot="1">
      <c r="A183" s="30" t="s">
        <v>25</v>
      </c>
      <c r="B183" s="44">
        <v>8.048195044342247</v>
      </c>
      <c r="C183" s="44">
        <v>0</v>
      </c>
      <c r="D183" s="44">
        <v>198.96315653378352</v>
      </c>
      <c r="E183" s="44">
        <v>209.31074333779216</v>
      </c>
      <c r="F183" s="458"/>
      <c r="G183" s="44">
        <v>18.719965538405184</v>
      </c>
      <c r="H183" s="45">
        <v>59.821139545676985</v>
      </c>
      <c r="I183" s="40">
        <f t="shared" si="33"/>
        <v>494.86320000000006</v>
      </c>
    </row>
    <row r="184" spans="1:9" ht="15">
      <c r="A184" s="31" t="s">
        <v>26</v>
      </c>
      <c r="B184" s="46">
        <f>SUM(B163:B183)</f>
        <v>56.965671655513333</v>
      </c>
      <c r="C184" s="46">
        <f t="shared" ref="C184:I184" si="34">SUM(C163:C183)</f>
        <v>10.119231555591105</v>
      </c>
      <c r="D184" s="46">
        <f t="shared" si="34"/>
        <v>746.79969836702128</v>
      </c>
      <c r="E184" s="46">
        <f t="shared" si="34"/>
        <v>209.55761981473111</v>
      </c>
      <c r="F184" s="46">
        <f t="shared" si="34"/>
        <v>0</v>
      </c>
      <c r="G184" s="46">
        <f t="shared" si="34"/>
        <v>18.719965538405184</v>
      </c>
      <c r="H184" s="47">
        <f t="shared" si="34"/>
        <v>59.821139545676985</v>
      </c>
      <c r="I184" s="48">
        <f t="shared" si="34"/>
        <v>1101.9833264769391</v>
      </c>
    </row>
    <row r="185" spans="1:9" ht="15" thickBot="1">
      <c r="A185" s="32" t="s">
        <v>83</v>
      </c>
      <c r="B185" s="49">
        <f>B184/$I184</f>
        <v>5.1693769122291199E-2</v>
      </c>
      <c r="C185" s="49">
        <f t="shared" ref="C185:I185" si="35">C184/$I184</f>
        <v>9.1827447044434633E-3</v>
      </c>
      <c r="D185" s="49">
        <f t="shared" si="35"/>
        <v>0.67768693084908427</v>
      </c>
      <c r="E185" s="49">
        <f t="shared" si="35"/>
        <v>0.19016405673277351</v>
      </c>
      <c r="F185" s="49">
        <f t="shared" si="35"/>
        <v>0</v>
      </c>
      <c r="G185" s="49">
        <f t="shared" si="35"/>
        <v>1.6987521579163323E-2</v>
      </c>
      <c r="H185" s="49">
        <f t="shared" si="35"/>
        <v>5.4284977012244155E-2</v>
      </c>
      <c r="I185" s="50">
        <f t="shared" si="35"/>
        <v>1</v>
      </c>
    </row>
    <row r="186" spans="1:9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9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9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9" ht="15">
      <c r="A190" s="28" t="s">
        <v>8</v>
      </c>
      <c r="B190" s="41">
        <v>0</v>
      </c>
      <c r="C190" s="41">
        <v>0</v>
      </c>
      <c r="D190" s="41">
        <v>61</v>
      </c>
      <c r="E190" s="41">
        <v>0</v>
      </c>
      <c r="F190" s="457"/>
      <c r="G190" s="41">
        <v>0</v>
      </c>
      <c r="H190" s="42">
        <v>0</v>
      </c>
      <c r="I190" s="43">
        <f t="shared" ref="I190:I209" si="36">SUM(B190:H190)</f>
        <v>61</v>
      </c>
    </row>
    <row r="191" spans="1:9" ht="15">
      <c r="A191" s="29" t="s">
        <v>9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6"/>
        <v>0</v>
      </c>
    </row>
    <row r="192" spans="1:9" ht="15">
      <c r="A192" s="28" t="s">
        <v>10</v>
      </c>
      <c r="B192" s="41">
        <v>0</v>
      </c>
      <c r="C192" s="41">
        <v>0</v>
      </c>
      <c r="D192" s="41">
        <v>75</v>
      </c>
      <c r="E192" s="41">
        <v>0</v>
      </c>
      <c r="F192" s="457"/>
      <c r="G192" s="41">
        <v>0</v>
      </c>
      <c r="H192" s="42">
        <v>0</v>
      </c>
      <c r="I192" s="43">
        <f t="shared" si="36"/>
        <v>75</v>
      </c>
    </row>
    <row r="193" spans="1:9" ht="15">
      <c r="A193" s="29" t="s">
        <v>11</v>
      </c>
      <c r="B193" s="44">
        <v>0</v>
      </c>
      <c r="C193" s="44">
        <v>0</v>
      </c>
      <c r="D193" s="44">
        <v>0</v>
      </c>
      <c r="E193" s="44">
        <v>0</v>
      </c>
      <c r="F193" s="457"/>
      <c r="G193" s="44">
        <v>0</v>
      </c>
      <c r="H193" s="45">
        <v>0</v>
      </c>
      <c r="I193" s="40">
        <f t="shared" si="36"/>
        <v>0</v>
      </c>
    </row>
    <row r="194" spans="1:9" ht="15">
      <c r="A194" s="28" t="s">
        <v>12</v>
      </c>
      <c r="B194" s="41">
        <v>0</v>
      </c>
      <c r="C194" s="41">
        <v>0</v>
      </c>
      <c r="D194" s="41">
        <v>0</v>
      </c>
      <c r="E194" s="41">
        <v>0</v>
      </c>
      <c r="F194" s="457"/>
      <c r="G194" s="41">
        <v>0</v>
      </c>
      <c r="H194" s="42">
        <v>0</v>
      </c>
      <c r="I194" s="43">
        <f t="shared" si="36"/>
        <v>0</v>
      </c>
    </row>
    <row r="195" spans="1:9" ht="15">
      <c r="A195" s="29" t="s">
        <v>13</v>
      </c>
      <c r="B195" s="44">
        <v>0</v>
      </c>
      <c r="C195" s="44">
        <v>0</v>
      </c>
      <c r="D195" s="44">
        <v>0</v>
      </c>
      <c r="E195" s="44">
        <v>0</v>
      </c>
      <c r="F195" s="457"/>
      <c r="G195" s="44">
        <v>0</v>
      </c>
      <c r="H195" s="45">
        <v>0</v>
      </c>
      <c r="I195" s="40">
        <f t="shared" si="36"/>
        <v>0</v>
      </c>
    </row>
    <row r="196" spans="1:9" ht="15">
      <c r="A196" s="28" t="s">
        <v>14</v>
      </c>
      <c r="B196" s="41">
        <v>0</v>
      </c>
      <c r="C196" s="41">
        <v>0</v>
      </c>
      <c r="D196" s="41">
        <v>0</v>
      </c>
      <c r="E196" s="41">
        <v>1.8201306607117276</v>
      </c>
      <c r="F196" s="457"/>
      <c r="G196" s="41">
        <v>0</v>
      </c>
      <c r="H196" s="42">
        <v>0</v>
      </c>
      <c r="I196" s="43">
        <f t="shared" si="36"/>
        <v>1.8201306607117276</v>
      </c>
    </row>
    <row r="197" spans="1:9" ht="15">
      <c r="A197" s="29" t="s">
        <v>15</v>
      </c>
      <c r="B197" s="44">
        <v>6.213262815638796E-2</v>
      </c>
      <c r="C197" s="44">
        <v>1.929798766920536E-2</v>
      </c>
      <c r="D197" s="44">
        <v>0.90296938417440653</v>
      </c>
      <c r="E197" s="44">
        <v>0</v>
      </c>
      <c r="F197" s="457"/>
      <c r="G197" s="44">
        <v>0</v>
      </c>
      <c r="H197" s="45">
        <v>0</v>
      </c>
      <c r="I197" s="40">
        <f t="shared" si="36"/>
        <v>0.98439999999999983</v>
      </c>
    </row>
    <row r="198" spans="1:9" ht="15">
      <c r="A198" s="28" t="s">
        <v>16</v>
      </c>
      <c r="B198" s="41">
        <v>65.493574435648654</v>
      </c>
      <c r="C198" s="41">
        <v>29.097446906464388</v>
      </c>
      <c r="D198" s="41">
        <v>1322.510128657887</v>
      </c>
      <c r="E198" s="41">
        <v>0</v>
      </c>
      <c r="F198" s="457"/>
      <c r="G198" s="41">
        <v>0</v>
      </c>
      <c r="H198" s="42">
        <v>0</v>
      </c>
      <c r="I198" s="43">
        <f t="shared" si="36"/>
        <v>1417.10115</v>
      </c>
    </row>
    <row r="199" spans="1:9" ht="15">
      <c r="A199" s="29" t="s">
        <v>17</v>
      </c>
      <c r="B199" s="44">
        <v>2.1858432886353865</v>
      </c>
      <c r="C199" s="44">
        <v>0</v>
      </c>
      <c r="D199" s="44">
        <v>15.814156711364614</v>
      </c>
      <c r="E199" s="44">
        <v>0</v>
      </c>
      <c r="F199" s="457"/>
      <c r="G199" s="44">
        <v>0</v>
      </c>
      <c r="H199" s="45">
        <v>0</v>
      </c>
      <c r="I199" s="40">
        <f t="shared" si="36"/>
        <v>18</v>
      </c>
    </row>
    <row r="200" spans="1:9" ht="15">
      <c r="A200" s="28" t="s">
        <v>18</v>
      </c>
      <c r="B200" s="41">
        <v>0</v>
      </c>
      <c r="C200" s="41">
        <v>0</v>
      </c>
      <c r="D200" s="41">
        <v>180</v>
      </c>
      <c r="E200" s="41">
        <v>0</v>
      </c>
      <c r="F200" s="457"/>
      <c r="G200" s="41">
        <v>0</v>
      </c>
      <c r="H200" s="42">
        <v>0</v>
      </c>
      <c r="I200" s="43">
        <f t="shared" si="36"/>
        <v>180</v>
      </c>
    </row>
    <row r="201" spans="1:9" ht="15">
      <c r="A201" s="29" t="s">
        <v>139</v>
      </c>
      <c r="B201" s="44">
        <v>73.076589887346969</v>
      </c>
      <c r="C201" s="44">
        <v>3.9261397107352054</v>
      </c>
      <c r="D201" s="44">
        <v>408.82396986830031</v>
      </c>
      <c r="E201" s="44">
        <v>31.173300533617443</v>
      </c>
      <c r="F201" s="457"/>
      <c r="G201" s="44">
        <v>0</v>
      </c>
      <c r="H201" s="45">
        <v>0</v>
      </c>
      <c r="I201" s="40">
        <f t="shared" si="36"/>
        <v>516.99999999999989</v>
      </c>
    </row>
    <row r="202" spans="1:9" ht="15">
      <c r="A202" s="28" t="s">
        <v>19</v>
      </c>
      <c r="B202" s="41">
        <v>0</v>
      </c>
      <c r="C202" s="41">
        <v>0</v>
      </c>
      <c r="D202" s="41">
        <v>0</v>
      </c>
      <c r="E202" s="41">
        <v>0</v>
      </c>
      <c r="F202" s="457"/>
      <c r="G202" s="41">
        <v>0</v>
      </c>
      <c r="H202" s="42">
        <v>0</v>
      </c>
      <c r="I202" s="43">
        <f t="shared" si="36"/>
        <v>0</v>
      </c>
    </row>
    <row r="203" spans="1:9" ht="15">
      <c r="A203" s="29" t="s">
        <v>20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6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36"/>
        <v>0</v>
      </c>
    </row>
    <row r="205" spans="1:9" ht="15">
      <c r="A205" s="30" t="s">
        <v>56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6"/>
        <v>0</v>
      </c>
    </row>
    <row r="206" spans="1:9" ht="15">
      <c r="A206" s="28" t="s">
        <v>22</v>
      </c>
      <c r="B206" s="41">
        <v>0</v>
      </c>
      <c r="C206" s="41">
        <v>0</v>
      </c>
      <c r="D206" s="41">
        <v>0</v>
      </c>
      <c r="E206" s="41">
        <v>0</v>
      </c>
      <c r="F206" s="457"/>
      <c r="G206" s="41">
        <v>0</v>
      </c>
      <c r="H206" s="42">
        <v>0</v>
      </c>
      <c r="I206" s="43">
        <f t="shared" si="36"/>
        <v>0</v>
      </c>
    </row>
    <row r="207" spans="1:9" ht="15">
      <c r="A207" s="30" t="s">
        <v>23</v>
      </c>
      <c r="B207" s="44">
        <v>0</v>
      </c>
      <c r="C207" s="44">
        <v>0</v>
      </c>
      <c r="D207" s="44">
        <v>0</v>
      </c>
      <c r="E207" s="44">
        <v>0</v>
      </c>
      <c r="F207" s="457"/>
      <c r="G207" s="44">
        <v>0</v>
      </c>
      <c r="H207" s="45">
        <v>0</v>
      </c>
      <c r="I207" s="40">
        <f t="shared" si="36"/>
        <v>0</v>
      </c>
    </row>
    <row r="208" spans="1:9" ht="15">
      <c r="A208" s="28" t="s">
        <v>24</v>
      </c>
      <c r="B208" s="41">
        <v>5.8356000000000003</v>
      </c>
      <c r="C208" s="41">
        <v>0</v>
      </c>
      <c r="D208" s="41">
        <v>0</v>
      </c>
      <c r="E208" s="41">
        <v>0</v>
      </c>
      <c r="F208" s="457"/>
      <c r="G208" s="41">
        <v>0</v>
      </c>
      <c r="H208" s="42">
        <v>0</v>
      </c>
      <c r="I208" s="43">
        <f t="shared" si="36"/>
        <v>5.8356000000000003</v>
      </c>
    </row>
    <row r="209" spans="1:9" ht="15.75" thickBot="1">
      <c r="A209" s="30" t="s">
        <v>25</v>
      </c>
      <c r="B209" s="44">
        <v>1.5126999762593722</v>
      </c>
      <c r="C209" s="44">
        <v>0.53420072283708842</v>
      </c>
      <c r="D209" s="44">
        <v>405.05448842978194</v>
      </c>
      <c r="E209" s="44">
        <v>278.1217768679407</v>
      </c>
      <c r="F209" s="458"/>
      <c r="G209" s="44">
        <v>21.758273357477638</v>
      </c>
      <c r="H209" s="45">
        <v>1.3149606457032863</v>
      </c>
      <c r="I209" s="40">
        <f t="shared" si="36"/>
        <v>708.29639999999995</v>
      </c>
    </row>
    <row r="210" spans="1:9" ht="15">
      <c r="A210" s="31" t="s">
        <v>26</v>
      </c>
      <c r="B210" s="46">
        <f>SUM(B189:B209)</f>
        <v>148.16644021604677</v>
      </c>
      <c r="C210" s="46">
        <f t="shared" ref="C210:I210" si="37">SUM(C189:C209)</f>
        <v>33.577085327705888</v>
      </c>
      <c r="D210" s="46">
        <f t="shared" si="37"/>
        <v>2469.1057130515082</v>
      </c>
      <c r="E210" s="46">
        <f t="shared" si="37"/>
        <v>311.11520806226986</v>
      </c>
      <c r="F210" s="46">
        <f t="shared" si="37"/>
        <v>0</v>
      </c>
      <c r="G210" s="46">
        <f t="shared" si="37"/>
        <v>21.758273357477638</v>
      </c>
      <c r="H210" s="47">
        <f t="shared" si="37"/>
        <v>1.3149606457032863</v>
      </c>
      <c r="I210" s="48">
        <f t="shared" si="37"/>
        <v>2985.037680660711</v>
      </c>
    </row>
    <row r="211" spans="1:9" ht="15" thickBot="1">
      <c r="A211" s="32" t="s">
        <v>83</v>
      </c>
      <c r="B211" s="49">
        <f>B210/$I210</f>
        <v>4.9636371820690542E-2</v>
      </c>
      <c r="C211" s="49">
        <f t="shared" ref="C211:I211" si="38">C210/$I210</f>
        <v>1.124846280676561E-2</v>
      </c>
      <c r="D211" s="49">
        <f t="shared" si="38"/>
        <v>0.82716065162199026</v>
      </c>
      <c r="E211" s="49">
        <f t="shared" si="38"/>
        <v>0.10422488469003424</v>
      </c>
      <c r="F211" s="49">
        <f t="shared" si="38"/>
        <v>0</v>
      </c>
      <c r="G211" s="49">
        <f t="shared" si="38"/>
        <v>7.2891117919361209E-3</v>
      </c>
      <c r="H211" s="49">
        <f t="shared" si="38"/>
        <v>4.4051726858343433E-4</v>
      </c>
      <c r="I211" s="50">
        <f t="shared" si="38"/>
        <v>1</v>
      </c>
    </row>
    <row r="212" spans="1:9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9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9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9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9" t="s">
        <v>9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9"/>
        <v>0</v>
      </c>
    </row>
    <row r="218" spans="1:9" ht="15">
      <c r="A218" s="28" t="s">
        <v>10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9"/>
        <v>0</v>
      </c>
    </row>
    <row r="219" spans="1:9" ht="15">
      <c r="A219" s="29" t="s">
        <v>11</v>
      </c>
      <c r="B219" s="44">
        <v>0</v>
      </c>
      <c r="C219" s="44">
        <v>0</v>
      </c>
      <c r="D219" s="44">
        <v>0</v>
      </c>
      <c r="E219" s="44">
        <v>0</v>
      </c>
      <c r="F219" s="457"/>
      <c r="G219" s="44">
        <v>0</v>
      </c>
      <c r="H219" s="45">
        <v>0</v>
      </c>
      <c r="I219" s="40">
        <f t="shared" si="39"/>
        <v>0</v>
      </c>
    </row>
    <row r="220" spans="1:9" ht="15">
      <c r="A220" s="28" t="s">
        <v>12</v>
      </c>
      <c r="B220" s="41">
        <v>0</v>
      </c>
      <c r="C220" s="41">
        <v>0</v>
      </c>
      <c r="D220" s="41">
        <v>0</v>
      </c>
      <c r="E220" s="41">
        <v>0.38079379002050334</v>
      </c>
      <c r="F220" s="457"/>
      <c r="G220" s="41">
        <v>0</v>
      </c>
      <c r="H220" s="42">
        <v>0</v>
      </c>
      <c r="I220" s="43">
        <f t="shared" si="39"/>
        <v>0.38079379002050334</v>
      </c>
    </row>
    <row r="221" spans="1:9" ht="15">
      <c r="A221" s="29" t="s">
        <v>13</v>
      </c>
      <c r="B221" s="44">
        <v>0</v>
      </c>
      <c r="C221" s="44">
        <v>0</v>
      </c>
      <c r="D221" s="44">
        <v>0</v>
      </c>
      <c r="E221" s="44">
        <v>0</v>
      </c>
      <c r="F221" s="457"/>
      <c r="G221" s="44">
        <v>0</v>
      </c>
      <c r="H221" s="45">
        <v>0</v>
      </c>
      <c r="I221" s="40">
        <f t="shared" si="39"/>
        <v>0</v>
      </c>
    </row>
    <row r="222" spans="1:9" ht="15">
      <c r="A222" s="28" t="s">
        <v>14</v>
      </c>
      <c r="B222" s="41">
        <v>0</v>
      </c>
      <c r="C222" s="41">
        <v>0</v>
      </c>
      <c r="D222" s="41">
        <v>0</v>
      </c>
      <c r="E222" s="41">
        <v>2.3639759274282336E-4</v>
      </c>
      <c r="F222" s="457"/>
      <c r="G222" s="41">
        <v>0</v>
      </c>
      <c r="H222" s="42">
        <v>0</v>
      </c>
      <c r="I222" s="43">
        <f t="shared" si="39"/>
        <v>2.3639759274282336E-4</v>
      </c>
    </row>
    <row r="223" spans="1:9" ht="15">
      <c r="A223" s="29" t="s">
        <v>15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9"/>
        <v>0</v>
      </c>
    </row>
    <row r="224" spans="1:9" ht="15">
      <c r="A224" s="28" t="s">
        <v>16</v>
      </c>
      <c r="B224" s="41">
        <v>0</v>
      </c>
      <c r="C224" s="41">
        <v>0</v>
      </c>
      <c r="D224" s="41">
        <v>13.508875</v>
      </c>
      <c r="E224" s="41">
        <v>0</v>
      </c>
      <c r="F224" s="457"/>
      <c r="G224" s="41">
        <v>0</v>
      </c>
      <c r="H224" s="42">
        <v>0</v>
      </c>
      <c r="I224" s="43">
        <f t="shared" si="39"/>
        <v>13.508875</v>
      </c>
    </row>
    <row r="225" spans="1:9" ht="15">
      <c r="A225" s="29" t="s">
        <v>17</v>
      </c>
      <c r="B225" s="44">
        <v>3.8682441216893872</v>
      </c>
      <c r="C225" s="44">
        <v>0</v>
      </c>
      <c r="D225" s="44">
        <v>15.321979124103859</v>
      </c>
      <c r="E225" s="44">
        <v>0.80977675420675299</v>
      </c>
      <c r="F225" s="457"/>
      <c r="G225" s="44">
        <v>0</v>
      </c>
      <c r="H225" s="45">
        <v>0</v>
      </c>
      <c r="I225" s="40">
        <f t="shared" si="39"/>
        <v>19.999999999999996</v>
      </c>
    </row>
    <row r="226" spans="1:9" ht="15">
      <c r="A226" s="28" t="s">
        <v>18</v>
      </c>
      <c r="B226" s="41">
        <v>0</v>
      </c>
      <c r="C226" s="41">
        <v>0</v>
      </c>
      <c r="D226" s="41">
        <v>0</v>
      </c>
      <c r="E226" s="41">
        <v>0</v>
      </c>
      <c r="F226" s="457"/>
      <c r="G226" s="41">
        <v>0</v>
      </c>
      <c r="H226" s="42">
        <v>0</v>
      </c>
      <c r="I226" s="43">
        <f t="shared" si="39"/>
        <v>0</v>
      </c>
    </row>
    <row r="227" spans="1:9" ht="15">
      <c r="A227" s="29" t="s">
        <v>139</v>
      </c>
      <c r="B227" s="44">
        <v>13.960825109133015</v>
      </c>
      <c r="C227" s="44">
        <v>0</v>
      </c>
      <c r="D227" s="44">
        <v>6.5923474682578496</v>
      </c>
      <c r="E227" s="44">
        <v>14.446827422609136</v>
      </c>
      <c r="F227" s="457"/>
      <c r="G227" s="44">
        <v>0</v>
      </c>
      <c r="H227" s="45">
        <v>0</v>
      </c>
      <c r="I227" s="40">
        <f t="shared" si="39"/>
        <v>35</v>
      </c>
    </row>
    <row r="228" spans="1:9" ht="15">
      <c r="A228" s="28" t="s">
        <v>19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9"/>
        <v>0</v>
      </c>
    </row>
    <row r="229" spans="1:9" ht="15">
      <c r="A229" s="29" t="s">
        <v>20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9"/>
        <v>0</v>
      </c>
    </row>
    <row r="230" spans="1:9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9"/>
        <v>0</v>
      </c>
    </row>
    <row r="231" spans="1:9" ht="15">
      <c r="A231" s="30" t="s">
        <v>56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9"/>
        <v>0</v>
      </c>
    </row>
    <row r="232" spans="1:9" ht="15">
      <c r="A232" s="28" t="s">
        <v>22</v>
      </c>
      <c r="B232" s="41">
        <v>0</v>
      </c>
      <c r="C232" s="41">
        <v>0</v>
      </c>
      <c r="D232" s="41">
        <v>0</v>
      </c>
      <c r="E232" s="41">
        <v>0</v>
      </c>
      <c r="F232" s="457"/>
      <c r="G232" s="41">
        <v>0</v>
      </c>
      <c r="H232" s="42">
        <v>0</v>
      </c>
      <c r="I232" s="43">
        <f t="shared" si="39"/>
        <v>0</v>
      </c>
    </row>
    <row r="233" spans="1:9" ht="15">
      <c r="A233" s="30" t="s">
        <v>23</v>
      </c>
      <c r="B233" s="44">
        <v>0</v>
      </c>
      <c r="C233" s="44">
        <v>0</v>
      </c>
      <c r="D233" s="44">
        <v>0</v>
      </c>
      <c r="E233" s="44">
        <v>0</v>
      </c>
      <c r="F233" s="457"/>
      <c r="G233" s="44">
        <v>0</v>
      </c>
      <c r="H233" s="45">
        <v>0</v>
      </c>
      <c r="I233" s="40">
        <f t="shared" si="39"/>
        <v>0</v>
      </c>
    </row>
    <row r="234" spans="1:9" ht="15">
      <c r="A234" s="28" t="s">
        <v>24</v>
      </c>
      <c r="B234" s="41">
        <v>0.35113783323879749</v>
      </c>
      <c r="C234" s="41">
        <v>0</v>
      </c>
      <c r="D234" s="41">
        <v>8.0862166761202503E-2</v>
      </c>
      <c r="E234" s="41">
        <v>0</v>
      </c>
      <c r="F234" s="457"/>
      <c r="G234" s="41">
        <v>0</v>
      </c>
      <c r="H234" s="42">
        <v>0</v>
      </c>
      <c r="I234" s="43">
        <f t="shared" si="39"/>
        <v>0.432</v>
      </c>
    </row>
    <row r="235" spans="1:9" ht="15.75" thickBot="1">
      <c r="A235" s="30" t="s">
        <v>25</v>
      </c>
      <c r="B235" s="44">
        <v>3.3411382291662659</v>
      </c>
      <c r="C235" s="44">
        <v>0</v>
      </c>
      <c r="D235" s="44">
        <v>12.311358714949762</v>
      </c>
      <c r="E235" s="44">
        <v>9.1186392593476917</v>
      </c>
      <c r="F235" s="458"/>
      <c r="G235" s="44">
        <v>2.7531468018162002</v>
      </c>
      <c r="H235" s="45">
        <v>0.32171699472007947</v>
      </c>
      <c r="I235" s="40">
        <f t="shared" si="39"/>
        <v>27.846</v>
      </c>
    </row>
    <row r="236" spans="1:9" ht="15">
      <c r="A236" s="31" t="s">
        <v>26</v>
      </c>
      <c r="B236" s="46">
        <f>SUM(B215:B235)</f>
        <v>21.521345293227466</v>
      </c>
      <c r="C236" s="46">
        <f t="shared" ref="C236:I236" si="40">SUM(C215:C235)</f>
        <v>0</v>
      </c>
      <c r="D236" s="46">
        <f t="shared" si="40"/>
        <v>47.815422474072669</v>
      </c>
      <c r="E236" s="46">
        <f t="shared" si="40"/>
        <v>24.756273623776828</v>
      </c>
      <c r="F236" s="46">
        <f t="shared" si="40"/>
        <v>0</v>
      </c>
      <c r="G236" s="46">
        <f t="shared" si="40"/>
        <v>2.7531468018162002</v>
      </c>
      <c r="H236" s="47">
        <f t="shared" si="40"/>
        <v>0.32171699472007947</v>
      </c>
      <c r="I236" s="48">
        <f t="shared" si="40"/>
        <v>97.167905187613243</v>
      </c>
    </row>
    <row r="237" spans="1:9" ht="15" thickBot="1">
      <c r="A237" s="32" t="s">
        <v>83</v>
      </c>
      <c r="B237" s="49">
        <f>B236/$I236</f>
        <v>0.2214861507168826</v>
      </c>
      <c r="C237" s="49">
        <f t="shared" ref="C237:I237" si="41">C236/$I236</f>
        <v>0</v>
      </c>
      <c r="D237" s="49">
        <f t="shared" si="41"/>
        <v>0.49209069992555604</v>
      </c>
      <c r="E237" s="49">
        <f t="shared" si="41"/>
        <v>0.25477829923344592</v>
      </c>
      <c r="F237" s="49">
        <f t="shared" si="41"/>
        <v>0</v>
      </c>
      <c r="G237" s="49">
        <f t="shared" si="41"/>
        <v>2.8333911248785114E-2</v>
      </c>
      <c r="H237" s="49">
        <f t="shared" si="41"/>
        <v>3.3109388753303211E-3</v>
      </c>
      <c r="I237" s="50">
        <f t="shared" si="41"/>
        <v>1</v>
      </c>
    </row>
    <row r="238" spans="1:9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9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2">SUM(B242:H242)</f>
        <v>0</v>
      </c>
    </row>
    <row r="243" spans="1:9" ht="15">
      <c r="A243" s="29" t="s">
        <v>9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2"/>
        <v>0</v>
      </c>
    </row>
    <row r="244" spans="1:9" ht="15">
      <c r="A244" s="28" t="s">
        <v>10</v>
      </c>
      <c r="B244" s="41">
        <v>0</v>
      </c>
      <c r="C244" s="41">
        <v>0</v>
      </c>
      <c r="D244" s="41">
        <v>4</v>
      </c>
      <c r="E244" s="41">
        <v>0</v>
      </c>
      <c r="F244" s="457"/>
      <c r="G244" s="41">
        <v>0</v>
      </c>
      <c r="H244" s="42">
        <v>0</v>
      </c>
      <c r="I244" s="43">
        <f t="shared" si="42"/>
        <v>4</v>
      </c>
    </row>
    <row r="245" spans="1:9" ht="15">
      <c r="A245" s="29" t="s">
        <v>11</v>
      </c>
      <c r="B245" s="44">
        <v>0</v>
      </c>
      <c r="C245" s="44">
        <v>0</v>
      </c>
      <c r="D245" s="44">
        <v>0</v>
      </c>
      <c r="E245" s="44">
        <v>0</v>
      </c>
      <c r="F245" s="457"/>
      <c r="G245" s="44">
        <v>0</v>
      </c>
      <c r="H245" s="45">
        <v>0</v>
      </c>
      <c r="I245" s="40">
        <f t="shared" si="42"/>
        <v>0</v>
      </c>
    </row>
    <row r="246" spans="1:9" ht="15">
      <c r="A246" s="28" t="s">
        <v>12</v>
      </c>
      <c r="B246" s="41">
        <v>0</v>
      </c>
      <c r="C246" s="41">
        <v>0</v>
      </c>
      <c r="D246" s="41">
        <v>0</v>
      </c>
      <c r="E246" s="41">
        <v>8.4138548692052423E-2</v>
      </c>
      <c r="F246" s="457"/>
      <c r="G246" s="41">
        <v>0</v>
      </c>
      <c r="H246" s="42">
        <v>0</v>
      </c>
      <c r="I246" s="43">
        <f t="shared" si="42"/>
        <v>8.4138548692052423E-2</v>
      </c>
    </row>
    <row r="247" spans="1:9" ht="15">
      <c r="A247" s="29" t="s">
        <v>13</v>
      </c>
      <c r="B247" s="44">
        <v>0</v>
      </c>
      <c r="C247" s="44">
        <v>0</v>
      </c>
      <c r="D247" s="44">
        <v>0</v>
      </c>
      <c r="E247" s="44">
        <v>0</v>
      </c>
      <c r="F247" s="457"/>
      <c r="G247" s="44">
        <v>0</v>
      </c>
      <c r="H247" s="45">
        <v>0</v>
      </c>
      <c r="I247" s="40">
        <f t="shared" si="42"/>
        <v>0</v>
      </c>
    </row>
    <row r="248" spans="1:9" ht="15">
      <c r="A248" s="28" t="s">
        <v>14</v>
      </c>
      <c r="B248" s="41">
        <v>0</v>
      </c>
      <c r="C248" s="41">
        <v>0</v>
      </c>
      <c r="D248" s="41">
        <v>0</v>
      </c>
      <c r="E248" s="41">
        <v>0.51767585962356155</v>
      </c>
      <c r="F248" s="457"/>
      <c r="G248" s="41">
        <v>0</v>
      </c>
      <c r="H248" s="42">
        <v>0</v>
      </c>
      <c r="I248" s="43">
        <f t="shared" si="42"/>
        <v>0.51767585962356155</v>
      </c>
    </row>
    <row r="249" spans="1:9" ht="15">
      <c r="A249" s="29" t="s">
        <v>15</v>
      </c>
      <c r="B249" s="44">
        <v>7.0285100039831754</v>
      </c>
      <c r="C249" s="44">
        <v>1.5390014113571389E-2</v>
      </c>
      <c r="D249" s="44">
        <v>3.7416999819032521</v>
      </c>
      <c r="E249" s="44">
        <v>0</v>
      </c>
      <c r="F249" s="457"/>
      <c r="G249" s="44">
        <v>0</v>
      </c>
      <c r="H249" s="45">
        <v>0</v>
      </c>
      <c r="I249" s="40">
        <f t="shared" si="42"/>
        <v>10.785599999999999</v>
      </c>
    </row>
    <row r="250" spans="1:9" ht="15">
      <c r="A250" s="28" t="s">
        <v>16</v>
      </c>
      <c r="B250" s="41">
        <v>143.76302380497816</v>
      </c>
      <c r="C250" s="41">
        <v>7.2416041226168112E-4</v>
      </c>
      <c r="D250" s="41">
        <v>40.400527034609588</v>
      </c>
      <c r="E250" s="41">
        <v>0</v>
      </c>
      <c r="F250" s="457"/>
      <c r="G250" s="41">
        <v>0</v>
      </c>
      <c r="H250" s="42">
        <v>0</v>
      </c>
      <c r="I250" s="43">
        <f t="shared" si="42"/>
        <v>184.164275</v>
      </c>
    </row>
    <row r="251" spans="1:9" ht="15">
      <c r="A251" s="29" t="s">
        <v>17</v>
      </c>
      <c r="B251" s="44">
        <v>19.522355799661963</v>
      </c>
      <c r="C251" s="44">
        <v>0</v>
      </c>
      <c r="D251" s="44">
        <v>47.411734430194713</v>
      </c>
      <c r="E251" s="44">
        <v>1.0659097701433207</v>
      </c>
      <c r="F251" s="457"/>
      <c r="G251" s="44">
        <v>0</v>
      </c>
      <c r="H251" s="45">
        <v>0</v>
      </c>
      <c r="I251" s="40">
        <f t="shared" si="42"/>
        <v>68</v>
      </c>
    </row>
    <row r="252" spans="1:9" ht="15">
      <c r="A252" s="28" t="s">
        <v>18</v>
      </c>
      <c r="B252" s="41">
        <v>0</v>
      </c>
      <c r="C252" s="41">
        <v>0</v>
      </c>
      <c r="D252" s="41">
        <v>0</v>
      </c>
      <c r="E252" s="41">
        <v>0</v>
      </c>
      <c r="F252" s="457"/>
      <c r="G252" s="41">
        <v>0</v>
      </c>
      <c r="H252" s="42">
        <v>0</v>
      </c>
      <c r="I252" s="43">
        <f t="shared" si="42"/>
        <v>0</v>
      </c>
    </row>
    <row r="253" spans="1:9" ht="15">
      <c r="A253" s="29" t="s">
        <v>139</v>
      </c>
      <c r="B253" s="44">
        <v>174.66559958400433</v>
      </c>
      <c r="C253" s="44">
        <v>11.882401212556768</v>
      </c>
      <c r="D253" s="44">
        <v>159.45199920343887</v>
      </c>
      <c r="E253" s="44">
        <v>0</v>
      </c>
      <c r="F253" s="457"/>
      <c r="G253" s="44">
        <v>0</v>
      </c>
      <c r="H253" s="45">
        <v>0</v>
      </c>
      <c r="I253" s="40">
        <f t="shared" si="42"/>
        <v>346</v>
      </c>
    </row>
    <row r="254" spans="1:9" ht="15">
      <c r="A254" s="28" t="s">
        <v>19</v>
      </c>
      <c r="B254" s="41">
        <v>0</v>
      </c>
      <c r="C254" s="41">
        <v>0</v>
      </c>
      <c r="D254" s="41">
        <v>0</v>
      </c>
      <c r="E254" s="41">
        <v>0</v>
      </c>
      <c r="F254" s="457"/>
      <c r="G254" s="41">
        <v>0</v>
      </c>
      <c r="H254" s="42">
        <v>0</v>
      </c>
      <c r="I254" s="43">
        <f t="shared" si="42"/>
        <v>0</v>
      </c>
    </row>
    <row r="255" spans="1:9" ht="15">
      <c r="A255" s="29" t="s">
        <v>20</v>
      </c>
      <c r="B255" s="44">
        <v>0</v>
      </c>
      <c r="C255" s="44">
        <v>0</v>
      </c>
      <c r="D255" s="44">
        <v>0</v>
      </c>
      <c r="E255" s="44">
        <v>0</v>
      </c>
      <c r="F255" s="457"/>
      <c r="G255" s="44">
        <v>0</v>
      </c>
      <c r="H255" s="45">
        <v>0</v>
      </c>
      <c r="I255" s="40">
        <f t="shared" si="42"/>
        <v>0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2"/>
        <v>0</v>
      </c>
    </row>
    <row r="257" spans="1:9" ht="15">
      <c r="A257" s="30" t="s">
        <v>56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2"/>
        <v>0</v>
      </c>
    </row>
    <row r="258" spans="1:9" ht="15">
      <c r="A258" s="28" t="s">
        <v>22</v>
      </c>
      <c r="B258" s="41">
        <v>0</v>
      </c>
      <c r="C258" s="41">
        <v>0</v>
      </c>
      <c r="D258" s="41">
        <v>0</v>
      </c>
      <c r="E258" s="41">
        <v>0</v>
      </c>
      <c r="F258" s="457"/>
      <c r="G258" s="41">
        <v>0</v>
      </c>
      <c r="H258" s="42">
        <v>0</v>
      </c>
      <c r="I258" s="43">
        <f t="shared" si="42"/>
        <v>0</v>
      </c>
    </row>
    <row r="259" spans="1:9" ht="15">
      <c r="A259" s="30" t="s">
        <v>23</v>
      </c>
      <c r="B259" s="44">
        <v>0</v>
      </c>
      <c r="C259" s="44">
        <v>0</v>
      </c>
      <c r="D259" s="44">
        <v>0</v>
      </c>
      <c r="E259" s="44">
        <v>0</v>
      </c>
      <c r="F259" s="457"/>
      <c r="G259" s="44">
        <v>0</v>
      </c>
      <c r="H259" s="45">
        <v>0</v>
      </c>
      <c r="I259" s="40">
        <f t="shared" si="42"/>
        <v>0</v>
      </c>
    </row>
    <row r="260" spans="1:9" ht="15">
      <c r="A260" s="28" t="s">
        <v>24</v>
      </c>
      <c r="B260" s="41">
        <v>13.870762963931364</v>
      </c>
      <c r="C260" s="41">
        <v>0</v>
      </c>
      <c r="D260" s="41">
        <v>0.24843703606863674</v>
      </c>
      <c r="E260" s="41">
        <v>0</v>
      </c>
      <c r="F260" s="457"/>
      <c r="G260" s="41">
        <v>0</v>
      </c>
      <c r="H260" s="42">
        <v>0</v>
      </c>
      <c r="I260" s="43">
        <f t="shared" si="42"/>
        <v>14.119200000000001</v>
      </c>
    </row>
    <row r="261" spans="1:9" ht="15.75" thickBot="1">
      <c r="A261" s="30" t="s">
        <v>25</v>
      </c>
      <c r="B261" s="44">
        <v>5.831306241038213</v>
      </c>
      <c r="C261" s="44">
        <v>1.4269550316472588E-2</v>
      </c>
      <c r="D261" s="44">
        <v>91.77916642678683</v>
      </c>
      <c r="E261" s="44">
        <v>58.052233734160048</v>
      </c>
      <c r="F261" s="458"/>
      <c r="G261" s="44">
        <v>111.51981383575882</v>
      </c>
      <c r="H261" s="45">
        <v>2.886010211939583</v>
      </c>
      <c r="I261" s="40">
        <f t="shared" si="42"/>
        <v>270.08280000000002</v>
      </c>
    </row>
    <row r="262" spans="1:9" ht="15">
      <c r="A262" s="31" t="s">
        <v>26</v>
      </c>
      <c r="B262" s="46">
        <f>SUM(B241:B261)</f>
        <v>364.6815583975972</v>
      </c>
      <c r="C262" s="46">
        <f t="shared" ref="C262:I262" si="43">SUM(C241:C261)</f>
        <v>11.912784937399074</v>
      </c>
      <c r="D262" s="46">
        <f t="shared" si="43"/>
        <v>347.03356411300189</v>
      </c>
      <c r="E262" s="46">
        <f t="shared" si="43"/>
        <v>59.71995791261898</v>
      </c>
      <c r="F262" s="46">
        <f t="shared" si="43"/>
        <v>0</v>
      </c>
      <c r="G262" s="46">
        <f t="shared" si="43"/>
        <v>111.51981383575882</v>
      </c>
      <c r="H262" s="47">
        <f t="shared" si="43"/>
        <v>2.886010211939583</v>
      </c>
      <c r="I262" s="48">
        <f t="shared" si="43"/>
        <v>897.75368940831561</v>
      </c>
    </row>
    <row r="263" spans="1:9" ht="15" thickBot="1">
      <c r="A263" s="32" t="s">
        <v>83</v>
      </c>
      <c r="B263" s="49">
        <f>B262/$I262</f>
        <v>0.40621560534933432</v>
      </c>
      <c r="C263" s="49">
        <f t="shared" ref="C263:I263" si="44">C262/$I262</f>
        <v>1.3269547179750894E-2</v>
      </c>
      <c r="D263" s="49">
        <f t="shared" si="44"/>
        <v>0.38655765852850132</v>
      </c>
      <c r="E263" s="49">
        <f t="shared" si="44"/>
        <v>6.6521539947085859E-2</v>
      </c>
      <c r="F263" s="49">
        <f t="shared" si="44"/>
        <v>0</v>
      </c>
      <c r="G263" s="49">
        <f t="shared" si="44"/>
        <v>0.12422094740625172</v>
      </c>
      <c r="H263" s="49">
        <f t="shared" si="44"/>
        <v>3.2147015890758098E-3</v>
      </c>
      <c r="I263" s="50">
        <f t="shared" si="44"/>
        <v>1</v>
      </c>
    </row>
    <row r="264" spans="1:9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9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9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9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5">SUM(B268:H268)</f>
        <v>0</v>
      </c>
    </row>
    <row r="269" spans="1:9" ht="15">
      <c r="A269" s="29" t="s">
        <v>9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5"/>
        <v>0</v>
      </c>
    </row>
    <row r="270" spans="1:9" ht="15">
      <c r="A270" s="28" t="s">
        <v>10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5"/>
        <v>0</v>
      </c>
    </row>
    <row r="271" spans="1:9" ht="15">
      <c r="A271" s="29" t="s">
        <v>11</v>
      </c>
      <c r="B271" s="44">
        <v>0</v>
      </c>
      <c r="C271" s="44">
        <v>0</v>
      </c>
      <c r="D271" s="44">
        <v>0</v>
      </c>
      <c r="E271" s="44">
        <v>0</v>
      </c>
      <c r="F271" s="457"/>
      <c r="G271" s="44">
        <v>0</v>
      </c>
      <c r="H271" s="45">
        <v>0</v>
      </c>
      <c r="I271" s="40">
        <f t="shared" si="45"/>
        <v>0</v>
      </c>
    </row>
    <row r="272" spans="1:9" ht="15">
      <c r="A272" s="28" t="s">
        <v>12</v>
      </c>
      <c r="B272" s="41">
        <v>9.9848126607324854E-5</v>
      </c>
      <c r="C272" s="41">
        <v>0</v>
      </c>
      <c r="D272" s="41">
        <v>0</v>
      </c>
      <c r="E272" s="41">
        <v>1.1847682072300896E-2</v>
      </c>
      <c r="F272" s="457"/>
      <c r="G272" s="41">
        <v>0</v>
      </c>
      <c r="H272" s="42">
        <v>0</v>
      </c>
      <c r="I272" s="43">
        <f t="shared" si="45"/>
        <v>1.1947530198908221E-2</v>
      </c>
    </row>
    <row r="273" spans="1:9" ht="15">
      <c r="A273" s="29" t="s">
        <v>13</v>
      </c>
      <c r="B273" s="44">
        <v>0</v>
      </c>
      <c r="C273" s="44">
        <v>0</v>
      </c>
      <c r="D273" s="44">
        <v>0</v>
      </c>
      <c r="E273" s="44">
        <v>0</v>
      </c>
      <c r="F273" s="457"/>
      <c r="G273" s="44">
        <v>0</v>
      </c>
      <c r="H273" s="45">
        <v>0</v>
      </c>
      <c r="I273" s="40">
        <f t="shared" si="45"/>
        <v>0</v>
      </c>
    </row>
    <row r="274" spans="1:9" ht="15">
      <c r="A274" s="28" t="s">
        <v>14</v>
      </c>
      <c r="B274" s="41">
        <v>9.0895630873165221E-5</v>
      </c>
      <c r="C274" s="41">
        <v>0</v>
      </c>
      <c r="D274" s="41">
        <v>0</v>
      </c>
      <c r="E274" s="41">
        <v>11.384658753139352</v>
      </c>
      <c r="F274" s="457"/>
      <c r="G274" s="41">
        <v>0</v>
      </c>
      <c r="H274" s="42">
        <v>0</v>
      </c>
      <c r="I274" s="43">
        <f t="shared" si="45"/>
        <v>11.384749648770224</v>
      </c>
    </row>
    <row r="275" spans="1:9" ht="15">
      <c r="A275" s="29" t="s">
        <v>15</v>
      </c>
      <c r="B275" s="44">
        <v>0.14960463950271741</v>
      </c>
      <c r="C275" s="44">
        <v>6.2055656404732011E-3</v>
      </c>
      <c r="D275" s="44">
        <v>0.61458979485680931</v>
      </c>
      <c r="E275" s="44">
        <v>0</v>
      </c>
      <c r="F275" s="457"/>
      <c r="G275" s="44">
        <v>0</v>
      </c>
      <c r="H275" s="45">
        <v>0</v>
      </c>
      <c r="I275" s="40">
        <f t="shared" si="45"/>
        <v>0.77039999999999997</v>
      </c>
    </row>
    <row r="276" spans="1:9" ht="15">
      <c r="A276" s="28" t="s">
        <v>16</v>
      </c>
      <c r="B276" s="41">
        <v>0.49222142090214388</v>
      </c>
      <c r="C276" s="41">
        <v>0.55426878375100097</v>
      </c>
      <c r="D276" s="41">
        <v>0.28423479534685508</v>
      </c>
      <c r="E276" s="41">
        <v>0</v>
      </c>
      <c r="F276" s="457"/>
      <c r="G276" s="41">
        <v>0</v>
      </c>
      <c r="H276" s="42">
        <v>0</v>
      </c>
      <c r="I276" s="43">
        <f t="shared" si="45"/>
        <v>1.3307249999999999</v>
      </c>
    </row>
    <row r="277" spans="1:9" ht="15">
      <c r="A277" s="29" t="s">
        <v>17</v>
      </c>
      <c r="B277" s="44">
        <v>0</v>
      </c>
      <c r="C277" s="44">
        <v>0</v>
      </c>
      <c r="D277" s="44">
        <v>0</v>
      </c>
      <c r="E277" s="44">
        <v>0</v>
      </c>
      <c r="F277" s="457"/>
      <c r="G277" s="44">
        <v>0</v>
      </c>
      <c r="H277" s="45">
        <v>0</v>
      </c>
      <c r="I277" s="40">
        <f t="shared" si="45"/>
        <v>0</v>
      </c>
    </row>
    <row r="278" spans="1:9" ht="15">
      <c r="A278" s="28" t="s">
        <v>18</v>
      </c>
      <c r="B278" s="41">
        <v>0</v>
      </c>
      <c r="C278" s="41">
        <v>0</v>
      </c>
      <c r="D278" s="41">
        <v>0</v>
      </c>
      <c r="E278" s="41">
        <v>0</v>
      </c>
      <c r="F278" s="457"/>
      <c r="G278" s="41">
        <v>0</v>
      </c>
      <c r="H278" s="42">
        <v>0</v>
      </c>
      <c r="I278" s="43">
        <f t="shared" si="45"/>
        <v>0</v>
      </c>
    </row>
    <row r="279" spans="1:9" ht="15">
      <c r="A279" s="29" t="s">
        <v>139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5"/>
        <v>0</v>
      </c>
    </row>
    <row r="280" spans="1:9" ht="15">
      <c r="A280" s="28" t="s">
        <v>19</v>
      </c>
      <c r="B280" s="41">
        <v>0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5"/>
        <v>0</v>
      </c>
    </row>
    <row r="281" spans="1:9" ht="15">
      <c r="A281" s="29" t="s">
        <v>20</v>
      </c>
      <c r="B281" s="44">
        <v>0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5"/>
        <v>0</v>
      </c>
    </row>
    <row r="282" spans="1:9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5"/>
        <v>0</v>
      </c>
    </row>
    <row r="283" spans="1:9" ht="15">
      <c r="A283" s="30" t="s">
        <v>56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5"/>
        <v>0</v>
      </c>
    </row>
    <row r="284" spans="1:9" ht="15">
      <c r="A284" s="28" t="s">
        <v>22</v>
      </c>
      <c r="B284" s="41">
        <v>0</v>
      </c>
      <c r="C284" s="41">
        <v>0</v>
      </c>
      <c r="D284" s="41">
        <v>0</v>
      </c>
      <c r="E284" s="41">
        <v>0</v>
      </c>
      <c r="F284" s="457"/>
      <c r="G284" s="41">
        <v>0</v>
      </c>
      <c r="H284" s="42">
        <v>0</v>
      </c>
      <c r="I284" s="43">
        <f t="shared" si="45"/>
        <v>0</v>
      </c>
    </row>
    <row r="285" spans="1:9" ht="15">
      <c r="A285" s="30" t="s">
        <v>23</v>
      </c>
      <c r="B285" s="44">
        <v>0</v>
      </c>
      <c r="C285" s="44">
        <v>0</v>
      </c>
      <c r="D285" s="44">
        <v>0</v>
      </c>
      <c r="E285" s="44">
        <v>0</v>
      </c>
      <c r="F285" s="457"/>
      <c r="G285" s="44">
        <v>0</v>
      </c>
      <c r="H285" s="45">
        <v>0</v>
      </c>
      <c r="I285" s="40">
        <f t="shared" si="45"/>
        <v>0</v>
      </c>
    </row>
    <row r="286" spans="1:9" ht="15">
      <c r="A286" s="28" t="s">
        <v>24</v>
      </c>
      <c r="B286" s="41">
        <v>0</v>
      </c>
      <c r="C286" s="41">
        <v>0</v>
      </c>
      <c r="D286" s="41">
        <v>0</v>
      </c>
      <c r="E286" s="41">
        <v>0</v>
      </c>
      <c r="F286" s="457"/>
      <c r="G286" s="41">
        <v>0</v>
      </c>
      <c r="H286" s="42">
        <v>0</v>
      </c>
      <c r="I286" s="43">
        <f t="shared" si="45"/>
        <v>0</v>
      </c>
    </row>
    <row r="287" spans="1:9" ht="15.75" thickBot="1">
      <c r="A287" s="30" t="s">
        <v>25</v>
      </c>
      <c r="B287" s="44">
        <v>9.8863310566431814E-3</v>
      </c>
      <c r="C287" s="44">
        <v>0</v>
      </c>
      <c r="D287" s="44">
        <v>26.647955167687808</v>
      </c>
      <c r="E287" s="44">
        <v>6.0996072615572068</v>
      </c>
      <c r="F287" s="458"/>
      <c r="G287" s="44">
        <v>0.49935123969835293</v>
      </c>
      <c r="H287" s="45">
        <v>0</v>
      </c>
      <c r="I287" s="40">
        <f t="shared" si="45"/>
        <v>33.256800000000013</v>
      </c>
    </row>
    <row r="288" spans="1:9" ht="15">
      <c r="A288" s="31" t="s">
        <v>26</v>
      </c>
      <c r="B288" s="46">
        <f>SUM(B267:B287)</f>
        <v>0.65190313521898491</v>
      </c>
      <c r="C288" s="46">
        <f t="shared" ref="C288:I288" si="46">SUM(C267:C287)</f>
        <v>0.56047434939147422</v>
      </c>
      <c r="D288" s="46">
        <f t="shared" si="46"/>
        <v>27.546779757891471</v>
      </c>
      <c r="E288" s="46">
        <f t="shared" si="46"/>
        <v>17.496113696768859</v>
      </c>
      <c r="F288" s="46">
        <f t="shared" si="46"/>
        <v>0</v>
      </c>
      <c r="G288" s="46">
        <f t="shared" si="46"/>
        <v>0.49935123969835293</v>
      </c>
      <c r="H288" s="47">
        <f t="shared" si="46"/>
        <v>0</v>
      </c>
      <c r="I288" s="48">
        <f t="shared" si="46"/>
        <v>46.754622178969143</v>
      </c>
    </row>
    <row r="289" spans="1:9" ht="15" thickBot="1">
      <c r="A289" s="32" t="s">
        <v>83</v>
      </c>
      <c r="B289" s="49">
        <f>B288/$I288</f>
        <v>1.3943073536635693E-2</v>
      </c>
      <c r="C289" s="49">
        <f t="shared" ref="C289:I289" si="47">C288/$I288</f>
        <v>1.198757092391997E-2</v>
      </c>
      <c r="D289" s="49">
        <f t="shared" si="47"/>
        <v>0.58917767857147574</v>
      </c>
      <c r="E289" s="49">
        <f t="shared" si="47"/>
        <v>0.37421142298608601</v>
      </c>
      <c r="F289" s="49">
        <f t="shared" si="47"/>
        <v>0</v>
      </c>
      <c r="G289" s="49">
        <f t="shared" si="47"/>
        <v>1.0680253981882626E-2</v>
      </c>
      <c r="H289" s="49">
        <f t="shared" si="47"/>
        <v>0</v>
      </c>
      <c r="I289" s="50">
        <f t="shared" si="47"/>
        <v>1</v>
      </c>
    </row>
    <row r="290" spans="1:9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9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9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9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8">SUM(B294:H294)</f>
        <v>0</v>
      </c>
    </row>
    <row r="295" spans="1:9" ht="15">
      <c r="A295" s="29" t="s">
        <v>9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8"/>
        <v>0</v>
      </c>
    </row>
    <row r="296" spans="1:9" ht="15">
      <c r="A296" s="28" t="s">
        <v>10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8"/>
        <v>0</v>
      </c>
    </row>
    <row r="297" spans="1:9" ht="15">
      <c r="A297" s="29" t="s">
        <v>11</v>
      </c>
      <c r="B297" s="44">
        <v>0</v>
      </c>
      <c r="C297" s="44">
        <v>0</v>
      </c>
      <c r="D297" s="44">
        <v>0</v>
      </c>
      <c r="E297" s="44">
        <v>0</v>
      </c>
      <c r="F297" s="457"/>
      <c r="G297" s="44">
        <v>0</v>
      </c>
      <c r="H297" s="45">
        <v>0</v>
      </c>
      <c r="I297" s="40">
        <f t="shared" si="48"/>
        <v>0</v>
      </c>
    </row>
    <row r="298" spans="1:9" ht="15">
      <c r="A298" s="28" t="s">
        <v>12</v>
      </c>
      <c r="B298" s="41">
        <v>0</v>
      </c>
      <c r="C298" s="41">
        <v>0</v>
      </c>
      <c r="D298" s="41">
        <v>0</v>
      </c>
      <c r="E298" s="41">
        <v>0</v>
      </c>
      <c r="F298" s="457"/>
      <c r="G298" s="41">
        <v>0</v>
      </c>
      <c r="H298" s="42">
        <v>0</v>
      </c>
      <c r="I298" s="43">
        <f t="shared" si="48"/>
        <v>0</v>
      </c>
    </row>
    <row r="299" spans="1:9" ht="15">
      <c r="A299" s="29" t="s">
        <v>13</v>
      </c>
      <c r="B299" s="44">
        <v>0</v>
      </c>
      <c r="C299" s="44">
        <v>0</v>
      </c>
      <c r="D299" s="44">
        <v>0</v>
      </c>
      <c r="E299" s="44">
        <v>0</v>
      </c>
      <c r="F299" s="457"/>
      <c r="G299" s="44">
        <v>0</v>
      </c>
      <c r="H299" s="45">
        <v>0</v>
      </c>
      <c r="I299" s="40">
        <f t="shared" si="48"/>
        <v>0</v>
      </c>
    </row>
    <row r="300" spans="1:9" ht="15">
      <c r="A300" s="28" t="s">
        <v>14</v>
      </c>
      <c r="B300" s="41">
        <v>0</v>
      </c>
      <c r="C300" s="41">
        <v>0</v>
      </c>
      <c r="D300" s="41">
        <v>0</v>
      </c>
      <c r="E300" s="41">
        <v>0.29127795387103705</v>
      </c>
      <c r="F300" s="457"/>
      <c r="G300" s="41">
        <v>0</v>
      </c>
      <c r="H300" s="42">
        <v>0</v>
      </c>
      <c r="I300" s="43">
        <f t="shared" si="48"/>
        <v>0.29127795387103705</v>
      </c>
    </row>
    <row r="301" spans="1:9" ht="15">
      <c r="A301" s="29" t="s">
        <v>15</v>
      </c>
      <c r="B301" s="44">
        <v>1.6771222807838666</v>
      </c>
      <c r="C301" s="44">
        <v>0.24887771921613311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8"/>
        <v>1.9259999999999997</v>
      </c>
    </row>
    <row r="302" spans="1:9" ht="15">
      <c r="A302" s="28" t="s">
        <v>16</v>
      </c>
      <c r="B302" s="41">
        <v>53.001320672352257</v>
      </c>
      <c r="C302" s="41">
        <v>241.87581839214479</v>
      </c>
      <c r="D302" s="41">
        <v>12.238060935502986</v>
      </c>
      <c r="E302" s="41">
        <v>0</v>
      </c>
      <c r="F302" s="457"/>
      <c r="G302" s="41">
        <v>0</v>
      </c>
      <c r="H302" s="42">
        <v>0</v>
      </c>
      <c r="I302" s="43">
        <f t="shared" si="48"/>
        <v>307.11520000000002</v>
      </c>
    </row>
    <row r="303" spans="1:9" ht="15">
      <c r="A303" s="29" t="s">
        <v>17</v>
      </c>
      <c r="B303" s="44">
        <v>5.2796655331884719E-3</v>
      </c>
      <c r="C303" s="44">
        <v>2.9324846270988729</v>
      </c>
      <c r="D303" s="44">
        <v>1.062235707367938</v>
      </c>
      <c r="E303" s="44">
        <v>0</v>
      </c>
      <c r="F303" s="457"/>
      <c r="G303" s="44">
        <v>0</v>
      </c>
      <c r="H303" s="45">
        <v>0</v>
      </c>
      <c r="I303" s="40">
        <f t="shared" si="48"/>
        <v>3.9999999999999991</v>
      </c>
    </row>
    <row r="304" spans="1:9" ht="15">
      <c r="A304" s="28" t="s">
        <v>18</v>
      </c>
      <c r="B304" s="41">
        <v>0</v>
      </c>
      <c r="C304" s="41">
        <v>0</v>
      </c>
      <c r="D304" s="41">
        <v>0</v>
      </c>
      <c r="E304" s="41">
        <v>0</v>
      </c>
      <c r="F304" s="457"/>
      <c r="G304" s="41">
        <v>0</v>
      </c>
      <c r="H304" s="42">
        <v>0</v>
      </c>
      <c r="I304" s="43">
        <f t="shared" si="48"/>
        <v>0</v>
      </c>
    </row>
    <row r="305" spans="1:9" ht="15">
      <c r="A305" s="29" t="s">
        <v>139</v>
      </c>
      <c r="B305" s="44">
        <v>6.6372169675853083</v>
      </c>
      <c r="C305" s="44">
        <v>152.61355826205443</v>
      </c>
      <c r="D305" s="44">
        <v>12.882975113744553</v>
      </c>
      <c r="E305" s="44">
        <v>0.86624965661570641</v>
      </c>
      <c r="F305" s="457"/>
      <c r="G305" s="44">
        <v>0</v>
      </c>
      <c r="H305" s="45">
        <v>0</v>
      </c>
      <c r="I305" s="40">
        <f t="shared" si="48"/>
        <v>173</v>
      </c>
    </row>
    <row r="306" spans="1:9" ht="15">
      <c r="A306" s="28" t="s">
        <v>19</v>
      </c>
      <c r="B306" s="41">
        <v>0</v>
      </c>
      <c r="C306" s="41">
        <v>0</v>
      </c>
      <c r="D306" s="41">
        <v>0</v>
      </c>
      <c r="E306" s="41">
        <v>0</v>
      </c>
      <c r="F306" s="457"/>
      <c r="G306" s="41">
        <v>0</v>
      </c>
      <c r="H306" s="42">
        <v>0</v>
      </c>
      <c r="I306" s="43">
        <f t="shared" si="48"/>
        <v>0</v>
      </c>
    </row>
    <row r="307" spans="1:9" ht="15">
      <c r="A307" s="29" t="s">
        <v>20</v>
      </c>
      <c r="B307" s="44">
        <v>0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8"/>
        <v>0</v>
      </c>
    </row>
    <row r="308" spans="1:9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8"/>
        <v>0</v>
      </c>
    </row>
    <row r="309" spans="1:9" ht="15">
      <c r="A309" s="30" t="s">
        <v>56</v>
      </c>
      <c r="B309" s="44">
        <v>11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8"/>
        <v>11</v>
      </c>
    </row>
    <row r="310" spans="1:9" ht="15">
      <c r="A310" s="28" t="s">
        <v>22</v>
      </c>
      <c r="B310" s="41">
        <v>0</v>
      </c>
      <c r="C310" s="41">
        <v>0</v>
      </c>
      <c r="D310" s="41">
        <v>0</v>
      </c>
      <c r="E310" s="41">
        <v>0</v>
      </c>
      <c r="F310" s="457"/>
      <c r="G310" s="41">
        <v>0</v>
      </c>
      <c r="H310" s="42">
        <v>0</v>
      </c>
      <c r="I310" s="43">
        <f t="shared" si="48"/>
        <v>0</v>
      </c>
    </row>
    <row r="311" spans="1:9" ht="15">
      <c r="A311" s="30" t="s">
        <v>23</v>
      </c>
      <c r="B311" s="44">
        <v>0</v>
      </c>
      <c r="C311" s="44">
        <v>0</v>
      </c>
      <c r="D311" s="44">
        <v>0</v>
      </c>
      <c r="E311" s="44">
        <v>0</v>
      </c>
      <c r="F311" s="457"/>
      <c r="G311" s="44">
        <v>0</v>
      </c>
      <c r="H311" s="45">
        <v>0</v>
      </c>
      <c r="I311" s="40">
        <f t="shared" si="48"/>
        <v>0</v>
      </c>
    </row>
    <row r="312" spans="1:9" ht="15">
      <c r="A312" s="28" t="s">
        <v>24</v>
      </c>
      <c r="B312" s="41">
        <v>9.8553121990033105E-2</v>
      </c>
      <c r="C312" s="41">
        <v>1.6072586875497301</v>
      </c>
      <c r="D312" s="41">
        <v>0.24178819046023703</v>
      </c>
      <c r="E312" s="41">
        <v>0</v>
      </c>
      <c r="F312" s="457"/>
      <c r="G312" s="41">
        <v>0</v>
      </c>
      <c r="H312" s="42">
        <v>0</v>
      </c>
      <c r="I312" s="43">
        <f t="shared" si="48"/>
        <v>1.9476000000000002</v>
      </c>
    </row>
    <row r="313" spans="1:9" ht="15.75" thickBot="1">
      <c r="A313" s="30" t="s">
        <v>25</v>
      </c>
      <c r="B313" s="44">
        <v>3.0751290869403975</v>
      </c>
      <c r="C313" s="44">
        <v>5.028939031377023</v>
      </c>
      <c r="D313" s="44">
        <v>15.653193503204847</v>
      </c>
      <c r="E313" s="44">
        <v>173.85204520894052</v>
      </c>
      <c r="F313" s="458"/>
      <c r="G313" s="44">
        <v>17.059597653348273</v>
      </c>
      <c r="H313" s="45">
        <v>5.6695516188921255E-2</v>
      </c>
      <c r="I313" s="40">
        <f t="shared" si="48"/>
        <v>214.72559999999999</v>
      </c>
    </row>
    <row r="314" spans="1:9" ht="15">
      <c r="A314" s="31" t="s">
        <v>26</v>
      </c>
      <c r="B314" s="46">
        <f>SUM(B293:B313)</f>
        <v>75.494621795185054</v>
      </c>
      <c r="C314" s="46">
        <f t="shared" ref="C314:I314" si="49">SUM(C293:C313)</f>
        <v>404.30693671944101</v>
      </c>
      <c r="D314" s="46">
        <f t="shared" si="49"/>
        <v>42.078253450280556</v>
      </c>
      <c r="E314" s="46">
        <f t="shared" si="49"/>
        <v>175.00957281942726</v>
      </c>
      <c r="F314" s="46">
        <f t="shared" si="49"/>
        <v>0</v>
      </c>
      <c r="G314" s="46">
        <f t="shared" si="49"/>
        <v>17.059597653348273</v>
      </c>
      <c r="H314" s="47">
        <f t="shared" si="49"/>
        <v>5.6695516188921255E-2</v>
      </c>
      <c r="I314" s="48">
        <f t="shared" si="49"/>
        <v>714.0056779538711</v>
      </c>
    </row>
    <row r="315" spans="1:9" ht="15" thickBot="1">
      <c r="A315" s="32" t="s">
        <v>83</v>
      </c>
      <c r="B315" s="49">
        <f>B314/$I314</f>
        <v>0.10573392358941779</v>
      </c>
      <c r="C315" s="49">
        <f t="shared" ref="C315:I315" si="50">C314/$I314</f>
        <v>0.56625171088003812</v>
      </c>
      <c r="D315" s="49">
        <f t="shared" si="50"/>
        <v>5.8932659430474522E-2</v>
      </c>
      <c r="E315" s="49">
        <f t="shared" si="50"/>
        <v>0.24510949733754622</v>
      </c>
      <c r="F315" s="49">
        <f t="shared" si="50"/>
        <v>0</v>
      </c>
      <c r="G315" s="49">
        <f t="shared" si="50"/>
        <v>2.3892803909117404E-2</v>
      </c>
      <c r="H315" s="49">
        <f t="shared" si="50"/>
        <v>7.9404853405919433E-5</v>
      </c>
      <c r="I315" s="50">
        <f t="shared" si="50"/>
        <v>1</v>
      </c>
    </row>
    <row r="316" spans="1:9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9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9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9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51">SUM(B320:H320)</f>
        <v>0</v>
      </c>
    </row>
    <row r="321" spans="1:9" ht="15">
      <c r="A321" s="29" t="s">
        <v>9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51"/>
        <v>0</v>
      </c>
    </row>
    <row r="322" spans="1:9" ht="15">
      <c r="A322" s="28" t="s">
        <v>10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51"/>
        <v>0</v>
      </c>
    </row>
    <row r="323" spans="1:9" ht="15">
      <c r="A323" s="29" t="s">
        <v>11</v>
      </c>
      <c r="B323" s="44">
        <v>0</v>
      </c>
      <c r="C323" s="44">
        <v>0</v>
      </c>
      <c r="D323" s="44">
        <v>0</v>
      </c>
      <c r="E323" s="44">
        <v>0</v>
      </c>
      <c r="F323" s="457"/>
      <c r="G323" s="44">
        <v>0</v>
      </c>
      <c r="H323" s="45">
        <v>0</v>
      </c>
      <c r="I323" s="40">
        <f t="shared" si="51"/>
        <v>0</v>
      </c>
    </row>
    <row r="324" spans="1:9" ht="15">
      <c r="A324" s="28" t="s">
        <v>12</v>
      </c>
      <c r="B324" s="41">
        <v>9.8671110161060397E-4</v>
      </c>
      <c r="C324" s="41">
        <v>0</v>
      </c>
      <c r="D324" s="41">
        <v>0</v>
      </c>
      <c r="E324" s="41">
        <v>4.8233739596390345E-2</v>
      </c>
      <c r="F324" s="457"/>
      <c r="G324" s="41">
        <v>0</v>
      </c>
      <c r="H324" s="42">
        <v>0</v>
      </c>
      <c r="I324" s="43">
        <f t="shared" si="51"/>
        <v>4.9220450698000948E-2</v>
      </c>
    </row>
    <row r="325" spans="1:9" ht="15">
      <c r="A325" s="29" t="s">
        <v>13</v>
      </c>
      <c r="B325" s="44">
        <v>0</v>
      </c>
      <c r="C325" s="44">
        <v>0</v>
      </c>
      <c r="D325" s="44">
        <v>0</v>
      </c>
      <c r="E325" s="44">
        <v>0</v>
      </c>
      <c r="F325" s="457"/>
      <c r="G325" s="44">
        <v>0</v>
      </c>
      <c r="H325" s="45">
        <v>0</v>
      </c>
      <c r="I325" s="40">
        <f t="shared" si="51"/>
        <v>0</v>
      </c>
    </row>
    <row r="326" spans="1:9" ht="15">
      <c r="A326" s="28" t="s">
        <v>14</v>
      </c>
      <c r="B326" s="41">
        <v>9.0551879112398979E-4</v>
      </c>
      <c r="C326" s="41">
        <v>0.21731637174104196</v>
      </c>
      <c r="D326" s="41">
        <v>0</v>
      </c>
      <c r="E326" s="41">
        <v>2.0714947913583606E-2</v>
      </c>
      <c r="F326" s="457"/>
      <c r="G326" s="41">
        <v>0</v>
      </c>
      <c r="H326" s="42">
        <v>0</v>
      </c>
      <c r="I326" s="43">
        <f t="shared" si="51"/>
        <v>0.23893683844574956</v>
      </c>
    </row>
    <row r="327" spans="1:9" ht="15">
      <c r="A327" s="29" t="s">
        <v>15</v>
      </c>
      <c r="B327" s="44">
        <v>5.7805428265505186E-2</v>
      </c>
      <c r="C327" s="44">
        <v>1.0549945717344948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51"/>
        <v>1.1128</v>
      </c>
    </row>
    <row r="328" spans="1:9" ht="15">
      <c r="A328" s="28" t="s">
        <v>16</v>
      </c>
      <c r="B328" s="41">
        <v>2.1099778732344303</v>
      </c>
      <c r="C328" s="41">
        <v>22.617112441867047</v>
      </c>
      <c r="D328" s="41">
        <v>2.6132596848985243</v>
      </c>
      <c r="E328" s="41">
        <v>0</v>
      </c>
      <c r="F328" s="457"/>
      <c r="G328" s="41">
        <v>0</v>
      </c>
      <c r="H328" s="42">
        <v>0</v>
      </c>
      <c r="I328" s="43">
        <f t="shared" si="51"/>
        <v>27.340350000000001</v>
      </c>
    </row>
    <row r="329" spans="1:9" ht="15">
      <c r="A329" s="29" t="s">
        <v>17</v>
      </c>
      <c r="B329" s="44">
        <v>0</v>
      </c>
      <c r="C329" s="44">
        <v>0</v>
      </c>
      <c r="D329" s="44">
        <v>0</v>
      </c>
      <c r="E329" s="44">
        <v>0</v>
      </c>
      <c r="F329" s="457"/>
      <c r="G329" s="44">
        <v>0</v>
      </c>
      <c r="H329" s="45">
        <v>0</v>
      </c>
      <c r="I329" s="40">
        <f t="shared" si="51"/>
        <v>0</v>
      </c>
    </row>
    <row r="330" spans="1:9" ht="15">
      <c r="A330" s="28" t="s">
        <v>18</v>
      </c>
      <c r="B330" s="41">
        <v>0</v>
      </c>
      <c r="C330" s="41">
        <v>0</v>
      </c>
      <c r="D330" s="41">
        <v>0</v>
      </c>
      <c r="E330" s="41">
        <v>0</v>
      </c>
      <c r="F330" s="457"/>
      <c r="G330" s="41">
        <v>0</v>
      </c>
      <c r="H330" s="42">
        <v>0</v>
      </c>
      <c r="I330" s="43">
        <f t="shared" si="51"/>
        <v>0</v>
      </c>
    </row>
    <row r="331" spans="1:9" ht="15">
      <c r="A331" s="29" t="s">
        <v>139</v>
      </c>
      <c r="B331" s="44">
        <v>62.624737031528198</v>
      </c>
      <c r="C331" s="44">
        <v>99.757686275028121</v>
      </c>
      <c r="D331" s="44">
        <v>36.708085577300423</v>
      </c>
      <c r="E331" s="44">
        <v>35.909491116143251</v>
      </c>
      <c r="F331" s="457"/>
      <c r="G331" s="44">
        <v>0</v>
      </c>
      <c r="H331" s="45">
        <v>0</v>
      </c>
      <c r="I331" s="40">
        <f t="shared" si="51"/>
        <v>234.99999999999997</v>
      </c>
    </row>
    <row r="332" spans="1:9" ht="15">
      <c r="A332" s="28" t="s">
        <v>19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51"/>
        <v>0</v>
      </c>
    </row>
    <row r="333" spans="1:9" ht="15">
      <c r="A333" s="29" t="s">
        <v>20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51"/>
        <v>0</v>
      </c>
    </row>
    <row r="334" spans="1:9" ht="15">
      <c r="A334" s="28" t="s">
        <v>21</v>
      </c>
      <c r="B334" s="41">
        <v>0.83888232251726069</v>
      </c>
      <c r="C334" s="41">
        <v>45.11492552290072</v>
      </c>
      <c r="D334" s="41">
        <v>14.04619215458202</v>
      </c>
      <c r="E334" s="41">
        <v>0</v>
      </c>
      <c r="F334" s="457"/>
      <c r="G334" s="41">
        <v>0</v>
      </c>
      <c r="H334" s="42">
        <v>0</v>
      </c>
      <c r="I334" s="43">
        <f t="shared" si="51"/>
        <v>60</v>
      </c>
    </row>
    <row r="335" spans="1:9" ht="15">
      <c r="A335" s="30" t="s">
        <v>56</v>
      </c>
      <c r="B335" s="44">
        <v>32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51"/>
        <v>32</v>
      </c>
    </row>
    <row r="336" spans="1:9" ht="15">
      <c r="A336" s="28" t="s">
        <v>22</v>
      </c>
      <c r="B336" s="41">
        <v>0</v>
      </c>
      <c r="C336" s="41">
        <v>0</v>
      </c>
      <c r="D336" s="41">
        <v>0</v>
      </c>
      <c r="E336" s="41">
        <v>0</v>
      </c>
      <c r="F336" s="457"/>
      <c r="G336" s="41">
        <v>0</v>
      </c>
      <c r="H336" s="42">
        <v>0</v>
      </c>
      <c r="I336" s="43">
        <f t="shared" si="51"/>
        <v>0</v>
      </c>
    </row>
    <row r="337" spans="1:9" ht="15">
      <c r="A337" s="30" t="s">
        <v>23</v>
      </c>
      <c r="B337" s="44">
        <v>0</v>
      </c>
      <c r="C337" s="44">
        <v>0</v>
      </c>
      <c r="D337" s="44">
        <v>0</v>
      </c>
      <c r="E337" s="44">
        <v>0</v>
      </c>
      <c r="F337" s="457"/>
      <c r="G337" s="44">
        <v>0</v>
      </c>
      <c r="H337" s="45">
        <v>0</v>
      </c>
      <c r="I337" s="40">
        <f t="shared" si="51"/>
        <v>0</v>
      </c>
    </row>
    <row r="338" spans="1:9" ht="15">
      <c r="A338" s="28" t="s">
        <v>24</v>
      </c>
      <c r="B338" s="41">
        <v>0</v>
      </c>
      <c r="C338" s="41">
        <v>0</v>
      </c>
      <c r="D338" s="41">
        <v>0</v>
      </c>
      <c r="E338" s="41">
        <v>0</v>
      </c>
      <c r="F338" s="457"/>
      <c r="G338" s="41">
        <v>0</v>
      </c>
      <c r="H338" s="42">
        <v>0</v>
      </c>
      <c r="I338" s="43">
        <f t="shared" si="51"/>
        <v>0</v>
      </c>
    </row>
    <row r="339" spans="1:9" ht="15.75" thickBot="1">
      <c r="A339" s="30" t="s">
        <v>25</v>
      </c>
      <c r="B339" s="44">
        <v>4.5304739288634099</v>
      </c>
      <c r="C339" s="44">
        <v>2.9491700711845974</v>
      </c>
      <c r="D339" s="44">
        <v>7.2789530747219144</v>
      </c>
      <c r="E339" s="44">
        <v>216.4128316826679</v>
      </c>
      <c r="F339" s="458"/>
      <c r="G339" s="44">
        <v>17.386971242562165</v>
      </c>
      <c r="H339" s="45">
        <v>0</v>
      </c>
      <c r="I339" s="40">
        <f t="shared" si="51"/>
        <v>248.55839999999998</v>
      </c>
    </row>
    <row r="340" spans="1:9" ht="15">
      <c r="A340" s="31" t="s">
        <v>26</v>
      </c>
      <c r="B340" s="46">
        <f>SUM(B319:B339)</f>
        <v>102.16376881430155</v>
      </c>
      <c r="C340" s="46">
        <f t="shared" ref="C340:I340" si="52">SUM(C319:C339)</f>
        <v>171.71120525445602</v>
      </c>
      <c r="D340" s="46">
        <f t="shared" si="52"/>
        <v>60.646490491502874</v>
      </c>
      <c r="E340" s="46">
        <f t="shared" si="52"/>
        <v>252.39127148632113</v>
      </c>
      <c r="F340" s="46">
        <f t="shared" si="52"/>
        <v>0</v>
      </c>
      <c r="G340" s="46">
        <f t="shared" si="52"/>
        <v>17.386971242562165</v>
      </c>
      <c r="H340" s="47">
        <f t="shared" si="52"/>
        <v>0</v>
      </c>
      <c r="I340" s="48">
        <f t="shared" si="52"/>
        <v>604.29970728914373</v>
      </c>
    </row>
    <row r="341" spans="1:9" ht="15" thickBot="1">
      <c r="A341" s="32" t="s">
        <v>83</v>
      </c>
      <c r="B341" s="49">
        <f>B340/$I340</f>
        <v>0.16906142363133481</v>
      </c>
      <c r="C341" s="49">
        <f t="shared" ref="C341:I341" si="53">C340/$I340</f>
        <v>0.28414907898059943</v>
      </c>
      <c r="D341" s="49">
        <f t="shared" si="53"/>
        <v>0.10035829863886547</v>
      </c>
      <c r="E341" s="49">
        <f t="shared" si="53"/>
        <v>0.41765909935408529</v>
      </c>
      <c r="F341" s="49">
        <f t="shared" si="53"/>
        <v>0</v>
      </c>
      <c r="G341" s="49">
        <f t="shared" si="53"/>
        <v>2.8772099395115037E-2</v>
      </c>
      <c r="H341" s="49">
        <f t="shared" si="53"/>
        <v>0</v>
      </c>
      <c r="I341" s="50">
        <f t="shared" si="53"/>
        <v>1</v>
      </c>
    </row>
    <row r="342" spans="1:9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9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9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9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4">SUM(B346:H346)</f>
        <v>0</v>
      </c>
    </row>
    <row r="347" spans="1:9" ht="15">
      <c r="A347" s="29" t="s">
        <v>9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4"/>
        <v>0</v>
      </c>
    </row>
    <row r="348" spans="1:9" ht="15">
      <c r="A348" s="28" t="s">
        <v>10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4"/>
        <v>0</v>
      </c>
    </row>
    <row r="349" spans="1:9" ht="15">
      <c r="A349" s="29" t="s">
        <v>11</v>
      </c>
      <c r="B349" s="44">
        <v>0</v>
      </c>
      <c r="C349" s="44">
        <v>0</v>
      </c>
      <c r="D349" s="44">
        <v>0</v>
      </c>
      <c r="E349" s="44">
        <v>0</v>
      </c>
      <c r="F349" s="457"/>
      <c r="G349" s="44">
        <v>0</v>
      </c>
      <c r="H349" s="45">
        <v>0</v>
      </c>
      <c r="I349" s="40">
        <f t="shared" si="54"/>
        <v>0</v>
      </c>
    </row>
    <row r="350" spans="1:9" ht="15">
      <c r="A350" s="28" t="s">
        <v>12</v>
      </c>
      <c r="B350" s="41">
        <v>0</v>
      </c>
      <c r="C350" s="41">
        <v>0</v>
      </c>
      <c r="D350" s="41">
        <v>0</v>
      </c>
      <c r="E350" s="41">
        <v>1.0093818978102886E-2</v>
      </c>
      <c r="F350" s="457"/>
      <c r="G350" s="41">
        <v>0</v>
      </c>
      <c r="H350" s="42">
        <v>0</v>
      </c>
      <c r="I350" s="43">
        <f t="shared" si="54"/>
        <v>1.0093818978102886E-2</v>
      </c>
    </row>
    <row r="351" spans="1:9" ht="15">
      <c r="A351" s="29" t="s">
        <v>13</v>
      </c>
      <c r="B351" s="44">
        <v>0</v>
      </c>
      <c r="C351" s="44">
        <v>0</v>
      </c>
      <c r="D351" s="44">
        <v>0</v>
      </c>
      <c r="E351" s="44">
        <v>0</v>
      </c>
      <c r="F351" s="457"/>
      <c r="G351" s="44">
        <v>0</v>
      </c>
      <c r="H351" s="45">
        <v>0</v>
      </c>
      <c r="I351" s="40">
        <f t="shared" si="54"/>
        <v>0</v>
      </c>
    </row>
    <row r="352" spans="1:9" ht="15">
      <c r="A352" s="28" t="s">
        <v>14</v>
      </c>
      <c r="B352" s="41">
        <v>0</v>
      </c>
      <c r="C352" s="41">
        <v>0</v>
      </c>
      <c r="D352" s="41">
        <v>0</v>
      </c>
      <c r="E352" s="41">
        <v>4.665417984651576</v>
      </c>
      <c r="F352" s="457"/>
      <c r="G352" s="41">
        <v>0</v>
      </c>
      <c r="H352" s="42">
        <v>0</v>
      </c>
      <c r="I352" s="43">
        <f t="shared" si="54"/>
        <v>4.665417984651576</v>
      </c>
    </row>
    <row r="353" spans="1:9" ht="15">
      <c r="A353" s="29" t="s">
        <v>15</v>
      </c>
      <c r="B353" s="44">
        <v>2.0545334181733016E-2</v>
      </c>
      <c r="C353" s="44">
        <v>0</v>
      </c>
      <c r="D353" s="44">
        <v>0.15065466581826698</v>
      </c>
      <c r="E353" s="44">
        <v>0</v>
      </c>
      <c r="F353" s="457"/>
      <c r="G353" s="44">
        <v>0</v>
      </c>
      <c r="H353" s="45">
        <v>0</v>
      </c>
      <c r="I353" s="40">
        <f t="shared" si="54"/>
        <v>0.17119999999999999</v>
      </c>
    </row>
    <row r="354" spans="1:9" ht="15">
      <c r="A354" s="28" t="s">
        <v>16</v>
      </c>
      <c r="B354" s="41">
        <v>1.8237015842313489</v>
      </c>
      <c r="C354" s="41">
        <v>53.680486545865527</v>
      </c>
      <c r="D354" s="41">
        <v>857.93771186990307</v>
      </c>
      <c r="E354" s="41">
        <v>0</v>
      </c>
      <c r="F354" s="457"/>
      <c r="G354" s="41">
        <v>0</v>
      </c>
      <c r="H354" s="42">
        <v>0</v>
      </c>
      <c r="I354" s="43">
        <f t="shared" si="54"/>
        <v>913.44189999999992</v>
      </c>
    </row>
    <row r="355" spans="1:9" ht="15">
      <c r="A355" s="29" t="s">
        <v>17</v>
      </c>
      <c r="B355" s="44">
        <v>12.985571587125417</v>
      </c>
      <c r="C355" s="44">
        <v>0</v>
      </c>
      <c r="D355" s="44">
        <v>1.4428412874583777E-2</v>
      </c>
      <c r="E355" s="44">
        <v>0</v>
      </c>
      <c r="F355" s="457"/>
      <c r="G355" s="44">
        <v>0</v>
      </c>
      <c r="H355" s="45">
        <v>0</v>
      </c>
      <c r="I355" s="40">
        <f t="shared" si="54"/>
        <v>13</v>
      </c>
    </row>
    <row r="356" spans="1:9" ht="15">
      <c r="A356" s="28" t="s">
        <v>18</v>
      </c>
      <c r="B356" s="41">
        <v>0</v>
      </c>
      <c r="C356" s="41">
        <v>0</v>
      </c>
      <c r="D356" s="41">
        <v>0</v>
      </c>
      <c r="E356" s="41">
        <v>0</v>
      </c>
      <c r="F356" s="457"/>
      <c r="G356" s="41">
        <v>0</v>
      </c>
      <c r="H356" s="42">
        <v>0</v>
      </c>
      <c r="I356" s="43">
        <f t="shared" si="54"/>
        <v>0</v>
      </c>
    </row>
    <row r="357" spans="1:9" ht="15">
      <c r="A357" s="29" t="s">
        <v>139</v>
      </c>
      <c r="B357" s="44">
        <v>0</v>
      </c>
      <c r="C357" s="44">
        <v>0</v>
      </c>
      <c r="D357" s="44">
        <v>0</v>
      </c>
      <c r="E357" s="44">
        <v>0</v>
      </c>
      <c r="F357" s="457"/>
      <c r="G357" s="44">
        <v>0</v>
      </c>
      <c r="H357" s="45">
        <v>0</v>
      </c>
      <c r="I357" s="40">
        <f t="shared" si="54"/>
        <v>0</v>
      </c>
    </row>
    <row r="358" spans="1:9" ht="15">
      <c r="A358" s="28" t="s">
        <v>19</v>
      </c>
      <c r="B358" s="41">
        <v>0</v>
      </c>
      <c r="C358" s="41">
        <v>0</v>
      </c>
      <c r="D358" s="41">
        <v>0</v>
      </c>
      <c r="E358" s="41">
        <v>0</v>
      </c>
      <c r="F358" s="457"/>
      <c r="G358" s="41">
        <v>0</v>
      </c>
      <c r="H358" s="42">
        <v>0</v>
      </c>
      <c r="I358" s="43">
        <f t="shared" si="54"/>
        <v>0</v>
      </c>
    </row>
    <row r="359" spans="1:9" ht="15">
      <c r="A359" s="29" t="s">
        <v>20</v>
      </c>
      <c r="B359" s="44">
        <v>0</v>
      </c>
      <c r="C359" s="44">
        <v>0</v>
      </c>
      <c r="D359" s="44">
        <v>0</v>
      </c>
      <c r="E359" s="44">
        <v>0</v>
      </c>
      <c r="F359" s="457"/>
      <c r="G359" s="44">
        <v>0</v>
      </c>
      <c r="H359" s="45">
        <v>0</v>
      </c>
      <c r="I359" s="40">
        <f t="shared" si="54"/>
        <v>0</v>
      </c>
    </row>
    <row r="360" spans="1:9" ht="15">
      <c r="A360" s="28" t="s">
        <v>21</v>
      </c>
      <c r="B360" s="41">
        <v>0.1396728606155494</v>
      </c>
      <c r="C360" s="41">
        <v>7.5192616703061264</v>
      </c>
      <c r="D360" s="41">
        <v>2.3410654690783237</v>
      </c>
      <c r="E360" s="41">
        <v>0</v>
      </c>
      <c r="F360" s="457"/>
      <c r="G360" s="41">
        <v>0</v>
      </c>
      <c r="H360" s="42">
        <v>0</v>
      </c>
      <c r="I360" s="43">
        <f t="shared" si="54"/>
        <v>10</v>
      </c>
    </row>
    <row r="361" spans="1:9" ht="15">
      <c r="A361" s="30" t="s">
        <v>56</v>
      </c>
      <c r="B361" s="44">
        <v>4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4"/>
        <v>4</v>
      </c>
    </row>
    <row r="362" spans="1:9" ht="15">
      <c r="A362" s="28" t="s">
        <v>22</v>
      </c>
      <c r="B362" s="41">
        <v>14.412492539587806</v>
      </c>
      <c r="C362" s="41">
        <v>41.964699551740338</v>
      </c>
      <c r="D362" s="41">
        <v>23.622807908671859</v>
      </c>
      <c r="E362" s="41">
        <v>0</v>
      </c>
      <c r="F362" s="457"/>
      <c r="G362" s="41">
        <v>0</v>
      </c>
      <c r="H362" s="42">
        <v>0</v>
      </c>
      <c r="I362" s="43">
        <f t="shared" si="54"/>
        <v>80</v>
      </c>
    </row>
    <row r="363" spans="1:9" ht="15">
      <c r="A363" s="30" t="s">
        <v>23</v>
      </c>
      <c r="B363" s="44">
        <v>0</v>
      </c>
      <c r="C363" s="44">
        <v>0</v>
      </c>
      <c r="D363" s="44">
        <v>0</v>
      </c>
      <c r="E363" s="44">
        <v>0</v>
      </c>
      <c r="F363" s="457"/>
      <c r="G363" s="44">
        <v>0</v>
      </c>
      <c r="H363" s="45">
        <v>0</v>
      </c>
      <c r="I363" s="40">
        <f t="shared" si="54"/>
        <v>0</v>
      </c>
    </row>
    <row r="364" spans="1:9" ht="15">
      <c r="A364" s="28" t="s">
        <v>24</v>
      </c>
      <c r="B364" s="41">
        <v>0</v>
      </c>
      <c r="C364" s="41">
        <v>0</v>
      </c>
      <c r="D364" s="41">
        <v>0</v>
      </c>
      <c r="E364" s="41">
        <v>0</v>
      </c>
      <c r="F364" s="457"/>
      <c r="G364" s="41">
        <v>0</v>
      </c>
      <c r="H364" s="42">
        <v>0</v>
      </c>
      <c r="I364" s="43">
        <f t="shared" si="54"/>
        <v>0</v>
      </c>
    </row>
    <row r="365" spans="1:9" ht="15.75" thickBot="1">
      <c r="A365" s="30" t="s">
        <v>25</v>
      </c>
      <c r="B365" s="44">
        <v>2.2832982912455506</v>
      </c>
      <c r="C365" s="44">
        <v>3.7715462530286152</v>
      </c>
      <c r="D365" s="44">
        <v>2.2195038313855369</v>
      </c>
      <c r="E365" s="44">
        <v>367.5013850968088</v>
      </c>
      <c r="F365" s="458"/>
      <c r="G365" s="44">
        <v>4.7278033572601101</v>
      </c>
      <c r="H365" s="45">
        <v>2.0063170271369706E-2</v>
      </c>
      <c r="I365" s="40">
        <f t="shared" si="54"/>
        <v>380.52359999999999</v>
      </c>
    </row>
    <row r="366" spans="1:9" ht="15">
      <c r="A366" s="31" t="s">
        <v>26</v>
      </c>
      <c r="B366" s="46">
        <f>SUM(B345:B365)</f>
        <v>35.665282196987405</v>
      </c>
      <c r="C366" s="46">
        <f t="shared" ref="C366:I366" si="55">SUM(C345:C365)</f>
        <v>106.93599402094061</v>
      </c>
      <c r="D366" s="46">
        <f t="shared" si="55"/>
        <v>886.2861721577317</v>
      </c>
      <c r="E366" s="46">
        <f t="shared" si="55"/>
        <v>372.17689690043846</v>
      </c>
      <c r="F366" s="46">
        <f t="shared" si="55"/>
        <v>0</v>
      </c>
      <c r="G366" s="46">
        <f t="shared" si="55"/>
        <v>4.7278033572601101</v>
      </c>
      <c r="H366" s="47">
        <f t="shared" si="55"/>
        <v>2.0063170271369706E-2</v>
      </c>
      <c r="I366" s="48">
        <f t="shared" si="55"/>
        <v>1405.8122118036295</v>
      </c>
    </row>
    <row r="367" spans="1:9" ht="15" thickBot="1">
      <c r="A367" s="32" t="s">
        <v>83</v>
      </c>
      <c r="B367" s="49">
        <f>B366/$I366</f>
        <v>2.5369876500951394E-2</v>
      </c>
      <c r="C367" s="49">
        <f t="shared" ref="C367:I367" si="56">C366/$I366</f>
        <v>7.6067054420976915E-2</v>
      </c>
      <c r="D367" s="49">
        <f t="shared" si="56"/>
        <v>0.63044421204781254</v>
      </c>
      <c r="E367" s="49">
        <f t="shared" si="56"/>
        <v>0.26474154497700858</v>
      </c>
      <c r="F367" s="49">
        <f t="shared" si="56"/>
        <v>0</v>
      </c>
      <c r="G367" s="49">
        <f t="shared" si="56"/>
        <v>3.3630404669727767E-3</v>
      </c>
      <c r="H367" s="49">
        <f t="shared" si="56"/>
        <v>1.4271586277963153E-5</v>
      </c>
      <c r="I367" s="50">
        <f t="shared" si="56"/>
        <v>1</v>
      </c>
    </row>
    <row r="368" spans="1:9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7">SUM(B372:H372)</f>
        <v>0</v>
      </c>
    </row>
    <row r="373" spans="1:9" ht="15">
      <c r="A373" s="29" t="s">
        <v>9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7"/>
        <v>0</v>
      </c>
    </row>
    <row r="374" spans="1:9" ht="15">
      <c r="A374" s="28" t="s">
        <v>10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7"/>
        <v>0</v>
      </c>
    </row>
    <row r="375" spans="1:9" ht="15">
      <c r="A375" s="29" t="s">
        <v>11</v>
      </c>
      <c r="B375" s="44">
        <v>0</v>
      </c>
      <c r="C375" s="44">
        <v>0</v>
      </c>
      <c r="D375" s="44">
        <v>0</v>
      </c>
      <c r="E375" s="44">
        <v>0</v>
      </c>
      <c r="F375" s="457"/>
      <c r="G375" s="44">
        <v>0</v>
      </c>
      <c r="H375" s="45">
        <v>0</v>
      </c>
      <c r="I375" s="40">
        <f t="shared" si="57"/>
        <v>0</v>
      </c>
    </row>
    <row r="376" spans="1:9" ht="15">
      <c r="A376" s="28" t="s">
        <v>12</v>
      </c>
      <c r="B376" s="41">
        <v>1.0031495883743267E-3</v>
      </c>
      <c r="C376" s="41">
        <v>1.0031495883743267E-3</v>
      </c>
      <c r="D376" s="41">
        <v>1.0031495883743267E-3</v>
      </c>
      <c r="E376" s="41">
        <v>1.0753939520470939</v>
      </c>
      <c r="F376" s="457"/>
      <c r="G376" s="41">
        <v>0</v>
      </c>
      <c r="H376" s="42">
        <v>0</v>
      </c>
      <c r="I376" s="43">
        <f t="shared" si="57"/>
        <v>1.0784034008122168</v>
      </c>
    </row>
    <row r="377" spans="1:9" ht="15">
      <c r="A377" s="29" t="s">
        <v>13</v>
      </c>
      <c r="B377" s="44">
        <v>0</v>
      </c>
      <c r="C377" s="44">
        <v>0</v>
      </c>
      <c r="D377" s="44">
        <v>0</v>
      </c>
      <c r="E377" s="44">
        <v>0</v>
      </c>
      <c r="F377" s="457"/>
      <c r="G377" s="44">
        <v>0</v>
      </c>
      <c r="H377" s="45">
        <v>0</v>
      </c>
      <c r="I377" s="40">
        <f t="shared" si="57"/>
        <v>0</v>
      </c>
    </row>
    <row r="378" spans="1:9" ht="15">
      <c r="A378" s="28" t="s">
        <v>14</v>
      </c>
      <c r="B378" s="41">
        <v>9.0895728148952077E-4</v>
      </c>
      <c r="C378" s="41">
        <v>9.0895728148952077E-4</v>
      </c>
      <c r="D378" s="41">
        <v>9.0895728148952077E-4</v>
      </c>
      <c r="E378" s="41">
        <v>525.87742562313213</v>
      </c>
      <c r="F378" s="457"/>
      <c r="G378" s="41">
        <v>0</v>
      </c>
      <c r="H378" s="42">
        <v>0</v>
      </c>
      <c r="I378" s="43">
        <f t="shared" si="57"/>
        <v>525.88015249497664</v>
      </c>
    </row>
    <row r="379" spans="1:9" ht="15">
      <c r="A379" s="29" t="s">
        <v>15</v>
      </c>
      <c r="B379" s="44">
        <v>5.9906004360012464</v>
      </c>
      <c r="C379" s="44">
        <v>4.6652133291809415E-4</v>
      </c>
      <c r="D379" s="44">
        <v>4.6652133291809415E-4</v>
      </c>
      <c r="E379" s="44">
        <v>4.6652133291809415E-4</v>
      </c>
      <c r="F379" s="457"/>
      <c r="G379" s="44">
        <v>0</v>
      </c>
      <c r="H379" s="45">
        <v>0</v>
      </c>
      <c r="I379" s="40">
        <f t="shared" si="57"/>
        <v>5.9920000000000018</v>
      </c>
    </row>
    <row r="380" spans="1:9" ht="15">
      <c r="A380" s="28" t="s">
        <v>16</v>
      </c>
      <c r="B380" s="41">
        <v>24.962936066565728</v>
      </c>
      <c r="C380" s="41">
        <v>9.7729263323386253E-4</v>
      </c>
      <c r="D380" s="41">
        <v>110.84970934816781</v>
      </c>
      <c r="E380" s="41">
        <v>9.7729263323386253E-4</v>
      </c>
      <c r="F380" s="457"/>
      <c r="G380" s="41">
        <v>0</v>
      </c>
      <c r="H380" s="42">
        <v>0</v>
      </c>
      <c r="I380" s="43">
        <f t="shared" si="57"/>
        <v>135.81459999999998</v>
      </c>
    </row>
    <row r="381" spans="1:9" ht="15">
      <c r="A381" s="29" t="s">
        <v>17</v>
      </c>
      <c r="B381" s="44">
        <v>1.8293078832763907</v>
      </c>
      <c r="C381" s="44">
        <v>1.1161752395126034E-3</v>
      </c>
      <c r="D381" s="44">
        <v>46.168459766244581</v>
      </c>
      <c r="E381" s="44">
        <v>1.1161752395126034E-3</v>
      </c>
      <c r="F381" s="457"/>
      <c r="G381" s="44">
        <v>0</v>
      </c>
      <c r="H381" s="45">
        <v>0</v>
      </c>
      <c r="I381" s="40">
        <f t="shared" si="57"/>
        <v>47.999999999999993</v>
      </c>
    </row>
    <row r="382" spans="1:9" ht="15">
      <c r="A382" s="28" t="s">
        <v>18</v>
      </c>
      <c r="B382" s="41">
        <v>0</v>
      </c>
      <c r="C382" s="41">
        <v>0</v>
      </c>
      <c r="D382" s="41">
        <v>0</v>
      </c>
      <c r="E382" s="41">
        <v>0</v>
      </c>
      <c r="F382" s="457"/>
      <c r="G382" s="41">
        <v>0</v>
      </c>
      <c r="H382" s="42">
        <v>0</v>
      </c>
      <c r="I382" s="43">
        <f t="shared" si="57"/>
        <v>0</v>
      </c>
    </row>
    <row r="383" spans="1:9" ht="15">
      <c r="A383" s="29" t="s">
        <v>139</v>
      </c>
      <c r="B383" s="44">
        <v>9.6204160545932673</v>
      </c>
      <c r="C383" s="44">
        <v>0.81466381319751147</v>
      </c>
      <c r="D383" s="44">
        <v>22.562171048570434</v>
      </c>
      <c r="E383" s="44">
        <v>2.7490836387870712E-3</v>
      </c>
      <c r="F383" s="457"/>
      <c r="G383" s="44">
        <v>0</v>
      </c>
      <c r="H383" s="45">
        <v>0</v>
      </c>
      <c r="I383" s="40">
        <f t="shared" si="57"/>
        <v>33</v>
      </c>
    </row>
    <row r="384" spans="1:9" ht="15">
      <c r="A384" s="28" t="s">
        <v>19</v>
      </c>
      <c r="B384" s="41">
        <v>0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57"/>
        <v>0</v>
      </c>
    </row>
    <row r="385" spans="1:9" ht="15">
      <c r="A385" s="29" t="s">
        <v>20</v>
      </c>
      <c r="B385" s="44">
        <v>0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57"/>
        <v>0</v>
      </c>
    </row>
    <row r="386" spans="1:9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57"/>
        <v>0</v>
      </c>
    </row>
    <row r="387" spans="1:9" ht="15">
      <c r="A387" s="30" t="s">
        <v>56</v>
      </c>
      <c r="B387" s="44">
        <v>33.990730643402401</v>
      </c>
      <c r="C387" s="44">
        <v>3.0897855325336251E-3</v>
      </c>
      <c r="D387" s="44">
        <v>3.0897855325336251E-3</v>
      </c>
      <c r="E387" s="44">
        <v>3.0897855325336251E-3</v>
      </c>
      <c r="F387" s="457"/>
      <c r="G387" s="44">
        <v>0</v>
      </c>
      <c r="H387" s="45">
        <v>0</v>
      </c>
      <c r="I387" s="40">
        <f t="shared" si="57"/>
        <v>33.999999999999993</v>
      </c>
    </row>
    <row r="388" spans="1:9" ht="15">
      <c r="A388" s="28" t="s">
        <v>22</v>
      </c>
      <c r="B388" s="41">
        <v>0</v>
      </c>
      <c r="C388" s="41">
        <v>0</v>
      </c>
      <c r="D388" s="41">
        <v>0</v>
      </c>
      <c r="E388" s="41">
        <v>0</v>
      </c>
      <c r="F388" s="457"/>
      <c r="G388" s="41">
        <v>0</v>
      </c>
      <c r="H388" s="42">
        <v>0</v>
      </c>
      <c r="I388" s="43">
        <f t="shared" si="57"/>
        <v>0</v>
      </c>
    </row>
    <row r="389" spans="1:9" ht="15">
      <c r="A389" s="30" t="s">
        <v>23</v>
      </c>
      <c r="B389" s="44">
        <v>0</v>
      </c>
      <c r="C389" s="44">
        <v>0</v>
      </c>
      <c r="D389" s="44">
        <v>0</v>
      </c>
      <c r="E389" s="44">
        <v>0</v>
      </c>
      <c r="F389" s="457"/>
      <c r="G389" s="44">
        <v>0</v>
      </c>
      <c r="H389" s="45">
        <v>0</v>
      </c>
      <c r="I389" s="40">
        <f t="shared" si="57"/>
        <v>0</v>
      </c>
    </row>
    <row r="390" spans="1:9" ht="15">
      <c r="A390" s="28" t="s">
        <v>24</v>
      </c>
      <c r="B390" s="41">
        <v>0.74160000000000004</v>
      </c>
      <c r="C390" s="41">
        <v>0</v>
      </c>
      <c r="D390" s="41">
        <v>0</v>
      </c>
      <c r="E390" s="41">
        <v>0</v>
      </c>
      <c r="F390" s="457"/>
      <c r="G390" s="41">
        <v>0</v>
      </c>
      <c r="H390" s="42">
        <v>0</v>
      </c>
      <c r="I390" s="43">
        <f t="shared" si="57"/>
        <v>0.74160000000000004</v>
      </c>
    </row>
    <row r="391" spans="1:9" ht="15.75" thickBot="1">
      <c r="A391" s="30" t="s">
        <v>25</v>
      </c>
      <c r="B391" s="44">
        <v>16.76457064534145</v>
      </c>
      <c r="C391" s="44">
        <v>2.083855655221109E-2</v>
      </c>
      <c r="D391" s="44">
        <v>4.5311447362383186</v>
      </c>
      <c r="E391" s="44">
        <v>72.401016943944185</v>
      </c>
      <c r="F391" s="458"/>
      <c r="G391" s="44">
        <v>61.125629117923864</v>
      </c>
      <c r="H391" s="45">
        <v>0</v>
      </c>
      <c r="I391" s="40">
        <f t="shared" si="57"/>
        <v>154.84320000000002</v>
      </c>
    </row>
    <row r="392" spans="1:9" ht="15">
      <c r="A392" s="31" t="s">
        <v>26</v>
      </c>
      <c r="B392" s="46">
        <f>SUM(B371:B391)</f>
        <v>93.902073836050349</v>
      </c>
      <c r="C392" s="46">
        <f t="shared" ref="C392:I392" si="58">SUM(C371:C391)</f>
        <v>0.84306425135778462</v>
      </c>
      <c r="D392" s="46">
        <f t="shared" si="58"/>
        <v>184.11695331295647</v>
      </c>
      <c r="E392" s="46">
        <f t="shared" si="58"/>
        <v>599.3622353775005</v>
      </c>
      <c r="F392" s="46">
        <f t="shared" si="58"/>
        <v>0</v>
      </c>
      <c r="G392" s="46">
        <f t="shared" si="58"/>
        <v>61.125629117923864</v>
      </c>
      <c r="H392" s="47">
        <f t="shared" si="58"/>
        <v>0</v>
      </c>
      <c r="I392" s="48">
        <f t="shared" si="58"/>
        <v>939.34995589578887</v>
      </c>
    </row>
    <row r="393" spans="1:9" ht="15" thickBot="1">
      <c r="A393" s="32" t="s">
        <v>83</v>
      </c>
      <c r="B393" s="49">
        <f>B392/$I392</f>
        <v>9.9964952621414513E-2</v>
      </c>
      <c r="C393" s="49">
        <f t="shared" ref="C393:I393" si="59">C392/$I392</f>
        <v>8.9749751524054351E-4</v>
      </c>
      <c r="D393" s="49">
        <f t="shared" si="59"/>
        <v>0.1960046435914054</v>
      </c>
      <c r="E393" s="49">
        <f t="shared" si="59"/>
        <v>0.63806064142083541</v>
      </c>
      <c r="F393" s="49">
        <f t="shared" si="59"/>
        <v>0</v>
      </c>
      <c r="G393" s="49">
        <f t="shared" si="59"/>
        <v>6.5072264851104247E-2</v>
      </c>
      <c r="H393" s="49">
        <f t="shared" si="59"/>
        <v>0</v>
      </c>
      <c r="I393" s="50">
        <f t="shared" si="59"/>
        <v>1</v>
      </c>
    </row>
    <row r="394" spans="1:9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9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9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9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60">SUM(B398:H398)</f>
        <v>0</v>
      </c>
    </row>
    <row r="399" spans="1:9" ht="15">
      <c r="A399" s="29" t="s">
        <v>9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60"/>
        <v>0</v>
      </c>
    </row>
    <row r="400" spans="1:9" ht="15">
      <c r="A400" s="28" t="s">
        <v>10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60"/>
        <v>0</v>
      </c>
    </row>
    <row r="401" spans="1:9" ht="15">
      <c r="A401" s="29" t="s">
        <v>11</v>
      </c>
      <c r="B401" s="44">
        <v>0</v>
      </c>
      <c r="C401" s="44">
        <v>0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60"/>
        <v>0</v>
      </c>
    </row>
    <row r="402" spans="1:9" ht="15">
      <c r="A402" s="28" t="s">
        <v>12</v>
      </c>
      <c r="B402" s="41">
        <v>9.9980535497579018E-4</v>
      </c>
      <c r="C402" s="41">
        <v>0</v>
      </c>
      <c r="D402" s="41">
        <v>0</v>
      </c>
      <c r="E402" s="41">
        <v>0.14097366124045518</v>
      </c>
      <c r="F402" s="457"/>
      <c r="G402" s="41">
        <v>0</v>
      </c>
      <c r="H402" s="42">
        <v>0</v>
      </c>
      <c r="I402" s="43">
        <f t="shared" si="60"/>
        <v>0.14197346659543097</v>
      </c>
    </row>
    <row r="403" spans="1:9" ht="15">
      <c r="A403" s="29" t="s">
        <v>13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60"/>
        <v>0</v>
      </c>
    </row>
    <row r="404" spans="1:9" ht="15">
      <c r="A404" s="28" t="s">
        <v>14</v>
      </c>
      <c r="B404" s="41">
        <v>9.065932064501967E-4</v>
      </c>
      <c r="C404" s="41">
        <v>0</v>
      </c>
      <c r="D404" s="41">
        <v>0</v>
      </c>
      <c r="E404" s="41">
        <v>0.34674540563678907</v>
      </c>
      <c r="F404" s="457"/>
      <c r="G404" s="41">
        <v>0</v>
      </c>
      <c r="H404" s="42">
        <v>0</v>
      </c>
      <c r="I404" s="43">
        <f t="shared" si="60"/>
        <v>0.34765199884323927</v>
      </c>
    </row>
    <row r="405" spans="1:9" ht="15">
      <c r="A405" s="29" t="s">
        <v>15</v>
      </c>
      <c r="B405" s="44">
        <v>0.66777683627829543</v>
      </c>
      <c r="C405" s="44">
        <v>0.14378783383111904</v>
      </c>
      <c r="D405" s="44">
        <v>1.0288353298905852</v>
      </c>
      <c r="E405" s="44">
        <v>0</v>
      </c>
      <c r="F405" s="457"/>
      <c r="G405" s="44">
        <v>0</v>
      </c>
      <c r="H405" s="45">
        <v>0</v>
      </c>
      <c r="I405" s="40">
        <f t="shared" si="60"/>
        <v>1.8403999999999998</v>
      </c>
    </row>
    <row r="406" spans="1:9" ht="15">
      <c r="A406" s="28" t="s">
        <v>16</v>
      </c>
      <c r="B406" s="41">
        <v>87.310266681793948</v>
      </c>
      <c r="C406" s="41">
        <v>137.7106789204411</v>
      </c>
      <c r="D406" s="41">
        <v>7.3204397764941545E-2</v>
      </c>
      <c r="E406" s="41">
        <v>0</v>
      </c>
      <c r="F406" s="457"/>
      <c r="G406" s="41">
        <v>0</v>
      </c>
      <c r="H406" s="42">
        <v>0</v>
      </c>
      <c r="I406" s="43">
        <f t="shared" si="60"/>
        <v>225.09414999999998</v>
      </c>
    </row>
    <row r="407" spans="1:9" ht="15">
      <c r="A407" s="29" t="s">
        <v>17</v>
      </c>
      <c r="B407" s="44">
        <v>0</v>
      </c>
      <c r="C407" s="44">
        <v>0</v>
      </c>
      <c r="D407" s="44">
        <v>0</v>
      </c>
      <c r="E407" s="44">
        <v>0</v>
      </c>
      <c r="F407" s="457"/>
      <c r="G407" s="44">
        <v>0</v>
      </c>
      <c r="H407" s="45">
        <v>0</v>
      </c>
      <c r="I407" s="40">
        <f t="shared" si="60"/>
        <v>0</v>
      </c>
    </row>
    <row r="408" spans="1:9" ht="15">
      <c r="A408" s="28" t="s">
        <v>18</v>
      </c>
      <c r="B408" s="41">
        <v>0</v>
      </c>
      <c r="C408" s="41">
        <v>0</v>
      </c>
      <c r="D408" s="41">
        <v>0</v>
      </c>
      <c r="E408" s="41">
        <v>0</v>
      </c>
      <c r="F408" s="457"/>
      <c r="G408" s="41">
        <v>0</v>
      </c>
      <c r="H408" s="42">
        <v>0</v>
      </c>
      <c r="I408" s="43">
        <f t="shared" si="60"/>
        <v>0</v>
      </c>
    </row>
    <row r="409" spans="1:9" ht="15">
      <c r="A409" s="29" t="s">
        <v>139</v>
      </c>
      <c r="B409" s="44">
        <v>12.849245886622443</v>
      </c>
      <c r="C409" s="44">
        <v>38.838583090846129</v>
      </c>
      <c r="D409" s="44">
        <v>5.5254469641456119</v>
      </c>
      <c r="E409" s="44">
        <v>0.7867240583858075</v>
      </c>
      <c r="F409" s="457"/>
      <c r="G409" s="44">
        <v>0</v>
      </c>
      <c r="H409" s="45">
        <v>0</v>
      </c>
      <c r="I409" s="40">
        <f t="shared" si="60"/>
        <v>57.999999999999993</v>
      </c>
    </row>
    <row r="410" spans="1:9" ht="15">
      <c r="A410" s="28" t="s">
        <v>19</v>
      </c>
      <c r="B410" s="41">
        <v>0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60"/>
        <v>0</v>
      </c>
    </row>
    <row r="411" spans="1:9" ht="15">
      <c r="A411" s="29" t="s">
        <v>20</v>
      </c>
      <c r="B411" s="44">
        <v>0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60"/>
        <v>0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60"/>
        <v>0</v>
      </c>
    </row>
    <row r="413" spans="1:9" ht="15">
      <c r="A413" s="30" t="s">
        <v>56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60"/>
        <v>0</v>
      </c>
    </row>
    <row r="414" spans="1:9" ht="15">
      <c r="A414" s="28" t="s">
        <v>22</v>
      </c>
      <c r="B414" s="41">
        <v>0</v>
      </c>
      <c r="C414" s="41">
        <v>0</v>
      </c>
      <c r="D414" s="41">
        <v>0</v>
      </c>
      <c r="E414" s="41">
        <v>0</v>
      </c>
      <c r="F414" s="457"/>
      <c r="G414" s="41">
        <v>0</v>
      </c>
      <c r="H414" s="42">
        <v>0</v>
      </c>
      <c r="I414" s="43">
        <f t="shared" si="60"/>
        <v>0</v>
      </c>
    </row>
    <row r="415" spans="1:9" ht="15">
      <c r="A415" s="30" t="s">
        <v>23</v>
      </c>
      <c r="B415" s="44">
        <v>0</v>
      </c>
      <c r="C415" s="44">
        <v>0</v>
      </c>
      <c r="D415" s="44">
        <v>0</v>
      </c>
      <c r="E415" s="44">
        <v>0</v>
      </c>
      <c r="F415" s="457"/>
      <c r="G415" s="44">
        <v>0</v>
      </c>
      <c r="H415" s="45">
        <v>0</v>
      </c>
      <c r="I415" s="40">
        <f t="shared" si="60"/>
        <v>0</v>
      </c>
    </row>
    <row r="416" spans="1:9" ht="15">
      <c r="A416" s="28" t="s">
        <v>24</v>
      </c>
      <c r="B416" s="41">
        <v>0</v>
      </c>
      <c r="C416" s="41">
        <v>0</v>
      </c>
      <c r="D416" s="41">
        <v>0</v>
      </c>
      <c r="E416" s="41">
        <v>0</v>
      </c>
      <c r="F416" s="457"/>
      <c r="G416" s="41">
        <v>0</v>
      </c>
      <c r="H416" s="42">
        <v>0</v>
      </c>
      <c r="I416" s="43">
        <f t="shared" si="60"/>
        <v>0</v>
      </c>
    </row>
    <row r="417" spans="1:9" ht="15.75" thickBot="1">
      <c r="A417" s="30" t="s">
        <v>25</v>
      </c>
      <c r="B417" s="44">
        <v>4.9836413154592005</v>
      </c>
      <c r="C417" s="44">
        <v>2.3483589067878636</v>
      </c>
      <c r="D417" s="44">
        <v>0.14480606632746637</v>
      </c>
      <c r="E417" s="44">
        <v>187.9171871935697</v>
      </c>
      <c r="F417" s="458"/>
      <c r="G417" s="44">
        <v>34.383206517855797</v>
      </c>
      <c r="H417" s="45">
        <v>0</v>
      </c>
      <c r="I417" s="40">
        <f t="shared" si="60"/>
        <v>229.77720000000002</v>
      </c>
    </row>
    <row r="418" spans="1:9" ht="15">
      <c r="A418" s="31" t="s">
        <v>26</v>
      </c>
      <c r="B418" s="46">
        <f>SUM(B397:B417)</f>
        <v>105.81283711871531</v>
      </c>
      <c r="C418" s="46">
        <f t="shared" ref="C418:I418" si="61">SUM(C397:C417)</f>
        <v>179.0414087519062</v>
      </c>
      <c r="D418" s="46">
        <f t="shared" si="61"/>
        <v>6.7722927581286045</v>
      </c>
      <c r="E418" s="46">
        <f t="shared" si="61"/>
        <v>189.19163031883275</v>
      </c>
      <c r="F418" s="46">
        <f t="shared" si="61"/>
        <v>0</v>
      </c>
      <c r="G418" s="46">
        <f t="shared" si="61"/>
        <v>34.383206517855797</v>
      </c>
      <c r="H418" s="47">
        <f t="shared" si="61"/>
        <v>0</v>
      </c>
      <c r="I418" s="48">
        <f t="shared" si="61"/>
        <v>515.20137546543867</v>
      </c>
    </row>
    <row r="419" spans="1:9" ht="15" thickBot="1">
      <c r="A419" s="32" t="s">
        <v>83</v>
      </c>
      <c r="B419" s="49">
        <f>B418/$I418</f>
        <v>0.20538151130346421</v>
      </c>
      <c r="C419" s="49">
        <f t="shared" ref="C419:I419" si="62">C418/$I418</f>
        <v>0.34751733453770034</v>
      </c>
      <c r="D419" s="49">
        <f t="shared" si="62"/>
        <v>1.3144943085624411E-2</v>
      </c>
      <c r="E419" s="49">
        <f t="shared" si="62"/>
        <v>0.36721879895587412</v>
      </c>
      <c r="F419" s="49">
        <f t="shared" si="62"/>
        <v>0</v>
      </c>
      <c r="G419" s="49">
        <f t="shared" si="62"/>
        <v>6.6737412117336886E-2</v>
      </c>
      <c r="H419" s="49">
        <f t="shared" si="62"/>
        <v>0</v>
      </c>
      <c r="I419" s="50">
        <f t="shared" si="62"/>
        <v>1</v>
      </c>
    </row>
    <row r="420" spans="1:9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9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9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9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3">SUM(B424:H424)</f>
        <v>0</v>
      </c>
    </row>
    <row r="425" spans="1:9" ht="15">
      <c r="A425" s="29" t="s">
        <v>9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3"/>
        <v>0</v>
      </c>
    </row>
    <row r="426" spans="1:9" ht="15">
      <c r="A426" s="28" t="s">
        <v>10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3"/>
        <v>0</v>
      </c>
    </row>
    <row r="427" spans="1:9" ht="15">
      <c r="A427" s="29" t="s">
        <v>11</v>
      </c>
      <c r="B427" s="44">
        <v>0</v>
      </c>
      <c r="C427" s="44">
        <v>0</v>
      </c>
      <c r="D427" s="44">
        <v>0</v>
      </c>
      <c r="E427" s="44">
        <v>0</v>
      </c>
      <c r="F427" s="457"/>
      <c r="G427" s="44">
        <v>0</v>
      </c>
      <c r="H427" s="45">
        <v>0</v>
      </c>
      <c r="I427" s="40">
        <f t="shared" si="63"/>
        <v>0</v>
      </c>
    </row>
    <row r="428" spans="1:9" ht="15">
      <c r="A428" s="28" t="s">
        <v>12</v>
      </c>
      <c r="B428" s="41">
        <v>0</v>
      </c>
      <c r="C428" s="41">
        <v>0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63"/>
        <v>0</v>
      </c>
    </row>
    <row r="429" spans="1:9" ht="15">
      <c r="A429" s="29" t="s">
        <v>13</v>
      </c>
      <c r="B429" s="44">
        <v>0</v>
      </c>
      <c r="C429" s="44">
        <v>0</v>
      </c>
      <c r="D429" s="44">
        <v>0</v>
      </c>
      <c r="E429" s="44">
        <v>0</v>
      </c>
      <c r="F429" s="457"/>
      <c r="G429" s="44">
        <v>0</v>
      </c>
      <c r="H429" s="45">
        <v>0</v>
      </c>
      <c r="I429" s="40">
        <f t="shared" si="63"/>
        <v>0</v>
      </c>
    </row>
    <row r="430" spans="1:9" ht="15">
      <c r="A430" s="28" t="s">
        <v>14</v>
      </c>
      <c r="B430" s="41">
        <v>0</v>
      </c>
      <c r="C430" s="41">
        <v>0</v>
      </c>
      <c r="D430" s="41">
        <v>0</v>
      </c>
      <c r="E430" s="41">
        <v>0.24617717164837211</v>
      </c>
      <c r="F430" s="457"/>
      <c r="G430" s="41">
        <v>0</v>
      </c>
      <c r="H430" s="42">
        <v>0</v>
      </c>
      <c r="I430" s="43">
        <f t="shared" si="63"/>
        <v>0.24617717164837211</v>
      </c>
    </row>
    <row r="431" spans="1:9" ht="15">
      <c r="A431" s="29" t="s">
        <v>15</v>
      </c>
      <c r="B431" s="44">
        <v>0.15091069704582652</v>
      </c>
      <c r="C431" s="44">
        <v>6.6938030888504821E-2</v>
      </c>
      <c r="D431" s="44">
        <v>8.1751272065668665E-2</v>
      </c>
      <c r="E431" s="44">
        <v>0</v>
      </c>
      <c r="F431" s="457"/>
      <c r="G431" s="44">
        <v>0</v>
      </c>
      <c r="H431" s="45">
        <v>0</v>
      </c>
      <c r="I431" s="40">
        <f t="shared" si="63"/>
        <v>0.29960000000000003</v>
      </c>
    </row>
    <row r="432" spans="1:9" ht="15">
      <c r="A432" s="28" t="s">
        <v>16</v>
      </c>
      <c r="B432" s="41">
        <v>63.915594142908986</v>
      </c>
      <c r="C432" s="41">
        <v>6.7283690996262804</v>
      </c>
      <c r="D432" s="41">
        <v>22.385811757464744</v>
      </c>
      <c r="E432" s="41">
        <v>0</v>
      </c>
      <c r="F432" s="457"/>
      <c r="G432" s="41">
        <v>0</v>
      </c>
      <c r="H432" s="42">
        <v>0</v>
      </c>
      <c r="I432" s="43">
        <f t="shared" si="63"/>
        <v>93.029775000000001</v>
      </c>
    </row>
    <row r="433" spans="1:9" ht="15">
      <c r="A433" s="29" t="s">
        <v>17</v>
      </c>
      <c r="B433" s="44">
        <v>2</v>
      </c>
      <c r="C433" s="44">
        <v>0</v>
      </c>
      <c r="D433" s="44">
        <v>0</v>
      </c>
      <c r="E433" s="44">
        <v>0</v>
      </c>
      <c r="F433" s="457"/>
      <c r="G433" s="44">
        <v>0</v>
      </c>
      <c r="H433" s="45">
        <v>0</v>
      </c>
      <c r="I433" s="40">
        <f t="shared" si="63"/>
        <v>2</v>
      </c>
    </row>
    <row r="434" spans="1:9" ht="15">
      <c r="A434" s="28" t="s">
        <v>18</v>
      </c>
      <c r="B434" s="41">
        <v>0</v>
      </c>
      <c r="C434" s="41">
        <v>0</v>
      </c>
      <c r="D434" s="41">
        <v>0</v>
      </c>
      <c r="E434" s="41">
        <v>0</v>
      </c>
      <c r="F434" s="457"/>
      <c r="G434" s="41">
        <v>0</v>
      </c>
      <c r="H434" s="42">
        <v>0</v>
      </c>
      <c r="I434" s="43">
        <f t="shared" si="63"/>
        <v>0</v>
      </c>
    </row>
    <row r="435" spans="1:9" ht="15">
      <c r="A435" s="29" t="s">
        <v>139</v>
      </c>
      <c r="B435" s="44">
        <v>3.9065709715872492</v>
      </c>
      <c r="C435" s="44">
        <v>3.1393495811562273</v>
      </c>
      <c r="D435" s="44">
        <v>1.4709207951823933</v>
      </c>
      <c r="E435" s="44">
        <v>0.48315865207413006</v>
      </c>
      <c r="F435" s="457"/>
      <c r="G435" s="44">
        <v>0</v>
      </c>
      <c r="H435" s="45">
        <v>0</v>
      </c>
      <c r="I435" s="40">
        <f t="shared" si="63"/>
        <v>8.9999999999999982</v>
      </c>
    </row>
    <row r="436" spans="1:9" ht="15">
      <c r="A436" s="28" t="s">
        <v>19</v>
      </c>
      <c r="B436" s="41">
        <v>0</v>
      </c>
      <c r="C436" s="41">
        <v>0</v>
      </c>
      <c r="D436" s="41">
        <v>0</v>
      </c>
      <c r="E436" s="41">
        <v>0</v>
      </c>
      <c r="F436" s="457"/>
      <c r="G436" s="41">
        <v>0</v>
      </c>
      <c r="H436" s="42">
        <v>0</v>
      </c>
      <c r="I436" s="43">
        <f t="shared" si="63"/>
        <v>0</v>
      </c>
    </row>
    <row r="437" spans="1:9" ht="15">
      <c r="A437" s="29" t="s">
        <v>20</v>
      </c>
      <c r="B437" s="44">
        <v>0</v>
      </c>
      <c r="C437" s="44">
        <v>0</v>
      </c>
      <c r="D437" s="44">
        <v>0</v>
      </c>
      <c r="E437" s="44">
        <v>0</v>
      </c>
      <c r="F437" s="457"/>
      <c r="G437" s="44">
        <v>0</v>
      </c>
      <c r="H437" s="45">
        <v>0</v>
      </c>
      <c r="I437" s="40">
        <f t="shared" si="63"/>
        <v>0</v>
      </c>
    </row>
    <row r="438" spans="1:9" ht="15">
      <c r="A438" s="28" t="s">
        <v>21</v>
      </c>
      <c r="B438" s="41">
        <v>3.7261905652467515</v>
      </c>
      <c r="C438" s="41">
        <v>4.3549108013026534E-2</v>
      </c>
      <c r="D438" s="41">
        <v>2.2302603267402219</v>
      </c>
      <c r="E438" s="41">
        <v>0</v>
      </c>
      <c r="F438" s="457"/>
      <c r="G438" s="41">
        <v>0</v>
      </c>
      <c r="H438" s="42">
        <v>0</v>
      </c>
      <c r="I438" s="43">
        <f t="shared" si="63"/>
        <v>6</v>
      </c>
    </row>
    <row r="439" spans="1:9" ht="15">
      <c r="A439" s="30" t="s">
        <v>56</v>
      </c>
      <c r="B439" s="44">
        <v>31.781310259511809</v>
      </c>
      <c r="C439" s="44">
        <v>2.1069914670968268</v>
      </c>
      <c r="D439" s="44">
        <v>24.111698273391365</v>
      </c>
      <c r="E439" s="44">
        <v>0</v>
      </c>
      <c r="F439" s="457"/>
      <c r="G439" s="44">
        <v>0</v>
      </c>
      <c r="H439" s="45">
        <v>0</v>
      </c>
      <c r="I439" s="40">
        <f t="shared" si="63"/>
        <v>58</v>
      </c>
    </row>
    <row r="440" spans="1:9" ht="15">
      <c r="A440" s="28" t="s">
        <v>22</v>
      </c>
      <c r="B440" s="41">
        <v>26</v>
      </c>
      <c r="C440" s="41">
        <v>0</v>
      </c>
      <c r="D440" s="41">
        <v>0</v>
      </c>
      <c r="E440" s="41">
        <v>0</v>
      </c>
      <c r="F440" s="457"/>
      <c r="G440" s="41">
        <v>0</v>
      </c>
      <c r="H440" s="42">
        <v>0</v>
      </c>
      <c r="I440" s="43">
        <f t="shared" si="63"/>
        <v>26</v>
      </c>
    </row>
    <row r="441" spans="1:9" ht="15">
      <c r="A441" s="30" t="s">
        <v>23</v>
      </c>
      <c r="B441" s="44">
        <v>0</v>
      </c>
      <c r="C441" s="44">
        <v>0</v>
      </c>
      <c r="D441" s="44">
        <v>0</v>
      </c>
      <c r="E441" s="44">
        <v>0</v>
      </c>
      <c r="F441" s="457"/>
      <c r="G441" s="44">
        <v>0</v>
      </c>
      <c r="H441" s="45">
        <v>0</v>
      </c>
      <c r="I441" s="40">
        <f t="shared" si="63"/>
        <v>0</v>
      </c>
    </row>
    <row r="442" spans="1:9" ht="15">
      <c r="A442" s="28" t="s">
        <v>24</v>
      </c>
      <c r="B442" s="41">
        <v>10.401694201804247</v>
      </c>
      <c r="C442" s="41">
        <v>2.5751139400100129E-2</v>
      </c>
      <c r="D442" s="41">
        <v>2.0753546587956553</v>
      </c>
      <c r="E442" s="41">
        <v>0</v>
      </c>
      <c r="F442" s="457"/>
      <c r="G442" s="41">
        <v>0</v>
      </c>
      <c r="H442" s="42">
        <v>0</v>
      </c>
      <c r="I442" s="43">
        <f t="shared" si="63"/>
        <v>12.502800000000002</v>
      </c>
    </row>
    <row r="443" spans="1:9" ht="15.75" thickBot="1">
      <c r="A443" s="30" t="s">
        <v>25</v>
      </c>
      <c r="B443" s="54">
        <v>16.729083488877112</v>
      </c>
      <c r="C443" s="54">
        <v>5.7088396724741322E-2</v>
      </c>
      <c r="D443" s="54">
        <v>61.751589078345525</v>
      </c>
      <c r="E443" s="54">
        <v>317.63823963251696</v>
      </c>
      <c r="F443" s="458"/>
      <c r="G443" s="44">
        <v>42.097316085865607</v>
      </c>
      <c r="H443" s="45">
        <v>0.15988331767004901</v>
      </c>
      <c r="I443" s="40">
        <f t="shared" si="63"/>
        <v>438.4332</v>
      </c>
    </row>
    <row r="444" spans="1:9" ht="15">
      <c r="A444" s="31" t="s">
        <v>26</v>
      </c>
      <c r="B444" s="46">
        <f>SUM(B423:B443)</f>
        <v>158.61135432698197</v>
      </c>
      <c r="C444" s="46">
        <f t="shared" ref="C444:I444" si="64">SUM(C423:C443)</f>
        <v>12.168036822905707</v>
      </c>
      <c r="D444" s="46">
        <f t="shared" si="64"/>
        <v>114.10738616198557</v>
      </c>
      <c r="E444" s="46">
        <f t="shared" si="64"/>
        <v>318.36757545623948</v>
      </c>
      <c r="F444" s="46">
        <f t="shared" si="64"/>
        <v>0</v>
      </c>
      <c r="G444" s="46">
        <f t="shared" si="64"/>
        <v>42.097316085865607</v>
      </c>
      <c r="H444" s="47">
        <f t="shared" si="64"/>
        <v>0.15988331767004901</v>
      </c>
      <c r="I444" s="48">
        <f t="shared" si="64"/>
        <v>645.51155217164842</v>
      </c>
    </row>
    <row r="445" spans="1:9" ht="15" thickBot="1">
      <c r="A445" s="32" t="s">
        <v>83</v>
      </c>
      <c r="B445" s="49">
        <f>B444/$I444</f>
        <v>0.24571419952652607</v>
      </c>
      <c r="C445" s="49">
        <f t="shared" ref="C445:I445" si="65">C444/$I444</f>
        <v>1.8850223178763649E-2</v>
      </c>
      <c r="D445" s="49">
        <f t="shared" si="65"/>
        <v>0.17677047882118027</v>
      </c>
      <c r="E445" s="49">
        <f t="shared" si="65"/>
        <v>0.49320197970923707</v>
      </c>
      <c r="F445" s="49">
        <f t="shared" si="65"/>
        <v>0</v>
      </c>
      <c r="G445" s="49">
        <f t="shared" si="65"/>
        <v>6.5215434091366167E-2</v>
      </c>
      <c r="H445" s="49">
        <f t="shared" si="65"/>
        <v>2.4768467292671215E-4</v>
      </c>
      <c r="I445" s="50">
        <f t="shared" si="65"/>
        <v>1</v>
      </c>
    </row>
    <row r="446" spans="1:9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9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6</v>
      </c>
      <c r="G449" s="393"/>
      <c r="H449" s="394"/>
      <c r="I449" s="40">
        <f>SUM(B449:H449)</f>
        <v>6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6">SUM(B450:H450)</f>
        <v>0</v>
      </c>
    </row>
    <row r="451" spans="1:9" ht="15">
      <c r="A451" s="29" t="s">
        <v>9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6"/>
        <v>0</v>
      </c>
    </row>
    <row r="452" spans="1:9" ht="15">
      <c r="A452" s="28" t="s">
        <v>10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6"/>
        <v>0</v>
      </c>
    </row>
    <row r="453" spans="1:9" ht="15">
      <c r="A453" s="29" t="s">
        <v>11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6"/>
        <v>0</v>
      </c>
    </row>
    <row r="454" spans="1:9" ht="15">
      <c r="A454" s="28" t="s">
        <v>12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6"/>
        <v>0</v>
      </c>
    </row>
    <row r="455" spans="1:9" ht="15">
      <c r="A455" s="29" t="s">
        <v>13</v>
      </c>
      <c r="B455" s="395"/>
      <c r="C455" s="400"/>
      <c r="D455" s="400"/>
      <c r="E455" s="396"/>
      <c r="F455" s="44">
        <v>0</v>
      </c>
      <c r="G455" s="395"/>
      <c r="H455" s="396"/>
      <c r="I455" s="40">
        <f t="shared" si="66"/>
        <v>0</v>
      </c>
    </row>
    <row r="456" spans="1:9" ht="15">
      <c r="A456" s="28" t="s">
        <v>14</v>
      </c>
      <c r="B456" s="395"/>
      <c r="C456" s="400"/>
      <c r="D456" s="400"/>
      <c r="E456" s="396"/>
      <c r="F456" s="41">
        <v>235.19190206202668</v>
      </c>
      <c r="G456" s="395"/>
      <c r="H456" s="396"/>
      <c r="I456" s="43">
        <f t="shared" si="66"/>
        <v>235.19190206202668</v>
      </c>
    </row>
    <row r="457" spans="1:9" ht="15">
      <c r="A457" s="29" t="s">
        <v>15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6"/>
        <v>0</v>
      </c>
    </row>
    <row r="458" spans="1:9" ht="15">
      <c r="A458" s="28" t="s">
        <v>16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6"/>
        <v>0</v>
      </c>
    </row>
    <row r="459" spans="1:9" ht="15">
      <c r="A459" s="29" t="s">
        <v>17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66"/>
        <v>0</v>
      </c>
    </row>
    <row r="460" spans="1:9" ht="15">
      <c r="A460" s="28" t="s">
        <v>18</v>
      </c>
      <c r="B460" s="395"/>
      <c r="C460" s="400"/>
      <c r="D460" s="400"/>
      <c r="E460" s="396"/>
      <c r="F460" s="41">
        <v>0</v>
      </c>
      <c r="G460" s="395"/>
      <c r="H460" s="396"/>
      <c r="I460" s="43">
        <f t="shared" si="66"/>
        <v>0</v>
      </c>
    </row>
    <row r="461" spans="1:9" ht="15">
      <c r="A461" s="29" t="s">
        <v>139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6"/>
        <v>0</v>
      </c>
    </row>
    <row r="462" spans="1:9" ht="15">
      <c r="A462" s="28" t="s">
        <v>19</v>
      </c>
      <c r="B462" s="395"/>
      <c r="C462" s="400"/>
      <c r="D462" s="400"/>
      <c r="E462" s="396"/>
      <c r="F462" s="41">
        <v>0</v>
      </c>
      <c r="G462" s="395"/>
      <c r="H462" s="396"/>
      <c r="I462" s="43">
        <f t="shared" si="66"/>
        <v>0</v>
      </c>
    </row>
    <row r="463" spans="1:9" ht="15">
      <c r="A463" s="29" t="s">
        <v>20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6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6"/>
        <v>0</v>
      </c>
    </row>
    <row r="465" spans="1:9" ht="15">
      <c r="A465" s="30" t="s">
        <v>56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6"/>
        <v>0</v>
      </c>
    </row>
    <row r="466" spans="1:9" ht="15">
      <c r="A466" s="28" t="s">
        <v>22</v>
      </c>
      <c r="B466" s="395"/>
      <c r="C466" s="400"/>
      <c r="D466" s="400"/>
      <c r="E466" s="396"/>
      <c r="F466" s="41">
        <v>0</v>
      </c>
      <c r="G466" s="395"/>
      <c r="H466" s="396"/>
      <c r="I466" s="43">
        <f t="shared" si="66"/>
        <v>0</v>
      </c>
    </row>
    <row r="467" spans="1:9" ht="15">
      <c r="A467" s="30" t="s">
        <v>23</v>
      </c>
      <c r="B467" s="395"/>
      <c r="C467" s="400"/>
      <c r="D467" s="400"/>
      <c r="E467" s="396"/>
      <c r="F467" s="44">
        <v>0</v>
      </c>
      <c r="G467" s="395"/>
      <c r="H467" s="396"/>
      <c r="I467" s="40">
        <f t="shared" si="66"/>
        <v>0</v>
      </c>
    </row>
    <row r="468" spans="1:9" ht="15">
      <c r="A468" s="28" t="s">
        <v>24</v>
      </c>
      <c r="B468" s="395"/>
      <c r="C468" s="400"/>
      <c r="D468" s="400"/>
      <c r="E468" s="396"/>
      <c r="F468" s="41">
        <v>0</v>
      </c>
      <c r="G468" s="395"/>
      <c r="H468" s="396"/>
      <c r="I468" s="43">
        <f t="shared" si="66"/>
        <v>0</v>
      </c>
    </row>
    <row r="469" spans="1:9" ht="15.75" thickBot="1">
      <c r="A469" s="30" t="s">
        <v>25</v>
      </c>
      <c r="B469" s="397"/>
      <c r="C469" s="401"/>
      <c r="D469" s="401"/>
      <c r="E469" s="398"/>
      <c r="F469" s="44">
        <v>1015.0452</v>
      </c>
      <c r="G469" s="397"/>
      <c r="H469" s="398"/>
      <c r="I469" s="40">
        <f t="shared" si="66"/>
        <v>1015.0452</v>
      </c>
    </row>
    <row r="470" spans="1:9" ht="15">
      <c r="A470" s="31" t="s">
        <v>26</v>
      </c>
      <c r="B470" s="46">
        <f>SUM(B449:B469)</f>
        <v>0</v>
      </c>
      <c r="C470" s="46">
        <f t="shared" ref="C470:I470" si="67">SUM(C449:C469)</f>
        <v>0</v>
      </c>
      <c r="D470" s="46">
        <f t="shared" si="67"/>
        <v>0</v>
      </c>
      <c r="E470" s="46">
        <f t="shared" si="67"/>
        <v>0</v>
      </c>
      <c r="F470" s="46">
        <f t="shared" si="67"/>
        <v>1256.2371020620267</v>
      </c>
      <c r="G470" s="46">
        <f t="shared" si="67"/>
        <v>0</v>
      </c>
      <c r="H470" s="46">
        <f t="shared" si="67"/>
        <v>0</v>
      </c>
      <c r="I470" s="48">
        <f t="shared" si="67"/>
        <v>1256.2371020620267</v>
      </c>
    </row>
    <row r="471" spans="1:9" ht="15" thickBot="1">
      <c r="A471" s="32" t="s">
        <v>83</v>
      </c>
      <c r="B471" s="49">
        <f>B470/$I470</f>
        <v>0</v>
      </c>
      <c r="C471" s="49">
        <f t="shared" ref="C471:I471" si="68">C470/$I470</f>
        <v>0</v>
      </c>
      <c r="D471" s="49">
        <f t="shared" si="68"/>
        <v>0</v>
      </c>
      <c r="E471" s="49">
        <f t="shared" si="68"/>
        <v>0</v>
      </c>
      <c r="F471" s="49">
        <f t="shared" si="68"/>
        <v>1</v>
      </c>
      <c r="G471" s="49">
        <f t="shared" si="68"/>
        <v>0</v>
      </c>
      <c r="H471" s="49">
        <f t="shared" si="68"/>
        <v>0</v>
      </c>
      <c r="I471" s="50">
        <f t="shared" si="68"/>
        <v>1</v>
      </c>
    </row>
    <row r="472" spans="1:9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9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9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9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9">SUM(B476:H476)</f>
        <v>0</v>
      </c>
    </row>
    <row r="477" spans="1:9" ht="15">
      <c r="A477" s="29" t="s">
        <v>9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9"/>
        <v>0</v>
      </c>
    </row>
    <row r="478" spans="1:9" ht="15">
      <c r="A478" s="28" t="s">
        <v>10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9"/>
        <v>0</v>
      </c>
    </row>
    <row r="479" spans="1:9" ht="15">
      <c r="A479" s="29" t="s">
        <v>11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9"/>
        <v>0</v>
      </c>
    </row>
    <row r="480" spans="1:9" ht="15">
      <c r="A480" s="28" t="s">
        <v>12</v>
      </c>
      <c r="B480" s="395"/>
      <c r="C480" s="400"/>
      <c r="D480" s="400"/>
      <c r="E480" s="396"/>
      <c r="F480" s="41">
        <v>6850.5937498053145</v>
      </c>
      <c r="G480" s="395"/>
      <c r="H480" s="396"/>
      <c r="I480" s="43">
        <f t="shared" si="69"/>
        <v>6850.5937498053145</v>
      </c>
    </row>
    <row r="481" spans="1:9" ht="15">
      <c r="A481" s="29" t="s">
        <v>13</v>
      </c>
      <c r="B481" s="395"/>
      <c r="C481" s="400"/>
      <c r="D481" s="400"/>
      <c r="E481" s="396"/>
      <c r="F481" s="44">
        <v>0</v>
      </c>
      <c r="G481" s="395"/>
      <c r="H481" s="396"/>
      <c r="I481" s="40">
        <f t="shared" si="69"/>
        <v>0</v>
      </c>
    </row>
    <row r="482" spans="1:9" ht="15">
      <c r="A482" s="28" t="s">
        <v>14</v>
      </c>
      <c r="B482" s="395"/>
      <c r="C482" s="400"/>
      <c r="D482" s="400"/>
      <c r="E482" s="396"/>
      <c r="F482" s="41">
        <v>11019.998342549035</v>
      </c>
      <c r="G482" s="395"/>
      <c r="H482" s="396"/>
      <c r="I482" s="43">
        <f t="shared" si="69"/>
        <v>11019.998342549035</v>
      </c>
    </row>
    <row r="483" spans="1:9" ht="15">
      <c r="A483" s="29" t="s">
        <v>15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9"/>
        <v>0</v>
      </c>
    </row>
    <row r="484" spans="1:9" ht="15">
      <c r="A484" s="28" t="s">
        <v>16</v>
      </c>
      <c r="B484" s="395"/>
      <c r="C484" s="400"/>
      <c r="D484" s="400"/>
      <c r="E484" s="396"/>
      <c r="F484" s="41">
        <v>0</v>
      </c>
      <c r="G484" s="395"/>
      <c r="H484" s="396"/>
      <c r="I484" s="43">
        <f t="shared" si="69"/>
        <v>0</v>
      </c>
    </row>
    <row r="485" spans="1:9" ht="15">
      <c r="A485" s="29" t="s">
        <v>17</v>
      </c>
      <c r="B485" s="395"/>
      <c r="C485" s="400"/>
      <c r="D485" s="400"/>
      <c r="E485" s="396"/>
      <c r="F485" s="44">
        <v>35.714502830636611</v>
      </c>
      <c r="G485" s="395"/>
      <c r="H485" s="396"/>
      <c r="I485" s="40">
        <f t="shared" si="69"/>
        <v>35.714502830636611</v>
      </c>
    </row>
    <row r="486" spans="1:9" ht="15">
      <c r="A486" s="28" t="s">
        <v>18</v>
      </c>
      <c r="B486" s="395"/>
      <c r="C486" s="400"/>
      <c r="D486" s="400"/>
      <c r="E486" s="396"/>
      <c r="F486" s="41">
        <v>0</v>
      </c>
      <c r="G486" s="395"/>
      <c r="H486" s="396"/>
      <c r="I486" s="43">
        <f t="shared" si="69"/>
        <v>0</v>
      </c>
    </row>
    <row r="487" spans="1:9" ht="15">
      <c r="A487" s="29" t="s">
        <v>139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9"/>
        <v>0</v>
      </c>
    </row>
    <row r="488" spans="1:9" ht="15">
      <c r="A488" s="28" t="s">
        <v>19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9"/>
        <v>0</v>
      </c>
    </row>
    <row r="489" spans="1:9" ht="15">
      <c r="A489" s="29" t="s">
        <v>20</v>
      </c>
      <c r="B489" s="395"/>
      <c r="C489" s="400"/>
      <c r="D489" s="400"/>
      <c r="E489" s="396"/>
      <c r="F489" s="44">
        <v>0</v>
      </c>
      <c r="G489" s="395"/>
      <c r="H489" s="396"/>
      <c r="I489" s="40">
        <f t="shared" si="69"/>
        <v>0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9"/>
        <v>0</v>
      </c>
    </row>
    <row r="491" spans="1:9" ht="15">
      <c r="A491" s="30" t="s">
        <v>56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9"/>
        <v>0</v>
      </c>
    </row>
    <row r="492" spans="1:9" ht="15">
      <c r="A492" s="28" t="s">
        <v>22</v>
      </c>
      <c r="B492" s="395"/>
      <c r="C492" s="400"/>
      <c r="D492" s="400"/>
      <c r="E492" s="396"/>
      <c r="F492" s="41">
        <v>30</v>
      </c>
      <c r="G492" s="395"/>
      <c r="H492" s="396"/>
      <c r="I492" s="43">
        <f t="shared" si="69"/>
        <v>30</v>
      </c>
    </row>
    <row r="493" spans="1:9" ht="15">
      <c r="A493" s="30" t="s">
        <v>23</v>
      </c>
      <c r="B493" s="395"/>
      <c r="C493" s="400"/>
      <c r="D493" s="400"/>
      <c r="E493" s="396"/>
      <c r="F493" s="44">
        <v>0</v>
      </c>
      <c r="G493" s="395"/>
      <c r="H493" s="396"/>
      <c r="I493" s="40">
        <f t="shared" si="69"/>
        <v>0</v>
      </c>
    </row>
    <row r="494" spans="1:9" ht="15">
      <c r="A494" s="28" t="s">
        <v>24</v>
      </c>
      <c r="B494" s="395"/>
      <c r="C494" s="400"/>
      <c r="D494" s="400"/>
      <c r="E494" s="396"/>
      <c r="F494" s="41">
        <v>0</v>
      </c>
      <c r="G494" s="395"/>
      <c r="H494" s="396"/>
      <c r="I494" s="43">
        <f t="shared" si="69"/>
        <v>0</v>
      </c>
    </row>
    <row r="495" spans="1:9" ht="15.75" thickBot="1">
      <c r="A495" s="30" t="s">
        <v>25</v>
      </c>
      <c r="B495" s="397"/>
      <c r="C495" s="401"/>
      <c r="D495" s="401"/>
      <c r="E495" s="398"/>
      <c r="F495" s="44">
        <v>326.41919999999999</v>
      </c>
      <c r="G495" s="397"/>
      <c r="H495" s="398"/>
      <c r="I495" s="40">
        <f t="shared" si="69"/>
        <v>326.41919999999999</v>
      </c>
    </row>
    <row r="496" spans="1:9" ht="15">
      <c r="A496" s="31" t="s">
        <v>26</v>
      </c>
      <c r="B496" s="46">
        <f>SUM(B475:B495)</f>
        <v>0</v>
      </c>
      <c r="C496" s="46">
        <f t="shared" ref="C496:I496" si="70">SUM(C475:C495)</f>
        <v>0</v>
      </c>
      <c r="D496" s="46">
        <f t="shared" si="70"/>
        <v>0</v>
      </c>
      <c r="E496" s="46">
        <f t="shared" si="70"/>
        <v>0</v>
      </c>
      <c r="F496" s="46">
        <f t="shared" si="70"/>
        <v>18262.725795184986</v>
      </c>
      <c r="G496" s="46">
        <f t="shared" si="70"/>
        <v>0</v>
      </c>
      <c r="H496" s="46">
        <f t="shared" si="70"/>
        <v>0</v>
      </c>
      <c r="I496" s="48">
        <f t="shared" si="70"/>
        <v>18262.725795184986</v>
      </c>
    </row>
    <row r="497" spans="1:9" ht="15" thickBot="1">
      <c r="A497" s="32" t="s">
        <v>83</v>
      </c>
      <c r="B497" s="49">
        <f>B496/$I496</f>
        <v>0</v>
      </c>
      <c r="C497" s="49">
        <f t="shared" ref="C497:I497" si="71">C496/$I496</f>
        <v>0</v>
      </c>
      <c r="D497" s="49">
        <f t="shared" si="71"/>
        <v>0</v>
      </c>
      <c r="E497" s="49">
        <f t="shared" si="71"/>
        <v>0</v>
      </c>
      <c r="F497" s="49">
        <f t="shared" si="71"/>
        <v>1</v>
      </c>
      <c r="G497" s="49">
        <f t="shared" si="71"/>
        <v>0</v>
      </c>
      <c r="H497" s="49">
        <f t="shared" si="71"/>
        <v>0</v>
      </c>
      <c r="I497" s="50">
        <f t="shared" si="71"/>
        <v>1</v>
      </c>
    </row>
    <row r="498" spans="1:9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9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9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9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2">SUM(B502:H502)</f>
        <v>0</v>
      </c>
    </row>
    <row r="503" spans="1:9" ht="15">
      <c r="A503" s="29" t="s">
        <v>9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2"/>
        <v>0</v>
      </c>
    </row>
    <row r="504" spans="1:9" ht="15">
      <c r="A504" s="28" t="s">
        <v>10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2"/>
        <v>0</v>
      </c>
    </row>
    <row r="505" spans="1:9" ht="15">
      <c r="A505" s="29" t="s">
        <v>11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2"/>
        <v>0</v>
      </c>
    </row>
    <row r="506" spans="1:9" ht="15">
      <c r="A506" s="28" t="s">
        <v>12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2"/>
        <v>0</v>
      </c>
    </row>
    <row r="507" spans="1:9" ht="15">
      <c r="A507" s="29" t="s">
        <v>13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2"/>
        <v>0</v>
      </c>
    </row>
    <row r="508" spans="1:9" ht="15">
      <c r="A508" s="28" t="s">
        <v>14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2"/>
        <v>0</v>
      </c>
    </row>
    <row r="509" spans="1:9" ht="15">
      <c r="A509" s="29" t="s">
        <v>15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2"/>
        <v>0</v>
      </c>
    </row>
    <row r="510" spans="1:9" ht="15">
      <c r="A510" s="28" t="s">
        <v>16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2"/>
        <v>0</v>
      </c>
    </row>
    <row r="511" spans="1:9" ht="15">
      <c r="A511" s="29" t="s">
        <v>17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72"/>
        <v>0</v>
      </c>
    </row>
    <row r="512" spans="1:9" ht="15">
      <c r="A512" s="28" t="s">
        <v>18</v>
      </c>
      <c r="B512" s="395"/>
      <c r="C512" s="400"/>
      <c r="D512" s="400"/>
      <c r="E512" s="396"/>
      <c r="F512" s="41">
        <v>0</v>
      </c>
      <c r="G512" s="395"/>
      <c r="H512" s="396"/>
      <c r="I512" s="43">
        <f t="shared" si="72"/>
        <v>0</v>
      </c>
    </row>
    <row r="513" spans="1:9" ht="15">
      <c r="A513" s="29" t="s">
        <v>139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2"/>
        <v>0</v>
      </c>
    </row>
    <row r="514" spans="1:9" ht="15">
      <c r="A514" s="28" t="s">
        <v>19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2"/>
        <v>0</v>
      </c>
    </row>
    <row r="515" spans="1:9" ht="15">
      <c r="A515" s="29" t="s">
        <v>20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2"/>
        <v>0</v>
      </c>
    </row>
    <row r="516" spans="1:9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2"/>
        <v>0</v>
      </c>
    </row>
    <row r="517" spans="1:9" ht="15">
      <c r="A517" s="30" t="s">
        <v>56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2"/>
        <v>0</v>
      </c>
    </row>
    <row r="518" spans="1:9" ht="15">
      <c r="A518" s="28" t="s">
        <v>22</v>
      </c>
      <c r="B518" s="395"/>
      <c r="C518" s="400"/>
      <c r="D518" s="400"/>
      <c r="E518" s="396"/>
      <c r="F518" s="41">
        <v>0</v>
      </c>
      <c r="G518" s="395"/>
      <c r="H518" s="396"/>
      <c r="I518" s="43">
        <f t="shared" si="72"/>
        <v>0</v>
      </c>
    </row>
    <row r="519" spans="1:9" ht="15">
      <c r="A519" s="30" t="s">
        <v>23</v>
      </c>
      <c r="B519" s="395"/>
      <c r="C519" s="400"/>
      <c r="D519" s="400"/>
      <c r="E519" s="396"/>
      <c r="F519" s="44">
        <v>0</v>
      </c>
      <c r="G519" s="395"/>
      <c r="H519" s="396"/>
      <c r="I519" s="40">
        <f t="shared" si="72"/>
        <v>0</v>
      </c>
    </row>
    <row r="520" spans="1:9" ht="15">
      <c r="A520" s="28" t="s">
        <v>24</v>
      </c>
      <c r="B520" s="395"/>
      <c r="C520" s="400"/>
      <c r="D520" s="400"/>
      <c r="E520" s="396"/>
      <c r="F520" s="41">
        <v>0</v>
      </c>
      <c r="G520" s="395"/>
      <c r="H520" s="396"/>
      <c r="I520" s="43">
        <f t="shared" si="72"/>
        <v>0</v>
      </c>
    </row>
    <row r="521" spans="1:9" ht="15.75" thickBot="1">
      <c r="A521" s="30" t="s">
        <v>25</v>
      </c>
      <c r="B521" s="397"/>
      <c r="C521" s="401"/>
      <c r="D521" s="401"/>
      <c r="E521" s="398"/>
      <c r="F521" s="44">
        <v>256.12920000000003</v>
      </c>
      <c r="G521" s="397"/>
      <c r="H521" s="398"/>
      <c r="I521" s="40">
        <f t="shared" si="72"/>
        <v>256.12920000000003</v>
      </c>
    </row>
    <row r="522" spans="1:9" ht="15">
      <c r="A522" s="31" t="s">
        <v>26</v>
      </c>
      <c r="B522" s="46">
        <f>SUM(B501:B521)</f>
        <v>0</v>
      </c>
      <c r="C522" s="46">
        <f t="shared" ref="C522:I522" si="73">SUM(C501:C521)</f>
        <v>0</v>
      </c>
      <c r="D522" s="46">
        <f t="shared" si="73"/>
        <v>0</v>
      </c>
      <c r="E522" s="46">
        <f t="shared" si="73"/>
        <v>0</v>
      </c>
      <c r="F522" s="46">
        <f t="shared" si="73"/>
        <v>256.12920000000003</v>
      </c>
      <c r="G522" s="46">
        <f t="shared" si="73"/>
        <v>0</v>
      </c>
      <c r="H522" s="46">
        <f t="shared" si="73"/>
        <v>0</v>
      </c>
      <c r="I522" s="48">
        <f t="shared" si="73"/>
        <v>256.12920000000003</v>
      </c>
    </row>
    <row r="523" spans="1:9" ht="15" thickBot="1">
      <c r="A523" s="32" t="s">
        <v>83</v>
      </c>
      <c r="B523" s="49">
        <f>B522/$I522</f>
        <v>0</v>
      </c>
      <c r="C523" s="49">
        <f t="shared" ref="C523:I523" si="74">C522/$I522</f>
        <v>0</v>
      </c>
      <c r="D523" s="49">
        <f t="shared" si="74"/>
        <v>0</v>
      </c>
      <c r="E523" s="49">
        <f t="shared" si="74"/>
        <v>0</v>
      </c>
      <c r="F523" s="49">
        <f t="shared" si="74"/>
        <v>1</v>
      </c>
      <c r="G523" s="49">
        <f t="shared" si="74"/>
        <v>0</v>
      </c>
      <c r="H523" s="49">
        <f t="shared" si="74"/>
        <v>0</v>
      </c>
      <c r="I523" s="50">
        <f t="shared" si="74"/>
        <v>1</v>
      </c>
    </row>
    <row r="524" spans="1:9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9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9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9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5">SUM(B528:H528)</f>
        <v>0</v>
      </c>
    </row>
    <row r="529" spans="1:9" ht="15">
      <c r="A529" s="29" t="s">
        <v>9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5"/>
        <v>0</v>
      </c>
    </row>
    <row r="530" spans="1:9" ht="15">
      <c r="A530" s="28" t="s">
        <v>10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5"/>
        <v>0</v>
      </c>
    </row>
    <row r="531" spans="1:9" ht="15">
      <c r="A531" s="29" t="s">
        <v>11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5"/>
        <v>0</v>
      </c>
    </row>
    <row r="532" spans="1:9" ht="15">
      <c r="A532" s="28" t="s">
        <v>12</v>
      </c>
      <c r="B532" s="395"/>
      <c r="C532" s="400"/>
      <c r="D532" s="400"/>
      <c r="E532" s="396"/>
      <c r="F532" s="41">
        <v>0.95000092486000387</v>
      </c>
      <c r="G532" s="395"/>
      <c r="H532" s="396"/>
      <c r="I532" s="43">
        <f t="shared" si="75"/>
        <v>0.95000092486000387</v>
      </c>
    </row>
    <row r="533" spans="1:9" ht="15">
      <c r="A533" s="29" t="s">
        <v>13</v>
      </c>
      <c r="B533" s="395"/>
      <c r="C533" s="400"/>
      <c r="D533" s="400"/>
      <c r="E533" s="396"/>
      <c r="F533" s="44">
        <v>0</v>
      </c>
      <c r="G533" s="395"/>
      <c r="H533" s="396"/>
      <c r="I533" s="40">
        <f t="shared" si="75"/>
        <v>0</v>
      </c>
    </row>
    <row r="534" spans="1:9" ht="15">
      <c r="A534" s="28" t="s">
        <v>14</v>
      </c>
      <c r="B534" s="395"/>
      <c r="C534" s="400"/>
      <c r="D534" s="400"/>
      <c r="E534" s="396"/>
      <c r="F534" s="41">
        <v>7.1088361459886702</v>
      </c>
      <c r="G534" s="395"/>
      <c r="H534" s="396"/>
      <c r="I534" s="43">
        <f t="shared" si="75"/>
        <v>7.1088361459886702</v>
      </c>
    </row>
    <row r="535" spans="1:9" ht="15">
      <c r="A535" s="29" t="s">
        <v>15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5"/>
        <v>0</v>
      </c>
    </row>
    <row r="536" spans="1:9" ht="15">
      <c r="A536" s="28" t="s">
        <v>16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5"/>
        <v>0</v>
      </c>
    </row>
    <row r="537" spans="1:9" ht="15">
      <c r="A537" s="29" t="s">
        <v>17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75"/>
        <v>0</v>
      </c>
    </row>
    <row r="538" spans="1:9" ht="15">
      <c r="A538" s="28" t="s">
        <v>18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5"/>
        <v>0</v>
      </c>
    </row>
    <row r="539" spans="1:9" ht="15">
      <c r="A539" s="29" t="s">
        <v>139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5"/>
        <v>0</v>
      </c>
    </row>
    <row r="540" spans="1:9" ht="15">
      <c r="A540" s="28" t="s">
        <v>19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5"/>
        <v>0</v>
      </c>
    </row>
    <row r="541" spans="1:9" ht="15">
      <c r="A541" s="29" t="s">
        <v>20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5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5"/>
        <v>0</v>
      </c>
    </row>
    <row r="543" spans="1:9" ht="15">
      <c r="A543" s="30" t="s">
        <v>56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5"/>
        <v>0</v>
      </c>
    </row>
    <row r="544" spans="1:9" ht="15">
      <c r="A544" s="28" t="s">
        <v>22</v>
      </c>
      <c r="B544" s="395"/>
      <c r="C544" s="400"/>
      <c r="D544" s="400"/>
      <c r="E544" s="396"/>
      <c r="F544" s="41">
        <v>0</v>
      </c>
      <c r="G544" s="395"/>
      <c r="H544" s="396"/>
      <c r="I544" s="43">
        <f t="shared" si="75"/>
        <v>0</v>
      </c>
    </row>
    <row r="545" spans="1:9" ht="15">
      <c r="A545" s="30" t="s">
        <v>23</v>
      </c>
      <c r="B545" s="395"/>
      <c r="C545" s="400"/>
      <c r="D545" s="400"/>
      <c r="E545" s="396"/>
      <c r="F545" s="44">
        <v>0</v>
      </c>
      <c r="G545" s="395"/>
      <c r="H545" s="396"/>
      <c r="I545" s="40">
        <f t="shared" si="75"/>
        <v>0</v>
      </c>
    </row>
    <row r="546" spans="1:9" ht="15">
      <c r="A546" s="28" t="s">
        <v>24</v>
      </c>
      <c r="B546" s="395"/>
      <c r="C546" s="400"/>
      <c r="D546" s="400"/>
      <c r="E546" s="396"/>
      <c r="F546" s="41">
        <v>0</v>
      </c>
      <c r="G546" s="395"/>
      <c r="H546" s="396"/>
      <c r="I546" s="43">
        <f t="shared" si="75"/>
        <v>0</v>
      </c>
    </row>
    <row r="547" spans="1:9" ht="15.75" thickBot="1">
      <c r="A547" s="30" t="s">
        <v>25</v>
      </c>
      <c r="B547" s="397"/>
      <c r="C547" s="401"/>
      <c r="D547" s="401"/>
      <c r="E547" s="398"/>
      <c r="F547" s="44">
        <v>0</v>
      </c>
      <c r="G547" s="397"/>
      <c r="H547" s="398"/>
      <c r="I547" s="40">
        <f t="shared" si="75"/>
        <v>0</v>
      </c>
    </row>
    <row r="548" spans="1:9" ht="15">
      <c r="A548" s="31" t="s">
        <v>26</v>
      </c>
      <c r="B548" s="46">
        <f>SUM(B527:B547)</f>
        <v>0</v>
      </c>
      <c r="C548" s="46">
        <f t="shared" ref="C548:I548" si="76">SUM(C527:C547)</f>
        <v>0</v>
      </c>
      <c r="D548" s="46">
        <f t="shared" si="76"/>
        <v>0</v>
      </c>
      <c r="E548" s="46">
        <f t="shared" si="76"/>
        <v>0</v>
      </c>
      <c r="F548" s="46">
        <f t="shared" si="76"/>
        <v>8.058837070848675</v>
      </c>
      <c r="G548" s="46">
        <f t="shared" si="76"/>
        <v>0</v>
      </c>
      <c r="H548" s="46">
        <f t="shared" si="76"/>
        <v>0</v>
      </c>
      <c r="I548" s="48">
        <f t="shared" si="76"/>
        <v>8.058837070848675</v>
      </c>
    </row>
    <row r="549" spans="1:9" ht="15" thickBot="1">
      <c r="A549" s="32" t="s">
        <v>83</v>
      </c>
      <c r="B549" s="49">
        <f>B548/$I548</f>
        <v>0</v>
      </c>
      <c r="C549" s="49">
        <f t="shared" ref="C549:I549" si="77">C548/$I548</f>
        <v>0</v>
      </c>
      <c r="D549" s="49">
        <f t="shared" si="77"/>
        <v>0</v>
      </c>
      <c r="E549" s="49">
        <f t="shared" si="77"/>
        <v>0</v>
      </c>
      <c r="F549" s="49">
        <f t="shared" si="77"/>
        <v>1</v>
      </c>
      <c r="G549" s="49">
        <f t="shared" si="77"/>
        <v>0</v>
      </c>
      <c r="H549" s="49">
        <f t="shared" si="77"/>
        <v>0</v>
      </c>
      <c r="I549" s="50">
        <f t="shared" si="77"/>
        <v>1</v>
      </c>
    </row>
    <row r="550" spans="1:9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9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9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9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8">SUM(B554:H554)</f>
        <v>0</v>
      </c>
    </row>
    <row r="555" spans="1:9" ht="15">
      <c r="A555" s="29" t="s">
        <v>9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8"/>
        <v>0</v>
      </c>
    </row>
    <row r="556" spans="1:9" ht="15">
      <c r="A556" s="28" t="s">
        <v>10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8"/>
        <v>0</v>
      </c>
    </row>
    <row r="557" spans="1:9" ht="15">
      <c r="A557" s="29" t="s">
        <v>11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8"/>
        <v>0</v>
      </c>
    </row>
    <row r="558" spans="1:9" ht="15">
      <c r="A558" s="28" t="s">
        <v>12</v>
      </c>
      <c r="B558" s="395"/>
      <c r="C558" s="400"/>
      <c r="D558" s="400"/>
      <c r="E558" s="396"/>
      <c r="F558" s="41">
        <v>8.5636852264227787</v>
      </c>
      <c r="G558" s="395"/>
      <c r="H558" s="396"/>
      <c r="I558" s="43">
        <f t="shared" si="78"/>
        <v>8.5636852264227787</v>
      </c>
    </row>
    <row r="559" spans="1:9" ht="15">
      <c r="A559" s="29" t="s">
        <v>13</v>
      </c>
      <c r="B559" s="395"/>
      <c r="C559" s="400"/>
      <c r="D559" s="400"/>
      <c r="E559" s="396"/>
      <c r="F559" s="44">
        <v>1153</v>
      </c>
      <c r="G559" s="395"/>
      <c r="H559" s="396"/>
      <c r="I559" s="40">
        <f t="shared" si="78"/>
        <v>1153</v>
      </c>
    </row>
    <row r="560" spans="1:9" ht="15">
      <c r="A560" s="28" t="s">
        <v>14</v>
      </c>
      <c r="B560" s="395"/>
      <c r="C560" s="400"/>
      <c r="D560" s="400"/>
      <c r="E560" s="396"/>
      <c r="F560" s="41">
        <v>0</v>
      </c>
      <c r="G560" s="395"/>
      <c r="H560" s="396"/>
      <c r="I560" s="43">
        <f t="shared" si="78"/>
        <v>0</v>
      </c>
    </row>
    <row r="561" spans="1:9" ht="15">
      <c r="A561" s="29" t="s">
        <v>15</v>
      </c>
      <c r="B561" s="395"/>
      <c r="C561" s="400"/>
      <c r="D561" s="400"/>
      <c r="E561" s="396"/>
      <c r="F561" s="44">
        <v>0</v>
      </c>
      <c r="G561" s="395"/>
      <c r="H561" s="396"/>
      <c r="I561" s="40">
        <f t="shared" si="78"/>
        <v>0</v>
      </c>
    </row>
    <row r="562" spans="1:9" ht="15">
      <c r="A562" s="28" t="s">
        <v>16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8"/>
        <v>0</v>
      </c>
    </row>
    <row r="563" spans="1:9" ht="15">
      <c r="A563" s="29" t="s">
        <v>17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78"/>
        <v>0</v>
      </c>
    </row>
    <row r="564" spans="1:9" ht="15">
      <c r="A564" s="28" t="s">
        <v>18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8"/>
        <v>0</v>
      </c>
    </row>
    <row r="565" spans="1:9" ht="15">
      <c r="A565" s="29" t="s">
        <v>139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8"/>
        <v>0</v>
      </c>
    </row>
    <row r="566" spans="1:9" ht="15">
      <c r="A566" s="28" t="s">
        <v>19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8"/>
        <v>0</v>
      </c>
    </row>
    <row r="567" spans="1:9" ht="15">
      <c r="A567" s="29" t="s">
        <v>20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8"/>
        <v>0</v>
      </c>
    </row>
    <row r="568" spans="1:9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8"/>
        <v>0</v>
      </c>
    </row>
    <row r="569" spans="1:9" ht="15">
      <c r="A569" s="30" t="s">
        <v>56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8"/>
        <v>0</v>
      </c>
    </row>
    <row r="570" spans="1:9" ht="15">
      <c r="A570" s="28" t="s">
        <v>22</v>
      </c>
      <c r="B570" s="395"/>
      <c r="C570" s="400"/>
      <c r="D570" s="400"/>
      <c r="E570" s="396"/>
      <c r="F570" s="41">
        <v>0</v>
      </c>
      <c r="G570" s="395"/>
      <c r="H570" s="396"/>
      <c r="I570" s="43">
        <f t="shared" si="78"/>
        <v>0</v>
      </c>
    </row>
    <row r="571" spans="1:9" ht="15">
      <c r="A571" s="30" t="s">
        <v>23</v>
      </c>
      <c r="B571" s="395"/>
      <c r="C571" s="400"/>
      <c r="D571" s="400"/>
      <c r="E571" s="396"/>
      <c r="F571" s="44">
        <v>0</v>
      </c>
      <c r="G571" s="395"/>
      <c r="H571" s="396"/>
      <c r="I571" s="40">
        <f t="shared" si="78"/>
        <v>0</v>
      </c>
    </row>
    <row r="572" spans="1:9" ht="15">
      <c r="A572" s="28" t="s">
        <v>24</v>
      </c>
      <c r="B572" s="395"/>
      <c r="C572" s="400"/>
      <c r="D572" s="400"/>
      <c r="E572" s="396"/>
      <c r="F572" s="41">
        <v>0</v>
      </c>
      <c r="G572" s="395"/>
      <c r="H572" s="396"/>
      <c r="I572" s="43">
        <f t="shared" si="78"/>
        <v>0</v>
      </c>
    </row>
    <row r="573" spans="1:9" ht="15.75" thickBot="1">
      <c r="A573" s="30" t="s">
        <v>25</v>
      </c>
      <c r="B573" s="397"/>
      <c r="C573" s="401"/>
      <c r="D573" s="401"/>
      <c r="E573" s="398"/>
      <c r="F573" s="44">
        <v>0</v>
      </c>
      <c r="G573" s="397"/>
      <c r="H573" s="398"/>
      <c r="I573" s="40">
        <f t="shared" si="78"/>
        <v>0</v>
      </c>
    </row>
    <row r="574" spans="1:9" ht="15">
      <c r="A574" s="35" t="s">
        <v>26</v>
      </c>
      <c r="B574" s="46">
        <f>SUM(B553:B573)</f>
        <v>0</v>
      </c>
      <c r="C574" s="46">
        <f t="shared" ref="C574:I574" si="79">SUM(C553:C573)</f>
        <v>0</v>
      </c>
      <c r="D574" s="46">
        <f t="shared" si="79"/>
        <v>0</v>
      </c>
      <c r="E574" s="46">
        <f t="shared" si="79"/>
        <v>0</v>
      </c>
      <c r="F574" s="46">
        <f t="shared" si="79"/>
        <v>1161.5636852264229</v>
      </c>
      <c r="G574" s="46">
        <f t="shared" si="79"/>
        <v>0</v>
      </c>
      <c r="H574" s="46">
        <f t="shared" si="79"/>
        <v>0</v>
      </c>
      <c r="I574" s="48">
        <f t="shared" si="79"/>
        <v>1161.5636852264229</v>
      </c>
    </row>
    <row r="575" spans="1:9" ht="15" thickBot="1">
      <c r="A575" s="32" t="s">
        <v>83</v>
      </c>
      <c r="B575" s="49">
        <f>B574/$I574</f>
        <v>0</v>
      </c>
      <c r="C575" s="49">
        <f t="shared" ref="C575:I575" si="80">C574/$I574</f>
        <v>0</v>
      </c>
      <c r="D575" s="49">
        <f t="shared" si="80"/>
        <v>0</v>
      </c>
      <c r="E575" s="49">
        <f t="shared" si="80"/>
        <v>0</v>
      </c>
      <c r="F575" s="49">
        <f t="shared" si="80"/>
        <v>1</v>
      </c>
      <c r="G575" s="49">
        <f t="shared" si="80"/>
        <v>0</v>
      </c>
      <c r="H575" s="49">
        <f t="shared" si="80"/>
        <v>0</v>
      </c>
      <c r="I575" s="50">
        <f t="shared" si="80"/>
        <v>1</v>
      </c>
    </row>
    <row r="576" spans="1:9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3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31.914917415810713</v>
      </c>
      <c r="C579" s="38">
        <v>0</v>
      </c>
      <c r="D579" s="38">
        <v>6.085082584189287</v>
      </c>
      <c r="E579" s="38">
        <v>0</v>
      </c>
      <c r="F579" s="456"/>
      <c r="G579" s="38">
        <v>0</v>
      </c>
      <c r="H579" s="39">
        <v>0</v>
      </c>
      <c r="I579" s="40">
        <f>SUM(B579:H579)</f>
        <v>38</v>
      </c>
    </row>
    <row r="580" spans="1:9" ht="15">
      <c r="A580" s="28" t="s">
        <v>8</v>
      </c>
      <c r="B580" s="41">
        <v>2.2924270770395498</v>
      </c>
      <c r="C580" s="41">
        <v>0</v>
      </c>
      <c r="D580" s="41">
        <v>0.70757292296045005</v>
      </c>
      <c r="E580" s="41">
        <v>0</v>
      </c>
      <c r="F580" s="457"/>
      <c r="G580" s="41">
        <v>0</v>
      </c>
      <c r="H580" s="42">
        <v>0</v>
      </c>
      <c r="I580" s="43">
        <f t="shared" ref="I580:I599" si="81">SUM(B580:H580)</f>
        <v>3</v>
      </c>
    </row>
    <row r="581" spans="1:9" ht="15">
      <c r="A581" s="29" t="s">
        <v>9</v>
      </c>
      <c r="B581" s="44">
        <v>10.458528966936671</v>
      </c>
      <c r="C581" s="44">
        <v>0</v>
      </c>
      <c r="D581" s="44">
        <v>2.5414710330633299</v>
      </c>
      <c r="E581" s="44">
        <v>0</v>
      </c>
      <c r="F581" s="457"/>
      <c r="G581" s="44">
        <v>0</v>
      </c>
      <c r="H581" s="45">
        <v>0</v>
      </c>
      <c r="I581" s="40">
        <f t="shared" si="81"/>
        <v>13</v>
      </c>
    </row>
    <row r="582" spans="1:9" ht="15">
      <c r="A582" s="28" t="s">
        <v>10</v>
      </c>
      <c r="B582" s="41">
        <v>25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81"/>
        <v>25</v>
      </c>
    </row>
    <row r="583" spans="1:9" ht="15">
      <c r="A583" s="29" t="s">
        <v>11</v>
      </c>
      <c r="B583" s="44">
        <v>0</v>
      </c>
      <c r="C583" s="44">
        <v>0</v>
      </c>
      <c r="D583" s="44">
        <v>0</v>
      </c>
      <c r="E583" s="44">
        <v>0</v>
      </c>
      <c r="F583" s="457"/>
      <c r="G583" s="44">
        <v>0</v>
      </c>
      <c r="H583" s="45">
        <v>0</v>
      </c>
      <c r="I583" s="40">
        <f t="shared" si="81"/>
        <v>0</v>
      </c>
    </row>
    <row r="584" spans="1:9" ht="15">
      <c r="A584" s="28" t="s">
        <v>12</v>
      </c>
      <c r="B584" s="41">
        <v>0</v>
      </c>
      <c r="C584" s="41">
        <v>0</v>
      </c>
      <c r="D584" s="41">
        <v>4.3960777376376603E-2</v>
      </c>
      <c r="E584" s="41">
        <v>1.2853036258482755</v>
      </c>
      <c r="F584" s="457"/>
      <c r="G584" s="41">
        <v>0</v>
      </c>
      <c r="H584" s="42">
        <v>0</v>
      </c>
      <c r="I584" s="43">
        <f t="shared" si="81"/>
        <v>1.3292644032246521</v>
      </c>
    </row>
    <row r="585" spans="1:9" ht="15">
      <c r="A585" s="29" t="s">
        <v>13</v>
      </c>
      <c r="B585" s="44">
        <v>0</v>
      </c>
      <c r="C585" s="44">
        <v>0</v>
      </c>
      <c r="D585" s="44">
        <v>0</v>
      </c>
      <c r="E585" s="44">
        <v>57</v>
      </c>
      <c r="F585" s="457"/>
      <c r="G585" s="44">
        <v>0</v>
      </c>
      <c r="H585" s="45">
        <v>0</v>
      </c>
      <c r="I585" s="40">
        <f t="shared" si="81"/>
        <v>57</v>
      </c>
    </row>
    <row r="586" spans="1:9" ht="15">
      <c r="A586" s="28" t="s">
        <v>14</v>
      </c>
      <c r="B586" s="41">
        <v>0</v>
      </c>
      <c r="C586" s="41">
        <v>0</v>
      </c>
      <c r="D586" s="41">
        <v>0.159191610269909</v>
      </c>
      <c r="E586" s="41">
        <v>74.26044336628749</v>
      </c>
      <c r="F586" s="457"/>
      <c r="G586" s="41">
        <v>0</v>
      </c>
      <c r="H586" s="42">
        <v>0</v>
      </c>
      <c r="I586" s="43">
        <f t="shared" si="81"/>
        <v>74.419634976557404</v>
      </c>
    </row>
    <row r="587" spans="1:9" ht="15">
      <c r="A587" s="29" t="s">
        <v>15</v>
      </c>
      <c r="B587" s="44">
        <v>1017.1382588320851</v>
      </c>
      <c r="C587" s="44">
        <v>15.435932470602298</v>
      </c>
      <c r="D587" s="44">
        <v>18.251408697312389</v>
      </c>
      <c r="E587" s="44">
        <v>0</v>
      </c>
      <c r="F587" s="457"/>
      <c r="G587" s="44">
        <v>0</v>
      </c>
      <c r="H587" s="45">
        <v>0</v>
      </c>
      <c r="I587" s="40">
        <f t="shared" si="81"/>
        <v>1050.8255999999997</v>
      </c>
    </row>
    <row r="588" spans="1:9" ht="15">
      <c r="A588" s="28" t="s">
        <v>16</v>
      </c>
      <c r="B588" s="41">
        <v>1066.0099709733759</v>
      </c>
      <c r="C588" s="41">
        <v>129.12024347452183</v>
      </c>
      <c r="D588" s="41">
        <v>27.841154847501262</v>
      </c>
      <c r="E588" s="41">
        <v>62.093680704601169</v>
      </c>
      <c r="F588" s="457"/>
      <c r="G588" s="41">
        <v>0</v>
      </c>
      <c r="H588" s="42">
        <v>0</v>
      </c>
      <c r="I588" s="43">
        <f t="shared" si="81"/>
        <v>1285.0650500000002</v>
      </c>
    </row>
    <row r="589" spans="1:9" ht="15">
      <c r="A589" s="29" t="s">
        <v>17</v>
      </c>
      <c r="B589" s="44">
        <v>149.61262380680884</v>
      </c>
      <c r="C589" s="44">
        <v>0.81064528722758455</v>
      </c>
      <c r="D589" s="44">
        <v>18.988297107503676</v>
      </c>
      <c r="E589" s="44">
        <v>2.5884337984599162</v>
      </c>
      <c r="F589" s="457"/>
      <c r="G589" s="44">
        <v>0</v>
      </c>
      <c r="H589" s="45">
        <v>0</v>
      </c>
      <c r="I589" s="40">
        <f t="shared" si="81"/>
        <v>172</v>
      </c>
    </row>
    <row r="590" spans="1:9" ht="15">
      <c r="A590" s="28" t="s">
        <v>18</v>
      </c>
      <c r="B590" s="41">
        <v>0</v>
      </c>
      <c r="C590" s="41">
        <v>0</v>
      </c>
      <c r="D590" s="41">
        <v>0</v>
      </c>
      <c r="E590" s="41">
        <v>0</v>
      </c>
      <c r="F590" s="457"/>
      <c r="G590" s="41">
        <v>0</v>
      </c>
      <c r="H590" s="42">
        <v>0</v>
      </c>
      <c r="I590" s="43">
        <f t="shared" si="81"/>
        <v>0</v>
      </c>
    </row>
    <row r="591" spans="1:9" ht="15">
      <c r="A591" s="29" t="s">
        <v>139</v>
      </c>
      <c r="B591" s="44">
        <v>1932.8800803905947</v>
      </c>
      <c r="C591" s="44">
        <v>304.59635493381592</v>
      </c>
      <c r="D591" s="44">
        <v>59.405791784011384</v>
      </c>
      <c r="E591" s="44">
        <v>46.777274548838335</v>
      </c>
      <c r="F591" s="457"/>
      <c r="G591" s="44">
        <v>0</v>
      </c>
      <c r="H591" s="45">
        <v>0</v>
      </c>
      <c r="I591" s="40">
        <f t="shared" si="81"/>
        <v>2343.6595016572601</v>
      </c>
    </row>
    <row r="592" spans="1:9" ht="15">
      <c r="A592" s="28" t="s">
        <v>19</v>
      </c>
      <c r="B592" s="41">
        <v>0</v>
      </c>
      <c r="C592" s="41">
        <v>0</v>
      </c>
      <c r="D592" s="41">
        <v>0</v>
      </c>
      <c r="E592" s="41">
        <v>0</v>
      </c>
      <c r="F592" s="457"/>
      <c r="G592" s="41">
        <v>0</v>
      </c>
      <c r="H592" s="42">
        <v>0</v>
      </c>
      <c r="I592" s="43">
        <f t="shared" si="81"/>
        <v>0</v>
      </c>
    </row>
    <row r="593" spans="1:9" ht="15">
      <c r="A593" s="29" t="s">
        <v>20</v>
      </c>
      <c r="B593" s="44">
        <v>0</v>
      </c>
      <c r="C593" s="44">
        <v>0</v>
      </c>
      <c r="D593" s="44">
        <v>0</v>
      </c>
      <c r="E593" s="44">
        <v>0</v>
      </c>
      <c r="F593" s="457"/>
      <c r="G593" s="44">
        <v>0</v>
      </c>
      <c r="H593" s="45">
        <v>0</v>
      </c>
      <c r="I593" s="40">
        <f t="shared" si="81"/>
        <v>0</v>
      </c>
    </row>
    <row r="594" spans="1:9" ht="15">
      <c r="A594" s="28" t="s">
        <v>21</v>
      </c>
      <c r="B594" s="41">
        <v>59.893394223260429</v>
      </c>
      <c r="C594" s="41">
        <v>0</v>
      </c>
      <c r="D594" s="41">
        <v>1.1066057767395603</v>
      </c>
      <c r="E594" s="41">
        <v>0</v>
      </c>
      <c r="F594" s="457"/>
      <c r="G594" s="41">
        <v>0</v>
      </c>
      <c r="H594" s="42">
        <v>0</v>
      </c>
      <c r="I594" s="43">
        <f t="shared" si="81"/>
        <v>60.999999999999993</v>
      </c>
    </row>
    <row r="595" spans="1:9" ht="15">
      <c r="A595" s="30" t="s">
        <v>56</v>
      </c>
      <c r="B595" s="44">
        <v>101.03835571627152</v>
      </c>
      <c r="C595" s="44">
        <v>0</v>
      </c>
      <c r="D595" s="44">
        <v>17.961644283728475</v>
      </c>
      <c r="E595" s="44">
        <v>0</v>
      </c>
      <c r="F595" s="457"/>
      <c r="G595" s="44">
        <v>0</v>
      </c>
      <c r="H595" s="45">
        <v>0</v>
      </c>
      <c r="I595" s="40">
        <f t="shared" si="81"/>
        <v>119</v>
      </c>
    </row>
    <row r="596" spans="1:9" ht="15">
      <c r="A596" s="28" t="s">
        <v>22</v>
      </c>
      <c r="B596" s="41">
        <v>38.946131726996406</v>
      </c>
      <c r="C596" s="41">
        <v>0</v>
      </c>
      <c r="D596" s="41">
        <v>2.4021669559035717</v>
      </c>
      <c r="E596" s="41">
        <v>0</v>
      </c>
      <c r="F596" s="457"/>
      <c r="G596" s="41">
        <v>0</v>
      </c>
      <c r="H596" s="42">
        <v>0</v>
      </c>
      <c r="I596" s="43">
        <f t="shared" si="81"/>
        <v>41.34829868289998</v>
      </c>
    </row>
    <row r="597" spans="1:9" ht="15">
      <c r="A597" s="30" t="s">
        <v>23</v>
      </c>
      <c r="B597" s="44">
        <v>146.41223184286261</v>
      </c>
      <c r="C597" s="44">
        <v>0</v>
      </c>
      <c r="D597" s="44">
        <v>0</v>
      </c>
      <c r="E597" s="44">
        <v>0</v>
      </c>
      <c r="F597" s="457"/>
      <c r="G597" s="44">
        <v>0</v>
      </c>
      <c r="H597" s="45">
        <v>0</v>
      </c>
      <c r="I597" s="40">
        <f t="shared" si="81"/>
        <v>146.41223184286261</v>
      </c>
    </row>
    <row r="598" spans="1:9" ht="15">
      <c r="A598" s="28" t="s">
        <v>24</v>
      </c>
      <c r="B598" s="41">
        <v>148.26562241252779</v>
      </c>
      <c r="C598" s="41">
        <v>0.93997758747221427</v>
      </c>
      <c r="D598" s="41">
        <v>0</v>
      </c>
      <c r="E598" s="41">
        <v>0</v>
      </c>
      <c r="F598" s="457"/>
      <c r="G598" s="41">
        <v>0</v>
      </c>
      <c r="H598" s="42">
        <v>0</v>
      </c>
      <c r="I598" s="43">
        <f t="shared" si="81"/>
        <v>149.2056</v>
      </c>
    </row>
    <row r="599" spans="1:9" ht="15.75" thickBot="1">
      <c r="A599" s="30" t="s">
        <v>25</v>
      </c>
      <c r="B599" s="44">
        <v>1243.4449634825196</v>
      </c>
      <c r="C599" s="44">
        <v>0</v>
      </c>
      <c r="D599" s="44">
        <v>2742.4546409984464</v>
      </c>
      <c r="E599" s="44">
        <v>604.33666654619913</v>
      </c>
      <c r="F599" s="458"/>
      <c r="G599" s="44">
        <v>1878.8921912417838</v>
      </c>
      <c r="H599" s="45">
        <v>0.48913773105086522</v>
      </c>
      <c r="I599" s="40">
        <f t="shared" si="81"/>
        <v>6469.6175999999996</v>
      </c>
    </row>
    <row r="600" spans="1:9" ht="15">
      <c r="A600" s="31" t="s">
        <v>26</v>
      </c>
      <c r="B600" s="46">
        <f>SUM(B579:B599)</f>
        <v>5973.3075068670896</v>
      </c>
      <c r="C600" s="46">
        <f t="shared" ref="C600:I600" si="82">SUM(C579:C599)</f>
        <v>450.90315375363986</v>
      </c>
      <c r="D600" s="46">
        <f t="shared" si="82"/>
        <v>2897.948989379006</v>
      </c>
      <c r="E600" s="46">
        <f t="shared" si="82"/>
        <v>848.34180259023435</v>
      </c>
      <c r="F600" s="46">
        <f t="shared" si="82"/>
        <v>0</v>
      </c>
      <c r="G600" s="46">
        <f t="shared" si="82"/>
        <v>1878.8921912417838</v>
      </c>
      <c r="H600" s="47">
        <f t="shared" si="82"/>
        <v>0.48913773105086522</v>
      </c>
      <c r="I600" s="48">
        <f t="shared" si="82"/>
        <v>12049.882781562805</v>
      </c>
    </row>
    <row r="601" spans="1:9" ht="15" thickBot="1">
      <c r="A601" s="32" t="s">
        <v>83</v>
      </c>
      <c r="B601" s="49">
        <f>B600/$I600</f>
        <v>0.49571498869737418</v>
      </c>
      <c r="C601" s="49">
        <f t="shared" ref="C601:I601" si="83">C600/$I600</f>
        <v>3.7419712865884011E-2</v>
      </c>
      <c r="D601" s="49">
        <f t="shared" si="83"/>
        <v>0.24049603153095217</v>
      </c>
      <c r="E601" s="49">
        <f t="shared" si="83"/>
        <v>7.0402494195898641E-2</v>
      </c>
      <c r="F601" s="49">
        <f t="shared" si="83"/>
        <v>0</v>
      </c>
      <c r="G601" s="49">
        <f t="shared" si="83"/>
        <v>0.15592617997219238</v>
      </c>
      <c r="H601" s="49">
        <f t="shared" si="83"/>
        <v>4.0592737698600808E-5</v>
      </c>
      <c r="I601" s="50">
        <f t="shared" si="83"/>
        <v>1</v>
      </c>
    </row>
    <row r="602" spans="1:9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9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9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9" ht="15">
      <c r="A605" s="27" t="s">
        <v>7</v>
      </c>
      <c r="B605" s="38">
        <v>53.351999999999997</v>
      </c>
      <c r="C605" s="38">
        <v>0</v>
      </c>
      <c r="D605" s="38">
        <v>3.6480000000000001</v>
      </c>
      <c r="E605" s="38">
        <v>0</v>
      </c>
      <c r="F605" s="456"/>
      <c r="G605" s="38">
        <v>0</v>
      </c>
      <c r="H605" s="39">
        <v>0</v>
      </c>
      <c r="I605" s="40">
        <f>SUM(B605:H605)</f>
        <v>57</v>
      </c>
    </row>
    <row r="606" spans="1:9" ht="15">
      <c r="A606" s="28" t="s">
        <v>8</v>
      </c>
      <c r="B606" s="41">
        <v>11.231999999999999</v>
      </c>
      <c r="C606" s="41">
        <v>0</v>
      </c>
      <c r="D606" s="41">
        <v>0.76800000000000002</v>
      </c>
      <c r="E606" s="41">
        <v>0</v>
      </c>
      <c r="F606" s="457"/>
      <c r="G606" s="41">
        <v>0</v>
      </c>
      <c r="H606" s="42">
        <v>0</v>
      </c>
      <c r="I606" s="43">
        <f t="shared" ref="I606:I625" si="84">SUM(B606:H606)</f>
        <v>12</v>
      </c>
    </row>
    <row r="607" spans="1:9" ht="15">
      <c r="A607" s="29" t="s">
        <v>9</v>
      </c>
      <c r="B607" s="44">
        <v>206.85599999999999</v>
      </c>
      <c r="C607" s="44">
        <v>0</v>
      </c>
      <c r="D607" s="44">
        <v>14.144</v>
      </c>
      <c r="E607" s="44">
        <v>0</v>
      </c>
      <c r="F607" s="457"/>
      <c r="G607" s="44">
        <v>0</v>
      </c>
      <c r="H607" s="45">
        <v>0</v>
      </c>
      <c r="I607" s="40">
        <f t="shared" si="84"/>
        <v>221</v>
      </c>
    </row>
    <row r="608" spans="1:9" ht="15">
      <c r="A608" s="28" t="s">
        <v>10</v>
      </c>
      <c r="B608" s="41">
        <v>331.34399999999999</v>
      </c>
      <c r="C608" s="41">
        <v>0</v>
      </c>
      <c r="D608" s="41">
        <v>22.655999999999999</v>
      </c>
      <c r="E608" s="41">
        <v>0</v>
      </c>
      <c r="F608" s="457"/>
      <c r="G608" s="41">
        <v>0</v>
      </c>
      <c r="H608" s="42">
        <v>0</v>
      </c>
      <c r="I608" s="43">
        <f t="shared" si="84"/>
        <v>354</v>
      </c>
    </row>
    <row r="609" spans="1:9" ht="15">
      <c r="A609" s="29" t="s">
        <v>11</v>
      </c>
      <c r="B609" s="44">
        <v>0</v>
      </c>
      <c r="C609" s="44">
        <v>0</v>
      </c>
      <c r="D609" s="44">
        <v>0</v>
      </c>
      <c r="E609" s="44">
        <v>0</v>
      </c>
      <c r="F609" s="457"/>
      <c r="G609" s="44">
        <v>0</v>
      </c>
      <c r="H609" s="45">
        <v>0</v>
      </c>
      <c r="I609" s="40">
        <f t="shared" si="84"/>
        <v>0</v>
      </c>
    </row>
    <row r="610" spans="1:9" ht="15">
      <c r="A610" s="28" t="s">
        <v>12</v>
      </c>
      <c r="B610" s="41">
        <v>0</v>
      </c>
      <c r="C610" s="41">
        <v>0</v>
      </c>
      <c r="D610" s="41">
        <v>0</v>
      </c>
      <c r="E610" s="41">
        <v>0</v>
      </c>
      <c r="F610" s="457"/>
      <c r="G610" s="41">
        <v>0</v>
      </c>
      <c r="H610" s="42">
        <v>0</v>
      </c>
      <c r="I610" s="43">
        <f t="shared" si="84"/>
        <v>0</v>
      </c>
    </row>
    <row r="611" spans="1:9" ht="15">
      <c r="A611" s="29" t="s">
        <v>13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4"/>
        <v>0</v>
      </c>
    </row>
    <row r="612" spans="1:9" ht="15">
      <c r="A612" s="28" t="s">
        <v>14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4"/>
        <v>0</v>
      </c>
    </row>
    <row r="613" spans="1:9" ht="15">
      <c r="A613" s="29" t="s">
        <v>15</v>
      </c>
      <c r="B613" s="44">
        <v>6998.2734060000003</v>
      </c>
      <c r="C613" s="44">
        <v>0</v>
      </c>
      <c r="D613" s="44">
        <v>551.10459399999991</v>
      </c>
      <c r="E613" s="44">
        <v>0</v>
      </c>
      <c r="F613" s="457"/>
      <c r="G613" s="44">
        <v>0</v>
      </c>
      <c r="H613" s="45">
        <v>0</v>
      </c>
      <c r="I613" s="40">
        <f t="shared" si="84"/>
        <v>7549.3780000000006</v>
      </c>
    </row>
    <row r="614" spans="1:9" ht="15">
      <c r="A614" s="28" t="s">
        <v>16</v>
      </c>
      <c r="B614" s="41">
        <v>876.06756089999999</v>
      </c>
      <c r="C614" s="41">
        <v>0</v>
      </c>
      <c r="D614" s="41">
        <v>68.989139099999989</v>
      </c>
      <c r="E614" s="41">
        <v>0</v>
      </c>
      <c r="F614" s="457"/>
      <c r="G614" s="41">
        <v>0</v>
      </c>
      <c r="H614" s="42">
        <v>0</v>
      </c>
      <c r="I614" s="43">
        <f t="shared" si="84"/>
        <v>945.05669999999998</v>
      </c>
    </row>
    <row r="615" spans="1:9" ht="15">
      <c r="A615" s="29" t="s">
        <v>17</v>
      </c>
      <c r="B615" s="44">
        <v>50.984999999999999</v>
      </c>
      <c r="C615" s="44">
        <v>0</v>
      </c>
      <c r="D615" s="44">
        <v>4.0149999999999997</v>
      </c>
      <c r="E615" s="44">
        <v>0</v>
      </c>
      <c r="F615" s="457"/>
      <c r="G615" s="44">
        <v>0</v>
      </c>
      <c r="H615" s="45">
        <v>0</v>
      </c>
      <c r="I615" s="40">
        <f t="shared" si="84"/>
        <v>55</v>
      </c>
    </row>
    <row r="616" spans="1:9" ht="15">
      <c r="A616" s="28" t="s">
        <v>18</v>
      </c>
      <c r="B616" s="41">
        <v>0</v>
      </c>
      <c r="C616" s="41">
        <v>0</v>
      </c>
      <c r="D616" s="41">
        <v>0</v>
      </c>
      <c r="E616" s="41">
        <v>0</v>
      </c>
      <c r="F616" s="457"/>
      <c r="G616" s="41">
        <v>0</v>
      </c>
      <c r="H616" s="42">
        <v>0</v>
      </c>
      <c r="I616" s="43">
        <f t="shared" si="84"/>
        <v>0</v>
      </c>
    </row>
    <row r="617" spans="1:9" ht="15">
      <c r="A617" s="29" t="s">
        <v>139</v>
      </c>
      <c r="B617" s="44">
        <v>612.18404288316844</v>
      </c>
      <c r="C617" s="44">
        <v>0</v>
      </c>
      <c r="D617" s="44">
        <v>193.3212766999479</v>
      </c>
      <c r="E617" s="44">
        <v>0</v>
      </c>
      <c r="F617" s="457"/>
      <c r="G617" s="44">
        <v>0</v>
      </c>
      <c r="H617" s="45">
        <v>0</v>
      </c>
      <c r="I617" s="40">
        <f t="shared" si="84"/>
        <v>805.50531958311637</v>
      </c>
    </row>
    <row r="618" spans="1:9" ht="15">
      <c r="A618" s="28" t="s">
        <v>19</v>
      </c>
      <c r="B618" s="41">
        <v>0</v>
      </c>
      <c r="C618" s="41">
        <v>0</v>
      </c>
      <c r="D618" s="41">
        <v>0</v>
      </c>
      <c r="E618" s="41">
        <v>0</v>
      </c>
      <c r="F618" s="457"/>
      <c r="G618" s="41">
        <v>0</v>
      </c>
      <c r="H618" s="42">
        <v>0</v>
      </c>
      <c r="I618" s="43">
        <f t="shared" si="84"/>
        <v>0</v>
      </c>
    </row>
    <row r="619" spans="1:9" ht="15">
      <c r="A619" s="29" t="s">
        <v>20</v>
      </c>
      <c r="B619" s="44">
        <v>0</v>
      </c>
      <c r="C619" s="44">
        <v>0</v>
      </c>
      <c r="D619" s="44">
        <v>0</v>
      </c>
      <c r="E619" s="44">
        <v>0</v>
      </c>
      <c r="F619" s="457"/>
      <c r="G619" s="44">
        <v>0</v>
      </c>
      <c r="H619" s="45">
        <v>0</v>
      </c>
      <c r="I619" s="40">
        <f t="shared" si="84"/>
        <v>0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4"/>
        <v>0</v>
      </c>
    </row>
    <row r="621" spans="1:9" ht="15">
      <c r="A621" s="30" t="s">
        <v>56</v>
      </c>
      <c r="B621" s="44">
        <v>4420.9250000000002</v>
      </c>
      <c r="C621" s="44">
        <v>0</v>
      </c>
      <c r="D621" s="44">
        <v>464.07499999999999</v>
      </c>
      <c r="E621" s="44">
        <v>0</v>
      </c>
      <c r="F621" s="457"/>
      <c r="G621" s="44">
        <v>0</v>
      </c>
      <c r="H621" s="45">
        <v>0</v>
      </c>
      <c r="I621" s="40">
        <f t="shared" si="84"/>
        <v>4885</v>
      </c>
    </row>
    <row r="622" spans="1:9" ht="15">
      <c r="A622" s="28" t="s">
        <v>22</v>
      </c>
      <c r="B622" s="41">
        <v>83.488932285716217</v>
      </c>
      <c r="C622" s="41">
        <v>0</v>
      </c>
      <c r="D622" s="41">
        <v>8.7640315659039132</v>
      </c>
      <c r="E622" s="41">
        <v>0</v>
      </c>
      <c r="F622" s="457"/>
      <c r="G622" s="41">
        <v>0</v>
      </c>
      <c r="H622" s="42">
        <v>0</v>
      </c>
      <c r="I622" s="43">
        <f t="shared" si="84"/>
        <v>92.252963851620137</v>
      </c>
    </row>
    <row r="623" spans="1:9" ht="15">
      <c r="A623" s="30" t="s">
        <v>23</v>
      </c>
      <c r="B623" s="44">
        <v>46.548479416962749</v>
      </c>
      <c r="C623" s="44">
        <v>0</v>
      </c>
      <c r="D623" s="44">
        <v>159.97086956846633</v>
      </c>
      <c r="E623" s="44">
        <v>0</v>
      </c>
      <c r="F623" s="457"/>
      <c r="G623" s="44">
        <v>0</v>
      </c>
      <c r="H623" s="45">
        <v>0</v>
      </c>
      <c r="I623" s="40">
        <f t="shared" si="84"/>
        <v>206.51934898542908</v>
      </c>
    </row>
    <row r="624" spans="1:9" ht="15">
      <c r="A624" s="28" t="s">
        <v>24</v>
      </c>
      <c r="B624" s="41">
        <v>312.98529600000001</v>
      </c>
      <c r="C624" s="41">
        <v>0</v>
      </c>
      <c r="D624" s="41">
        <v>72.844703999999993</v>
      </c>
      <c r="E624" s="41">
        <v>0</v>
      </c>
      <c r="F624" s="457"/>
      <c r="G624" s="41">
        <v>0</v>
      </c>
      <c r="H624" s="42">
        <v>0</v>
      </c>
      <c r="I624" s="43">
        <f t="shared" si="84"/>
        <v>385.83</v>
      </c>
    </row>
    <row r="625" spans="1:9" ht="15.75" thickBot="1">
      <c r="A625" s="30" t="s">
        <v>25</v>
      </c>
      <c r="B625" s="44">
        <v>914.59286654913058</v>
      </c>
      <c r="C625" s="44">
        <v>0</v>
      </c>
      <c r="D625" s="44">
        <v>1038.9064600606628</v>
      </c>
      <c r="E625" s="44">
        <v>1798.6418166488431</v>
      </c>
      <c r="F625" s="458"/>
      <c r="G625" s="44">
        <v>471.07285674136375</v>
      </c>
      <c r="H625" s="45">
        <v>0</v>
      </c>
      <c r="I625" s="40">
        <f t="shared" si="84"/>
        <v>4223.2139999999999</v>
      </c>
    </row>
    <row r="626" spans="1:9" ht="15">
      <c r="A626" s="31" t="s">
        <v>26</v>
      </c>
      <c r="B626" s="46">
        <f>SUM(B605:B625)</f>
        <v>14918.834584034979</v>
      </c>
      <c r="C626" s="46">
        <f t="shared" ref="C626:I626" si="85">SUM(C605:C625)</f>
        <v>0</v>
      </c>
      <c r="D626" s="46">
        <f t="shared" si="85"/>
        <v>2603.2070749949808</v>
      </c>
      <c r="E626" s="46">
        <f t="shared" si="85"/>
        <v>1798.6418166488431</v>
      </c>
      <c r="F626" s="46">
        <f t="shared" si="85"/>
        <v>0</v>
      </c>
      <c r="G626" s="46">
        <f t="shared" si="85"/>
        <v>471.07285674136375</v>
      </c>
      <c r="H626" s="47">
        <f t="shared" si="85"/>
        <v>0</v>
      </c>
      <c r="I626" s="48">
        <f t="shared" si="85"/>
        <v>19791.756332420166</v>
      </c>
    </row>
    <row r="627" spans="1:9" ht="15" thickBot="1">
      <c r="A627" s="32" t="s">
        <v>83</v>
      </c>
      <c r="B627" s="49">
        <f>B626/$I626</f>
        <v>0.75379033237171433</v>
      </c>
      <c r="C627" s="49">
        <f t="shared" ref="C627:I627" si="86">C626/$I626</f>
        <v>0</v>
      </c>
      <c r="D627" s="49">
        <f t="shared" si="86"/>
        <v>0.13152986684313411</v>
      </c>
      <c r="E627" s="49">
        <f t="shared" si="86"/>
        <v>9.0878332697667291E-2</v>
      </c>
      <c r="F627" s="49">
        <f t="shared" si="86"/>
        <v>0</v>
      </c>
      <c r="G627" s="49">
        <f t="shared" si="86"/>
        <v>2.3801468087484293E-2</v>
      </c>
      <c r="H627" s="49">
        <f t="shared" si="86"/>
        <v>0</v>
      </c>
      <c r="I627" s="50">
        <f t="shared" si="86"/>
        <v>1</v>
      </c>
    </row>
    <row r="628" spans="1:9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9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9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9" ht="15">
      <c r="A631" s="27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9" ht="15">
      <c r="A632" s="28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7">SUM(B632:H632)</f>
        <v>0</v>
      </c>
    </row>
    <row r="633" spans="1:9" ht="15">
      <c r="A633" s="29" t="s">
        <v>9</v>
      </c>
      <c r="B633" s="44">
        <v>9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7"/>
        <v>9</v>
      </c>
    </row>
    <row r="634" spans="1:9" ht="15">
      <c r="A634" s="28" t="s">
        <v>10</v>
      </c>
      <c r="B634" s="41">
        <v>7.9744542708356203</v>
      </c>
      <c r="C634" s="41">
        <v>0</v>
      </c>
      <c r="D634" s="41">
        <v>2.5545729164379354E-2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7"/>
        <v>8</v>
      </c>
    </row>
    <row r="635" spans="1:9" ht="15">
      <c r="A635" s="29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7"/>
        <v>0</v>
      </c>
    </row>
    <row r="636" spans="1:9" ht="15">
      <c r="A636" s="28" t="s">
        <v>12</v>
      </c>
      <c r="B636" s="41">
        <v>0</v>
      </c>
      <c r="C636" s="41">
        <v>0</v>
      </c>
      <c r="D636" s="41">
        <v>0</v>
      </c>
      <c r="E636" s="41">
        <v>23.421443534457399</v>
      </c>
      <c r="F636" s="41">
        <v>0</v>
      </c>
      <c r="G636" s="41">
        <v>0</v>
      </c>
      <c r="H636" s="42">
        <v>0</v>
      </c>
      <c r="I636" s="43">
        <f t="shared" si="87"/>
        <v>23.421443534457399</v>
      </c>
    </row>
    <row r="637" spans="1:9" ht="15">
      <c r="A637" s="29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87"/>
        <v>0</v>
      </c>
    </row>
    <row r="638" spans="1:9" ht="15">
      <c r="A638" s="28" t="s">
        <v>14</v>
      </c>
      <c r="B638" s="41">
        <v>0</v>
      </c>
      <c r="C638" s="41">
        <v>0.31816779719257665</v>
      </c>
      <c r="D638" s="41">
        <v>0</v>
      </c>
      <c r="E638" s="41">
        <v>15.442484257383626</v>
      </c>
      <c r="F638" s="41">
        <v>609.86662802473973</v>
      </c>
      <c r="G638" s="41">
        <v>0</v>
      </c>
      <c r="H638" s="42">
        <v>0</v>
      </c>
      <c r="I638" s="43">
        <f t="shared" si="87"/>
        <v>625.62728007931594</v>
      </c>
    </row>
    <row r="639" spans="1:9" ht="15">
      <c r="A639" s="29" t="s">
        <v>15</v>
      </c>
      <c r="B639" s="44">
        <v>5.9434689436452404</v>
      </c>
      <c r="C639" s="44">
        <v>0.13413105635475861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7"/>
        <v>6.0775999999999986</v>
      </c>
    </row>
    <row r="640" spans="1:9" ht="15">
      <c r="A640" s="28" t="s">
        <v>16</v>
      </c>
      <c r="B640" s="41">
        <v>235.95048120452523</v>
      </c>
      <c r="C640" s="41">
        <v>1.0197927686169892</v>
      </c>
      <c r="D640" s="41">
        <v>19.01282602685783</v>
      </c>
      <c r="E640" s="41">
        <v>0</v>
      </c>
      <c r="F640" s="41">
        <v>0</v>
      </c>
      <c r="G640" s="41">
        <v>0</v>
      </c>
      <c r="H640" s="42">
        <v>0</v>
      </c>
      <c r="I640" s="43">
        <f t="shared" si="87"/>
        <v>255.98310000000004</v>
      </c>
    </row>
    <row r="641" spans="1:9" ht="15">
      <c r="A641" s="29" t="s">
        <v>17</v>
      </c>
      <c r="B641" s="44">
        <v>5.8010319202904661</v>
      </c>
      <c r="C641" s="44">
        <v>0</v>
      </c>
      <c r="D641" s="44">
        <v>2.8084140210506151E-2</v>
      </c>
      <c r="E641" s="44">
        <v>0.17088393949902789</v>
      </c>
      <c r="F641" s="44">
        <v>0</v>
      </c>
      <c r="G641" s="44">
        <v>0</v>
      </c>
      <c r="H641" s="45">
        <v>0</v>
      </c>
      <c r="I641" s="40">
        <f t="shared" si="87"/>
        <v>6</v>
      </c>
    </row>
    <row r="642" spans="1:9" ht="15">
      <c r="A642" s="28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87"/>
        <v>0</v>
      </c>
    </row>
    <row r="643" spans="1:9" ht="15">
      <c r="A643" s="29" t="s">
        <v>139</v>
      </c>
      <c r="B643" s="44">
        <v>3.1784972450608904</v>
      </c>
      <c r="C643" s="44">
        <v>0</v>
      </c>
      <c r="D643" s="44">
        <v>0.8215027549391094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7"/>
        <v>4</v>
      </c>
    </row>
    <row r="644" spans="1:9" ht="15">
      <c r="A644" s="28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7"/>
        <v>0</v>
      </c>
    </row>
    <row r="645" spans="1:9" ht="15">
      <c r="A645" s="29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 t="shared" si="87"/>
        <v>0</v>
      </c>
    </row>
    <row r="646" spans="1:9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7"/>
        <v>0</v>
      </c>
    </row>
    <row r="647" spans="1:9" ht="15">
      <c r="A647" s="30" t="s">
        <v>56</v>
      </c>
      <c r="B647" s="44">
        <v>190.74701077709656</v>
      </c>
      <c r="C647" s="44">
        <v>8.6401921983194789</v>
      </c>
      <c r="D647" s="44">
        <v>108.61279702458398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7"/>
        <v>308</v>
      </c>
    </row>
    <row r="648" spans="1:9" ht="15">
      <c r="A648" s="28" t="s">
        <v>22</v>
      </c>
      <c r="B648" s="41">
        <v>25.563561836825063</v>
      </c>
      <c r="C648" s="41">
        <v>0</v>
      </c>
      <c r="D648" s="41">
        <v>0</v>
      </c>
      <c r="E648" s="41">
        <v>0</v>
      </c>
      <c r="F648" s="41">
        <v>0.80435013343077733</v>
      </c>
      <c r="G648" s="41">
        <v>0</v>
      </c>
      <c r="H648" s="42">
        <v>0</v>
      </c>
      <c r="I648" s="43">
        <f t="shared" si="87"/>
        <v>26.36791197025584</v>
      </c>
    </row>
    <row r="649" spans="1:9" ht="15">
      <c r="A649" s="30" t="s">
        <v>23</v>
      </c>
      <c r="B649" s="44">
        <v>2.7885869881568852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87"/>
        <v>2.7885869881568852</v>
      </c>
    </row>
    <row r="650" spans="1:9" ht="15">
      <c r="A650" s="28" t="s">
        <v>24</v>
      </c>
      <c r="B650" s="41">
        <v>5.4036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87"/>
        <v>5.4036</v>
      </c>
    </row>
    <row r="651" spans="1:9" ht="15.75" thickBot="1">
      <c r="A651" s="30" t="s">
        <v>25</v>
      </c>
      <c r="B651" s="44">
        <v>89.168419325901425</v>
      </c>
      <c r="C651" s="44">
        <v>0.11585861980904608</v>
      </c>
      <c r="D651" s="44">
        <v>1.8443864443835161</v>
      </c>
      <c r="E651" s="44">
        <v>148.16999193136374</v>
      </c>
      <c r="F651" s="44">
        <v>0</v>
      </c>
      <c r="G651" s="44">
        <v>49.96592223052901</v>
      </c>
      <c r="H651" s="45">
        <v>0.70102144801332811</v>
      </c>
      <c r="I651" s="40">
        <f t="shared" si="87"/>
        <v>289.96560000000005</v>
      </c>
    </row>
    <row r="652" spans="1:9" ht="15">
      <c r="A652" s="31" t="s">
        <v>26</v>
      </c>
      <c r="B652" s="46">
        <f>SUM(B631:B651)</f>
        <v>581.51911251233741</v>
      </c>
      <c r="C652" s="46">
        <f t="shared" ref="C652:I652" si="88">SUM(C631:C651)</f>
        <v>10.228142440292849</v>
      </c>
      <c r="D652" s="46">
        <f t="shared" si="88"/>
        <v>130.34514212013931</v>
      </c>
      <c r="E652" s="46">
        <f t="shared" si="88"/>
        <v>187.2048036627038</v>
      </c>
      <c r="F652" s="46">
        <f t="shared" si="88"/>
        <v>610.67097815817056</v>
      </c>
      <c r="G652" s="46">
        <f t="shared" si="88"/>
        <v>49.96592223052901</v>
      </c>
      <c r="H652" s="47">
        <f t="shared" si="88"/>
        <v>0.70102144801332811</v>
      </c>
      <c r="I652" s="48">
        <f t="shared" si="88"/>
        <v>1570.635122572186</v>
      </c>
    </row>
    <row r="653" spans="1:9" ht="15" thickBot="1">
      <c r="A653" s="32" t="s">
        <v>83</v>
      </c>
      <c r="B653" s="55">
        <f>B652/$I652</f>
        <v>0.37024456167769859</v>
      </c>
      <c r="C653" s="55">
        <f t="shared" ref="C653:I653" si="89">C652/$I652</f>
        <v>6.5121060221437687E-3</v>
      </c>
      <c r="D653" s="55">
        <f t="shared" si="89"/>
        <v>8.2988811498546311E-2</v>
      </c>
      <c r="E653" s="55">
        <f t="shared" si="89"/>
        <v>0.11919051151493648</v>
      </c>
      <c r="F653" s="55">
        <f t="shared" si="89"/>
        <v>0.38880512054135874</v>
      </c>
      <c r="G653" s="55">
        <f t="shared" si="89"/>
        <v>3.181255882569415E-2</v>
      </c>
      <c r="H653" s="55">
        <f t="shared" si="89"/>
        <v>4.4632991962212365E-4</v>
      </c>
      <c r="I653" s="56">
        <f t="shared" si="89"/>
        <v>1</v>
      </c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1" customWidth="1"/>
    <col min="2" max="9" width="15.625" style="1" customWidth="1"/>
    <col min="10" max="10" width="36.625" style="5" customWidth="1"/>
    <col min="11" max="19" width="15.625" style="1" customWidth="1"/>
    <col min="20" max="20" width="36.625" style="1" customWidth="1"/>
    <col min="21" max="34" width="14.625" style="1" customWidth="1"/>
    <col min="35" max="16384" width="11" style="1"/>
  </cols>
  <sheetData>
    <row r="1" spans="1:10" s="5" customFormat="1" ht="15" customHeight="1" thickTop="1">
      <c r="A1" s="417" t="s">
        <v>112</v>
      </c>
      <c r="B1" s="418"/>
      <c r="C1" s="418"/>
      <c r="D1" s="418"/>
      <c r="E1" s="418"/>
      <c r="F1" s="418"/>
      <c r="G1" s="418"/>
      <c r="H1" s="418"/>
      <c r="I1" s="419"/>
    </row>
    <row r="2" spans="1:10" s="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</row>
    <row r="3" spans="1:10" s="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</row>
    <row r="4" spans="1:10" s="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</row>
    <row r="5" spans="1:10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2"/>
    </row>
    <row r="6" spans="1:10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0" ht="13.5" customHeight="1">
      <c r="A7" s="27" t="s">
        <v>7</v>
      </c>
      <c r="B7" s="38">
        <f>B33+B85</f>
        <v>89.491586176888248</v>
      </c>
      <c r="C7" s="38">
        <f t="shared" ref="C7:E7" si="0">C33+C85</f>
        <v>0</v>
      </c>
      <c r="D7" s="38">
        <f t="shared" si="0"/>
        <v>9.5084138231117485</v>
      </c>
      <c r="E7" s="38">
        <f t="shared" si="0"/>
        <v>0</v>
      </c>
      <c r="F7" s="38">
        <f>F59+F85</f>
        <v>4</v>
      </c>
      <c r="G7" s="38">
        <f t="shared" ref="G7:H22" si="1">G33+G85</f>
        <v>0</v>
      </c>
      <c r="H7" s="39">
        <f t="shared" si="1"/>
        <v>0</v>
      </c>
      <c r="I7" s="40">
        <f>SUM(B7:H7)</f>
        <v>103</v>
      </c>
      <c r="J7" s="33">
        <v>0</v>
      </c>
    </row>
    <row r="8" spans="1:10" ht="13.5" customHeight="1">
      <c r="A8" s="28" t="s">
        <v>8</v>
      </c>
      <c r="B8" s="41">
        <f t="shared" ref="B8:E23" si="2">B34+B86</f>
        <v>17.688854154079099</v>
      </c>
      <c r="C8" s="41">
        <f t="shared" si="2"/>
        <v>0</v>
      </c>
      <c r="D8" s="41">
        <f t="shared" si="2"/>
        <v>41.311145845920898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59</v>
      </c>
      <c r="J8" s="33">
        <v>0</v>
      </c>
    </row>
    <row r="9" spans="1:10" ht="13.5" customHeight="1">
      <c r="A9" s="29" t="s">
        <v>9</v>
      </c>
      <c r="B9" s="44">
        <f t="shared" si="2"/>
        <v>256.06753342338845</v>
      </c>
      <c r="C9" s="44">
        <f t="shared" si="2"/>
        <v>0</v>
      </c>
      <c r="D9" s="44">
        <f t="shared" si="2"/>
        <v>18.932466576611535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275</v>
      </c>
      <c r="J9" s="33">
        <v>0</v>
      </c>
    </row>
    <row r="10" spans="1:10" ht="13.5" customHeight="1">
      <c r="A10" s="28" t="s">
        <v>10</v>
      </c>
      <c r="B10" s="41">
        <f t="shared" si="2"/>
        <v>463.9135577300097</v>
      </c>
      <c r="C10" s="41">
        <f t="shared" si="2"/>
        <v>0</v>
      </c>
      <c r="D10" s="41">
        <f t="shared" si="2"/>
        <v>463.08644226999024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927</v>
      </c>
      <c r="J10" s="33">
        <v>0</v>
      </c>
    </row>
    <row r="11" spans="1:10" ht="13.5" customHeight="1">
      <c r="A11" s="29" t="s">
        <v>11</v>
      </c>
      <c r="B11" s="44">
        <f t="shared" si="2"/>
        <v>0</v>
      </c>
      <c r="C11" s="44">
        <f t="shared" si="2"/>
        <v>0</v>
      </c>
      <c r="D11" s="44">
        <f t="shared" si="2"/>
        <v>0</v>
      </c>
      <c r="E11" s="44">
        <f t="shared" si="2"/>
        <v>0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0</v>
      </c>
      <c r="J11" s="33">
        <v>0</v>
      </c>
    </row>
    <row r="12" spans="1:10" ht="13.5" customHeight="1">
      <c r="A12" s="28" t="s">
        <v>12</v>
      </c>
      <c r="B12" s="41">
        <f t="shared" si="2"/>
        <v>3.3327395009386937E-3</v>
      </c>
      <c r="C12" s="41">
        <f t="shared" si="2"/>
        <v>1.0821236197239028E-3</v>
      </c>
      <c r="D12" s="41">
        <f t="shared" si="2"/>
        <v>5.2910802968536633E-2</v>
      </c>
      <c r="E12" s="41">
        <f t="shared" si="2"/>
        <v>26.773404787957016</v>
      </c>
      <c r="F12" s="41">
        <f t="shared" si="3"/>
        <v>7401.7664705466577</v>
      </c>
      <c r="G12" s="41">
        <f t="shared" si="1"/>
        <v>0</v>
      </c>
      <c r="H12" s="42">
        <f t="shared" si="1"/>
        <v>0</v>
      </c>
      <c r="I12" s="43">
        <f t="shared" si="4"/>
        <v>7428.5972010007035</v>
      </c>
      <c r="J12" s="33">
        <v>0</v>
      </c>
    </row>
    <row r="13" spans="1:10" ht="13.5" customHeight="1">
      <c r="A13" s="29" t="s">
        <v>13</v>
      </c>
      <c r="B13" s="44">
        <f t="shared" si="2"/>
        <v>0</v>
      </c>
      <c r="C13" s="44">
        <f t="shared" si="2"/>
        <v>0</v>
      </c>
      <c r="D13" s="44">
        <f t="shared" si="2"/>
        <v>0</v>
      </c>
      <c r="E13" s="44">
        <f t="shared" si="2"/>
        <v>30</v>
      </c>
      <c r="F13" s="44">
        <f t="shared" si="3"/>
        <v>1038</v>
      </c>
      <c r="G13" s="44">
        <f t="shared" si="1"/>
        <v>0</v>
      </c>
      <c r="H13" s="45">
        <f t="shared" si="1"/>
        <v>0</v>
      </c>
      <c r="I13" s="40">
        <f t="shared" si="4"/>
        <v>1068</v>
      </c>
      <c r="J13" s="33">
        <v>0</v>
      </c>
    </row>
    <row r="14" spans="1:10" ht="13.5" customHeight="1">
      <c r="A14" s="28" t="s">
        <v>14</v>
      </c>
      <c r="B14" s="41">
        <f t="shared" si="2"/>
        <v>2.2613222476093771E-3</v>
      </c>
      <c r="C14" s="41">
        <f t="shared" si="2"/>
        <v>0.49148320050561489</v>
      </c>
      <c r="D14" s="41">
        <f t="shared" si="2"/>
        <v>2.2456469210854424</v>
      </c>
      <c r="E14" s="41">
        <f t="shared" si="2"/>
        <v>521.52084354000135</v>
      </c>
      <c r="F14" s="41">
        <f t="shared" si="3"/>
        <v>9523.2991931688593</v>
      </c>
      <c r="G14" s="41">
        <f t="shared" si="1"/>
        <v>0</v>
      </c>
      <c r="H14" s="42">
        <f t="shared" si="1"/>
        <v>0</v>
      </c>
      <c r="I14" s="43">
        <f t="shared" si="4"/>
        <v>10047.559428152699</v>
      </c>
      <c r="J14" s="33">
        <v>0</v>
      </c>
    </row>
    <row r="15" spans="1:10" ht="13.5" customHeight="1">
      <c r="A15" s="29" t="s">
        <v>15</v>
      </c>
      <c r="B15" s="44">
        <f t="shared" si="2"/>
        <v>7258.256826023292</v>
      </c>
      <c r="C15" s="44">
        <f t="shared" si="2"/>
        <v>7.7775274193164687</v>
      </c>
      <c r="D15" s="44">
        <f t="shared" si="2"/>
        <v>545.96545041133174</v>
      </c>
      <c r="E15" s="44">
        <f t="shared" si="2"/>
        <v>1.9614606041731556E-4</v>
      </c>
      <c r="F15" s="44">
        <f t="shared" si="3"/>
        <v>0</v>
      </c>
      <c r="G15" s="44">
        <f t="shared" si="1"/>
        <v>0</v>
      </c>
      <c r="H15" s="45">
        <f t="shared" si="1"/>
        <v>0</v>
      </c>
      <c r="I15" s="40">
        <f t="shared" si="4"/>
        <v>7812</v>
      </c>
      <c r="J15" s="33">
        <v>0</v>
      </c>
    </row>
    <row r="16" spans="1:10" ht="13.5" customHeight="1">
      <c r="A16" s="28" t="s">
        <v>16</v>
      </c>
      <c r="B16" s="41">
        <f t="shared" si="2"/>
        <v>2408.0934190828243</v>
      </c>
      <c r="C16" s="41">
        <f t="shared" si="2"/>
        <v>1028.0331680862562</v>
      </c>
      <c r="D16" s="41">
        <f t="shared" si="2"/>
        <v>2449.5436516025943</v>
      </c>
      <c r="E16" s="41">
        <f t="shared" si="2"/>
        <v>56.329761228324735</v>
      </c>
      <c r="F16" s="41">
        <f t="shared" si="3"/>
        <v>0</v>
      </c>
      <c r="G16" s="41">
        <f t="shared" si="1"/>
        <v>0</v>
      </c>
      <c r="H16" s="42">
        <f t="shared" si="1"/>
        <v>0</v>
      </c>
      <c r="I16" s="43">
        <f t="shared" si="4"/>
        <v>5941.9999999999991</v>
      </c>
      <c r="J16" s="33">
        <v>0</v>
      </c>
    </row>
    <row r="17" spans="1:20" ht="13.5" customHeight="1">
      <c r="A17" s="29" t="s">
        <v>17</v>
      </c>
      <c r="B17" s="44">
        <f t="shared" si="2"/>
        <v>381.41693302046139</v>
      </c>
      <c r="C17" s="44">
        <f t="shared" si="2"/>
        <v>6.7544408763242947</v>
      </c>
      <c r="D17" s="44">
        <f t="shared" si="2"/>
        <v>206.44819940673713</v>
      </c>
      <c r="E17" s="44">
        <f t="shared" si="2"/>
        <v>7.380426696477187</v>
      </c>
      <c r="F17" s="44">
        <f t="shared" si="3"/>
        <v>26.331357980044338</v>
      </c>
      <c r="G17" s="44">
        <f t="shared" si="1"/>
        <v>0</v>
      </c>
      <c r="H17" s="45">
        <f t="shared" si="1"/>
        <v>0</v>
      </c>
      <c r="I17" s="40">
        <f t="shared" si="4"/>
        <v>628.33135798004434</v>
      </c>
      <c r="J17" s="33">
        <v>0</v>
      </c>
    </row>
    <row r="18" spans="1:20" ht="13.5" customHeight="1">
      <c r="A18" s="28" t="s">
        <v>18</v>
      </c>
      <c r="B18" s="41">
        <f t="shared" si="2"/>
        <v>0</v>
      </c>
      <c r="C18" s="41">
        <f t="shared" si="2"/>
        <v>0</v>
      </c>
      <c r="D18" s="41">
        <f t="shared" si="2"/>
        <v>185</v>
      </c>
      <c r="E18" s="41">
        <f t="shared" si="2"/>
        <v>0</v>
      </c>
      <c r="F18" s="41">
        <f t="shared" si="3"/>
        <v>0</v>
      </c>
      <c r="G18" s="41">
        <f t="shared" si="1"/>
        <v>0</v>
      </c>
      <c r="H18" s="42">
        <f t="shared" si="1"/>
        <v>0</v>
      </c>
      <c r="I18" s="43">
        <f t="shared" si="4"/>
        <v>185</v>
      </c>
      <c r="J18" s="33">
        <v>0</v>
      </c>
    </row>
    <row r="19" spans="1:20" ht="13.5" customHeight="1">
      <c r="A19" s="29" t="s">
        <v>139</v>
      </c>
      <c r="B19" s="44">
        <f t="shared" si="2"/>
        <v>2887.0748829708259</v>
      </c>
      <c r="C19" s="44">
        <f t="shared" si="2"/>
        <v>1374.6769246885572</v>
      </c>
      <c r="D19" s="44">
        <f t="shared" si="2"/>
        <v>1367.3320889467475</v>
      </c>
      <c r="E19" s="44">
        <f t="shared" si="2"/>
        <v>127.92229545236657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5757.0061920584976</v>
      </c>
      <c r="J19" s="33">
        <v>0</v>
      </c>
    </row>
    <row r="20" spans="1:20" ht="13.5" customHeight="1">
      <c r="A20" s="28" t="s">
        <v>19</v>
      </c>
      <c r="B20" s="41">
        <f t="shared" si="2"/>
        <v>0</v>
      </c>
      <c r="C20" s="41">
        <f t="shared" si="2"/>
        <v>0</v>
      </c>
      <c r="D20" s="41">
        <f t="shared" si="2"/>
        <v>0</v>
      </c>
      <c r="E20" s="41">
        <f t="shared" si="2"/>
        <v>0</v>
      </c>
      <c r="F20" s="41">
        <f t="shared" si="3"/>
        <v>0</v>
      </c>
      <c r="G20" s="41">
        <f t="shared" si="1"/>
        <v>0</v>
      </c>
      <c r="H20" s="42">
        <f t="shared" si="1"/>
        <v>0</v>
      </c>
      <c r="I20" s="43">
        <f t="shared" si="4"/>
        <v>0</v>
      </c>
      <c r="J20" s="33">
        <v>0</v>
      </c>
    </row>
    <row r="21" spans="1:20" ht="13.5" customHeight="1">
      <c r="A21" s="29" t="s">
        <v>20</v>
      </c>
      <c r="B21" s="44">
        <f t="shared" si="2"/>
        <v>0</v>
      </c>
      <c r="C21" s="44">
        <f t="shared" si="2"/>
        <v>0</v>
      </c>
      <c r="D21" s="44">
        <f t="shared" si="2"/>
        <v>0</v>
      </c>
      <c r="E21" s="44">
        <f t="shared" si="2"/>
        <v>0</v>
      </c>
      <c r="F21" s="44">
        <f t="shared" si="3"/>
        <v>0</v>
      </c>
      <c r="G21" s="44">
        <f t="shared" si="1"/>
        <v>0</v>
      </c>
      <c r="H21" s="45">
        <f t="shared" si="1"/>
        <v>0</v>
      </c>
      <c r="I21" s="40">
        <f t="shared" si="4"/>
        <v>0</v>
      </c>
      <c r="J21" s="33">
        <v>0</v>
      </c>
    </row>
    <row r="22" spans="1:20" ht="13.5" customHeight="1">
      <c r="A22" s="28" t="s">
        <v>21</v>
      </c>
      <c r="B22" s="41">
        <f t="shared" si="2"/>
        <v>67.29793160295246</v>
      </c>
      <c r="C22" s="41">
        <f t="shared" si="2"/>
        <v>6.0662166289267656</v>
      </c>
      <c r="D22" s="41">
        <f t="shared" si="2"/>
        <v>5.6358517681207623</v>
      </c>
      <c r="E22" s="41">
        <f t="shared" si="2"/>
        <v>0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78.999999999999986</v>
      </c>
      <c r="J22" s="33">
        <v>0</v>
      </c>
    </row>
    <row r="23" spans="1:20" ht="13.5" customHeight="1">
      <c r="A23" s="30" t="s">
        <v>56</v>
      </c>
      <c r="B23" s="44">
        <f t="shared" si="2"/>
        <v>4847.3267180481407</v>
      </c>
      <c r="C23" s="44">
        <f t="shared" si="2"/>
        <v>10.960006785057136</v>
      </c>
      <c r="D23" s="44">
        <f t="shared" si="2"/>
        <v>616.70691384364761</v>
      </c>
      <c r="E23" s="44">
        <f t="shared" si="2"/>
        <v>6.3613231552162863E-3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5475</v>
      </c>
      <c r="J23" s="33">
        <v>0</v>
      </c>
    </row>
    <row r="24" spans="1:20" ht="13.5" customHeight="1">
      <c r="A24" s="28" t="s">
        <v>22</v>
      </c>
      <c r="B24" s="41">
        <f t="shared" ref="B24:E27" si="6">B50+B102</f>
        <v>184.34143584004656</v>
      </c>
      <c r="C24" s="41">
        <f t="shared" si="6"/>
        <v>22.556026009060432</v>
      </c>
      <c r="D24" s="41">
        <f t="shared" si="6"/>
        <v>24.685525066280505</v>
      </c>
      <c r="E24" s="41">
        <f t="shared" si="6"/>
        <v>0</v>
      </c>
      <c r="F24" s="41">
        <f t="shared" si="3"/>
        <v>28.742289964075876</v>
      </c>
      <c r="G24" s="41">
        <f t="shared" si="5"/>
        <v>0</v>
      </c>
      <c r="H24" s="42">
        <f t="shared" si="5"/>
        <v>0</v>
      </c>
      <c r="I24" s="43">
        <f t="shared" si="4"/>
        <v>260.32527687946339</v>
      </c>
      <c r="J24" s="33">
        <v>0</v>
      </c>
    </row>
    <row r="25" spans="1:20" ht="13.5" customHeight="1">
      <c r="A25" s="30" t="s">
        <v>23</v>
      </c>
      <c r="B25" s="44">
        <f t="shared" si="6"/>
        <v>181.78993584771493</v>
      </c>
      <c r="C25" s="44">
        <f t="shared" si="6"/>
        <v>0</v>
      </c>
      <c r="D25" s="44">
        <f t="shared" si="6"/>
        <v>140.64873408863394</v>
      </c>
      <c r="E25" s="44">
        <f t="shared" si="6"/>
        <v>0</v>
      </c>
      <c r="F25" s="44">
        <f t="shared" si="3"/>
        <v>0</v>
      </c>
      <c r="G25" s="44">
        <f t="shared" si="5"/>
        <v>0</v>
      </c>
      <c r="H25" s="45">
        <f t="shared" si="5"/>
        <v>0</v>
      </c>
      <c r="I25" s="40">
        <f t="shared" si="4"/>
        <v>322.4386699363489</v>
      </c>
      <c r="J25" s="33">
        <v>0</v>
      </c>
    </row>
    <row r="26" spans="1:20" ht="13.5" customHeight="1">
      <c r="A26" s="28" t="s">
        <v>24</v>
      </c>
      <c r="B26" s="41">
        <f t="shared" si="6"/>
        <v>718.11802043498756</v>
      </c>
      <c r="C26" s="41">
        <f t="shared" si="6"/>
        <v>3.88821103343167</v>
      </c>
      <c r="D26" s="41">
        <f t="shared" si="6"/>
        <v>64.215768531580835</v>
      </c>
      <c r="E26" s="41">
        <f t="shared" si="6"/>
        <v>0</v>
      </c>
      <c r="F26" s="41">
        <f t="shared" si="3"/>
        <v>0</v>
      </c>
      <c r="G26" s="41">
        <f t="shared" si="5"/>
        <v>0</v>
      </c>
      <c r="H26" s="42">
        <f t="shared" si="5"/>
        <v>0</v>
      </c>
      <c r="I26" s="43">
        <f t="shared" si="4"/>
        <v>786.22199999999998</v>
      </c>
      <c r="J26" s="33">
        <v>0</v>
      </c>
    </row>
    <row r="27" spans="1:20" ht="13.5" customHeight="1" thickBot="1">
      <c r="A27" s="30" t="s">
        <v>25</v>
      </c>
      <c r="B27" s="44">
        <f t="shared" si="6"/>
        <v>2076.1672137243636</v>
      </c>
      <c r="C27" s="44">
        <f t="shared" si="6"/>
        <v>17.492707778612559</v>
      </c>
      <c r="D27" s="44">
        <f t="shared" si="6"/>
        <v>4149.7271590714054</v>
      </c>
      <c r="E27" s="44">
        <f t="shared" si="6"/>
        <v>5680.0740078129165</v>
      </c>
      <c r="F27" s="44">
        <f t="shared" si="3"/>
        <v>1579.7052000000003</v>
      </c>
      <c r="G27" s="44">
        <f t="shared" si="5"/>
        <v>2358.6955633735538</v>
      </c>
      <c r="H27" s="45">
        <f t="shared" si="5"/>
        <v>195.29014823914872</v>
      </c>
      <c r="I27" s="40">
        <f t="shared" si="4"/>
        <v>16057.152</v>
      </c>
      <c r="J27" s="33">
        <v>0</v>
      </c>
    </row>
    <row r="28" spans="1:20" ht="13.5" customHeight="1">
      <c r="A28" s="31" t="s">
        <v>26</v>
      </c>
      <c r="B28" s="46">
        <f>SUM(B7:B27)</f>
        <v>21837.050442141724</v>
      </c>
      <c r="C28" s="46">
        <f t="shared" ref="C28:I28" si="7">SUM(C7:C27)</f>
        <v>2478.6977946296674</v>
      </c>
      <c r="D28" s="46">
        <f t="shared" si="7"/>
        <v>10291.046368976768</v>
      </c>
      <c r="E28" s="46">
        <f t="shared" si="7"/>
        <v>6450.007296987259</v>
      </c>
      <c r="F28" s="46">
        <f t="shared" si="7"/>
        <v>19601.844511659641</v>
      </c>
      <c r="G28" s="46">
        <f t="shared" si="7"/>
        <v>2358.6955633735538</v>
      </c>
      <c r="H28" s="47">
        <f t="shared" si="7"/>
        <v>195.29014823914872</v>
      </c>
      <c r="I28" s="48">
        <f t="shared" si="7"/>
        <v>63212.63212600776</v>
      </c>
      <c r="J28" s="33">
        <v>0</v>
      </c>
    </row>
    <row r="29" spans="1:20" s="8" customFormat="1" ht="13.5" customHeight="1" thickBot="1">
      <c r="A29" s="32" t="s">
        <v>83</v>
      </c>
      <c r="B29" s="49">
        <f>B28/$I28</f>
        <v>0.34545390229300771</v>
      </c>
      <c r="C29" s="49">
        <f t="shared" ref="C29:I29" si="8">C28/$I28</f>
        <v>3.9212064286274981E-2</v>
      </c>
      <c r="D29" s="49">
        <f t="shared" si="8"/>
        <v>0.16280047235594691</v>
      </c>
      <c r="E29" s="49">
        <f t="shared" si="8"/>
        <v>0.10203668285999933</v>
      </c>
      <c r="F29" s="49">
        <f t="shared" si="8"/>
        <v>0.31009378746617317</v>
      </c>
      <c r="G29" s="49">
        <f t="shared" si="8"/>
        <v>3.7313674245864993E-2</v>
      </c>
      <c r="H29" s="49">
        <f t="shared" si="8"/>
        <v>3.0894164927329441E-3</v>
      </c>
      <c r="I29" s="50">
        <f t="shared" si="8"/>
        <v>1</v>
      </c>
    </row>
    <row r="30" spans="1:20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3"/>
    </row>
    <row r="32" spans="1:20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0" ht="13.5" customHeight="1">
      <c r="A33" s="27" t="s">
        <v>7</v>
      </c>
      <c r="B33" s="38">
        <f>B111+B137+B163+B189+B215+B241+B267+B293+B319+B345+B371+B397+B423</f>
        <v>0</v>
      </c>
      <c r="C33" s="38">
        <f t="shared" ref="C33:E33" si="9">C111+C137+C163+C189+C215+C241+C267+C293+C319+C345+C371+C397+C423</f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J33" s="33">
        <v>0</v>
      </c>
    </row>
    <row r="34" spans="1:10" ht="13.5" customHeight="1">
      <c r="A34" s="28" t="s">
        <v>8</v>
      </c>
      <c r="B34" s="41">
        <f t="shared" ref="B34:E49" si="11">B112+B138+B164+B190+B216+B242+B268+B294+B320+B346+B372+B398+B424</f>
        <v>0</v>
      </c>
      <c r="C34" s="41">
        <f t="shared" si="11"/>
        <v>0</v>
      </c>
      <c r="D34" s="41">
        <f t="shared" si="11"/>
        <v>39</v>
      </c>
      <c r="E34" s="41">
        <f t="shared" si="11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2">SUM(B34:H34)</f>
        <v>39</v>
      </c>
      <c r="J34" s="33">
        <v>0</v>
      </c>
    </row>
    <row r="35" spans="1:10" ht="13.5" customHeight="1">
      <c r="A35" s="29" t="s">
        <v>9</v>
      </c>
      <c r="B35" s="44">
        <f t="shared" si="11"/>
        <v>0</v>
      </c>
      <c r="C35" s="44">
        <f t="shared" si="11"/>
        <v>0</v>
      </c>
      <c r="D35" s="44">
        <f t="shared" si="11"/>
        <v>0</v>
      </c>
      <c r="E35" s="44">
        <f t="shared" si="11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2"/>
        <v>0</v>
      </c>
      <c r="J35" s="33">
        <v>0</v>
      </c>
    </row>
    <row r="36" spans="1:10" ht="13.5" customHeight="1">
      <c r="A36" s="28" t="s">
        <v>10</v>
      </c>
      <c r="B36" s="41">
        <f t="shared" si="11"/>
        <v>1.4898914651946202E-3</v>
      </c>
      <c r="C36" s="41">
        <f t="shared" si="11"/>
        <v>0</v>
      </c>
      <c r="D36" s="41">
        <f t="shared" si="11"/>
        <v>433.99851010853479</v>
      </c>
      <c r="E36" s="41">
        <f t="shared" si="11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2"/>
        <v>434</v>
      </c>
      <c r="J36" s="33">
        <v>0</v>
      </c>
    </row>
    <row r="37" spans="1:10" ht="13.5" customHeight="1">
      <c r="A37" s="29" t="s">
        <v>11</v>
      </c>
      <c r="B37" s="44">
        <f t="shared" si="11"/>
        <v>0</v>
      </c>
      <c r="C37" s="44">
        <f t="shared" si="11"/>
        <v>0</v>
      </c>
      <c r="D37" s="44">
        <f t="shared" si="11"/>
        <v>0</v>
      </c>
      <c r="E37" s="44">
        <f t="shared" si="11"/>
        <v>0</v>
      </c>
      <c r="F37" s="457"/>
      <c r="G37" s="44">
        <f t="shared" si="10"/>
        <v>0</v>
      </c>
      <c r="H37" s="45">
        <f t="shared" si="10"/>
        <v>0</v>
      </c>
      <c r="I37" s="40">
        <f t="shared" si="12"/>
        <v>0</v>
      </c>
      <c r="J37" s="33">
        <v>0</v>
      </c>
    </row>
    <row r="38" spans="1:10" ht="13.5" customHeight="1">
      <c r="A38" s="28" t="s">
        <v>12</v>
      </c>
      <c r="B38" s="41">
        <f t="shared" si="11"/>
        <v>3.3327395009386937E-3</v>
      </c>
      <c r="C38" s="41">
        <f t="shared" si="11"/>
        <v>1.0821236197239028E-3</v>
      </c>
      <c r="D38" s="41">
        <f t="shared" si="11"/>
        <v>1.0821236197239028E-3</v>
      </c>
      <c r="E38" s="41">
        <f t="shared" si="11"/>
        <v>1.8893619628505931</v>
      </c>
      <c r="F38" s="457"/>
      <c r="G38" s="41">
        <f t="shared" si="10"/>
        <v>0</v>
      </c>
      <c r="H38" s="42">
        <f t="shared" si="10"/>
        <v>0</v>
      </c>
      <c r="I38" s="43">
        <f t="shared" si="12"/>
        <v>1.8948589495909796</v>
      </c>
      <c r="J38" s="33">
        <v>0</v>
      </c>
    </row>
    <row r="39" spans="1:10" ht="13.5" customHeight="1">
      <c r="A39" s="29" t="s">
        <v>13</v>
      </c>
      <c r="B39" s="44">
        <f t="shared" si="11"/>
        <v>0</v>
      </c>
      <c r="C39" s="44">
        <f t="shared" si="11"/>
        <v>0</v>
      </c>
      <c r="D39" s="44">
        <f t="shared" si="11"/>
        <v>0</v>
      </c>
      <c r="E39" s="44">
        <f t="shared" si="11"/>
        <v>0</v>
      </c>
      <c r="F39" s="457"/>
      <c r="G39" s="44">
        <f t="shared" si="10"/>
        <v>0</v>
      </c>
      <c r="H39" s="45">
        <f t="shared" si="10"/>
        <v>0</v>
      </c>
      <c r="I39" s="40">
        <f t="shared" si="12"/>
        <v>0</v>
      </c>
      <c r="J39" s="33">
        <v>0</v>
      </c>
    </row>
    <row r="40" spans="1:10" ht="13.5" customHeight="1">
      <c r="A40" s="28" t="s">
        <v>14</v>
      </c>
      <c r="B40" s="41">
        <f t="shared" si="11"/>
        <v>2.2613222476093771E-3</v>
      </c>
      <c r="C40" s="41">
        <f t="shared" si="11"/>
        <v>0.17549215844290361</v>
      </c>
      <c r="D40" s="41">
        <f t="shared" si="11"/>
        <v>2.1057312576358478</v>
      </c>
      <c r="E40" s="41">
        <f t="shared" si="11"/>
        <v>440.91549956350644</v>
      </c>
      <c r="F40" s="457"/>
      <c r="G40" s="41">
        <f t="shared" si="10"/>
        <v>0</v>
      </c>
      <c r="H40" s="42">
        <f t="shared" si="10"/>
        <v>0</v>
      </c>
      <c r="I40" s="43">
        <f t="shared" si="12"/>
        <v>443.19898430183281</v>
      </c>
      <c r="J40" s="33">
        <v>0</v>
      </c>
    </row>
    <row r="41" spans="1:10" ht="13.5" customHeight="1">
      <c r="A41" s="29" t="s">
        <v>15</v>
      </c>
      <c r="B41" s="44">
        <f t="shared" si="11"/>
        <v>7.816857089870763</v>
      </c>
      <c r="C41" s="44">
        <f t="shared" si="11"/>
        <v>0.6657294323892391</v>
      </c>
      <c r="D41" s="44">
        <f t="shared" si="11"/>
        <v>3.4305173316795821</v>
      </c>
      <c r="E41" s="44">
        <f t="shared" si="11"/>
        <v>1.9614606041731556E-4</v>
      </c>
      <c r="F41" s="457"/>
      <c r="G41" s="44">
        <f t="shared" si="10"/>
        <v>0</v>
      </c>
      <c r="H41" s="45">
        <f t="shared" si="10"/>
        <v>0</v>
      </c>
      <c r="I41" s="40">
        <f t="shared" si="12"/>
        <v>11.913300000000001</v>
      </c>
      <c r="J41" s="33">
        <v>0</v>
      </c>
    </row>
    <row r="42" spans="1:10" ht="13.5" customHeight="1">
      <c r="A42" s="28" t="s">
        <v>16</v>
      </c>
      <c r="B42" s="41">
        <f t="shared" si="11"/>
        <v>439.25021665369735</v>
      </c>
      <c r="C42" s="41">
        <f t="shared" si="11"/>
        <v>909.98111385558752</v>
      </c>
      <c r="D42" s="41">
        <f t="shared" si="11"/>
        <v>2345.0076946607569</v>
      </c>
      <c r="E42" s="41">
        <f t="shared" si="11"/>
        <v>6.1482995809338989E-4</v>
      </c>
      <c r="F42" s="457"/>
      <c r="G42" s="41">
        <f t="shared" si="10"/>
        <v>0</v>
      </c>
      <c r="H42" s="42">
        <f t="shared" si="10"/>
        <v>0</v>
      </c>
      <c r="I42" s="43">
        <f t="shared" si="12"/>
        <v>3694.2396399999998</v>
      </c>
      <c r="J42" s="33">
        <v>0</v>
      </c>
    </row>
    <row r="43" spans="1:10" ht="13.5" customHeight="1">
      <c r="A43" s="29" t="s">
        <v>17</v>
      </c>
      <c r="B43" s="44">
        <f t="shared" si="11"/>
        <v>31.934492139935017</v>
      </c>
      <c r="C43" s="44">
        <f t="shared" si="11"/>
        <v>5.1331503018691258</v>
      </c>
      <c r="D43" s="44">
        <f t="shared" si="11"/>
        <v>164.87120174155436</v>
      </c>
      <c r="E43" s="44">
        <f t="shared" si="11"/>
        <v>2.0611558166414978</v>
      </c>
      <c r="F43" s="457"/>
      <c r="G43" s="44">
        <f t="shared" si="10"/>
        <v>0</v>
      </c>
      <c r="H43" s="45">
        <f t="shared" si="10"/>
        <v>0</v>
      </c>
      <c r="I43" s="40">
        <f t="shared" si="12"/>
        <v>204</v>
      </c>
      <c r="J43" s="33">
        <v>0</v>
      </c>
    </row>
    <row r="44" spans="1:10" ht="13.5" customHeight="1">
      <c r="A44" s="28" t="s">
        <v>18</v>
      </c>
      <c r="B44" s="41">
        <f t="shared" si="11"/>
        <v>0</v>
      </c>
      <c r="C44" s="41">
        <f t="shared" si="11"/>
        <v>0</v>
      </c>
      <c r="D44" s="41">
        <f t="shared" si="11"/>
        <v>185</v>
      </c>
      <c r="E44" s="41">
        <f t="shared" si="11"/>
        <v>0</v>
      </c>
      <c r="F44" s="457"/>
      <c r="G44" s="41">
        <f t="shared" si="10"/>
        <v>0</v>
      </c>
      <c r="H44" s="42">
        <f t="shared" si="10"/>
        <v>0</v>
      </c>
      <c r="I44" s="43">
        <f t="shared" si="12"/>
        <v>185</v>
      </c>
      <c r="J44" s="33">
        <v>0</v>
      </c>
    </row>
    <row r="45" spans="1:10" ht="13.5" customHeight="1">
      <c r="A45" s="29" t="s">
        <v>139</v>
      </c>
      <c r="B45" s="44">
        <f t="shared" si="11"/>
        <v>378.03852616889918</v>
      </c>
      <c r="C45" s="44">
        <f t="shared" si="11"/>
        <v>1050.8964883215961</v>
      </c>
      <c r="D45" s="44">
        <f t="shared" si="11"/>
        <v>1160.8660899604986</v>
      </c>
      <c r="E45" s="44">
        <f t="shared" si="11"/>
        <v>78.19889554900621</v>
      </c>
      <c r="F45" s="457"/>
      <c r="G45" s="44">
        <f t="shared" si="10"/>
        <v>0</v>
      </c>
      <c r="H45" s="45">
        <f t="shared" si="10"/>
        <v>0</v>
      </c>
      <c r="I45" s="40">
        <f t="shared" si="12"/>
        <v>2668</v>
      </c>
      <c r="J45" s="33">
        <v>0</v>
      </c>
    </row>
    <row r="46" spans="1:10" ht="13.5" customHeight="1">
      <c r="A46" s="28" t="s">
        <v>19</v>
      </c>
      <c r="B46" s="41">
        <f t="shared" si="11"/>
        <v>0</v>
      </c>
      <c r="C46" s="41">
        <f t="shared" si="11"/>
        <v>0</v>
      </c>
      <c r="D46" s="41">
        <f t="shared" si="11"/>
        <v>0</v>
      </c>
      <c r="E46" s="41">
        <f t="shared" si="11"/>
        <v>0</v>
      </c>
      <c r="F46" s="457"/>
      <c r="G46" s="41">
        <f t="shared" si="10"/>
        <v>0</v>
      </c>
      <c r="H46" s="42">
        <f t="shared" si="10"/>
        <v>0</v>
      </c>
      <c r="I46" s="43">
        <f t="shared" si="12"/>
        <v>0</v>
      </c>
      <c r="J46" s="33">
        <v>0</v>
      </c>
    </row>
    <row r="47" spans="1:10" ht="13.5" customHeight="1">
      <c r="A47" s="29" t="s">
        <v>20</v>
      </c>
      <c r="B47" s="44">
        <f t="shared" si="11"/>
        <v>0</v>
      </c>
      <c r="C47" s="44">
        <f t="shared" si="11"/>
        <v>0</v>
      </c>
      <c r="D47" s="44">
        <f t="shared" si="11"/>
        <v>0</v>
      </c>
      <c r="E47" s="44">
        <f t="shared" si="11"/>
        <v>0</v>
      </c>
      <c r="F47" s="457"/>
      <c r="G47" s="44">
        <f t="shared" si="10"/>
        <v>0</v>
      </c>
      <c r="H47" s="45">
        <f t="shared" si="10"/>
        <v>0</v>
      </c>
      <c r="I47" s="40">
        <f t="shared" si="12"/>
        <v>0</v>
      </c>
      <c r="J47" s="33">
        <v>0</v>
      </c>
    </row>
    <row r="48" spans="1:10" ht="13.5" customHeight="1">
      <c r="A48" s="28" t="s">
        <v>21</v>
      </c>
      <c r="B48" s="41">
        <f t="shared" si="11"/>
        <v>4.4589606146136491</v>
      </c>
      <c r="C48" s="41">
        <f t="shared" si="11"/>
        <v>6.0662166289267656</v>
      </c>
      <c r="D48" s="41">
        <f t="shared" si="11"/>
        <v>4.4748227564595844</v>
      </c>
      <c r="E48" s="41">
        <f t="shared" si="11"/>
        <v>0</v>
      </c>
      <c r="F48" s="457"/>
      <c r="G48" s="41">
        <f t="shared" si="10"/>
        <v>0</v>
      </c>
      <c r="H48" s="42">
        <f t="shared" si="10"/>
        <v>0</v>
      </c>
      <c r="I48" s="43">
        <f t="shared" si="12"/>
        <v>15</v>
      </c>
      <c r="J48" s="33">
        <v>0</v>
      </c>
    </row>
    <row r="49" spans="1:10" ht="13.5" customHeight="1">
      <c r="A49" s="30" t="s">
        <v>56</v>
      </c>
      <c r="B49" s="44">
        <f t="shared" si="11"/>
        <v>153.14585529135815</v>
      </c>
      <c r="C49" s="44">
        <f t="shared" si="11"/>
        <v>2.4039723029550539</v>
      </c>
      <c r="D49" s="44">
        <f t="shared" si="11"/>
        <v>27.443811082531592</v>
      </c>
      <c r="E49" s="44">
        <f t="shared" si="11"/>
        <v>6.3613231552162863E-3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2"/>
        <v>183</v>
      </c>
      <c r="J49" s="33">
        <v>0</v>
      </c>
    </row>
    <row r="50" spans="1:10" ht="13.5" customHeight="1">
      <c r="A50" s="28" t="s">
        <v>22</v>
      </c>
      <c r="B50" s="41">
        <f t="shared" ref="B50:E53" si="14">B128+B154+B180+B206+B232+B258+B284+B310+B336+B362+B388+B414+B440</f>
        <v>24.746714740028445</v>
      </c>
      <c r="C50" s="41">
        <f t="shared" si="14"/>
        <v>22.556026009060432</v>
      </c>
      <c r="D50" s="41">
        <f t="shared" si="14"/>
        <v>12.697259250911126</v>
      </c>
      <c r="E50" s="41">
        <f t="shared" si="14"/>
        <v>0</v>
      </c>
      <c r="F50" s="457"/>
      <c r="G50" s="41">
        <f t="shared" si="13"/>
        <v>0</v>
      </c>
      <c r="H50" s="42">
        <f t="shared" si="13"/>
        <v>0</v>
      </c>
      <c r="I50" s="43">
        <f t="shared" si="12"/>
        <v>60</v>
      </c>
      <c r="J50" s="33">
        <v>0</v>
      </c>
    </row>
    <row r="51" spans="1:10" ht="13.5" customHeight="1">
      <c r="A51" s="30" t="s">
        <v>23</v>
      </c>
      <c r="B51" s="44">
        <f t="shared" si="14"/>
        <v>0</v>
      </c>
      <c r="C51" s="44">
        <f t="shared" si="14"/>
        <v>0</v>
      </c>
      <c r="D51" s="44">
        <f t="shared" si="14"/>
        <v>0</v>
      </c>
      <c r="E51" s="44">
        <f t="shared" si="14"/>
        <v>0</v>
      </c>
      <c r="F51" s="457"/>
      <c r="G51" s="44">
        <f t="shared" si="13"/>
        <v>0</v>
      </c>
      <c r="H51" s="45">
        <f t="shared" si="13"/>
        <v>0</v>
      </c>
      <c r="I51" s="40">
        <f t="shared" si="12"/>
        <v>0</v>
      </c>
      <c r="J51" s="33">
        <v>0</v>
      </c>
    </row>
    <row r="52" spans="1:10" ht="13.5" customHeight="1">
      <c r="A52" s="28" t="s">
        <v>24</v>
      </c>
      <c r="B52" s="41">
        <f t="shared" si="14"/>
        <v>23.141404375894844</v>
      </c>
      <c r="C52" s="41">
        <f t="shared" si="14"/>
        <v>1.2073947725243299</v>
      </c>
      <c r="D52" s="41">
        <f t="shared" si="14"/>
        <v>1.9564008515808302</v>
      </c>
      <c r="E52" s="41">
        <f t="shared" si="14"/>
        <v>0</v>
      </c>
      <c r="F52" s="457"/>
      <c r="G52" s="41">
        <f t="shared" si="13"/>
        <v>0</v>
      </c>
      <c r="H52" s="42">
        <f t="shared" si="13"/>
        <v>0</v>
      </c>
      <c r="I52" s="43">
        <f t="shared" si="12"/>
        <v>26.305200000000006</v>
      </c>
      <c r="J52" s="33">
        <v>0</v>
      </c>
    </row>
    <row r="53" spans="1:10" ht="13.5" customHeight="1" thickBot="1">
      <c r="A53" s="30" t="s">
        <v>25</v>
      </c>
      <c r="B53" s="44">
        <f t="shared" si="14"/>
        <v>87.371466458421395</v>
      </c>
      <c r="C53" s="44">
        <f t="shared" si="14"/>
        <v>17.377348289003322</v>
      </c>
      <c r="D53" s="44">
        <f t="shared" si="14"/>
        <v>967.21756157899392</v>
      </c>
      <c r="E53" s="44">
        <f t="shared" si="14"/>
        <v>3342.488319224587</v>
      </c>
      <c r="F53" s="458"/>
      <c r="G53" s="44">
        <f t="shared" si="13"/>
        <v>412.67397189764239</v>
      </c>
      <c r="H53" s="45">
        <f t="shared" si="13"/>
        <v>194.21613255135188</v>
      </c>
      <c r="I53" s="40">
        <f t="shared" si="12"/>
        <v>5021.3447999999999</v>
      </c>
      <c r="J53" s="33">
        <v>0</v>
      </c>
    </row>
    <row r="54" spans="1:10" ht="13.5" customHeight="1">
      <c r="A54" s="31" t="s">
        <v>26</v>
      </c>
      <c r="B54" s="46">
        <f>SUM(B33:B53)</f>
        <v>1149.9115774859324</v>
      </c>
      <c r="C54" s="46">
        <f t="shared" ref="C54:I54" si="15">SUM(C33:C53)</f>
        <v>2016.4640141959742</v>
      </c>
      <c r="D54" s="46">
        <f t="shared" si="15"/>
        <v>5348.0706827047561</v>
      </c>
      <c r="E54" s="46">
        <f t="shared" si="15"/>
        <v>3865.5604044157653</v>
      </c>
      <c r="F54" s="46">
        <f t="shared" si="15"/>
        <v>0</v>
      </c>
      <c r="G54" s="46">
        <f t="shared" si="15"/>
        <v>412.67397189764239</v>
      </c>
      <c r="H54" s="47">
        <f t="shared" si="15"/>
        <v>194.21613255135188</v>
      </c>
      <c r="I54" s="48">
        <f t="shared" si="15"/>
        <v>12986.896783251424</v>
      </c>
      <c r="J54" s="33">
        <v>0</v>
      </c>
    </row>
    <row r="55" spans="1:10" ht="13.5" customHeight="1" thickBot="1">
      <c r="A55" s="32" t="s">
        <v>83</v>
      </c>
      <c r="B55" s="49">
        <f>B54/$I54</f>
        <v>8.8543983730502734E-2</v>
      </c>
      <c r="C55" s="49">
        <f t="shared" ref="C55:I55" si="16">C54/$I54</f>
        <v>0.15526911839297211</v>
      </c>
      <c r="D55" s="49">
        <f t="shared" si="16"/>
        <v>0.41180512727273733</v>
      </c>
      <c r="E55" s="49">
        <f t="shared" si="16"/>
        <v>0.2976508144271226</v>
      </c>
      <c r="F55" s="49">
        <f t="shared" si="16"/>
        <v>0</v>
      </c>
      <c r="G55" s="49">
        <f t="shared" si="16"/>
        <v>3.1776180159516484E-2</v>
      </c>
      <c r="H55" s="49">
        <f t="shared" si="16"/>
        <v>1.4954776017148536E-2</v>
      </c>
      <c r="I55" s="50">
        <f t="shared" si="16"/>
        <v>1</v>
      </c>
    </row>
    <row r="56" spans="1:10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0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0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0" ht="13.5" customHeight="1">
      <c r="A59" s="27" t="s">
        <v>7</v>
      </c>
      <c r="B59" s="393"/>
      <c r="C59" s="399"/>
      <c r="D59" s="399"/>
      <c r="E59" s="394"/>
      <c r="F59" s="38">
        <f>F449+F475+F501+F527+F553</f>
        <v>4</v>
      </c>
      <c r="G59" s="393"/>
      <c r="H59" s="394"/>
      <c r="I59" s="40">
        <f>SUM(B59:H59)</f>
        <v>4</v>
      </c>
      <c r="J59" s="33">
        <v>0</v>
      </c>
    </row>
    <row r="60" spans="1:10" ht="13.5" customHeight="1">
      <c r="A60" s="28" t="s">
        <v>8</v>
      </c>
      <c r="B60" s="395"/>
      <c r="C60" s="400"/>
      <c r="D60" s="400"/>
      <c r="E60" s="396"/>
      <c r="F60" s="41">
        <f t="shared" ref="F60:F79" si="17">F450+F476+F502+F528+F554</f>
        <v>0</v>
      </c>
      <c r="G60" s="395"/>
      <c r="H60" s="396"/>
      <c r="I60" s="43">
        <f t="shared" ref="I60:I79" si="18">SUM(B60:H60)</f>
        <v>0</v>
      </c>
      <c r="J60" s="33">
        <v>0</v>
      </c>
    </row>
    <row r="61" spans="1:10" ht="13.5" customHeight="1">
      <c r="A61" s="29" t="s">
        <v>9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8"/>
        <v>0</v>
      </c>
      <c r="J61" s="33">
        <v>0</v>
      </c>
    </row>
    <row r="62" spans="1:10" ht="13.5" customHeight="1">
      <c r="A62" s="28" t="s">
        <v>10</v>
      </c>
      <c r="B62" s="395"/>
      <c r="C62" s="400"/>
      <c r="D62" s="400"/>
      <c r="E62" s="396"/>
      <c r="F62" s="41">
        <f t="shared" si="17"/>
        <v>0</v>
      </c>
      <c r="G62" s="395"/>
      <c r="H62" s="396"/>
      <c r="I62" s="43">
        <f t="shared" si="18"/>
        <v>0</v>
      </c>
      <c r="J62" s="33">
        <v>0</v>
      </c>
    </row>
    <row r="63" spans="1:10" ht="13.5" customHeight="1">
      <c r="A63" s="29" t="s">
        <v>11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8"/>
        <v>0</v>
      </c>
      <c r="J63" s="33">
        <v>0</v>
      </c>
    </row>
    <row r="64" spans="1:10" ht="13.5" customHeight="1">
      <c r="A64" s="28" t="s">
        <v>12</v>
      </c>
      <c r="B64" s="395"/>
      <c r="C64" s="400"/>
      <c r="D64" s="400"/>
      <c r="E64" s="396"/>
      <c r="F64" s="41">
        <f t="shared" si="17"/>
        <v>7401.7664705466577</v>
      </c>
      <c r="G64" s="395"/>
      <c r="H64" s="396"/>
      <c r="I64" s="43">
        <f t="shared" si="18"/>
        <v>7401.7664705466577</v>
      </c>
      <c r="J64" s="33">
        <v>0</v>
      </c>
    </row>
    <row r="65" spans="1:10" ht="13.5" customHeight="1">
      <c r="A65" s="29" t="s">
        <v>13</v>
      </c>
      <c r="B65" s="395"/>
      <c r="C65" s="400"/>
      <c r="D65" s="400"/>
      <c r="E65" s="396"/>
      <c r="F65" s="44">
        <f t="shared" si="17"/>
        <v>1038</v>
      </c>
      <c r="G65" s="395"/>
      <c r="H65" s="396"/>
      <c r="I65" s="40">
        <f t="shared" si="18"/>
        <v>1038</v>
      </c>
      <c r="J65" s="33">
        <v>0</v>
      </c>
    </row>
    <row r="66" spans="1:10" ht="13.5" customHeight="1">
      <c r="A66" s="28" t="s">
        <v>14</v>
      </c>
      <c r="B66" s="395"/>
      <c r="C66" s="400"/>
      <c r="D66" s="400"/>
      <c r="E66" s="396"/>
      <c r="F66" s="41">
        <f t="shared" si="17"/>
        <v>8917.604987126484</v>
      </c>
      <c r="G66" s="395"/>
      <c r="H66" s="396"/>
      <c r="I66" s="43">
        <f t="shared" si="18"/>
        <v>8917.604987126484</v>
      </c>
      <c r="J66" s="33">
        <v>0</v>
      </c>
    </row>
    <row r="67" spans="1:10" ht="13.5" customHeight="1">
      <c r="A67" s="29" t="s">
        <v>15</v>
      </c>
      <c r="B67" s="395"/>
      <c r="C67" s="400"/>
      <c r="D67" s="400"/>
      <c r="E67" s="396"/>
      <c r="F67" s="44">
        <f t="shared" si="17"/>
        <v>0</v>
      </c>
      <c r="G67" s="395"/>
      <c r="H67" s="396"/>
      <c r="I67" s="40">
        <f t="shared" si="18"/>
        <v>0</v>
      </c>
      <c r="J67" s="33">
        <v>0</v>
      </c>
    </row>
    <row r="68" spans="1:10" ht="13.5" customHeight="1">
      <c r="A68" s="28" t="s">
        <v>16</v>
      </c>
      <c r="B68" s="395"/>
      <c r="C68" s="400"/>
      <c r="D68" s="400"/>
      <c r="E68" s="396"/>
      <c r="F68" s="41">
        <f t="shared" si="17"/>
        <v>0</v>
      </c>
      <c r="G68" s="395"/>
      <c r="H68" s="396"/>
      <c r="I68" s="43">
        <f t="shared" si="18"/>
        <v>0</v>
      </c>
      <c r="J68" s="33">
        <v>0</v>
      </c>
    </row>
    <row r="69" spans="1:10" ht="13.5" customHeight="1">
      <c r="A69" s="29" t="s">
        <v>17</v>
      </c>
      <c r="B69" s="395"/>
      <c r="C69" s="400"/>
      <c r="D69" s="400"/>
      <c r="E69" s="396"/>
      <c r="F69" s="44">
        <f t="shared" si="17"/>
        <v>26.331357980044338</v>
      </c>
      <c r="G69" s="395"/>
      <c r="H69" s="396"/>
      <c r="I69" s="40">
        <f t="shared" si="18"/>
        <v>26.331357980044338</v>
      </c>
      <c r="J69" s="33">
        <v>0</v>
      </c>
    </row>
    <row r="70" spans="1:10" ht="13.5" customHeight="1">
      <c r="A70" s="28" t="s">
        <v>18</v>
      </c>
      <c r="B70" s="395"/>
      <c r="C70" s="400"/>
      <c r="D70" s="400"/>
      <c r="E70" s="396"/>
      <c r="F70" s="41">
        <f t="shared" si="17"/>
        <v>0</v>
      </c>
      <c r="G70" s="395"/>
      <c r="H70" s="396"/>
      <c r="I70" s="43">
        <f t="shared" si="18"/>
        <v>0</v>
      </c>
      <c r="J70" s="33">
        <v>0</v>
      </c>
    </row>
    <row r="71" spans="1:10" ht="13.5" customHeight="1">
      <c r="A71" s="29" t="s">
        <v>139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8"/>
        <v>0</v>
      </c>
      <c r="J71" s="33">
        <v>0</v>
      </c>
    </row>
    <row r="72" spans="1:10" ht="13.5" customHeight="1">
      <c r="A72" s="28" t="s">
        <v>19</v>
      </c>
      <c r="B72" s="395"/>
      <c r="C72" s="400"/>
      <c r="D72" s="400"/>
      <c r="E72" s="396"/>
      <c r="F72" s="41">
        <f t="shared" si="17"/>
        <v>0</v>
      </c>
      <c r="G72" s="395"/>
      <c r="H72" s="396"/>
      <c r="I72" s="43">
        <f t="shared" si="18"/>
        <v>0</v>
      </c>
      <c r="J72" s="33">
        <v>0</v>
      </c>
    </row>
    <row r="73" spans="1:10" ht="13.5" customHeight="1">
      <c r="A73" s="29" t="s">
        <v>20</v>
      </c>
      <c r="B73" s="395"/>
      <c r="C73" s="400"/>
      <c r="D73" s="400"/>
      <c r="E73" s="396"/>
      <c r="F73" s="52">
        <f t="shared" si="17"/>
        <v>0</v>
      </c>
      <c r="G73" s="395"/>
      <c r="H73" s="396"/>
      <c r="I73" s="40">
        <f t="shared" si="18"/>
        <v>0</v>
      </c>
      <c r="J73" s="33">
        <v>0</v>
      </c>
    </row>
    <row r="74" spans="1:10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8"/>
        <v>0</v>
      </c>
      <c r="J74" s="33">
        <v>0</v>
      </c>
    </row>
    <row r="75" spans="1:10" ht="13.5" customHeight="1">
      <c r="A75" s="30" t="s">
        <v>56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8"/>
        <v>0</v>
      </c>
      <c r="J75" s="33">
        <v>0</v>
      </c>
    </row>
    <row r="76" spans="1:10" ht="13.5" customHeight="1">
      <c r="A76" s="28" t="s">
        <v>22</v>
      </c>
      <c r="B76" s="395"/>
      <c r="C76" s="400"/>
      <c r="D76" s="400"/>
      <c r="E76" s="396"/>
      <c r="F76" s="41">
        <f t="shared" si="17"/>
        <v>28</v>
      </c>
      <c r="G76" s="395"/>
      <c r="H76" s="396"/>
      <c r="I76" s="43">
        <f t="shared" si="18"/>
        <v>28</v>
      </c>
      <c r="J76" s="33">
        <v>0</v>
      </c>
    </row>
    <row r="77" spans="1:10" ht="13.5" customHeight="1">
      <c r="A77" s="30" t="s">
        <v>23</v>
      </c>
      <c r="B77" s="395"/>
      <c r="C77" s="400"/>
      <c r="D77" s="400"/>
      <c r="E77" s="396"/>
      <c r="F77" s="44">
        <f t="shared" si="17"/>
        <v>0</v>
      </c>
      <c r="G77" s="395"/>
      <c r="H77" s="396"/>
      <c r="I77" s="40">
        <f t="shared" si="18"/>
        <v>0</v>
      </c>
      <c r="J77" s="33">
        <v>0</v>
      </c>
    </row>
    <row r="78" spans="1:10" ht="13.5" customHeight="1">
      <c r="A78" s="28" t="s">
        <v>24</v>
      </c>
      <c r="B78" s="395"/>
      <c r="C78" s="400"/>
      <c r="D78" s="400"/>
      <c r="E78" s="396"/>
      <c r="F78" s="41">
        <f t="shared" si="17"/>
        <v>0</v>
      </c>
      <c r="G78" s="395"/>
      <c r="H78" s="396"/>
      <c r="I78" s="43">
        <f t="shared" si="18"/>
        <v>0</v>
      </c>
      <c r="J78" s="33">
        <v>0</v>
      </c>
    </row>
    <row r="79" spans="1:10" ht="13.5" customHeight="1" thickBot="1">
      <c r="A79" s="30" t="s">
        <v>25</v>
      </c>
      <c r="B79" s="397"/>
      <c r="C79" s="401"/>
      <c r="D79" s="401"/>
      <c r="E79" s="398"/>
      <c r="F79" s="44">
        <f t="shared" si="17"/>
        <v>1579.7052000000003</v>
      </c>
      <c r="G79" s="397"/>
      <c r="H79" s="398"/>
      <c r="I79" s="40">
        <f t="shared" si="18"/>
        <v>1579.7052000000003</v>
      </c>
      <c r="J79" s="33">
        <v>0</v>
      </c>
    </row>
    <row r="80" spans="1:10" ht="13.5" customHeight="1">
      <c r="A80" s="31" t="s">
        <v>26</v>
      </c>
      <c r="B80" s="46">
        <f>SUM(B59:B79)</f>
        <v>0</v>
      </c>
      <c r="C80" s="46">
        <f t="shared" ref="C80:I80" si="19">SUM(C59:C79)</f>
        <v>0</v>
      </c>
      <c r="D80" s="46">
        <f t="shared" si="19"/>
        <v>0</v>
      </c>
      <c r="E80" s="46">
        <f t="shared" si="19"/>
        <v>0</v>
      </c>
      <c r="F80" s="46">
        <f t="shared" si="19"/>
        <v>18995.408015653189</v>
      </c>
      <c r="G80" s="46">
        <f t="shared" si="19"/>
        <v>0</v>
      </c>
      <c r="H80" s="47">
        <f t="shared" si="19"/>
        <v>0</v>
      </c>
      <c r="I80" s="46">
        <f t="shared" si="19"/>
        <v>18995.408015653189</v>
      </c>
      <c r="J80" s="33">
        <v>0</v>
      </c>
    </row>
    <row r="81" spans="1:10" ht="15" thickBot="1">
      <c r="A81" s="32" t="s">
        <v>83</v>
      </c>
      <c r="B81" s="49">
        <f>B80/$I80</f>
        <v>0</v>
      </c>
      <c r="C81" s="49">
        <f t="shared" ref="C81:I81" si="20">C80/$I80</f>
        <v>0</v>
      </c>
      <c r="D81" s="49">
        <f t="shared" si="20"/>
        <v>0</v>
      </c>
      <c r="E81" s="49">
        <f t="shared" si="20"/>
        <v>0</v>
      </c>
      <c r="F81" s="49">
        <f t="shared" si="20"/>
        <v>1</v>
      </c>
      <c r="G81" s="49">
        <f t="shared" si="20"/>
        <v>0</v>
      </c>
      <c r="H81" s="49">
        <f t="shared" si="20"/>
        <v>0</v>
      </c>
      <c r="I81" s="50">
        <f t="shared" si="20"/>
        <v>1</v>
      </c>
    </row>
    <row r="82" spans="1:10" ht="15" thickBot="1">
      <c r="A82" s="33"/>
      <c r="B82" s="33"/>
      <c r="C82" s="33"/>
      <c r="D82" s="33"/>
      <c r="E82" s="33"/>
      <c r="F82" s="295">
        <f>+F80-F470-F496-F522-F548-F574</f>
        <v>1.8189894035458565E-12</v>
      </c>
      <c r="G82" s="295"/>
      <c r="H82" s="295"/>
      <c r="I82" s="295">
        <f>+I80-I470-I496-I522-I548-I574</f>
        <v>1.8189894035458565E-12</v>
      </c>
    </row>
    <row r="83" spans="1:10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0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0" ht="15">
      <c r="A85" s="27" t="s">
        <v>7</v>
      </c>
      <c r="B85" s="38">
        <f>B579+B605+B631</f>
        <v>89.491586176888248</v>
      </c>
      <c r="C85" s="38">
        <f t="shared" ref="C85:H85" si="21">C579+C605+C631</f>
        <v>0</v>
      </c>
      <c r="D85" s="38">
        <f t="shared" si="21"/>
        <v>9.5084138231117485</v>
      </c>
      <c r="E85" s="38">
        <f t="shared" si="21"/>
        <v>0</v>
      </c>
      <c r="F85" s="38">
        <f t="shared" si="21"/>
        <v>0</v>
      </c>
      <c r="G85" s="38">
        <f t="shared" si="21"/>
        <v>0</v>
      </c>
      <c r="H85" s="39">
        <f t="shared" si="21"/>
        <v>0</v>
      </c>
      <c r="I85" s="40">
        <f>SUM(B85:H85)</f>
        <v>99</v>
      </c>
      <c r="J85" s="33">
        <v>0</v>
      </c>
    </row>
    <row r="86" spans="1:10" ht="15">
      <c r="A86" s="28" t="s">
        <v>8</v>
      </c>
      <c r="B86" s="41">
        <f t="shared" ref="B86:H101" si="22">B580+B606+B632</f>
        <v>17.688854154079099</v>
      </c>
      <c r="C86" s="41">
        <f t="shared" si="22"/>
        <v>0</v>
      </c>
      <c r="D86" s="41">
        <f t="shared" si="22"/>
        <v>2.3111458459209002</v>
      </c>
      <c r="E86" s="41">
        <f t="shared" si="22"/>
        <v>0</v>
      </c>
      <c r="F86" s="41">
        <f t="shared" si="22"/>
        <v>0</v>
      </c>
      <c r="G86" s="41">
        <f t="shared" si="22"/>
        <v>0</v>
      </c>
      <c r="H86" s="42">
        <f t="shared" si="22"/>
        <v>0</v>
      </c>
      <c r="I86" s="43">
        <f t="shared" ref="I86:I105" si="23">SUM(B86:H86)</f>
        <v>20</v>
      </c>
      <c r="J86" s="33">
        <v>0</v>
      </c>
    </row>
    <row r="87" spans="1:10" ht="15">
      <c r="A87" s="29" t="s">
        <v>9</v>
      </c>
      <c r="B87" s="44">
        <f t="shared" si="22"/>
        <v>256.06753342338845</v>
      </c>
      <c r="C87" s="44">
        <f t="shared" si="22"/>
        <v>0</v>
      </c>
      <c r="D87" s="44">
        <f t="shared" si="22"/>
        <v>18.932466576611535</v>
      </c>
      <c r="E87" s="44">
        <f t="shared" si="22"/>
        <v>0</v>
      </c>
      <c r="F87" s="44">
        <f t="shared" si="22"/>
        <v>0</v>
      </c>
      <c r="G87" s="44">
        <f t="shared" si="22"/>
        <v>0</v>
      </c>
      <c r="H87" s="45">
        <f t="shared" si="22"/>
        <v>0</v>
      </c>
      <c r="I87" s="40">
        <f t="shared" si="23"/>
        <v>275</v>
      </c>
      <c r="J87" s="33">
        <v>0</v>
      </c>
    </row>
    <row r="88" spans="1:10" ht="15">
      <c r="A88" s="28" t="s">
        <v>10</v>
      </c>
      <c r="B88" s="41">
        <f t="shared" si="22"/>
        <v>463.91206783854449</v>
      </c>
      <c r="C88" s="41">
        <f t="shared" si="22"/>
        <v>0</v>
      </c>
      <c r="D88" s="41">
        <f t="shared" si="22"/>
        <v>29.087932161455477</v>
      </c>
      <c r="E88" s="41">
        <f t="shared" si="22"/>
        <v>0</v>
      </c>
      <c r="F88" s="41">
        <f t="shared" si="22"/>
        <v>0</v>
      </c>
      <c r="G88" s="41">
        <f t="shared" si="22"/>
        <v>0</v>
      </c>
      <c r="H88" s="42">
        <f t="shared" si="22"/>
        <v>0</v>
      </c>
      <c r="I88" s="43">
        <f t="shared" si="23"/>
        <v>492.99999999999994</v>
      </c>
      <c r="J88" s="33">
        <v>0</v>
      </c>
    </row>
    <row r="89" spans="1:10" ht="15">
      <c r="A89" s="29" t="s">
        <v>11</v>
      </c>
      <c r="B89" s="44">
        <f t="shared" si="22"/>
        <v>0</v>
      </c>
      <c r="C89" s="44">
        <f t="shared" si="22"/>
        <v>0</v>
      </c>
      <c r="D89" s="44">
        <f t="shared" si="22"/>
        <v>0</v>
      </c>
      <c r="E89" s="44">
        <f t="shared" si="22"/>
        <v>0</v>
      </c>
      <c r="F89" s="44">
        <f t="shared" si="22"/>
        <v>0</v>
      </c>
      <c r="G89" s="44">
        <f t="shared" si="22"/>
        <v>0</v>
      </c>
      <c r="H89" s="45">
        <f t="shared" si="22"/>
        <v>0</v>
      </c>
      <c r="I89" s="40">
        <f t="shared" si="23"/>
        <v>0</v>
      </c>
      <c r="J89" s="33">
        <v>0</v>
      </c>
    </row>
    <row r="90" spans="1:10" ht="15">
      <c r="A90" s="28" t="s">
        <v>12</v>
      </c>
      <c r="B90" s="41">
        <f t="shared" si="22"/>
        <v>0</v>
      </c>
      <c r="C90" s="41">
        <f t="shared" si="22"/>
        <v>0</v>
      </c>
      <c r="D90" s="41">
        <f t="shared" si="22"/>
        <v>5.1828679348812731E-2</v>
      </c>
      <c r="E90" s="41">
        <f t="shared" si="22"/>
        <v>24.884042825106423</v>
      </c>
      <c r="F90" s="41">
        <f t="shared" si="22"/>
        <v>0</v>
      </c>
      <c r="G90" s="41">
        <f t="shared" si="22"/>
        <v>0</v>
      </c>
      <c r="H90" s="42">
        <f t="shared" si="22"/>
        <v>0</v>
      </c>
      <c r="I90" s="43">
        <f t="shared" si="23"/>
        <v>24.935871504455235</v>
      </c>
      <c r="J90" s="33">
        <v>0</v>
      </c>
    </row>
    <row r="91" spans="1:10" ht="15">
      <c r="A91" s="29" t="s">
        <v>13</v>
      </c>
      <c r="B91" s="44">
        <f t="shared" si="22"/>
        <v>0</v>
      </c>
      <c r="C91" s="44">
        <f t="shared" si="22"/>
        <v>0</v>
      </c>
      <c r="D91" s="44">
        <f t="shared" si="22"/>
        <v>0</v>
      </c>
      <c r="E91" s="44">
        <f t="shared" si="22"/>
        <v>30</v>
      </c>
      <c r="F91" s="44">
        <f t="shared" si="22"/>
        <v>0</v>
      </c>
      <c r="G91" s="44">
        <f t="shared" si="22"/>
        <v>0</v>
      </c>
      <c r="H91" s="45">
        <f t="shared" si="22"/>
        <v>0</v>
      </c>
      <c r="I91" s="40">
        <f t="shared" si="23"/>
        <v>30</v>
      </c>
      <c r="J91" s="33">
        <v>0</v>
      </c>
    </row>
    <row r="92" spans="1:10" ht="15">
      <c r="A92" s="28" t="s">
        <v>14</v>
      </c>
      <c r="B92" s="41">
        <f t="shared" si="22"/>
        <v>0</v>
      </c>
      <c r="C92" s="41">
        <f t="shared" si="22"/>
        <v>0.31599104206271128</v>
      </c>
      <c r="D92" s="41">
        <f t="shared" si="22"/>
        <v>0.13991566344959458</v>
      </c>
      <c r="E92" s="41">
        <f t="shared" si="22"/>
        <v>80.605343976494922</v>
      </c>
      <c r="F92" s="41">
        <f t="shared" si="22"/>
        <v>605.69420604237598</v>
      </c>
      <c r="G92" s="41">
        <f t="shared" si="22"/>
        <v>0</v>
      </c>
      <c r="H92" s="42">
        <f t="shared" si="22"/>
        <v>0</v>
      </c>
      <c r="I92" s="43">
        <f t="shared" si="23"/>
        <v>686.75545672438318</v>
      </c>
      <c r="J92" s="33">
        <v>0</v>
      </c>
    </row>
    <row r="93" spans="1:10" ht="15">
      <c r="A93" s="29" t="s">
        <v>15</v>
      </c>
      <c r="B93" s="44">
        <f t="shared" si="22"/>
        <v>7250.4399689334214</v>
      </c>
      <c r="C93" s="44">
        <f t="shared" si="22"/>
        <v>7.1117979869272299</v>
      </c>
      <c r="D93" s="44">
        <f t="shared" si="22"/>
        <v>542.53493307965221</v>
      </c>
      <c r="E93" s="44">
        <f t="shared" si="22"/>
        <v>0</v>
      </c>
      <c r="F93" s="44">
        <f t="shared" si="22"/>
        <v>0</v>
      </c>
      <c r="G93" s="44">
        <f t="shared" si="22"/>
        <v>0</v>
      </c>
      <c r="H93" s="45">
        <f t="shared" si="22"/>
        <v>0</v>
      </c>
      <c r="I93" s="40">
        <f t="shared" si="23"/>
        <v>7800.0867000000007</v>
      </c>
      <c r="J93" s="33">
        <v>0</v>
      </c>
    </row>
    <row r="94" spans="1:10" ht="15">
      <c r="A94" s="28" t="s">
        <v>16</v>
      </c>
      <c r="B94" s="41">
        <f t="shared" si="22"/>
        <v>1968.8432024291271</v>
      </c>
      <c r="C94" s="41">
        <f t="shared" si="22"/>
        <v>118.05205423066869</v>
      </c>
      <c r="D94" s="41">
        <f t="shared" si="22"/>
        <v>104.53595694183758</v>
      </c>
      <c r="E94" s="41">
        <f t="shared" si="22"/>
        <v>56.329146398366639</v>
      </c>
      <c r="F94" s="41">
        <f>F588+F614+F640</f>
        <v>0</v>
      </c>
      <c r="G94" s="41">
        <f t="shared" si="22"/>
        <v>0</v>
      </c>
      <c r="H94" s="42">
        <f t="shared" si="22"/>
        <v>0</v>
      </c>
      <c r="I94" s="43">
        <f t="shared" si="23"/>
        <v>2247.7603599999998</v>
      </c>
      <c r="J94" s="33">
        <v>0</v>
      </c>
    </row>
    <row r="95" spans="1:10" ht="15">
      <c r="A95" s="29" t="s">
        <v>17</v>
      </c>
      <c r="B95" s="44">
        <f t="shared" si="22"/>
        <v>349.48244088052638</v>
      </c>
      <c r="C95" s="44">
        <f t="shared" si="22"/>
        <v>1.6212905744551691</v>
      </c>
      <c r="D95" s="44">
        <f t="shared" si="22"/>
        <v>41.576997665182773</v>
      </c>
      <c r="E95" s="44">
        <f t="shared" si="22"/>
        <v>5.3192708798356891</v>
      </c>
      <c r="F95" s="44">
        <f t="shared" si="22"/>
        <v>0</v>
      </c>
      <c r="G95" s="44">
        <f t="shared" si="22"/>
        <v>0</v>
      </c>
      <c r="H95" s="45">
        <f t="shared" si="22"/>
        <v>0</v>
      </c>
      <c r="I95" s="40">
        <f t="shared" si="23"/>
        <v>398</v>
      </c>
      <c r="J95" s="33">
        <v>0</v>
      </c>
    </row>
    <row r="96" spans="1:10" ht="15">
      <c r="A96" s="28" t="s">
        <v>18</v>
      </c>
      <c r="B96" s="41">
        <f t="shared" si="22"/>
        <v>0</v>
      </c>
      <c r="C96" s="41">
        <f t="shared" si="22"/>
        <v>0</v>
      </c>
      <c r="D96" s="41">
        <f t="shared" si="22"/>
        <v>0</v>
      </c>
      <c r="E96" s="41">
        <f t="shared" si="22"/>
        <v>0</v>
      </c>
      <c r="F96" s="41">
        <f t="shared" si="22"/>
        <v>0</v>
      </c>
      <c r="G96" s="41">
        <f t="shared" si="22"/>
        <v>0</v>
      </c>
      <c r="H96" s="42">
        <f t="shared" si="22"/>
        <v>0</v>
      </c>
      <c r="I96" s="43">
        <f t="shared" si="23"/>
        <v>0</v>
      </c>
      <c r="J96" s="33">
        <v>0</v>
      </c>
    </row>
    <row r="97" spans="1:10" ht="15">
      <c r="A97" s="29" t="s">
        <v>139</v>
      </c>
      <c r="B97" s="44">
        <f t="shared" si="22"/>
        <v>2509.0363568019266</v>
      </c>
      <c r="C97" s="44">
        <f t="shared" si="22"/>
        <v>323.78043636696111</v>
      </c>
      <c r="D97" s="44">
        <f t="shared" si="22"/>
        <v>206.46599898624899</v>
      </c>
      <c r="E97" s="44">
        <f t="shared" si="22"/>
        <v>49.723399903360352</v>
      </c>
      <c r="F97" s="44">
        <f t="shared" si="22"/>
        <v>0</v>
      </c>
      <c r="G97" s="44">
        <f t="shared" si="22"/>
        <v>0</v>
      </c>
      <c r="H97" s="45">
        <f t="shared" si="22"/>
        <v>0</v>
      </c>
      <c r="I97" s="40">
        <f t="shared" si="23"/>
        <v>3089.0061920584967</v>
      </c>
      <c r="J97" s="33">
        <v>0</v>
      </c>
    </row>
    <row r="98" spans="1:10" ht="15">
      <c r="A98" s="28" t="s">
        <v>19</v>
      </c>
      <c r="B98" s="41">
        <f t="shared" si="22"/>
        <v>0</v>
      </c>
      <c r="C98" s="41">
        <f t="shared" si="22"/>
        <v>0</v>
      </c>
      <c r="D98" s="41">
        <f t="shared" si="22"/>
        <v>0</v>
      </c>
      <c r="E98" s="41">
        <f t="shared" si="22"/>
        <v>0</v>
      </c>
      <c r="F98" s="41">
        <f t="shared" si="22"/>
        <v>0</v>
      </c>
      <c r="G98" s="41">
        <f t="shared" si="22"/>
        <v>0</v>
      </c>
      <c r="H98" s="42">
        <f t="shared" si="22"/>
        <v>0</v>
      </c>
      <c r="I98" s="43">
        <f t="shared" si="23"/>
        <v>0</v>
      </c>
      <c r="J98" s="33">
        <v>0</v>
      </c>
    </row>
    <row r="99" spans="1:10" ht="15">
      <c r="A99" s="29" t="s">
        <v>20</v>
      </c>
      <c r="B99" s="44">
        <f t="shared" si="22"/>
        <v>0</v>
      </c>
      <c r="C99" s="44">
        <f t="shared" si="22"/>
        <v>0</v>
      </c>
      <c r="D99" s="44">
        <f t="shared" si="22"/>
        <v>0</v>
      </c>
      <c r="E99" s="44">
        <f t="shared" si="22"/>
        <v>0</v>
      </c>
      <c r="F99" s="44">
        <f t="shared" si="22"/>
        <v>0</v>
      </c>
      <c r="G99" s="44">
        <f t="shared" si="22"/>
        <v>0</v>
      </c>
      <c r="H99" s="45">
        <f t="shared" si="22"/>
        <v>0</v>
      </c>
      <c r="I99" s="40">
        <f t="shared" si="23"/>
        <v>0</v>
      </c>
      <c r="J99" s="33">
        <v>0</v>
      </c>
    </row>
    <row r="100" spans="1:10" ht="15">
      <c r="A100" s="28" t="s">
        <v>21</v>
      </c>
      <c r="B100" s="41">
        <f t="shared" si="22"/>
        <v>62.838970988338815</v>
      </c>
      <c r="C100" s="41">
        <f t="shared" si="22"/>
        <v>0</v>
      </c>
      <c r="D100" s="41">
        <f t="shared" si="22"/>
        <v>1.1610290116611779</v>
      </c>
      <c r="E100" s="41">
        <f t="shared" si="22"/>
        <v>0</v>
      </c>
      <c r="F100" s="41">
        <f t="shared" si="22"/>
        <v>0</v>
      </c>
      <c r="G100" s="41">
        <f t="shared" si="22"/>
        <v>0</v>
      </c>
      <c r="H100" s="42">
        <f t="shared" si="22"/>
        <v>0</v>
      </c>
      <c r="I100" s="43">
        <f t="shared" si="23"/>
        <v>63.999999999999993</v>
      </c>
      <c r="J100" s="33">
        <v>0</v>
      </c>
    </row>
    <row r="101" spans="1:10" ht="15">
      <c r="A101" s="30" t="s">
        <v>56</v>
      </c>
      <c r="B101" s="44">
        <f t="shared" si="22"/>
        <v>4694.1808627567825</v>
      </c>
      <c r="C101" s="44">
        <f t="shared" si="22"/>
        <v>8.5560344821020813</v>
      </c>
      <c r="D101" s="44">
        <f t="shared" si="22"/>
        <v>589.26310276111599</v>
      </c>
      <c r="E101" s="44">
        <f t="shared" si="22"/>
        <v>0</v>
      </c>
      <c r="F101" s="44">
        <f t="shared" si="22"/>
        <v>0</v>
      </c>
      <c r="G101" s="44">
        <f t="shared" si="22"/>
        <v>0</v>
      </c>
      <c r="H101" s="45">
        <f t="shared" si="22"/>
        <v>0</v>
      </c>
      <c r="I101" s="40">
        <f t="shared" si="23"/>
        <v>5292.0000000000009</v>
      </c>
      <c r="J101" s="33">
        <v>0</v>
      </c>
    </row>
    <row r="102" spans="1:10" ht="15">
      <c r="A102" s="28" t="s">
        <v>22</v>
      </c>
      <c r="B102" s="41">
        <f t="shared" ref="B102:H105" si="24">B596+B622+B648</f>
        <v>159.59472110001812</v>
      </c>
      <c r="C102" s="41">
        <f t="shared" si="24"/>
        <v>0</v>
      </c>
      <c r="D102" s="41">
        <f t="shared" si="24"/>
        <v>11.988265815369381</v>
      </c>
      <c r="E102" s="41">
        <f t="shared" si="24"/>
        <v>0</v>
      </c>
      <c r="F102" s="41">
        <f t="shared" si="24"/>
        <v>0.74228996407587666</v>
      </c>
      <c r="G102" s="41">
        <f t="shared" si="24"/>
        <v>0</v>
      </c>
      <c r="H102" s="42">
        <f t="shared" si="24"/>
        <v>0</v>
      </c>
      <c r="I102" s="43">
        <f t="shared" si="23"/>
        <v>172.32527687946336</v>
      </c>
      <c r="J102" s="33">
        <v>0</v>
      </c>
    </row>
    <row r="103" spans="1:10" ht="15">
      <c r="A103" s="30" t="s">
        <v>23</v>
      </c>
      <c r="B103" s="44">
        <f t="shared" si="24"/>
        <v>181.78993584771493</v>
      </c>
      <c r="C103" s="44">
        <f t="shared" si="24"/>
        <v>0</v>
      </c>
      <c r="D103" s="44">
        <f t="shared" si="24"/>
        <v>140.64873408863394</v>
      </c>
      <c r="E103" s="44">
        <f t="shared" si="24"/>
        <v>0</v>
      </c>
      <c r="F103" s="44">
        <f t="shared" si="24"/>
        <v>0</v>
      </c>
      <c r="G103" s="44">
        <f t="shared" si="24"/>
        <v>0</v>
      </c>
      <c r="H103" s="45">
        <f t="shared" si="24"/>
        <v>0</v>
      </c>
      <c r="I103" s="40">
        <f t="shared" si="23"/>
        <v>322.4386699363489</v>
      </c>
      <c r="J103" s="33">
        <v>0</v>
      </c>
    </row>
    <row r="104" spans="1:10" ht="15">
      <c r="A104" s="28" t="s">
        <v>24</v>
      </c>
      <c r="B104" s="41">
        <f t="shared" si="24"/>
        <v>694.97661605909275</v>
      </c>
      <c r="C104" s="41">
        <f t="shared" si="24"/>
        <v>2.6808162609073398</v>
      </c>
      <c r="D104" s="41">
        <f t="shared" si="24"/>
        <v>62.259367680000011</v>
      </c>
      <c r="E104" s="41">
        <f t="shared" si="24"/>
        <v>0</v>
      </c>
      <c r="F104" s="41">
        <f t="shared" si="24"/>
        <v>0</v>
      </c>
      <c r="G104" s="41">
        <f t="shared" si="24"/>
        <v>0</v>
      </c>
      <c r="H104" s="42">
        <f t="shared" si="24"/>
        <v>0</v>
      </c>
      <c r="I104" s="43">
        <f t="shared" si="23"/>
        <v>759.91680000000008</v>
      </c>
      <c r="J104" s="33">
        <v>0</v>
      </c>
    </row>
    <row r="105" spans="1:10" ht="15.75" thickBot="1">
      <c r="A105" s="30" t="s">
        <v>25</v>
      </c>
      <c r="B105" s="44">
        <f t="shared" si="24"/>
        <v>1988.7957472659423</v>
      </c>
      <c r="C105" s="44">
        <f t="shared" si="24"/>
        <v>0.11535948960923802</v>
      </c>
      <c r="D105" s="44">
        <f t="shared" si="24"/>
        <v>3182.5095974924111</v>
      </c>
      <c r="E105" s="44">
        <f t="shared" si="24"/>
        <v>2337.585688588329</v>
      </c>
      <c r="F105" s="44">
        <f t="shared" si="24"/>
        <v>0</v>
      </c>
      <c r="G105" s="44">
        <f t="shared" si="24"/>
        <v>1946.0215914759112</v>
      </c>
      <c r="H105" s="45">
        <f t="shared" si="24"/>
        <v>1.074015687796837</v>
      </c>
      <c r="I105" s="40">
        <f t="shared" si="23"/>
        <v>9456.1020000000008</v>
      </c>
      <c r="J105" s="33">
        <v>0</v>
      </c>
    </row>
    <row r="106" spans="1:10" ht="15">
      <c r="A106" s="31" t="s">
        <v>26</v>
      </c>
      <c r="B106" s="46">
        <f>SUM(B85:B105)</f>
        <v>20687.138864655793</v>
      </c>
      <c r="C106" s="46">
        <f t="shared" ref="C106:I106" si="25">SUM(C85:C105)</f>
        <v>462.2337804336936</v>
      </c>
      <c r="D106" s="46">
        <f t="shared" si="25"/>
        <v>4942.9756862720114</v>
      </c>
      <c r="E106" s="46">
        <f t="shared" si="25"/>
        <v>2584.4468925714932</v>
      </c>
      <c r="F106" s="46">
        <f t="shared" si="25"/>
        <v>606.43649600645188</v>
      </c>
      <c r="G106" s="46">
        <f t="shared" si="25"/>
        <v>1946.0215914759112</v>
      </c>
      <c r="H106" s="47">
        <f t="shared" si="25"/>
        <v>1.074015687796837</v>
      </c>
      <c r="I106" s="48">
        <f t="shared" si="25"/>
        <v>31230.32732710315</v>
      </c>
      <c r="J106" s="33">
        <v>0</v>
      </c>
    </row>
    <row r="107" spans="1:10" ht="13.5" customHeight="1" thickBot="1">
      <c r="A107" s="32" t="s">
        <v>83</v>
      </c>
      <c r="B107" s="49">
        <f>B106/$I106</f>
        <v>0.66240544480949193</v>
      </c>
      <c r="C107" s="49">
        <f t="shared" ref="C107:I107" si="26">C106/$I106</f>
        <v>1.480079845440958E-2</v>
      </c>
      <c r="D107" s="49">
        <f t="shared" si="26"/>
        <v>0.1582748600262753</v>
      </c>
      <c r="E107" s="49">
        <f t="shared" si="26"/>
        <v>8.275439656787037E-2</v>
      </c>
      <c r="F107" s="49">
        <f t="shared" si="26"/>
        <v>1.9418192119944822E-2</v>
      </c>
      <c r="G107" s="49">
        <f t="shared" si="26"/>
        <v>6.2311917870520109E-2</v>
      </c>
      <c r="H107" s="49">
        <f t="shared" si="26"/>
        <v>3.4390151487933832E-5</v>
      </c>
      <c r="I107" s="50">
        <f t="shared" si="26"/>
        <v>1</v>
      </c>
    </row>
    <row r="108" spans="1:10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0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0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0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0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7">SUM(B112:H112)</f>
        <v>0</v>
      </c>
    </row>
    <row r="113" spans="1:9" ht="15">
      <c r="A113" s="29" t="s">
        <v>9</v>
      </c>
      <c r="B113" s="44">
        <v>0</v>
      </c>
      <c r="C113" s="44">
        <v>0</v>
      </c>
      <c r="D113" s="44">
        <v>0</v>
      </c>
      <c r="E113" s="44">
        <v>0</v>
      </c>
      <c r="F113" s="457"/>
      <c r="G113" s="44">
        <v>0</v>
      </c>
      <c r="H113" s="45">
        <v>0</v>
      </c>
      <c r="I113" s="40">
        <f t="shared" si="27"/>
        <v>0</v>
      </c>
    </row>
    <row r="114" spans="1:9" ht="15">
      <c r="A114" s="28" t="s">
        <v>10</v>
      </c>
      <c r="B114" s="41">
        <v>1.4898914651946202E-3</v>
      </c>
      <c r="C114" s="41">
        <v>0</v>
      </c>
      <c r="D114" s="41">
        <v>294.99851010853479</v>
      </c>
      <c r="E114" s="41">
        <v>0</v>
      </c>
      <c r="F114" s="457"/>
      <c r="G114" s="41">
        <v>0</v>
      </c>
      <c r="H114" s="42">
        <v>0</v>
      </c>
      <c r="I114" s="43">
        <f t="shared" si="27"/>
        <v>295</v>
      </c>
    </row>
    <row r="115" spans="1:9" ht="15">
      <c r="A115" s="29" t="s">
        <v>11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7"/>
        <v>0</v>
      </c>
    </row>
    <row r="116" spans="1:9" ht="15">
      <c r="A116" s="28" t="s">
        <v>12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7"/>
        <v>0</v>
      </c>
    </row>
    <row r="117" spans="1:9" ht="15">
      <c r="A117" s="29" t="s">
        <v>13</v>
      </c>
      <c r="B117" s="44">
        <v>0</v>
      </c>
      <c r="C117" s="44">
        <v>0</v>
      </c>
      <c r="D117" s="44">
        <v>0</v>
      </c>
      <c r="E117" s="44">
        <v>0</v>
      </c>
      <c r="F117" s="457"/>
      <c r="G117" s="44">
        <v>0</v>
      </c>
      <c r="H117" s="45">
        <v>0</v>
      </c>
      <c r="I117" s="40">
        <f t="shared" si="27"/>
        <v>0</v>
      </c>
    </row>
    <row r="118" spans="1:9" ht="15">
      <c r="A118" s="28" t="s">
        <v>14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7"/>
        <v>0</v>
      </c>
    </row>
    <row r="119" spans="1:9" ht="15">
      <c r="A119" s="29" t="s">
        <v>15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7"/>
        <v>0</v>
      </c>
    </row>
    <row r="120" spans="1:9" ht="15">
      <c r="A120" s="28" t="s">
        <v>16</v>
      </c>
      <c r="B120" s="41">
        <v>2.6314099363468481E-3</v>
      </c>
      <c r="C120" s="41">
        <v>51.413982814331867</v>
      </c>
      <c r="D120" s="41">
        <v>8.3873775731781897E-2</v>
      </c>
      <c r="E120" s="41">
        <v>0</v>
      </c>
      <c r="F120" s="457"/>
      <c r="G120" s="41">
        <v>0</v>
      </c>
      <c r="H120" s="42">
        <v>0</v>
      </c>
      <c r="I120" s="43">
        <f t="shared" si="27"/>
        <v>51.500487999999997</v>
      </c>
    </row>
    <row r="121" spans="1:9" ht="15">
      <c r="A121" s="29" t="s">
        <v>17</v>
      </c>
      <c r="B121" s="44">
        <v>0.36457075769679459</v>
      </c>
      <c r="C121" s="44">
        <v>0</v>
      </c>
      <c r="D121" s="44">
        <v>2.6354292423032053</v>
      </c>
      <c r="E121" s="44">
        <v>0</v>
      </c>
      <c r="F121" s="457"/>
      <c r="G121" s="44">
        <v>0</v>
      </c>
      <c r="H121" s="45">
        <v>0</v>
      </c>
      <c r="I121" s="40">
        <f t="shared" si="27"/>
        <v>3</v>
      </c>
    </row>
    <row r="122" spans="1:9" ht="15">
      <c r="A122" s="28" t="s">
        <v>18</v>
      </c>
      <c r="B122" s="41">
        <v>0</v>
      </c>
      <c r="C122" s="41">
        <v>0</v>
      </c>
      <c r="D122" s="41">
        <v>0</v>
      </c>
      <c r="E122" s="41">
        <v>0</v>
      </c>
      <c r="F122" s="457"/>
      <c r="G122" s="41">
        <v>0</v>
      </c>
      <c r="H122" s="42">
        <v>0</v>
      </c>
      <c r="I122" s="43">
        <f t="shared" si="27"/>
        <v>0</v>
      </c>
    </row>
    <row r="123" spans="1:9" ht="15">
      <c r="A123" s="29" t="s">
        <v>139</v>
      </c>
      <c r="B123" s="44">
        <v>0.82863613373409351</v>
      </c>
      <c r="C123" s="44">
        <v>11.897711690780801</v>
      </c>
      <c r="D123" s="44">
        <v>31.270073042416566</v>
      </c>
      <c r="E123" s="44">
        <v>3.5791330685424863E-3</v>
      </c>
      <c r="F123" s="457"/>
      <c r="G123" s="44">
        <v>0</v>
      </c>
      <c r="H123" s="45">
        <v>0</v>
      </c>
      <c r="I123" s="40">
        <f t="shared" si="27"/>
        <v>44</v>
      </c>
    </row>
    <row r="124" spans="1:9" ht="15">
      <c r="A124" s="28" t="s">
        <v>19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7"/>
        <v>0</v>
      </c>
    </row>
    <row r="125" spans="1:9" ht="15">
      <c r="A125" s="29" t="s">
        <v>20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7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7"/>
        <v>0</v>
      </c>
    </row>
    <row r="127" spans="1:9" ht="15">
      <c r="A127" s="30" t="s">
        <v>56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7"/>
        <v>0</v>
      </c>
    </row>
    <row r="128" spans="1:9" ht="15">
      <c r="A128" s="28" t="s">
        <v>22</v>
      </c>
      <c r="B128" s="41">
        <v>0</v>
      </c>
      <c r="C128" s="41">
        <v>0</v>
      </c>
      <c r="D128" s="41">
        <v>0</v>
      </c>
      <c r="E128" s="41">
        <v>0</v>
      </c>
      <c r="F128" s="457"/>
      <c r="G128" s="41">
        <v>0</v>
      </c>
      <c r="H128" s="42">
        <v>0</v>
      </c>
      <c r="I128" s="43">
        <f t="shared" si="27"/>
        <v>0</v>
      </c>
    </row>
    <row r="129" spans="1:9" ht="15">
      <c r="A129" s="30" t="s">
        <v>23</v>
      </c>
      <c r="B129" s="44">
        <v>0</v>
      </c>
      <c r="C129" s="44">
        <v>0</v>
      </c>
      <c r="D129" s="44">
        <v>0</v>
      </c>
      <c r="E129" s="44">
        <v>0</v>
      </c>
      <c r="F129" s="457"/>
      <c r="G129" s="44">
        <v>0</v>
      </c>
      <c r="H129" s="45">
        <v>0</v>
      </c>
      <c r="I129" s="40">
        <f t="shared" si="27"/>
        <v>0</v>
      </c>
    </row>
    <row r="130" spans="1:9" ht="15">
      <c r="A130" s="28" t="s">
        <v>24</v>
      </c>
      <c r="B130" s="41">
        <v>0</v>
      </c>
      <c r="C130" s="41">
        <v>0</v>
      </c>
      <c r="D130" s="41">
        <v>0</v>
      </c>
      <c r="E130" s="41">
        <v>0</v>
      </c>
      <c r="F130" s="457"/>
      <c r="G130" s="41">
        <v>0</v>
      </c>
      <c r="H130" s="42">
        <v>0</v>
      </c>
      <c r="I130" s="43">
        <f t="shared" si="27"/>
        <v>0</v>
      </c>
    </row>
    <row r="131" spans="1:9" ht="15.75" thickBot="1">
      <c r="A131" s="30" t="s">
        <v>25</v>
      </c>
      <c r="B131" s="44">
        <v>0.6663972440338376</v>
      </c>
      <c r="C131" s="44">
        <v>0</v>
      </c>
      <c r="D131" s="44">
        <v>0</v>
      </c>
      <c r="E131" s="44">
        <v>59.320066302619487</v>
      </c>
      <c r="F131" s="458"/>
      <c r="G131" s="44">
        <v>19.202736453346684</v>
      </c>
      <c r="H131" s="45">
        <v>0</v>
      </c>
      <c r="I131" s="40">
        <f t="shared" si="27"/>
        <v>79.189200000000014</v>
      </c>
    </row>
    <row r="132" spans="1:9" ht="15">
      <c r="A132" s="31" t="s">
        <v>26</v>
      </c>
      <c r="B132" s="46">
        <f>SUM(B111:B131)</f>
        <v>1.8637254368662672</v>
      </c>
      <c r="C132" s="46">
        <f t="shared" ref="C132:I132" si="28">SUM(C111:C131)</f>
        <v>63.311694505112669</v>
      </c>
      <c r="D132" s="46">
        <f t="shared" si="28"/>
        <v>328.98788616898634</v>
      </c>
      <c r="E132" s="46">
        <f t="shared" si="28"/>
        <v>59.323645435688029</v>
      </c>
      <c r="F132" s="46">
        <f t="shared" si="28"/>
        <v>0</v>
      </c>
      <c r="G132" s="46">
        <f t="shared" si="28"/>
        <v>19.202736453346684</v>
      </c>
      <c r="H132" s="47">
        <f t="shared" si="28"/>
        <v>0</v>
      </c>
      <c r="I132" s="48">
        <f t="shared" si="28"/>
        <v>472.68968800000005</v>
      </c>
    </row>
    <row r="133" spans="1:9" ht="15" thickBot="1">
      <c r="A133" s="32" t="s">
        <v>83</v>
      </c>
      <c r="B133" s="49">
        <f>B132/$I132</f>
        <v>3.9428095940740454E-3</v>
      </c>
      <c r="C133" s="49">
        <f t="shared" ref="C133:I133" si="29">C132/$I132</f>
        <v>0.13393923352335257</v>
      </c>
      <c r="D133" s="49">
        <f t="shared" si="29"/>
        <v>0.6959912486370684</v>
      </c>
      <c r="E133" s="49">
        <f t="shared" si="29"/>
        <v>0.12550230508876264</v>
      </c>
      <c r="F133" s="49">
        <f t="shared" si="29"/>
        <v>0</v>
      </c>
      <c r="G133" s="49">
        <f t="shared" si="29"/>
        <v>4.0624403156742192E-2</v>
      </c>
      <c r="H133" s="49">
        <f t="shared" si="29"/>
        <v>0</v>
      </c>
      <c r="I133" s="50">
        <f t="shared" si="29"/>
        <v>1</v>
      </c>
    </row>
    <row r="134" spans="1:9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9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9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9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30">SUM(B138:H138)</f>
        <v>0</v>
      </c>
    </row>
    <row r="139" spans="1:9" ht="15">
      <c r="A139" s="29" t="s">
        <v>9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30"/>
        <v>0</v>
      </c>
    </row>
    <row r="140" spans="1:9" ht="15">
      <c r="A140" s="28" t="s">
        <v>10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30"/>
        <v>0</v>
      </c>
    </row>
    <row r="141" spans="1:9" ht="15">
      <c r="A141" s="29" t="s">
        <v>11</v>
      </c>
      <c r="B141" s="44">
        <v>0</v>
      </c>
      <c r="C141" s="44">
        <v>0</v>
      </c>
      <c r="D141" s="44">
        <v>0</v>
      </c>
      <c r="E141" s="44">
        <v>0</v>
      </c>
      <c r="F141" s="457"/>
      <c r="G141" s="44">
        <v>0</v>
      </c>
      <c r="H141" s="45">
        <v>0</v>
      </c>
      <c r="I141" s="40">
        <f t="shared" si="30"/>
        <v>0</v>
      </c>
    </row>
    <row r="142" spans="1:9" ht="15">
      <c r="A142" s="28" t="s">
        <v>12</v>
      </c>
      <c r="B142" s="41">
        <v>0</v>
      </c>
      <c r="C142" s="41">
        <v>0</v>
      </c>
      <c r="D142" s="41">
        <v>0</v>
      </c>
      <c r="E142" s="41">
        <v>0</v>
      </c>
      <c r="F142" s="457"/>
      <c r="G142" s="41">
        <v>0</v>
      </c>
      <c r="H142" s="42">
        <v>0</v>
      </c>
      <c r="I142" s="43">
        <f t="shared" si="30"/>
        <v>0</v>
      </c>
    </row>
    <row r="143" spans="1:9" ht="15">
      <c r="A143" s="29" t="s">
        <v>13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30"/>
        <v>0</v>
      </c>
    </row>
    <row r="144" spans="1:9" ht="15">
      <c r="A144" s="28" t="s">
        <v>14</v>
      </c>
      <c r="B144" s="41">
        <v>0</v>
      </c>
      <c r="C144" s="41">
        <v>0</v>
      </c>
      <c r="D144" s="41">
        <v>2.1050002935631826</v>
      </c>
      <c r="E144" s="41">
        <v>2.302501740306921</v>
      </c>
      <c r="F144" s="457"/>
      <c r="G144" s="41">
        <v>0</v>
      </c>
      <c r="H144" s="42">
        <v>0</v>
      </c>
      <c r="I144" s="43">
        <f t="shared" si="30"/>
        <v>4.4075020338701041</v>
      </c>
    </row>
    <row r="145" spans="1:9" ht="15">
      <c r="A145" s="29" t="s">
        <v>15</v>
      </c>
      <c r="B145" s="44">
        <v>1.1956000000000002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30"/>
        <v>1.1956000000000002</v>
      </c>
    </row>
    <row r="146" spans="1:9" ht="15">
      <c r="A146" s="28" t="s">
        <v>16</v>
      </c>
      <c r="B146" s="41">
        <v>39.639459704768583</v>
      </c>
      <c r="C146" s="41">
        <v>335.78138225151696</v>
      </c>
      <c r="D146" s="41">
        <v>19.631998043714422</v>
      </c>
      <c r="E146" s="41">
        <v>0</v>
      </c>
      <c r="F146" s="457"/>
      <c r="G146" s="41">
        <v>0</v>
      </c>
      <c r="H146" s="42">
        <v>0</v>
      </c>
      <c r="I146" s="43">
        <f t="shared" si="30"/>
        <v>395.05283999999995</v>
      </c>
    </row>
    <row r="147" spans="1:9" ht="15">
      <c r="A147" s="29" t="s">
        <v>17</v>
      </c>
      <c r="B147" s="44">
        <v>0</v>
      </c>
      <c r="C147" s="44">
        <v>0</v>
      </c>
      <c r="D147" s="44">
        <v>0</v>
      </c>
      <c r="E147" s="44">
        <v>0</v>
      </c>
      <c r="F147" s="457"/>
      <c r="G147" s="44">
        <v>0</v>
      </c>
      <c r="H147" s="45">
        <v>0</v>
      </c>
      <c r="I147" s="40">
        <f t="shared" si="30"/>
        <v>0</v>
      </c>
    </row>
    <row r="148" spans="1:9" ht="15">
      <c r="A148" s="28" t="s">
        <v>18</v>
      </c>
      <c r="B148" s="41">
        <v>0</v>
      </c>
      <c r="C148" s="41">
        <v>0</v>
      </c>
      <c r="D148" s="41">
        <v>0</v>
      </c>
      <c r="E148" s="41">
        <v>0</v>
      </c>
      <c r="F148" s="457"/>
      <c r="G148" s="41">
        <v>0</v>
      </c>
      <c r="H148" s="42">
        <v>0</v>
      </c>
      <c r="I148" s="43">
        <f t="shared" si="30"/>
        <v>0</v>
      </c>
    </row>
    <row r="149" spans="1:9" ht="15">
      <c r="A149" s="29" t="s">
        <v>139</v>
      </c>
      <c r="B149" s="44">
        <v>15.92049747791634</v>
      </c>
      <c r="C149" s="44">
        <v>729.30349691413085</v>
      </c>
      <c r="D149" s="44">
        <v>151.77600560795284</v>
      </c>
      <c r="E149" s="44">
        <v>0</v>
      </c>
      <c r="F149" s="457"/>
      <c r="G149" s="44">
        <v>0</v>
      </c>
      <c r="H149" s="45">
        <v>0</v>
      </c>
      <c r="I149" s="40">
        <f t="shared" si="30"/>
        <v>897</v>
      </c>
    </row>
    <row r="150" spans="1:9" ht="15">
      <c r="A150" s="28" t="s">
        <v>19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30"/>
        <v>0</v>
      </c>
    </row>
    <row r="151" spans="1:9" ht="15">
      <c r="A151" s="29" t="s">
        <v>20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30"/>
        <v>0</v>
      </c>
    </row>
    <row r="152" spans="1:9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30"/>
        <v>0</v>
      </c>
    </row>
    <row r="153" spans="1:9" ht="15">
      <c r="A153" s="30" t="s">
        <v>56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30"/>
        <v>0</v>
      </c>
    </row>
    <row r="154" spans="1:9" ht="15">
      <c r="A154" s="28" t="s">
        <v>22</v>
      </c>
      <c r="B154" s="41">
        <v>0</v>
      </c>
      <c r="C154" s="41">
        <v>0</v>
      </c>
      <c r="D154" s="41">
        <v>0</v>
      </c>
      <c r="E154" s="41">
        <v>0</v>
      </c>
      <c r="F154" s="457"/>
      <c r="G154" s="41">
        <v>0</v>
      </c>
      <c r="H154" s="42">
        <v>0</v>
      </c>
      <c r="I154" s="43">
        <f t="shared" si="30"/>
        <v>0</v>
      </c>
    </row>
    <row r="155" spans="1:9" ht="15">
      <c r="A155" s="30" t="s">
        <v>23</v>
      </c>
      <c r="B155" s="44">
        <v>0</v>
      </c>
      <c r="C155" s="44">
        <v>0</v>
      </c>
      <c r="D155" s="44">
        <v>0</v>
      </c>
      <c r="E155" s="44">
        <v>0</v>
      </c>
      <c r="F155" s="457"/>
      <c r="G155" s="44">
        <v>0</v>
      </c>
      <c r="H155" s="45">
        <v>0</v>
      </c>
      <c r="I155" s="40">
        <f t="shared" si="30"/>
        <v>0</v>
      </c>
    </row>
    <row r="156" spans="1:9" ht="15">
      <c r="A156" s="28" t="s">
        <v>24</v>
      </c>
      <c r="B156" s="41">
        <v>0</v>
      </c>
      <c r="C156" s="41">
        <v>0</v>
      </c>
      <c r="D156" s="41">
        <v>0</v>
      </c>
      <c r="E156" s="41">
        <v>0</v>
      </c>
      <c r="F156" s="457"/>
      <c r="G156" s="41">
        <v>0</v>
      </c>
      <c r="H156" s="42">
        <v>0</v>
      </c>
      <c r="I156" s="43">
        <f t="shared" si="30"/>
        <v>0</v>
      </c>
    </row>
    <row r="157" spans="1:9" ht="15.75" thickBot="1">
      <c r="A157" s="30" t="s">
        <v>25</v>
      </c>
      <c r="B157" s="44">
        <v>10.861906713587704</v>
      </c>
      <c r="C157" s="44">
        <v>5.9782085292415015E-2</v>
      </c>
      <c r="D157" s="44">
        <v>49.870713734976704</v>
      </c>
      <c r="E157" s="44">
        <v>1106.2565282871694</v>
      </c>
      <c r="F157" s="458"/>
      <c r="G157" s="44">
        <v>21.107559764619428</v>
      </c>
      <c r="H157" s="45">
        <v>131.10310941435432</v>
      </c>
      <c r="I157" s="40">
        <f t="shared" si="30"/>
        <v>1319.2596000000001</v>
      </c>
    </row>
    <row r="158" spans="1:9" ht="15">
      <c r="A158" s="31" t="s">
        <v>26</v>
      </c>
      <c r="B158" s="46">
        <f>SUM(B137:B157)</f>
        <v>67.617463896272625</v>
      </c>
      <c r="C158" s="46">
        <f t="shared" ref="C158:I158" si="31">SUM(C137:C157)</f>
        <v>1065.1446612509403</v>
      </c>
      <c r="D158" s="46">
        <f t="shared" si="31"/>
        <v>223.38371768020716</v>
      </c>
      <c r="E158" s="46">
        <f t="shared" si="31"/>
        <v>1108.5590300274764</v>
      </c>
      <c r="F158" s="46">
        <f t="shared" si="31"/>
        <v>0</v>
      </c>
      <c r="G158" s="46">
        <f t="shared" si="31"/>
        <v>21.107559764619428</v>
      </c>
      <c r="H158" s="47">
        <f t="shared" si="31"/>
        <v>131.10310941435432</v>
      </c>
      <c r="I158" s="48">
        <f t="shared" si="31"/>
        <v>2616.9155420338702</v>
      </c>
    </row>
    <row r="159" spans="1:9" ht="15" thickBot="1">
      <c r="A159" s="32" t="s">
        <v>83</v>
      </c>
      <c r="B159" s="49">
        <f>B158/$I158</f>
        <v>2.5838611453130902E-2</v>
      </c>
      <c r="C159" s="49">
        <f t="shared" ref="C159:I159" si="32">C158/$I158</f>
        <v>0.40702294137590261</v>
      </c>
      <c r="D159" s="49">
        <f t="shared" si="32"/>
        <v>8.5361454770753908E-2</v>
      </c>
      <c r="E159" s="49">
        <f t="shared" si="32"/>
        <v>0.4236128419971486</v>
      </c>
      <c r="F159" s="49">
        <f t="shared" si="32"/>
        <v>0</v>
      </c>
      <c r="G159" s="49">
        <f t="shared" si="32"/>
        <v>8.0658161968095478E-3</v>
      </c>
      <c r="H159" s="49">
        <f t="shared" si="32"/>
        <v>5.0098334206254438E-2</v>
      </c>
      <c r="I159" s="50">
        <f t="shared" si="32"/>
        <v>1</v>
      </c>
    </row>
    <row r="160" spans="1:9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3">SUM(B164:H164)</f>
        <v>0</v>
      </c>
    </row>
    <row r="165" spans="1:9" ht="15">
      <c r="A165" s="29" t="s">
        <v>9</v>
      </c>
      <c r="B165" s="44">
        <v>0</v>
      </c>
      <c r="C165" s="44">
        <v>0</v>
      </c>
      <c r="D165" s="44">
        <v>0</v>
      </c>
      <c r="E165" s="44">
        <v>0</v>
      </c>
      <c r="F165" s="457"/>
      <c r="G165" s="44">
        <v>0</v>
      </c>
      <c r="H165" s="45">
        <v>0</v>
      </c>
      <c r="I165" s="40">
        <f t="shared" si="33"/>
        <v>0</v>
      </c>
    </row>
    <row r="166" spans="1:9" ht="15">
      <c r="A166" s="28" t="s">
        <v>10</v>
      </c>
      <c r="B166" s="41">
        <v>0</v>
      </c>
      <c r="C166" s="41">
        <v>0</v>
      </c>
      <c r="D166" s="41">
        <v>70</v>
      </c>
      <c r="E166" s="41">
        <v>0</v>
      </c>
      <c r="F166" s="457"/>
      <c r="G166" s="41">
        <v>0</v>
      </c>
      <c r="H166" s="42">
        <v>0</v>
      </c>
      <c r="I166" s="43">
        <f t="shared" si="33"/>
        <v>70</v>
      </c>
    </row>
    <row r="167" spans="1:9" ht="15">
      <c r="A167" s="29" t="s">
        <v>11</v>
      </c>
      <c r="B167" s="44">
        <v>0</v>
      </c>
      <c r="C167" s="44">
        <v>0</v>
      </c>
      <c r="D167" s="44">
        <v>0</v>
      </c>
      <c r="E167" s="44">
        <v>0</v>
      </c>
      <c r="F167" s="457"/>
      <c r="G167" s="44">
        <v>0</v>
      </c>
      <c r="H167" s="45">
        <v>0</v>
      </c>
      <c r="I167" s="40">
        <f t="shared" si="33"/>
        <v>0</v>
      </c>
    </row>
    <row r="168" spans="1:9" ht="15">
      <c r="A168" s="28" t="s">
        <v>12</v>
      </c>
      <c r="B168" s="41">
        <v>0</v>
      </c>
      <c r="C168" s="41">
        <v>0</v>
      </c>
      <c r="D168" s="41">
        <v>0</v>
      </c>
      <c r="E168" s="41">
        <v>0</v>
      </c>
      <c r="F168" s="457"/>
      <c r="G168" s="41">
        <v>0</v>
      </c>
      <c r="H168" s="42">
        <v>0</v>
      </c>
      <c r="I168" s="43">
        <f t="shared" si="33"/>
        <v>0</v>
      </c>
    </row>
    <row r="169" spans="1:9" ht="15">
      <c r="A169" s="29" t="s">
        <v>13</v>
      </c>
      <c r="B169" s="44">
        <v>0</v>
      </c>
      <c r="C169" s="44">
        <v>0</v>
      </c>
      <c r="D169" s="44">
        <v>0</v>
      </c>
      <c r="E169" s="44">
        <v>0</v>
      </c>
      <c r="F169" s="457"/>
      <c r="G169" s="44">
        <v>0</v>
      </c>
      <c r="H169" s="45">
        <v>0</v>
      </c>
      <c r="I169" s="40">
        <f t="shared" si="33"/>
        <v>0</v>
      </c>
    </row>
    <row r="170" spans="1:9" ht="15">
      <c r="A170" s="28" t="s">
        <v>14</v>
      </c>
      <c r="B170" s="41">
        <v>0</v>
      </c>
      <c r="C170" s="41">
        <v>0</v>
      </c>
      <c r="D170" s="41">
        <v>0</v>
      </c>
      <c r="E170" s="41">
        <v>0.19853280093953377</v>
      </c>
      <c r="F170" s="457"/>
      <c r="G170" s="41">
        <v>0</v>
      </c>
      <c r="H170" s="42">
        <v>0</v>
      </c>
      <c r="I170" s="43">
        <f t="shared" si="33"/>
        <v>0.19853280093953377</v>
      </c>
    </row>
    <row r="171" spans="1:9" ht="15">
      <c r="A171" s="29" t="s">
        <v>15</v>
      </c>
      <c r="B171" s="44">
        <v>4.8511924015643852E-2</v>
      </c>
      <c r="C171" s="44">
        <v>1.5067486105801749E-2</v>
      </c>
      <c r="D171" s="44">
        <v>0.70502058987855454</v>
      </c>
      <c r="E171" s="44">
        <v>0</v>
      </c>
      <c r="F171" s="457"/>
      <c r="G171" s="44">
        <v>0</v>
      </c>
      <c r="H171" s="45">
        <v>0</v>
      </c>
      <c r="I171" s="40">
        <f t="shared" si="33"/>
        <v>0.76860000000000017</v>
      </c>
    </row>
    <row r="172" spans="1:9" ht="15">
      <c r="A172" s="28" t="s">
        <v>16</v>
      </c>
      <c r="B172" s="41">
        <v>21.059296557681023</v>
      </c>
      <c r="C172" s="41">
        <v>0</v>
      </c>
      <c r="D172" s="41">
        <v>52.611079442318989</v>
      </c>
      <c r="E172" s="41">
        <v>0</v>
      </c>
      <c r="F172" s="457"/>
      <c r="G172" s="41">
        <v>0</v>
      </c>
      <c r="H172" s="42">
        <v>0</v>
      </c>
      <c r="I172" s="43">
        <f t="shared" si="33"/>
        <v>73.670376000000005</v>
      </c>
    </row>
    <row r="173" spans="1:9" ht="15">
      <c r="A173" s="29" t="s">
        <v>17</v>
      </c>
      <c r="B173" s="44">
        <v>0</v>
      </c>
      <c r="C173" s="44">
        <v>0</v>
      </c>
      <c r="D173" s="44">
        <v>22</v>
      </c>
      <c r="E173" s="44">
        <v>0</v>
      </c>
      <c r="F173" s="457"/>
      <c r="G173" s="44">
        <v>0</v>
      </c>
      <c r="H173" s="45">
        <v>0</v>
      </c>
      <c r="I173" s="40">
        <f t="shared" si="33"/>
        <v>22</v>
      </c>
    </row>
    <row r="174" spans="1:9" ht="15">
      <c r="A174" s="28" t="s">
        <v>18</v>
      </c>
      <c r="B174" s="41">
        <v>0</v>
      </c>
      <c r="C174" s="41">
        <v>0</v>
      </c>
      <c r="D174" s="41">
        <v>0</v>
      </c>
      <c r="E174" s="41">
        <v>0</v>
      </c>
      <c r="F174" s="457"/>
      <c r="G174" s="41">
        <v>0</v>
      </c>
      <c r="H174" s="42">
        <v>0</v>
      </c>
      <c r="I174" s="43">
        <f t="shared" si="33"/>
        <v>0</v>
      </c>
    </row>
    <row r="175" spans="1:9" ht="15">
      <c r="A175" s="29" t="s">
        <v>139</v>
      </c>
      <c r="B175" s="44">
        <v>20.736971275184516</v>
      </c>
      <c r="C175" s="44">
        <v>10.800505872491934</v>
      </c>
      <c r="D175" s="44">
        <v>359.46252285232356</v>
      </c>
      <c r="E175" s="44">
        <v>0</v>
      </c>
      <c r="F175" s="457"/>
      <c r="G175" s="44">
        <v>0</v>
      </c>
      <c r="H175" s="45">
        <v>0</v>
      </c>
      <c r="I175" s="40">
        <f t="shared" si="33"/>
        <v>391</v>
      </c>
    </row>
    <row r="176" spans="1:9" ht="15">
      <c r="A176" s="28" t="s">
        <v>19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3"/>
        <v>0</v>
      </c>
    </row>
    <row r="177" spans="1:9" ht="15">
      <c r="A177" s="29" t="s">
        <v>20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3"/>
        <v>0</v>
      </c>
    </row>
    <row r="178" spans="1:9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3"/>
        <v>0</v>
      </c>
    </row>
    <row r="179" spans="1:9" ht="15">
      <c r="A179" s="30" t="s">
        <v>56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3"/>
        <v>0</v>
      </c>
    </row>
    <row r="180" spans="1:9" ht="15">
      <c r="A180" s="28" t="s">
        <v>22</v>
      </c>
      <c r="B180" s="41">
        <v>0</v>
      </c>
      <c r="C180" s="41">
        <v>0</v>
      </c>
      <c r="D180" s="41">
        <v>0</v>
      </c>
      <c r="E180" s="41">
        <v>0</v>
      </c>
      <c r="F180" s="457"/>
      <c r="G180" s="41">
        <v>0</v>
      </c>
      <c r="H180" s="42">
        <v>0</v>
      </c>
      <c r="I180" s="43">
        <f t="shared" si="33"/>
        <v>0</v>
      </c>
    </row>
    <row r="181" spans="1:9" ht="15">
      <c r="A181" s="30" t="s">
        <v>23</v>
      </c>
      <c r="B181" s="44">
        <v>0</v>
      </c>
      <c r="C181" s="44">
        <v>0</v>
      </c>
      <c r="D181" s="44">
        <v>0</v>
      </c>
      <c r="E181" s="44">
        <v>0</v>
      </c>
      <c r="F181" s="457"/>
      <c r="G181" s="44">
        <v>0</v>
      </c>
      <c r="H181" s="45">
        <v>0</v>
      </c>
      <c r="I181" s="40">
        <f t="shared" si="33"/>
        <v>0</v>
      </c>
    </row>
    <row r="182" spans="1:9" ht="15">
      <c r="A182" s="28" t="s">
        <v>24</v>
      </c>
      <c r="B182" s="41">
        <v>0</v>
      </c>
      <c r="C182" s="41">
        <v>0</v>
      </c>
      <c r="D182" s="41">
        <v>0</v>
      </c>
      <c r="E182" s="41">
        <v>0</v>
      </c>
      <c r="F182" s="457"/>
      <c r="G182" s="41">
        <v>0</v>
      </c>
      <c r="H182" s="42">
        <v>0</v>
      </c>
      <c r="I182" s="43">
        <f t="shared" si="33"/>
        <v>0</v>
      </c>
    </row>
    <row r="183" spans="1:9" ht="15.75" thickBot="1">
      <c r="A183" s="30" t="s">
        <v>25</v>
      </c>
      <c r="B183" s="44">
        <v>7.759960738110002</v>
      </c>
      <c r="C183" s="44">
        <v>0</v>
      </c>
      <c r="D183" s="44">
        <v>191.83758277801235</v>
      </c>
      <c r="E183" s="44">
        <v>201.81458593100373</v>
      </c>
      <c r="F183" s="458"/>
      <c r="G183" s="44">
        <v>18.049537417574928</v>
      </c>
      <c r="H183" s="45">
        <v>57.678733135299083</v>
      </c>
      <c r="I183" s="40">
        <f t="shared" si="33"/>
        <v>477.14040000000006</v>
      </c>
    </row>
    <row r="184" spans="1:9" ht="15">
      <c r="A184" s="31" t="s">
        <v>26</v>
      </c>
      <c r="B184" s="46">
        <f>SUM(B163:B183)</f>
        <v>49.604740494991184</v>
      </c>
      <c r="C184" s="46">
        <f t="shared" ref="C184:I184" si="34">SUM(C163:C183)</f>
        <v>10.815573358597735</v>
      </c>
      <c r="D184" s="46">
        <f t="shared" si="34"/>
        <v>696.6162056625335</v>
      </c>
      <c r="E184" s="46">
        <f t="shared" si="34"/>
        <v>202.01311873194328</v>
      </c>
      <c r="F184" s="46">
        <f t="shared" si="34"/>
        <v>0</v>
      </c>
      <c r="G184" s="46">
        <f t="shared" si="34"/>
        <v>18.049537417574928</v>
      </c>
      <c r="H184" s="47">
        <f t="shared" si="34"/>
        <v>57.678733135299083</v>
      </c>
      <c r="I184" s="48">
        <f t="shared" si="34"/>
        <v>1034.7779088009395</v>
      </c>
    </row>
    <row r="185" spans="1:9" ht="15" thickBot="1">
      <c r="A185" s="32" t="s">
        <v>83</v>
      </c>
      <c r="B185" s="49">
        <f>B184/$I184</f>
        <v>4.7937571988245511E-2</v>
      </c>
      <c r="C185" s="49">
        <f t="shared" ref="C185:I185" si="35">C184/$I184</f>
        <v>1.0452072146698998E-2</v>
      </c>
      <c r="D185" s="49">
        <f t="shared" si="35"/>
        <v>0.67320359251749518</v>
      </c>
      <c r="E185" s="49">
        <f t="shared" si="35"/>
        <v>0.19522364848900597</v>
      </c>
      <c r="F185" s="49">
        <f t="shared" si="35"/>
        <v>0</v>
      </c>
      <c r="G185" s="49">
        <f t="shared" si="35"/>
        <v>1.7442909501701704E-2</v>
      </c>
      <c r="H185" s="49">
        <f t="shared" si="35"/>
        <v>5.5740205356852819E-2</v>
      </c>
      <c r="I185" s="50">
        <f t="shared" si="35"/>
        <v>1</v>
      </c>
    </row>
    <row r="186" spans="1:9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9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9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9" ht="15">
      <c r="A190" s="28" t="s">
        <v>8</v>
      </c>
      <c r="B190" s="41">
        <v>0</v>
      </c>
      <c r="C190" s="41">
        <v>0</v>
      </c>
      <c r="D190" s="41">
        <v>39</v>
      </c>
      <c r="E190" s="41">
        <v>0</v>
      </c>
      <c r="F190" s="457"/>
      <c r="G190" s="41">
        <v>0</v>
      </c>
      <c r="H190" s="42">
        <v>0</v>
      </c>
      <c r="I190" s="43">
        <f t="shared" ref="I190:I209" si="36">SUM(B190:H190)</f>
        <v>39</v>
      </c>
    </row>
    <row r="191" spans="1:9" ht="15">
      <c r="A191" s="29" t="s">
        <v>9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6"/>
        <v>0</v>
      </c>
    </row>
    <row r="192" spans="1:9" ht="15">
      <c r="A192" s="28" t="s">
        <v>10</v>
      </c>
      <c r="B192" s="41">
        <v>0</v>
      </c>
      <c r="C192" s="41">
        <v>0</v>
      </c>
      <c r="D192" s="41">
        <v>67</v>
      </c>
      <c r="E192" s="41">
        <v>0</v>
      </c>
      <c r="F192" s="457"/>
      <c r="G192" s="41">
        <v>0</v>
      </c>
      <c r="H192" s="42">
        <v>0</v>
      </c>
      <c r="I192" s="43">
        <f t="shared" si="36"/>
        <v>67</v>
      </c>
    </row>
    <row r="193" spans="1:9" ht="15">
      <c r="A193" s="29" t="s">
        <v>11</v>
      </c>
      <c r="B193" s="44">
        <v>0</v>
      </c>
      <c r="C193" s="44">
        <v>0</v>
      </c>
      <c r="D193" s="44">
        <v>0</v>
      </c>
      <c r="E193" s="44">
        <v>0</v>
      </c>
      <c r="F193" s="457"/>
      <c r="G193" s="44">
        <v>0</v>
      </c>
      <c r="H193" s="45">
        <v>0</v>
      </c>
      <c r="I193" s="40">
        <f t="shared" si="36"/>
        <v>0</v>
      </c>
    </row>
    <row r="194" spans="1:9" ht="15">
      <c r="A194" s="28" t="s">
        <v>12</v>
      </c>
      <c r="B194" s="41">
        <v>0</v>
      </c>
      <c r="C194" s="41">
        <v>0</v>
      </c>
      <c r="D194" s="41">
        <v>0</v>
      </c>
      <c r="E194" s="41">
        <v>0</v>
      </c>
      <c r="F194" s="457"/>
      <c r="G194" s="41">
        <v>0</v>
      </c>
      <c r="H194" s="42">
        <v>0</v>
      </c>
      <c r="I194" s="43">
        <f t="shared" si="36"/>
        <v>0</v>
      </c>
    </row>
    <row r="195" spans="1:9" ht="15">
      <c r="A195" s="29" t="s">
        <v>13</v>
      </c>
      <c r="B195" s="44">
        <v>0</v>
      </c>
      <c r="C195" s="44">
        <v>0</v>
      </c>
      <c r="D195" s="44">
        <v>0</v>
      </c>
      <c r="E195" s="44">
        <v>0</v>
      </c>
      <c r="F195" s="457"/>
      <c r="G195" s="44">
        <v>0</v>
      </c>
      <c r="H195" s="45">
        <v>0</v>
      </c>
      <c r="I195" s="40">
        <f t="shared" si="36"/>
        <v>0</v>
      </c>
    </row>
    <row r="196" spans="1:9" ht="15">
      <c r="A196" s="28" t="s">
        <v>14</v>
      </c>
      <c r="B196" s="41">
        <v>0</v>
      </c>
      <c r="C196" s="41">
        <v>0</v>
      </c>
      <c r="D196" s="41">
        <v>0</v>
      </c>
      <c r="E196" s="41">
        <v>1.4637102838938998</v>
      </c>
      <c r="F196" s="457"/>
      <c r="G196" s="41">
        <v>0</v>
      </c>
      <c r="H196" s="42">
        <v>0</v>
      </c>
      <c r="I196" s="43">
        <f t="shared" si="36"/>
        <v>1.4637102838938998</v>
      </c>
    </row>
    <row r="197" spans="1:9" ht="15">
      <c r="A197" s="29" t="s">
        <v>15</v>
      </c>
      <c r="B197" s="44">
        <v>2.6951068897579908E-2</v>
      </c>
      <c r="C197" s="44">
        <v>8.3708256143343041E-3</v>
      </c>
      <c r="D197" s="44">
        <v>0.39167810548808574</v>
      </c>
      <c r="E197" s="44">
        <v>0</v>
      </c>
      <c r="F197" s="457"/>
      <c r="G197" s="44">
        <v>0</v>
      </c>
      <c r="H197" s="45">
        <v>0</v>
      </c>
      <c r="I197" s="40">
        <f t="shared" si="36"/>
        <v>0.42699999999999994</v>
      </c>
    </row>
    <row r="198" spans="1:9" ht="15">
      <c r="A198" s="28" t="s">
        <v>16</v>
      </c>
      <c r="B198" s="41">
        <v>69.797324212368252</v>
      </c>
      <c r="C198" s="41">
        <v>31.009514337596137</v>
      </c>
      <c r="D198" s="41">
        <v>1409.4156414500355</v>
      </c>
      <c r="E198" s="41">
        <v>0</v>
      </c>
      <c r="F198" s="457"/>
      <c r="G198" s="41">
        <v>0</v>
      </c>
      <c r="H198" s="42">
        <v>0</v>
      </c>
      <c r="I198" s="43">
        <f t="shared" si="36"/>
        <v>1510.2224799999999</v>
      </c>
    </row>
    <row r="199" spans="1:9" ht="15">
      <c r="A199" s="29" t="s">
        <v>17</v>
      </c>
      <c r="B199" s="44">
        <v>2.3072790268929078</v>
      </c>
      <c r="C199" s="44">
        <v>0</v>
      </c>
      <c r="D199" s="44">
        <v>16.692720973107093</v>
      </c>
      <c r="E199" s="44">
        <v>0</v>
      </c>
      <c r="F199" s="457"/>
      <c r="G199" s="44">
        <v>0</v>
      </c>
      <c r="H199" s="45">
        <v>0</v>
      </c>
      <c r="I199" s="40">
        <f t="shared" si="36"/>
        <v>19</v>
      </c>
    </row>
    <row r="200" spans="1:9" ht="15">
      <c r="A200" s="28" t="s">
        <v>18</v>
      </c>
      <c r="B200" s="41">
        <v>0</v>
      </c>
      <c r="C200" s="41">
        <v>0</v>
      </c>
      <c r="D200" s="41">
        <v>185</v>
      </c>
      <c r="E200" s="41">
        <v>0</v>
      </c>
      <c r="F200" s="457"/>
      <c r="G200" s="41">
        <v>0</v>
      </c>
      <c r="H200" s="42">
        <v>0</v>
      </c>
      <c r="I200" s="43">
        <f t="shared" si="36"/>
        <v>185</v>
      </c>
    </row>
    <row r="201" spans="1:9" ht="15">
      <c r="A201" s="29" t="s">
        <v>139</v>
      </c>
      <c r="B201" s="44">
        <v>67.988084595384706</v>
      </c>
      <c r="C201" s="44">
        <v>3.652752806312638</v>
      </c>
      <c r="D201" s="44">
        <v>380.35653676335096</v>
      </c>
      <c r="E201" s="44">
        <v>29.002625834951626</v>
      </c>
      <c r="F201" s="457"/>
      <c r="G201" s="44">
        <v>0</v>
      </c>
      <c r="H201" s="45">
        <v>0</v>
      </c>
      <c r="I201" s="40">
        <f t="shared" si="36"/>
        <v>480.99999999999994</v>
      </c>
    </row>
    <row r="202" spans="1:9" ht="15">
      <c r="A202" s="28" t="s">
        <v>19</v>
      </c>
      <c r="B202" s="41">
        <v>0</v>
      </c>
      <c r="C202" s="41">
        <v>0</v>
      </c>
      <c r="D202" s="41">
        <v>0</v>
      </c>
      <c r="E202" s="41">
        <v>0</v>
      </c>
      <c r="F202" s="457"/>
      <c r="G202" s="41">
        <v>0</v>
      </c>
      <c r="H202" s="42">
        <v>0</v>
      </c>
      <c r="I202" s="43">
        <f t="shared" si="36"/>
        <v>0</v>
      </c>
    </row>
    <row r="203" spans="1:9" ht="15">
      <c r="A203" s="29" t="s">
        <v>20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6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36"/>
        <v>0</v>
      </c>
    </row>
    <row r="205" spans="1:9" ht="15">
      <c r="A205" s="30" t="s">
        <v>56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6"/>
        <v>0</v>
      </c>
    </row>
    <row r="206" spans="1:9" ht="15">
      <c r="A206" s="28" t="s">
        <v>22</v>
      </c>
      <c r="B206" s="41">
        <v>0</v>
      </c>
      <c r="C206" s="41">
        <v>0</v>
      </c>
      <c r="D206" s="41">
        <v>0</v>
      </c>
      <c r="E206" s="41">
        <v>0</v>
      </c>
      <c r="F206" s="457"/>
      <c r="G206" s="41">
        <v>0</v>
      </c>
      <c r="H206" s="42">
        <v>0</v>
      </c>
      <c r="I206" s="43">
        <f t="shared" si="36"/>
        <v>0</v>
      </c>
    </row>
    <row r="207" spans="1:9" ht="15">
      <c r="A207" s="30" t="s">
        <v>23</v>
      </c>
      <c r="B207" s="44">
        <v>0</v>
      </c>
      <c r="C207" s="44">
        <v>0</v>
      </c>
      <c r="D207" s="44">
        <v>0</v>
      </c>
      <c r="E207" s="44">
        <v>0</v>
      </c>
      <c r="F207" s="457"/>
      <c r="G207" s="44">
        <v>0</v>
      </c>
      <c r="H207" s="45">
        <v>0</v>
      </c>
      <c r="I207" s="40">
        <f t="shared" si="36"/>
        <v>0</v>
      </c>
    </row>
    <row r="208" spans="1:9" ht="15">
      <c r="A208" s="28" t="s">
        <v>24</v>
      </c>
      <c r="B208" s="41">
        <v>4.3128000000000002</v>
      </c>
      <c r="C208" s="41">
        <v>0</v>
      </c>
      <c r="D208" s="41">
        <v>0</v>
      </c>
      <c r="E208" s="41">
        <v>0</v>
      </c>
      <c r="F208" s="457"/>
      <c r="G208" s="41">
        <v>0</v>
      </c>
      <c r="H208" s="42">
        <v>0</v>
      </c>
      <c r="I208" s="43">
        <f t="shared" si="36"/>
        <v>4.3128000000000002</v>
      </c>
    </row>
    <row r="209" spans="1:9" ht="15.75" thickBot="1">
      <c r="A209" s="30" t="s">
        <v>25</v>
      </c>
      <c r="B209" s="44">
        <v>1.6881586884165629</v>
      </c>
      <c r="C209" s="44">
        <v>0.59616289136584943</v>
      </c>
      <c r="D209" s="44">
        <v>452.03693042672239</v>
      </c>
      <c r="E209" s="44">
        <v>310.38123978720978</v>
      </c>
      <c r="F209" s="458"/>
      <c r="G209" s="44">
        <v>24.282024717286308</v>
      </c>
      <c r="H209" s="45">
        <v>1.467483488999032</v>
      </c>
      <c r="I209" s="40">
        <f t="shared" si="36"/>
        <v>790.45199999999988</v>
      </c>
    </row>
    <row r="210" spans="1:9" ht="15">
      <c r="A210" s="31" t="s">
        <v>26</v>
      </c>
      <c r="B210" s="46">
        <f>SUM(B189:B209)</f>
        <v>146.12059759196001</v>
      </c>
      <c r="C210" s="46">
        <f t="shared" ref="C210:I210" si="37">SUM(C189:C209)</f>
        <v>35.266800860888964</v>
      </c>
      <c r="D210" s="46">
        <f t="shared" si="37"/>
        <v>2549.8935077187043</v>
      </c>
      <c r="E210" s="46">
        <f t="shared" si="37"/>
        <v>340.84757590605528</v>
      </c>
      <c r="F210" s="46">
        <f t="shared" si="37"/>
        <v>0</v>
      </c>
      <c r="G210" s="46">
        <f t="shared" si="37"/>
        <v>24.282024717286308</v>
      </c>
      <c r="H210" s="47">
        <f t="shared" si="37"/>
        <v>1.467483488999032</v>
      </c>
      <c r="I210" s="48">
        <f t="shared" si="37"/>
        <v>3097.8779902838937</v>
      </c>
    </row>
    <row r="211" spans="1:9" ht="15" thickBot="1">
      <c r="A211" s="32" t="s">
        <v>83</v>
      </c>
      <c r="B211" s="49">
        <f>B210/$I210</f>
        <v>4.7167964022549941E-2</v>
      </c>
      <c r="C211" s="49">
        <f t="shared" ref="C211:I211" si="38">C210/$I210</f>
        <v>1.1384180065031247E-2</v>
      </c>
      <c r="D211" s="49">
        <f t="shared" si="38"/>
        <v>0.82310972727658283</v>
      </c>
      <c r="E211" s="49">
        <f t="shared" si="38"/>
        <v>0.11002614595380483</v>
      </c>
      <c r="F211" s="49">
        <f t="shared" si="38"/>
        <v>0</v>
      </c>
      <c r="G211" s="49">
        <f t="shared" si="38"/>
        <v>7.838276650482633E-3</v>
      </c>
      <c r="H211" s="49">
        <f t="shared" si="38"/>
        <v>4.737060315485665E-4</v>
      </c>
      <c r="I211" s="50">
        <f t="shared" si="38"/>
        <v>1</v>
      </c>
    </row>
    <row r="212" spans="1:9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9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9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9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9" t="s">
        <v>9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9"/>
        <v>0</v>
      </c>
    </row>
    <row r="218" spans="1:9" ht="15">
      <c r="A218" s="28" t="s">
        <v>10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9"/>
        <v>0</v>
      </c>
    </row>
    <row r="219" spans="1:9" ht="15">
      <c r="A219" s="29" t="s">
        <v>11</v>
      </c>
      <c r="B219" s="44">
        <v>0</v>
      </c>
      <c r="C219" s="44">
        <v>0</v>
      </c>
      <c r="D219" s="44">
        <v>0</v>
      </c>
      <c r="E219" s="44">
        <v>0</v>
      </c>
      <c r="F219" s="457"/>
      <c r="G219" s="44">
        <v>0</v>
      </c>
      <c r="H219" s="45">
        <v>0</v>
      </c>
      <c r="I219" s="40">
        <f t="shared" si="39"/>
        <v>0</v>
      </c>
    </row>
    <row r="220" spans="1:9" ht="15">
      <c r="A220" s="28" t="s">
        <v>12</v>
      </c>
      <c r="B220" s="41">
        <v>0</v>
      </c>
      <c r="C220" s="41">
        <v>0</v>
      </c>
      <c r="D220" s="41">
        <v>0</v>
      </c>
      <c r="E220" s="41">
        <v>0.41077219110776125</v>
      </c>
      <c r="F220" s="457"/>
      <c r="G220" s="41">
        <v>0</v>
      </c>
      <c r="H220" s="42">
        <v>0</v>
      </c>
      <c r="I220" s="43">
        <f t="shared" si="39"/>
        <v>0.41077219110776125</v>
      </c>
    </row>
    <row r="221" spans="1:9" ht="15">
      <c r="A221" s="29" t="s">
        <v>13</v>
      </c>
      <c r="B221" s="44">
        <v>0</v>
      </c>
      <c r="C221" s="44">
        <v>0</v>
      </c>
      <c r="D221" s="44">
        <v>0</v>
      </c>
      <c r="E221" s="44">
        <v>0</v>
      </c>
      <c r="F221" s="457"/>
      <c r="G221" s="44">
        <v>0</v>
      </c>
      <c r="H221" s="45">
        <v>0</v>
      </c>
      <c r="I221" s="40">
        <f t="shared" si="39"/>
        <v>0</v>
      </c>
    </row>
    <row r="222" spans="1:9" ht="15">
      <c r="A222" s="28" t="s">
        <v>14</v>
      </c>
      <c r="B222" s="41">
        <v>0</v>
      </c>
      <c r="C222" s="41">
        <v>0</v>
      </c>
      <c r="D222" s="41">
        <v>0</v>
      </c>
      <c r="E222" s="41">
        <v>1.901059056112647E-4</v>
      </c>
      <c r="F222" s="457"/>
      <c r="G222" s="41">
        <v>0</v>
      </c>
      <c r="H222" s="42">
        <v>0</v>
      </c>
      <c r="I222" s="43">
        <f t="shared" si="39"/>
        <v>1.901059056112647E-4</v>
      </c>
    </row>
    <row r="223" spans="1:9" ht="15">
      <c r="A223" s="29" t="s">
        <v>15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9"/>
        <v>0</v>
      </c>
    </row>
    <row r="224" spans="1:9" ht="15">
      <c r="A224" s="28" t="s">
        <v>16</v>
      </c>
      <c r="B224" s="41">
        <v>0</v>
      </c>
      <c r="C224" s="41">
        <v>0</v>
      </c>
      <c r="D224" s="41">
        <v>41.467399999999998</v>
      </c>
      <c r="E224" s="41">
        <v>0</v>
      </c>
      <c r="F224" s="457"/>
      <c r="G224" s="41">
        <v>0</v>
      </c>
      <c r="H224" s="42">
        <v>0</v>
      </c>
      <c r="I224" s="43">
        <f t="shared" si="39"/>
        <v>41.467399999999998</v>
      </c>
    </row>
    <row r="225" spans="1:9" ht="15">
      <c r="A225" s="29" t="s">
        <v>17</v>
      </c>
      <c r="B225" s="44">
        <v>4.448480739942795</v>
      </c>
      <c r="C225" s="44">
        <v>0</v>
      </c>
      <c r="D225" s="44">
        <v>17.620275992719439</v>
      </c>
      <c r="E225" s="44">
        <v>0.93124326733776597</v>
      </c>
      <c r="F225" s="457"/>
      <c r="G225" s="44">
        <v>0</v>
      </c>
      <c r="H225" s="45">
        <v>0</v>
      </c>
      <c r="I225" s="40">
        <f t="shared" si="39"/>
        <v>23</v>
      </c>
    </row>
    <row r="226" spans="1:9" ht="15">
      <c r="A226" s="28" t="s">
        <v>18</v>
      </c>
      <c r="B226" s="41">
        <v>0</v>
      </c>
      <c r="C226" s="41">
        <v>0</v>
      </c>
      <c r="D226" s="41">
        <v>0</v>
      </c>
      <c r="E226" s="41">
        <v>0</v>
      </c>
      <c r="F226" s="457"/>
      <c r="G226" s="41">
        <v>0</v>
      </c>
      <c r="H226" s="42">
        <v>0</v>
      </c>
      <c r="I226" s="43">
        <f t="shared" si="39"/>
        <v>0</v>
      </c>
    </row>
    <row r="227" spans="1:9" ht="15">
      <c r="A227" s="29" t="s">
        <v>139</v>
      </c>
      <c r="B227" s="44">
        <v>14.758586543940616</v>
      </c>
      <c r="C227" s="44">
        <v>0</v>
      </c>
      <c r="D227" s="44">
        <v>6.9690530378725839</v>
      </c>
      <c r="E227" s="44">
        <v>15.272360418186802</v>
      </c>
      <c r="F227" s="457"/>
      <c r="G227" s="44">
        <v>0</v>
      </c>
      <c r="H227" s="45">
        <v>0</v>
      </c>
      <c r="I227" s="40">
        <f t="shared" si="39"/>
        <v>37</v>
      </c>
    </row>
    <row r="228" spans="1:9" ht="15">
      <c r="A228" s="28" t="s">
        <v>19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9"/>
        <v>0</v>
      </c>
    </row>
    <row r="229" spans="1:9" ht="15">
      <c r="A229" s="29" t="s">
        <v>20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9"/>
        <v>0</v>
      </c>
    </row>
    <row r="230" spans="1:9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9"/>
        <v>0</v>
      </c>
    </row>
    <row r="231" spans="1:9" ht="15">
      <c r="A231" s="30" t="s">
        <v>56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9"/>
        <v>0</v>
      </c>
    </row>
    <row r="232" spans="1:9" ht="15">
      <c r="A232" s="28" t="s">
        <v>22</v>
      </c>
      <c r="B232" s="41">
        <v>0</v>
      </c>
      <c r="C232" s="41">
        <v>0</v>
      </c>
      <c r="D232" s="41">
        <v>0</v>
      </c>
      <c r="E232" s="41">
        <v>0</v>
      </c>
      <c r="F232" s="457"/>
      <c r="G232" s="41">
        <v>0</v>
      </c>
      <c r="H232" s="42">
        <v>0</v>
      </c>
      <c r="I232" s="43">
        <f t="shared" si="39"/>
        <v>0</v>
      </c>
    </row>
    <row r="233" spans="1:9" ht="15">
      <c r="A233" s="30" t="s">
        <v>23</v>
      </c>
      <c r="B233" s="44">
        <v>0</v>
      </c>
      <c r="C233" s="44">
        <v>0</v>
      </c>
      <c r="D233" s="44">
        <v>0</v>
      </c>
      <c r="E233" s="44">
        <v>0</v>
      </c>
      <c r="F233" s="457"/>
      <c r="G233" s="44">
        <v>0</v>
      </c>
      <c r="H233" s="45">
        <v>0</v>
      </c>
      <c r="I233" s="40">
        <f t="shared" si="39"/>
        <v>0</v>
      </c>
    </row>
    <row r="234" spans="1:9" ht="15">
      <c r="A234" s="28" t="s">
        <v>24</v>
      </c>
      <c r="B234" s="41">
        <v>0.26042722631877485</v>
      </c>
      <c r="C234" s="41">
        <v>0</v>
      </c>
      <c r="D234" s="41">
        <v>5.9972773681225187E-2</v>
      </c>
      <c r="E234" s="41">
        <v>0</v>
      </c>
      <c r="F234" s="457"/>
      <c r="G234" s="41">
        <v>0</v>
      </c>
      <c r="H234" s="42">
        <v>0</v>
      </c>
      <c r="I234" s="43">
        <f t="shared" si="39"/>
        <v>0.32040000000000002</v>
      </c>
    </row>
    <row r="235" spans="1:9" ht="15.75" thickBot="1">
      <c r="A235" s="30" t="s">
        <v>25</v>
      </c>
      <c r="B235" s="44">
        <v>3.4193212956794001</v>
      </c>
      <c r="C235" s="44">
        <v>0</v>
      </c>
      <c r="D235" s="44">
        <v>12.5994461005226</v>
      </c>
      <c r="E235" s="44">
        <v>9.3320165968967466</v>
      </c>
      <c r="F235" s="458"/>
      <c r="G235" s="44">
        <v>2.8175707929123521</v>
      </c>
      <c r="H235" s="45">
        <v>0.32924521398890105</v>
      </c>
      <c r="I235" s="40">
        <f t="shared" si="39"/>
        <v>28.497600000000002</v>
      </c>
    </row>
    <row r="236" spans="1:9" ht="15">
      <c r="A236" s="31" t="s">
        <v>26</v>
      </c>
      <c r="B236" s="46">
        <f>SUM(B215:B235)</f>
        <v>22.886815805881586</v>
      </c>
      <c r="C236" s="46">
        <f t="shared" ref="C236:I236" si="40">SUM(C215:C235)</f>
        <v>0</v>
      </c>
      <c r="D236" s="46">
        <f t="shared" si="40"/>
        <v>78.716147904795847</v>
      </c>
      <c r="E236" s="46">
        <f t="shared" si="40"/>
        <v>25.946582579434686</v>
      </c>
      <c r="F236" s="46">
        <f t="shared" si="40"/>
        <v>0</v>
      </c>
      <c r="G236" s="46">
        <f t="shared" si="40"/>
        <v>2.8175707929123521</v>
      </c>
      <c r="H236" s="47">
        <f t="shared" si="40"/>
        <v>0.32924521398890105</v>
      </c>
      <c r="I236" s="48">
        <f t="shared" si="40"/>
        <v>130.69636229701337</v>
      </c>
    </row>
    <row r="237" spans="1:9" ht="15" thickBot="1">
      <c r="A237" s="32" t="s">
        <v>83</v>
      </c>
      <c r="B237" s="49">
        <f>B236/$I236</f>
        <v>0.17511440566241826</v>
      </c>
      <c r="C237" s="49">
        <f t="shared" ref="C237:I237" si="41">C236/$I236</f>
        <v>0</v>
      </c>
      <c r="D237" s="49">
        <f t="shared" si="41"/>
        <v>0.60228262303054658</v>
      </c>
      <c r="E237" s="49">
        <f t="shared" si="41"/>
        <v>0.1985256676116961</v>
      </c>
      <c r="F237" s="49">
        <f t="shared" si="41"/>
        <v>0</v>
      </c>
      <c r="G237" s="49">
        <f t="shared" si="41"/>
        <v>2.1558142425642236E-2</v>
      </c>
      <c r="H237" s="49">
        <f t="shared" si="41"/>
        <v>2.5191612696968298E-3</v>
      </c>
      <c r="I237" s="50">
        <f t="shared" si="41"/>
        <v>1</v>
      </c>
    </row>
    <row r="238" spans="1:9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9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2">SUM(B242:H242)</f>
        <v>0</v>
      </c>
    </row>
    <row r="243" spans="1:9" ht="15">
      <c r="A243" s="29" t="s">
        <v>9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2"/>
        <v>0</v>
      </c>
    </row>
    <row r="244" spans="1:9" ht="15">
      <c r="A244" s="28" t="s">
        <v>10</v>
      </c>
      <c r="B244" s="41">
        <v>0</v>
      </c>
      <c r="C244" s="41">
        <v>0</v>
      </c>
      <c r="D244" s="41">
        <v>2</v>
      </c>
      <c r="E244" s="41">
        <v>0</v>
      </c>
      <c r="F244" s="457"/>
      <c r="G244" s="41">
        <v>0</v>
      </c>
      <c r="H244" s="42">
        <v>0</v>
      </c>
      <c r="I244" s="43">
        <f t="shared" si="42"/>
        <v>2</v>
      </c>
    </row>
    <row r="245" spans="1:9" ht="15">
      <c r="A245" s="29" t="s">
        <v>11</v>
      </c>
      <c r="B245" s="44">
        <v>0</v>
      </c>
      <c r="C245" s="44">
        <v>0</v>
      </c>
      <c r="D245" s="44">
        <v>0</v>
      </c>
      <c r="E245" s="44">
        <v>0</v>
      </c>
      <c r="F245" s="457"/>
      <c r="G245" s="44">
        <v>0</v>
      </c>
      <c r="H245" s="45">
        <v>0</v>
      </c>
      <c r="I245" s="40">
        <f t="shared" si="42"/>
        <v>0</v>
      </c>
    </row>
    <row r="246" spans="1:9" ht="15">
      <c r="A246" s="28" t="s">
        <v>12</v>
      </c>
      <c r="B246" s="41">
        <v>0</v>
      </c>
      <c r="C246" s="41">
        <v>0</v>
      </c>
      <c r="D246" s="41">
        <v>0</v>
      </c>
      <c r="E246" s="41">
        <v>9.0762446522566723E-2</v>
      </c>
      <c r="F246" s="457"/>
      <c r="G246" s="41">
        <v>0</v>
      </c>
      <c r="H246" s="42">
        <v>0</v>
      </c>
      <c r="I246" s="43">
        <f t="shared" si="42"/>
        <v>9.0762446522566723E-2</v>
      </c>
    </row>
    <row r="247" spans="1:9" ht="15">
      <c r="A247" s="29" t="s">
        <v>13</v>
      </c>
      <c r="B247" s="44">
        <v>0</v>
      </c>
      <c r="C247" s="44">
        <v>0</v>
      </c>
      <c r="D247" s="44">
        <v>0</v>
      </c>
      <c r="E247" s="44">
        <v>0</v>
      </c>
      <c r="F247" s="457"/>
      <c r="G247" s="44">
        <v>0</v>
      </c>
      <c r="H247" s="45">
        <v>0</v>
      </c>
      <c r="I247" s="40">
        <f t="shared" si="42"/>
        <v>0</v>
      </c>
    </row>
    <row r="248" spans="1:9" ht="15">
      <c r="A248" s="28" t="s">
        <v>14</v>
      </c>
      <c r="B248" s="41">
        <v>0</v>
      </c>
      <c r="C248" s="41">
        <v>0</v>
      </c>
      <c r="D248" s="41">
        <v>0</v>
      </c>
      <c r="E248" s="41">
        <v>0.41630389279763413</v>
      </c>
      <c r="F248" s="457"/>
      <c r="G248" s="41">
        <v>0</v>
      </c>
      <c r="H248" s="42">
        <v>0</v>
      </c>
      <c r="I248" s="43">
        <f t="shared" si="42"/>
        <v>0.41630389279763413</v>
      </c>
    </row>
    <row r="249" spans="1:9" ht="15">
      <c r="A249" s="29" t="s">
        <v>15</v>
      </c>
      <c r="B249" s="44">
        <v>2.9217034381822589</v>
      </c>
      <c r="C249" s="44">
        <v>6.3975233902793856E-3</v>
      </c>
      <c r="D249" s="44">
        <v>1.5553990384274619</v>
      </c>
      <c r="E249" s="44">
        <v>0</v>
      </c>
      <c r="F249" s="457"/>
      <c r="G249" s="44">
        <v>0</v>
      </c>
      <c r="H249" s="45">
        <v>0</v>
      </c>
      <c r="I249" s="40">
        <f t="shared" si="42"/>
        <v>4.4835000000000003</v>
      </c>
    </row>
    <row r="250" spans="1:9" ht="15">
      <c r="A250" s="28" t="s">
        <v>16</v>
      </c>
      <c r="B250" s="41">
        <v>109.87001417065035</v>
      </c>
      <c r="C250" s="41">
        <v>5.5343517860995226E-4</v>
      </c>
      <c r="D250" s="41">
        <v>30.875856394171038</v>
      </c>
      <c r="E250" s="41">
        <v>0</v>
      </c>
      <c r="F250" s="457"/>
      <c r="G250" s="41">
        <v>0</v>
      </c>
      <c r="H250" s="42">
        <v>0</v>
      </c>
      <c r="I250" s="43">
        <f t="shared" si="42"/>
        <v>140.74642399999999</v>
      </c>
    </row>
    <row r="251" spans="1:9" ht="15">
      <c r="A251" s="29" t="s">
        <v>17</v>
      </c>
      <c r="B251" s="44">
        <v>20.670729670230315</v>
      </c>
      <c r="C251" s="44">
        <v>0</v>
      </c>
      <c r="D251" s="44">
        <v>50.200659984912051</v>
      </c>
      <c r="E251" s="44">
        <v>1.1286103448576337</v>
      </c>
      <c r="F251" s="457"/>
      <c r="G251" s="44">
        <v>0</v>
      </c>
      <c r="H251" s="45">
        <v>0</v>
      </c>
      <c r="I251" s="40">
        <f t="shared" si="42"/>
        <v>72</v>
      </c>
    </row>
    <row r="252" spans="1:9" ht="15">
      <c r="A252" s="28" t="s">
        <v>18</v>
      </c>
      <c r="B252" s="41">
        <v>0</v>
      </c>
      <c r="C252" s="41">
        <v>0</v>
      </c>
      <c r="D252" s="41">
        <v>0</v>
      </c>
      <c r="E252" s="41">
        <v>0</v>
      </c>
      <c r="F252" s="457"/>
      <c r="G252" s="41">
        <v>0</v>
      </c>
      <c r="H252" s="42">
        <v>0</v>
      </c>
      <c r="I252" s="43">
        <f t="shared" si="42"/>
        <v>0</v>
      </c>
    </row>
    <row r="253" spans="1:9" ht="15">
      <c r="A253" s="29" t="s">
        <v>139</v>
      </c>
      <c r="B253" s="44">
        <v>170.62708861096377</v>
      </c>
      <c r="C253" s="44">
        <v>11.607663612266439</v>
      </c>
      <c r="D253" s="44">
        <v>155.76524777676977</v>
      </c>
      <c r="E253" s="44">
        <v>0</v>
      </c>
      <c r="F253" s="457"/>
      <c r="G253" s="44">
        <v>0</v>
      </c>
      <c r="H253" s="45">
        <v>0</v>
      </c>
      <c r="I253" s="40">
        <f t="shared" si="42"/>
        <v>338</v>
      </c>
    </row>
    <row r="254" spans="1:9" ht="15">
      <c r="A254" s="28" t="s">
        <v>19</v>
      </c>
      <c r="B254" s="41">
        <v>0</v>
      </c>
      <c r="C254" s="41">
        <v>0</v>
      </c>
      <c r="D254" s="41">
        <v>0</v>
      </c>
      <c r="E254" s="41">
        <v>0</v>
      </c>
      <c r="F254" s="457"/>
      <c r="G254" s="41">
        <v>0</v>
      </c>
      <c r="H254" s="42">
        <v>0</v>
      </c>
      <c r="I254" s="43">
        <f t="shared" si="42"/>
        <v>0</v>
      </c>
    </row>
    <row r="255" spans="1:9" ht="15">
      <c r="A255" s="29" t="s">
        <v>20</v>
      </c>
      <c r="B255" s="44">
        <v>0</v>
      </c>
      <c r="C255" s="44">
        <v>0</v>
      </c>
      <c r="D255" s="44">
        <v>0</v>
      </c>
      <c r="E255" s="44">
        <v>0</v>
      </c>
      <c r="F255" s="457"/>
      <c r="G255" s="44">
        <v>0</v>
      </c>
      <c r="H255" s="45">
        <v>0</v>
      </c>
      <c r="I255" s="40">
        <f t="shared" si="42"/>
        <v>0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2"/>
        <v>0</v>
      </c>
    </row>
    <row r="257" spans="1:9" ht="15">
      <c r="A257" s="30" t="s">
        <v>56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2"/>
        <v>0</v>
      </c>
    </row>
    <row r="258" spans="1:9" ht="15">
      <c r="A258" s="28" t="s">
        <v>22</v>
      </c>
      <c r="B258" s="41">
        <v>0</v>
      </c>
      <c r="C258" s="41">
        <v>0</v>
      </c>
      <c r="D258" s="41">
        <v>0</v>
      </c>
      <c r="E258" s="41">
        <v>0</v>
      </c>
      <c r="F258" s="457"/>
      <c r="G258" s="41">
        <v>0</v>
      </c>
      <c r="H258" s="42">
        <v>0</v>
      </c>
      <c r="I258" s="43">
        <f t="shared" si="42"/>
        <v>0</v>
      </c>
    </row>
    <row r="259" spans="1:9" ht="15">
      <c r="A259" s="30" t="s">
        <v>23</v>
      </c>
      <c r="B259" s="44">
        <v>0</v>
      </c>
      <c r="C259" s="44">
        <v>0</v>
      </c>
      <c r="D259" s="44">
        <v>0</v>
      </c>
      <c r="E259" s="44">
        <v>0</v>
      </c>
      <c r="F259" s="457"/>
      <c r="G259" s="44">
        <v>0</v>
      </c>
      <c r="H259" s="45">
        <v>0</v>
      </c>
      <c r="I259" s="40">
        <f t="shared" si="42"/>
        <v>0</v>
      </c>
    </row>
    <row r="260" spans="1:9" ht="15">
      <c r="A260" s="28" t="s">
        <v>24</v>
      </c>
      <c r="B260" s="41">
        <v>10.256301018715185</v>
      </c>
      <c r="C260" s="41">
        <v>0</v>
      </c>
      <c r="D260" s="41">
        <v>0.18369898128481552</v>
      </c>
      <c r="E260" s="41">
        <v>0</v>
      </c>
      <c r="F260" s="457"/>
      <c r="G260" s="41">
        <v>0</v>
      </c>
      <c r="H260" s="42">
        <v>0</v>
      </c>
      <c r="I260" s="43">
        <f t="shared" si="42"/>
        <v>10.44</v>
      </c>
    </row>
    <row r="261" spans="1:9" ht="15.75" thickBot="1">
      <c r="A261" s="30" t="s">
        <v>25</v>
      </c>
      <c r="B261" s="44">
        <v>6.6538124410390989</v>
      </c>
      <c r="C261" s="44">
        <v>1.628227150129475E-2</v>
      </c>
      <c r="D261" s="44">
        <v>104.72462500786543</v>
      </c>
      <c r="E261" s="44">
        <v>66.240505829049383</v>
      </c>
      <c r="F261" s="458"/>
      <c r="G261" s="44">
        <v>127.24969227317138</v>
      </c>
      <c r="H261" s="45">
        <v>3.2930821773734458</v>
      </c>
      <c r="I261" s="40">
        <f t="shared" si="42"/>
        <v>308.178</v>
      </c>
    </row>
    <row r="262" spans="1:9" ht="15">
      <c r="A262" s="31" t="s">
        <v>26</v>
      </c>
      <c r="B262" s="46">
        <f>SUM(B241:B261)</f>
        <v>320.99964934978101</v>
      </c>
      <c r="C262" s="46">
        <f t="shared" ref="C262:I262" si="43">SUM(C241:C261)</f>
        <v>11.630896842336623</v>
      </c>
      <c r="D262" s="46">
        <f t="shared" si="43"/>
        <v>345.30548718343056</v>
      </c>
      <c r="E262" s="46">
        <f t="shared" si="43"/>
        <v>67.876182513227221</v>
      </c>
      <c r="F262" s="46">
        <f t="shared" si="43"/>
        <v>0</v>
      </c>
      <c r="G262" s="46">
        <f t="shared" si="43"/>
        <v>127.24969227317138</v>
      </c>
      <c r="H262" s="47">
        <f t="shared" si="43"/>
        <v>3.2930821773734458</v>
      </c>
      <c r="I262" s="48">
        <f t="shared" si="43"/>
        <v>876.35499033932024</v>
      </c>
    </row>
    <row r="263" spans="1:9" ht="15" thickBot="1">
      <c r="A263" s="32" t="s">
        <v>83</v>
      </c>
      <c r="B263" s="49">
        <f>B262/$I262</f>
        <v>0.36628952067185877</v>
      </c>
      <c r="C263" s="49">
        <f t="shared" ref="C263:I263" si="44">C262/$I262</f>
        <v>1.3271901193639805E-2</v>
      </c>
      <c r="D263" s="49">
        <f t="shared" si="44"/>
        <v>0.39402467149725479</v>
      </c>
      <c r="E263" s="49">
        <f t="shared" si="44"/>
        <v>7.7452839615765642E-2</v>
      </c>
      <c r="F263" s="49">
        <f t="shared" si="44"/>
        <v>0</v>
      </c>
      <c r="G263" s="49">
        <f t="shared" si="44"/>
        <v>0.14520336356377789</v>
      </c>
      <c r="H263" s="49">
        <f t="shared" si="44"/>
        <v>3.7577034577031174E-3</v>
      </c>
      <c r="I263" s="50">
        <f t="shared" si="44"/>
        <v>1</v>
      </c>
    </row>
    <row r="264" spans="1:9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9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9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9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5">SUM(B268:H268)</f>
        <v>0</v>
      </c>
    </row>
    <row r="269" spans="1:9" ht="15">
      <c r="A269" s="29" t="s">
        <v>9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5"/>
        <v>0</v>
      </c>
    </row>
    <row r="270" spans="1:9" ht="15">
      <c r="A270" s="28" t="s">
        <v>10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5"/>
        <v>0</v>
      </c>
    </row>
    <row r="271" spans="1:9" ht="15">
      <c r="A271" s="29" t="s">
        <v>11</v>
      </c>
      <c r="B271" s="44">
        <v>0</v>
      </c>
      <c r="C271" s="44">
        <v>0</v>
      </c>
      <c r="D271" s="44">
        <v>0</v>
      </c>
      <c r="E271" s="44">
        <v>0</v>
      </c>
      <c r="F271" s="457"/>
      <c r="G271" s="44">
        <v>0</v>
      </c>
      <c r="H271" s="45">
        <v>0</v>
      </c>
      <c r="I271" s="40">
        <f t="shared" si="45"/>
        <v>0</v>
      </c>
    </row>
    <row r="272" spans="1:9" ht="15">
      <c r="A272" s="28" t="s">
        <v>12</v>
      </c>
      <c r="B272" s="41">
        <v>1.0770877787236918E-4</v>
      </c>
      <c r="C272" s="41">
        <v>0</v>
      </c>
      <c r="D272" s="41">
        <v>0</v>
      </c>
      <c r="E272" s="41">
        <v>1.2780403598822187E-2</v>
      </c>
      <c r="F272" s="457"/>
      <c r="G272" s="41">
        <v>0</v>
      </c>
      <c r="H272" s="42">
        <v>0</v>
      </c>
      <c r="I272" s="43">
        <f t="shared" si="45"/>
        <v>1.2888112376694556E-2</v>
      </c>
    </row>
    <row r="273" spans="1:9" ht="15">
      <c r="A273" s="29" t="s">
        <v>13</v>
      </c>
      <c r="B273" s="44">
        <v>0</v>
      </c>
      <c r="C273" s="44">
        <v>0</v>
      </c>
      <c r="D273" s="44">
        <v>0</v>
      </c>
      <c r="E273" s="44">
        <v>0</v>
      </c>
      <c r="F273" s="457"/>
      <c r="G273" s="44">
        <v>0</v>
      </c>
      <c r="H273" s="45">
        <v>0</v>
      </c>
      <c r="I273" s="40">
        <f t="shared" si="45"/>
        <v>0</v>
      </c>
    </row>
    <row r="274" spans="1:9" ht="15">
      <c r="A274" s="28" t="s">
        <v>14</v>
      </c>
      <c r="B274" s="41">
        <v>7.3096329039394994E-5</v>
      </c>
      <c r="C274" s="41">
        <v>0</v>
      </c>
      <c r="D274" s="41">
        <v>0</v>
      </c>
      <c r="E274" s="41">
        <v>9.1552999217521549</v>
      </c>
      <c r="F274" s="457"/>
      <c r="G274" s="41">
        <v>0</v>
      </c>
      <c r="H274" s="42">
        <v>0</v>
      </c>
      <c r="I274" s="43">
        <f t="shared" si="45"/>
        <v>9.1553730180811943</v>
      </c>
    </row>
    <row r="275" spans="1:9" ht="15">
      <c r="A275" s="29" t="s">
        <v>15</v>
      </c>
      <c r="B275" s="44">
        <v>5.8043648425963448E-2</v>
      </c>
      <c r="C275" s="44">
        <v>2.4076370326290759E-3</v>
      </c>
      <c r="D275" s="44">
        <v>0.23844871454140751</v>
      </c>
      <c r="E275" s="44">
        <v>0</v>
      </c>
      <c r="F275" s="457"/>
      <c r="G275" s="44">
        <v>0</v>
      </c>
      <c r="H275" s="45">
        <v>0</v>
      </c>
      <c r="I275" s="40">
        <f t="shared" si="45"/>
        <v>0.29890000000000005</v>
      </c>
    </row>
    <row r="276" spans="1:9" ht="15">
      <c r="A276" s="28" t="s">
        <v>16</v>
      </c>
      <c r="B276" s="41">
        <v>0.3741064044790835</v>
      </c>
      <c r="C276" s="41">
        <v>0.42126468495426361</v>
      </c>
      <c r="D276" s="41">
        <v>0.21602891056665297</v>
      </c>
      <c r="E276" s="41">
        <v>0</v>
      </c>
      <c r="F276" s="457"/>
      <c r="G276" s="41">
        <v>0</v>
      </c>
      <c r="H276" s="42">
        <v>0</v>
      </c>
      <c r="I276" s="43">
        <f t="shared" si="45"/>
        <v>1.0114000000000001</v>
      </c>
    </row>
    <row r="277" spans="1:9" ht="15">
      <c r="A277" s="29" t="s">
        <v>17</v>
      </c>
      <c r="B277" s="44">
        <v>0</v>
      </c>
      <c r="C277" s="44">
        <v>0</v>
      </c>
      <c r="D277" s="44">
        <v>0</v>
      </c>
      <c r="E277" s="44">
        <v>0</v>
      </c>
      <c r="F277" s="457"/>
      <c r="G277" s="44">
        <v>0</v>
      </c>
      <c r="H277" s="45">
        <v>0</v>
      </c>
      <c r="I277" s="40">
        <f t="shared" si="45"/>
        <v>0</v>
      </c>
    </row>
    <row r="278" spans="1:9" ht="15">
      <c r="A278" s="28" t="s">
        <v>18</v>
      </c>
      <c r="B278" s="41">
        <v>0</v>
      </c>
      <c r="C278" s="41">
        <v>0</v>
      </c>
      <c r="D278" s="41">
        <v>0</v>
      </c>
      <c r="E278" s="41">
        <v>0</v>
      </c>
      <c r="F278" s="457"/>
      <c r="G278" s="41">
        <v>0</v>
      </c>
      <c r="H278" s="42">
        <v>0</v>
      </c>
      <c r="I278" s="43">
        <f t="shared" si="45"/>
        <v>0</v>
      </c>
    </row>
    <row r="279" spans="1:9" ht="15">
      <c r="A279" s="29" t="s">
        <v>139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5"/>
        <v>0</v>
      </c>
    </row>
    <row r="280" spans="1:9" ht="15">
      <c r="A280" s="28" t="s">
        <v>19</v>
      </c>
      <c r="B280" s="41">
        <v>0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5"/>
        <v>0</v>
      </c>
    </row>
    <row r="281" spans="1:9" ht="15">
      <c r="A281" s="29" t="s">
        <v>20</v>
      </c>
      <c r="B281" s="44">
        <v>0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5"/>
        <v>0</v>
      </c>
    </row>
    <row r="282" spans="1:9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5"/>
        <v>0</v>
      </c>
    </row>
    <row r="283" spans="1:9" ht="15">
      <c r="A283" s="30" t="s">
        <v>56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5"/>
        <v>0</v>
      </c>
    </row>
    <row r="284" spans="1:9" ht="15">
      <c r="A284" s="28" t="s">
        <v>22</v>
      </c>
      <c r="B284" s="41">
        <v>0</v>
      </c>
      <c r="C284" s="41">
        <v>0</v>
      </c>
      <c r="D284" s="41">
        <v>0</v>
      </c>
      <c r="E284" s="41">
        <v>0</v>
      </c>
      <c r="F284" s="457"/>
      <c r="G284" s="41">
        <v>0</v>
      </c>
      <c r="H284" s="42">
        <v>0</v>
      </c>
      <c r="I284" s="43">
        <f t="shared" si="45"/>
        <v>0</v>
      </c>
    </row>
    <row r="285" spans="1:9" ht="15">
      <c r="A285" s="30" t="s">
        <v>23</v>
      </c>
      <c r="B285" s="44">
        <v>0</v>
      </c>
      <c r="C285" s="44">
        <v>0</v>
      </c>
      <c r="D285" s="44">
        <v>0</v>
      </c>
      <c r="E285" s="44">
        <v>0</v>
      </c>
      <c r="F285" s="457"/>
      <c r="G285" s="44">
        <v>0</v>
      </c>
      <c r="H285" s="45">
        <v>0</v>
      </c>
      <c r="I285" s="40">
        <f t="shared" si="45"/>
        <v>0</v>
      </c>
    </row>
    <row r="286" spans="1:9" ht="15">
      <c r="A286" s="28" t="s">
        <v>24</v>
      </c>
      <c r="B286" s="41">
        <v>0</v>
      </c>
      <c r="C286" s="41">
        <v>0</v>
      </c>
      <c r="D286" s="41">
        <v>0</v>
      </c>
      <c r="E286" s="41">
        <v>0</v>
      </c>
      <c r="F286" s="457"/>
      <c r="G286" s="41">
        <v>0</v>
      </c>
      <c r="H286" s="42">
        <v>0</v>
      </c>
      <c r="I286" s="43">
        <f t="shared" si="45"/>
        <v>0</v>
      </c>
    </row>
    <row r="287" spans="1:9" ht="15.75" thickBot="1">
      <c r="A287" s="30" t="s">
        <v>25</v>
      </c>
      <c r="B287" s="44">
        <v>9.764330435247064E-3</v>
      </c>
      <c r="C287" s="44">
        <v>0</v>
      </c>
      <c r="D287" s="44">
        <v>26.319110516343745</v>
      </c>
      <c r="E287" s="44">
        <v>6.024336074306988</v>
      </c>
      <c r="F287" s="458"/>
      <c r="G287" s="44">
        <v>0.49318907891402591</v>
      </c>
      <c r="H287" s="45">
        <v>0</v>
      </c>
      <c r="I287" s="40">
        <f t="shared" si="45"/>
        <v>32.84640000000001</v>
      </c>
    </row>
    <row r="288" spans="1:9" ht="15">
      <c r="A288" s="31" t="s">
        <v>26</v>
      </c>
      <c r="B288" s="46">
        <f>SUM(B267:B287)</f>
        <v>0.44209518844720574</v>
      </c>
      <c r="C288" s="46">
        <f t="shared" ref="C288:I288" si="46">SUM(C267:C287)</f>
        <v>0.4236723219868927</v>
      </c>
      <c r="D288" s="46">
        <f t="shared" si="46"/>
        <v>26.773588141451807</v>
      </c>
      <c r="E288" s="46">
        <f t="shared" si="46"/>
        <v>15.192416399657965</v>
      </c>
      <c r="F288" s="46">
        <f t="shared" si="46"/>
        <v>0</v>
      </c>
      <c r="G288" s="46">
        <f t="shared" si="46"/>
        <v>0.49318907891402591</v>
      </c>
      <c r="H288" s="47">
        <f t="shared" si="46"/>
        <v>0</v>
      </c>
      <c r="I288" s="48">
        <f t="shared" si="46"/>
        <v>43.324961130457901</v>
      </c>
    </row>
    <row r="289" spans="1:9" ht="15" thickBot="1">
      <c r="A289" s="32" t="s">
        <v>83</v>
      </c>
      <c r="B289" s="49">
        <f>B288/$I288</f>
        <v>1.0204168149533739E-2</v>
      </c>
      <c r="C289" s="49">
        <f t="shared" ref="C289:I289" si="47">C288/$I288</f>
        <v>9.7789429218678881E-3</v>
      </c>
      <c r="D289" s="49">
        <f t="shared" si="47"/>
        <v>0.61797142900676938</v>
      </c>
      <c r="E289" s="49">
        <f t="shared" si="47"/>
        <v>0.3506619741426043</v>
      </c>
      <c r="F289" s="49">
        <f t="shared" si="47"/>
        <v>0</v>
      </c>
      <c r="G289" s="49">
        <f t="shared" si="47"/>
        <v>1.1383485779224597E-2</v>
      </c>
      <c r="H289" s="49">
        <f t="shared" si="47"/>
        <v>0</v>
      </c>
      <c r="I289" s="50">
        <f t="shared" si="47"/>
        <v>1</v>
      </c>
    </row>
    <row r="290" spans="1:9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9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9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9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8">SUM(B294:H294)</f>
        <v>0</v>
      </c>
    </row>
    <row r="295" spans="1:9" ht="15">
      <c r="A295" s="29" t="s">
        <v>9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8"/>
        <v>0</v>
      </c>
    </row>
    <row r="296" spans="1:9" ht="15">
      <c r="A296" s="28" t="s">
        <v>10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8"/>
        <v>0</v>
      </c>
    </row>
    <row r="297" spans="1:9" ht="15">
      <c r="A297" s="29" t="s">
        <v>11</v>
      </c>
      <c r="B297" s="44">
        <v>0</v>
      </c>
      <c r="C297" s="44">
        <v>0</v>
      </c>
      <c r="D297" s="44">
        <v>0</v>
      </c>
      <c r="E297" s="44">
        <v>0</v>
      </c>
      <c r="F297" s="457"/>
      <c r="G297" s="44">
        <v>0</v>
      </c>
      <c r="H297" s="45">
        <v>0</v>
      </c>
      <c r="I297" s="40">
        <f t="shared" si="48"/>
        <v>0</v>
      </c>
    </row>
    <row r="298" spans="1:9" ht="15">
      <c r="A298" s="28" t="s">
        <v>12</v>
      </c>
      <c r="B298" s="41">
        <v>0</v>
      </c>
      <c r="C298" s="41">
        <v>0</v>
      </c>
      <c r="D298" s="41">
        <v>0</v>
      </c>
      <c r="E298" s="41">
        <v>0</v>
      </c>
      <c r="F298" s="457"/>
      <c r="G298" s="41">
        <v>0</v>
      </c>
      <c r="H298" s="42">
        <v>0</v>
      </c>
      <c r="I298" s="43">
        <f t="shared" si="48"/>
        <v>0</v>
      </c>
    </row>
    <row r="299" spans="1:9" ht="15">
      <c r="A299" s="29" t="s">
        <v>13</v>
      </c>
      <c r="B299" s="44">
        <v>0</v>
      </c>
      <c r="C299" s="44">
        <v>0</v>
      </c>
      <c r="D299" s="44">
        <v>0</v>
      </c>
      <c r="E299" s="44">
        <v>0</v>
      </c>
      <c r="F299" s="457"/>
      <c r="G299" s="44">
        <v>0</v>
      </c>
      <c r="H299" s="45">
        <v>0</v>
      </c>
      <c r="I299" s="40">
        <f t="shared" si="48"/>
        <v>0</v>
      </c>
    </row>
    <row r="300" spans="1:9" ht="15">
      <c r="A300" s="28" t="s">
        <v>14</v>
      </c>
      <c r="B300" s="41">
        <v>0</v>
      </c>
      <c r="C300" s="41">
        <v>0</v>
      </c>
      <c r="D300" s="41">
        <v>0</v>
      </c>
      <c r="E300" s="41">
        <v>0.23423952233511369</v>
      </c>
      <c r="F300" s="457"/>
      <c r="G300" s="41">
        <v>0</v>
      </c>
      <c r="H300" s="42">
        <v>0</v>
      </c>
      <c r="I300" s="43">
        <f t="shared" si="48"/>
        <v>0.23423952233511369</v>
      </c>
    </row>
    <row r="301" spans="1:9" ht="15">
      <c r="A301" s="29" t="s">
        <v>15</v>
      </c>
      <c r="B301" s="44">
        <v>0.66928150831281419</v>
      </c>
      <c r="C301" s="44">
        <v>9.9318491687185859E-2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8"/>
        <v>0.76860000000000006</v>
      </c>
    </row>
    <row r="302" spans="1:9" ht="15">
      <c r="A302" s="28" t="s">
        <v>16</v>
      </c>
      <c r="B302" s="41">
        <v>69.971747287817337</v>
      </c>
      <c r="C302" s="41">
        <v>319.32173434307805</v>
      </c>
      <c r="D302" s="41">
        <v>16.156550369104608</v>
      </c>
      <c r="E302" s="41">
        <v>0</v>
      </c>
      <c r="F302" s="457"/>
      <c r="G302" s="41">
        <v>0</v>
      </c>
      <c r="H302" s="42">
        <v>0</v>
      </c>
      <c r="I302" s="43">
        <f t="shared" si="48"/>
        <v>405.45003199999996</v>
      </c>
    </row>
    <row r="303" spans="1:9" ht="15">
      <c r="A303" s="29" t="s">
        <v>17</v>
      </c>
      <c r="B303" s="44">
        <v>9.2394146830798267E-3</v>
      </c>
      <c r="C303" s="44">
        <v>5.1318480974230276</v>
      </c>
      <c r="D303" s="44">
        <v>1.8589124878938916</v>
      </c>
      <c r="E303" s="44">
        <v>0</v>
      </c>
      <c r="F303" s="457"/>
      <c r="G303" s="44">
        <v>0</v>
      </c>
      <c r="H303" s="45">
        <v>0</v>
      </c>
      <c r="I303" s="40">
        <f t="shared" si="48"/>
        <v>6.9999999999999991</v>
      </c>
    </row>
    <row r="304" spans="1:9" ht="15">
      <c r="A304" s="28" t="s">
        <v>18</v>
      </c>
      <c r="B304" s="41">
        <v>0</v>
      </c>
      <c r="C304" s="41">
        <v>0</v>
      </c>
      <c r="D304" s="41">
        <v>0</v>
      </c>
      <c r="E304" s="41">
        <v>0</v>
      </c>
      <c r="F304" s="457"/>
      <c r="G304" s="41">
        <v>0</v>
      </c>
      <c r="H304" s="42">
        <v>0</v>
      </c>
      <c r="I304" s="43">
        <f t="shared" si="48"/>
        <v>0</v>
      </c>
    </row>
    <row r="305" spans="1:9" ht="15">
      <c r="A305" s="29" t="s">
        <v>139</v>
      </c>
      <c r="B305" s="44">
        <v>6.7906786315757204</v>
      </c>
      <c r="C305" s="44">
        <v>156.14219544730426</v>
      </c>
      <c r="D305" s="44">
        <v>13.180847370709746</v>
      </c>
      <c r="E305" s="44">
        <v>0.88627855041028925</v>
      </c>
      <c r="F305" s="457"/>
      <c r="G305" s="44">
        <v>0</v>
      </c>
      <c r="H305" s="45">
        <v>0</v>
      </c>
      <c r="I305" s="40">
        <f t="shared" si="48"/>
        <v>177.00000000000003</v>
      </c>
    </row>
    <row r="306" spans="1:9" ht="15">
      <c r="A306" s="28" t="s">
        <v>19</v>
      </c>
      <c r="B306" s="41">
        <v>0</v>
      </c>
      <c r="C306" s="41">
        <v>0</v>
      </c>
      <c r="D306" s="41">
        <v>0</v>
      </c>
      <c r="E306" s="41">
        <v>0</v>
      </c>
      <c r="F306" s="457"/>
      <c r="G306" s="41">
        <v>0</v>
      </c>
      <c r="H306" s="42">
        <v>0</v>
      </c>
      <c r="I306" s="43">
        <f t="shared" si="48"/>
        <v>0</v>
      </c>
    </row>
    <row r="307" spans="1:9" ht="15">
      <c r="A307" s="29" t="s">
        <v>20</v>
      </c>
      <c r="B307" s="44">
        <v>0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8"/>
        <v>0</v>
      </c>
    </row>
    <row r="308" spans="1:9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8"/>
        <v>0</v>
      </c>
    </row>
    <row r="309" spans="1:9" ht="15">
      <c r="A309" s="30" t="s">
        <v>56</v>
      </c>
      <c r="B309" s="44">
        <v>43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8"/>
        <v>43</v>
      </c>
    </row>
    <row r="310" spans="1:9" ht="15">
      <c r="A310" s="28" t="s">
        <v>22</v>
      </c>
      <c r="B310" s="41">
        <v>0</v>
      </c>
      <c r="C310" s="41">
        <v>0</v>
      </c>
      <c r="D310" s="41">
        <v>0</v>
      </c>
      <c r="E310" s="41">
        <v>0</v>
      </c>
      <c r="F310" s="457"/>
      <c r="G310" s="41">
        <v>0</v>
      </c>
      <c r="H310" s="42">
        <v>0</v>
      </c>
      <c r="I310" s="43">
        <f t="shared" si="48"/>
        <v>0</v>
      </c>
    </row>
    <row r="311" spans="1:9" ht="15">
      <c r="A311" s="30" t="s">
        <v>23</v>
      </c>
      <c r="B311" s="44">
        <v>0</v>
      </c>
      <c r="C311" s="44">
        <v>0</v>
      </c>
      <c r="D311" s="44">
        <v>0</v>
      </c>
      <c r="E311" s="44">
        <v>0</v>
      </c>
      <c r="F311" s="457"/>
      <c r="G311" s="44">
        <v>0</v>
      </c>
      <c r="H311" s="45">
        <v>0</v>
      </c>
      <c r="I311" s="40">
        <f t="shared" si="48"/>
        <v>0</v>
      </c>
    </row>
    <row r="312" spans="1:9" ht="15">
      <c r="A312" s="28" t="s">
        <v>24</v>
      </c>
      <c r="B312" s="41">
        <v>7.2867373005569752E-2</v>
      </c>
      <c r="C312" s="41">
        <v>1.1883613216633864</v>
      </c>
      <c r="D312" s="41">
        <v>0.17877130533104399</v>
      </c>
      <c r="E312" s="41">
        <v>0</v>
      </c>
      <c r="F312" s="457"/>
      <c r="G312" s="41">
        <v>0</v>
      </c>
      <c r="H312" s="42">
        <v>0</v>
      </c>
      <c r="I312" s="43">
        <f t="shared" si="48"/>
        <v>1.4400000000000002</v>
      </c>
    </row>
    <row r="313" spans="1:9" ht="15.75" thickBot="1">
      <c r="A313" s="30" t="s">
        <v>25</v>
      </c>
      <c r="B313" s="44">
        <v>4.489473992584295</v>
      </c>
      <c r="C313" s="44">
        <v>7.3419002433236065</v>
      </c>
      <c r="D313" s="44">
        <v>22.852570785393404</v>
      </c>
      <c r="E313" s="44">
        <v>253.8118607240944</v>
      </c>
      <c r="F313" s="458"/>
      <c r="G313" s="44">
        <v>24.905822755187511</v>
      </c>
      <c r="H313" s="45">
        <v>8.2771499416810418E-2</v>
      </c>
      <c r="I313" s="40">
        <f t="shared" si="48"/>
        <v>313.48440000000005</v>
      </c>
    </row>
    <row r="314" spans="1:9" ht="15">
      <c r="A314" s="31" t="s">
        <v>26</v>
      </c>
      <c r="B314" s="46">
        <f>SUM(B293:B313)</f>
        <v>125.00328820797881</v>
      </c>
      <c r="C314" s="46">
        <f t="shared" ref="C314:I314" si="49">SUM(C293:C313)</f>
        <v>489.22535794447947</v>
      </c>
      <c r="D314" s="46">
        <f t="shared" si="49"/>
        <v>54.227652318432689</v>
      </c>
      <c r="E314" s="46">
        <f t="shared" si="49"/>
        <v>254.9323787968398</v>
      </c>
      <c r="F314" s="46">
        <f t="shared" si="49"/>
        <v>0</v>
      </c>
      <c r="G314" s="46">
        <f t="shared" si="49"/>
        <v>24.905822755187511</v>
      </c>
      <c r="H314" s="47">
        <f t="shared" si="49"/>
        <v>8.2771499416810418E-2</v>
      </c>
      <c r="I314" s="48">
        <f t="shared" si="49"/>
        <v>948.37727152233526</v>
      </c>
    </row>
    <row r="315" spans="1:9" ht="15" thickBot="1">
      <c r="A315" s="32" t="s">
        <v>83</v>
      </c>
      <c r="B315" s="49">
        <f>B314/$I314</f>
        <v>0.13180755376741951</v>
      </c>
      <c r="C315" s="49">
        <f t="shared" ref="C315:I315" si="50">C314/$I314</f>
        <v>0.51585521145943836</v>
      </c>
      <c r="D315" s="49">
        <f t="shared" si="50"/>
        <v>5.7179409446819048E-2</v>
      </c>
      <c r="E315" s="49">
        <f t="shared" si="50"/>
        <v>0.26880903460246608</v>
      </c>
      <c r="F315" s="49">
        <f t="shared" si="50"/>
        <v>0</v>
      </c>
      <c r="G315" s="49">
        <f t="shared" si="50"/>
        <v>2.6261513748857226E-2</v>
      </c>
      <c r="H315" s="49">
        <f t="shared" si="50"/>
        <v>8.7276974999564886E-5</v>
      </c>
      <c r="I315" s="50">
        <f t="shared" si="50"/>
        <v>1</v>
      </c>
    </row>
    <row r="316" spans="1:9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9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9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9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51">SUM(B320:H320)</f>
        <v>0</v>
      </c>
    </row>
    <row r="321" spans="1:9" ht="15">
      <c r="A321" s="29" t="s">
        <v>9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51"/>
        <v>0</v>
      </c>
    </row>
    <row r="322" spans="1:9" ht="15">
      <c r="A322" s="28" t="s">
        <v>10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51"/>
        <v>0</v>
      </c>
    </row>
    <row r="323" spans="1:9" ht="15">
      <c r="A323" s="29" t="s">
        <v>11</v>
      </c>
      <c r="B323" s="44">
        <v>0</v>
      </c>
      <c r="C323" s="44">
        <v>0</v>
      </c>
      <c r="D323" s="44">
        <v>0</v>
      </c>
      <c r="E323" s="44">
        <v>0</v>
      </c>
      <c r="F323" s="457"/>
      <c r="G323" s="44">
        <v>0</v>
      </c>
      <c r="H323" s="45">
        <v>0</v>
      </c>
      <c r="I323" s="40">
        <f t="shared" si="51"/>
        <v>0</v>
      </c>
    </row>
    <row r="324" spans="1:9" ht="15">
      <c r="A324" s="28" t="s">
        <v>12</v>
      </c>
      <c r="B324" s="41">
        <v>1.0643909953918027E-3</v>
      </c>
      <c r="C324" s="41">
        <v>0</v>
      </c>
      <c r="D324" s="41">
        <v>0</v>
      </c>
      <c r="E324" s="41">
        <v>5.2030992675231487E-2</v>
      </c>
      <c r="F324" s="457"/>
      <c r="G324" s="41">
        <v>0</v>
      </c>
      <c r="H324" s="42">
        <v>0</v>
      </c>
      <c r="I324" s="43">
        <f t="shared" si="51"/>
        <v>5.3095383670623289E-2</v>
      </c>
    </row>
    <row r="325" spans="1:9" ht="15">
      <c r="A325" s="29" t="s">
        <v>13</v>
      </c>
      <c r="B325" s="44">
        <v>0</v>
      </c>
      <c r="C325" s="44">
        <v>0</v>
      </c>
      <c r="D325" s="44">
        <v>0</v>
      </c>
      <c r="E325" s="44">
        <v>0</v>
      </c>
      <c r="F325" s="457"/>
      <c r="G325" s="44">
        <v>0</v>
      </c>
      <c r="H325" s="45">
        <v>0</v>
      </c>
      <c r="I325" s="40">
        <f t="shared" si="51"/>
        <v>0</v>
      </c>
    </row>
    <row r="326" spans="1:9" ht="15">
      <c r="A326" s="28" t="s">
        <v>14</v>
      </c>
      <c r="B326" s="41">
        <v>7.281989119995798E-4</v>
      </c>
      <c r="C326" s="41">
        <v>0.17476119437023852</v>
      </c>
      <c r="D326" s="41">
        <v>0</v>
      </c>
      <c r="E326" s="41">
        <v>1.6658519602973168E-2</v>
      </c>
      <c r="F326" s="457"/>
      <c r="G326" s="41">
        <v>0</v>
      </c>
      <c r="H326" s="42">
        <v>0</v>
      </c>
      <c r="I326" s="43">
        <f t="shared" si="51"/>
        <v>0.19214791288521127</v>
      </c>
    </row>
    <row r="327" spans="1:9" ht="15">
      <c r="A327" s="29" t="s">
        <v>15</v>
      </c>
      <c r="B327" s="44">
        <v>2.4399002207321881E-2</v>
      </c>
      <c r="C327" s="44">
        <v>0.44530099779267818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51"/>
        <v>0.46970000000000006</v>
      </c>
    </row>
    <row r="328" spans="1:9" ht="15">
      <c r="A328" s="28" t="s">
        <v>16</v>
      </c>
      <c r="B328" s="41">
        <v>2.4165608335602435</v>
      </c>
      <c r="C328" s="41">
        <v>25.903412916582486</v>
      </c>
      <c r="D328" s="41">
        <v>2.992970249857267</v>
      </c>
      <c r="E328" s="41">
        <v>0</v>
      </c>
      <c r="F328" s="457"/>
      <c r="G328" s="41">
        <v>0</v>
      </c>
      <c r="H328" s="42">
        <v>0</v>
      </c>
      <c r="I328" s="43">
        <f t="shared" si="51"/>
        <v>31.312943999999995</v>
      </c>
    </row>
    <row r="329" spans="1:9" ht="15">
      <c r="A329" s="29" t="s">
        <v>17</v>
      </c>
      <c r="B329" s="44">
        <v>0</v>
      </c>
      <c r="C329" s="44">
        <v>0</v>
      </c>
      <c r="D329" s="44">
        <v>0</v>
      </c>
      <c r="E329" s="44">
        <v>0</v>
      </c>
      <c r="F329" s="457"/>
      <c r="G329" s="44">
        <v>0</v>
      </c>
      <c r="H329" s="45">
        <v>0</v>
      </c>
      <c r="I329" s="40">
        <f t="shared" si="51"/>
        <v>0</v>
      </c>
    </row>
    <row r="330" spans="1:9" ht="15">
      <c r="A330" s="28" t="s">
        <v>18</v>
      </c>
      <c r="B330" s="41">
        <v>0</v>
      </c>
      <c r="C330" s="41">
        <v>0</v>
      </c>
      <c r="D330" s="41">
        <v>0</v>
      </c>
      <c r="E330" s="41">
        <v>0</v>
      </c>
      <c r="F330" s="457"/>
      <c r="G330" s="41">
        <v>0</v>
      </c>
      <c r="H330" s="42">
        <v>0</v>
      </c>
      <c r="I330" s="43">
        <f t="shared" si="51"/>
        <v>0</v>
      </c>
    </row>
    <row r="331" spans="1:9" ht="15">
      <c r="A331" s="29" t="s">
        <v>139</v>
      </c>
      <c r="B331" s="44">
        <v>55.696042721656994</v>
      </c>
      <c r="C331" s="44">
        <v>88.720665665876083</v>
      </c>
      <c r="D331" s="44">
        <v>32.6467654708757</v>
      </c>
      <c r="E331" s="44">
        <v>31.93652614159123</v>
      </c>
      <c r="F331" s="457"/>
      <c r="G331" s="44">
        <v>0</v>
      </c>
      <c r="H331" s="45">
        <v>0</v>
      </c>
      <c r="I331" s="40">
        <f t="shared" si="51"/>
        <v>209</v>
      </c>
    </row>
    <row r="332" spans="1:9" ht="15">
      <c r="A332" s="28" t="s">
        <v>19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51"/>
        <v>0</v>
      </c>
    </row>
    <row r="333" spans="1:9" ht="15">
      <c r="A333" s="29" t="s">
        <v>20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51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51"/>
        <v>0</v>
      </c>
    </row>
    <row r="335" spans="1:9" ht="15">
      <c r="A335" s="30" t="s">
        <v>56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51"/>
        <v>0</v>
      </c>
    </row>
    <row r="336" spans="1:9" ht="15">
      <c r="A336" s="28" t="s">
        <v>22</v>
      </c>
      <c r="B336" s="41">
        <v>0</v>
      </c>
      <c r="C336" s="41">
        <v>0</v>
      </c>
      <c r="D336" s="41">
        <v>0</v>
      </c>
      <c r="E336" s="41">
        <v>0</v>
      </c>
      <c r="F336" s="457"/>
      <c r="G336" s="41">
        <v>0</v>
      </c>
      <c r="H336" s="42">
        <v>0</v>
      </c>
      <c r="I336" s="43">
        <f t="shared" si="51"/>
        <v>0</v>
      </c>
    </row>
    <row r="337" spans="1:9" ht="15">
      <c r="A337" s="30" t="s">
        <v>23</v>
      </c>
      <c r="B337" s="44">
        <v>0</v>
      </c>
      <c r="C337" s="44">
        <v>0</v>
      </c>
      <c r="D337" s="44">
        <v>0</v>
      </c>
      <c r="E337" s="44">
        <v>0</v>
      </c>
      <c r="F337" s="457"/>
      <c r="G337" s="44">
        <v>0</v>
      </c>
      <c r="H337" s="45">
        <v>0</v>
      </c>
      <c r="I337" s="40">
        <f t="shared" si="51"/>
        <v>0</v>
      </c>
    </row>
    <row r="338" spans="1:9" ht="15">
      <c r="A338" s="28" t="s">
        <v>24</v>
      </c>
      <c r="B338" s="41">
        <v>0</v>
      </c>
      <c r="C338" s="41">
        <v>0</v>
      </c>
      <c r="D338" s="41">
        <v>0</v>
      </c>
      <c r="E338" s="41">
        <v>0</v>
      </c>
      <c r="F338" s="457"/>
      <c r="G338" s="41">
        <v>0</v>
      </c>
      <c r="H338" s="42">
        <v>0</v>
      </c>
      <c r="I338" s="43">
        <f t="shared" si="51"/>
        <v>0</v>
      </c>
    </row>
    <row r="339" spans="1:9" ht="15.75" thickBot="1">
      <c r="A339" s="30" t="s">
        <v>25</v>
      </c>
      <c r="B339" s="44">
        <v>4.6189915311175778</v>
      </c>
      <c r="C339" s="44">
        <v>3.006791738904139</v>
      </c>
      <c r="D339" s="44">
        <v>7.4211711921224106</v>
      </c>
      <c r="E339" s="44">
        <v>220.64116303571697</v>
      </c>
      <c r="F339" s="458"/>
      <c r="G339" s="44">
        <v>17.726682502138903</v>
      </c>
      <c r="H339" s="45">
        <v>0</v>
      </c>
      <c r="I339" s="40">
        <f t="shared" si="51"/>
        <v>253.41480000000001</v>
      </c>
    </row>
    <row r="340" spans="1:9" ht="15">
      <c r="A340" s="31" t="s">
        <v>26</v>
      </c>
      <c r="B340" s="46">
        <f>SUM(B319:B339)</f>
        <v>62.757786678449527</v>
      </c>
      <c r="C340" s="46">
        <f t="shared" ref="C340:I340" si="52">SUM(C319:C339)</f>
        <v>118.25093251352563</v>
      </c>
      <c r="D340" s="46">
        <f t="shared" si="52"/>
        <v>43.060906912855373</v>
      </c>
      <c r="E340" s="46">
        <f t="shared" si="52"/>
        <v>252.64637868958641</v>
      </c>
      <c r="F340" s="46">
        <f t="shared" si="52"/>
        <v>0</v>
      </c>
      <c r="G340" s="46">
        <f t="shared" si="52"/>
        <v>17.726682502138903</v>
      </c>
      <c r="H340" s="47">
        <f t="shared" si="52"/>
        <v>0</v>
      </c>
      <c r="I340" s="48">
        <f t="shared" si="52"/>
        <v>494.44268729655585</v>
      </c>
    </row>
    <row r="341" spans="1:9" ht="15" thickBot="1">
      <c r="A341" s="32" t="s">
        <v>83</v>
      </c>
      <c r="B341" s="49">
        <f>B340/$I340</f>
        <v>0.12692631176646119</v>
      </c>
      <c r="C341" s="49">
        <f t="shared" ref="C341:I341" si="53">C340/$I340</f>
        <v>0.23916003927589957</v>
      </c>
      <c r="D341" s="49">
        <f t="shared" si="53"/>
        <v>8.7089784153341898E-2</v>
      </c>
      <c r="E341" s="49">
        <f t="shared" si="53"/>
        <v>0.51097201997459141</v>
      </c>
      <c r="F341" s="49">
        <f t="shared" si="53"/>
        <v>0</v>
      </c>
      <c r="G341" s="49">
        <f t="shared" si="53"/>
        <v>3.5851844829705874E-2</v>
      </c>
      <c r="H341" s="49">
        <f t="shared" si="53"/>
        <v>0</v>
      </c>
      <c r="I341" s="50">
        <f t="shared" si="53"/>
        <v>1</v>
      </c>
    </row>
    <row r="342" spans="1:9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9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9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9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4">SUM(B346:H346)</f>
        <v>0</v>
      </c>
    </row>
    <row r="347" spans="1:9" ht="15">
      <c r="A347" s="29" t="s">
        <v>9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4"/>
        <v>0</v>
      </c>
    </row>
    <row r="348" spans="1:9" ht="15">
      <c r="A348" s="28" t="s">
        <v>10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4"/>
        <v>0</v>
      </c>
    </row>
    <row r="349" spans="1:9" ht="15">
      <c r="A349" s="29" t="s">
        <v>11</v>
      </c>
      <c r="B349" s="44">
        <v>0</v>
      </c>
      <c r="C349" s="44">
        <v>0</v>
      </c>
      <c r="D349" s="44">
        <v>0</v>
      </c>
      <c r="E349" s="44">
        <v>0</v>
      </c>
      <c r="F349" s="457"/>
      <c r="G349" s="44">
        <v>0</v>
      </c>
      <c r="H349" s="45">
        <v>0</v>
      </c>
      <c r="I349" s="40">
        <f t="shared" si="54"/>
        <v>0</v>
      </c>
    </row>
    <row r="350" spans="1:9" ht="15">
      <c r="A350" s="28" t="s">
        <v>12</v>
      </c>
      <c r="B350" s="41">
        <v>0</v>
      </c>
      <c r="C350" s="41">
        <v>0</v>
      </c>
      <c r="D350" s="41">
        <v>0</v>
      </c>
      <c r="E350" s="41">
        <v>1.0888465744300023E-2</v>
      </c>
      <c r="F350" s="457"/>
      <c r="G350" s="41">
        <v>0</v>
      </c>
      <c r="H350" s="42">
        <v>0</v>
      </c>
      <c r="I350" s="43">
        <f t="shared" si="54"/>
        <v>1.0888465744300023E-2</v>
      </c>
    </row>
    <row r="351" spans="1:9" ht="15">
      <c r="A351" s="29" t="s">
        <v>13</v>
      </c>
      <c r="B351" s="44">
        <v>0</v>
      </c>
      <c r="C351" s="44">
        <v>0</v>
      </c>
      <c r="D351" s="44">
        <v>0</v>
      </c>
      <c r="E351" s="44">
        <v>0</v>
      </c>
      <c r="F351" s="457"/>
      <c r="G351" s="44">
        <v>0</v>
      </c>
      <c r="H351" s="45">
        <v>0</v>
      </c>
      <c r="I351" s="40">
        <f t="shared" si="54"/>
        <v>0</v>
      </c>
    </row>
    <row r="352" spans="1:9" ht="15">
      <c r="A352" s="28" t="s">
        <v>14</v>
      </c>
      <c r="B352" s="41">
        <v>0</v>
      </c>
      <c r="C352" s="41">
        <v>0</v>
      </c>
      <c r="D352" s="41">
        <v>0</v>
      </c>
      <c r="E352" s="41">
        <v>3.7518297066254491</v>
      </c>
      <c r="F352" s="457"/>
      <c r="G352" s="41">
        <v>0</v>
      </c>
      <c r="H352" s="42">
        <v>0</v>
      </c>
      <c r="I352" s="43">
        <f t="shared" si="54"/>
        <v>3.7518297066254491</v>
      </c>
    </row>
    <row r="353" spans="1:9" ht="15">
      <c r="A353" s="29" t="s">
        <v>15</v>
      </c>
      <c r="B353" s="44">
        <v>1.0248665532242988E-2</v>
      </c>
      <c r="C353" s="44">
        <v>0</v>
      </c>
      <c r="D353" s="44">
        <v>7.5151334467757014E-2</v>
      </c>
      <c r="E353" s="44">
        <v>0</v>
      </c>
      <c r="F353" s="457"/>
      <c r="G353" s="44">
        <v>0</v>
      </c>
      <c r="H353" s="45">
        <v>0</v>
      </c>
      <c r="I353" s="40">
        <f t="shared" si="54"/>
        <v>8.5400000000000004E-2</v>
      </c>
    </row>
    <row r="354" spans="1:9" ht="15">
      <c r="A354" s="28" t="s">
        <v>16</v>
      </c>
      <c r="B354" s="41">
        <v>1.4570291667486646</v>
      </c>
      <c r="C354" s="41">
        <v>42.88751803412557</v>
      </c>
      <c r="D354" s="41">
        <v>685.4412367991257</v>
      </c>
      <c r="E354" s="41">
        <v>0</v>
      </c>
      <c r="F354" s="457"/>
      <c r="G354" s="41">
        <v>0</v>
      </c>
      <c r="H354" s="42">
        <v>0</v>
      </c>
      <c r="I354" s="43">
        <f t="shared" si="54"/>
        <v>729.78578399999992</v>
      </c>
    </row>
    <row r="355" spans="1:9" ht="15">
      <c r="A355" s="29" t="s">
        <v>17</v>
      </c>
      <c r="B355" s="44">
        <v>0</v>
      </c>
      <c r="C355" s="44">
        <v>0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 t="shared" si="54"/>
        <v>0</v>
      </c>
    </row>
    <row r="356" spans="1:9" ht="15">
      <c r="A356" s="28" t="s">
        <v>18</v>
      </c>
      <c r="B356" s="41">
        <v>0</v>
      </c>
      <c r="C356" s="41">
        <v>0</v>
      </c>
      <c r="D356" s="41">
        <v>0</v>
      </c>
      <c r="E356" s="41">
        <v>0</v>
      </c>
      <c r="F356" s="457"/>
      <c r="G356" s="41">
        <v>0</v>
      </c>
      <c r="H356" s="42">
        <v>0</v>
      </c>
      <c r="I356" s="43">
        <f t="shared" si="54"/>
        <v>0</v>
      </c>
    </row>
    <row r="357" spans="1:9" ht="15">
      <c r="A357" s="29" t="s">
        <v>139</v>
      </c>
      <c r="B357" s="44">
        <v>0</v>
      </c>
      <c r="C357" s="44">
        <v>0</v>
      </c>
      <c r="D357" s="44">
        <v>0</v>
      </c>
      <c r="E357" s="44">
        <v>0</v>
      </c>
      <c r="F357" s="457"/>
      <c r="G357" s="44">
        <v>0</v>
      </c>
      <c r="H357" s="45">
        <v>0</v>
      </c>
      <c r="I357" s="40">
        <f t="shared" si="54"/>
        <v>0</v>
      </c>
    </row>
    <row r="358" spans="1:9" ht="15">
      <c r="A358" s="28" t="s">
        <v>19</v>
      </c>
      <c r="B358" s="41">
        <v>0</v>
      </c>
      <c r="C358" s="41">
        <v>0</v>
      </c>
      <c r="D358" s="41">
        <v>0</v>
      </c>
      <c r="E358" s="41">
        <v>0</v>
      </c>
      <c r="F358" s="457"/>
      <c r="G358" s="41">
        <v>0</v>
      </c>
      <c r="H358" s="42">
        <v>0</v>
      </c>
      <c r="I358" s="43">
        <f t="shared" si="54"/>
        <v>0</v>
      </c>
    </row>
    <row r="359" spans="1:9" ht="15">
      <c r="A359" s="29" t="s">
        <v>20</v>
      </c>
      <c r="B359" s="44">
        <v>0</v>
      </c>
      <c r="C359" s="44">
        <v>0</v>
      </c>
      <c r="D359" s="44">
        <v>0</v>
      </c>
      <c r="E359" s="44">
        <v>0</v>
      </c>
      <c r="F359" s="457"/>
      <c r="G359" s="44">
        <v>0</v>
      </c>
      <c r="H359" s="45">
        <v>0</v>
      </c>
      <c r="I359" s="40">
        <f t="shared" si="54"/>
        <v>0</v>
      </c>
    </row>
    <row r="360" spans="1:9" ht="15">
      <c r="A360" s="28" t="s">
        <v>21</v>
      </c>
      <c r="B360" s="41">
        <v>0.11173828849243952</v>
      </c>
      <c r="C360" s="41">
        <v>6.0154093362449013</v>
      </c>
      <c r="D360" s="41">
        <v>1.8728523752626589</v>
      </c>
      <c r="E360" s="41">
        <v>0</v>
      </c>
      <c r="F360" s="457"/>
      <c r="G360" s="41">
        <v>0</v>
      </c>
      <c r="H360" s="42">
        <v>0</v>
      </c>
      <c r="I360" s="43">
        <f t="shared" si="54"/>
        <v>8</v>
      </c>
    </row>
    <row r="361" spans="1:9" ht="15">
      <c r="A361" s="30" t="s">
        <v>56</v>
      </c>
      <c r="B361" s="44">
        <v>4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4"/>
        <v>4</v>
      </c>
    </row>
    <row r="362" spans="1:9" ht="15">
      <c r="A362" s="28" t="s">
        <v>22</v>
      </c>
      <c r="B362" s="41">
        <v>7.7467147400284464</v>
      </c>
      <c r="C362" s="41">
        <v>22.556026009060432</v>
      </c>
      <c r="D362" s="41">
        <v>12.697259250911126</v>
      </c>
      <c r="E362" s="41">
        <v>0</v>
      </c>
      <c r="F362" s="457"/>
      <c r="G362" s="41">
        <v>0</v>
      </c>
      <c r="H362" s="42">
        <v>0</v>
      </c>
      <c r="I362" s="43">
        <f t="shared" si="54"/>
        <v>43</v>
      </c>
    </row>
    <row r="363" spans="1:9" ht="15">
      <c r="A363" s="30" t="s">
        <v>23</v>
      </c>
      <c r="B363" s="44">
        <v>0</v>
      </c>
      <c r="C363" s="44">
        <v>0</v>
      </c>
      <c r="D363" s="44">
        <v>0</v>
      </c>
      <c r="E363" s="44">
        <v>0</v>
      </c>
      <c r="F363" s="457"/>
      <c r="G363" s="44">
        <v>0</v>
      </c>
      <c r="H363" s="45">
        <v>0</v>
      </c>
      <c r="I363" s="40">
        <f t="shared" si="54"/>
        <v>0</v>
      </c>
    </row>
    <row r="364" spans="1:9" ht="15">
      <c r="A364" s="28" t="s">
        <v>24</v>
      </c>
      <c r="B364" s="41">
        <v>0</v>
      </c>
      <c r="C364" s="41">
        <v>0</v>
      </c>
      <c r="D364" s="41">
        <v>0</v>
      </c>
      <c r="E364" s="41">
        <v>0</v>
      </c>
      <c r="F364" s="457"/>
      <c r="G364" s="41">
        <v>0</v>
      </c>
      <c r="H364" s="42">
        <v>0</v>
      </c>
      <c r="I364" s="43">
        <f t="shared" si="54"/>
        <v>0</v>
      </c>
    </row>
    <row r="365" spans="1:9" ht="15.75" thickBot="1">
      <c r="A365" s="30" t="s">
        <v>25</v>
      </c>
      <c r="B365" s="44">
        <v>2.3030852491246714</v>
      </c>
      <c r="C365" s="44">
        <v>3.8042302992322861</v>
      </c>
      <c r="D365" s="44">
        <v>2.2387379494123212</v>
      </c>
      <c r="E365" s="44">
        <v>370.68613518194212</v>
      </c>
      <c r="F365" s="458"/>
      <c r="G365" s="44">
        <v>4.7687742835072626</v>
      </c>
      <c r="H365" s="45">
        <v>2.0237036781323013E-2</v>
      </c>
      <c r="I365" s="40">
        <f t="shared" si="54"/>
        <v>383.82119999999998</v>
      </c>
    </row>
    <row r="366" spans="1:9" ht="15">
      <c r="A366" s="31" t="s">
        <v>26</v>
      </c>
      <c r="B366" s="46">
        <f>SUM(B345:B365)</f>
        <v>15.628816109926465</v>
      </c>
      <c r="C366" s="46">
        <f t="shared" ref="C366:I366" si="55">SUM(C345:C365)</f>
        <v>75.263183678663196</v>
      </c>
      <c r="D366" s="46">
        <f t="shared" si="55"/>
        <v>702.32523770917953</v>
      </c>
      <c r="E366" s="46">
        <f t="shared" si="55"/>
        <v>374.44885335431189</v>
      </c>
      <c r="F366" s="46">
        <f t="shared" si="55"/>
        <v>0</v>
      </c>
      <c r="G366" s="46">
        <f t="shared" si="55"/>
        <v>4.7687742835072626</v>
      </c>
      <c r="H366" s="47">
        <f t="shared" si="55"/>
        <v>2.0237036781323013E-2</v>
      </c>
      <c r="I366" s="48">
        <f t="shared" si="55"/>
        <v>1172.4551021723696</v>
      </c>
    </row>
    <row r="367" spans="1:9" ht="15" thickBot="1">
      <c r="A367" s="32" t="s">
        <v>83</v>
      </c>
      <c r="B367" s="49">
        <f>B366/$I366</f>
        <v>1.3329991127991849E-2</v>
      </c>
      <c r="C367" s="49">
        <f t="shared" ref="C367:I367" si="56">C366/$I366</f>
        <v>6.4192806649237738E-2</v>
      </c>
      <c r="D367" s="49">
        <f t="shared" si="56"/>
        <v>0.5990210084871348</v>
      </c>
      <c r="E367" s="49">
        <f t="shared" si="56"/>
        <v>0.31937159270365129</v>
      </c>
      <c r="F367" s="49">
        <f t="shared" si="56"/>
        <v>0</v>
      </c>
      <c r="G367" s="49">
        <f t="shared" si="56"/>
        <v>4.0673406381800852E-3</v>
      </c>
      <c r="H367" s="49">
        <f t="shared" si="56"/>
        <v>1.7260393804271958E-5</v>
      </c>
      <c r="I367" s="50">
        <f t="shared" si="56"/>
        <v>1</v>
      </c>
    </row>
    <row r="368" spans="1:9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7">SUM(B372:H372)</f>
        <v>0</v>
      </c>
    </row>
    <row r="373" spans="1:9" ht="15">
      <c r="A373" s="29" t="s">
        <v>9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7"/>
        <v>0</v>
      </c>
    </row>
    <row r="374" spans="1:9" ht="15">
      <c r="A374" s="28" t="s">
        <v>10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7"/>
        <v>0</v>
      </c>
    </row>
    <row r="375" spans="1:9" ht="15">
      <c r="A375" s="29" t="s">
        <v>11</v>
      </c>
      <c r="B375" s="44">
        <v>0</v>
      </c>
      <c r="C375" s="44">
        <v>0</v>
      </c>
      <c r="D375" s="44">
        <v>0</v>
      </c>
      <c r="E375" s="44">
        <v>0</v>
      </c>
      <c r="F375" s="457"/>
      <c r="G375" s="44">
        <v>0</v>
      </c>
      <c r="H375" s="45">
        <v>0</v>
      </c>
      <c r="I375" s="40">
        <f t="shared" si="57"/>
        <v>0</v>
      </c>
    </row>
    <row r="376" spans="1:9" ht="15">
      <c r="A376" s="28" t="s">
        <v>12</v>
      </c>
      <c r="B376" s="41">
        <v>1.0821236197239028E-3</v>
      </c>
      <c r="C376" s="41">
        <v>1.0821236197239028E-3</v>
      </c>
      <c r="D376" s="41">
        <v>1.0821236197239028E-3</v>
      </c>
      <c r="E376" s="41">
        <v>1.160055498706096</v>
      </c>
      <c r="F376" s="457"/>
      <c r="G376" s="41">
        <v>0</v>
      </c>
      <c r="H376" s="42">
        <v>0</v>
      </c>
      <c r="I376" s="43">
        <f t="shared" si="57"/>
        <v>1.1633018695652677</v>
      </c>
    </row>
    <row r="377" spans="1:9" ht="15">
      <c r="A377" s="29" t="s">
        <v>13</v>
      </c>
      <c r="B377" s="44">
        <v>0</v>
      </c>
      <c r="C377" s="44">
        <v>0</v>
      </c>
      <c r="D377" s="44">
        <v>0</v>
      </c>
      <c r="E377" s="44">
        <v>0</v>
      </c>
      <c r="F377" s="457"/>
      <c r="G377" s="44">
        <v>0</v>
      </c>
      <c r="H377" s="45">
        <v>0</v>
      </c>
      <c r="I377" s="40">
        <f t="shared" si="57"/>
        <v>0</v>
      </c>
    </row>
    <row r="378" spans="1:9" ht="15">
      <c r="A378" s="28" t="s">
        <v>14</v>
      </c>
      <c r="B378" s="41">
        <v>7.3096407266509472E-4</v>
      </c>
      <c r="C378" s="41">
        <v>7.3096407266509472E-4</v>
      </c>
      <c r="D378" s="41">
        <v>7.3096407266509472E-4</v>
      </c>
      <c r="E378" s="41">
        <v>422.89941736998094</v>
      </c>
      <c r="F378" s="457"/>
      <c r="G378" s="41">
        <v>0</v>
      </c>
      <c r="H378" s="42">
        <v>0</v>
      </c>
      <c r="I378" s="43">
        <f t="shared" si="57"/>
        <v>422.90161026219891</v>
      </c>
    </row>
    <row r="379" spans="1:9" ht="15">
      <c r="A379" s="29" t="s">
        <v>15</v>
      </c>
      <c r="B379" s="44">
        <v>2.5187115618187486</v>
      </c>
      <c r="C379" s="44">
        <v>1.9614606041731556E-4</v>
      </c>
      <c r="D379" s="44">
        <v>1.9614606041731556E-4</v>
      </c>
      <c r="E379" s="44">
        <v>1.9614606041731556E-4</v>
      </c>
      <c r="F379" s="457"/>
      <c r="G379" s="44">
        <v>0</v>
      </c>
      <c r="H379" s="45">
        <v>0</v>
      </c>
      <c r="I379" s="40">
        <f t="shared" si="57"/>
        <v>2.5193000000000008</v>
      </c>
    </row>
    <row r="380" spans="1:9" ht="15">
      <c r="A380" s="28" t="s">
        <v>16</v>
      </c>
      <c r="B380" s="41">
        <v>15.704570375106742</v>
      </c>
      <c r="C380" s="41">
        <v>6.1482995809338989E-4</v>
      </c>
      <c r="D380" s="41">
        <v>69.737271964977069</v>
      </c>
      <c r="E380" s="41">
        <v>6.1482995809338989E-4</v>
      </c>
      <c r="F380" s="457"/>
      <c r="G380" s="41">
        <v>0</v>
      </c>
      <c r="H380" s="42">
        <v>0</v>
      </c>
      <c r="I380" s="43">
        <f t="shared" si="57"/>
        <v>85.443072000000001</v>
      </c>
    </row>
    <row r="381" spans="1:9" ht="15">
      <c r="A381" s="29" t="s">
        <v>17</v>
      </c>
      <c r="B381" s="44">
        <v>2.1341925304891225</v>
      </c>
      <c r="C381" s="44">
        <v>1.3022044460980374E-3</v>
      </c>
      <c r="D381" s="44">
        <v>53.86320306061868</v>
      </c>
      <c r="E381" s="44">
        <v>1.3022044460980374E-3</v>
      </c>
      <c r="F381" s="457"/>
      <c r="G381" s="44">
        <v>0</v>
      </c>
      <c r="H381" s="45">
        <v>0</v>
      </c>
      <c r="I381" s="40">
        <f t="shared" si="57"/>
        <v>56</v>
      </c>
    </row>
    <row r="382" spans="1:9" ht="15">
      <c r="A382" s="28" t="s">
        <v>18</v>
      </c>
      <c r="B382" s="41">
        <v>0</v>
      </c>
      <c r="C382" s="41">
        <v>0</v>
      </c>
      <c r="D382" s="41">
        <v>0</v>
      </c>
      <c r="E382" s="41">
        <v>0</v>
      </c>
      <c r="F382" s="457"/>
      <c r="G382" s="41">
        <v>0</v>
      </c>
      <c r="H382" s="42">
        <v>0</v>
      </c>
      <c r="I382" s="43">
        <f t="shared" si="57"/>
        <v>0</v>
      </c>
    </row>
    <row r="383" spans="1:9" ht="15">
      <c r="A383" s="29" t="s">
        <v>139</v>
      </c>
      <c r="B383" s="44">
        <v>9.9119438138233651</v>
      </c>
      <c r="C383" s="44">
        <v>0.83935059541561785</v>
      </c>
      <c r="D383" s="44">
        <v>23.245873201557419</v>
      </c>
      <c r="E383" s="44">
        <v>2.8323892035988004E-3</v>
      </c>
      <c r="F383" s="457"/>
      <c r="G383" s="44">
        <v>0</v>
      </c>
      <c r="H383" s="45">
        <v>0</v>
      </c>
      <c r="I383" s="40">
        <f t="shared" si="57"/>
        <v>34</v>
      </c>
    </row>
    <row r="384" spans="1:9" ht="15">
      <c r="A384" s="28" t="s">
        <v>19</v>
      </c>
      <c r="B384" s="41">
        <v>0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57"/>
        <v>0</v>
      </c>
    </row>
    <row r="385" spans="1:9" ht="15">
      <c r="A385" s="29" t="s">
        <v>20</v>
      </c>
      <c r="B385" s="44">
        <v>0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57"/>
        <v>0</v>
      </c>
    </row>
    <row r="386" spans="1:9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57"/>
        <v>0</v>
      </c>
    </row>
    <row r="387" spans="1:9" ht="15">
      <c r="A387" s="30" t="s">
        <v>56</v>
      </c>
      <c r="B387" s="44">
        <v>69.98091603053436</v>
      </c>
      <c r="C387" s="44">
        <v>6.3613231552162863E-3</v>
      </c>
      <c r="D387" s="44">
        <v>6.3613231552162863E-3</v>
      </c>
      <c r="E387" s="44">
        <v>6.3613231552162863E-3</v>
      </c>
      <c r="F387" s="457"/>
      <c r="G387" s="44">
        <v>0</v>
      </c>
      <c r="H387" s="45">
        <v>0</v>
      </c>
      <c r="I387" s="40">
        <f t="shared" si="57"/>
        <v>70.000000000000014</v>
      </c>
    </row>
    <row r="388" spans="1:9" ht="15">
      <c r="A388" s="28" t="s">
        <v>22</v>
      </c>
      <c r="B388" s="41">
        <v>0</v>
      </c>
      <c r="C388" s="41">
        <v>0</v>
      </c>
      <c r="D388" s="41">
        <v>0</v>
      </c>
      <c r="E388" s="41">
        <v>0</v>
      </c>
      <c r="F388" s="457"/>
      <c r="G388" s="41">
        <v>0</v>
      </c>
      <c r="H388" s="42">
        <v>0</v>
      </c>
      <c r="I388" s="43">
        <f t="shared" si="57"/>
        <v>0</v>
      </c>
    </row>
    <row r="389" spans="1:9" ht="15">
      <c r="A389" s="30" t="s">
        <v>23</v>
      </c>
      <c r="B389" s="44">
        <v>0</v>
      </c>
      <c r="C389" s="44">
        <v>0</v>
      </c>
      <c r="D389" s="44">
        <v>0</v>
      </c>
      <c r="E389" s="44">
        <v>0</v>
      </c>
      <c r="F389" s="457"/>
      <c r="G389" s="44">
        <v>0</v>
      </c>
      <c r="H389" s="45">
        <v>0</v>
      </c>
      <c r="I389" s="40">
        <f t="shared" si="57"/>
        <v>0</v>
      </c>
    </row>
    <row r="390" spans="1:9" ht="15">
      <c r="A390" s="28" t="s">
        <v>24</v>
      </c>
      <c r="B390" s="41">
        <v>0.55080000000000007</v>
      </c>
      <c r="C390" s="41">
        <v>0</v>
      </c>
      <c r="D390" s="41">
        <v>0</v>
      </c>
      <c r="E390" s="41">
        <v>0</v>
      </c>
      <c r="F390" s="457"/>
      <c r="G390" s="41">
        <v>0</v>
      </c>
      <c r="H390" s="42">
        <v>0</v>
      </c>
      <c r="I390" s="43">
        <f t="shared" si="57"/>
        <v>0.55080000000000007</v>
      </c>
    </row>
    <row r="391" spans="1:9" ht="15.75" thickBot="1">
      <c r="A391" s="30" t="s">
        <v>25</v>
      </c>
      <c r="B391" s="44">
        <v>14.439622633171316</v>
      </c>
      <c r="C391" s="44">
        <v>1.7948619096758212E-2</v>
      </c>
      <c r="D391" s="44">
        <v>3.9027554878503898</v>
      </c>
      <c r="E391" s="44">
        <v>62.360282589098396</v>
      </c>
      <c r="F391" s="458"/>
      <c r="G391" s="44">
        <v>52.648590670783157</v>
      </c>
      <c r="H391" s="45">
        <v>0</v>
      </c>
      <c r="I391" s="40">
        <f t="shared" si="57"/>
        <v>133.36920000000001</v>
      </c>
    </row>
    <row r="392" spans="1:9" ht="15">
      <c r="A392" s="31" t="s">
        <v>26</v>
      </c>
      <c r="B392" s="46">
        <f>SUM(B371:B391)</f>
        <v>115.24257003263602</v>
      </c>
      <c r="C392" s="46">
        <f t="shared" ref="C392:I392" si="58">SUM(C371:C391)</f>
        <v>0.86758680582459013</v>
      </c>
      <c r="D392" s="46">
        <f t="shared" si="58"/>
        <v>150.75747427191158</v>
      </c>
      <c r="E392" s="46">
        <f t="shared" si="58"/>
        <v>486.43106235060884</v>
      </c>
      <c r="F392" s="46">
        <f t="shared" si="58"/>
        <v>0</v>
      </c>
      <c r="G392" s="46">
        <f t="shared" si="58"/>
        <v>52.648590670783157</v>
      </c>
      <c r="H392" s="47">
        <f t="shared" si="58"/>
        <v>0</v>
      </c>
      <c r="I392" s="48">
        <f t="shared" si="58"/>
        <v>805.94728413176415</v>
      </c>
    </row>
    <row r="393" spans="1:9" ht="15" thickBot="1">
      <c r="A393" s="32" t="s">
        <v>83</v>
      </c>
      <c r="B393" s="49">
        <f>B392/$I392</f>
        <v>0.14299020829480832</v>
      </c>
      <c r="C393" s="49">
        <f t="shared" ref="C393:I393" si="59">C392/$I392</f>
        <v>1.0764808355415321E-3</v>
      </c>
      <c r="D393" s="49">
        <f t="shared" si="59"/>
        <v>0.18705624702776996</v>
      </c>
      <c r="E393" s="49">
        <f t="shared" si="59"/>
        <v>0.60355195920119553</v>
      </c>
      <c r="F393" s="49">
        <f t="shared" si="59"/>
        <v>0</v>
      </c>
      <c r="G393" s="49">
        <f t="shared" si="59"/>
        <v>6.5325104640684722E-2</v>
      </c>
      <c r="H393" s="49">
        <f t="shared" si="59"/>
        <v>0</v>
      </c>
      <c r="I393" s="50">
        <f t="shared" si="59"/>
        <v>1</v>
      </c>
    </row>
    <row r="394" spans="1:9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9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9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9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60">SUM(B398:H398)</f>
        <v>0</v>
      </c>
    </row>
    <row r="399" spans="1:9" ht="15">
      <c r="A399" s="29" t="s">
        <v>9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60"/>
        <v>0</v>
      </c>
    </row>
    <row r="400" spans="1:9" ht="15">
      <c r="A400" s="28" t="s">
        <v>10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60"/>
        <v>0</v>
      </c>
    </row>
    <row r="401" spans="1:9" ht="15">
      <c r="A401" s="29" t="s">
        <v>11</v>
      </c>
      <c r="B401" s="44">
        <v>0</v>
      </c>
      <c r="C401" s="44">
        <v>0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60"/>
        <v>0</v>
      </c>
    </row>
    <row r="402" spans="1:9" ht="15">
      <c r="A402" s="28" t="s">
        <v>12</v>
      </c>
      <c r="B402" s="41">
        <v>1.0785161079506186E-3</v>
      </c>
      <c r="C402" s="41">
        <v>0</v>
      </c>
      <c r="D402" s="41">
        <v>0</v>
      </c>
      <c r="E402" s="41">
        <v>0.15207196449581561</v>
      </c>
      <c r="F402" s="457"/>
      <c r="G402" s="41">
        <v>0</v>
      </c>
      <c r="H402" s="42">
        <v>0</v>
      </c>
      <c r="I402" s="43">
        <f t="shared" si="60"/>
        <v>0.15315048060376624</v>
      </c>
    </row>
    <row r="403" spans="1:9" ht="15">
      <c r="A403" s="29" t="s">
        <v>13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60"/>
        <v>0</v>
      </c>
    </row>
    <row r="404" spans="1:9" ht="15">
      <c r="A404" s="28" t="s">
        <v>14</v>
      </c>
      <c r="B404" s="41">
        <v>7.2906293390530774E-4</v>
      </c>
      <c r="C404" s="41">
        <v>0</v>
      </c>
      <c r="D404" s="41">
        <v>0</v>
      </c>
      <c r="E404" s="41">
        <v>0.27884526483668387</v>
      </c>
      <c r="F404" s="457"/>
      <c r="G404" s="41">
        <v>0</v>
      </c>
      <c r="H404" s="42">
        <v>0</v>
      </c>
      <c r="I404" s="43">
        <f t="shared" si="60"/>
        <v>0.27957432777058916</v>
      </c>
    </row>
    <row r="405" spans="1:9" ht="15">
      <c r="A405" s="29" t="s">
        <v>15</v>
      </c>
      <c r="B405" s="44">
        <v>0.27888137163850141</v>
      </c>
      <c r="C405" s="44">
        <v>6.0049624583024402E-2</v>
      </c>
      <c r="D405" s="44">
        <v>0.42966900377847428</v>
      </c>
      <c r="E405" s="44">
        <v>0</v>
      </c>
      <c r="F405" s="457"/>
      <c r="G405" s="44">
        <v>0</v>
      </c>
      <c r="H405" s="45">
        <v>0</v>
      </c>
      <c r="I405" s="40">
        <f t="shared" si="60"/>
        <v>0.76860000000000006</v>
      </c>
    </row>
    <row r="406" spans="1:9" ht="15">
      <c r="A406" s="28" t="s">
        <v>16</v>
      </c>
      <c r="B406" s="41">
        <v>62.345141104266368</v>
      </c>
      <c r="C406" s="41">
        <v>98.334274251501043</v>
      </c>
      <c r="D406" s="41">
        <v>5.2272644232568832E-2</v>
      </c>
      <c r="E406" s="41">
        <v>0</v>
      </c>
      <c r="F406" s="457"/>
      <c r="G406" s="41">
        <v>0</v>
      </c>
      <c r="H406" s="42">
        <v>0</v>
      </c>
      <c r="I406" s="43">
        <f t="shared" si="60"/>
        <v>160.73168799999999</v>
      </c>
    </row>
    <row r="407" spans="1:9" ht="15">
      <c r="A407" s="29" t="s">
        <v>17</v>
      </c>
      <c r="B407" s="44">
        <v>0</v>
      </c>
      <c r="C407" s="44">
        <v>0</v>
      </c>
      <c r="D407" s="44">
        <v>0</v>
      </c>
      <c r="E407" s="44">
        <v>0</v>
      </c>
      <c r="F407" s="457"/>
      <c r="G407" s="44">
        <v>0</v>
      </c>
      <c r="H407" s="45">
        <v>0</v>
      </c>
      <c r="I407" s="40">
        <f t="shared" si="60"/>
        <v>0</v>
      </c>
    </row>
    <row r="408" spans="1:9" ht="15">
      <c r="A408" s="28" t="s">
        <v>18</v>
      </c>
      <c r="B408" s="41">
        <v>0</v>
      </c>
      <c r="C408" s="41">
        <v>0</v>
      </c>
      <c r="D408" s="41">
        <v>0</v>
      </c>
      <c r="E408" s="41">
        <v>0</v>
      </c>
      <c r="F408" s="457"/>
      <c r="G408" s="41">
        <v>0</v>
      </c>
      <c r="H408" s="42">
        <v>0</v>
      </c>
      <c r="I408" s="43">
        <f t="shared" si="60"/>
        <v>0</v>
      </c>
    </row>
    <row r="409" spans="1:9" ht="15">
      <c r="A409" s="29" t="s">
        <v>139</v>
      </c>
      <c r="B409" s="44">
        <v>11.741552275706715</v>
      </c>
      <c r="C409" s="44">
        <v>35.490429376118016</v>
      </c>
      <c r="D409" s="44">
        <v>5.0491153293054731</v>
      </c>
      <c r="E409" s="44">
        <v>0.71890301886978958</v>
      </c>
      <c r="F409" s="457"/>
      <c r="G409" s="44">
        <v>0</v>
      </c>
      <c r="H409" s="45">
        <v>0</v>
      </c>
      <c r="I409" s="40">
        <f t="shared" si="60"/>
        <v>52.999999999999993</v>
      </c>
    </row>
    <row r="410" spans="1:9" ht="15">
      <c r="A410" s="28" t="s">
        <v>19</v>
      </c>
      <c r="B410" s="41">
        <v>0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60"/>
        <v>0</v>
      </c>
    </row>
    <row r="411" spans="1:9" ht="15">
      <c r="A411" s="29" t="s">
        <v>20</v>
      </c>
      <c r="B411" s="44">
        <v>0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60"/>
        <v>0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60"/>
        <v>0</v>
      </c>
    </row>
    <row r="413" spans="1:9" ht="15">
      <c r="A413" s="30" t="s">
        <v>56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60"/>
        <v>0</v>
      </c>
    </row>
    <row r="414" spans="1:9" ht="15">
      <c r="A414" s="28" t="s">
        <v>22</v>
      </c>
      <c r="B414" s="41">
        <v>0</v>
      </c>
      <c r="C414" s="41">
        <v>0</v>
      </c>
      <c r="D414" s="41">
        <v>0</v>
      </c>
      <c r="E414" s="41">
        <v>0</v>
      </c>
      <c r="F414" s="457"/>
      <c r="G414" s="41">
        <v>0</v>
      </c>
      <c r="H414" s="42">
        <v>0</v>
      </c>
      <c r="I414" s="43">
        <f t="shared" si="60"/>
        <v>0</v>
      </c>
    </row>
    <row r="415" spans="1:9" ht="15">
      <c r="A415" s="30" t="s">
        <v>23</v>
      </c>
      <c r="B415" s="44">
        <v>0</v>
      </c>
      <c r="C415" s="44">
        <v>0</v>
      </c>
      <c r="D415" s="44">
        <v>0</v>
      </c>
      <c r="E415" s="44">
        <v>0</v>
      </c>
      <c r="F415" s="457"/>
      <c r="G415" s="44">
        <v>0</v>
      </c>
      <c r="H415" s="45">
        <v>0</v>
      </c>
      <c r="I415" s="40">
        <f t="shared" si="60"/>
        <v>0</v>
      </c>
    </row>
    <row r="416" spans="1:9" ht="15">
      <c r="A416" s="28" t="s">
        <v>24</v>
      </c>
      <c r="B416" s="41">
        <v>0</v>
      </c>
      <c r="C416" s="41">
        <v>0</v>
      </c>
      <c r="D416" s="41">
        <v>0</v>
      </c>
      <c r="E416" s="41">
        <v>0</v>
      </c>
      <c r="F416" s="457"/>
      <c r="G416" s="41">
        <v>0</v>
      </c>
      <c r="H416" s="42">
        <v>0</v>
      </c>
      <c r="I416" s="43">
        <f t="shared" si="60"/>
        <v>0</v>
      </c>
    </row>
    <row r="417" spans="1:9" ht="15.75" thickBot="1">
      <c r="A417" s="30" t="s">
        <v>25</v>
      </c>
      <c r="B417" s="44">
        <v>5.1951612729000791</v>
      </c>
      <c r="C417" s="44">
        <v>2.4480299594534802</v>
      </c>
      <c r="D417" s="44">
        <v>0.15095204896304545</v>
      </c>
      <c r="E417" s="44">
        <v>195.89292880930253</v>
      </c>
      <c r="F417" s="458"/>
      <c r="G417" s="44">
        <v>35.842527909380877</v>
      </c>
      <c r="H417" s="45">
        <v>0</v>
      </c>
      <c r="I417" s="40">
        <f t="shared" si="60"/>
        <v>239.52960000000002</v>
      </c>
    </row>
    <row r="418" spans="1:9" ht="15">
      <c r="A418" s="31" t="s">
        <v>26</v>
      </c>
      <c r="B418" s="46">
        <f>SUM(B397:B417)</f>
        <v>79.562543603553522</v>
      </c>
      <c r="C418" s="46">
        <f t="shared" ref="C418:I418" si="61">SUM(C397:C417)</f>
        <v>136.33278321165557</v>
      </c>
      <c r="D418" s="46">
        <f t="shared" si="61"/>
        <v>5.6820090262795615</v>
      </c>
      <c r="E418" s="46">
        <f t="shared" si="61"/>
        <v>197.04274905750481</v>
      </c>
      <c r="F418" s="46">
        <f t="shared" si="61"/>
        <v>0</v>
      </c>
      <c r="G418" s="46">
        <f t="shared" si="61"/>
        <v>35.842527909380877</v>
      </c>
      <c r="H418" s="47">
        <f t="shared" si="61"/>
        <v>0</v>
      </c>
      <c r="I418" s="48">
        <f t="shared" si="61"/>
        <v>454.46261280837439</v>
      </c>
    </row>
    <row r="419" spans="1:9" ht="15" thickBot="1">
      <c r="A419" s="32" t="s">
        <v>83</v>
      </c>
      <c r="B419" s="49">
        <f>B418/$I418</f>
        <v>0.17506950266358065</v>
      </c>
      <c r="C419" s="49">
        <f t="shared" ref="C419:I419" si="62">C418/$I418</f>
        <v>0.29998679620569957</v>
      </c>
      <c r="D419" s="49">
        <f t="shared" si="62"/>
        <v>1.2502698497390805E-2</v>
      </c>
      <c r="E419" s="49">
        <f t="shared" si="62"/>
        <v>0.43357306740783208</v>
      </c>
      <c r="F419" s="49">
        <f t="shared" si="62"/>
        <v>0</v>
      </c>
      <c r="G419" s="49">
        <f t="shared" si="62"/>
        <v>7.8867935225496746E-2</v>
      </c>
      <c r="H419" s="49">
        <f t="shared" si="62"/>
        <v>0</v>
      </c>
      <c r="I419" s="50">
        <f t="shared" si="62"/>
        <v>1</v>
      </c>
    </row>
    <row r="420" spans="1:9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9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9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9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3">SUM(B424:H424)</f>
        <v>0</v>
      </c>
    </row>
    <row r="425" spans="1:9" ht="15">
      <c r="A425" s="29" t="s">
        <v>9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3"/>
        <v>0</v>
      </c>
    </row>
    <row r="426" spans="1:9" ht="15">
      <c r="A426" s="28" t="s">
        <v>10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3"/>
        <v>0</v>
      </c>
    </row>
    <row r="427" spans="1:9" ht="15">
      <c r="A427" s="29" t="s">
        <v>11</v>
      </c>
      <c r="B427" s="44">
        <v>0</v>
      </c>
      <c r="C427" s="44">
        <v>0</v>
      </c>
      <c r="D427" s="44">
        <v>0</v>
      </c>
      <c r="E427" s="44">
        <v>0</v>
      </c>
      <c r="F427" s="457"/>
      <c r="G427" s="44">
        <v>0</v>
      </c>
      <c r="H427" s="45">
        <v>0</v>
      </c>
      <c r="I427" s="40">
        <f t="shared" si="63"/>
        <v>0</v>
      </c>
    </row>
    <row r="428" spans="1:9" ht="15">
      <c r="A428" s="28" t="s">
        <v>12</v>
      </c>
      <c r="B428" s="41">
        <v>0</v>
      </c>
      <c r="C428" s="41">
        <v>0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63"/>
        <v>0</v>
      </c>
    </row>
    <row r="429" spans="1:9" ht="15">
      <c r="A429" s="29" t="s">
        <v>13</v>
      </c>
      <c r="B429" s="44">
        <v>0</v>
      </c>
      <c r="C429" s="44">
        <v>0</v>
      </c>
      <c r="D429" s="44">
        <v>0</v>
      </c>
      <c r="E429" s="44">
        <v>0</v>
      </c>
      <c r="F429" s="457"/>
      <c r="G429" s="44">
        <v>0</v>
      </c>
      <c r="H429" s="45">
        <v>0</v>
      </c>
      <c r="I429" s="40">
        <f t="shared" si="63"/>
        <v>0</v>
      </c>
    </row>
    <row r="430" spans="1:9" ht="15">
      <c r="A430" s="28" t="s">
        <v>14</v>
      </c>
      <c r="B430" s="41">
        <v>0</v>
      </c>
      <c r="C430" s="41">
        <v>0</v>
      </c>
      <c r="D430" s="41">
        <v>0</v>
      </c>
      <c r="E430" s="41">
        <v>0.19797043452953819</v>
      </c>
      <c r="F430" s="457"/>
      <c r="G430" s="41">
        <v>0</v>
      </c>
      <c r="H430" s="42">
        <v>0</v>
      </c>
      <c r="I430" s="43">
        <f t="shared" si="63"/>
        <v>0.19797043452953819</v>
      </c>
    </row>
    <row r="431" spans="1:9" ht="15">
      <c r="A431" s="29" t="s">
        <v>15</v>
      </c>
      <c r="B431" s="44">
        <v>6.4524900839687524E-2</v>
      </c>
      <c r="C431" s="44">
        <v>2.862070012288875E-2</v>
      </c>
      <c r="D431" s="44">
        <v>3.4954399037423756E-2</v>
      </c>
      <c r="E431" s="44">
        <v>0</v>
      </c>
      <c r="F431" s="457"/>
      <c r="G431" s="44">
        <v>0</v>
      </c>
      <c r="H431" s="45">
        <v>0</v>
      </c>
      <c r="I431" s="40">
        <f t="shared" si="63"/>
        <v>0.12810000000000005</v>
      </c>
    </row>
    <row r="432" spans="1:9" ht="15">
      <c r="A432" s="28" t="s">
        <v>16</v>
      </c>
      <c r="B432" s="41">
        <v>46.612335426314282</v>
      </c>
      <c r="C432" s="41">
        <v>4.9068619567643186</v>
      </c>
      <c r="D432" s="41">
        <v>16.325514616921403</v>
      </c>
      <c r="E432" s="41">
        <v>0</v>
      </c>
      <c r="F432" s="457"/>
      <c r="G432" s="41">
        <v>0</v>
      </c>
      <c r="H432" s="42">
        <v>0</v>
      </c>
      <c r="I432" s="43">
        <f t="shared" si="63"/>
        <v>67.844712000000001</v>
      </c>
    </row>
    <row r="433" spans="1:9" ht="15">
      <c r="A433" s="29" t="s">
        <v>17</v>
      </c>
      <c r="B433" s="44">
        <v>2</v>
      </c>
      <c r="C433" s="44">
        <v>0</v>
      </c>
      <c r="D433" s="44">
        <v>0</v>
      </c>
      <c r="E433" s="44">
        <v>0</v>
      </c>
      <c r="F433" s="457"/>
      <c r="G433" s="44">
        <v>0</v>
      </c>
      <c r="H433" s="45">
        <v>0</v>
      </c>
      <c r="I433" s="40">
        <f t="shared" si="63"/>
        <v>2</v>
      </c>
    </row>
    <row r="434" spans="1:9" ht="15">
      <c r="A434" s="28" t="s">
        <v>18</v>
      </c>
      <c r="B434" s="41">
        <v>0</v>
      </c>
      <c r="C434" s="41">
        <v>0</v>
      </c>
      <c r="D434" s="41">
        <v>0</v>
      </c>
      <c r="E434" s="41">
        <v>0</v>
      </c>
      <c r="F434" s="457"/>
      <c r="G434" s="41">
        <v>0</v>
      </c>
      <c r="H434" s="42">
        <v>0</v>
      </c>
      <c r="I434" s="43">
        <f t="shared" si="63"/>
        <v>0</v>
      </c>
    </row>
    <row r="435" spans="1:9" ht="15">
      <c r="A435" s="29" t="s">
        <v>139</v>
      </c>
      <c r="B435" s="44">
        <v>3.0384440890123052</v>
      </c>
      <c r="C435" s="44">
        <v>2.4417163408992879</v>
      </c>
      <c r="D435" s="44">
        <v>1.1440495073640835</v>
      </c>
      <c r="E435" s="44">
        <v>0.37579006272432341</v>
      </c>
      <c r="F435" s="457"/>
      <c r="G435" s="44">
        <v>0</v>
      </c>
      <c r="H435" s="45">
        <v>0</v>
      </c>
      <c r="I435" s="40">
        <f t="shared" si="63"/>
        <v>7</v>
      </c>
    </row>
    <row r="436" spans="1:9" ht="15">
      <c r="A436" s="28" t="s">
        <v>19</v>
      </c>
      <c r="B436" s="41">
        <v>0</v>
      </c>
      <c r="C436" s="41">
        <v>0</v>
      </c>
      <c r="D436" s="41">
        <v>0</v>
      </c>
      <c r="E436" s="41">
        <v>0</v>
      </c>
      <c r="F436" s="457"/>
      <c r="G436" s="41">
        <v>0</v>
      </c>
      <c r="H436" s="42">
        <v>0</v>
      </c>
      <c r="I436" s="43">
        <f t="shared" si="63"/>
        <v>0</v>
      </c>
    </row>
    <row r="437" spans="1:9" ht="15">
      <c r="A437" s="29" t="s">
        <v>20</v>
      </c>
      <c r="B437" s="44">
        <v>0</v>
      </c>
      <c r="C437" s="44">
        <v>0</v>
      </c>
      <c r="D437" s="44">
        <v>0</v>
      </c>
      <c r="E437" s="44">
        <v>0</v>
      </c>
      <c r="F437" s="457"/>
      <c r="G437" s="44">
        <v>0</v>
      </c>
      <c r="H437" s="45">
        <v>0</v>
      </c>
      <c r="I437" s="40">
        <f t="shared" si="63"/>
        <v>0</v>
      </c>
    </row>
    <row r="438" spans="1:9" ht="15">
      <c r="A438" s="28" t="s">
        <v>21</v>
      </c>
      <c r="B438" s="41">
        <v>4.3472223261212095</v>
      </c>
      <c r="C438" s="41">
        <v>5.0807292681864291E-2</v>
      </c>
      <c r="D438" s="41">
        <v>2.6019703811969253</v>
      </c>
      <c r="E438" s="41">
        <v>0</v>
      </c>
      <c r="F438" s="457"/>
      <c r="G438" s="41">
        <v>0</v>
      </c>
      <c r="H438" s="42">
        <v>0</v>
      </c>
      <c r="I438" s="43">
        <f t="shared" si="63"/>
        <v>6.9999999999999991</v>
      </c>
    </row>
    <row r="439" spans="1:9" ht="15">
      <c r="A439" s="30" t="s">
        <v>56</v>
      </c>
      <c r="B439" s="44">
        <v>36.164939260823786</v>
      </c>
      <c r="C439" s="44">
        <v>2.3976109797998375</v>
      </c>
      <c r="D439" s="44">
        <v>27.437449759376378</v>
      </c>
      <c r="E439" s="44">
        <v>0</v>
      </c>
      <c r="F439" s="457"/>
      <c r="G439" s="44">
        <v>0</v>
      </c>
      <c r="H439" s="45">
        <v>0</v>
      </c>
      <c r="I439" s="40">
        <f t="shared" si="63"/>
        <v>66</v>
      </c>
    </row>
    <row r="440" spans="1:9" ht="15">
      <c r="A440" s="28" t="s">
        <v>22</v>
      </c>
      <c r="B440" s="41">
        <v>17</v>
      </c>
      <c r="C440" s="41">
        <v>0</v>
      </c>
      <c r="D440" s="41">
        <v>0</v>
      </c>
      <c r="E440" s="41">
        <v>0</v>
      </c>
      <c r="F440" s="457"/>
      <c r="G440" s="41">
        <v>0</v>
      </c>
      <c r="H440" s="42">
        <v>0</v>
      </c>
      <c r="I440" s="43">
        <f t="shared" si="63"/>
        <v>17</v>
      </c>
    </row>
    <row r="441" spans="1:9" ht="15">
      <c r="A441" s="30" t="s">
        <v>23</v>
      </c>
      <c r="B441" s="44">
        <v>0</v>
      </c>
      <c r="C441" s="44">
        <v>0</v>
      </c>
      <c r="D441" s="44">
        <v>0</v>
      </c>
      <c r="E441" s="44">
        <v>0</v>
      </c>
      <c r="F441" s="457"/>
      <c r="G441" s="44">
        <v>0</v>
      </c>
      <c r="H441" s="45">
        <v>0</v>
      </c>
      <c r="I441" s="40">
        <f t="shared" si="63"/>
        <v>0</v>
      </c>
    </row>
    <row r="442" spans="1:9" ht="15">
      <c r="A442" s="28" t="s">
        <v>24</v>
      </c>
      <c r="B442" s="41">
        <v>7.6882087578553131</v>
      </c>
      <c r="C442" s="41">
        <v>1.9033450860943574E-2</v>
      </c>
      <c r="D442" s="41">
        <v>1.5339577912837454</v>
      </c>
      <c r="E442" s="41">
        <v>0</v>
      </c>
      <c r="F442" s="457"/>
      <c r="G442" s="41">
        <v>0</v>
      </c>
      <c r="H442" s="42">
        <v>0</v>
      </c>
      <c r="I442" s="43">
        <f t="shared" si="63"/>
        <v>9.2412000000000027</v>
      </c>
    </row>
    <row r="443" spans="1:9" ht="15.75" thickBot="1">
      <c r="A443" s="30" t="s">
        <v>25</v>
      </c>
      <c r="B443" s="54">
        <v>25.265810328221594</v>
      </c>
      <c r="C443" s="54">
        <v>8.6220180833492657E-2</v>
      </c>
      <c r="D443" s="54">
        <v>93.262965550809255</v>
      </c>
      <c r="E443" s="54">
        <v>479.72667007617707</v>
      </c>
      <c r="F443" s="458"/>
      <c r="G443" s="44">
        <v>63.579263278819617</v>
      </c>
      <c r="H443" s="45">
        <v>0.24147058513899514</v>
      </c>
      <c r="I443" s="40">
        <f t="shared" si="63"/>
        <v>662.16240000000016</v>
      </c>
    </row>
    <row r="444" spans="1:9" ht="15">
      <c r="A444" s="31" t="s">
        <v>26</v>
      </c>
      <c r="B444" s="46">
        <f>SUM(B423:B443)</f>
        <v>142.18148508918819</v>
      </c>
      <c r="C444" s="46">
        <f t="shared" ref="C444:I444" si="64">SUM(C423:C443)</f>
        <v>9.9308709019626331</v>
      </c>
      <c r="D444" s="46">
        <f t="shared" si="64"/>
        <v>142.34086200598921</v>
      </c>
      <c r="E444" s="46">
        <f t="shared" si="64"/>
        <v>480.30043057343096</v>
      </c>
      <c r="F444" s="46">
        <f t="shared" si="64"/>
        <v>0</v>
      </c>
      <c r="G444" s="46">
        <f t="shared" si="64"/>
        <v>63.579263278819617</v>
      </c>
      <c r="H444" s="47">
        <f t="shared" si="64"/>
        <v>0.24147058513899514</v>
      </c>
      <c r="I444" s="48">
        <f t="shared" si="64"/>
        <v>838.57438243452975</v>
      </c>
    </row>
    <row r="445" spans="1:9" ht="15" thickBot="1">
      <c r="A445" s="32" t="s">
        <v>83</v>
      </c>
      <c r="B445" s="49">
        <f>B444/$I444</f>
        <v>0.16955142926786076</v>
      </c>
      <c r="C445" s="49">
        <f t="shared" ref="C445:I445" si="65">C444/$I444</f>
        <v>1.1842564130246333E-2</v>
      </c>
      <c r="D445" s="49">
        <f t="shared" si="65"/>
        <v>0.16974148625044866</v>
      </c>
      <c r="E445" s="49">
        <f t="shared" si="65"/>
        <v>0.57275829149351531</v>
      </c>
      <c r="F445" s="49">
        <f t="shared" si="65"/>
        <v>0</v>
      </c>
      <c r="G445" s="49">
        <f t="shared" si="65"/>
        <v>7.5818275171056104E-2</v>
      </c>
      <c r="H445" s="49">
        <f t="shared" si="65"/>
        <v>2.8795368687266993E-4</v>
      </c>
      <c r="I445" s="50">
        <f t="shared" si="65"/>
        <v>1</v>
      </c>
    </row>
    <row r="446" spans="1:9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9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4</v>
      </c>
      <c r="G449" s="393"/>
      <c r="H449" s="394"/>
      <c r="I449" s="40">
        <f>SUM(B449:H449)</f>
        <v>4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6">SUM(B450:H450)</f>
        <v>0</v>
      </c>
    </row>
    <row r="451" spans="1:9" ht="15">
      <c r="A451" s="29" t="s">
        <v>9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6"/>
        <v>0</v>
      </c>
    </row>
    <row r="452" spans="1:9" ht="15">
      <c r="A452" s="28" t="s">
        <v>10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6"/>
        <v>0</v>
      </c>
    </row>
    <row r="453" spans="1:9" ht="15">
      <c r="A453" s="29" t="s">
        <v>11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6"/>
        <v>0</v>
      </c>
    </row>
    <row r="454" spans="1:9" ht="15">
      <c r="A454" s="28" t="s">
        <v>12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6"/>
        <v>0</v>
      </c>
    </row>
    <row r="455" spans="1:9" ht="15">
      <c r="A455" s="29" t="s">
        <v>13</v>
      </c>
      <c r="B455" s="395"/>
      <c r="C455" s="400"/>
      <c r="D455" s="400"/>
      <c r="E455" s="396"/>
      <c r="F455" s="44">
        <v>0</v>
      </c>
      <c r="G455" s="395"/>
      <c r="H455" s="396"/>
      <c r="I455" s="40">
        <f t="shared" si="66"/>
        <v>0</v>
      </c>
    </row>
    <row r="456" spans="1:9" ht="15">
      <c r="A456" s="28" t="s">
        <v>14</v>
      </c>
      <c r="B456" s="395"/>
      <c r="C456" s="400"/>
      <c r="D456" s="400"/>
      <c r="E456" s="396"/>
      <c r="F456" s="41">
        <v>260.99126666512899</v>
      </c>
      <c r="G456" s="395"/>
      <c r="H456" s="396"/>
      <c r="I456" s="43">
        <f t="shared" si="66"/>
        <v>260.99126666512899</v>
      </c>
    </row>
    <row r="457" spans="1:9" ht="15">
      <c r="A457" s="29" t="s">
        <v>15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6"/>
        <v>0</v>
      </c>
    </row>
    <row r="458" spans="1:9" ht="15">
      <c r="A458" s="28" t="s">
        <v>16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6"/>
        <v>0</v>
      </c>
    </row>
    <row r="459" spans="1:9" ht="15">
      <c r="A459" s="29" t="s">
        <v>17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66"/>
        <v>0</v>
      </c>
    </row>
    <row r="460" spans="1:9" ht="15">
      <c r="A460" s="28" t="s">
        <v>18</v>
      </c>
      <c r="B460" s="395"/>
      <c r="C460" s="400"/>
      <c r="D460" s="400"/>
      <c r="E460" s="396"/>
      <c r="F460" s="41">
        <v>0</v>
      </c>
      <c r="G460" s="395"/>
      <c r="H460" s="396"/>
      <c r="I460" s="43">
        <f t="shared" si="66"/>
        <v>0</v>
      </c>
    </row>
    <row r="461" spans="1:9" ht="15">
      <c r="A461" s="29" t="s">
        <v>139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6"/>
        <v>0</v>
      </c>
    </row>
    <row r="462" spans="1:9" ht="15">
      <c r="A462" s="28" t="s">
        <v>19</v>
      </c>
      <c r="B462" s="395"/>
      <c r="C462" s="400"/>
      <c r="D462" s="400"/>
      <c r="E462" s="396"/>
      <c r="F462" s="41">
        <v>0</v>
      </c>
      <c r="G462" s="395"/>
      <c r="H462" s="396"/>
      <c r="I462" s="43">
        <f t="shared" si="66"/>
        <v>0</v>
      </c>
    </row>
    <row r="463" spans="1:9" ht="15">
      <c r="A463" s="29" t="s">
        <v>20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6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6"/>
        <v>0</v>
      </c>
    </row>
    <row r="465" spans="1:9" ht="15">
      <c r="A465" s="30" t="s">
        <v>56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6"/>
        <v>0</v>
      </c>
    </row>
    <row r="466" spans="1:9" ht="15">
      <c r="A466" s="28" t="s">
        <v>22</v>
      </c>
      <c r="B466" s="395"/>
      <c r="C466" s="400"/>
      <c r="D466" s="400"/>
      <c r="E466" s="396"/>
      <c r="F466" s="41">
        <v>0</v>
      </c>
      <c r="G466" s="395"/>
      <c r="H466" s="396"/>
      <c r="I466" s="43">
        <f t="shared" si="66"/>
        <v>0</v>
      </c>
    </row>
    <row r="467" spans="1:9" ht="15">
      <c r="A467" s="30" t="s">
        <v>23</v>
      </c>
      <c r="B467" s="395"/>
      <c r="C467" s="400"/>
      <c r="D467" s="400"/>
      <c r="E467" s="396"/>
      <c r="F467" s="44">
        <v>0</v>
      </c>
      <c r="G467" s="395"/>
      <c r="H467" s="396"/>
      <c r="I467" s="40">
        <f t="shared" si="66"/>
        <v>0</v>
      </c>
    </row>
    <row r="468" spans="1:9" ht="15">
      <c r="A468" s="28" t="s">
        <v>24</v>
      </c>
      <c r="B468" s="395"/>
      <c r="C468" s="400"/>
      <c r="D468" s="400"/>
      <c r="E468" s="396"/>
      <c r="F468" s="41">
        <v>0</v>
      </c>
      <c r="G468" s="395"/>
      <c r="H468" s="396"/>
      <c r="I468" s="43">
        <f t="shared" si="66"/>
        <v>0</v>
      </c>
    </row>
    <row r="469" spans="1:9" ht="15.75" thickBot="1">
      <c r="A469" s="30" t="s">
        <v>25</v>
      </c>
      <c r="B469" s="397"/>
      <c r="C469" s="401"/>
      <c r="D469" s="401"/>
      <c r="E469" s="398"/>
      <c r="F469" s="44">
        <v>1026.4752000000001</v>
      </c>
      <c r="G469" s="397"/>
      <c r="H469" s="398"/>
      <c r="I469" s="40">
        <f t="shared" si="66"/>
        <v>1026.4752000000001</v>
      </c>
    </row>
    <row r="470" spans="1:9" ht="15">
      <c r="A470" s="31" t="s">
        <v>26</v>
      </c>
      <c r="B470" s="46">
        <f>SUM(B449:B469)</f>
        <v>0</v>
      </c>
      <c r="C470" s="46">
        <f t="shared" ref="C470:I470" si="67">SUM(C449:C469)</f>
        <v>0</v>
      </c>
      <c r="D470" s="46">
        <f t="shared" si="67"/>
        <v>0</v>
      </c>
      <c r="E470" s="46">
        <f t="shared" si="67"/>
        <v>0</v>
      </c>
      <c r="F470" s="46">
        <f t="shared" si="67"/>
        <v>1291.466466665129</v>
      </c>
      <c r="G470" s="46">
        <f t="shared" si="67"/>
        <v>0</v>
      </c>
      <c r="H470" s="46">
        <f t="shared" si="67"/>
        <v>0</v>
      </c>
      <c r="I470" s="48">
        <f t="shared" si="67"/>
        <v>1291.466466665129</v>
      </c>
    </row>
    <row r="471" spans="1:9" ht="15" thickBot="1">
      <c r="A471" s="32" t="s">
        <v>83</v>
      </c>
      <c r="B471" s="49">
        <f>B470/$I470</f>
        <v>0</v>
      </c>
      <c r="C471" s="49">
        <f t="shared" ref="C471:I471" si="68">C470/$I470</f>
        <v>0</v>
      </c>
      <c r="D471" s="49">
        <f t="shared" si="68"/>
        <v>0</v>
      </c>
      <c r="E471" s="49">
        <f t="shared" si="68"/>
        <v>0</v>
      </c>
      <c r="F471" s="49">
        <f t="shared" si="68"/>
        <v>1</v>
      </c>
      <c r="G471" s="49">
        <f t="shared" si="68"/>
        <v>0</v>
      </c>
      <c r="H471" s="49">
        <f t="shared" si="68"/>
        <v>0</v>
      </c>
      <c r="I471" s="50">
        <f t="shared" si="68"/>
        <v>1</v>
      </c>
    </row>
    <row r="472" spans="1:9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9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9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9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9">SUM(B476:H476)</f>
        <v>0</v>
      </c>
    </row>
    <row r="477" spans="1:9" ht="15">
      <c r="A477" s="29" t="s">
        <v>9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9"/>
        <v>0</v>
      </c>
    </row>
    <row r="478" spans="1:9" ht="15">
      <c r="A478" s="28" t="s">
        <v>10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9"/>
        <v>0</v>
      </c>
    </row>
    <row r="479" spans="1:9" ht="15">
      <c r="A479" s="29" t="s">
        <v>11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9"/>
        <v>0</v>
      </c>
    </row>
    <row r="480" spans="1:9" ht="15">
      <c r="A480" s="28" t="s">
        <v>12</v>
      </c>
      <c r="B480" s="395"/>
      <c r="C480" s="400"/>
      <c r="D480" s="400"/>
      <c r="E480" s="396"/>
      <c r="F480" s="41">
        <v>7392.2475215809336</v>
      </c>
      <c r="G480" s="395"/>
      <c r="H480" s="396"/>
      <c r="I480" s="43">
        <f t="shared" si="69"/>
        <v>7392.2475215809336</v>
      </c>
    </row>
    <row r="481" spans="1:9" ht="15">
      <c r="A481" s="29" t="s">
        <v>13</v>
      </c>
      <c r="B481" s="395"/>
      <c r="C481" s="400"/>
      <c r="D481" s="400"/>
      <c r="E481" s="396"/>
      <c r="F481" s="44">
        <v>0</v>
      </c>
      <c r="G481" s="395"/>
      <c r="H481" s="396"/>
      <c r="I481" s="40">
        <f t="shared" si="69"/>
        <v>0</v>
      </c>
    </row>
    <row r="482" spans="1:9" ht="15">
      <c r="A482" s="28" t="s">
        <v>14</v>
      </c>
      <c r="B482" s="395"/>
      <c r="C482" s="400"/>
      <c r="D482" s="400"/>
      <c r="E482" s="396"/>
      <c r="F482" s="41">
        <v>8649.6735622240249</v>
      </c>
      <c r="G482" s="395"/>
      <c r="H482" s="396"/>
      <c r="I482" s="43">
        <f t="shared" si="69"/>
        <v>8649.6735622240249</v>
      </c>
    </row>
    <row r="483" spans="1:9" ht="15">
      <c r="A483" s="29" t="s">
        <v>15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9"/>
        <v>0</v>
      </c>
    </row>
    <row r="484" spans="1:9" ht="15">
      <c r="A484" s="28" t="s">
        <v>16</v>
      </c>
      <c r="B484" s="395"/>
      <c r="C484" s="400"/>
      <c r="D484" s="400"/>
      <c r="E484" s="396"/>
      <c r="F484" s="41">
        <v>0</v>
      </c>
      <c r="G484" s="395"/>
      <c r="H484" s="396"/>
      <c r="I484" s="43">
        <f t="shared" si="69"/>
        <v>0</v>
      </c>
    </row>
    <row r="485" spans="1:9" ht="15">
      <c r="A485" s="29" t="s">
        <v>17</v>
      </c>
      <c r="B485" s="395"/>
      <c r="C485" s="400"/>
      <c r="D485" s="400"/>
      <c r="E485" s="396"/>
      <c r="F485" s="44">
        <v>26.331357980044338</v>
      </c>
      <c r="G485" s="395"/>
      <c r="H485" s="396"/>
      <c r="I485" s="40">
        <f t="shared" si="69"/>
        <v>26.331357980044338</v>
      </c>
    </row>
    <row r="486" spans="1:9" ht="15">
      <c r="A486" s="28" t="s">
        <v>18</v>
      </c>
      <c r="B486" s="395"/>
      <c r="C486" s="400"/>
      <c r="D486" s="400"/>
      <c r="E486" s="396"/>
      <c r="F486" s="41">
        <v>0</v>
      </c>
      <c r="G486" s="395"/>
      <c r="H486" s="396"/>
      <c r="I486" s="43">
        <f t="shared" si="69"/>
        <v>0</v>
      </c>
    </row>
    <row r="487" spans="1:9" ht="15">
      <c r="A487" s="29" t="s">
        <v>139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9"/>
        <v>0</v>
      </c>
    </row>
    <row r="488" spans="1:9" ht="15">
      <c r="A488" s="28" t="s">
        <v>19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9"/>
        <v>0</v>
      </c>
    </row>
    <row r="489" spans="1:9" ht="15">
      <c r="A489" s="29" t="s">
        <v>20</v>
      </c>
      <c r="B489" s="395"/>
      <c r="C489" s="400"/>
      <c r="D489" s="400"/>
      <c r="E489" s="396"/>
      <c r="F489" s="44">
        <v>0</v>
      </c>
      <c r="G489" s="395"/>
      <c r="H489" s="396"/>
      <c r="I489" s="40">
        <f t="shared" si="69"/>
        <v>0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9"/>
        <v>0</v>
      </c>
    </row>
    <row r="491" spans="1:9" ht="15">
      <c r="A491" s="30" t="s">
        <v>56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9"/>
        <v>0</v>
      </c>
    </row>
    <row r="492" spans="1:9" ht="15">
      <c r="A492" s="28" t="s">
        <v>22</v>
      </c>
      <c r="B492" s="395"/>
      <c r="C492" s="400"/>
      <c r="D492" s="400"/>
      <c r="E492" s="396"/>
      <c r="F492" s="41">
        <v>28</v>
      </c>
      <c r="G492" s="395"/>
      <c r="H492" s="396"/>
      <c r="I492" s="43">
        <f t="shared" si="69"/>
        <v>28</v>
      </c>
    </row>
    <row r="493" spans="1:9" ht="15">
      <c r="A493" s="30" t="s">
        <v>23</v>
      </c>
      <c r="B493" s="395"/>
      <c r="C493" s="400"/>
      <c r="D493" s="400"/>
      <c r="E493" s="396"/>
      <c r="F493" s="44">
        <v>0</v>
      </c>
      <c r="G493" s="395"/>
      <c r="H493" s="396"/>
      <c r="I493" s="40">
        <f t="shared" si="69"/>
        <v>0</v>
      </c>
    </row>
    <row r="494" spans="1:9" ht="15">
      <c r="A494" s="28" t="s">
        <v>24</v>
      </c>
      <c r="B494" s="395"/>
      <c r="C494" s="400"/>
      <c r="D494" s="400"/>
      <c r="E494" s="396"/>
      <c r="F494" s="41">
        <v>0</v>
      </c>
      <c r="G494" s="395"/>
      <c r="H494" s="396"/>
      <c r="I494" s="43">
        <f t="shared" si="69"/>
        <v>0</v>
      </c>
    </row>
    <row r="495" spans="1:9" ht="15.75" thickBot="1">
      <c r="A495" s="30" t="s">
        <v>25</v>
      </c>
      <c r="B495" s="397"/>
      <c r="C495" s="401"/>
      <c r="D495" s="401"/>
      <c r="E495" s="398"/>
      <c r="F495" s="44">
        <v>308.21760000000006</v>
      </c>
      <c r="G495" s="397"/>
      <c r="H495" s="398"/>
      <c r="I495" s="40">
        <f t="shared" si="69"/>
        <v>308.21760000000006</v>
      </c>
    </row>
    <row r="496" spans="1:9" ht="15">
      <c r="A496" s="31" t="s">
        <v>26</v>
      </c>
      <c r="B496" s="46">
        <f>SUM(B475:B495)</f>
        <v>0</v>
      </c>
      <c r="C496" s="46">
        <f t="shared" ref="C496:I496" si="70">SUM(C475:C495)</f>
        <v>0</v>
      </c>
      <c r="D496" s="46">
        <f t="shared" si="70"/>
        <v>0</v>
      </c>
      <c r="E496" s="46">
        <f t="shared" si="70"/>
        <v>0</v>
      </c>
      <c r="F496" s="46">
        <f t="shared" si="70"/>
        <v>16404.470041785004</v>
      </c>
      <c r="G496" s="46">
        <f t="shared" si="70"/>
        <v>0</v>
      </c>
      <c r="H496" s="46">
        <f t="shared" si="70"/>
        <v>0</v>
      </c>
      <c r="I496" s="48">
        <f t="shared" si="70"/>
        <v>16404.470041785004</v>
      </c>
    </row>
    <row r="497" spans="1:9" ht="15" thickBot="1">
      <c r="A497" s="32" t="s">
        <v>83</v>
      </c>
      <c r="B497" s="49">
        <f>B496/$I496</f>
        <v>0</v>
      </c>
      <c r="C497" s="49">
        <f t="shared" ref="C497:I497" si="71">C496/$I496</f>
        <v>0</v>
      </c>
      <c r="D497" s="49">
        <f t="shared" si="71"/>
        <v>0</v>
      </c>
      <c r="E497" s="49">
        <f t="shared" si="71"/>
        <v>0</v>
      </c>
      <c r="F497" s="49">
        <f t="shared" si="71"/>
        <v>1</v>
      </c>
      <c r="G497" s="49">
        <f t="shared" si="71"/>
        <v>0</v>
      </c>
      <c r="H497" s="49">
        <f t="shared" si="71"/>
        <v>0</v>
      </c>
      <c r="I497" s="50">
        <f t="shared" si="71"/>
        <v>1</v>
      </c>
    </row>
    <row r="498" spans="1:9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9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9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9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2">SUM(B502:H502)</f>
        <v>0</v>
      </c>
    </row>
    <row r="503" spans="1:9" ht="15">
      <c r="A503" s="29" t="s">
        <v>9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2"/>
        <v>0</v>
      </c>
    </row>
    <row r="504" spans="1:9" ht="15">
      <c r="A504" s="28" t="s">
        <v>10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2"/>
        <v>0</v>
      </c>
    </row>
    <row r="505" spans="1:9" ht="15">
      <c r="A505" s="29" t="s">
        <v>11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2"/>
        <v>0</v>
      </c>
    </row>
    <row r="506" spans="1:9" ht="15">
      <c r="A506" s="28" t="s">
        <v>12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2"/>
        <v>0</v>
      </c>
    </row>
    <row r="507" spans="1:9" ht="15">
      <c r="A507" s="29" t="s">
        <v>13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2"/>
        <v>0</v>
      </c>
    </row>
    <row r="508" spans="1:9" ht="15">
      <c r="A508" s="28" t="s">
        <v>14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2"/>
        <v>0</v>
      </c>
    </row>
    <row r="509" spans="1:9" ht="15">
      <c r="A509" s="29" t="s">
        <v>15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2"/>
        <v>0</v>
      </c>
    </row>
    <row r="510" spans="1:9" ht="15">
      <c r="A510" s="28" t="s">
        <v>16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2"/>
        <v>0</v>
      </c>
    </row>
    <row r="511" spans="1:9" ht="15">
      <c r="A511" s="29" t="s">
        <v>17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72"/>
        <v>0</v>
      </c>
    </row>
    <row r="512" spans="1:9" ht="15">
      <c r="A512" s="28" t="s">
        <v>18</v>
      </c>
      <c r="B512" s="395"/>
      <c r="C512" s="400"/>
      <c r="D512" s="400"/>
      <c r="E512" s="396"/>
      <c r="F512" s="41">
        <v>0</v>
      </c>
      <c r="G512" s="395"/>
      <c r="H512" s="396"/>
      <c r="I512" s="43">
        <f t="shared" si="72"/>
        <v>0</v>
      </c>
    </row>
    <row r="513" spans="1:9" ht="15">
      <c r="A513" s="29" t="s">
        <v>139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2"/>
        <v>0</v>
      </c>
    </row>
    <row r="514" spans="1:9" ht="15">
      <c r="A514" s="28" t="s">
        <v>19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2"/>
        <v>0</v>
      </c>
    </row>
    <row r="515" spans="1:9" ht="15">
      <c r="A515" s="29" t="s">
        <v>20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2"/>
        <v>0</v>
      </c>
    </row>
    <row r="516" spans="1:9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2"/>
        <v>0</v>
      </c>
    </row>
    <row r="517" spans="1:9" ht="15">
      <c r="A517" s="30" t="s">
        <v>56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2"/>
        <v>0</v>
      </c>
    </row>
    <row r="518" spans="1:9" ht="15">
      <c r="A518" s="28" t="s">
        <v>22</v>
      </c>
      <c r="B518" s="395"/>
      <c r="C518" s="400"/>
      <c r="D518" s="400"/>
      <c r="E518" s="396"/>
      <c r="F518" s="41">
        <v>0</v>
      </c>
      <c r="G518" s="395"/>
      <c r="H518" s="396"/>
      <c r="I518" s="43">
        <f t="shared" si="72"/>
        <v>0</v>
      </c>
    </row>
    <row r="519" spans="1:9" ht="15">
      <c r="A519" s="30" t="s">
        <v>23</v>
      </c>
      <c r="B519" s="395"/>
      <c r="C519" s="400"/>
      <c r="D519" s="400"/>
      <c r="E519" s="396"/>
      <c r="F519" s="44">
        <v>0</v>
      </c>
      <c r="G519" s="395"/>
      <c r="H519" s="396"/>
      <c r="I519" s="40">
        <f t="shared" si="72"/>
        <v>0</v>
      </c>
    </row>
    <row r="520" spans="1:9" ht="15">
      <c r="A520" s="28" t="s">
        <v>24</v>
      </c>
      <c r="B520" s="395"/>
      <c r="C520" s="400"/>
      <c r="D520" s="400"/>
      <c r="E520" s="396"/>
      <c r="F520" s="41">
        <v>0</v>
      </c>
      <c r="G520" s="395"/>
      <c r="H520" s="396"/>
      <c r="I520" s="43">
        <f t="shared" si="72"/>
        <v>0</v>
      </c>
    </row>
    <row r="521" spans="1:9" ht="15.75" thickBot="1">
      <c r="A521" s="30" t="s">
        <v>25</v>
      </c>
      <c r="B521" s="397"/>
      <c r="C521" s="401"/>
      <c r="D521" s="401"/>
      <c r="E521" s="398"/>
      <c r="F521" s="44">
        <v>245.01239999999999</v>
      </c>
      <c r="G521" s="397"/>
      <c r="H521" s="398"/>
      <c r="I521" s="40">
        <f t="shared" si="72"/>
        <v>245.01239999999999</v>
      </c>
    </row>
    <row r="522" spans="1:9" ht="15">
      <c r="A522" s="31" t="s">
        <v>26</v>
      </c>
      <c r="B522" s="46">
        <f>SUM(B501:B521)</f>
        <v>0</v>
      </c>
      <c r="C522" s="46">
        <f t="shared" ref="C522:I522" si="73">SUM(C501:C521)</f>
        <v>0</v>
      </c>
      <c r="D522" s="46">
        <f t="shared" si="73"/>
        <v>0</v>
      </c>
      <c r="E522" s="46">
        <f t="shared" si="73"/>
        <v>0</v>
      </c>
      <c r="F522" s="46">
        <f t="shared" si="73"/>
        <v>245.01239999999999</v>
      </c>
      <c r="G522" s="46">
        <f t="shared" si="73"/>
        <v>0</v>
      </c>
      <c r="H522" s="46">
        <f t="shared" si="73"/>
        <v>0</v>
      </c>
      <c r="I522" s="48">
        <f t="shared" si="73"/>
        <v>245.01239999999999</v>
      </c>
    </row>
    <row r="523" spans="1:9" ht="15" thickBot="1">
      <c r="A523" s="32" t="s">
        <v>83</v>
      </c>
      <c r="B523" s="49">
        <f>B522/$I522</f>
        <v>0</v>
      </c>
      <c r="C523" s="49">
        <f t="shared" ref="C523:I523" si="74">C522/$I522</f>
        <v>0</v>
      </c>
      <c r="D523" s="49">
        <f t="shared" si="74"/>
        <v>0</v>
      </c>
      <c r="E523" s="49">
        <f t="shared" si="74"/>
        <v>0</v>
      </c>
      <c r="F523" s="49">
        <f t="shared" si="74"/>
        <v>1</v>
      </c>
      <c r="G523" s="49">
        <f t="shared" si="74"/>
        <v>0</v>
      </c>
      <c r="H523" s="49">
        <f t="shared" si="74"/>
        <v>0</v>
      </c>
      <c r="I523" s="50">
        <f t="shared" si="74"/>
        <v>1</v>
      </c>
    </row>
    <row r="524" spans="1:9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9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9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9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5">SUM(B528:H528)</f>
        <v>0</v>
      </c>
    </row>
    <row r="529" spans="1:9" ht="15">
      <c r="A529" s="29" t="s">
        <v>9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5"/>
        <v>0</v>
      </c>
    </row>
    <row r="530" spans="1:9" ht="15">
      <c r="A530" s="28" t="s">
        <v>10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5"/>
        <v>0</v>
      </c>
    </row>
    <row r="531" spans="1:9" ht="15">
      <c r="A531" s="29" t="s">
        <v>11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5"/>
        <v>0</v>
      </c>
    </row>
    <row r="532" spans="1:9" ht="15">
      <c r="A532" s="28" t="s">
        <v>12</v>
      </c>
      <c r="B532" s="395"/>
      <c r="C532" s="400"/>
      <c r="D532" s="400"/>
      <c r="E532" s="396"/>
      <c r="F532" s="41">
        <v>0.95526373930145347</v>
      </c>
      <c r="G532" s="395"/>
      <c r="H532" s="396"/>
      <c r="I532" s="43">
        <f t="shared" si="75"/>
        <v>0.95526373930145347</v>
      </c>
    </row>
    <row r="533" spans="1:9" ht="15">
      <c r="A533" s="29" t="s">
        <v>13</v>
      </c>
      <c r="B533" s="395"/>
      <c r="C533" s="400"/>
      <c r="D533" s="400"/>
      <c r="E533" s="396"/>
      <c r="F533" s="44">
        <v>0</v>
      </c>
      <c r="G533" s="395"/>
      <c r="H533" s="396"/>
      <c r="I533" s="40">
        <f t="shared" si="75"/>
        <v>0</v>
      </c>
    </row>
    <row r="534" spans="1:9" ht="15">
      <c r="A534" s="28" t="s">
        <v>14</v>
      </c>
      <c r="B534" s="395"/>
      <c r="C534" s="400"/>
      <c r="D534" s="400"/>
      <c r="E534" s="396"/>
      <c r="F534" s="41">
        <v>6.940158237329638</v>
      </c>
      <c r="G534" s="395"/>
      <c r="H534" s="396"/>
      <c r="I534" s="43">
        <f t="shared" si="75"/>
        <v>6.940158237329638</v>
      </c>
    </row>
    <row r="535" spans="1:9" ht="15">
      <c r="A535" s="29" t="s">
        <v>15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5"/>
        <v>0</v>
      </c>
    </row>
    <row r="536" spans="1:9" ht="15">
      <c r="A536" s="28" t="s">
        <v>16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5"/>
        <v>0</v>
      </c>
    </row>
    <row r="537" spans="1:9" ht="15">
      <c r="A537" s="29" t="s">
        <v>17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75"/>
        <v>0</v>
      </c>
    </row>
    <row r="538" spans="1:9" ht="15">
      <c r="A538" s="28" t="s">
        <v>18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5"/>
        <v>0</v>
      </c>
    </row>
    <row r="539" spans="1:9" ht="15">
      <c r="A539" s="29" t="s">
        <v>139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5"/>
        <v>0</v>
      </c>
    </row>
    <row r="540" spans="1:9" ht="15">
      <c r="A540" s="28" t="s">
        <v>19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5"/>
        <v>0</v>
      </c>
    </row>
    <row r="541" spans="1:9" ht="15">
      <c r="A541" s="29" t="s">
        <v>20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5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5"/>
        <v>0</v>
      </c>
    </row>
    <row r="543" spans="1:9" ht="15">
      <c r="A543" s="30" t="s">
        <v>56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5"/>
        <v>0</v>
      </c>
    </row>
    <row r="544" spans="1:9" ht="15">
      <c r="A544" s="28" t="s">
        <v>22</v>
      </c>
      <c r="B544" s="395"/>
      <c r="C544" s="400"/>
      <c r="D544" s="400"/>
      <c r="E544" s="396"/>
      <c r="F544" s="41">
        <v>0</v>
      </c>
      <c r="G544" s="395"/>
      <c r="H544" s="396"/>
      <c r="I544" s="43">
        <f t="shared" si="75"/>
        <v>0</v>
      </c>
    </row>
    <row r="545" spans="1:9" ht="15">
      <c r="A545" s="30" t="s">
        <v>23</v>
      </c>
      <c r="B545" s="395"/>
      <c r="C545" s="400"/>
      <c r="D545" s="400"/>
      <c r="E545" s="396"/>
      <c r="F545" s="44">
        <v>0</v>
      </c>
      <c r="G545" s="395"/>
      <c r="H545" s="396"/>
      <c r="I545" s="40">
        <f t="shared" si="75"/>
        <v>0</v>
      </c>
    </row>
    <row r="546" spans="1:9" ht="15">
      <c r="A546" s="28" t="s">
        <v>24</v>
      </c>
      <c r="B546" s="395"/>
      <c r="C546" s="400"/>
      <c r="D546" s="400"/>
      <c r="E546" s="396"/>
      <c r="F546" s="41">
        <v>0</v>
      </c>
      <c r="G546" s="395"/>
      <c r="H546" s="396"/>
      <c r="I546" s="43">
        <f t="shared" si="75"/>
        <v>0</v>
      </c>
    </row>
    <row r="547" spans="1:9" ht="15.75" thickBot="1">
      <c r="A547" s="30" t="s">
        <v>25</v>
      </c>
      <c r="B547" s="397"/>
      <c r="C547" s="401"/>
      <c r="D547" s="401"/>
      <c r="E547" s="398"/>
      <c r="F547" s="44">
        <v>0</v>
      </c>
      <c r="G547" s="397"/>
      <c r="H547" s="398"/>
      <c r="I547" s="40">
        <f t="shared" si="75"/>
        <v>0</v>
      </c>
    </row>
    <row r="548" spans="1:9" ht="15">
      <c r="A548" s="31" t="s">
        <v>26</v>
      </c>
      <c r="B548" s="46">
        <f>SUM(B527:B547)</f>
        <v>0</v>
      </c>
      <c r="C548" s="46">
        <f t="shared" ref="C548:I548" si="76">SUM(C527:C547)</f>
        <v>0</v>
      </c>
      <c r="D548" s="46">
        <f t="shared" si="76"/>
        <v>0</v>
      </c>
      <c r="E548" s="46">
        <f t="shared" si="76"/>
        <v>0</v>
      </c>
      <c r="F548" s="46">
        <f t="shared" si="76"/>
        <v>7.8954219766310914</v>
      </c>
      <c r="G548" s="46">
        <f t="shared" si="76"/>
        <v>0</v>
      </c>
      <c r="H548" s="46">
        <f t="shared" si="76"/>
        <v>0</v>
      </c>
      <c r="I548" s="48">
        <f t="shared" si="76"/>
        <v>7.8954219766310914</v>
      </c>
    </row>
    <row r="549" spans="1:9" ht="15" thickBot="1">
      <c r="A549" s="32" t="s">
        <v>83</v>
      </c>
      <c r="B549" s="49">
        <f>B548/$I548</f>
        <v>0</v>
      </c>
      <c r="C549" s="49">
        <f t="shared" ref="C549:I549" si="77">C548/$I548</f>
        <v>0</v>
      </c>
      <c r="D549" s="49">
        <f t="shared" si="77"/>
        <v>0</v>
      </c>
      <c r="E549" s="49">
        <f t="shared" si="77"/>
        <v>0</v>
      </c>
      <c r="F549" s="49">
        <f t="shared" si="77"/>
        <v>1</v>
      </c>
      <c r="G549" s="49">
        <f t="shared" si="77"/>
        <v>0</v>
      </c>
      <c r="H549" s="49">
        <f t="shared" si="77"/>
        <v>0</v>
      </c>
      <c r="I549" s="50">
        <f t="shared" si="77"/>
        <v>1</v>
      </c>
    </row>
    <row r="550" spans="1:9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9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9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9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8">SUM(B554:H554)</f>
        <v>0</v>
      </c>
    </row>
    <row r="555" spans="1:9" ht="15">
      <c r="A555" s="29" t="s">
        <v>9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8"/>
        <v>0</v>
      </c>
    </row>
    <row r="556" spans="1:9" ht="15">
      <c r="A556" s="28" t="s">
        <v>10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8"/>
        <v>0</v>
      </c>
    </row>
    <row r="557" spans="1:9" ht="15">
      <c r="A557" s="29" t="s">
        <v>11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8"/>
        <v>0</v>
      </c>
    </row>
    <row r="558" spans="1:9" ht="15">
      <c r="A558" s="28" t="s">
        <v>12</v>
      </c>
      <c r="B558" s="395"/>
      <c r="C558" s="400"/>
      <c r="D558" s="400"/>
      <c r="E558" s="396"/>
      <c r="F558" s="41">
        <v>8.5636852264227787</v>
      </c>
      <c r="G558" s="395"/>
      <c r="H558" s="396"/>
      <c r="I558" s="43">
        <f t="shared" si="78"/>
        <v>8.5636852264227787</v>
      </c>
    </row>
    <row r="559" spans="1:9" ht="15">
      <c r="A559" s="29" t="s">
        <v>13</v>
      </c>
      <c r="B559" s="395"/>
      <c r="C559" s="400"/>
      <c r="D559" s="400"/>
      <c r="E559" s="396"/>
      <c r="F559" s="44">
        <v>1038</v>
      </c>
      <c r="G559" s="395"/>
      <c r="H559" s="396"/>
      <c r="I559" s="40">
        <f t="shared" si="78"/>
        <v>1038</v>
      </c>
    </row>
    <row r="560" spans="1:9" ht="15">
      <c r="A560" s="28" t="s">
        <v>14</v>
      </c>
      <c r="B560" s="395"/>
      <c r="C560" s="400"/>
      <c r="D560" s="400"/>
      <c r="E560" s="396"/>
      <c r="F560" s="41">
        <v>0</v>
      </c>
      <c r="G560" s="395"/>
      <c r="H560" s="396"/>
      <c r="I560" s="43">
        <f t="shared" si="78"/>
        <v>0</v>
      </c>
    </row>
    <row r="561" spans="1:9" ht="15">
      <c r="A561" s="29" t="s">
        <v>15</v>
      </c>
      <c r="B561" s="395"/>
      <c r="C561" s="400"/>
      <c r="D561" s="400"/>
      <c r="E561" s="396"/>
      <c r="F561" s="44">
        <v>0</v>
      </c>
      <c r="G561" s="395"/>
      <c r="H561" s="396"/>
      <c r="I561" s="40">
        <f t="shared" si="78"/>
        <v>0</v>
      </c>
    </row>
    <row r="562" spans="1:9" ht="15">
      <c r="A562" s="28" t="s">
        <v>16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8"/>
        <v>0</v>
      </c>
    </row>
    <row r="563" spans="1:9" ht="15">
      <c r="A563" s="29" t="s">
        <v>17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78"/>
        <v>0</v>
      </c>
    </row>
    <row r="564" spans="1:9" ht="15">
      <c r="A564" s="28" t="s">
        <v>18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8"/>
        <v>0</v>
      </c>
    </row>
    <row r="565" spans="1:9" ht="15">
      <c r="A565" s="29" t="s">
        <v>139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8"/>
        <v>0</v>
      </c>
    </row>
    <row r="566" spans="1:9" ht="15">
      <c r="A566" s="28" t="s">
        <v>19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8"/>
        <v>0</v>
      </c>
    </row>
    <row r="567" spans="1:9" ht="15">
      <c r="A567" s="29" t="s">
        <v>20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8"/>
        <v>0</v>
      </c>
    </row>
    <row r="568" spans="1:9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8"/>
        <v>0</v>
      </c>
    </row>
    <row r="569" spans="1:9" ht="15">
      <c r="A569" s="30" t="s">
        <v>56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8"/>
        <v>0</v>
      </c>
    </row>
    <row r="570" spans="1:9" ht="15">
      <c r="A570" s="28" t="s">
        <v>22</v>
      </c>
      <c r="B570" s="395"/>
      <c r="C570" s="400"/>
      <c r="D570" s="400"/>
      <c r="E570" s="396"/>
      <c r="F570" s="41">
        <v>0</v>
      </c>
      <c r="G570" s="395"/>
      <c r="H570" s="396"/>
      <c r="I570" s="43">
        <f t="shared" si="78"/>
        <v>0</v>
      </c>
    </row>
    <row r="571" spans="1:9" ht="15">
      <c r="A571" s="30" t="s">
        <v>23</v>
      </c>
      <c r="B571" s="395"/>
      <c r="C571" s="400"/>
      <c r="D571" s="400"/>
      <c r="E571" s="396"/>
      <c r="F571" s="44">
        <v>0</v>
      </c>
      <c r="G571" s="395"/>
      <c r="H571" s="396"/>
      <c r="I571" s="40">
        <f t="shared" si="78"/>
        <v>0</v>
      </c>
    </row>
    <row r="572" spans="1:9" ht="15">
      <c r="A572" s="28" t="s">
        <v>24</v>
      </c>
      <c r="B572" s="395"/>
      <c r="C572" s="400"/>
      <c r="D572" s="400"/>
      <c r="E572" s="396"/>
      <c r="F572" s="41">
        <v>0</v>
      </c>
      <c r="G572" s="395"/>
      <c r="H572" s="396"/>
      <c r="I572" s="43">
        <f t="shared" si="78"/>
        <v>0</v>
      </c>
    </row>
    <row r="573" spans="1:9" ht="15.75" thickBot="1">
      <c r="A573" s="30" t="s">
        <v>25</v>
      </c>
      <c r="B573" s="397"/>
      <c r="C573" s="401"/>
      <c r="D573" s="401"/>
      <c r="E573" s="398"/>
      <c r="F573" s="44">
        <v>0</v>
      </c>
      <c r="G573" s="397"/>
      <c r="H573" s="398"/>
      <c r="I573" s="40">
        <f t="shared" si="78"/>
        <v>0</v>
      </c>
    </row>
    <row r="574" spans="1:9" ht="15">
      <c r="A574" s="35" t="s">
        <v>26</v>
      </c>
      <c r="B574" s="46">
        <f>SUM(B553:B573)</f>
        <v>0</v>
      </c>
      <c r="C574" s="46">
        <f t="shared" ref="C574:I574" si="79">SUM(C553:C573)</f>
        <v>0</v>
      </c>
      <c r="D574" s="46">
        <f t="shared" si="79"/>
        <v>0</v>
      </c>
      <c r="E574" s="46">
        <f t="shared" si="79"/>
        <v>0</v>
      </c>
      <c r="F574" s="46">
        <f t="shared" si="79"/>
        <v>1046.5636852264229</v>
      </c>
      <c r="G574" s="46">
        <f t="shared" si="79"/>
        <v>0</v>
      </c>
      <c r="H574" s="46">
        <f t="shared" si="79"/>
        <v>0</v>
      </c>
      <c r="I574" s="48">
        <f t="shared" si="79"/>
        <v>1046.5636852264229</v>
      </c>
    </row>
    <row r="575" spans="1:9" ht="15" thickBot="1">
      <c r="A575" s="32" t="s">
        <v>83</v>
      </c>
      <c r="B575" s="49">
        <f>B574/$I574</f>
        <v>0</v>
      </c>
      <c r="C575" s="49">
        <f t="shared" ref="C575:I575" si="80">C574/$I574</f>
        <v>0</v>
      </c>
      <c r="D575" s="49">
        <f t="shared" si="80"/>
        <v>0</v>
      </c>
      <c r="E575" s="49">
        <f t="shared" si="80"/>
        <v>0</v>
      </c>
      <c r="F575" s="49">
        <f t="shared" si="80"/>
        <v>1</v>
      </c>
      <c r="G575" s="49">
        <f t="shared" si="80"/>
        <v>0</v>
      </c>
      <c r="H575" s="49">
        <f t="shared" si="80"/>
        <v>0</v>
      </c>
      <c r="I575" s="50">
        <f t="shared" si="80"/>
        <v>1</v>
      </c>
    </row>
    <row r="576" spans="1:9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3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27.715586176888252</v>
      </c>
      <c r="C579" s="38">
        <v>0</v>
      </c>
      <c r="D579" s="38">
        <v>5.2844138231117492</v>
      </c>
      <c r="E579" s="38">
        <v>0</v>
      </c>
      <c r="F579" s="456"/>
      <c r="G579" s="38">
        <v>0</v>
      </c>
      <c r="H579" s="39">
        <v>0</v>
      </c>
      <c r="I579" s="40">
        <f>SUM(B579:H579)</f>
        <v>33</v>
      </c>
    </row>
    <row r="580" spans="1:9" ht="15">
      <c r="A580" s="28" t="s">
        <v>8</v>
      </c>
      <c r="B580" s="41">
        <v>4.5848541540790997</v>
      </c>
      <c r="C580" s="41">
        <v>0</v>
      </c>
      <c r="D580" s="41">
        <v>1.4151458459209001</v>
      </c>
      <c r="E580" s="41">
        <v>0</v>
      </c>
      <c r="F580" s="457"/>
      <c r="G580" s="41">
        <v>0</v>
      </c>
      <c r="H580" s="42">
        <v>0</v>
      </c>
      <c r="I580" s="43">
        <f t="shared" ref="I580:I599" si="81">SUM(B580:H580)</f>
        <v>6</v>
      </c>
    </row>
    <row r="581" spans="1:9" ht="15">
      <c r="A581" s="29" t="s">
        <v>9</v>
      </c>
      <c r="B581" s="44">
        <v>12.067533423388465</v>
      </c>
      <c r="C581" s="44">
        <v>0</v>
      </c>
      <c r="D581" s="44">
        <v>2.9324665766115343</v>
      </c>
      <c r="E581" s="44">
        <v>0</v>
      </c>
      <c r="F581" s="457"/>
      <c r="G581" s="44">
        <v>0</v>
      </c>
      <c r="H581" s="45">
        <v>0</v>
      </c>
      <c r="I581" s="40">
        <f t="shared" si="81"/>
        <v>15</v>
      </c>
    </row>
    <row r="582" spans="1:9" ht="15">
      <c r="A582" s="28" t="s">
        <v>10</v>
      </c>
      <c r="B582" s="41">
        <v>29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81"/>
        <v>29</v>
      </c>
    </row>
    <row r="583" spans="1:9" ht="15">
      <c r="A583" s="29" t="s">
        <v>11</v>
      </c>
      <c r="B583" s="44">
        <v>0</v>
      </c>
      <c r="C583" s="44">
        <v>0</v>
      </c>
      <c r="D583" s="44">
        <v>0</v>
      </c>
      <c r="E583" s="44">
        <v>0</v>
      </c>
      <c r="F583" s="457"/>
      <c r="G583" s="44">
        <v>0</v>
      </c>
      <c r="H583" s="45">
        <v>0</v>
      </c>
      <c r="I583" s="40">
        <f t="shared" si="81"/>
        <v>0</v>
      </c>
    </row>
    <row r="584" spans="1:9" ht="15">
      <c r="A584" s="28" t="s">
        <v>12</v>
      </c>
      <c r="B584" s="41">
        <v>0</v>
      </c>
      <c r="C584" s="41">
        <v>0</v>
      </c>
      <c r="D584" s="41">
        <v>5.1828679348812731E-2</v>
      </c>
      <c r="E584" s="41">
        <v>1.5153414808754988</v>
      </c>
      <c r="F584" s="457"/>
      <c r="G584" s="41">
        <v>0</v>
      </c>
      <c r="H584" s="42">
        <v>0</v>
      </c>
      <c r="I584" s="43">
        <f t="shared" si="81"/>
        <v>1.5671701602243115</v>
      </c>
    </row>
    <row r="585" spans="1:9" ht="15">
      <c r="A585" s="29" t="s">
        <v>13</v>
      </c>
      <c r="B585" s="44">
        <v>0</v>
      </c>
      <c r="C585" s="44">
        <v>0</v>
      </c>
      <c r="D585" s="44">
        <v>0</v>
      </c>
      <c r="E585" s="44">
        <v>30</v>
      </c>
      <c r="F585" s="457"/>
      <c r="G585" s="44">
        <v>0</v>
      </c>
      <c r="H585" s="45">
        <v>0</v>
      </c>
      <c r="I585" s="40">
        <f t="shared" si="81"/>
        <v>30</v>
      </c>
    </row>
    <row r="586" spans="1:9" ht="15">
      <c r="A586" s="28" t="s">
        <v>14</v>
      </c>
      <c r="B586" s="41">
        <v>0</v>
      </c>
      <c r="C586" s="41">
        <v>0</v>
      </c>
      <c r="D586" s="41">
        <v>0.13991566344959458</v>
      </c>
      <c r="E586" s="41">
        <v>65.268509967570537</v>
      </c>
      <c r="F586" s="457"/>
      <c r="G586" s="41">
        <v>0</v>
      </c>
      <c r="H586" s="42">
        <v>0</v>
      </c>
      <c r="I586" s="43">
        <f t="shared" si="81"/>
        <v>65.408425631020137</v>
      </c>
    </row>
    <row r="587" spans="1:9" ht="15">
      <c r="A587" s="29" t="s">
        <v>15</v>
      </c>
      <c r="B587" s="44">
        <v>460.05674628773738</v>
      </c>
      <c r="C587" s="44">
        <v>6.9817498326103857</v>
      </c>
      <c r="D587" s="44">
        <v>8.2552038796521394</v>
      </c>
      <c r="E587" s="44">
        <v>0</v>
      </c>
      <c r="F587" s="457"/>
      <c r="G587" s="44">
        <v>0</v>
      </c>
      <c r="H587" s="45">
        <v>0</v>
      </c>
      <c r="I587" s="40">
        <f t="shared" si="81"/>
        <v>475.29369999999989</v>
      </c>
    </row>
    <row r="588" spans="1:9" ht="15">
      <c r="A588" s="28" t="s">
        <v>16</v>
      </c>
      <c r="B588" s="41">
        <v>967.04577721430371</v>
      </c>
      <c r="C588" s="41">
        <v>117.13322539647959</v>
      </c>
      <c r="D588" s="41">
        <v>25.256490990850281</v>
      </c>
      <c r="E588" s="41">
        <v>56.329146398366639</v>
      </c>
      <c r="F588" s="457"/>
      <c r="G588" s="41">
        <v>0</v>
      </c>
      <c r="H588" s="42">
        <v>0</v>
      </c>
      <c r="I588" s="43">
        <f t="shared" si="81"/>
        <v>1165.7646400000003</v>
      </c>
    </row>
    <row r="589" spans="1:9" ht="15">
      <c r="A589" s="29" t="s">
        <v>17</v>
      </c>
      <c r="B589" s="44">
        <v>299.22524761361768</v>
      </c>
      <c r="C589" s="44">
        <v>1.6212905744551691</v>
      </c>
      <c r="D589" s="44">
        <v>37.976594215007353</v>
      </c>
      <c r="E589" s="44">
        <v>5.1768675969198323</v>
      </c>
      <c r="F589" s="457"/>
      <c r="G589" s="44">
        <v>0</v>
      </c>
      <c r="H589" s="45">
        <v>0</v>
      </c>
      <c r="I589" s="40">
        <f t="shared" si="81"/>
        <v>344</v>
      </c>
    </row>
    <row r="590" spans="1:9" ht="15">
      <c r="A590" s="28" t="s">
        <v>18</v>
      </c>
      <c r="B590" s="41">
        <v>0</v>
      </c>
      <c r="C590" s="41">
        <v>0</v>
      </c>
      <c r="D590" s="41">
        <v>0</v>
      </c>
      <c r="E590" s="41">
        <v>0</v>
      </c>
      <c r="F590" s="457"/>
      <c r="G590" s="41">
        <v>0</v>
      </c>
      <c r="H590" s="42">
        <v>0</v>
      </c>
      <c r="I590" s="43">
        <f t="shared" si="81"/>
        <v>0</v>
      </c>
    </row>
    <row r="591" spans="1:9" ht="15">
      <c r="A591" s="29" t="s">
        <v>139</v>
      </c>
      <c r="B591" s="44">
        <v>2054.6166943128933</v>
      </c>
      <c r="C591" s="44">
        <v>323.78043636696111</v>
      </c>
      <c r="D591" s="44">
        <v>63.14728615426597</v>
      </c>
      <c r="E591" s="44">
        <v>49.723399903360352</v>
      </c>
      <c r="F591" s="457"/>
      <c r="G591" s="44">
        <v>0</v>
      </c>
      <c r="H591" s="45">
        <v>0</v>
      </c>
      <c r="I591" s="40">
        <f t="shared" si="81"/>
        <v>2491.2678167374806</v>
      </c>
    </row>
    <row r="592" spans="1:9" ht="15">
      <c r="A592" s="28" t="s">
        <v>19</v>
      </c>
      <c r="B592" s="41">
        <v>0</v>
      </c>
      <c r="C592" s="41">
        <v>0</v>
      </c>
      <c r="D592" s="41">
        <v>0</v>
      </c>
      <c r="E592" s="41">
        <v>0</v>
      </c>
      <c r="F592" s="457"/>
      <c r="G592" s="41">
        <v>0</v>
      </c>
      <c r="H592" s="42">
        <v>0</v>
      </c>
      <c r="I592" s="43">
        <f t="shared" si="81"/>
        <v>0</v>
      </c>
    </row>
    <row r="593" spans="1:9" ht="15">
      <c r="A593" s="29" t="s">
        <v>20</v>
      </c>
      <c r="B593" s="44">
        <v>0</v>
      </c>
      <c r="C593" s="44">
        <v>0</v>
      </c>
      <c r="D593" s="44">
        <v>0</v>
      </c>
      <c r="E593" s="44">
        <v>0</v>
      </c>
      <c r="F593" s="457"/>
      <c r="G593" s="44">
        <v>0</v>
      </c>
      <c r="H593" s="45">
        <v>0</v>
      </c>
      <c r="I593" s="40">
        <f t="shared" si="81"/>
        <v>0</v>
      </c>
    </row>
    <row r="594" spans="1:9" ht="15">
      <c r="A594" s="28" t="s">
        <v>21</v>
      </c>
      <c r="B594" s="41">
        <v>62.838970988338815</v>
      </c>
      <c r="C594" s="41">
        <v>0</v>
      </c>
      <c r="D594" s="41">
        <v>1.1610290116611779</v>
      </c>
      <c r="E594" s="41">
        <v>0</v>
      </c>
      <c r="F594" s="457"/>
      <c r="G594" s="41">
        <v>0</v>
      </c>
      <c r="H594" s="42">
        <v>0</v>
      </c>
      <c r="I594" s="43">
        <f t="shared" si="81"/>
        <v>63.999999999999993</v>
      </c>
    </row>
    <row r="595" spans="1:9" ht="15">
      <c r="A595" s="30" t="s">
        <v>56</v>
      </c>
      <c r="B595" s="44">
        <v>120.5667774093324</v>
      </c>
      <c r="C595" s="44">
        <v>0</v>
      </c>
      <c r="D595" s="44">
        <v>21.43322259066759</v>
      </c>
      <c r="E595" s="44">
        <v>0</v>
      </c>
      <c r="F595" s="457"/>
      <c r="G595" s="44">
        <v>0</v>
      </c>
      <c r="H595" s="45">
        <v>0</v>
      </c>
      <c r="I595" s="40">
        <f t="shared" si="81"/>
        <v>142</v>
      </c>
    </row>
    <row r="596" spans="1:9" ht="15">
      <c r="A596" s="28" t="s">
        <v>22</v>
      </c>
      <c r="B596" s="41">
        <v>41.43812093607027</v>
      </c>
      <c r="C596" s="41">
        <v>0</v>
      </c>
      <c r="D596" s="41">
        <v>2.555870902022463</v>
      </c>
      <c r="E596" s="41">
        <v>0</v>
      </c>
      <c r="F596" s="457"/>
      <c r="G596" s="41">
        <v>0</v>
      </c>
      <c r="H596" s="42">
        <v>0</v>
      </c>
      <c r="I596" s="43">
        <f t="shared" si="81"/>
        <v>43.993991838092732</v>
      </c>
    </row>
    <row r="597" spans="1:9" ht="15">
      <c r="A597" s="30" t="s">
        <v>23</v>
      </c>
      <c r="B597" s="44">
        <v>132.71377214177176</v>
      </c>
      <c r="C597" s="44">
        <v>0</v>
      </c>
      <c r="D597" s="44">
        <v>0</v>
      </c>
      <c r="E597" s="44">
        <v>0</v>
      </c>
      <c r="F597" s="457"/>
      <c r="G597" s="44">
        <v>0</v>
      </c>
      <c r="H597" s="45">
        <v>0</v>
      </c>
      <c r="I597" s="40">
        <f t="shared" si="81"/>
        <v>132.71377214177176</v>
      </c>
    </row>
    <row r="598" spans="1:9" ht="15">
      <c r="A598" s="28" t="s">
        <v>24</v>
      </c>
      <c r="B598" s="41">
        <v>422.8535837390927</v>
      </c>
      <c r="C598" s="41">
        <v>2.6808162609073398</v>
      </c>
      <c r="D598" s="41">
        <v>0</v>
      </c>
      <c r="E598" s="41">
        <v>0</v>
      </c>
      <c r="F598" s="457"/>
      <c r="G598" s="41">
        <v>0</v>
      </c>
      <c r="H598" s="42">
        <v>0</v>
      </c>
      <c r="I598" s="43">
        <f t="shared" si="81"/>
        <v>425.53440000000006</v>
      </c>
    </row>
    <row r="599" spans="1:9" ht="15.75" thickBot="1">
      <c r="A599" s="30" t="s">
        <v>25</v>
      </c>
      <c r="B599" s="44">
        <v>955.87207493911535</v>
      </c>
      <c r="C599" s="44">
        <v>0</v>
      </c>
      <c r="D599" s="44">
        <v>2108.2041305436869</v>
      </c>
      <c r="E599" s="44">
        <v>464.57105893567314</v>
      </c>
      <c r="F599" s="458"/>
      <c r="G599" s="44">
        <v>1444.3587212731777</v>
      </c>
      <c r="H599" s="45">
        <v>0.37601430834632543</v>
      </c>
      <c r="I599" s="40">
        <f t="shared" si="81"/>
        <v>4973.3819999999996</v>
      </c>
    </row>
    <row r="600" spans="1:9" ht="15">
      <c r="A600" s="31" t="s">
        <v>26</v>
      </c>
      <c r="B600" s="46">
        <f>SUM(B579:B599)</f>
        <v>5590.5957393366289</v>
      </c>
      <c r="C600" s="46">
        <f t="shared" ref="C600:I600" si="82">SUM(C579:C599)</f>
        <v>452.19751843141364</v>
      </c>
      <c r="D600" s="46">
        <f t="shared" si="82"/>
        <v>2277.8135988762565</v>
      </c>
      <c r="E600" s="46">
        <f t="shared" si="82"/>
        <v>672.58432428276603</v>
      </c>
      <c r="F600" s="46">
        <f t="shared" si="82"/>
        <v>0</v>
      </c>
      <c r="G600" s="46">
        <f t="shared" si="82"/>
        <v>1444.3587212731777</v>
      </c>
      <c r="H600" s="47">
        <f t="shared" si="82"/>
        <v>0.37601430834632543</v>
      </c>
      <c r="I600" s="48">
        <f t="shared" si="82"/>
        <v>10437.92591650859</v>
      </c>
    </row>
    <row r="601" spans="1:9" ht="15" thickBot="1">
      <c r="A601" s="32" t="s">
        <v>83</v>
      </c>
      <c r="B601" s="49">
        <f>B600/$I600</f>
        <v>0.53560408303861984</v>
      </c>
      <c r="C601" s="49">
        <f t="shared" ref="C601:I601" si="83">C600/$I600</f>
        <v>4.3322545307226172E-2</v>
      </c>
      <c r="D601" s="49">
        <f t="shared" si="83"/>
        <v>0.21822473325602684</v>
      </c>
      <c r="E601" s="49">
        <f t="shared" si="83"/>
        <v>6.4436587274394122E-2</v>
      </c>
      <c r="F601" s="49">
        <f t="shared" si="83"/>
        <v>0</v>
      </c>
      <c r="G601" s="49">
        <f t="shared" si="83"/>
        <v>0.13837602727078036</v>
      </c>
      <c r="H601" s="49">
        <f t="shared" si="83"/>
        <v>3.6023852952589212E-5</v>
      </c>
      <c r="I601" s="50">
        <f t="shared" si="83"/>
        <v>1</v>
      </c>
    </row>
    <row r="602" spans="1:9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9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9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9" ht="15">
      <c r="A605" s="27" t="s">
        <v>7</v>
      </c>
      <c r="B605" s="38">
        <v>61.775999999999996</v>
      </c>
      <c r="C605" s="38">
        <v>0</v>
      </c>
      <c r="D605" s="38">
        <v>4.2240000000000002</v>
      </c>
      <c r="E605" s="38">
        <v>0</v>
      </c>
      <c r="F605" s="456"/>
      <c r="G605" s="38">
        <v>0</v>
      </c>
      <c r="H605" s="39">
        <v>0</v>
      </c>
      <c r="I605" s="40">
        <f>SUM(B605:H605)</f>
        <v>66</v>
      </c>
    </row>
    <row r="606" spans="1:9" ht="15">
      <c r="A606" s="28" t="s">
        <v>8</v>
      </c>
      <c r="B606" s="41">
        <v>13.103999999999999</v>
      </c>
      <c r="C606" s="41">
        <v>0</v>
      </c>
      <c r="D606" s="41">
        <v>0.89600000000000002</v>
      </c>
      <c r="E606" s="41">
        <v>0</v>
      </c>
      <c r="F606" s="457"/>
      <c r="G606" s="41">
        <v>0</v>
      </c>
      <c r="H606" s="42">
        <v>0</v>
      </c>
      <c r="I606" s="43">
        <f t="shared" ref="I606:I625" si="84">SUM(B606:H606)</f>
        <v>14</v>
      </c>
    </row>
    <row r="607" spans="1:9" ht="15">
      <c r="A607" s="29" t="s">
        <v>9</v>
      </c>
      <c r="B607" s="44">
        <v>234</v>
      </c>
      <c r="C607" s="44">
        <v>0</v>
      </c>
      <c r="D607" s="44">
        <v>16</v>
      </c>
      <c r="E607" s="44">
        <v>0</v>
      </c>
      <c r="F607" s="457"/>
      <c r="G607" s="44">
        <v>0</v>
      </c>
      <c r="H607" s="45">
        <v>0</v>
      </c>
      <c r="I607" s="40">
        <f t="shared" si="84"/>
        <v>250</v>
      </c>
    </row>
    <row r="608" spans="1:9" ht="15">
      <c r="A608" s="28" t="s">
        <v>10</v>
      </c>
      <c r="B608" s="41">
        <v>424.94399999999996</v>
      </c>
      <c r="C608" s="41">
        <v>0</v>
      </c>
      <c r="D608" s="41">
        <v>29.056000000000001</v>
      </c>
      <c r="E608" s="41">
        <v>0</v>
      </c>
      <c r="F608" s="457"/>
      <c r="G608" s="41">
        <v>0</v>
      </c>
      <c r="H608" s="42">
        <v>0</v>
      </c>
      <c r="I608" s="43">
        <f t="shared" si="84"/>
        <v>453.99999999999994</v>
      </c>
    </row>
    <row r="609" spans="1:10" ht="15">
      <c r="A609" s="29" t="s">
        <v>11</v>
      </c>
      <c r="B609" s="44">
        <v>0</v>
      </c>
      <c r="C609" s="44">
        <v>0</v>
      </c>
      <c r="D609" s="44">
        <v>0</v>
      </c>
      <c r="E609" s="44">
        <v>0</v>
      </c>
      <c r="F609" s="457"/>
      <c r="G609" s="44">
        <v>0</v>
      </c>
      <c r="H609" s="45">
        <v>0</v>
      </c>
      <c r="I609" s="40">
        <f t="shared" si="84"/>
        <v>0</v>
      </c>
    </row>
    <row r="610" spans="1:10" ht="15">
      <c r="A610" s="28" t="s">
        <v>12</v>
      </c>
      <c r="B610" s="41">
        <v>0</v>
      </c>
      <c r="C610" s="41">
        <v>0</v>
      </c>
      <c r="D610" s="41">
        <v>0</v>
      </c>
      <c r="E610" s="41">
        <v>0</v>
      </c>
      <c r="F610" s="457"/>
      <c r="G610" s="41">
        <v>0</v>
      </c>
      <c r="H610" s="42">
        <v>0</v>
      </c>
      <c r="I610" s="43">
        <f t="shared" si="84"/>
        <v>0</v>
      </c>
    </row>
    <row r="611" spans="1:10" ht="15">
      <c r="A611" s="29" t="s">
        <v>13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4"/>
        <v>0</v>
      </c>
    </row>
    <row r="612" spans="1:10" ht="15">
      <c r="A612" s="28" t="s">
        <v>14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4"/>
        <v>0</v>
      </c>
    </row>
    <row r="613" spans="1:10" ht="15">
      <c r="A613" s="29" t="s">
        <v>15</v>
      </c>
      <c r="B613" s="44">
        <v>6784.6206708000009</v>
      </c>
      <c r="C613" s="44">
        <v>0</v>
      </c>
      <c r="D613" s="44">
        <v>534.27972920000002</v>
      </c>
      <c r="E613" s="44">
        <v>0</v>
      </c>
      <c r="F613" s="457"/>
      <c r="G613" s="44">
        <v>0</v>
      </c>
      <c r="H613" s="45">
        <v>0</v>
      </c>
      <c r="I613" s="40">
        <f t="shared" si="84"/>
        <v>7318.9004000000004</v>
      </c>
    </row>
    <row r="614" spans="1:10" ht="15">
      <c r="A614" s="28" t="s">
        <v>16</v>
      </c>
      <c r="B614" s="41">
        <v>789.20707132799998</v>
      </c>
      <c r="C614" s="41">
        <v>0</v>
      </c>
      <c r="D614" s="41">
        <v>62.148992671999991</v>
      </c>
      <c r="E614" s="41">
        <v>0</v>
      </c>
      <c r="F614" s="457"/>
      <c r="G614" s="41">
        <v>0</v>
      </c>
      <c r="H614" s="42">
        <v>0</v>
      </c>
      <c r="I614" s="43">
        <f t="shared" si="84"/>
        <v>851.35606399999995</v>
      </c>
    </row>
    <row r="615" spans="1:10" ht="15">
      <c r="A615" s="29" t="s">
        <v>17</v>
      </c>
      <c r="B615" s="44">
        <v>45.423000000000002</v>
      </c>
      <c r="C615" s="44">
        <v>0</v>
      </c>
      <c r="D615" s="44">
        <v>3.577</v>
      </c>
      <c r="E615" s="44">
        <v>0</v>
      </c>
      <c r="F615" s="457"/>
      <c r="G615" s="44">
        <v>0</v>
      </c>
      <c r="H615" s="45">
        <v>0</v>
      </c>
      <c r="I615" s="40">
        <f t="shared" si="84"/>
        <v>49</v>
      </c>
    </row>
    <row r="616" spans="1:10" ht="15">
      <c r="A616" s="28" t="s">
        <v>18</v>
      </c>
      <c r="B616" s="41">
        <v>0</v>
      </c>
      <c r="C616" s="41">
        <v>0</v>
      </c>
      <c r="D616" s="41">
        <v>0</v>
      </c>
      <c r="E616" s="41">
        <v>0</v>
      </c>
      <c r="F616" s="457"/>
      <c r="G616" s="41">
        <v>0</v>
      </c>
      <c r="H616" s="42">
        <v>0</v>
      </c>
      <c r="I616" s="43">
        <f t="shared" si="84"/>
        <v>0</v>
      </c>
    </row>
    <row r="617" spans="1:10" ht="15">
      <c r="A617" s="29" t="s">
        <v>139</v>
      </c>
      <c r="B617" s="44">
        <v>451.24116524397249</v>
      </c>
      <c r="C617" s="44">
        <v>0</v>
      </c>
      <c r="D617" s="44">
        <v>142.49721007704392</v>
      </c>
      <c r="E617" s="44">
        <v>0</v>
      </c>
      <c r="F617" s="457"/>
      <c r="G617" s="44">
        <v>0</v>
      </c>
      <c r="H617" s="45">
        <v>0</v>
      </c>
      <c r="I617" s="40">
        <f t="shared" si="84"/>
        <v>593.73837532101641</v>
      </c>
    </row>
    <row r="618" spans="1:10" ht="15">
      <c r="A618" s="28" t="s">
        <v>19</v>
      </c>
      <c r="B618" s="41">
        <v>0</v>
      </c>
      <c r="C618" s="41">
        <v>0</v>
      </c>
      <c r="D618" s="41">
        <v>0</v>
      </c>
      <c r="E618" s="41">
        <v>0</v>
      </c>
      <c r="F618" s="457"/>
      <c r="G618" s="41">
        <v>0</v>
      </c>
      <c r="H618" s="42">
        <v>0</v>
      </c>
      <c r="I618" s="43">
        <f t="shared" si="84"/>
        <v>0</v>
      </c>
    </row>
    <row r="619" spans="1:10" ht="15">
      <c r="A619" s="29" t="s">
        <v>20</v>
      </c>
      <c r="B619" s="44">
        <v>0</v>
      </c>
      <c r="C619" s="44">
        <v>0</v>
      </c>
      <c r="D619" s="44">
        <v>0</v>
      </c>
      <c r="E619" s="44">
        <v>0</v>
      </c>
      <c r="F619" s="457"/>
      <c r="G619" s="44">
        <v>0</v>
      </c>
      <c r="H619" s="45">
        <v>0</v>
      </c>
      <c r="I619" s="40">
        <f t="shared" si="84"/>
        <v>0</v>
      </c>
    </row>
    <row r="620" spans="1:10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4"/>
        <v>0</v>
      </c>
    </row>
    <row r="621" spans="1:10" ht="15">
      <c r="A621" s="30" t="s">
        <v>56</v>
      </c>
      <c r="B621" s="44">
        <v>4384.7250000000004</v>
      </c>
      <c r="C621" s="44">
        <v>0</v>
      </c>
      <c r="D621" s="44">
        <v>460.27499999999998</v>
      </c>
      <c r="E621" s="44">
        <v>0</v>
      </c>
      <c r="F621" s="457"/>
      <c r="G621" s="44">
        <v>0</v>
      </c>
      <c r="H621" s="45">
        <v>0</v>
      </c>
      <c r="I621" s="40">
        <f t="shared" si="84"/>
        <v>4845</v>
      </c>
    </row>
    <row r="622" spans="1:10" ht="15">
      <c r="A622" s="28" t="s">
        <v>22</v>
      </c>
      <c r="B622" s="41">
        <v>89.855972595568005</v>
      </c>
      <c r="C622" s="41">
        <v>0</v>
      </c>
      <c r="D622" s="41">
        <v>9.4323949133469185</v>
      </c>
      <c r="E622" s="41">
        <v>0</v>
      </c>
      <c r="F622" s="457"/>
      <c r="G622" s="41">
        <v>0</v>
      </c>
      <c r="H622" s="42">
        <v>0</v>
      </c>
      <c r="I622" s="43">
        <f t="shared" si="84"/>
        <v>99.288367508914916</v>
      </c>
    </row>
    <row r="623" spans="1:10" ht="15">
      <c r="A623" s="30" t="s">
        <v>23</v>
      </c>
      <c r="B623" s="44">
        <v>46.548479416962749</v>
      </c>
      <c r="C623" s="44">
        <v>0</v>
      </c>
      <c r="D623" s="44">
        <v>140.64873408863394</v>
      </c>
      <c r="E623" s="44">
        <v>0</v>
      </c>
      <c r="F623" s="457"/>
      <c r="G623" s="44">
        <v>0</v>
      </c>
      <c r="H623" s="45">
        <v>0</v>
      </c>
      <c r="I623" s="40">
        <f t="shared" si="84"/>
        <v>187.19721350559669</v>
      </c>
    </row>
    <row r="624" spans="1:10" ht="15">
      <c r="A624" s="28" t="s">
        <v>24</v>
      </c>
      <c r="B624" s="41">
        <v>267.50423232000003</v>
      </c>
      <c r="C624" s="41">
        <v>0</v>
      </c>
      <c r="D624" s="41">
        <v>62.259367680000011</v>
      </c>
      <c r="E624" s="41">
        <v>0</v>
      </c>
      <c r="F624" s="457"/>
      <c r="G624" s="41">
        <v>0</v>
      </c>
      <c r="H624" s="42">
        <v>0</v>
      </c>
      <c r="I624" s="43">
        <f t="shared" si="84"/>
        <v>329.76360000000005</v>
      </c>
    </row>
    <row r="625" spans="1:9" ht="15.75" thickBot="1">
      <c r="A625" s="30" t="s">
        <v>25</v>
      </c>
      <c r="B625" s="44">
        <v>944.13939922179418</v>
      </c>
      <c r="C625" s="44">
        <v>0</v>
      </c>
      <c r="D625" s="44">
        <v>1072.4690263004845</v>
      </c>
      <c r="E625" s="44">
        <v>1725.4829684540437</v>
      </c>
      <c r="F625" s="458"/>
      <c r="G625" s="44">
        <v>451.91220602367815</v>
      </c>
      <c r="H625" s="45">
        <v>0</v>
      </c>
      <c r="I625" s="40">
        <f t="shared" si="84"/>
        <v>4194.0036</v>
      </c>
    </row>
    <row r="626" spans="1:9" ht="15">
      <c r="A626" s="31" t="s">
        <v>26</v>
      </c>
      <c r="B626" s="46">
        <f>SUM(B605:B625)</f>
        <v>14537.088990926299</v>
      </c>
      <c r="C626" s="46">
        <f t="shared" ref="C626:I626" si="85">SUM(C605:C625)</f>
        <v>0</v>
      </c>
      <c r="D626" s="46">
        <f t="shared" si="85"/>
        <v>2537.7634549315098</v>
      </c>
      <c r="E626" s="46">
        <f t="shared" si="85"/>
        <v>1725.4829684540437</v>
      </c>
      <c r="F626" s="46">
        <f t="shared" si="85"/>
        <v>0</v>
      </c>
      <c r="G626" s="46">
        <f t="shared" si="85"/>
        <v>451.91220602367815</v>
      </c>
      <c r="H626" s="47">
        <f t="shared" si="85"/>
        <v>0</v>
      </c>
      <c r="I626" s="48">
        <f t="shared" si="85"/>
        <v>19252.247620335525</v>
      </c>
    </row>
    <row r="627" spans="1:9" ht="15" thickBot="1">
      <c r="A627" s="32" t="s">
        <v>83</v>
      </c>
      <c r="B627" s="49">
        <f>B626/$I626</f>
        <v>0.75508529069464303</v>
      </c>
      <c r="C627" s="49">
        <f t="shared" ref="C627:I627" si="86">C626/$I626</f>
        <v>0</v>
      </c>
      <c r="D627" s="49">
        <f t="shared" si="86"/>
        <v>0.13181647696297821</v>
      </c>
      <c r="E627" s="49">
        <f t="shared" si="86"/>
        <v>8.9625014309055104E-2</v>
      </c>
      <c r="F627" s="49">
        <f t="shared" si="86"/>
        <v>0</v>
      </c>
      <c r="G627" s="49">
        <f t="shared" si="86"/>
        <v>2.3473218033323959E-2</v>
      </c>
      <c r="H627" s="49">
        <f t="shared" si="86"/>
        <v>0</v>
      </c>
      <c r="I627" s="50">
        <f t="shared" si="86"/>
        <v>1</v>
      </c>
    </row>
    <row r="628" spans="1:9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9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9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9" ht="15">
      <c r="A631" s="27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9" ht="15">
      <c r="A632" s="28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7">SUM(B632:H632)</f>
        <v>0</v>
      </c>
    </row>
    <row r="633" spans="1:9" ht="15">
      <c r="A633" s="29" t="s">
        <v>9</v>
      </c>
      <c r="B633" s="44">
        <v>10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7"/>
        <v>10</v>
      </c>
    </row>
    <row r="634" spans="1:9" ht="15">
      <c r="A634" s="28" t="s">
        <v>10</v>
      </c>
      <c r="B634" s="41">
        <v>9.9680678385445258</v>
      </c>
      <c r="C634" s="41">
        <v>0</v>
      </c>
      <c r="D634" s="41">
        <v>3.1932161455474194E-2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7"/>
        <v>10</v>
      </c>
    </row>
    <row r="635" spans="1:9" ht="15">
      <c r="A635" s="29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7"/>
        <v>0</v>
      </c>
    </row>
    <row r="636" spans="1:9" ht="15">
      <c r="A636" s="28" t="s">
        <v>12</v>
      </c>
      <c r="B636" s="41">
        <v>0</v>
      </c>
      <c r="C636" s="41">
        <v>0</v>
      </c>
      <c r="D636" s="41">
        <v>0</v>
      </c>
      <c r="E636" s="41">
        <v>23.368701344230924</v>
      </c>
      <c r="F636" s="41">
        <v>0</v>
      </c>
      <c r="G636" s="41">
        <v>0</v>
      </c>
      <c r="H636" s="42">
        <v>0</v>
      </c>
      <c r="I636" s="43">
        <f t="shared" si="87"/>
        <v>23.368701344230924</v>
      </c>
    </row>
    <row r="637" spans="1:9" ht="15">
      <c r="A637" s="29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87"/>
        <v>0</v>
      </c>
    </row>
    <row r="638" spans="1:9" ht="15">
      <c r="A638" s="28" t="s">
        <v>14</v>
      </c>
      <c r="B638" s="41">
        <v>0</v>
      </c>
      <c r="C638" s="41">
        <v>0.31599104206271128</v>
      </c>
      <c r="D638" s="41">
        <v>0</v>
      </c>
      <c r="E638" s="41">
        <v>15.336834008924384</v>
      </c>
      <c r="F638" s="41">
        <v>605.69420604237598</v>
      </c>
      <c r="G638" s="41">
        <v>0</v>
      </c>
      <c r="H638" s="42">
        <v>0</v>
      </c>
      <c r="I638" s="43">
        <f t="shared" si="87"/>
        <v>621.34703109336306</v>
      </c>
    </row>
    <row r="639" spans="1:9" ht="15">
      <c r="A639" s="29" t="s">
        <v>15</v>
      </c>
      <c r="B639" s="44">
        <v>5.7625518456831566</v>
      </c>
      <c r="C639" s="44">
        <v>0.13004815431684394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7"/>
        <v>5.8926000000000007</v>
      </c>
    </row>
    <row r="640" spans="1:9" ht="15">
      <c r="A640" s="28" t="s">
        <v>16</v>
      </c>
      <c r="B640" s="41">
        <v>212.59035388682364</v>
      </c>
      <c r="C640" s="41">
        <v>0.91882883418909278</v>
      </c>
      <c r="D640" s="41">
        <v>17.13047327898731</v>
      </c>
      <c r="E640" s="41">
        <v>0</v>
      </c>
      <c r="F640" s="41">
        <v>0</v>
      </c>
      <c r="G640" s="41">
        <v>0</v>
      </c>
      <c r="H640" s="42">
        <v>0</v>
      </c>
      <c r="I640" s="43">
        <f t="shared" si="87"/>
        <v>230.63965600000006</v>
      </c>
    </row>
    <row r="641" spans="1:9" ht="15">
      <c r="A641" s="29" t="s">
        <v>17</v>
      </c>
      <c r="B641" s="44">
        <v>4.8341932669087218</v>
      </c>
      <c r="C641" s="44">
        <v>0</v>
      </c>
      <c r="D641" s="44">
        <v>2.3403450175421794E-2</v>
      </c>
      <c r="E641" s="44">
        <v>0.14240328291585658</v>
      </c>
      <c r="F641" s="44">
        <v>0</v>
      </c>
      <c r="G641" s="44">
        <v>0</v>
      </c>
      <c r="H641" s="45">
        <v>0</v>
      </c>
      <c r="I641" s="40">
        <f t="shared" si="87"/>
        <v>5</v>
      </c>
    </row>
    <row r="642" spans="1:9" ht="15">
      <c r="A642" s="28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87"/>
        <v>0</v>
      </c>
    </row>
    <row r="643" spans="1:9" ht="15">
      <c r="A643" s="29" t="s">
        <v>139</v>
      </c>
      <c r="B643" s="44">
        <v>3.1784972450608904</v>
      </c>
      <c r="C643" s="44">
        <v>0</v>
      </c>
      <c r="D643" s="44">
        <v>0.8215027549391094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7"/>
        <v>4</v>
      </c>
    </row>
    <row r="644" spans="1:9" ht="15">
      <c r="A644" s="28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7"/>
        <v>0</v>
      </c>
    </row>
    <row r="645" spans="1:9" ht="15">
      <c r="A645" s="29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 t="shared" si="87"/>
        <v>0</v>
      </c>
    </row>
    <row r="646" spans="1:9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7"/>
        <v>0</v>
      </c>
    </row>
    <row r="647" spans="1:9" ht="15">
      <c r="A647" s="30" t="s">
        <v>56</v>
      </c>
      <c r="B647" s="44">
        <v>188.88908534744951</v>
      </c>
      <c r="C647" s="44">
        <v>8.5560344821020813</v>
      </c>
      <c r="D647" s="44">
        <v>107.55488017044843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7"/>
        <v>305</v>
      </c>
    </row>
    <row r="648" spans="1:9" ht="15">
      <c r="A648" s="28" t="s">
        <v>22</v>
      </c>
      <c r="B648" s="41">
        <v>28.300627568379831</v>
      </c>
      <c r="C648" s="41">
        <v>0</v>
      </c>
      <c r="D648" s="41">
        <v>0</v>
      </c>
      <c r="E648" s="41">
        <v>0</v>
      </c>
      <c r="F648" s="41">
        <v>0.74228996407587666</v>
      </c>
      <c r="G648" s="41">
        <v>0</v>
      </c>
      <c r="H648" s="42">
        <v>0</v>
      </c>
      <c r="I648" s="43">
        <f t="shared" si="87"/>
        <v>29.042917532455707</v>
      </c>
    </row>
    <row r="649" spans="1:9" ht="15">
      <c r="A649" s="30" t="s">
        <v>23</v>
      </c>
      <c r="B649" s="44">
        <v>2.5276842889804194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87"/>
        <v>2.5276842889804194</v>
      </c>
    </row>
    <row r="650" spans="1:9" ht="15">
      <c r="A650" s="28" t="s">
        <v>24</v>
      </c>
      <c r="B650" s="41">
        <v>4.6188000000000002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87"/>
        <v>4.6188000000000002</v>
      </c>
    </row>
    <row r="651" spans="1:9" ht="15.75" thickBot="1">
      <c r="A651" s="30" t="s">
        <v>25</v>
      </c>
      <c r="B651" s="44">
        <v>88.784273105032753</v>
      </c>
      <c r="C651" s="44">
        <v>0.11535948960923802</v>
      </c>
      <c r="D651" s="44">
        <v>1.836440648239684</v>
      </c>
      <c r="E651" s="44">
        <v>147.53166119861245</v>
      </c>
      <c r="F651" s="44">
        <v>0</v>
      </c>
      <c r="G651" s="44">
        <v>49.750664179055391</v>
      </c>
      <c r="H651" s="45">
        <v>0.69800137945051144</v>
      </c>
      <c r="I651" s="40">
        <f t="shared" si="87"/>
        <v>288.71640000000002</v>
      </c>
    </row>
    <row r="652" spans="1:9" ht="15">
      <c r="A652" s="31" t="s">
        <v>26</v>
      </c>
      <c r="B652" s="46">
        <f>SUM(B631:B651)</f>
        <v>559.45413439286347</v>
      </c>
      <c r="C652" s="46">
        <f t="shared" ref="C652:I652" si="88">SUM(C631:C651)</f>
        <v>10.036262002279967</v>
      </c>
      <c r="D652" s="46">
        <f t="shared" si="88"/>
        <v>127.39863246424544</v>
      </c>
      <c r="E652" s="46">
        <f t="shared" si="88"/>
        <v>186.37959983468363</v>
      </c>
      <c r="F652" s="46">
        <f t="shared" si="88"/>
        <v>606.43649600645188</v>
      </c>
      <c r="G652" s="46">
        <f t="shared" si="88"/>
        <v>49.750664179055391</v>
      </c>
      <c r="H652" s="47">
        <f t="shared" si="88"/>
        <v>0.69800137945051144</v>
      </c>
      <c r="I652" s="48">
        <f t="shared" si="88"/>
        <v>1540.1537902590301</v>
      </c>
    </row>
    <row r="653" spans="1:9" ht="15" thickBot="1">
      <c r="A653" s="32" t="s">
        <v>83</v>
      </c>
      <c r="B653" s="55">
        <f>B652/$I652</f>
        <v>0.36324563035927204</v>
      </c>
      <c r="C653" s="55">
        <f t="shared" ref="C653:I653" si="89">C652/$I652</f>
        <v>6.516402495488469E-3</v>
      </c>
      <c r="D653" s="55">
        <f t="shared" si="89"/>
        <v>8.2718124170456347E-2</v>
      </c>
      <c r="E653" s="55">
        <f t="shared" si="89"/>
        <v>0.12101362929694019</v>
      </c>
      <c r="F653" s="55">
        <f t="shared" si="89"/>
        <v>0.39375061103765396</v>
      </c>
      <c r="G653" s="55">
        <f t="shared" si="89"/>
        <v>3.2302400249710192E-2</v>
      </c>
      <c r="H653" s="55">
        <f t="shared" si="89"/>
        <v>4.5320239047888744E-4</v>
      </c>
      <c r="I653" s="56">
        <f t="shared" si="89"/>
        <v>1</v>
      </c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1" customWidth="1"/>
    <col min="2" max="9" width="15.625" style="1" customWidth="1"/>
    <col min="10" max="10" width="36.625" style="5" customWidth="1"/>
    <col min="11" max="19" width="15.625" style="1" customWidth="1"/>
    <col min="20" max="20" width="36.625" style="1" customWidth="1"/>
    <col min="21" max="34" width="14.625" style="1" customWidth="1"/>
    <col min="35" max="16384" width="11" style="1"/>
  </cols>
  <sheetData>
    <row r="1" spans="1:10" s="5" customFormat="1" ht="15" customHeight="1" thickTop="1">
      <c r="A1" s="417" t="s">
        <v>113</v>
      </c>
      <c r="B1" s="418"/>
      <c r="C1" s="418"/>
      <c r="D1" s="418"/>
      <c r="E1" s="418"/>
      <c r="F1" s="418"/>
      <c r="G1" s="418"/>
      <c r="H1" s="418"/>
      <c r="I1" s="419"/>
    </row>
    <row r="2" spans="1:10" s="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</row>
    <row r="3" spans="1:10" s="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</row>
    <row r="4" spans="1:10" s="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</row>
    <row r="5" spans="1:10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22"/>
    </row>
    <row r="6" spans="1:10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0" ht="13.5" customHeight="1">
      <c r="A7" s="27" t="s">
        <v>7</v>
      </c>
      <c r="B7" s="38">
        <f>B33+B85</f>
        <v>91.363586176888248</v>
      </c>
      <c r="C7" s="38">
        <f t="shared" ref="C7:E7" si="0">C33+C85</f>
        <v>0</v>
      </c>
      <c r="D7" s="38">
        <f t="shared" si="0"/>
        <v>9.6364138231117487</v>
      </c>
      <c r="E7" s="38">
        <f t="shared" si="0"/>
        <v>0</v>
      </c>
      <c r="F7" s="38">
        <f>F59+F85</f>
        <v>3</v>
      </c>
      <c r="G7" s="38">
        <f t="shared" ref="G7:H22" si="1">G33+G85</f>
        <v>0</v>
      </c>
      <c r="H7" s="39">
        <f t="shared" si="1"/>
        <v>0</v>
      </c>
      <c r="I7" s="40">
        <f>SUM(B7:H7)</f>
        <v>104</v>
      </c>
      <c r="J7" s="33">
        <v>0</v>
      </c>
    </row>
    <row r="8" spans="1:10" ht="13.5" customHeight="1">
      <c r="A8" s="28" t="s">
        <v>8</v>
      </c>
      <c r="B8" s="41">
        <f t="shared" ref="B8:E23" si="2">B34+B86</f>
        <v>21.337708308158199</v>
      </c>
      <c r="C8" s="41">
        <f t="shared" si="2"/>
        <v>0</v>
      </c>
      <c r="D8" s="41">
        <f t="shared" si="2"/>
        <v>11.662291691841801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33</v>
      </c>
      <c r="J8" s="33">
        <v>0</v>
      </c>
    </row>
    <row r="9" spans="1:10" ht="13.5" customHeight="1">
      <c r="A9" s="29" t="s">
        <v>9</v>
      </c>
      <c r="B9" s="44">
        <f t="shared" si="2"/>
        <v>261.43605347742152</v>
      </c>
      <c r="C9" s="44">
        <f t="shared" si="2"/>
        <v>0</v>
      </c>
      <c r="D9" s="44">
        <f t="shared" si="2"/>
        <v>20.563946522578455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282</v>
      </c>
      <c r="J9" s="33">
        <v>0</v>
      </c>
    </row>
    <row r="10" spans="1:10" ht="13.5" customHeight="1">
      <c r="A10" s="28" t="s">
        <v>10</v>
      </c>
      <c r="B10" s="41">
        <f t="shared" si="2"/>
        <v>507.15820289851871</v>
      </c>
      <c r="C10" s="41">
        <f t="shared" si="2"/>
        <v>0</v>
      </c>
      <c r="D10" s="41">
        <f t="shared" si="2"/>
        <v>509.84179710148123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1017</v>
      </c>
      <c r="J10" s="33">
        <v>0</v>
      </c>
    </row>
    <row r="11" spans="1:10" ht="13.5" customHeight="1">
      <c r="A11" s="29" t="s">
        <v>11</v>
      </c>
      <c r="B11" s="44">
        <f t="shared" si="2"/>
        <v>0</v>
      </c>
      <c r="C11" s="44">
        <f t="shared" si="2"/>
        <v>0</v>
      </c>
      <c r="D11" s="44">
        <f t="shared" si="2"/>
        <v>0</v>
      </c>
      <c r="E11" s="44">
        <f t="shared" si="2"/>
        <v>0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0</v>
      </c>
      <c r="J11" s="33">
        <v>0</v>
      </c>
    </row>
    <row r="12" spans="1:10" ht="13.5" customHeight="1">
      <c r="A12" s="28" t="s">
        <v>12</v>
      </c>
      <c r="B12" s="41">
        <f t="shared" si="2"/>
        <v>3.4521172893158497E-3</v>
      </c>
      <c r="C12" s="41">
        <f t="shared" si="2"/>
        <v>1.1208849823917434E-3</v>
      </c>
      <c r="D12" s="41">
        <f t="shared" si="2"/>
        <v>5.227826687811947E-2</v>
      </c>
      <c r="E12" s="41">
        <f t="shared" si="2"/>
        <v>9.2401948794657898</v>
      </c>
      <c r="F12" s="41">
        <f t="shared" si="3"/>
        <v>7685.1847932923583</v>
      </c>
      <c r="G12" s="41">
        <f t="shared" si="1"/>
        <v>0</v>
      </c>
      <c r="H12" s="42">
        <f t="shared" si="1"/>
        <v>0</v>
      </c>
      <c r="I12" s="43">
        <f t="shared" si="4"/>
        <v>7694.481839440974</v>
      </c>
      <c r="J12" s="33">
        <v>0</v>
      </c>
    </row>
    <row r="13" spans="1:10" ht="13.5" customHeight="1">
      <c r="A13" s="29" t="s">
        <v>13</v>
      </c>
      <c r="B13" s="44">
        <f t="shared" si="2"/>
        <v>0</v>
      </c>
      <c r="C13" s="44">
        <f t="shared" si="2"/>
        <v>0</v>
      </c>
      <c r="D13" s="44">
        <f t="shared" si="2"/>
        <v>0</v>
      </c>
      <c r="E13" s="44">
        <f t="shared" si="2"/>
        <v>11</v>
      </c>
      <c r="F13" s="44">
        <f t="shared" si="3"/>
        <v>943</v>
      </c>
      <c r="G13" s="44">
        <f t="shared" si="1"/>
        <v>0</v>
      </c>
      <c r="H13" s="45">
        <f t="shared" si="1"/>
        <v>0</v>
      </c>
      <c r="I13" s="40">
        <f t="shared" si="4"/>
        <v>954</v>
      </c>
      <c r="J13" s="33">
        <v>0</v>
      </c>
    </row>
    <row r="14" spans="1:10" ht="13.5" customHeight="1">
      <c r="A14" s="28" t="s">
        <v>14</v>
      </c>
      <c r="B14" s="41">
        <f t="shared" si="2"/>
        <v>2.1292692116440326E-3</v>
      </c>
      <c r="C14" s="41">
        <f t="shared" si="2"/>
        <v>0.47816473830962136</v>
      </c>
      <c r="D14" s="41">
        <f t="shared" si="2"/>
        <v>2.1083060006208276</v>
      </c>
      <c r="E14" s="41">
        <f t="shared" si="2"/>
        <v>488.9187786563478</v>
      </c>
      <c r="F14" s="41">
        <f t="shared" si="3"/>
        <v>8963.7416526688012</v>
      </c>
      <c r="G14" s="41">
        <f t="shared" si="1"/>
        <v>0</v>
      </c>
      <c r="H14" s="42">
        <f t="shared" si="1"/>
        <v>0</v>
      </c>
      <c r="I14" s="43">
        <f t="shared" si="4"/>
        <v>9455.249031333291</v>
      </c>
      <c r="J14" s="33">
        <v>0</v>
      </c>
    </row>
    <row r="15" spans="1:10" ht="13.5" customHeight="1">
      <c r="A15" s="29" t="s">
        <v>15</v>
      </c>
      <c r="B15" s="44">
        <f t="shared" si="2"/>
        <v>6336.3512705934027</v>
      </c>
      <c r="C15" s="44">
        <f t="shared" si="2"/>
        <v>7.1506704012269529</v>
      </c>
      <c r="D15" s="44">
        <f t="shared" si="2"/>
        <v>475.49786995211656</v>
      </c>
      <c r="E15" s="44">
        <f t="shared" si="2"/>
        <v>1.890532544378699E-4</v>
      </c>
      <c r="F15" s="44">
        <f t="shared" si="3"/>
        <v>0</v>
      </c>
      <c r="G15" s="44">
        <f t="shared" si="1"/>
        <v>0</v>
      </c>
      <c r="H15" s="45">
        <f t="shared" si="1"/>
        <v>0</v>
      </c>
      <c r="I15" s="40">
        <f t="shared" si="4"/>
        <v>6819.0000000000009</v>
      </c>
      <c r="J15" s="33">
        <v>0</v>
      </c>
    </row>
    <row r="16" spans="1:10" ht="13.5" customHeight="1">
      <c r="A16" s="28" t="s">
        <v>16</v>
      </c>
      <c r="B16" s="41">
        <f t="shared" si="2"/>
        <v>2041.8200808866645</v>
      </c>
      <c r="C16" s="41">
        <f t="shared" si="2"/>
        <v>1077.2535664835189</v>
      </c>
      <c r="D16" s="41">
        <f t="shared" si="2"/>
        <v>2544.7905709946908</v>
      </c>
      <c r="E16" s="41">
        <f t="shared" si="2"/>
        <v>42.135781635124943</v>
      </c>
      <c r="F16" s="41">
        <f t="shared" si="3"/>
        <v>0</v>
      </c>
      <c r="G16" s="41">
        <f t="shared" si="1"/>
        <v>0</v>
      </c>
      <c r="H16" s="42">
        <f t="shared" si="1"/>
        <v>0</v>
      </c>
      <c r="I16" s="43">
        <f t="shared" si="4"/>
        <v>5705.9999999999991</v>
      </c>
      <c r="J16" s="33">
        <v>0</v>
      </c>
    </row>
    <row r="17" spans="1:20" ht="13.5" customHeight="1">
      <c r="A17" s="29" t="s">
        <v>17</v>
      </c>
      <c r="B17" s="44">
        <f t="shared" si="2"/>
        <v>406.68436725623627</v>
      </c>
      <c r="C17" s="44">
        <f t="shared" si="2"/>
        <v>8.4236003018396826</v>
      </c>
      <c r="D17" s="44">
        <f t="shared" si="2"/>
        <v>218.38119017180782</v>
      </c>
      <c r="E17" s="44">
        <f t="shared" si="2"/>
        <v>7.5108422701162123</v>
      </c>
      <c r="F17" s="44">
        <f t="shared" si="3"/>
        <v>24.580625646395944</v>
      </c>
      <c r="G17" s="44">
        <f t="shared" si="1"/>
        <v>0</v>
      </c>
      <c r="H17" s="45">
        <f t="shared" si="1"/>
        <v>0</v>
      </c>
      <c r="I17" s="40">
        <f t="shared" si="4"/>
        <v>665.5806256463959</v>
      </c>
      <c r="J17" s="33">
        <v>0</v>
      </c>
    </row>
    <row r="18" spans="1:20" ht="13.5" customHeight="1">
      <c r="A18" s="28" t="s">
        <v>18</v>
      </c>
      <c r="B18" s="41">
        <f t="shared" si="2"/>
        <v>0</v>
      </c>
      <c r="C18" s="41">
        <f t="shared" si="2"/>
        <v>0</v>
      </c>
      <c r="D18" s="41">
        <f t="shared" si="2"/>
        <v>12</v>
      </c>
      <c r="E18" s="41">
        <f t="shared" si="2"/>
        <v>0</v>
      </c>
      <c r="F18" s="41">
        <f t="shared" si="3"/>
        <v>0</v>
      </c>
      <c r="G18" s="41">
        <f t="shared" si="1"/>
        <v>0</v>
      </c>
      <c r="H18" s="42">
        <f t="shared" si="1"/>
        <v>0</v>
      </c>
      <c r="I18" s="43">
        <f t="shared" si="4"/>
        <v>12</v>
      </c>
      <c r="J18" s="33">
        <v>0</v>
      </c>
    </row>
    <row r="19" spans="1:20" ht="13.5" customHeight="1">
      <c r="A19" s="29" t="s">
        <v>139</v>
      </c>
      <c r="B19" s="44">
        <f t="shared" si="2"/>
        <v>1651.0539626077073</v>
      </c>
      <c r="C19" s="44">
        <f t="shared" si="2"/>
        <v>1122.2107113328966</v>
      </c>
      <c r="D19" s="44">
        <f t="shared" si="2"/>
        <v>1224.8926787228597</v>
      </c>
      <c r="E19" s="44">
        <f t="shared" si="2"/>
        <v>94.71656241651192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4092.8739150799752</v>
      </c>
      <c r="J19" s="33">
        <v>0</v>
      </c>
    </row>
    <row r="20" spans="1:20" ht="13.5" customHeight="1">
      <c r="A20" s="28" t="s">
        <v>19</v>
      </c>
      <c r="B20" s="41">
        <f t="shared" si="2"/>
        <v>0</v>
      </c>
      <c r="C20" s="41">
        <f t="shared" si="2"/>
        <v>0</v>
      </c>
      <c r="D20" s="41">
        <f t="shared" si="2"/>
        <v>0</v>
      </c>
      <c r="E20" s="41">
        <f t="shared" si="2"/>
        <v>0</v>
      </c>
      <c r="F20" s="41">
        <f t="shared" si="3"/>
        <v>0</v>
      </c>
      <c r="G20" s="41">
        <f t="shared" si="1"/>
        <v>0</v>
      </c>
      <c r="H20" s="42">
        <f t="shared" si="1"/>
        <v>0</v>
      </c>
      <c r="I20" s="43">
        <f t="shared" si="4"/>
        <v>0</v>
      </c>
      <c r="J20" s="33">
        <v>0</v>
      </c>
    </row>
    <row r="21" spans="1:20" ht="13.5" customHeight="1">
      <c r="A21" s="29" t="s">
        <v>20</v>
      </c>
      <c r="B21" s="44">
        <f t="shared" si="2"/>
        <v>0</v>
      </c>
      <c r="C21" s="44">
        <f t="shared" si="2"/>
        <v>0</v>
      </c>
      <c r="D21" s="44">
        <f t="shared" si="2"/>
        <v>0</v>
      </c>
      <c r="E21" s="44">
        <f t="shared" si="2"/>
        <v>0</v>
      </c>
      <c r="F21" s="44">
        <f t="shared" si="3"/>
        <v>0</v>
      </c>
      <c r="G21" s="44">
        <f t="shared" si="1"/>
        <v>0</v>
      </c>
      <c r="H21" s="45">
        <f t="shared" si="1"/>
        <v>0</v>
      </c>
      <c r="I21" s="40">
        <f t="shared" si="4"/>
        <v>0</v>
      </c>
      <c r="J21" s="33">
        <v>0</v>
      </c>
    </row>
    <row r="22" spans="1:20" ht="13.5" customHeight="1">
      <c r="A22" s="28" t="s">
        <v>21</v>
      </c>
      <c r="B22" s="41">
        <f t="shared" si="2"/>
        <v>62.763431441368382</v>
      </c>
      <c r="C22" s="41">
        <f t="shared" si="2"/>
        <v>6.8108846112885404</v>
      </c>
      <c r="D22" s="41">
        <f t="shared" si="2"/>
        <v>5.4256839473430674</v>
      </c>
      <c r="E22" s="41">
        <f t="shared" si="2"/>
        <v>0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75</v>
      </c>
      <c r="J22" s="33">
        <v>0</v>
      </c>
    </row>
    <row r="23" spans="1:20" ht="13.5" customHeight="1">
      <c r="A23" s="30" t="s">
        <v>56</v>
      </c>
      <c r="B23" s="44">
        <f t="shared" si="2"/>
        <v>4309.8236900826087</v>
      </c>
      <c r="C23" s="44">
        <f t="shared" si="2"/>
        <v>10.023089006207968</v>
      </c>
      <c r="D23" s="44">
        <f t="shared" si="2"/>
        <v>553.14976762147114</v>
      </c>
      <c r="E23" s="44">
        <f t="shared" si="2"/>
        <v>3.4532897128316982E-3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4873</v>
      </c>
      <c r="J23" s="33">
        <v>0</v>
      </c>
    </row>
    <row r="24" spans="1:20" ht="13.5" customHeight="1">
      <c r="A24" s="28" t="s">
        <v>22</v>
      </c>
      <c r="B24" s="41">
        <f t="shared" ref="B24:E27" si="6">B50+B102</f>
        <v>169.17544672154082</v>
      </c>
      <c r="C24" s="41">
        <f t="shared" si="6"/>
        <v>37.7682295965663</v>
      </c>
      <c r="D24" s="41">
        <f t="shared" si="6"/>
        <v>31.958247164712802</v>
      </c>
      <c r="E24" s="41">
        <f t="shared" si="6"/>
        <v>0</v>
      </c>
      <c r="F24" s="41">
        <f t="shared" si="3"/>
        <v>21.228666381955989</v>
      </c>
      <c r="G24" s="41">
        <f t="shared" si="5"/>
        <v>0</v>
      </c>
      <c r="H24" s="42">
        <f t="shared" si="5"/>
        <v>0</v>
      </c>
      <c r="I24" s="43">
        <f t="shared" si="4"/>
        <v>260.13058986477591</v>
      </c>
      <c r="J24" s="33">
        <v>0</v>
      </c>
    </row>
    <row r="25" spans="1:20" ht="13.5" customHeight="1">
      <c r="A25" s="30" t="s">
        <v>23</v>
      </c>
      <c r="B25" s="44">
        <f t="shared" si="6"/>
        <v>167.98473686523545</v>
      </c>
      <c r="C25" s="44">
        <f t="shared" si="6"/>
        <v>0</v>
      </c>
      <c r="D25" s="44">
        <f t="shared" si="6"/>
        <v>121.53998704010081</v>
      </c>
      <c r="E25" s="44">
        <f t="shared" si="6"/>
        <v>0</v>
      </c>
      <c r="F25" s="44">
        <f t="shared" si="3"/>
        <v>0</v>
      </c>
      <c r="G25" s="44">
        <f t="shared" si="5"/>
        <v>0</v>
      </c>
      <c r="H25" s="45">
        <f t="shared" si="5"/>
        <v>0</v>
      </c>
      <c r="I25" s="40">
        <f t="shared" si="4"/>
        <v>289.52472390533626</v>
      </c>
      <c r="J25" s="33">
        <v>0</v>
      </c>
    </row>
    <row r="26" spans="1:20" ht="13.5" customHeight="1">
      <c r="A26" s="28" t="s">
        <v>24</v>
      </c>
      <c r="B26" s="41">
        <f t="shared" si="6"/>
        <v>598.52209011274613</v>
      </c>
      <c r="C26" s="41">
        <f t="shared" si="6"/>
        <v>3.1438689343341348</v>
      </c>
      <c r="D26" s="41">
        <f t="shared" si="6"/>
        <v>59.888040952919845</v>
      </c>
      <c r="E26" s="41">
        <f t="shared" si="6"/>
        <v>0</v>
      </c>
      <c r="F26" s="41">
        <f t="shared" si="3"/>
        <v>0</v>
      </c>
      <c r="G26" s="41">
        <f t="shared" si="5"/>
        <v>0</v>
      </c>
      <c r="H26" s="42">
        <f t="shared" si="5"/>
        <v>0</v>
      </c>
      <c r="I26" s="43">
        <f t="shared" si="4"/>
        <v>661.55400000000009</v>
      </c>
      <c r="J26" s="33">
        <v>0</v>
      </c>
    </row>
    <row r="27" spans="1:20" ht="13.5" customHeight="1" thickBot="1">
      <c r="A27" s="30" t="s">
        <v>25</v>
      </c>
      <c r="B27" s="44">
        <f t="shared" si="6"/>
        <v>2099.0242912545486</v>
      </c>
      <c r="C27" s="44">
        <f t="shared" si="6"/>
        <v>16.94593370520607</v>
      </c>
      <c r="D27" s="44">
        <f t="shared" si="6"/>
        <v>4210.2030665641742</v>
      </c>
      <c r="E27" s="44">
        <f t="shared" si="6"/>
        <v>5559.9091594098099</v>
      </c>
      <c r="F27" s="44">
        <f t="shared" si="3"/>
        <v>1592.6687999999999</v>
      </c>
      <c r="G27" s="44">
        <f t="shared" si="5"/>
        <v>2362.4144041816644</v>
      </c>
      <c r="H27" s="45">
        <f t="shared" si="5"/>
        <v>189.4795448845972</v>
      </c>
      <c r="I27" s="40">
        <f t="shared" si="4"/>
        <v>16030.645200000003</v>
      </c>
      <c r="J27" s="33">
        <v>0</v>
      </c>
    </row>
    <row r="28" spans="1:20" ht="13.5" customHeight="1">
      <c r="A28" s="31" t="s">
        <v>26</v>
      </c>
      <c r="B28" s="46">
        <f>SUM(B7:B27)</f>
        <v>18724.504500069546</v>
      </c>
      <c r="C28" s="46">
        <f t="shared" ref="C28:I28" si="7">SUM(C7:C27)</f>
        <v>2290.2098399963779</v>
      </c>
      <c r="D28" s="46">
        <f t="shared" si="7"/>
        <v>10011.592136538708</v>
      </c>
      <c r="E28" s="46">
        <f t="shared" si="7"/>
        <v>6213.4349616103436</v>
      </c>
      <c r="F28" s="46">
        <f t="shared" si="7"/>
        <v>19233.404537989511</v>
      </c>
      <c r="G28" s="46">
        <f t="shared" si="7"/>
        <v>2362.4144041816644</v>
      </c>
      <c r="H28" s="47">
        <f t="shared" si="7"/>
        <v>189.4795448845972</v>
      </c>
      <c r="I28" s="48">
        <f t="shared" si="7"/>
        <v>59025.039925270743</v>
      </c>
      <c r="J28" s="33">
        <v>0</v>
      </c>
    </row>
    <row r="29" spans="1:20" s="8" customFormat="1" ht="13.5" customHeight="1" thickBot="1">
      <c r="A29" s="32" t="s">
        <v>83</v>
      </c>
      <c r="B29" s="49">
        <f>B28/$I28</f>
        <v>0.31722984895522133</v>
      </c>
      <c r="C29" s="49">
        <f t="shared" ref="C29:I29" si="8">C28/$I28</f>
        <v>3.8800648722913555E-2</v>
      </c>
      <c r="D29" s="49">
        <f t="shared" si="8"/>
        <v>0.16961601634177609</v>
      </c>
      <c r="E29" s="49">
        <f t="shared" si="8"/>
        <v>0.10526778074994828</v>
      </c>
      <c r="F29" s="49">
        <f t="shared" si="8"/>
        <v>0.32585161420204306</v>
      </c>
      <c r="G29" s="49">
        <f t="shared" si="8"/>
        <v>4.0023935725797447E-2</v>
      </c>
      <c r="H29" s="49">
        <f t="shared" si="8"/>
        <v>3.2101553023003411E-3</v>
      </c>
      <c r="I29" s="50">
        <f t="shared" si="8"/>
        <v>1</v>
      </c>
    </row>
    <row r="30" spans="1:20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3"/>
    </row>
    <row r="32" spans="1:20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0" ht="13.5" customHeight="1">
      <c r="A33" s="27" t="s">
        <v>7</v>
      </c>
      <c r="B33" s="38">
        <f>B111+B137+B163+B189+B215+B241+B267+B293+B319+B345+B371+B397+B423</f>
        <v>0</v>
      </c>
      <c r="C33" s="38">
        <f t="shared" ref="C33:E33" si="9">C111+C137+C163+C189+C215+C241+C267+C293+C319+C345+C371+C397+C423</f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J33" s="33">
        <v>0</v>
      </c>
    </row>
    <row r="34" spans="1:10" ht="13.5" customHeight="1">
      <c r="A34" s="28" t="s">
        <v>8</v>
      </c>
      <c r="B34" s="41">
        <f t="shared" ref="B34:E49" si="11">B112+B138+B164+B190+B216+B242+B268+B294+B320+B346+B372+B398+B424</f>
        <v>0</v>
      </c>
      <c r="C34" s="41">
        <f t="shared" si="11"/>
        <v>0</v>
      </c>
      <c r="D34" s="41">
        <f t="shared" si="11"/>
        <v>8</v>
      </c>
      <c r="E34" s="41">
        <f t="shared" si="11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2">SUM(B34:H34)</f>
        <v>8</v>
      </c>
      <c r="J34" s="33">
        <v>0</v>
      </c>
    </row>
    <row r="35" spans="1:10" ht="13.5" customHeight="1">
      <c r="A35" s="29" t="s">
        <v>9</v>
      </c>
      <c r="B35" s="44">
        <f t="shared" si="11"/>
        <v>0</v>
      </c>
      <c r="C35" s="44">
        <f t="shared" si="11"/>
        <v>0</v>
      </c>
      <c r="D35" s="44">
        <f t="shared" si="11"/>
        <v>0</v>
      </c>
      <c r="E35" s="44">
        <f t="shared" si="11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2"/>
        <v>0</v>
      </c>
      <c r="J35" s="33">
        <v>0</v>
      </c>
    </row>
    <row r="36" spans="1:10" ht="13.5" customHeight="1">
      <c r="A36" s="28" t="s">
        <v>10</v>
      </c>
      <c r="B36" s="41">
        <f t="shared" si="11"/>
        <v>1.3282761198175766E-3</v>
      </c>
      <c r="C36" s="41">
        <f t="shared" si="11"/>
        <v>0</v>
      </c>
      <c r="D36" s="41">
        <f t="shared" si="11"/>
        <v>477.99867172388019</v>
      </c>
      <c r="E36" s="41">
        <f t="shared" si="11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2"/>
        <v>478</v>
      </c>
      <c r="J36" s="33">
        <v>0</v>
      </c>
    </row>
    <row r="37" spans="1:10" ht="13.5" customHeight="1">
      <c r="A37" s="29" t="s">
        <v>11</v>
      </c>
      <c r="B37" s="44">
        <f t="shared" si="11"/>
        <v>0</v>
      </c>
      <c r="C37" s="44">
        <f t="shared" si="11"/>
        <v>0</v>
      </c>
      <c r="D37" s="44">
        <f t="shared" si="11"/>
        <v>0</v>
      </c>
      <c r="E37" s="44">
        <f t="shared" si="11"/>
        <v>0</v>
      </c>
      <c r="F37" s="457"/>
      <c r="G37" s="44">
        <f t="shared" si="10"/>
        <v>0</v>
      </c>
      <c r="H37" s="45">
        <f t="shared" si="10"/>
        <v>0</v>
      </c>
      <c r="I37" s="40">
        <f t="shared" si="12"/>
        <v>0</v>
      </c>
      <c r="J37" s="33">
        <v>0</v>
      </c>
    </row>
    <row r="38" spans="1:10" ht="13.5" customHeight="1">
      <c r="A38" s="28" t="s">
        <v>12</v>
      </c>
      <c r="B38" s="41">
        <f t="shared" si="11"/>
        <v>3.4521172893158497E-3</v>
      </c>
      <c r="C38" s="41">
        <f t="shared" si="11"/>
        <v>1.1208849823917434E-3</v>
      </c>
      <c r="D38" s="41">
        <f t="shared" si="11"/>
        <v>1.1208849823917434E-3</v>
      </c>
      <c r="E38" s="41">
        <f t="shared" si="11"/>
        <v>1.9570383751550953</v>
      </c>
      <c r="F38" s="457"/>
      <c r="G38" s="41">
        <f t="shared" si="10"/>
        <v>0</v>
      </c>
      <c r="H38" s="42">
        <f t="shared" si="10"/>
        <v>0</v>
      </c>
      <c r="I38" s="43">
        <f t="shared" si="12"/>
        <v>1.9627322624091945</v>
      </c>
      <c r="J38" s="33">
        <v>0</v>
      </c>
    </row>
    <row r="39" spans="1:10" ht="13.5" customHeight="1">
      <c r="A39" s="29" t="s">
        <v>13</v>
      </c>
      <c r="B39" s="44">
        <f t="shared" si="11"/>
        <v>0</v>
      </c>
      <c r="C39" s="44">
        <f t="shared" si="11"/>
        <v>0</v>
      </c>
      <c r="D39" s="44">
        <f t="shared" si="11"/>
        <v>0</v>
      </c>
      <c r="E39" s="44">
        <f t="shared" si="11"/>
        <v>0</v>
      </c>
      <c r="F39" s="457"/>
      <c r="G39" s="44">
        <f t="shared" si="10"/>
        <v>0</v>
      </c>
      <c r="H39" s="45">
        <f t="shared" si="10"/>
        <v>0</v>
      </c>
      <c r="I39" s="40">
        <f t="shared" si="12"/>
        <v>0</v>
      </c>
      <c r="J39" s="33">
        <v>0</v>
      </c>
    </row>
    <row r="40" spans="1:10" ht="13.5" customHeight="1">
      <c r="A40" s="28" t="s">
        <v>14</v>
      </c>
      <c r="B40" s="41">
        <f t="shared" si="11"/>
        <v>2.1292692116440326E-3</v>
      </c>
      <c r="C40" s="41">
        <f t="shared" si="11"/>
        <v>0.16524405146257559</v>
      </c>
      <c r="D40" s="41">
        <f t="shared" si="11"/>
        <v>1.9827641724307628</v>
      </c>
      <c r="E40" s="41">
        <f t="shared" si="11"/>
        <v>415.16762997831523</v>
      </c>
      <c r="F40" s="457"/>
      <c r="G40" s="41">
        <f t="shared" si="10"/>
        <v>0</v>
      </c>
      <c r="H40" s="42">
        <f t="shared" si="10"/>
        <v>0</v>
      </c>
      <c r="I40" s="43">
        <f t="shared" si="12"/>
        <v>417.31776747142021</v>
      </c>
      <c r="J40" s="33">
        <v>0</v>
      </c>
    </row>
    <row r="41" spans="1:10" ht="13.5" customHeight="1">
      <c r="A41" s="29" t="s">
        <v>15</v>
      </c>
      <c r="B41" s="44">
        <f t="shared" si="11"/>
        <v>7.5717447270841687</v>
      </c>
      <c r="C41" s="44">
        <f t="shared" si="11"/>
        <v>0.61937006614411849</v>
      </c>
      <c r="D41" s="44">
        <f t="shared" si="11"/>
        <v>3.2254961535172764</v>
      </c>
      <c r="E41" s="44">
        <f t="shared" si="11"/>
        <v>1.890532544378699E-4</v>
      </c>
      <c r="F41" s="457"/>
      <c r="G41" s="44">
        <f t="shared" si="10"/>
        <v>0</v>
      </c>
      <c r="H41" s="45">
        <f t="shared" si="10"/>
        <v>0</v>
      </c>
      <c r="I41" s="40">
        <f t="shared" si="12"/>
        <v>11.416800000000002</v>
      </c>
      <c r="J41" s="33">
        <v>0</v>
      </c>
    </row>
    <row r="42" spans="1:10" ht="13.5" customHeight="1">
      <c r="A42" s="28" t="s">
        <v>16</v>
      </c>
      <c r="B42" s="41">
        <f t="shared" si="11"/>
        <v>501.91216379888908</v>
      </c>
      <c r="C42" s="41">
        <f t="shared" si="11"/>
        <v>988.88733100209356</v>
      </c>
      <c r="D42" s="41">
        <f t="shared" si="11"/>
        <v>2461.2793102267033</v>
      </c>
      <c r="E42" s="41">
        <f t="shared" si="11"/>
        <v>7.9497231437631927E-4</v>
      </c>
      <c r="F42" s="457"/>
      <c r="G42" s="41">
        <f t="shared" si="10"/>
        <v>0</v>
      </c>
      <c r="H42" s="42">
        <f t="shared" si="10"/>
        <v>0</v>
      </c>
      <c r="I42" s="43">
        <f t="shared" si="12"/>
        <v>3952.0796000000005</v>
      </c>
      <c r="J42" s="33">
        <v>0</v>
      </c>
    </row>
    <row r="43" spans="1:10" ht="13.5" customHeight="1">
      <c r="A43" s="29" t="s">
        <v>17</v>
      </c>
      <c r="B43" s="44">
        <f t="shared" si="11"/>
        <v>30.962609077389459</v>
      </c>
      <c r="C43" s="44">
        <f t="shared" si="11"/>
        <v>6.599648405577617</v>
      </c>
      <c r="D43" s="44">
        <f t="shared" si="11"/>
        <v>172.86479891978419</v>
      </c>
      <c r="E43" s="44">
        <f t="shared" si="11"/>
        <v>1.5729435972487167</v>
      </c>
      <c r="F43" s="457"/>
      <c r="G43" s="44">
        <f t="shared" si="10"/>
        <v>0</v>
      </c>
      <c r="H43" s="45">
        <f t="shared" si="10"/>
        <v>0</v>
      </c>
      <c r="I43" s="40">
        <f t="shared" si="12"/>
        <v>212</v>
      </c>
      <c r="J43" s="33">
        <v>0</v>
      </c>
    </row>
    <row r="44" spans="1:10" ht="13.5" customHeight="1">
      <c r="A44" s="28" t="s">
        <v>18</v>
      </c>
      <c r="B44" s="41">
        <f t="shared" si="11"/>
        <v>0</v>
      </c>
      <c r="C44" s="41">
        <f t="shared" si="11"/>
        <v>0</v>
      </c>
      <c r="D44" s="41">
        <f t="shared" si="11"/>
        <v>12</v>
      </c>
      <c r="E44" s="41">
        <f t="shared" si="11"/>
        <v>0</v>
      </c>
      <c r="F44" s="457"/>
      <c r="G44" s="41">
        <f t="shared" si="10"/>
        <v>0</v>
      </c>
      <c r="H44" s="42">
        <f t="shared" si="10"/>
        <v>0</v>
      </c>
      <c r="I44" s="43">
        <f t="shared" si="12"/>
        <v>12</v>
      </c>
      <c r="J44" s="33">
        <v>0</v>
      </c>
    </row>
    <row r="45" spans="1:10" ht="13.5" customHeight="1">
      <c r="A45" s="29" t="s">
        <v>139</v>
      </c>
      <c r="B45" s="44">
        <f t="shared" si="11"/>
        <v>346.63308696669952</v>
      </c>
      <c r="C45" s="44">
        <f t="shared" si="11"/>
        <v>975.2065714112299</v>
      </c>
      <c r="D45" s="44">
        <f t="shared" si="11"/>
        <v>1079.0194039677979</v>
      </c>
      <c r="E45" s="44">
        <f t="shared" si="11"/>
        <v>72.140937654272761</v>
      </c>
      <c r="F45" s="457"/>
      <c r="G45" s="44">
        <f t="shared" si="10"/>
        <v>0</v>
      </c>
      <c r="H45" s="45">
        <f t="shared" si="10"/>
        <v>0</v>
      </c>
      <c r="I45" s="40">
        <f t="shared" si="12"/>
        <v>2473.0000000000005</v>
      </c>
      <c r="J45" s="33">
        <v>0</v>
      </c>
    </row>
    <row r="46" spans="1:10" ht="13.5" customHeight="1">
      <c r="A46" s="28" t="s">
        <v>19</v>
      </c>
      <c r="B46" s="41">
        <f t="shared" si="11"/>
        <v>0</v>
      </c>
      <c r="C46" s="41">
        <f t="shared" si="11"/>
        <v>0</v>
      </c>
      <c r="D46" s="41">
        <f t="shared" si="11"/>
        <v>0</v>
      </c>
      <c r="E46" s="41">
        <f t="shared" si="11"/>
        <v>0</v>
      </c>
      <c r="F46" s="457"/>
      <c r="G46" s="41">
        <f t="shared" si="10"/>
        <v>0</v>
      </c>
      <c r="H46" s="42">
        <f t="shared" si="10"/>
        <v>0</v>
      </c>
      <c r="I46" s="43">
        <f t="shared" si="12"/>
        <v>0</v>
      </c>
      <c r="J46" s="33">
        <v>0</v>
      </c>
    </row>
    <row r="47" spans="1:10" ht="13.5" customHeight="1">
      <c r="A47" s="29" t="s">
        <v>20</v>
      </c>
      <c r="B47" s="44">
        <f t="shared" si="11"/>
        <v>0</v>
      </c>
      <c r="C47" s="44">
        <f t="shared" si="11"/>
        <v>0</v>
      </c>
      <c r="D47" s="44">
        <f t="shared" si="11"/>
        <v>0</v>
      </c>
      <c r="E47" s="44">
        <f t="shared" si="11"/>
        <v>0</v>
      </c>
      <c r="F47" s="457"/>
      <c r="G47" s="44">
        <f t="shared" si="10"/>
        <v>0</v>
      </c>
      <c r="H47" s="45">
        <f t="shared" si="10"/>
        <v>0</v>
      </c>
      <c r="I47" s="40">
        <f t="shared" si="12"/>
        <v>0</v>
      </c>
      <c r="J47" s="33">
        <v>0</v>
      </c>
    </row>
    <row r="48" spans="1:10" ht="13.5" customHeight="1">
      <c r="A48" s="28" t="s">
        <v>21</v>
      </c>
      <c r="B48" s="41">
        <f t="shared" si="11"/>
        <v>3.8518961398007461</v>
      </c>
      <c r="C48" s="41">
        <f t="shared" si="11"/>
        <v>6.8108846112885404</v>
      </c>
      <c r="D48" s="41">
        <f t="shared" si="11"/>
        <v>4.3372192489107135</v>
      </c>
      <c r="E48" s="41">
        <f t="shared" si="11"/>
        <v>0</v>
      </c>
      <c r="F48" s="457"/>
      <c r="G48" s="41">
        <f t="shared" si="10"/>
        <v>0</v>
      </c>
      <c r="H48" s="42">
        <f t="shared" si="10"/>
        <v>0</v>
      </c>
      <c r="I48" s="43">
        <f t="shared" si="12"/>
        <v>15</v>
      </c>
      <c r="J48" s="33">
        <v>0</v>
      </c>
    </row>
    <row r="49" spans="1:10" ht="13.5" customHeight="1">
      <c r="A49" s="30" t="s">
        <v>56</v>
      </c>
      <c r="B49" s="44">
        <f t="shared" si="11"/>
        <v>120.6066257665213</v>
      </c>
      <c r="C49" s="44">
        <f t="shared" si="11"/>
        <v>2.3647368304247931</v>
      </c>
      <c r="D49" s="44">
        <f t="shared" si="11"/>
        <v>27.025184113341084</v>
      </c>
      <c r="E49" s="44">
        <f t="shared" si="11"/>
        <v>3.4532897128316982E-3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2"/>
        <v>150.00000000000003</v>
      </c>
      <c r="J49" s="33">
        <v>0</v>
      </c>
    </row>
    <row r="50" spans="1:10" ht="13.5" customHeight="1">
      <c r="A50" s="28" t="s">
        <v>22</v>
      </c>
      <c r="B50" s="41">
        <f t="shared" ref="B50:E53" si="14">B128+B154+B180+B206+B232+B258+B284+B310+B336+B362+B388+B414+B440</f>
        <v>25.971243285629026</v>
      </c>
      <c r="C50" s="41">
        <f t="shared" si="14"/>
        <v>37.7682295965663</v>
      </c>
      <c r="D50" s="41">
        <f t="shared" si="14"/>
        <v>21.260527117804674</v>
      </c>
      <c r="E50" s="41">
        <f t="shared" si="14"/>
        <v>0</v>
      </c>
      <c r="F50" s="457"/>
      <c r="G50" s="41">
        <f t="shared" si="13"/>
        <v>0</v>
      </c>
      <c r="H50" s="42">
        <f t="shared" si="13"/>
        <v>0</v>
      </c>
      <c r="I50" s="43">
        <f t="shared" si="12"/>
        <v>85</v>
      </c>
      <c r="J50" s="33">
        <v>0</v>
      </c>
    </row>
    <row r="51" spans="1:10" ht="13.5" customHeight="1">
      <c r="A51" s="30" t="s">
        <v>23</v>
      </c>
      <c r="B51" s="44">
        <f t="shared" si="14"/>
        <v>0</v>
      </c>
      <c r="C51" s="44">
        <f t="shared" si="14"/>
        <v>0</v>
      </c>
      <c r="D51" s="44">
        <f t="shared" si="14"/>
        <v>0</v>
      </c>
      <c r="E51" s="44">
        <f t="shared" si="14"/>
        <v>0</v>
      </c>
      <c r="F51" s="457"/>
      <c r="G51" s="44">
        <f t="shared" si="13"/>
        <v>0</v>
      </c>
      <c r="H51" s="45">
        <f t="shared" si="13"/>
        <v>0</v>
      </c>
      <c r="I51" s="40">
        <f t="shared" si="12"/>
        <v>0</v>
      </c>
      <c r="J51" s="33">
        <v>0</v>
      </c>
    </row>
    <row r="52" spans="1:10" ht="13.5" customHeight="1">
      <c r="A52" s="28" t="s">
        <v>24</v>
      </c>
      <c r="B52" s="41">
        <f t="shared" si="14"/>
        <v>20.98323006558941</v>
      </c>
      <c r="C52" s="41">
        <f t="shared" si="14"/>
        <v>1.0927283414907472</v>
      </c>
      <c r="D52" s="41">
        <f t="shared" si="14"/>
        <v>1.774041592919843</v>
      </c>
      <c r="E52" s="41">
        <f t="shared" si="14"/>
        <v>0</v>
      </c>
      <c r="F52" s="457"/>
      <c r="G52" s="41">
        <f t="shared" si="13"/>
        <v>0</v>
      </c>
      <c r="H52" s="42">
        <f t="shared" si="13"/>
        <v>0</v>
      </c>
      <c r="I52" s="43">
        <f t="shared" si="12"/>
        <v>23.85</v>
      </c>
      <c r="J52" s="33">
        <v>0</v>
      </c>
    </row>
    <row r="53" spans="1:10" ht="13.5" customHeight="1" thickBot="1">
      <c r="A53" s="30" t="s">
        <v>25</v>
      </c>
      <c r="B53" s="44">
        <f t="shared" si="14"/>
        <v>84.763910774365712</v>
      </c>
      <c r="C53" s="44">
        <f t="shared" si="14"/>
        <v>16.832646972420818</v>
      </c>
      <c r="D53" s="44">
        <f t="shared" si="14"/>
        <v>973.17296873932037</v>
      </c>
      <c r="E53" s="44">
        <f t="shared" si="14"/>
        <v>3269.5074922352878</v>
      </c>
      <c r="F53" s="458"/>
      <c r="G53" s="44">
        <f t="shared" si="13"/>
        <v>398.1400692581588</v>
      </c>
      <c r="H53" s="45">
        <f t="shared" si="13"/>
        <v>188.40931202044646</v>
      </c>
      <c r="I53" s="40">
        <f t="shared" si="12"/>
        <v>4930.8263999999999</v>
      </c>
      <c r="J53" s="33">
        <v>0</v>
      </c>
    </row>
    <row r="54" spans="1:10" ht="13.5" customHeight="1">
      <c r="A54" s="31" t="s">
        <v>26</v>
      </c>
      <c r="B54" s="46">
        <f>SUM(B33:B53)</f>
        <v>1143.2634202645891</v>
      </c>
      <c r="C54" s="46">
        <f t="shared" ref="C54:I54" si="15">SUM(C33:C53)</f>
        <v>2036.3485121736812</v>
      </c>
      <c r="D54" s="46">
        <f t="shared" si="15"/>
        <v>5243.9415068613926</v>
      </c>
      <c r="E54" s="46">
        <f t="shared" si="15"/>
        <v>3760.3504791555611</v>
      </c>
      <c r="F54" s="46">
        <f t="shared" si="15"/>
        <v>0</v>
      </c>
      <c r="G54" s="46">
        <f t="shared" si="15"/>
        <v>398.1400692581588</v>
      </c>
      <c r="H54" s="47">
        <f t="shared" si="15"/>
        <v>188.40931202044646</v>
      </c>
      <c r="I54" s="48">
        <f t="shared" si="15"/>
        <v>12770.45329973383</v>
      </c>
      <c r="J54" s="33">
        <v>0</v>
      </c>
    </row>
    <row r="55" spans="1:10" ht="13.5" customHeight="1" thickBot="1">
      <c r="A55" s="32" t="s">
        <v>83</v>
      </c>
      <c r="B55" s="49">
        <f>B54/$I54</f>
        <v>8.952410642215948E-2</v>
      </c>
      <c r="C55" s="49">
        <f t="shared" ref="C55:I55" si="16">C54/$I54</f>
        <v>0.15945780970955228</v>
      </c>
      <c r="D55" s="49">
        <f t="shared" si="16"/>
        <v>0.41063080407417413</v>
      </c>
      <c r="E55" s="49">
        <f t="shared" si="16"/>
        <v>0.29445708706627793</v>
      </c>
      <c r="F55" s="49">
        <f t="shared" si="16"/>
        <v>0</v>
      </c>
      <c r="G55" s="49">
        <f t="shared" si="16"/>
        <v>3.1176659114086191E-2</v>
      </c>
      <c r="H55" s="49">
        <f t="shared" si="16"/>
        <v>1.4753533613749906E-2</v>
      </c>
      <c r="I55" s="50">
        <f t="shared" si="16"/>
        <v>1</v>
      </c>
    </row>
    <row r="56" spans="1:10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0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0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0" ht="13.5" customHeight="1">
      <c r="A59" s="27" t="s">
        <v>7</v>
      </c>
      <c r="B59" s="393"/>
      <c r="C59" s="399"/>
      <c r="D59" s="399"/>
      <c r="E59" s="394"/>
      <c r="F59" s="38">
        <f>F449+F475+F501+F527+F553</f>
        <v>3</v>
      </c>
      <c r="G59" s="393"/>
      <c r="H59" s="394"/>
      <c r="I59" s="40">
        <f>SUM(B59:H59)</f>
        <v>3</v>
      </c>
      <c r="J59" s="33">
        <v>0</v>
      </c>
    </row>
    <row r="60" spans="1:10" ht="13.5" customHeight="1">
      <c r="A60" s="28" t="s">
        <v>8</v>
      </c>
      <c r="B60" s="395"/>
      <c r="C60" s="400"/>
      <c r="D60" s="400"/>
      <c r="E60" s="396"/>
      <c r="F60" s="41">
        <f t="shared" ref="F60:F79" si="17">F450+F476+F502+F528+F554</f>
        <v>0</v>
      </c>
      <c r="G60" s="395"/>
      <c r="H60" s="396"/>
      <c r="I60" s="43">
        <f t="shared" ref="I60:I79" si="18">SUM(B60:H60)</f>
        <v>0</v>
      </c>
      <c r="J60" s="33">
        <v>0</v>
      </c>
    </row>
    <row r="61" spans="1:10" ht="13.5" customHeight="1">
      <c r="A61" s="29" t="s">
        <v>9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8"/>
        <v>0</v>
      </c>
      <c r="J61" s="33">
        <v>0</v>
      </c>
    </row>
    <row r="62" spans="1:10" ht="13.5" customHeight="1">
      <c r="A62" s="28" t="s">
        <v>10</v>
      </c>
      <c r="B62" s="395"/>
      <c r="C62" s="400"/>
      <c r="D62" s="400"/>
      <c r="E62" s="396"/>
      <c r="F62" s="41">
        <f t="shared" si="17"/>
        <v>0</v>
      </c>
      <c r="G62" s="395"/>
      <c r="H62" s="396"/>
      <c r="I62" s="43">
        <f t="shared" si="18"/>
        <v>0</v>
      </c>
      <c r="J62" s="33">
        <v>0</v>
      </c>
    </row>
    <row r="63" spans="1:10" ht="13.5" customHeight="1">
      <c r="A63" s="29" t="s">
        <v>11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8"/>
        <v>0</v>
      </c>
      <c r="J63" s="33">
        <v>0</v>
      </c>
    </row>
    <row r="64" spans="1:10" ht="13.5" customHeight="1">
      <c r="A64" s="28" t="s">
        <v>12</v>
      </c>
      <c r="B64" s="395"/>
      <c r="C64" s="400"/>
      <c r="D64" s="400"/>
      <c r="E64" s="396"/>
      <c r="F64" s="41">
        <f t="shared" si="17"/>
        <v>7685.1847932923583</v>
      </c>
      <c r="G64" s="395"/>
      <c r="H64" s="396"/>
      <c r="I64" s="43">
        <f t="shared" si="18"/>
        <v>7685.1847932923583</v>
      </c>
      <c r="J64" s="33">
        <v>0</v>
      </c>
    </row>
    <row r="65" spans="1:10" ht="13.5" customHeight="1">
      <c r="A65" s="29" t="s">
        <v>13</v>
      </c>
      <c r="B65" s="395"/>
      <c r="C65" s="400"/>
      <c r="D65" s="400"/>
      <c r="E65" s="396"/>
      <c r="F65" s="44">
        <f t="shared" si="17"/>
        <v>943</v>
      </c>
      <c r="G65" s="395"/>
      <c r="H65" s="396"/>
      <c r="I65" s="40">
        <f t="shared" si="18"/>
        <v>943</v>
      </c>
      <c r="J65" s="33">
        <v>0</v>
      </c>
    </row>
    <row r="66" spans="1:10" ht="13.5" customHeight="1">
      <c r="A66" s="28" t="s">
        <v>14</v>
      </c>
      <c r="B66" s="395"/>
      <c r="C66" s="400"/>
      <c r="D66" s="400"/>
      <c r="E66" s="396"/>
      <c r="F66" s="41">
        <f t="shared" si="17"/>
        <v>8363.9327285397376</v>
      </c>
      <c r="G66" s="395"/>
      <c r="H66" s="396"/>
      <c r="I66" s="43">
        <f t="shared" si="18"/>
        <v>8363.9327285397376</v>
      </c>
      <c r="J66" s="33">
        <v>0</v>
      </c>
    </row>
    <row r="67" spans="1:10" ht="13.5" customHeight="1">
      <c r="A67" s="29" t="s">
        <v>15</v>
      </c>
      <c r="B67" s="395"/>
      <c r="C67" s="400"/>
      <c r="D67" s="400"/>
      <c r="E67" s="396"/>
      <c r="F67" s="44">
        <f t="shared" si="17"/>
        <v>0</v>
      </c>
      <c r="G67" s="395"/>
      <c r="H67" s="396"/>
      <c r="I67" s="40">
        <f t="shared" si="18"/>
        <v>0</v>
      </c>
      <c r="J67" s="33">
        <v>0</v>
      </c>
    </row>
    <row r="68" spans="1:10" ht="13.5" customHeight="1">
      <c r="A68" s="28" t="s">
        <v>16</v>
      </c>
      <c r="B68" s="395"/>
      <c r="C68" s="400"/>
      <c r="D68" s="400"/>
      <c r="E68" s="396"/>
      <c r="F68" s="41">
        <f t="shared" si="17"/>
        <v>0</v>
      </c>
      <c r="G68" s="395"/>
      <c r="H68" s="396"/>
      <c r="I68" s="43">
        <f t="shared" si="18"/>
        <v>0</v>
      </c>
      <c r="J68" s="33">
        <v>0</v>
      </c>
    </row>
    <row r="69" spans="1:10" ht="13.5" customHeight="1">
      <c r="A69" s="29" t="s">
        <v>17</v>
      </c>
      <c r="B69" s="395"/>
      <c r="C69" s="400"/>
      <c r="D69" s="400"/>
      <c r="E69" s="396"/>
      <c r="F69" s="44">
        <f t="shared" si="17"/>
        <v>24.580625646395944</v>
      </c>
      <c r="G69" s="395"/>
      <c r="H69" s="396"/>
      <c r="I69" s="40">
        <f t="shared" si="18"/>
        <v>24.580625646395944</v>
      </c>
      <c r="J69" s="33">
        <v>0</v>
      </c>
    </row>
    <row r="70" spans="1:10" ht="13.5" customHeight="1">
      <c r="A70" s="28" t="s">
        <v>18</v>
      </c>
      <c r="B70" s="395"/>
      <c r="C70" s="400"/>
      <c r="D70" s="400"/>
      <c r="E70" s="396"/>
      <c r="F70" s="41">
        <f t="shared" si="17"/>
        <v>0</v>
      </c>
      <c r="G70" s="395"/>
      <c r="H70" s="396"/>
      <c r="I70" s="43">
        <f t="shared" si="18"/>
        <v>0</v>
      </c>
      <c r="J70" s="33">
        <v>0</v>
      </c>
    </row>
    <row r="71" spans="1:10" ht="13.5" customHeight="1">
      <c r="A71" s="29" t="s">
        <v>139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8"/>
        <v>0</v>
      </c>
      <c r="J71" s="33">
        <v>0</v>
      </c>
    </row>
    <row r="72" spans="1:10" ht="13.5" customHeight="1">
      <c r="A72" s="28" t="s">
        <v>19</v>
      </c>
      <c r="B72" s="395"/>
      <c r="C72" s="400"/>
      <c r="D72" s="400"/>
      <c r="E72" s="396"/>
      <c r="F72" s="41">
        <f t="shared" si="17"/>
        <v>0</v>
      </c>
      <c r="G72" s="395"/>
      <c r="H72" s="396"/>
      <c r="I72" s="43">
        <f t="shared" si="18"/>
        <v>0</v>
      </c>
      <c r="J72" s="33">
        <v>0</v>
      </c>
    </row>
    <row r="73" spans="1:10" ht="13.5" customHeight="1">
      <c r="A73" s="29" t="s">
        <v>20</v>
      </c>
      <c r="B73" s="395"/>
      <c r="C73" s="400"/>
      <c r="D73" s="400"/>
      <c r="E73" s="396"/>
      <c r="F73" s="52">
        <f t="shared" si="17"/>
        <v>0</v>
      </c>
      <c r="G73" s="395"/>
      <c r="H73" s="396"/>
      <c r="I73" s="40">
        <f t="shared" si="18"/>
        <v>0</v>
      </c>
      <c r="J73" s="33">
        <v>0</v>
      </c>
    </row>
    <row r="74" spans="1:10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8"/>
        <v>0</v>
      </c>
      <c r="J74" s="33">
        <v>0</v>
      </c>
    </row>
    <row r="75" spans="1:10" ht="13.5" customHeight="1">
      <c r="A75" s="30" t="s">
        <v>56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8"/>
        <v>0</v>
      </c>
      <c r="J75" s="33">
        <v>0</v>
      </c>
    </row>
    <row r="76" spans="1:10" ht="13.5" customHeight="1">
      <c r="A76" s="28" t="s">
        <v>22</v>
      </c>
      <c r="B76" s="395"/>
      <c r="C76" s="400"/>
      <c r="D76" s="400"/>
      <c r="E76" s="396"/>
      <c r="F76" s="41">
        <f t="shared" si="17"/>
        <v>21</v>
      </c>
      <c r="G76" s="395"/>
      <c r="H76" s="396"/>
      <c r="I76" s="43">
        <f t="shared" si="18"/>
        <v>21</v>
      </c>
      <c r="J76" s="33">
        <v>0</v>
      </c>
    </row>
    <row r="77" spans="1:10" ht="13.5" customHeight="1">
      <c r="A77" s="30" t="s">
        <v>23</v>
      </c>
      <c r="B77" s="395"/>
      <c r="C77" s="400"/>
      <c r="D77" s="400"/>
      <c r="E77" s="396"/>
      <c r="F77" s="44">
        <f t="shared" si="17"/>
        <v>0</v>
      </c>
      <c r="G77" s="395"/>
      <c r="H77" s="396"/>
      <c r="I77" s="40">
        <f t="shared" si="18"/>
        <v>0</v>
      </c>
      <c r="J77" s="33">
        <v>0</v>
      </c>
    </row>
    <row r="78" spans="1:10" ht="13.5" customHeight="1">
      <c r="A78" s="28" t="s">
        <v>24</v>
      </c>
      <c r="B78" s="395"/>
      <c r="C78" s="400"/>
      <c r="D78" s="400"/>
      <c r="E78" s="396"/>
      <c r="F78" s="41">
        <f t="shared" si="17"/>
        <v>0</v>
      </c>
      <c r="G78" s="395"/>
      <c r="H78" s="396"/>
      <c r="I78" s="43">
        <f t="shared" si="18"/>
        <v>0</v>
      </c>
      <c r="J78" s="33">
        <v>0</v>
      </c>
    </row>
    <row r="79" spans="1:10" ht="13.5" customHeight="1" thickBot="1">
      <c r="A79" s="30" t="s">
        <v>25</v>
      </c>
      <c r="B79" s="397"/>
      <c r="C79" s="401"/>
      <c r="D79" s="401"/>
      <c r="E79" s="398"/>
      <c r="F79" s="44">
        <f t="shared" si="17"/>
        <v>1592.6687999999999</v>
      </c>
      <c r="G79" s="397"/>
      <c r="H79" s="398"/>
      <c r="I79" s="40">
        <f t="shared" si="18"/>
        <v>1592.6687999999999</v>
      </c>
      <c r="J79" s="33">
        <v>0</v>
      </c>
    </row>
    <row r="80" spans="1:10" ht="13.5" customHeight="1">
      <c r="A80" s="31" t="s">
        <v>26</v>
      </c>
      <c r="B80" s="46">
        <f>SUM(B59:B79)</f>
        <v>0</v>
      </c>
      <c r="C80" s="46">
        <f t="shared" ref="C80:I80" si="19">SUM(C59:C79)</f>
        <v>0</v>
      </c>
      <c r="D80" s="46">
        <f t="shared" si="19"/>
        <v>0</v>
      </c>
      <c r="E80" s="46">
        <f t="shared" si="19"/>
        <v>0</v>
      </c>
      <c r="F80" s="46">
        <f t="shared" si="19"/>
        <v>18633.366947478491</v>
      </c>
      <c r="G80" s="46">
        <f t="shared" si="19"/>
        <v>0</v>
      </c>
      <c r="H80" s="47">
        <f t="shared" si="19"/>
        <v>0</v>
      </c>
      <c r="I80" s="46">
        <f t="shared" si="19"/>
        <v>18633.366947478491</v>
      </c>
      <c r="J80" s="33">
        <v>0</v>
      </c>
    </row>
    <row r="81" spans="1:10" ht="15" thickBot="1">
      <c r="A81" s="32" t="s">
        <v>83</v>
      </c>
      <c r="B81" s="49">
        <f>B80/$I80</f>
        <v>0</v>
      </c>
      <c r="C81" s="49">
        <f t="shared" ref="C81:I81" si="20">C80/$I80</f>
        <v>0</v>
      </c>
      <c r="D81" s="49">
        <f t="shared" si="20"/>
        <v>0</v>
      </c>
      <c r="E81" s="49">
        <f t="shared" si="20"/>
        <v>0</v>
      </c>
      <c r="F81" s="49">
        <f t="shared" si="20"/>
        <v>1</v>
      </c>
      <c r="G81" s="49">
        <f t="shared" si="20"/>
        <v>0</v>
      </c>
      <c r="H81" s="49">
        <f t="shared" si="20"/>
        <v>0</v>
      </c>
      <c r="I81" s="50">
        <f t="shared" si="20"/>
        <v>1</v>
      </c>
    </row>
    <row r="82" spans="1:10" ht="15" thickBot="1">
      <c r="A82" s="33"/>
      <c r="B82" s="33"/>
      <c r="C82" s="33"/>
      <c r="D82" s="33"/>
      <c r="E82" s="33"/>
      <c r="F82" s="295">
        <f>+F80-F470-F496-F522-F548-F574</f>
        <v>0</v>
      </c>
      <c r="G82" s="295"/>
      <c r="H82" s="295"/>
      <c r="I82" s="295">
        <f>+I80-I470-I496-I522-I548-I574</f>
        <v>0</v>
      </c>
    </row>
    <row r="83" spans="1:10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0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0" ht="15">
      <c r="A85" s="27" t="s">
        <v>7</v>
      </c>
      <c r="B85" s="38">
        <f>B579+B605+B631</f>
        <v>91.363586176888248</v>
      </c>
      <c r="C85" s="38">
        <f t="shared" ref="C85:H85" si="21">C579+C605+C631</f>
        <v>0</v>
      </c>
      <c r="D85" s="38">
        <f t="shared" si="21"/>
        <v>9.6364138231117487</v>
      </c>
      <c r="E85" s="38">
        <f t="shared" si="21"/>
        <v>0</v>
      </c>
      <c r="F85" s="38">
        <f t="shared" si="21"/>
        <v>0</v>
      </c>
      <c r="G85" s="38">
        <f t="shared" si="21"/>
        <v>0</v>
      </c>
      <c r="H85" s="39">
        <f t="shared" si="21"/>
        <v>0</v>
      </c>
      <c r="I85" s="40">
        <f>SUM(B85:H85)</f>
        <v>101</v>
      </c>
      <c r="J85" s="33">
        <v>0</v>
      </c>
    </row>
    <row r="86" spans="1:10" ht="15">
      <c r="A86" s="28" t="s">
        <v>8</v>
      </c>
      <c r="B86" s="41">
        <f t="shared" ref="B86:H101" si="22">B580+B606+B632</f>
        <v>21.337708308158199</v>
      </c>
      <c r="C86" s="41">
        <f t="shared" si="22"/>
        <v>0</v>
      </c>
      <c r="D86" s="41">
        <f t="shared" si="22"/>
        <v>3.6622916918418005</v>
      </c>
      <c r="E86" s="41">
        <f t="shared" si="22"/>
        <v>0</v>
      </c>
      <c r="F86" s="41">
        <f t="shared" si="22"/>
        <v>0</v>
      </c>
      <c r="G86" s="41">
        <f t="shared" si="22"/>
        <v>0</v>
      </c>
      <c r="H86" s="42">
        <f t="shared" si="22"/>
        <v>0</v>
      </c>
      <c r="I86" s="43">
        <f t="shared" ref="I86:I105" si="23">SUM(B86:H86)</f>
        <v>25</v>
      </c>
      <c r="J86" s="33">
        <v>0</v>
      </c>
    </row>
    <row r="87" spans="1:10" ht="15">
      <c r="A87" s="29" t="s">
        <v>9</v>
      </c>
      <c r="B87" s="44">
        <f t="shared" si="22"/>
        <v>261.43605347742152</v>
      </c>
      <c r="C87" s="44">
        <f t="shared" si="22"/>
        <v>0</v>
      </c>
      <c r="D87" s="44">
        <f t="shared" si="22"/>
        <v>20.563946522578455</v>
      </c>
      <c r="E87" s="44">
        <f t="shared" si="22"/>
        <v>0</v>
      </c>
      <c r="F87" s="44">
        <f t="shared" si="22"/>
        <v>0</v>
      </c>
      <c r="G87" s="44">
        <f t="shared" si="22"/>
        <v>0</v>
      </c>
      <c r="H87" s="45">
        <f t="shared" si="22"/>
        <v>0</v>
      </c>
      <c r="I87" s="40">
        <f t="shared" si="23"/>
        <v>282</v>
      </c>
      <c r="J87" s="33">
        <v>0</v>
      </c>
    </row>
    <row r="88" spans="1:10" ht="15">
      <c r="A88" s="28" t="s">
        <v>10</v>
      </c>
      <c r="B88" s="41">
        <f t="shared" si="22"/>
        <v>507.1568746223989</v>
      </c>
      <c r="C88" s="41">
        <f t="shared" si="22"/>
        <v>0</v>
      </c>
      <c r="D88" s="41">
        <f t="shared" si="22"/>
        <v>31.843125377601023</v>
      </c>
      <c r="E88" s="41">
        <f t="shared" si="22"/>
        <v>0</v>
      </c>
      <c r="F88" s="41">
        <f t="shared" si="22"/>
        <v>0</v>
      </c>
      <c r="G88" s="41">
        <f t="shared" si="22"/>
        <v>0</v>
      </c>
      <c r="H88" s="42">
        <f t="shared" si="22"/>
        <v>0</v>
      </c>
      <c r="I88" s="43">
        <f t="shared" si="23"/>
        <v>538.99999999999989</v>
      </c>
      <c r="J88" s="33">
        <v>0</v>
      </c>
    </row>
    <row r="89" spans="1:10" ht="15">
      <c r="A89" s="29" t="s">
        <v>11</v>
      </c>
      <c r="B89" s="44">
        <f t="shared" si="22"/>
        <v>0</v>
      </c>
      <c r="C89" s="44">
        <f t="shared" si="22"/>
        <v>0</v>
      </c>
      <c r="D89" s="44">
        <f t="shared" si="22"/>
        <v>0</v>
      </c>
      <c r="E89" s="44">
        <f t="shared" si="22"/>
        <v>0</v>
      </c>
      <c r="F89" s="44">
        <f t="shared" si="22"/>
        <v>0</v>
      </c>
      <c r="G89" s="44">
        <f t="shared" si="22"/>
        <v>0</v>
      </c>
      <c r="H89" s="45">
        <f t="shared" si="22"/>
        <v>0</v>
      </c>
      <c r="I89" s="40">
        <f t="shared" si="23"/>
        <v>0</v>
      </c>
      <c r="J89" s="33">
        <v>0</v>
      </c>
    </row>
    <row r="90" spans="1:10" ht="15">
      <c r="A90" s="28" t="s">
        <v>12</v>
      </c>
      <c r="B90" s="41">
        <f t="shared" si="22"/>
        <v>0</v>
      </c>
      <c r="C90" s="41">
        <f t="shared" si="22"/>
        <v>0</v>
      </c>
      <c r="D90" s="41">
        <f t="shared" si="22"/>
        <v>5.115738189572773E-2</v>
      </c>
      <c r="E90" s="41">
        <f t="shared" si="22"/>
        <v>7.2831565043106945</v>
      </c>
      <c r="F90" s="41">
        <f t="shared" si="22"/>
        <v>0</v>
      </c>
      <c r="G90" s="41">
        <f t="shared" si="22"/>
        <v>0</v>
      </c>
      <c r="H90" s="42">
        <f t="shared" si="22"/>
        <v>0</v>
      </c>
      <c r="I90" s="43">
        <f t="shared" si="23"/>
        <v>7.3343138862064219</v>
      </c>
      <c r="J90" s="33">
        <v>0</v>
      </c>
    </row>
    <row r="91" spans="1:10" ht="15">
      <c r="A91" s="29" t="s">
        <v>13</v>
      </c>
      <c r="B91" s="44">
        <f t="shared" si="22"/>
        <v>0</v>
      </c>
      <c r="C91" s="44">
        <f t="shared" si="22"/>
        <v>0</v>
      </c>
      <c r="D91" s="44">
        <f t="shared" si="22"/>
        <v>0</v>
      </c>
      <c r="E91" s="44">
        <f t="shared" si="22"/>
        <v>11</v>
      </c>
      <c r="F91" s="44">
        <f t="shared" si="22"/>
        <v>0</v>
      </c>
      <c r="G91" s="44">
        <f t="shared" si="22"/>
        <v>0</v>
      </c>
      <c r="H91" s="45">
        <f t="shared" si="22"/>
        <v>0</v>
      </c>
      <c r="I91" s="40">
        <f t="shared" si="23"/>
        <v>11</v>
      </c>
      <c r="J91" s="33">
        <v>0</v>
      </c>
    </row>
    <row r="92" spans="1:10" ht="15">
      <c r="A92" s="28" t="s">
        <v>14</v>
      </c>
      <c r="B92" s="41">
        <f t="shared" si="22"/>
        <v>0</v>
      </c>
      <c r="C92" s="41">
        <f t="shared" si="22"/>
        <v>0.31292068684704577</v>
      </c>
      <c r="D92" s="41">
        <f t="shared" si="22"/>
        <v>0.12554182819006487</v>
      </c>
      <c r="E92" s="41">
        <f t="shared" si="22"/>
        <v>73.751148678032564</v>
      </c>
      <c r="F92" s="41">
        <f t="shared" si="22"/>
        <v>599.80892412906303</v>
      </c>
      <c r="G92" s="41">
        <f t="shared" si="22"/>
        <v>0</v>
      </c>
      <c r="H92" s="42">
        <f t="shared" si="22"/>
        <v>0</v>
      </c>
      <c r="I92" s="43">
        <f t="shared" si="23"/>
        <v>673.99853532213274</v>
      </c>
      <c r="J92" s="33">
        <v>0</v>
      </c>
    </row>
    <row r="93" spans="1:10" ht="15">
      <c r="A93" s="29" t="s">
        <v>15</v>
      </c>
      <c r="B93" s="44">
        <f t="shared" si="22"/>
        <v>6328.7795258663182</v>
      </c>
      <c r="C93" s="44">
        <f t="shared" si="22"/>
        <v>6.5313003350828343</v>
      </c>
      <c r="D93" s="44">
        <f t="shared" si="22"/>
        <v>472.27237379859929</v>
      </c>
      <c r="E93" s="44">
        <f t="shared" si="22"/>
        <v>0</v>
      </c>
      <c r="F93" s="44">
        <f t="shared" si="22"/>
        <v>0</v>
      </c>
      <c r="G93" s="44">
        <f t="shared" si="22"/>
        <v>0</v>
      </c>
      <c r="H93" s="45">
        <f t="shared" si="22"/>
        <v>0</v>
      </c>
      <c r="I93" s="40">
        <f t="shared" si="23"/>
        <v>6807.5832</v>
      </c>
      <c r="J93" s="33">
        <v>0</v>
      </c>
    </row>
    <row r="94" spans="1:10" ht="15">
      <c r="A94" s="28" t="s">
        <v>16</v>
      </c>
      <c r="B94" s="41">
        <f t="shared" si="22"/>
        <v>1539.9079170877756</v>
      </c>
      <c r="C94" s="41">
        <f t="shared" si="22"/>
        <v>88.366235481425377</v>
      </c>
      <c r="D94" s="41">
        <f t="shared" si="22"/>
        <v>83.511260767987665</v>
      </c>
      <c r="E94" s="41">
        <f t="shared" si="22"/>
        <v>42.134986662810569</v>
      </c>
      <c r="F94" s="41">
        <f>F588+F614+F640</f>
        <v>0</v>
      </c>
      <c r="G94" s="41">
        <f t="shared" si="22"/>
        <v>0</v>
      </c>
      <c r="H94" s="42">
        <f t="shared" si="22"/>
        <v>0</v>
      </c>
      <c r="I94" s="43">
        <f t="shared" si="23"/>
        <v>1753.9203999999991</v>
      </c>
      <c r="J94" s="33">
        <v>0</v>
      </c>
    </row>
    <row r="95" spans="1:10" ht="15">
      <c r="A95" s="29" t="s">
        <v>17</v>
      </c>
      <c r="B95" s="44">
        <f t="shared" si="22"/>
        <v>375.72175817884681</v>
      </c>
      <c r="C95" s="44">
        <f t="shared" si="22"/>
        <v>1.8239518962620651</v>
      </c>
      <c r="D95" s="44">
        <f t="shared" si="22"/>
        <v>45.51639125202361</v>
      </c>
      <c r="E95" s="44">
        <f t="shared" si="22"/>
        <v>5.9378986728674956</v>
      </c>
      <c r="F95" s="44">
        <f t="shared" si="22"/>
        <v>0</v>
      </c>
      <c r="G95" s="44">
        <f t="shared" si="22"/>
        <v>0</v>
      </c>
      <c r="H95" s="45">
        <f t="shared" si="22"/>
        <v>0</v>
      </c>
      <c r="I95" s="40">
        <f t="shared" si="23"/>
        <v>429</v>
      </c>
      <c r="J95" s="33">
        <v>0</v>
      </c>
    </row>
    <row r="96" spans="1:10" ht="15">
      <c r="A96" s="28" t="s">
        <v>18</v>
      </c>
      <c r="B96" s="41">
        <f t="shared" si="22"/>
        <v>0</v>
      </c>
      <c r="C96" s="41">
        <f t="shared" si="22"/>
        <v>0</v>
      </c>
      <c r="D96" s="41">
        <f t="shared" si="22"/>
        <v>0</v>
      </c>
      <c r="E96" s="41">
        <f t="shared" si="22"/>
        <v>0</v>
      </c>
      <c r="F96" s="41">
        <f t="shared" si="22"/>
        <v>0</v>
      </c>
      <c r="G96" s="41">
        <f t="shared" si="22"/>
        <v>0</v>
      </c>
      <c r="H96" s="42">
        <f t="shared" si="22"/>
        <v>0</v>
      </c>
      <c r="I96" s="43">
        <f t="shared" si="23"/>
        <v>0</v>
      </c>
      <c r="J96" s="33">
        <v>0</v>
      </c>
    </row>
    <row r="97" spans="1:10" ht="15">
      <c r="A97" s="29" t="s">
        <v>139</v>
      </c>
      <c r="B97" s="44">
        <f t="shared" si="22"/>
        <v>1304.4208756410078</v>
      </c>
      <c r="C97" s="44">
        <f t="shared" si="22"/>
        <v>147.00413992166662</v>
      </c>
      <c r="D97" s="44">
        <f t="shared" si="22"/>
        <v>145.87327475506174</v>
      </c>
      <c r="E97" s="44">
        <f t="shared" si="22"/>
        <v>22.575624762239165</v>
      </c>
      <c r="F97" s="44">
        <f t="shared" si="22"/>
        <v>0</v>
      </c>
      <c r="G97" s="44">
        <f t="shared" si="22"/>
        <v>0</v>
      </c>
      <c r="H97" s="45">
        <f t="shared" si="22"/>
        <v>0</v>
      </c>
      <c r="I97" s="40">
        <f t="shared" si="23"/>
        <v>1619.8739150799754</v>
      </c>
      <c r="J97" s="33">
        <v>0</v>
      </c>
    </row>
    <row r="98" spans="1:10" ht="15">
      <c r="A98" s="28" t="s">
        <v>19</v>
      </c>
      <c r="B98" s="41">
        <f t="shared" si="22"/>
        <v>0</v>
      </c>
      <c r="C98" s="41">
        <f t="shared" si="22"/>
        <v>0</v>
      </c>
      <c r="D98" s="41">
        <f t="shared" si="22"/>
        <v>0</v>
      </c>
      <c r="E98" s="41">
        <f t="shared" si="22"/>
        <v>0</v>
      </c>
      <c r="F98" s="41">
        <f t="shared" si="22"/>
        <v>0</v>
      </c>
      <c r="G98" s="41">
        <f t="shared" si="22"/>
        <v>0</v>
      </c>
      <c r="H98" s="42">
        <f t="shared" si="22"/>
        <v>0</v>
      </c>
      <c r="I98" s="43">
        <f t="shared" si="23"/>
        <v>0</v>
      </c>
      <c r="J98" s="33">
        <v>0</v>
      </c>
    </row>
    <row r="99" spans="1:10" ht="15">
      <c r="A99" s="29" t="s">
        <v>20</v>
      </c>
      <c r="B99" s="44">
        <f t="shared" si="22"/>
        <v>0</v>
      </c>
      <c r="C99" s="44">
        <f t="shared" si="22"/>
        <v>0</v>
      </c>
      <c r="D99" s="44">
        <f t="shared" si="22"/>
        <v>0</v>
      </c>
      <c r="E99" s="44">
        <f t="shared" si="22"/>
        <v>0</v>
      </c>
      <c r="F99" s="44">
        <f t="shared" si="22"/>
        <v>0</v>
      </c>
      <c r="G99" s="44">
        <f t="shared" si="22"/>
        <v>0</v>
      </c>
      <c r="H99" s="45">
        <f t="shared" si="22"/>
        <v>0</v>
      </c>
      <c r="I99" s="40">
        <f t="shared" si="23"/>
        <v>0</v>
      </c>
      <c r="J99" s="33">
        <v>0</v>
      </c>
    </row>
    <row r="100" spans="1:10" ht="15">
      <c r="A100" s="28" t="s">
        <v>21</v>
      </c>
      <c r="B100" s="41">
        <f t="shared" si="22"/>
        <v>58.911535301567639</v>
      </c>
      <c r="C100" s="41">
        <f t="shared" si="22"/>
        <v>0</v>
      </c>
      <c r="D100" s="41">
        <f t="shared" si="22"/>
        <v>1.0884646984323543</v>
      </c>
      <c r="E100" s="41">
        <f t="shared" si="22"/>
        <v>0</v>
      </c>
      <c r="F100" s="41">
        <f t="shared" si="22"/>
        <v>0</v>
      </c>
      <c r="G100" s="41">
        <f t="shared" si="22"/>
        <v>0</v>
      </c>
      <c r="H100" s="42">
        <f t="shared" si="22"/>
        <v>0</v>
      </c>
      <c r="I100" s="43">
        <f t="shared" si="23"/>
        <v>59.999999999999993</v>
      </c>
      <c r="J100" s="33">
        <v>0</v>
      </c>
    </row>
    <row r="101" spans="1:10" ht="15">
      <c r="A101" s="30" t="s">
        <v>56</v>
      </c>
      <c r="B101" s="44">
        <f t="shared" si="22"/>
        <v>4189.2170643160871</v>
      </c>
      <c r="C101" s="44">
        <f t="shared" si="22"/>
        <v>7.6583521757831745</v>
      </c>
      <c r="D101" s="44">
        <f t="shared" si="22"/>
        <v>526.12458350813006</v>
      </c>
      <c r="E101" s="44">
        <f t="shared" si="22"/>
        <v>0</v>
      </c>
      <c r="F101" s="44">
        <f t="shared" si="22"/>
        <v>0</v>
      </c>
      <c r="G101" s="44">
        <f t="shared" si="22"/>
        <v>0</v>
      </c>
      <c r="H101" s="45">
        <f t="shared" si="22"/>
        <v>0</v>
      </c>
      <c r="I101" s="40">
        <f t="shared" si="23"/>
        <v>4723</v>
      </c>
      <c r="J101" s="33">
        <v>0</v>
      </c>
    </row>
    <row r="102" spans="1:10" ht="15">
      <c r="A102" s="28" t="s">
        <v>22</v>
      </c>
      <c r="B102" s="41">
        <f t="shared" ref="B102:H105" si="24">B596+B622+B648</f>
        <v>143.20420343591181</v>
      </c>
      <c r="C102" s="41">
        <f t="shared" si="24"/>
        <v>0</v>
      </c>
      <c r="D102" s="41">
        <f t="shared" si="24"/>
        <v>10.697720046908128</v>
      </c>
      <c r="E102" s="41">
        <f t="shared" si="24"/>
        <v>0</v>
      </c>
      <c r="F102" s="41">
        <f t="shared" si="24"/>
        <v>0.22866638195598898</v>
      </c>
      <c r="G102" s="41">
        <f t="shared" si="24"/>
        <v>0</v>
      </c>
      <c r="H102" s="42">
        <f t="shared" si="24"/>
        <v>0</v>
      </c>
      <c r="I102" s="43">
        <f t="shared" si="23"/>
        <v>154.13058986477591</v>
      </c>
      <c r="J102" s="33">
        <v>0</v>
      </c>
    </row>
    <row r="103" spans="1:10" ht="15">
      <c r="A103" s="30" t="s">
        <v>23</v>
      </c>
      <c r="B103" s="44">
        <f t="shared" si="24"/>
        <v>167.98473686523545</v>
      </c>
      <c r="C103" s="44">
        <f t="shared" si="24"/>
        <v>0</v>
      </c>
      <c r="D103" s="44">
        <f t="shared" si="24"/>
        <v>121.53998704010081</v>
      </c>
      <c r="E103" s="44">
        <f t="shared" si="24"/>
        <v>0</v>
      </c>
      <c r="F103" s="44">
        <f t="shared" si="24"/>
        <v>0</v>
      </c>
      <c r="G103" s="44">
        <f t="shared" si="24"/>
        <v>0</v>
      </c>
      <c r="H103" s="45">
        <f t="shared" si="24"/>
        <v>0</v>
      </c>
      <c r="I103" s="40">
        <f t="shared" si="23"/>
        <v>289.52472390533626</v>
      </c>
      <c r="J103" s="33">
        <v>0</v>
      </c>
    </row>
    <row r="104" spans="1:10" ht="15">
      <c r="A104" s="28" t="s">
        <v>24</v>
      </c>
      <c r="B104" s="41">
        <f t="shared" si="24"/>
        <v>577.53886004715673</v>
      </c>
      <c r="C104" s="41">
        <f t="shared" si="24"/>
        <v>2.0511405928433879</v>
      </c>
      <c r="D104" s="41">
        <f t="shared" si="24"/>
        <v>58.113999360000001</v>
      </c>
      <c r="E104" s="41">
        <f t="shared" si="24"/>
        <v>0</v>
      </c>
      <c r="F104" s="41">
        <f t="shared" si="24"/>
        <v>0</v>
      </c>
      <c r="G104" s="41">
        <f t="shared" si="24"/>
        <v>0</v>
      </c>
      <c r="H104" s="42">
        <f t="shared" si="24"/>
        <v>0</v>
      </c>
      <c r="I104" s="43">
        <f t="shared" si="23"/>
        <v>637.70400000000006</v>
      </c>
      <c r="J104" s="33">
        <v>0</v>
      </c>
    </row>
    <row r="105" spans="1:10" ht="15.75" thickBot="1">
      <c r="A105" s="30" t="s">
        <v>25</v>
      </c>
      <c r="B105" s="44">
        <f t="shared" si="24"/>
        <v>2014.2603804801829</v>
      </c>
      <c r="C105" s="44">
        <f t="shared" si="24"/>
        <v>0.11328673278525127</v>
      </c>
      <c r="D105" s="44">
        <f t="shared" si="24"/>
        <v>3237.0300978248533</v>
      </c>
      <c r="E105" s="44">
        <f t="shared" si="24"/>
        <v>2290.4016671745217</v>
      </c>
      <c r="F105" s="44">
        <f t="shared" si="24"/>
        <v>0</v>
      </c>
      <c r="G105" s="44">
        <f t="shared" si="24"/>
        <v>1964.2743349235054</v>
      </c>
      <c r="H105" s="45">
        <f t="shared" si="24"/>
        <v>1.0702328641507508</v>
      </c>
      <c r="I105" s="40">
        <f t="shared" si="23"/>
        <v>9507.15</v>
      </c>
      <c r="J105" s="33">
        <v>0</v>
      </c>
    </row>
    <row r="106" spans="1:10" ht="15">
      <c r="A106" s="31" t="s">
        <v>26</v>
      </c>
      <c r="B106" s="46">
        <f>SUM(B85:B105)</f>
        <v>17581.241079804953</v>
      </c>
      <c r="C106" s="46">
        <f t="shared" ref="C106:I106" si="25">SUM(C85:C105)</f>
        <v>253.86132782269573</v>
      </c>
      <c r="D106" s="46">
        <f t="shared" si="25"/>
        <v>4767.6506296773159</v>
      </c>
      <c r="E106" s="46">
        <f t="shared" si="25"/>
        <v>2453.0844824547821</v>
      </c>
      <c r="F106" s="46">
        <f t="shared" si="25"/>
        <v>600.03759051101906</v>
      </c>
      <c r="G106" s="46">
        <f t="shared" si="25"/>
        <v>1964.2743349235054</v>
      </c>
      <c r="H106" s="47">
        <f t="shared" si="25"/>
        <v>1.0702328641507508</v>
      </c>
      <c r="I106" s="48">
        <f t="shared" si="25"/>
        <v>27621.219678058427</v>
      </c>
      <c r="J106" s="33">
        <v>0</v>
      </c>
    </row>
    <row r="107" spans="1:10" ht="13.5" customHeight="1" thickBot="1">
      <c r="A107" s="32" t="s">
        <v>83</v>
      </c>
      <c r="B107" s="49">
        <f>B106/$I106</f>
        <v>0.63651211947642672</v>
      </c>
      <c r="C107" s="49">
        <f t="shared" ref="C107:I107" si="26">C106/$I106</f>
        <v>9.1908080375015626E-3</v>
      </c>
      <c r="D107" s="49">
        <f t="shared" si="26"/>
        <v>0.17260825862315604</v>
      </c>
      <c r="E107" s="49">
        <f t="shared" si="26"/>
        <v>8.8811591633060585E-2</v>
      </c>
      <c r="F107" s="49">
        <f t="shared" si="26"/>
        <v>2.1723790531512018E-2</v>
      </c>
      <c r="G107" s="49">
        <f t="shared" si="26"/>
        <v>7.1114684934926078E-2</v>
      </c>
      <c r="H107" s="49">
        <f t="shared" si="26"/>
        <v>3.8746763416856489E-5</v>
      </c>
      <c r="I107" s="50">
        <f t="shared" si="26"/>
        <v>1</v>
      </c>
    </row>
    <row r="108" spans="1:10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0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0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0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0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7">SUM(B112:H112)</f>
        <v>0</v>
      </c>
    </row>
    <row r="113" spans="1:9" ht="15">
      <c r="A113" s="29" t="s">
        <v>9</v>
      </c>
      <c r="B113" s="44">
        <v>0</v>
      </c>
      <c r="C113" s="44">
        <v>0</v>
      </c>
      <c r="D113" s="44">
        <v>0</v>
      </c>
      <c r="E113" s="44">
        <v>0</v>
      </c>
      <c r="F113" s="457"/>
      <c r="G113" s="44">
        <v>0</v>
      </c>
      <c r="H113" s="45">
        <v>0</v>
      </c>
      <c r="I113" s="40">
        <f t="shared" si="27"/>
        <v>0</v>
      </c>
    </row>
    <row r="114" spans="1:9" ht="15">
      <c r="A114" s="28" t="s">
        <v>10</v>
      </c>
      <c r="B114" s="41">
        <v>1.3282761198175766E-3</v>
      </c>
      <c r="C114" s="41">
        <v>0</v>
      </c>
      <c r="D114" s="41">
        <v>262.99867172388019</v>
      </c>
      <c r="E114" s="41">
        <v>0</v>
      </c>
      <c r="F114" s="457"/>
      <c r="G114" s="41">
        <v>0</v>
      </c>
      <c r="H114" s="42">
        <v>0</v>
      </c>
      <c r="I114" s="43">
        <f t="shared" si="27"/>
        <v>263</v>
      </c>
    </row>
    <row r="115" spans="1:9" ht="15">
      <c r="A115" s="29" t="s">
        <v>11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7"/>
        <v>0</v>
      </c>
    </row>
    <row r="116" spans="1:9" ht="15">
      <c r="A116" s="28" t="s">
        <v>12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7"/>
        <v>0</v>
      </c>
    </row>
    <row r="117" spans="1:9" ht="15">
      <c r="A117" s="29" t="s">
        <v>13</v>
      </c>
      <c r="B117" s="44">
        <v>0</v>
      </c>
      <c r="C117" s="44">
        <v>0</v>
      </c>
      <c r="D117" s="44">
        <v>0</v>
      </c>
      <c r="E117" s="44">
        <v>0</v>
      </c>
      <c r="F117" s="457"/>
      <c r="G117" s="44">
        <v>0</v>
      </c>
      <c r="H117" s="45">
        <v>0</v>
      </c>
      <c r="I117" s="40">
        <f t="shared" si="27"/>
        <v>0</v>
      </c>
    </row>
    <row r="118" spans="1:9" ht="15">
      <c r="A118" s="28" t="s">
        <v>14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7"/>
        <v>0</v>
      </c>
    </row>
    <row r="119" spans="1:9" ht="15">
      <c r="A119" s="29" t="s">
        <v>15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7"/>
        <v>0</v>
      </c>
    </row>
    <row r="120" spans="1:9" ht="15">
      <c r="A120" s="28" t="s">
        <v>16</v>
      </c>
      <c r="B120" s="41">
        <v>2.2347203188253519E-3</v>
      </c>
      <c r="C120" s="41">
        <v>43.663235621293317</v>
      </c>
      <c r="D120" s="41">
        <v>7.1229658387862771E-2</v>
      </c>
      <c r="E120" s="41">
        <v>0</v>
      </c>
      <c r="F120" s="457"/>
      <c r="G120" s="41">
        <v>0</v>
      </c>
      <c r="H120" s="42">
        <v>0</v>
      </c>
      <c r="I120" s="43">
        <f t="shared" si="27"/>
        <v>43.736700000000006</v>
      </c>
    </row>
    <row r="121" spans="1:9" ht="15">
      <c r="A121" s="29" t="s">
        <v>17</v>
      </c>
      <c r="B121" s="44">
        <v>0.36457075769679459</v>
      </c>
      <c r="C121" s="44">
        <v>0</v>
      </c>
      <c r="D121" s="44">
        <v>2.6354292423032053</v>
      </c>
      <c r="E121" s="44">
        <v>0</v>
      </c>
      <c r="F121" s="457"/>
      <c r="G121" s="44">
        <v>0</v>
      </c>
      <c r="H121" s="45">
        <v>0</v>
      </c>
      <c r="I121" s="40">
        <f t="shared" si="27"/>
        <v>3</v>
      </c>
    </row>
    <row r="122" spans="1:9" ht="15">
      <c r="A122" s="28" t="s">
        <v>18</v>
      </c>
      <c r="B122" s="41">
        <v>0</v>
      </c>
      <c r="C122" s="41">
        <v>0</v>
      </c>
      <c r="D122" s="41">
        <v>0</v>
      </c>
      <c r="E122" s="41">
        <v>0</v>
      </c>
      <c r="F122" s="457"/>
      <c r="G122" s="41">
        <v>0</v>
      </c>
      <c r="H122" s="42">
        <v>0</v>
      </c>
      <c r="I122" s="43">
        <f t="shared" si="27"/>
        <v>0</v>
      </c>
    </row>
    <row r="123" spans="1:9" ht="15">
      <c r="A123" s="29" t="s">
        <v>139</v>
      </c>
      <c r="B123" s="44">
        <v>0.77213821552495077</v>
      </c>
      <c r="C123" s="44">
        <v>11.086504075500292</v>
      </c>
      <c r="D123" s="44">
        <v>29.138022607706347</v>
      </c>
      <c r="E123" s="44">
        <v>3.3351012684145896E-3</v>
      </c>
      <c r="F123" s="457"/>
      <c r="G123" s="44">
        <v>0</v>
      </c>
      <c r="H123" s="45">
        <v>0</v>
      </c>
      <c r="I123" s="40">
        <f t="shared" si="27"/>
        <v>41</v>
      </c>
    </row>
    <row r="124" spans="1:9" ht="15">
      <c r="A124" s="28" t="s">
        <v>19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7"/>
        <v>0</v>
      </c>
    </row>
    <row r="125" spans="1:9" ht="15">
      <c r="A125" s="29" t="s">
        <v>20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7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7"/>
        <v>0</v>
      </c>
    </row>
    <row r="127" spans="1:9" ht="15">
      <c r="A127" s="30" t="s">
        <v>56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7"/>
        <v>0</v>
      </c>
    </row>
    <row r="128" spans="1:9" ht="15">
      <c r="A128" s="28" t="s">
        <v>22</v>
      </c>
      <c r="B128" s="41">
        <v>0</v>
      </c>
      <c r="C128" s="41">
        <v>0</v>
      </c>
      <c r="D128" s="41">
        <v>0</v>
      </c>
      <c r="E128" s="41">
        <v>0</v>
      </c>
      <c r="F128" s="457"/>
      <c r="G128" s="41">
        <v>0</v>
      </c>
      <c r="H128" s="42">
        <v>0</v>
      </c>
      <c r="I128" s="43">
        <f t="shared" si="27"/>
        <v>0</v>
      </c>
    </row>
    <row r="129" spans="1:9" ht="15">
      <c r="A129" s="30" t="s">
        <v>23</v>
      </c>
      <c r="B129" s="44">
        <v>0</v>
      </c>
      <c r="C129" s="44">
        <v>0</v>
      </c>
      <c r="D129" s="44">
        <v>0</v>
      </c>
      <c r="E129" s="44">
        <v>0</v>
      </c>
      <c r="F129" s="457"/>
      <c r="G129" s="44">
        <v>0</v>
      </c>
      <c r="H129" s="45">
        <v>0</v>
      </c>
      <c r="I129" s="40">
        <f t="shared" si="27"/>
        <v>0</v>
      </c>
    </row>
    <row r="130" spans="1:9" ht="15">
      <c r="A130" s="28" t="s">
        <v>24</v>
      </c>
      <c r="B130" s="41">
        <v>0</v>
      </c>
      <c r="C130" s="41">
        <v>0</v>
      </c>
      <c r="D130" s="41">
        <v>0</v>
      </c>
      <c r="E130" s="41">
        <v>0</v>
      </c>
      <c r="F130" s="457"/>
      <c r="G130" s="41">
        <v>0</v>
      </c>
      <c r="H130" s="42">
        <v>0</v>
      </c>
      <c r="I130" s="43">
        <f t="shared" si="27"/>
        <v>0</v>
      </c>
    </row>
    <row r="131" spans="1:9" ht="15.75" thickBot="1">
      <c r="A131" s="30" t="s">
        <v>25</v>
      </c>
      <c r="B131" s="44">
        <v>0.64191895275869382</v>
      </c>
      <c r="C131" s="44">
        <v>0</v>
      </c>
      <c r="D131" s="44">
        <v>0</v>
      </c>
      <c r="E131" s="44">
        <v>57.141104918225416</v>
      </c>
      <c r="F131" s="458"/>
      <c r="G131" s="44">
        <v>18.497376129015908</v>
      </c>
      <c r="H131" s="45">
        <v>0</v>
      </c>
      <c r="I131" s="40">
        <f t="shared" si="27"/>
        <v>76.280400000000014</v>
      </c>
    </row>
    <row r="132" spans="1:9" ht="15">
      <c r="A132" s="31" t="s">
        <v>26</v>
      </c>
      <c r="B132" s="46">
        <f>SUM(B111:B131)</f>
        <v>1.7821909224190819</v>
      </c>
      <c r="C132" s="46">
        <f t="shared" ref="C132:I132" si="28">SUM(C111:C131)</f>
        <v>54.749739696793611</v>
      </c>
      <c r="D132" s="46">
        <f t="shared" si="28"/>
        <v>294.84335323227754</v>
      </c>
      <c r="E132" s="46">
        <f t="shared" si="28"/>
        <v>57.144440019493828</v>
      </c>
      <c r="F132" s="46">
        <f t="shared" si="28"/>
        <v>0</v>
      </c>
      <c r="G132" s="46">
        <f t="shared" si="28"/>
        <v>18.497376129015908</v>
      </c>
      <c r="H132" s="47">
        <f t="shared" si="28"/>
        <v>0</v>
      </c>
      <c r="I132" s="48">
        <f t="shared" si="28"/>
        <v>427.01710000000003</v>
      </c>
    </row>
    <row r="133" spans="1:9" ht="15" thickBot="1">
      <c r="A133" s="32" t="s">
        <v>83</v>
      </c>
      <c r="B133" s="49">
        <f>B132/$I132</f>
        <v>4.1735820940638716E-3</v>
      </c>
      <c r="C133" s="49">
        <f t="shared" ref="C133:I133" si="29">C132/$I132</f>
        <v>0.12821439632462869</v>
      </c>
      <c r="D133" s="49">
        <f t="shared" si="29"/>
        <v>0.69047200506086881</v>
      </c>
      <c r="E133" s="49">
        <f t="shared" si="29"/>
        <v>0.13382236922009405</v>
      </c>
      <c r="F133" s="49">
        <f t="shared" si="29"/>
        <v>0</v>
      </c>
      <c r="G133" s="49">
        <f t="shared" si="29"/>
        <v>4.3317647300344431E-2</v>
      </c>
      <c r="H133" s="49">
        <f t="shared" si="29"/>
        <v>0</v>
      </c>
      <c r="I133" s="50">
        <f t="shared" si="29"/>
        <v>1</v>
      </c>
    </row>
    <row r="134" spans="1:9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9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9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9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30">SUM(B138:H138)</f>
        <v>0</v>
      </c>
    </row>
    <row r="139" spans="1:9" ht="15">
      <c r="A139" s="29" t="s">
        <v>9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30"/>
        <v>0</v>
      </c>
    </row>
    <row r="140" spans="1:9" ht="15">
      <c r="A140" s="28" t="s">
        <v>10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30"/>
        <v>0</v>
      </c>
    </row>
    <row r="141" spans="1:9" ht="15">
      <c r="A141" s="29" t="s">
        <v>11</v>
      </c>
      <c r="B141" s="44">
        <v>0</v>
      </c>
      <c r="C141" s="44">
        <v>0</v>
      </c>
      <c r="D141" s="44">
        <v>0</v>
      </c>
      <c r="E141" s="44">
        <v>0</v>
      </c>
      <c r="F141" s="457"/>
      <c r="G141" s="44">
        <v>0</v>
      </c>
      <c r="H141" s="45">
        <v>0</v>
      </c>
      <c r="I141" s="40">
        <f t="shared" si="30"/>
        <v>0</v>
      </c>
    </row>
    <row r="142" spans="1:9" ht="15">
      <c r="A142" s="28" t="s">
        <v>12</v>
      </c>
      <c r="B142" s="41">
        <v>0</v>
      </c>
      <c r="C142" s="41">
        <v>0</v>
      </c>
      <c r="D142" s="41">
        <v>0</v>
      </c>
      <c r="E142" s="41">
        <v>0</v>
      </c>
      <c r="F142" s="457"/>
      <c r="G142" s="41">
        <v>0</v>
      </c>
      <c r="H142" s="42">
        <v>0</v>
      </c>
      <c r="I142" s="43">
        <f t="shared" si="30"/>
        <v>0</v>
      </c>
    </row>
    <row r="143" spans="1:9" ht="15">
      <c r="A143" s="29" t="s">
        <v>13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30"/>
        <v>0</v>
      </c>
    </row>
    <row r="144" spans="1:9" ht="15">
      <c r="A144" s="28" t="s">
        <v>14</v>
      </c>
      <c r="B144" s="41">
        <v>0</v>
      </c>
      <c r="C144" s="41">
        <v>0</v>
      </c>
      <c r="D144" s="41">
        <v>1.9820758940147214</v>
      </c>
      <c r="E144" s="41">
        <v>2.1680439709887906</v>
      </c>
      <c r="F144" s="457"/>
      <c r="G144" s="41">
        <v>0</v>
      </c>
      <c r="H144" s="42">
        <v>0</v>
      </c>
      <c r="I144" s="43">
        <f t="shared" si="30"/>
        <v>4.1501198650035125</v>
      </c>
    </row>
    <row r="145" spans="1:9" ht="15">
      <c r="A145" s="29" t="s">
        <v>15</v>
      </c>
      <c r="B145" s="44">
        <v>1.1927999999999999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30"/>
        <v>1.1927999999999999</v>
      </c>
    </row>
    <row r="146" spans="1:9" ht="15">
      <c r="A146" s="28" t="s">
        <v>16</v>
      </c>
      <c r="B146" s="41">
        <v>42.418261678412094</v>
      </c>
      <c r="C146" s="41">
        <v>359.32029965005592</v>
      </c>
      <c r="D146" s="41">
        <v>21.00823867153197</v>
      </c>
      <c r="E146" s="41">
        <v>0</v>
      </c>
      <c r="F146" s="457"/>
      <c r="G146" s="41">
        <v>0</v>
      </c>
      <c r="H146" s="42">
        <v>0</v>
      </c>
      <c r="I146" s="43">
        <f t="shared" si="30"/>
        <v>422.74679999999995</v>
      </c>
    </row>
    <row r="147" spans="1:9" ht="15">
      <c r="A147" s="29" t="s">
        <v>17</v>
      </c>
      <c r="B147" s="44">
        <v>0</v>
      </c>
      <c r="C147" s="44">
        <v>0</v>
      </c>
      <c r="D147" s="44">
        <v>0</v>
      </c>
      <c r="E147" s="44">
        <v>0</v>
      </c>
      <c r="F147" s="457"/>
      <c r="G147" s="44">
        <v>0</v>
      </c>
      <c r="H147" s="45">
        <v>0</v>
      </c>
      <c r="I147" s="40">
        <f t="shared" si="30"/>
        <v>0</v>
      </c>
    </row>
    <row r="148" spans="1:9" ht="15">
      <c r="A148" s="28" t="s">
        <v>18</v>
      </c>
      <c r="B148" s="41">
        <v>0</v>
      </c>
      <c r="C148" s="41">
        <v>0</v>
      </c>
      <c r="D148" s="41">
        <v>0</v>
      </c>
      <c r="E148" s="41">
        <v>0</v>
      </c>
      <c r="F148" s="457"/>
      <c r="G148" s="41">
        <v>0</v>
      </c>
      <c r="H148" s="42">
        <v>0</v>
      </c>
      <c r="I148" s="43">
        <f t="shared" si="30"/>
        <v>0</v>
      </c>
    </row>
    <row r="149" spans="1:9" ht="15">
      <c r="A149" s="29" t="s">
        <v>139</v>
      </c>
      <c r="B149" s="44">
        <v>14.802335447694793</v>
      </c>
      <c r="C149" s="44">
        <v>678.08151218103137</v>
      </c>
      <c r="D149" s="44">
        <v>141.11615237127387</v>
      </c>
      <c r="E149" s="44">
        <v>0</v>
      </c>
      <c r="F149" s="457"/>
      <c r="G149" s="44">
        <v>0</v>
      </c>
      <c r="H149" s="45">
        <v>0</v>
      </c>
      <c r="I149" s="40">
        <f t="shared" si="30"/>
        <v>834</v>
      </c>
    </row>
    <row r="150" spans="1:9" ht="15">
      <c r="A150" s="28" t="s">
        <v>19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30"/>
        <v>0</v>
      </c>
    </row>
    <row r="151" spans="1:9" ht="15">
      <c r="A151" s="29" t="s">
        <v>20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30"/>
        <v>0</v>
      </c>
    </row>
    <row r="152" spans="1:9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30"/>
        <v>0</v>
      </c>
    </row>
    <row r="153" spans="1:9" ht="15">
      <c r="A153" s="30" t="s">
        <v>56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30"/>
        <v>0</v>
      </c>
    </row>
    <row r="154" spans="1:9" ht="15">
      <c r="A154" s="28" t="s">
        <v>22</v>
      </c>
      <c r="B154" s="41">
        <v>0</v>
      </c>
      <c r="C154" s="41">
        <v>0</v>
      </c>
      <c r="D154" s="41">
        <v>0</v>
      </c>
      <c r="E154" s="41">
        <v>0</v>
      </c>
      <c r="F154" s="457"/>
      <c r="G154" s="41">
        <v>0</v>
      </c>
      <c r="H154" s="42">
        <v>0</v>
      </c>
      <c r="I154" s="43">
        <f t="shared" si="30"/>
        <v>0</v>
      </c>
    </row>
    <row r="155" spans="1:9" ht="15">
      <c r="A155" s="30" t="s">
        <v>23</v>
      </c>
      <c r="B155" s="44">
        <v>0</v>
      </c>
      <c r="C155" s="44">
        <v>0</v>
      </c>
      <c r="D155" s="44">
        <v>0</v>
      </c>
      <c r="E155" s="44">
        <v>0</v>
      </c>
      <c r="F155" s="457"/>
      <c r="G155" s="44">
        <v>0</v>
      </c>
      <c r="H155" s="45">
        <v>0</v>
      </c>
      <c r="I155" s="40">
        <f t="shared" si="30"/>
        <v>0</v>
      </c>
    </row>
    <row r="156" spans="1:9" ht="15">
      <c r="A156" s="28" t="s">
        <v>24</v>
      </c>
      <c r="B156" s="41">
        <v>0</v>
      </c>
      <c r="C156" s="41">
        <v>0</v>
      </c>
      <c r="D156" s="41">
        <v>0</v>
      </c>
      <c r="E156" s="41">
        <v>0</v>
      </c>
      <c r="F156" s="457"/>
      <c r="G156" s="41">
        <v>0</v>
      </c>
      <c r="H156" s="42">
        <v>0</v>
      </c>
      <c r="I156" s="43">
        <f t="shared" si="30"/>
        <v>0</v>
      </c>
    </row>
    <row r="157" spans="1:9" ht="15.75" thickBot="1">
      <c r="A157" s="30" t="s">
        <v>25</v>
      </c>
      <c r="B157" s="44">
        <v>10.544758635523767</v>
      </c>
      <c r="C157" s="44">
        <v>5.803655626578233E-2</v>
      </c>
      <c r="D157" s="44">
        <v>48.414578874884498</v>
      </c>
      <c r="E157" s="44">
        <v>1073.9558336629866</v>
      </c>
      <c r="F157" s="458"/>
      <c r="G157" s="44">
        <v>20.491257103541091</v>
      </c>
      <c r="H157" s="45">
        <v>127.27513516679841</v>
      </c>
      <c r="I157" s="40">
        <f t="shared" si="30"/>
        <v>1280.7396000000003</v>
      </c>
    </row>
    <row r="158" spans="1:9" ht="15">
      <c r="A158" s="31" t="s">
        <v>26</v>
      </c>
      <c r="B158" s="46">
        <f>SUM(B137:B157)</f>
        <v>68.95815576163065</v>
      </c>
      <c r="C158" s="46">
        <f t="shared" ref="C158:I158" si="31">SUM(C137:C157)</f>
        <v>1037.4598483873531</v>
      </c>
      <c r="D158" s="46">
        <f t="shared" si="31"/>
        <v>212.52104581170505</v>
      </c>
      <c r="E158" s="46">
        <f t="shared" si="31"/>
        <v>1076.1238776339753</v>
      </c>
      <c r="F158" s="46">
        <f t="shared" si="31"/>
        <v>0</v>
      </c>
      <c r="G158" s="46">
        <f t="shared" si="31"/>
        <v>20.491257103541091</v>
      </c>
      <c r="H158" s="47">
        <f t="shared" si="31"/>
        <v>127.27513516679841</v>
      </c>
      <c r="I158" s="48">
        <f t="shared" si="31"/>
        <v>2542.8293198650035</v>
      </c>
    </row>
    <row r="159" spans="1:9" ht="15" thickBot="1">
      <c r="A159" s="32" t="s">
        <v>83</v>
      </c>
      <c r="B159" s="49">
        <f>B158/$I158</f>
        <v>2.7118672583691765E-2</v>
      </c>
      <c r="C159" s="49">
        <f t="shared" ref="C159:I159" si="32">C158/$I158</f>
        <v>0.40799429213850297</v>
      </c>
      <c r="D159" s="49">
        <f t="shared" si="32"/>
        <v>8.3576606637124823E-2</v>
      </c>
      <c r="E159" s="49">
        <f t="shared" si="32"/>
        <v>0.42319941382896503</v>
      </c>
      <c r="F159" s="49">
        <f t="shared" si="32"/>
        <v>0</v>
      </c>
      <c r="G159" s="49">
        <f t="shared" si="32"/>
        <v>8.058447707622372E-3</v>
      </c>
      <c r="H159" s="49">
        <f t="shared" si="32"/>
        <v>5.005256710409306E-2</v>
      </c>
      <c r="I159" s="50">
        <f t="shared" si="32"/>
        <v>1</v>
      </c>
    </row>
    <row r="160" spans="1:9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3">SUM(B164:H164)</f>
        <v>0</v>
      </c>
    </row>
    <row r="165" spans="1:9" ht="15">
      <c r="A165" s="29" t="s">
        <v>9</v>
      </c>
      <c r="B165" s="44">
        <v>0</v>
      </c>
      <c r="C165" s="44">
        <v>0</v>
      </c>
      <c r="D165" s="44">
        <v>0</v>
      </c>
      <c r="E165" s="44">
        <v>0</v>
      </c>
      <c r="F165" s="457"/>
      <c r="G165" s="44">
        <v>0</v>
      </c>
      <c r="H165" s="45">
        <v>0</v>
      </c>
      <c r="I165" s="40">
        <f t="shared" si="33"/>
        <v>0</v>
      </c>
    </row>
    <row r="166" spans="1:9" ht="15">
      <c r="A166" s="28" t="s">
        <v>10</v>
      </c>
      <c r="B166" s="41">
        <v>0</v>
      </c>
      <c r="C166" s="41">
        <v>0</v>
      </c>
      <c r="D166" s="41">
        <v>111</v>
      </c>
      <c r="E166" s="41">
        <v>0</v>
      </c>
      <c r="F166" s="457"/>
      <c r="G166" s="41">
        <v>0</v>
      </c>
      <c r="H166" s="42">
        <v>0</v>
      </c>
      <c r="I166" s="43">
        <f t="shared" si="33"/>
        <v>111</v>
      </c>
    </row>
    <row r="167" spans="1:9" ht="15">
      <c r="A167" s="29" t="s">
        <v>11</v>
      </c>
      <c r="B167" s="44">
        <v>0</v>
      </c>
      <c r="C167" s="44">
        <v>0</v>
      </c>
      <c r="D167" s="44">
        <v>0</v>
      </c>
      <c r="E167" s="44">
        <v>0</v>
      </c>
      <c r="F167" s="457"/>
      <c r="G167" s="44">
        <v>0</v>
      </c>
      <c r="H167" s="45">
        <v>0</v>
      </c>
      <c r="I167" s="40">
        <f t="shared" si="33"/>
        <v>0</v>
      </c>
    </row>
    <row r="168" spans="1:9" ht="15">
      <c r="A168" s="28" t="s">
        <v>12</v>
      </c>
      <c r="B168" s="41">
        <v>0</v>
      </c>
      <c r="C168" s="41">
        <v>0</v>
      </c>
      <c r="D168" s="41">
        <v>0</v>
      </c>
      <c r="E168" s="41">
        <v>0</v>
      </c>
      <c r="F168" s="457"/>
      <c r="G168" s="41">
        <v>0</v>
      </c>
      <c r="H168" s="42">
        <v>0</v>
      </c>
      <c r="I168" s="43">
        <f t="shared" si="33"/>
        <v>0</v>
      </c>
    </row>
    <row r="169" spans="1:9" ht="15">
      <c r="A169" s="29" t="s">
        <v>13</v>
      </c>
      <c r="B169" s="44">
        <v>0</v>
      </c>
      <c r="C169" s="44">
        <v>0</v>
      </c>
      <c r="D169" s="44">
        <v>0</v>
      </c>
      <c r="E169" s="44">
        <v>0</v>
      </c>
      <c r="F169" s="457"/>
      <c r="G169" s="44">
        <v>0</v>
      </c>
      <c r="H169" s="45">
        <v>0</v>
      </c>
      <c r="I169" s="40">
        <f t="shared" si="33"/>
        <v>0</v>
      </c>
    </row>
    <row r="170" spans="1:9" ht="15">
      <c r="A170" s="28" t="s">
        <v>14</v>
      </c>
      <c r="B170" s="41">
        <v>0</v>
      </c>
      <c r="C170" s="41">
        <v>0</v>
      </c>
      <c r="D170" s="41">
        <v>0</v>
      </c>
      <c r="E170" s="41">
        <v>0.18693920381710469</v>
      </c>
      <c r="F170" s="457"/>
      <c r="G170" s="41">
        <v>0</v>
      </c>
      <c r="H170" s="42">
        <v>0</v>
      </c>
      <c r="I170" s="43">
        <f t="shared" si="33"/>
        <v>0.18693920381710469</v>
      </c>
    </row>
    <row r="171" spans="1:9" ht="15">
      <c r="A171" s="29" t="s">
        <v>15</v>
      </c>
      <c r="B171" s="44">
        <v>4.8398312952375365E-2</v>
      </c>
      <c r="C171" s="44">
        <v>1.5032199253094953E-2</v>
      </c>
      <c r="D171" s="44">
        <v>0.70336948779452979</v>
      </c>
      <c r="E171" s="44">
        <v>0</v>
      </c>
      <c r="F171" s="457"/>
      <c r="G171" s="44">
        <v>0</v>
      </c>
      <c r="H171" s="45">
        <v>0</v>
      </c>
      <c r="I171" s="40">
        <f t="shared" si="33"/>
        <v>0.76680000000000015</v>
      </c>
    </row>
    <row r="172" spans="1:9" ht="15">
      <c r="A172" s="28" t="s">
        <v>16</v>
      </c>
      <c r="B172" s="41">
        <v>16.894317796720841</v>
      </c>
      <c r="C172" s="41">
        <v>0</v>
      </c>
      <c r="D172" s="41">
        <v>42.20598220327917</v>
      </c>
      <c r="E172" s="41">
        <v>0</v>
      </c>
      <c r="F172" s="457"/>
      <c r="G172" s="41">
        <v>0</v>
      </c>
      <c r="H172" s="42">
        <v>0</v>
      </c>
      <c r="I172" s="43">
        <f t="shared" si="33"/>
        <v>59.100300000000011</v>
      </c>
    </row>
    <row r="173" spans="1:9" ht="15">
      <c r="A173" s="29" t="s">
        <v>17</v>
      </c>
      <c r="B173" s="44">
        <v>0</v>
      </c>
      <c r="C173" s="44">
        <v>0</v>
      </c>
      <c r="D173" s="44">
        <v>27</v>
      </c>
      <c r="E173" s="44">
        <v>0</v>
      </c>
      <c r="F173" s="457"/>
      <c r="G173" s="44">
        <v>0</v>
      </c>
      <c r="H173" s="45">
        <v>0</v>
      </c>
      <c r="I173" s="40">
        <f t="shared" si="33"/>
        <v>27</v>
      </c>
    </row>
    <row r="174" spans="1:9" ht="15">
      <c r="A174" s="28" t="s">
        <v>18</v>
      </c>
      <c r="B174" s="41">
        <v>0</v>
      </c>
      <c r="C174" s="41">
        <v>0</v>
      </c>
      <c r="D174" s="41">
        <v>0</v>
      </c>
      <c r="E174" s="41">
        <v>0</v>
      </c>
      <c r="F174" s="457"/>
      <c r="G174" s="41">
        <v>0</v>
      </c>
      <c r="H174" s="42">
        <v>0</v>
      </c>
      <c r="I174" s="43">
        <f t="shared" si="33"/>
        <v>0</v>
      </c>
    </row>
    <row r="175" spans="1:9" ht="15">
      <c r="A175" s="29" t="s">
        <v>139</v>
      </c>
      <c r="B175" s="44">
        <v>19.676256631952569</v>
      </c>
      <c r="C175" s="44">
        <v>10.248050329141964</v>
      </c>
      <c r="D175" s="44">
        <v>341.07569303890546</v>
      </c>
      <c r="E175" s="44">
        <v>0</v>
      </c>
      <c r="F175" s="457"/>
      <c r="G175" s="44">
        <v>0</v>
      </c>
      <c r="H175" s="45">
        <v>0</v>
      </c>
      <c r="I175" s="40">
        <f t="shared" si="33"/>
        <v>371</v>
      </c>
    </row>
    <row r="176" spans="1:9" ht="15">
      <c r="A176" s="28" t="s">
        <v>19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3"/>
        <v>0</v>
      </c>
    </row>
    <row r="177" spans="1:9" ht="15">
      <c r="A177" s="29" t="s">
        <v>20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3"/>
        <v>0</v>
      </c>
    </row>
    <row r="178" spans="1:9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3"/>
        <v>0</v>
      </c>
    </row>
    <row r="179" spans="1:9" ht="15">
      <c r="A179" s="30" t="s">
        <v>56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3"/>
        <v>0</v>
      </c>
    </row>
    <row r="180" spans="1:9" ht="15">
      <c r="A180" s="28" t="s">
        <v>22</v>
      </c>
      <c r="B180" s="41">
        <v>0</v>
      </c>
      <c r="C180" s="41">
        <v>0</v>
      </c>
      <c r="D180" s="41">
        <v>0</v>
      </c>
      <c r="E180" s="41">
        <v>0</v>
      </c>
      <c r="F180" s="457"/>
      <c r="G180" s="41">
        <v>0</v>
      </c>
      <c r="H180" s="42">
        <v>0</v>
      </c>
      <c r="I180" s="43">
        <f t="shared" si="33"/>
        <v>0</v>
      </c>
    </row>
    <row r="181" spans="1:9" ht="15">
      <c r="A181" s="30" t="s">
        <v>23</v>
      </c>
      <c r="B181" s="44">
        <v>0</v>
      </c>
      <c r="C181" s="44">
        <v>0</v>
      </c>
      <c r="D181" s="44">
        <v>0</v>
      </c>
      <c r="E181" s="44">
        <v>0</v>
      </c>
      <c r="F181" s="457"/>
      <c r="G181" s="44">
        <v>0</v>
      </c>
      <c r="H181" s="45">
        <v>0</v>
      </c>
      <c r="I181" s="40">
        <f t="shared" si="33"/>
        <v>0</v>
      </c>
    </row>
    <row r="182" spans="1:9" ht="15">
      <c r="A182" s="28" t="s">
        <v>24</v>
      </c>
      <c r="B182" s="41">
        <v>0</v>
      </c>
      <c r="C182" s="41">
        <v>0</v>
      </c>
      <c r="D182" s="41">
        <v>0</v>
      </c>
      <c r="E182" s="41">
        <v>0</v>
      </c>
      <c r="F182" s="457"/>
      <c r="G182" s="41">
        <v>0</v>
      </c>
      <c r="H182" s="42">
        <v>0</v>
      </c>
      <c r="I182" s="43">
        <f t="shared" si="33"/>
        <v>0</v>
      </c>
    </row>
    <row r="183" spans="1:9" ht="15.75" thickBot="1">
      <c r="A183" s="30" t="s">
        <v>25</v>
      </c>
      <c r="B183" s="44">
        <v>7.5178626563975639</v>
      </c>
      <c r="C183" s="44">
        <v>0</v>
      </c>
      <c r="D183" s="44">
        <v>185.85256399269574</v>
      </c>
      <c r="E183" s="44">
        <v>195.5183009671463</v>
      </c>
      <c r="F183" s="458"/>
      <c r="G183" s="44">
        <v>17.486421374586282</v>
      </c>
      <c r="H183" s="45">
        <v>55.879251009174233</v>
      </c>
      <c r="I183" s="40">
        <f t="shared" si="33"/>
        <v>462.25440000000015</v>
      </c>
    </row>
    <row r="184" spans="1:9" ht="15">
      <c r="A184" s="31" t="s">
        <v>26</v>
      </c>
      <c r="B184" s="46">
        <f>SUM(B163:B183)</f>
        <v>44.136835398023344</v>
      </c>
      <c r="C184" s="46">
        <f t="shared" ref="C184:I184" si="34">SUM(C163:C183)</f>
        <v>10.26308252839506</v>
      </c>
      <c r="D184" s="46">
        <f t="shared" si="34"/>
        <v>707.83760872267487</v>
      </c>
      <c r="E184" s="46">
        <f t="shared" si="34"/>
        <v>195.70524017096341</v>
      </c>
      <c r="F184" s="46">
        <f t="shared" si="34"/>
        <v>0</v>
      </c>
      <c r="G184" s="46">
        <f t="shared" si="34"/>
        <v>17.486421374586282</v>
      </c>
      <c r="H184" s="47">
        <f t="shared" si="34"/>
        <v>55.879251009174233</v>
      </c>
      <c r="I184" s="48">
        <f t="shared" si="34"/>
        <v>1031.3084392038172</v>
      </c>
    </row>
    <row r="185" spans="1:9" ht="15" thickBot="1">
      <c r="A185" s="32" t="s">
        <v>83</v>
      </c>
      <c r="B185" s="49">
        <f>B184/$I184</f>
        <v>4.2796930307384594E-2</v>
      </c>
      <c r="C185" s="49">
        <f t="shared" ref="C185:I185" si="35">C184/$I184</f>
        <v>9.9515160918476394E-3</v>
      </c>
      <c r="D185" s="49">
        <f t="shared" si="35"/>
        <v>0.6863490899668524</v>
      </c>
      <c r="E185" s="49">
        <f t="shared" si="35"/>
        <v>0.18976402473934012</v>
      </c>
      <c r="F185" s="49">
        <f t="shared" si="35"/>
        <v>0</v>
      </c>
      <c r="G185" s="49">
        <f t="shared" si="35"/>
        <v>1.6955568974191672E-2</v>
      </c>
      <c r="H185" s="49">
        <f t="shared" si="35"/>
        <v>5.418286992038357E-2</v>
      </c>
      <c r="I185" s="50">
        <f t="shared" si="35"/>
        <v>1</v>
      </c>
    </row>
    <row r="186" spans="1:9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9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9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9" ht="15">
      <c r="A190" s="28" t="s">
        <v>8</v>
      </c>
      <c r="B190" s="41">
        <v>0</v>
      </c>
      <c r="C190" s="41">
        <v>0</v>
      </c>
      <c r="D190" s="41">
        <v>8</v>
      </c>
      <c r="E190" s="41">
        <v>0</v>
      </c>
      <c r="F190" s="457"/>
      <c r="G190" s="41">
        <v>0</v>
      </c>
      <c r="H190" s="42">
        <v>0</v>
      </c>
      <c r="I190" s="43">
        <f t="shared" ref="I190:I209" si="36">SUM(B190:H190)</f>
        <v>8</v>
      </c>
    </row>
    <row r="191" spans="1:9" ht="15">
      <c r="A191" s="29" t="s">
        <v>9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6"/>
        <v>0</v>
      </c>
    </row>
    <row r="192" spans="1:9" ht="15">
      <c r="A192" s="28" t="s">
        <v>10</v>
      </c>
      <c r="B192" s="41">
        <v>0</v>
      </c>
      <c r="C192" s="41">
        <v>0</v>
      </c>
      <c r="D192" s="41">
        <v>99</v>
      </c>
      <c r="E192" s="41">
        <v>0</v>
      </c>
      <c r="F192" s="457"/>
      <c r="G192" s="41">
        <v>0</v>
      </c>
      <c r="H192" s="42">
        <v>0</v>
      </c>
      <c r="I192" s="43">
        <f t="shared" si="36"/>
        <v>99</v>
      </c>
    </row>
    <row r="193" spans="1:9" ht="15">
      <c r="A193" s="29" t="s">
        <v>11</v>
      </c>
      <c r="B193" s="44">
        <v>0</v>
      </c>
      <c r="C193" s="44">
        <v>0</v>
      </c>
      <c r="D193" s="44">
        <v>0</v>
      </c>
      <c r="E193" s="44">
        <v>0</v>
      </c>
      <c r="F193" s="457"/>
      <c r="G193" s="44">
        <v>0</v>
      </c>
      <c r="H193" s="45">
        <v>0</v>
      </c>
      <c r="I193" s="40">
        <f t="shared" si="36"/>
        <v>0</v>
      </c>
    </row>
    <row r="194" spans="1:9" ht="15">
      <c r="A194" s="28" t="s">
        <v>12</v>
      </c>
      <c r="B194" s="41">
        <v>0</v>
      </c>
      <c r="C194" s="41">
        <v>0</v>
      </c>
      <c r="D194" s="41">
        <v>0</v>
      </c>
      <c r="E194" s="41">
        <v>0</v>
      </c>
      <c r="F194" s="457"/>
      <c r="G194" s="41">
        <v>0</v>
      </c>
      <c r="H194" s="42">
        <v>0</v>
      </c>
      <c r="I194" s="43">
        <f t="shared" si="36"/>
        <v>0</v>
      </c>
    </row>
    <row r="195" spans="1:9" ht="15">
      <c r="A195" s="29" t="s">
        <v>13</v>
      </c>
      <c r="B195" s="44">
        <v>0</v>
      </c>
      <c r="C195" s="44">
        <v>0</v>
      </c>
      <c r="D195" s="44">
        <v>0</v>
      </c>
      <c r="E195" s="44">
        <v>0</v>
      </c>
      <c r="F195" s="457"/>
      <c r="G195" s="44">
        <v>0</v>
      </c>
      <c r="H195" s="45">
        <v>0</v>
      </c>
      <c r="I195" s="40">
        <f t="shared" si="36"/>
        <v>0</v>
      </c>
    </row>
    <row r="196" spans="1:9" ht="15">
      <c r="A196" s="28" t="s">
        <v>14</v>
      </c>
      <c r="B196" s="41">
        <v>0</v>
      </c>
      <c r="C196" s="41">
        <v>0</v>
      </c>
      <c r="D196" s="41">
        <v>0</v>
      </c>
      <c r="E196" s="41">
        <v>1.3782349002035723</v>
      </c>
      <c r="F196" s="457"/>
      <c r="G196" s="41">
        <v>0</v>
      </c>
      <c r="H196" s="42">
        <v>0</v>
      </c>
      <c r="I196" s="43">
        <f t="shared" si="36"/>
        <v>1.3782349002035723</v>
      </c>
    </row>
    <row r="197" spans="1:9" ht="15">
      <c r="A197" s="29" t="s">
        <v>15</v>
      </c>
      <c r="B197" s="44">
        <v>2.4199156476187676E-2</v>
      </c>
      <c r="C197" s="44">
        <v>7.5160996265474763E-3</v>
      </c>
      <c r="D197" s="44">
        <v>0.35168474389726484</v>
      </c>
      <c r="E197" s="44">
        <v>0</v>
      </c>
      <c r="F197" s="457"/>
      <c r="G197" s="44">
        <v>0</v>
      </c>
      <c r="H197" s="45">
        <v>0</v>
      </c>
      <c r="I197" s="40">
        <f t="shared" si="36"/>
        <v>0.38339999999999996</v>
      </c>
    </row>
    <row r="198" spans="1:9" ht="15">
      <c r="A198" s="28" t="s">
        <v>16</v>
      </c>
      <c r="B198" s="41">
        <v>79.768359040298563</v>
      </c>
      <c r="C198" s="41">
        <v>35.439439853316472</v>
      </c>
      <c r="D198" s="41">
        <v>1610.7605011063852</v>
      </c>
      <c r="E198" s="41">
        <v>0</v>
      </c>
      <c r="F198" s="457"/>
      <c r="G198" s="41">
        <v>0</v>
      </c>
      <c r="H198" s="42">
        <v>0</v>
      </c>
      <c r="I198" s="43">
        <f t="shared" si="36"/>
        <v>1725.9683000000002</v>
      </c>
    </row>
    <row r="199" spans="1:9" ht="15">
      <c r="A199" s="29" t="s">
        <v>17</v>
      </c>
      <c r="B199" s="44">
        <v>2.1858432886353865</v>
      </c>
      <c r="C199" s="44">
        <v>0</v>
      </c>
      <c r="D199" s="44">
        <v>15.814156711364614</v>
      </c>
      <c r="E199" s="44">
        <v>0</v>
      </c>
      <c r="F199" s="457"/>
      <c r="G199" s="44">
        <v>0</v>
      </c>
      <c r="H199" s="45">
        <v>0</v>
      </c>
      <c r="I199" s="40">
        <f t="shared" si="36"/>
        <v>18</v>
      </c>
    </row>
    <row r="200" spans="1:9" ht="15">
      <c r="A200" s="28" t="s">
        <v>18</v>
      </c>
      <c r="B200" s="41">
        <v>0</v>
      </c>
      <c r="C200" s="41">
        <v>0</v>
      </c>
      <c r="D200" s="41">
        <v>12</v>
      </c>
      <c r="E200" s="41">
        <v>0</v>
      </c>
      <c r="F200" s="457"/>
      <c r="G200" s="41">
        <v>0</v>
      </c>
      <c r="H200" s="42">
        <v>0</v>
      </c>
      <c r="I200" s="43">
        <f t="shared" si="36"/>
        <v>12</v>
      </c>
    </row>
    <row r="201" spans="1:9" ht="15">
      <c r="A201" s="29" t="s">
        <v>139</v>
      </c>
      <c r="B201" s="44">
        <v>62.61688456498009</v>
      </c>
      <c r="C201" s="44">
        <v>3.3641777405332611</v>
      </c>
      <c r="D201" s="44">
        <v>350.30757959701555</v>
      </c>
      <c r="E201" s="44">
        <v>26.711358097471038</v>
      </c>
      <c r="F201" s="457"/>
      <c r="G201" s="44">
        <v>0</v>
      </c>
      <c r="H201" s="45">
        <v>0</v>
      </c>
      <c r="I201" s="40">
        <f t="shared" si="36"/>
        <v>442.99999999999989</v>
      </c>
    </row>
    <row r="202" spans="1:9" ht="15">
      <c r="A202" s="28" t="s">
        <v>19</v>
      </c>
      <c r="B202" s="41">
        <v>0</v>
      </c>
      <c r="C202" s="41">
        <v>0</v>
      </c>
      <c r="D202" s="41">
        <v>0</v>
      </c>
      <c r="E202" s="41">
        <v>0</v>
      </c>
      <c r="F202" s="457"/>
      <c r="G202" s="41">
        <v>0</v>
      </c>
      <c r="H202" s="42">
        <v>0</v>
      </c>
      <c r="I202" s="43">
        <f t="shared" si="36"/>
        <v>0</v>
      </c>
    </row>
    <row r="203" spans="1:9" ht="15">
      <c r="A203" s="29" t="s">
        <v>20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6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36"/>
        <v>0</v>
      </c>
    </row>
    <row r="205" spans="1:9" ht="15">
      <c r="A205" s="30" t="s">
        <v>56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6"/>
        <v>0</v>
      </c>
    </row>
    <row r="206" spans="1:9" ht="15">
      <c r="A206" s="28" t="s">
        <v>22</v>
      </c>
      <c r="B206" s="41">
        <v>0</v>
      </c>
      <c r="C206" s="41">
        <v>0</v>
      </c>
      <c r="D206" s="41">
        <v>0</v>
      </c>
      <c r="E206" s="41">
        <v>0</v>
      </c>
      <c r="F206" s="457"/>
      <c r="G206" s="41">
        <v>0</v>
      </c>
      <c r="H206" s="42">
        <v>0</v>
      </c>
      <c r="I206" s="43">
        <f t="shared" si="36"/>
        <v>0</v>
      </c>
    </row>
    <row r="207" spans="1:9" ht="15">
      <c r="A207" s="30" t="s">
        <v>23</v>
      </c>
      <c r="B207" s="44">
        <v>0</v>
      </c>
      <c r="C207" s="44">
        <v>0</v>
      </c>
      <c r="D207" s="44">
        <v>0</v>
      </c>
      <c r="E207" s="44">
        <v>0</v>
      </c>
      <c r="F207" s="457"/>
      <c r="G207" s="44">
        <v>0</v>
      </c>
      <c r="H207" s="45">
        <v>0</v>
      </c>
      <c r="I207" s="40">
        <f t="shared" si="36"/>
        <v>0</v>
      </c>
    </row>
    <row r="208" spans="1:9" ht="15">
      <c r="A208" s="28" t="s">
        <v>24</v>
      </c>
      <c r="B208" s="41">
        <v>3.9132000000000002</v>
      </c>
      <c r="C208" s="41">
        <v>0</v>
      </c>
      <c r="D208" s="41">
        <v>0</v>
      </c>
      <c r="E208" s="41">
        <v>0</v>
      </c>
      <c r="F208" s="457"/>
      <c r="G208" s="41">
        <v>0</v>
      </c>
      <c r="H208" s="42">
        <v>0</v>
      </c>
      <c r="I208" s="43">
        <f t="shared" si="36"/>
        <v>3.9132000000000002</v>
      </c>
    </row>
    <row r="209" spans="1:9" ht="15.75" thickBot="1">
      <c r="A209" s="30" t="s">
        <v>25</v>
      </c>
      <c r="B209" s="44">
        <v>1.7794747185769835</v>
      </c>
      <c r="C209" s="44">
        <v>0.62841058759371393</v>
      </c>
      <c r="D209" s="44">
        <v>476.48855233626472</v>
      </c>
      <c r="E209" s="44">
        <v>327.17040945953613</v>
      </c>
      <c r="F209" s="458"/>
      <c r="G209" s="44">
        <v>25.595490161414425</v>
      </c>
      <c r="H209" s="45">
        <v>1.546862736614105</v>
      </c>
      <c r="I209" s="40">
        <f t="shared" si="36"/>
        <v>833.20920000000001</v>
      </c>
    </row>
    <row r="210" spans="1:9" ht="15">
      <c r="A210" s="31" t="s">
        <v>26</v>
      </c>
      <c r="B210" s="46">
        <f>SUM(B189:B209)</f>
        <v>150.2879607689672</v>
      </c>
      <c r="C210" s="46">
        <f t="shared" ref="C210:I210" si="37">SUM(C189:C209)</f>
        <v>39.439544281069992</v>
      </c>
      <c r="D210" s="46">
        <f t="shared" si="37"/>
        <v>2572.7224744949272</v>
      </c>
      <c r="E210" s="46">
        <f t="shared" si="37"/>
        <v>355.26000245721076</v>
      </c>
      <c r="F210" s="46">
        <f t="shared" si="37"/>
        <v>0</v>
      </c>
      <c r="G210" s="46">
        <f t="shared" si="37"/>
        <v>25.595490161414425</v>
      </c>
      <c r="H210" s="47">
        <f t="shared" si="37"/>
        <v>1.546862736614105</v>
      </c>
      <c r="I210" s="48">
        <f t="shared" si="37"/>
        <v>3144.8523349002035</v>
      </c>
    </row>
    <row r="211" spans="1:9" ht="15" thickBot="1">
      <c r="A211" s="32" t="s">
        <v>83</v>
      </c>
      <c r="B211" s="49">
        <f>B210/$I210</f>
        <v>4.7788558814395442E-2</v>
      </c>
      <c r="C211" s="49">
        <f t="shared" ref="C211:I211" si="38">C210/$I210</f>
        <v>1.2540984466388797E-2</v>
      </c>
      <c r="D211" s="49">
        <f t="shared" si="38"/>
        <v>0.81807417344972677</v>
      </c>
      <c r="E211" s="49">
        <f t="shared" si="38"/>
        <v>0.11296555915032631</v>
      </c>
      <c r="F211" s="49">
        <f t="shared" si="38"/>
        <v>0</v>
      </c>
      <c r="G211" s="49">
        <f t="shared" si="38"/>
        <v>8.1388527777176718E-3</v>
      </c>
      <c r="H211" s="49">
        <f t="shared" si="38"/>
        <v>4.9187134144509589E-4</v>
      </c>
      <c r="I211" s="50">
        <f t="shared" si="38"/>
        <v>1</v>
      </c>
    </row>
    <row r="212" spans="1:9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9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9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9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9" t="s">
        <v>9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9"/>
        <v>0</v>
      </c>
    </row>
    <row r="218" spans="1:9" ht="15">
      <c r="A218" s="28" t="s">
        <v>10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9"/>
        <v>0</v>
      </c>
    </row>
    <row r="219" spans="1:9" ht="15">
      <c r="A219" s="29" t="s">
        <v>11</v>
      </c>
      <c r="B219" s="44">
        <v>0</v>
      </c>
      <c r="C219" s="44">
        <v>0</v>
      </c>
      <c r="D219" s="44">
        <v>0</v>
      </c>
      <c r="E219" s="44">
        <v>0</v>
      </c>
      <c r="F219" s="457"/>
      <c r="G219" s="44">
        <v>0</v>
      </c>
      <c r="H219" s="45">
        <v>0</v>
      </c>
      <c r="I219" s="40">
        <f t="shared" si="39"/>
        <v>0</v>
      </c>
    </row>
    <row r="220" spans="1:9" ht="15">
      <c r="A220" s="28" t="s">
        <v>12</v>
      </c>
      <c r="B220" s="41">
        <v>0</v>
      </c>
      <c r="C220" s="41">
        <v>0</v>
      </c>
      <c r="D220" s="41">
        <v>0</v>
      </c>
      <c r="E220" s="41">
        <v>0.42548593506748916</v>
      </c>
      <c r="F220" s="457"/>
      <c r="G220" s="41">
        <v>0</v>
      </c>
      <c r="H220" s="42">
        <v>0</v>
      </c>
      <c r="I220" s="43">
        <f t="shared" si="39"/>
        <v>0.42548593506748916</v>
      </c>
    </row>
    <row r="221" spans="1:9" ht="15">
      <c r="A221" s="29" t="s">
        <v>13</v>
      </c>
      <c r="B221" s="44">
        <v>0</v>
      </c>
      <c r="C221" s="44">
        <v>0</v>
      </c>
      <c r="D221" s="44">
        <v>0</v>
      </c>
      <c r="E221" s="44">
        <v>0</v>
      </c>
      <c r="F221" s="457"/>
      <c r="G221" s="44">
        <v>0</v>
      </c>
      <c r="H221" s="45">
        <v>0</v>
      </c>
      <c r="I221" s="40">
        <f t="shared" si="39"/>
        <v>0</v>
      </c>
    </row>
    <row r="222" spans="1:9" ht="15">
      <c r="A222" s="28" t="s">
        <v>14</v>
      </c>
      <c r="B222" s="41">
        <v>0</v>
      </c>
      <c r="C222" s="41">
        <v>0</v>
      </c>
      <c r="D222" s="41">
        <v>0</v>
      </c>
      <c r="E222" s="41">
        <v>1.7900440868067545E-4</v>
      </c>
      <c r="F222" s="457"/>
      <c r="G222" s="41">
        <v>0</v>
      </c>
      <c r="H222" s="42">
        <v>0</v>
      </c>
      <c r="I222" s="43">
        <f t="shared" si="39"/>
        <v>1.7900440868067545E-4</v>
      </c>
    </row>
    <row r="223" spans="1:9" ht="15">
      <c r="A223" s="29" t="s">
        <v>15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9"/>
        <v>0</v>
      </c>
    </row>
    <row r="224" spans="1:9" ht="15">
      <c r="A224" s="28" t="s">
        <v>16</v>
      </c>
      <c r="B224" s="41">
        <v>0</v>
      </c>
      <c r="C224" s="41">
        <v>0</v>
      </c>
      <c r="D224" s="41">
        <v>46.710300000000004</v>
      </c>
      <c r="E224" s="41">
        <v>0</v>
      </c>
      <c r="F224" s="457"/>
      <c r="G224" s="41">
        <v>0</v>
      </c>
      <c r="H224" s="42">
        <v>0</v>
      </c>
      <c r="I224" s="43">
        <f t="shared" si="39"/>
        <v>46.710300000000004</v>
      </c>
    </row>
    <row r="225" spans="1:9" ht="15">
      <c r="A225" s="29" t="s">
        <v>17</v>
      </c>
      <c r="B225" s="44">
        <v>1.7407098547602242</v>
      </c>
      <c r="C225" s="44">
        <v>0</v>
      </c>
      <c r="D225" s="44">
        <v>6.8948906058467365</v>
      </c>
      <c r="E225" s="44">
        <v>0.36439953939303882</v>
      </c>
      <c r="F225" s="457"/>
      <c r="G225" s="44">
        <v>0</v>
      </c>
      <c r="H225" s="45">
        <v>0</v>
      </c>
      <c r="I225" s="40">
        <f t="shared" si="39"/>
        <v>9</v>
      </c>
    </row>
    <row r="226" spans="1:9" ht="15">
      <c r="A226" s="28" t="s">
        <v>18</v>
      </c>
      <c r="B226" s="41">
        <v>0</v>
      </c>
      <c r="C226" s="41">
        <v>0</v>
      </c>
      <c r="D226" s="41">
        <v>0</v>
      </c>
      <c r="E226" s="41">
        <v>0</v>
      </c>
      <c r="F226" s="457"/>
      <c r="G226" s="41">
        <v>0</v>
      </c>
      <c r="H226" s="42">
        <v>0</v>
      </c>
      <c r="I226" s="43">
        <f t="shared" si="39"/>
        <v>0</v>
      </c>
    </row>
    <row r="227" spans="1:9" ht="15">
      <c r="A227" s="29" t="s">
        <v>139</v>
      </c>
      <c r="B227" s="44">
        <v>13.960825109133015</v>
      </c>
      <c r="C227" s="44">
        <v>0</v>
      </c>
      <c r="D227" s="44">
        <v>6.5923474682578496</v>
      </c>
      <c r="E227" s="44">
        <v>14.446827422609136</v>
      </c>
      <c r="F227" s="457"/>
      <c r="G227" s="44">
        <v>0</v>
      </c>
      <c r="H227" s="45">
        <v>0</v>
      </c>
      <c r="I227" s="40">
        <f t="shared" si="39"/>
        <v>35</v>
      </c>
    </row>
    <row r="228" spans="1:9" ht="15">
      <c r="A228" s="28" t="s">
        <v>19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9"/>
        <v>0</v>
      </c>
    </row>
    <row r="229" spans="1:9" ht="15">
      <c r="A229" s="29" t="s">
        <v>20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9"/>
        <v>0</v>
      </c>
    </row>
    <row r="230" spans="1:9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9"/>
        <v>0</v>
      </c>
    </row>
    <row r="231" spans="1:9" ht="15">
      <c r="A231" s="30" t="s">
        <v>56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9"/>
        <v>0</v>
      </c>
    </row>
    <row r="232" spans="1:9" ht="15">
      <c r="A232" s="28" t="s">
        <v>22</v>
      </c>
      <c r="B232" s="41">
        <v>0</v>
      </c>
      <c r="C232" s="41">
        <v>0</v>
      </c>
      <c r="D232" s="41">
        <v>0</v>
      </c>
      <c r="E232" s="41">
        <v>0</v>
      </c>
      <c r="F232" s="457"/>
      <c r="G232" s="41">
        <v>0</v>
      </c>
      <c r="H232" s="42">
        <v>0</v>
      </c>
      <c r="I232" s="43">
        <f t="shared" si="39"/>
        <v>0</v>
      </c>
    </row>
    <row r="233" spans="1:9" ht="15">
      <c r="A233" s="30" t="s">
        <v>23</v>
      </c>
      <c r="B233" s="44">
        <v>0</v>
      </c>
      <c r="C233" s="44">
        <v>0</v>
      </c>
      <c r="D233" s="44">
        <v>0</v>
      </c>
      <c r="E233" s="44">
        <v>0</v>
      </c>
      <c r="F233" s="457"/>
      <c r="G233" s="44">
        <v>0</v>
      </c>
      <c r="H233" s="45">
        <v>0</v>
      </c>
      <c r="I233" s="40">
        <f t="shared" si="39"/>
        <v>0</v>
      </c>
    </row>
    <row r="234" spans="1:9" ht="15">
      <c r="A234" s="28" t="s">
        <v>24</v>
      </c>
      <c r="B234" s="41">
        <v>0.23701803743618835</v>
      </c>
      <c r="C234" s="41">
        <v>0</v>
      </c>
      <c r="D234" s="41">
        <v>5.458196256381169E-2</v>
      </c>
      <c r="E234" s="41">
        <v>0</v>
      </c>
      <c r="F234" s="457"/>
      <c r="G234" s="41">
        <v>0</v>
      </c>
      <c r="H234" s="42">
        <v>0</v>
      </c>
      <c r="I234" s="43">
        <f t="shared" si="39"/>
        <v>0.29160000000000003</v>
      </c>
    </row>
    <row r="235" spans="1:9" ht="15.75" thickBot="1">
      <c r="A235" s="30" t="s">
        <v>25</v>
      </c>
      <c r="B235" s="44">
        <v>3.1687899223223952</v>
      </c>
      <c r="C235" s="44">
        <v>0</v>
      </c>
      <c r="D235" s="44">
        <v>11.676293152278145</v>
      </c>
      <c r="E235" s="44">
        <v>8.6482660124854132</v>
      </c>
      <c r="F235" s="458"/>
      <c r="G235" s="44">
        <v>2.6111292744826948</v>
      </c>
      <c r="H235" s="45">
        <v>0.30512163843135143</v>
      </c>
      <c r="I235" s="40">
        <f t="shared" si="39"/>
        <v>26.409600000000001</v>
      </c>
    </row>
    <row r="236" spans="1:9" ht="15">
      <c r="A236" s="31" t="s">
        <v>26</v>
      </c>
      <c r="B236" s="46">
        <f>SUM(B215:B235)</f>
        <v>19.107342923651824</v>
      </c>
      <c r="C236" s="46">
        <f t="shared" ref="C236:I236" si="40">SUM(C215:C235)</f>
        <v>0</v>
      </c>
      <c r="D236" s="46">
        <f t="shared" si="40"/>
        <v>71.92841318894655</v>
      </c>
      <c r="E236" s="46">
        <f t="shared" si="40"/>
        <v>23.885157913963759</v>
      </c>
      <c r="F236" s="46">
        <f t="shared" si="40"/>
        <v>0</v>
      </c>
      <c r="G236" s="46">
        <f t="shared" si="40"/>
        <v>2.6111292744826948</v>
      </c>
      <c r="H236" s="47">
        <f t="shared" si="40"/>
        <v>0.30512163843135143</v>
      </c>
      <c r="I236" s="48">
        <f t="shared" si="40"/>
        <v>117.83716493947617</v>
      </c>
    </row>
    <row r="237" spans="1:9" ht="15" thickBot="1">
      <c r="A237" s="32" t="s">
        <v>83</v>
      </c>
      <c r="B237" s="49">
        <f>B236/$I236</f>
        <v>0.16215039570466405</v>
      </c>
      <c r="C237" s="49">
        <f t="shared" ref="C237:I237" si="41">C236/$I236</f>
        <v>0</v>
      </c>
      <c r="D237" s="49">
        <f t="shared" si="41"/>
        <v>0.6104051572005369</v>
      </c>
      <c r="E237" s="49">
        <f t="shared" si="41"/>
        <v>0.20269630490712939</v>
      </c>
      <c r="F237" s="49">
        <f t="shared" si="41"/>
        <v>0</v>
      </c>
      <c r="G237" s="49">
        <f t="shared" si="41"/>
        <v>2.2158792396472112E-2</v>
      </c>
      <c r="H237" s="49">
        <f t="shared" si="41"/>
        <v>2.5893497911976143E-3</v>
      </c>
      <c r="I237" s="50">
        <f t="shared" si="41"/>
        <v>1</v>
      </c>
    </row>
    <row r="238" spans="1:9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9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2">SUM(B242:H242)</f>
        <v>0</v>
      </c>
    </row>
    <row r="243" spans="1:9" ht="15">
      <c r="A243" s="29" t="s">
        <v>9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2"/>
        <v>0</v>
      </c>
    </row>
    <row r="244" spans="1:9" ht="15">
      <c r="A244" s="28" t="s">
        <v>10</v>
      </c>
      <c r="B244" s="41">
        <v>0</v>
      </c>
      <c r="C244" s="41">
        <v>0</v>
      </c>
      <c r="D244" s="41">
        <v>5</v>
      </c>
      <c r="E244" s="41">
        <v>0</v>
      </c>
      <c r="F244" s="457"/>
      <c r="G244" s="41">
        <v>0</v>
      </c>
      <c r="H244" s="42">
        <v>0</v>
      </c>
      <c r="I244" s="43">
        <f t="shared" si="42"/>
        <v>5</v>
      </c>
    </row>
    <row r="245" spans="1:9" ht="15">
      <c r="A245" s="29" t="s">
        <v>11</v>
      </c>
      <c r="B245" s="44">
        <v>0</v>
      </c>
      <c r="C245" s="44">
        <v>0</v>
      </c>
      <c r="D245" s="44">
        <v>0</v>
      </c>
      <c r="E245" s="44">
        <v>0</v>
      </c>
      <c r="F245" s="457"/>
      <c r="G245" s="44">
        <v>0</v>
      </c>
      <c r="H245" s="45">
        <v>0</v>
      </c>
      <c r="I245" s="40">
        <f t="shared" si="42"/>
        <v>0</v>
      </c>
    </row>
    <row r="246" spans="1:9" ht="15">
      <c r="A246" s="28" t="s">
        <v>12</v>
      </c>
      <c r="B246" s="41">
        <v>0</v>
      </c>
      <c r="C246" s="41">
        <v>0</v>
      </c>
      <c r="D246" s="41">
        <v>0</v>
      </c>
      <c r="E246" s="41">
        <v>9.4013531742552309E-2</v>
      </c>
      <c r="F246" s="457"/>
      <c r="G246" s="41">
        <v>0</v>
      </c>
      <c r="H246" s="42">
        <v>0</v>
      </c>
      <c r="I246" s="43">
        <f t="shared" si="42"/>
        <v>9.4013531742552309E-2</v>
      </c>
    </row>
    <row r="247" spans="1:9" ht="15">
      <c r="A247" s="29" t="s">
        <v>13</v>
      </c>
      <c r="B247" s="44">
        <v>0</v>
      </c>
      <c r="C247" s="44">
        <v>0</v>
      </c>
      <c r="D247" s="44">
        <v>0</v>
      </c>
      <c r="E247" s="44">
        <v>0</v>
      </c>
      <c r="F247" s="457"/>
      <c r="G247" s="44">
        <v>0</v>
      </c>
      <c r="H247" s="45">
        <v>0</v>
      </c>
      <c r="I247" s="40">
        <f t="shared" si="42"/>
        <v>0</v>
      </c>
    </row>
    <row r="248" spans="1:9" ht="15">
      <c r="A248" s="28" t="s">
        <v>14</v>
      </c>
      <c r="B248" s="41">
        <v>0</v>
      </c>
      <c r="C248" s="41">
        <v>0</v>
      </c>
      <c r="D248" s="41">
        <v>0</v>
      </c>
      <c r="E248" s="41">
        <v>0.3919932519828469</v>
      </c>
      <c r="F248" s="457"/>
      <c r="G248" s="41">
        <v>0</v>
      </c>
      <c r="H248" s="42">
        <v>0</v>
      </c>
      <c r="I248" s="43">
        <f t="shared" si="42"/>
        <v>0.3919932519828469</v>
      </c>
    </row>
    <row r="249" spans="1:9" ht="15">
      <c r="A249" s="29" t="s">
        <v>15</v>
      </c>
      <c r="B249" s="44">
        <v>2.8038187159859453</v>
      </c>
      <c r="C249" s="44">
        <v>6.1393964846695841E-3</v>
      </c>
      <c r="D249" s="44">
        <v>1.492641887529385</v>
      </c>
      <c r="E249" s="44">
        <v>0</v>
      </c>
      <c r="F249" s="457"/>
      <c r="G249" s="44">
        <v>0</v>
      </c>
      <c r="H249" s="45">
        <v>0</v>
      </c>
      <c r="I249" s="40">
        <f t="shared" si="42"/>
        <v>4.3026</v>
      </c>
    </row>
    <row r="250" spans="1:9" ht="15">
      <c r="A250" s="28" t="s">
        <v>16</v>
      </c>
      <c r="B250" s="41">
        <v>131.02240354218381</v>
      </c>
      <c r="C250" s="41">
        <v>6.5998359837878332E-4</v>
      </c>
      <c r="D250" s="41">
        <v>36.82013647421784</v>
      </c>
      <c r="E250" s="41">
        <v>0</v>
      </c>
      <c r="F250" s="457"/>
      <c r="G250" s="41">
        <v>0</v>
      </c>
      <c r="H250" s="42">
        <v>0</v>
      </c>
      <c r="I250" s="43">
        <f t="shared" si="42"/>
        <v>167.84320000000002</v>
      </c>
    </row>
    <row r="251" spans="1:9" ht="15">
      <c r="A251" s="29" t="s">
        <v>17</v>
      </c>
      <c r="B251" s="44">
        <v>22.106197008440752</v>
      </c>
      <c r="C251" s="44">
        <v>0</v>
      </c>
      <c r="D251" s="44">
        <v>53.686816928308716</v>
      </c>
      <c r="E251" s="44">
        <v>1.2069860632505249</v>
      </c>
      <c r="F251" s="457"/>
      <c r="G251" s="44">
        <v>0</v>
      </c>
      <c r="H251" s="45">
        <v>0</v>
      </c>
      <c r="I251" s="40">
        <f t="shared" si="42"/>
        <v>77</v>
      </c>
    </row>
    <row r="252" spans="1:9" ht="15">
      <c r="A252" s="28" t="s">
        <v>18</v>
      </c>
      <c r="B252" s="41">
        <v>0</v>
      </c>
      <c r="C252" s="41">
        <v>0</v>
      </c>
      <c r="D252" s="41">
        <v>0</v>
      </c>
      <c r="E252" s="41">
        <v>0</v>
      </c>
      <c r="F252" s="457"/>
      <c r="G252" s="41">
        <v>0</v>
      </c>
      <c r="H252" s="42">
        <v>0</v>
      </c>
      <c r="I252" s="43">
        <f t="shared" si="42"/>
        <v>0</v>
      </c>
    </row>
    <row r="253" spans="1:9" ht="15">
      <c r="A253" s="29" t="s">
        <v>139</v>
      </c>
      <c r="B253" s="44">
        <v>155.48267246206166</v>
      </c>
      <c r="C253" s="44">
        <v>10.577397611177702</v>
      </c>
      <c r="D253" s="44">
        <v>141.93992992676061</v>
      </c>
      <c r="E253" s="44">
        <v>0</v>
      </c>
      <c r="F253" s="457"/>
      <c r="G253" s="44">
        <v>0</v>
      </c>
      <c r="H253" s="45">
        <v>0</v>
      </c>
      <c r="I253" s="40">
        <f t="shared" si="42"/>
        <v>308</v>
      </c>
    </row>
    <row r="254" spans="1:9" ht="15">
      <c r="A254" s="28" t="s">
        <v>19</v>
      </c>
      <c r="B254" s="41">
        <v>0</v>
      </c>
      <c r="C254" s="41">
        <v>0</v>
      </c>
      <c r="D254" s="41">
        <v>0</v>
      </c>
      <c r="E254" s="41">
        <v>0</v>
      </c>
      <c r="F254" s="457"/>
      <c r="G254" s="41">
        <v>0</v>
      </c>
      <c r="H254" s="42">
        <v>0</v>
      </c>
      <c r="I254" s="43">
        <f t="shared" si="42"/>
        <v>0</v>
      </c>
    </row>
    <row r="255" spans="1:9" ht="15">
      <c r="A255" s="29" t="s">
        <v>20</v>
      </c>
      <c r="B255" s="44">
        <v>0</v>
      </c>
      <c r="C255" s="44">
        <v>0</v>
      </c>
      <c r="D255" s="44">
        <v>0</v>
      </c>
      <c r="E255" s="44">
        <v>0</v>
      </c>
      <c r="F255" s="457"/>
      <c r="G255" s="44">
        <v>0</v>
      </c>
      <c r="H255" s="45">
        <v>0</v>
      </c>
      <c r="I255" s="40">
        <f t="shared" si="42"/>
        <v>0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2"/>
        <v>0</v>
      </c>
    </row>
    <row r="257" spans="1:9" ht="15">
      <c r="A257" s="30" t="s">
        <v>56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2"/>
        <v>0</v>
      </c>
    </row>
    <row r="258" spans="1:9" ht="15">
      <c r="A258" s="28" t="s">
        <v>22</v>
      </c>
      <c r="B258" s="41">
        <v>0</v>
      </c>
      <c r="C258" s="41">
        <v>0</v>
      </c>
      <c r="D258" s="41">
        <v>0</v>
      </c>
      <c r="E258" s="41">
        <v>0</v>
      </c>
      <c r="F258" s="457"/>
      <c r="G258" s="41">
        <v>0</v>
      </c>
      <c r="H258" s="42">
        <v>0</v>
      </c>
      <c r="I258" s="43">
        <f t="shared" si="42"/>
        <v>0</v>
      </c>
    </row>
    <row r="259" spans="1:9" ht="15">
      <c r="A259" s="30" t="s">
        <v>23</v>
      </c>
      <c r="B259" s="44">
        <v>0</v>
      </c>
      <c r="C259" s="44">
        <v>0</v>
      </c>
      <c r="D259" s="44">
        <v>0</v>
      </c>
      <c r="E259" s="44">
        <v>0</v>
      </c>
      <c r="F259" s="457"/>
      <c r="G259" s="44">
        <v>0</v>
      </c>
      <c r="H259" s="45">
        <v>0</v>
      </c>
      <c r="I259" s="40">
        <f t="shared" si="42"/>
        <v>0</v>
      </c>
    </row>
    <row r="260" spans="1:9" ht="15">
      <c r="A260" s="28" t="s">
        <v>24</v>
      </c>
      <c r="B260" s="41">
        <v>9.2978673717938687</v>
      </c>
      <c r="C260" s="41">
        <v>0</v>
      </c>
      <c r="D260" s="41">
        <v>0.16653262820613104</v>
      </c>
      <c r="E260" s="41">
        <v>0</v>
      </c>
      <c r="F260" s="457"/>
      <c r="G260" s="41">
        <v>0</v>
      </c>
      <c r="H260" s="42">
        <v>0</v>
      </c>
      <c r="I260" s="43">
        <f t="shared" si="42"/>
        <v>9.4643999999999995</v>
      </c>
    </row>
    <row r="261" spans="1:9" ht="15.75" thickBot="1">
      <c r="A261" s="30" t="s">
        <v>25</v>
      </c>
      <c r="B261" s="44">
        <v>6.2001981731119429</v>
      </c>
      <c r="C261" s="44">
        <v>1.5172250632402091E-2</v>
      </c>
      <c r="D261" s="44">
        <v>97.585171570029985</v>
      </c>
      <c r="E261" s="44">
        <v>61.724652876320775</v>
      </c>
      <c r="F261" s="458"/>
      <c r="G261" s="44">
        <v>118.5746241801134</v>
      </c>
      <c r="H261" s="45">
        <v>3.0685809497915124</v>
      </c>
      <c r="I261" s="40">
        <f t="shared" si="42"/>
        <v>287.16840000000002</v>
      </c>
    </row>
    <row r="262" spans="1:9" ht="15">
      <c r="A262" s="31" t="s">
        <v>26</v>
      </c>
      <c r="B262" s="46">
        <f>SUM(B241:B261)</f>
        <v>326.91315727357801</v>
      </c>
      <c r="C262" s="46">
        <f t="shared" ref="C262:I262" si="43">SUM(C241:C261)</f>
        <v>10.599369241893152</v>
      </c>
      <c r="D262" s="46">
        <f t="shared" si="43"/>
        <v>336.6912294150527</v>
      </c>
      <c r="E262" s="46">
        <f t="shared" si="43"/>
        <v>63.417645723296701</v>
      </c>
      <c r="F262" s="46">
        <f t="shared" si="43"/>
        <v>0</v>
      </c>
      <c r="G262" s="46">
        <f t="shared" si="43"/>
        <v>118.5746241801134</v>
      </c>
      <c r="H262" s="47">
        <f t="shared" si="43"/>
        <v>3.0685809497915124</v>
      </c>
      <c r="I262" s="48">
        <f t="shared" si="43"/>
        <v>859.26460678372541</v>
      </c>
    </row>
    <row r="263" spans="1:9" ht="15" thickBot="1">
      <c r="A263" s="32" t="s">
        <v>83</v>
      </c>
      <c r="B263" s="49">
        <f>B262/$I262</f>
        <v>0.38045691012135585</v>
      </c>
      <c r="C263" s="49">
        <f t="shared" ref="C263:I263" si="44">C262/$I262</f>
        <v>1.2335396056364027E-2</v>
      </c>
      <c r="D263" s="49">
        <f t="shared" si="44"/>
        <v>0.39183649222479494</v>
      </c>
      <c r="E263" s="49">
        <f t="shared" si="44"/>
        <v>7.3804559413511078E-2</v>
      </c>
      <c r="F263" s="49">
        <f t="shared" si="44"/>
        <v>0</v>
      </c>
      <c r="G263" s="49">
        <f t="shared" si="44"/>
        <v>0.13799547106210358</v>
      </c>
      <c r="H263" s="49">
        <f t="shared" si="44"/>
        <v>3.5711711218705719E-3</v>
      </c>
      <c r="I263" s="50">
        <f t="shared" si="44"/>
        <v>1</v>
      </c>
    </row>
    <row r="264" spans="1:9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9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9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9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5">SUM(B268:H268)</f>
        <v>0</v>
      </c>
    </row>
    <row r="269" spans="1:9" ht="15">
      <c r="A269" s="29" t="s">
        <v>9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5"/>
        <v>0</v>
      </c>
    </row>
    <row r="270" spans="1:9" ht="15">
      <c r="A270" s="28" t="s">
        <v>10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5"/>
        <v>0</v>
      </c>
    </row>
    <row r="271" spans="1:9" ht="15">
      <c r="A271" s="29" t="s">
        <v>11</v>
      </c>
      <c r="B271" s="44">
        <v>0</v>
      </c>
      <c r="C271" s="44">
        <v>0</v>
      </c>
      <c r="D271" s="44">
        <v>0</v>
      </c>
      <c r="E271" s="44">
        <v>0</v>
      </c>
      <c r="F271" s="457"/>
      <c r="G271" s="44">
        <v>0</v>
      </c>
      <c r="H271" s="45">
        <v>0</v>
      </c>
      <c r="I271" s="40">
        <f t="shared" si="45"/>
        <v>0</v>
      </c>
    </row>
    <row r="272" spans="1:9" ht="15">
      <c r="A272" s="28" t="s">
        <v>12</v>
      </c>
      <c r="B272" s="41">
        <v>1.115668758988091E-4</v>
      </c>
      <c r="C272" s="41">
        <v>0</v>
      </c>
      <c r="D272" s="41">
        <v>0</v>
      </c>
      <c r="E272" s="41">
        <v>1.3238194048920409E-2</v>
      </c>
      <c r="F272" s="457"/>
      <c r="G272" s="41">
        <v>0</v>
      </c>
      <c r="H272" s="42">
        <v>0</v>
      </c>
      <c r="I272" s="43">
        <f t="shared" si="45"/>
        <v>1.3349760924819218E-2</v>
      </c>
    </row>
    <row r="273" spans="1:9" ht="15">
      <c r="A273" s="29" t="s">
        <v>13</v>
      </c>
      <c r="B273" s="44">
        <v>0</v>
      </c>
      <c r="C273" s="44">
        <v>0</v>
      </c>
      <c r="D273" s="44">
        <v>0</v>
      </c>
      <c r="E273" s="44">
        <v>0</v>
      </c>
      <c r="F273" s="457"/>
      <c r="G273" s="44">
        <v>0</v>
      </c>
      <c r="H273" s="45">
        <v>0</v>
      </c>
      <c r="I273" s="40">
        <f t="shared" si="45"/>
        <v>0</v>
      </c>
    </row>
    <row r="274" spans="1:9" ht="15">
      <c r="A274" s="28" t="s">
        <v>14</v>
      </c>
      <c r="B274" s="41">
        <v>6.8827767945203993E-5</v>
      </c>
      <c r="C274" s="41">
        <v>0</v>
      </c>
      <c r="D274" s="41">
        <v>0</v>
      </c>
      <c r="E274" s="41">
        <v>8.620663537610632</v>
      </c>
      <c r="F274" s="457"/>
      <c r="G274" s="41">
        <v>0</v>
      </c>
      <c r="H274" s="42">
        <v>0</v>
      </c>
      <c r="I274" s="43">
        <f t="shared" si="45"/>
        <v>8.6207323653785775</v>
      </c>
    </row>
    <row r="275" spans="1:9" ht="15">
      <c r="A275" s="29" t="s">
        <v>15</v>
      </c>
      <c r="B275" s="44">
        <v>5.7907714823092322E-2</v>
      </c>
      <c r="C275" s="44">
        <v>2.4019985384074617E-3</v>
      </c>
      <c r="D275" s="44">
        <v>0.23789028663850018</v>
      </c>
      <c r="E275" s="44">
        <v>0</v>
      </c>
      <c r="F275" s="457"/>
      <c r="G275" s="44">
        <v>0</v>
      </c>
      <c r="H275" s="45">
        <v>0</v>
      </c>
      <c r="I275" s="40">
        <f t="shared" si="45"/>
        <v>0.29819999999999997</v>
      </c>
    </row>
    <row r="276" spans="1:9" ht="15">
      <c r="A276" s="28" t="s">
        <v>16</v>
      </c>
      <c r="B276" s="41">
        <v>0.39718751940838432</v>
      </c>
      <c r="C276" s="41">
        <v>0.44725530819051634</v>
      </c>
      <c r="D276" s="41">
        <v>0.22935717240109943</v>
      </c>
      <c r="E276" s="41">
        <v>0</v>
      </c>
      <c r="F276" s="457"/>
      <c r="G276" s="41">
        <v>0</v>
      </c>
      <c r="H276" s="42">
        <v>0</v>
      </c>
      <c r="I276" s="43">
        <f t="shared" si="45"/>
        <v>1.0738000000000001</v>
      </c>
    </row>
    <row r="277" spans="1:9" ht="15">
      <c r="A277" s="29" t="s">
        <v>17</v>
      </c>
      <c r="B277" s="44">
        <v>0</v>
      </c>
      <c r="C277" s="44">
        <v>0</v>
      </c>
      <c r="D277" s="44">
        <v>0</v>
      </c>
      <c r="E277" s="44">
        <v>0</v>
      </c>
      <c r="F277" s="457"/>
      <c r="G277" s="44">
        <v>0</v>
      </c>
      <c r="H277" s="45">
        <v>0</v>
      </c>
      <c r="I277" s="40">
        <f t="shared" si="45"/>
        <v>0</v>
      </c>
    </row>
    <row r="278" spans="1:9" ht="15">
      <c r="A278" s="28" t="s">
        <v>18</v>
      </c>
      <c r="B278" s="41">
        <v>0</v>
      </c>
      <c r="C278" s="41">
        <v>0</v>
      </c>
      <c r="D278" s="41">
        <v>0</v>
      </c>
      <c r="E278" s="41">
        <v>0</v>
      </c>
      <c r="F278" s="457"/>
      <c r="G278" s="41">
        <v>0</v>
      </c>
      <c r="H278" s="42">
        <v>0</v>
      </c>
      <c r="I278" s="43">
        <f t="shared" si="45"/>
        <v>0</v>
      </c>
    </row>
    <row r="279" spans="1:9" ht="15">
      <c r="A279" s="29" t="s">
        <v>139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5"/>
        <v>0</v>
      </c>
    </row>
    <row r="280" spans="1:9" ht="15">
      <c r="A280" s="28" t="s">
        <v>19</v>
      </c>
      <c r="B280" s="41">
        <v>0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5"/>
        <v>0</v>
      </c>
    </row>
    <row r="281" spans="1:9" ht="15">
      <c r="A281" s="29" t="s">
        <v>20</v>
      </c>
      <c r="B281" s="44">
        <v>0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5"/>
        <v>0</v>
      </c>
    </row>
    <row r="282" spans="1:9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5"/>
        <v>0</v>
      </c>
    </row>
    <row r="283" spans="1:9" ht="15">
      <c r="A283" s="30" t="s">
        <v>56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5"/>
        <v>0</v>
      </c>
    </row>
    <row r="284" spans="1:9" ht="15">
      <c r="A284" s="28" t="s">
        <v>22</v>
      </c>
      <c r="B284" s="41">
        <v>0</v>
      </c>
      <c r="C284" s="41">
        <v>0</v>
      </c>
      <c r="D284" s="41">
        <v>0</v>
      </c>
      <c r="E284" s="41">
        <v>0</v>
      </c>
      <c r="F284" s="457"/>
      <c r="G284" s="41">
        <v>0</v>
      </c>
      <c r="H284" s="42">
        <v>0</v>
      </c>
      <c r="I284" s="43">
        <f t="shared" si="45"/>
        <v>0</v>
      </c>
    </row>
    <row r="285" spans="1:9" ht="15">
      <c r="A285" s="30" t="s">
        <v>23</v>
      </c>
      <c r="B285" s="44">
        <v>0</v>
      </c>
      <c r="C285" s="44">
        <v>0</v>
      </c>
      <c r="D285" s="44">
        <v>0</v>
      </c>
      <c r="E285" s="44">
        <v>0</v>
      </c>
      <c r="F285" s="457"/>
      <c r="G285" s="44">
        <v>0</v>
      </c>
      <c r="H285" s="45">
        <v>0</v>
      </c>
      <c r="I285" s="40">
        <f t="shared" si="45"/>
        <v>0</v>
      </c>
    </row>
    <row r="286" spans="1:9" ht="15">
      <c r="A286" s="28" t="s">
        <v>24</v>
      </c>
      <c r="B286" s="41">
        <v>0</v>
      </c>
      <c r="C286" s="41">
        <v>0</v>
      </c>
      <c r="D286" s="41">
        <v>0</v>
      </c>
      <c r="E286" s="41">
        <v>0</v>
      </c>
      <c r="F286" s="457"/>
      <c r="G286" s="41">
        <v>0</v>
      </c>
      <c r="H286" s="42">
        <v>0</v>
      </c>
      <c r="I286" s="43">
        <f t="shared" si="45"/>
        <v>0</v>
      </c>
    </row>
    <row r="287" spans="1:9" ht="15.75" thickBot="1">
      <c r="A287" s="30" t="s">
        <v>25</v>
      </c>
      <c r="B287" s="44">
        <v>1.0044717828280243E-2</v>
      </c>
      <c r="C287" s="44">
        <v>0</v>
      </c>
      <c r="D287" s="44">
        <v>27.074876293994123</v>
      </c>
      <c r="E287" s="44">
        <v>6.1973277502680162</v>
      </c>
      <c r="F287" s="458"/>
      <c r="G287" s="44">
        <v>0.50735123790958425</v>
      </c>
      <c r="H287" s="45">
        <v>0</v>
      </c>
      <c r="I287" s="40">
        <f t="shared" si="45"/>
        <v>33.7896</v>
      </c>
    </row>
    <row r="288" spans="1:9" ht="15">
      <c r="A288" s="31" t="s">
        <v>26</v>
      </c>
      <c r="B288" s="46">
        <f>SUM(B267:B287)</f>
        <v>0.4653203467036009</v>
      </c>
      <c r="C288" s="46">
        <f t="shared" ref="C288:I288" si="46">SUM(C267:C287)</f>
        <v>0.44965730672892379</v>
      </c>
      <c r="D288" s="46">
        <f t="shared" si="46"/>
        <v>27.542123753033721</v>
      </c>
      <c r="E288" s="46">
        <f t="shared" si="46"/>
        <v>14.831229481927569</v>
      </c>
      <c r="F288" s="46">
        <f t="shared" si="46"/>
        <v>0</v>
      </c>
      <c r="G288" s="46">
        <f t="shared" si="46"/>
        <v>0.50735123790958425</v>
      </c>
      <c r="H288" s="47">
        <f t="shared" si="46"/>
        <v>0</v>
      </c>
      <c r="I288" s="48">
        <f t="shared" si="46"/>
        <v>43.795682126303397</v>
      </c>
    </row>
    <row r="289" spans="1:9" ht="15" thickBot="1">
      <c r="A289" s="32" t="s">
        <v>83</v>
      </c>
      <c r="B289" s="49">
        <f>B288/$I288</f>
        <v>1.0624799617497739E-2</v>
      </c>
      <c r="C289" s="49">
        <f t="shared" ref="C289:I289" si="47">C288/$I288</f>
        <v>1.0267160708495109E-2</v>
      </c>
      <c r="D289" s="49">
        <f t="shared" si="47"/>
        <v>0.62887760655501024</v>
      </c>
      <c r="E289" s="49">
        <f t="shared" si="47"/>
        <v>0.33864592950408756</v>
      </c>
      <c r="F289" s="49">
        <f t="shared" si="47"/>
        <v>0</v>
      </c>
      <c r="G289" s="49">
        <f t="shared" si="47"/>
        <v>1.158450361490939E-2</v>
      </c>
      <c r="H289" s="49">
        <f t="shared" si="47"/>
        <v>0</v>
      </c>
      <c r="I289" s="50">
        <f t="shared" si="47"/>
        <v>1</v>
      </c>
    </row>
    <row r="290" spans="1:9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9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9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9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8">SUM(B294:H294)</f>
        <v>0</v>
      </c>
    </row>
    <row r="295" spans="1:9" ht="15">
      <c r="A295" s="29" t="s">
        <v>9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8"/>
        <v>0</v>
      </c>
    </row>
    <row r="296" spans="1:9" ht="15">
      <c r="A296" s="28" t="s">
        <v>10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8"/>
        <v>0</v>
      </c>
    </row>
    <row r="297" spans="1:9" ht="15">
      <c r="A297" s="29" t="s">
        <v>11</v>
      </c>
      <c r="B297" s="44">
        <v>0</v>
      </c>
      <c r="C297" s="44">
        <v>0</v>
      </c>
      <c r="D297" s="44">
        <v>0</v>
      </c>
      <c r="E297" s="44">
        <v>0</v>
      </c>
      <c r="F297" s="457"/>
      <c r="G297" s="44">
        <v>0</v>
      </c>
      <c r="H297" s="45">
        <v>0</v>
      </c>
      <c r="I297" s="40">
        <f t="shared" si="48"/>
        <v>0</v>
      </c>
    </row>
    <row r="298" spans="1:9" ht="15">
      <c r="A298" s="28" t="s">
        <v>12</v>
      </c>
      <c r="B298" s="41">
        <v>0</v>
      </c>
      <c r="C298" s="41">
        <v>0</v>
      </c>
      <c r="D298" s="41">
        <v>0</v>
      </c>
      <c r="E298" s="41">
        <v>0</v>
      </c>
      <c r="F298" s="457"/>
      <c r="G298" s="41">
        <v>0</v>
      </c>
      <c r="H298" s="42">
        <v>0</v>
      </c>
      <c r="I298" s="43">
        <f t="shared" si="48"/>
        <v>0</v>
      </c>
    </row>
    <row r="299" spans="1:9" ht="15">
      <c r="A299" s="29" t="s">
        <v>13</v>
      </c>
      <c r="B299" s="44">
        <v>0</v>
      </c>
      <c r="C299" s="44">
        <v>0</v>
      </c>
      <c r="D299" s="44">
        <v>0</v>
      </c>
      <c r="E299" s="44">
        <v>0</v>
      </c>
      <c r="F299" s="457"/>
      <c r="G299" s="44">
        <v>0</v>
      </c>
      <c r="H299" s="45">
        <v>0</v>
      </c>
      <c r="I299" s="40">
        <f t="shared" si="48"/>
        <v>0</v>
      </c>
    </row>
    <row r="300" spans="1:9" ht="15">
      <c r="A300" s="28" t="s">
        <v>14</v>
      </c>
      <c r="B300" s="41">
        <v>0</v>
      </c>
      <c r="C300" s="41">
        <v>0</v>
      </c>
      <c r="D300" s="41">
        <v>0</v>
      </c>
      <c r="E300" s="41">
        <v>0.22056078189901507</v>
      </c>
      <c r="F300" s="457"/>
      <c r="G300" s="41">
        <v>0</v>
      </c>
      <c r="H300" s="42">
        <v>0</v>
      </c>
      <c r="I300" s="43">
        <f t="shared" si="48"/>
        <v>0.22056078189901507</v>
      </c>
    </row>
    <row r="301" spans="1:9" ht="15">
      <c r="A301" s="29" t="s">
        <v>15</v>
      </c>
      <c r="B301" s="44">
        <v>0.66771410431208156</v>
      </c>
      <c r="C301" s="44">
        <v>9.9085895687918438E-2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8"/>
        <v>0.76680000000000004</v>
      </c>
    </row>
    <row r="302" spans="1:9" ht="15">
      <c r="A302" s="28" t="s">
        <v>16</v>
      </c>
      <c r="B302" s="41">
        <v>74.881205608931651</v>
      </c>
      <c r="C302" s="41">
        <v>341.72644490911279</v>
      </c>
      <c r="D302" s="41">
        <v>17.290149481955591</v>
      </c>
      <c r="E302" s="41">
        <v>0</v>
      </c>
      <c r="F302" s="457"/>
      <c r="G302" s="41">
        <v>0</v>
      </c>
      <c r="H302" s="42">
        <v>0</v>
      </c>
      <c r="I302" s="43">
        <f t="shared" si="48"/>
        <v>433.89780000000007</v>
      </c>
    </row>
    <row r="303" spans="1:9" ht="15">
      <c r="A303" s="29" t="s">
        <v>17</v>
      </c>
      <c r="B303" s="44">
        <v>1.1879247449674061E-2</v>
      </c>
      <c r="C303" s="44">
        <v>6.5980904109724641</v>
      </c>
      <c r="D303" s="44">
        <v>2.3900303415778605</v>
      </c>
      <c r="E303" s="44">
        <v>0</v>
      </c>
      <c r="F303" s="457"/>
      <c r="G303" s="44">
        <v>0</v>
      </c>
      <c r="H303" s="45">
        <v>0</v>
      </c>
      <c r="I303" s="40">
        <f t="shared" si="48"/>
        <v>9</v>
      </c>
    </row>
    <row r="304" spans="1:9" ht="15">
      <c r="A304" s="28" t="s">
        <v>18</v>
      </c>
      <c r="B304" s="41">
        <v>0</v>
      </c>
      <c r="C304" s="41">
        <v>0</v>
      </c>
      <c r="D304" s="41">
        <v>0</v>
      </c>
      <c r="E304" s="41">
        <v>0</v>
      </c>
      <c r="F304" s="457"/>
      <c r="G304" s="41">
        <v>0</v>
      </c>
      <c r="H304" s="42">
        <v>0</v>
      </c>
      <c r="I304" s="43">
        <f t="shared" si="48"/>
        <v>0</v>
      </c>
    </row>
    <row r="305" spans="1:9" ht="15">
      <c r="A305" s="29" t="s">
        <v>139</v>
      </c>
      <c r="B305" s="44">
        <v>6.3686590556020874</v>
      </c>
      <c r="C305" s="44">
        <v>146.43844318786725</v>
      </c>
      <c r="D305" s="44">
        <v>12.361698664055467</v>
      </c>
      <c r="E305" s="44">
        <v>0.83119909247518653</v>
      </c>
      <c r="F305" s="457"/>
      <c r="G305" s="44">
        <v>0</v>
      </c>
      <c r="H305" s="45">
        <v>0</v>
      </c>
      <c r="I305" s="40">
        <f t="shared" si="48"/>
        <v>165.99999999999997</v>
      </c>
    </row>
    <row r="306" spans="1:9" ht="15">
      <c r="A306" s="28" t="s">
        <v>19</v>
      </c>
      <c r="B306" s="41">
        <v>0</v>
      </c>
      <c r="C306" s="41">
        <v>0</v>
      </c>
      <c r="D306" s="41">
        <v>0</v>
      </c>
      <c r="E306" s="41">
        <v>0</v>
      </c>
      <c r="F306" s="457"/>
      <c r="G306" s="41">
        <v>0</v>
      </c>
      <c r="H306" s="42">
        <v>0</v>
      </c>
      <c r="I306" s="43">
        <f t="shared" si="48"/>
        <v>0</v>
      </c>
    </row>
    <row r="307" spans="1:9" ht="15">
      <c r="A307" s="29" t="s">
        <v>20</v>
      </c>
      <c r="B307" s="44">
        <v>0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8"/>
        <v>0</v>
      </c>
    </row>
    <row r="308" spans="1:9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8"/>
        <v>0</v>
      </c>
    </row>
    <row r="309" spans="1:9" ht="15">
      <c r="A309" s="30" t="s">
        <v>56</v>
      </c>
      <c r="B309" s="44">
        <v>43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8"/>
        <v>43</v>
      </c>
    </row>
    <row r="310" spans="1:9" ht="15">
      <c r="A310" s="28" t="s">
        <v>22</v>
      </c>
      <c r="B310" s="41">
        <v>0</v>
      </c>
      <c r="C310" s="41">
        <v>0</v>
      </c>
      <c r="D310" s="41">
        <v>0</v>
      </c>
      <c r="E310" s="41">
        <v>0</v>
      </c>
      <c r="F310" s="457"/>
      <c r="G310" s="41">
        <v>0</v>
      </c>
      <c r="H310" s="42">
        <v>0</v>
      </c>
      <c r="I310" s="43">
        <f t="shared" si="48"/>
        <v>0</v>
      </c>
    </row>
    <row r="311" spans="1:9" ht="15">
      <c r="A311" s="30" t="s">
        <v>23</v>
      </c>
      <c r="B311" s="44">
        <v>0</v>
      </c>
      <c r="C311" s="44">
        <v>0</v>
      </c>
      <c r="D311" s="44">
        <v>0</v>
      </c>
      <c r="E311" s="44">
        <v>0</v>
      </c>
      <c r="F311" s="457"/>
      <c r="G311" s="44">
        <v>0</v>
      </c>
      <c r="H311" s="45">
        <v>0</v>
      </c>
      <c r="I311" s="40">
        <f t="shared" si="48"/>
        <v>0</v>
      </c>
    </row>
    <row r="312" spans="1:9" ht="15">
      <c r="A312" s="28" t="s">
        <v>24</v>
      </c>
      <c r="B312" s="41">
        <v>6.594497257004063E-2</v>
      </c>
      <c r="C312" s="41">
        <v>1.0754669961053647</v>
      </c>
      <c r="D312" s="41">
        <v>0.16178803132459482</v>
      </c>
      <c r="E312" s="41">
        <v>0</v>
      </c>
      <c r="F312" s="457"/>
      <c r="G312" s="41">
        <v>0</v>
      </c>
      <c r="H312" s="42">
        <v>0</v>
      </c>
      <c r="I312" s="43">
        <f t="shared" si="48"/>
        <v>1.3032000000000001</v>
      </c>
    </row>
    <row r="313" spans="1:9" ht="15.75" thickBot="1">
      <c r="A313" s="30" t="s">
        <v>25</v>
      </c>
      <c r="B313" s="44">
        <v>4.2843828966541588</v>
      </c>
      <c r="C313" s="44">
        <v>7.0065027402753248</v>
      </c>
      <c r="D313" s="44">
        <v>21.808604655967308</v>
      </c>
      <c r="E313" s="44">
        <v>242.21706080723212</v>
      </c>
      <c r="F313" s="458"/>
      <c r="G313" s="44">
        <v>23.768058622386995</v>
      </c>
      <c r="H313" s="45">
        <v>7.8990277484081842E-2</v>
      </c>
      <c r="I313" s="40">
        <f t="shared" si="48"/>
        <v>299.16359999999997</v>
      </c>
    </row>
    <row r="314" spans="1:9" ht="15">
      <c r="A314" s="31" t="s">
        <v>26</v>
      </c>
      <c r="B314" s="46">
        <f>SUM(B293:B313)</f>
        <v>129.27978588551969</v>
      </c>
      <c r="C314" s="46">
        <f t="shared" ref="C314:I314" si="49">SUM(C293:C313)</f>
        <v>502.94403414002107</v>
      </c>
      <c r="D314" s="46">
        <f t="shared" si="49"/>
        <v>54.012271174880823</v>
      </c>
      <c r="E314" s="46">
        <f t="shared" si="49"/>
        <v>243.26882068160631</v>
      </c>
      <c r="F314" s="46">
        <f t="shared" si="49"/>
        <v>0</v>
      </c>
      <c r="G314" s="46">
        <f t="shared" si="49"/>
        <v>23.768058622386995</v>
      </c>
      <c r="H314" s="47">
        <f t="shared" si="49"/>
        <v>7.8990277484081842E-2</v>
      </c>
      <c r="I314" s="48">
        <f t="shared" si="49"/>
        <v>953.35196078189904</v>
      </c>
    </row>
    <row r="315" spans="1:9" ht="15" thickBot="1">
      <c r="A315" s="32" t="s">
        <v>83</v>
      </c>
      <c r="B315" s="49">
        <f>B314/$I314</f>
        <v>0.13560551737837709</v>
      </c>
      <c r="C315" s="49">
        <f t="shared" ref="C315:I315" si="50">C314/$I314</f>
        <v>0.5275533641610467</v>
      </c>
      <c r="D315" s="49">
        <f t="shared" si="50"/>
        <v>5.6655121504740218E-2</v>
      </c>
      <c r="E315" s="49">
        <f t="shared" si="50"/>
        <v>0.25517209875153296</v>
      </c>
      <c r="F315" s="49">
        <f t="shared" si="50"/>
        <v>0</v>
      </c>
      <c r="G315" s="49">
        <f t="shared" si="50"/>
        <v>2.4931042888812475E-2</v>
      </c>
      <c r="H315" s="49">
        <f t="shared" si="50"/>
        <v>8.2855315490511339E-5</v>
      </c>
      <c r="I315" s="50">
        <f t="shared" si="50"/>
        <v>1</v>
      </c>
    </row>
    <row r="316" spans="1:9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9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9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9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51">SUM(B320:H320)</f>
        <v>0</v>
      </c>
    </row>
    <row r="321" spans="1:9" ht="15">
      <c r="A321" s="29" t="s">
        <v>9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51"/>
        <v>0</v>
      </c>
    </row>
    <row r="322" spans="1:9" ht="15">
      <c r="A322" s="28" t="s">
        <v>10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51"/>
        <v>0</v>
      </c>
    </row>
    <row r="323" spans="1:9" ht="15">
      <c r="A323" s="29" t="s">
        <v>11</v>
      </c>
      <c r="B323" s="44">
        <v>0</v>
      </c>
      <c r="C323" s="44">
        <v>0</v>
      </c>
      <c r="D323" s="44">
        <v>0</v>
      </c>
      <c r="E323" s="44">
        <v>0</v>
      </c>
      <c r="F323" s="457"/>
      <c r="G323" s="44">
        <v>0</v>
      </c>
      <c r="H323" s="45">
        <v>0</v>
      </c>
      <c r="I323" s="40">
        <f t="shared" si="51"/>
        <v>0</v>
      </c>
    </row>
    <row r="324" spans="1:9" ht="15">
      <c r="A324" s="28" t="s">
        <v>12</v>
      </c>
      <c r="B324" s="41">
        <v>1.1025171804604661E-3</v>
      </c>
      <c r="C324" s="41">
        <v>0</v>
      </c>
      <c r="D324" s="41">
        <v>0</v>
      </c>
      <c r="E324" s="41">
        <v>5.3894728148972441E-2</v>
      </c>
      <c r="F324" s="457"/>
      <c r="G324" s="41">
        <v>0</v>
      </c>
      <c r="H324" s="42">
        <v>0</v>
      </c>
      <c r="I324" s="43">
        <f t="shared" si="51"/>
        <v>5.4997245329432905E-2</v>
      </c>
    </row>
    <row r="325" spans="1:9" ht="15">
      <c r="A325" s="29" t="s">
        <v>13</v>
      </c>
      <c r="B325" s="44">
        <v>0</v>
      </c>
      <c r="C325" s="44">
        <v>0</v>
      </c>
      <c r="D325" s="44">
        <v>0</v>
      </c>
      <c r="E325" s="44">
        <v>0</v>
      </c>
      <c r="F325" s="457"/>
      <c r="G325" s="44">
        <v>0</v>
      </c>
      <c r="H325" s="45">
        <v>0</v>
      </c>
      <c r="I325" s="40">
        <f t="shared" si="51"/>
        <v>0</v>
      </c>
    </row>
    <row r="326" spans="1:9" ht="15">
      <c r="A326" s="28" t="s">
        <v>14</v>
      </c>
      <c r="B326" s="41">
        <v>6.8567473075214168E-4</v>
      </c>
      <c r="C326" s="41">
        <v>0.16455577304653421</v>
      </c>
      <c r="D326" s="41">
        <v>0</v>
      </c>
      <c r="E326" s="41">
        <v>1.5685722342173029E-2</v>
      </c>
      <c r="F326" s="457"/>
      <c r="G326" s="41">
        <v>0</v>
      </c>
      <c r="H326" s="42">
        <v>0</v>
      </c>
      <c r="I326" s="43">
        <f t="shared" si="51"/>
        <v>0.18092717011945939</v>
      </c>
    </row>
    <row r="327" spans="1:9" ht="15">
      <c r="A327" s="29" t="s">
        <v>15</v>
      </c>
      <c r="B327" s="44">
        <v>2.2128965169936385E-2</v>
      </c>
      <c r="C327" s="44">
        <v>0.40387103483006359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51"/>
        <v>0.42599999999999999</v>
      </c>
    </row>
    <row r="328" spans="1:9" ht="15">
      <c r="A328" s="28" t="s">
        <v>16</v>
      </c>
      <c r="B328" s="41">
        <v>3.5952821815978386</v>
      </c>
      <c r="C328" s="41">
        <v>38.538272079976849</v>
      </c>
      <c r="D328" s="41">
        <v>4.4528457384253173</v>
      </c>
      <c r="E328" s="41">
        <v>0</v>
      </c>
      <c r="F328" s="457"/>
      <c r="G328" s="41">
        <v>0</v>
      </c>
      <c r="H328" s="42">
        <v>0</v>
      </c>
      <c r="I328" s="43">
        <f t="shared" si="51"/>
        <v>46.586400000000005</v>
      </c>
    </row>
    <row r="329" spans="1:9" ht="15">
      <c r="A329" s="29" t="s">
        <v>17</v>
      </c>
      <c r="B329" s="44">
        <v>0</v>
      </c>
      <c r="C329" s="44">
        <v>0</v>
      </c>
      <c r="D329" s="44">
        <v>0</v>
      </c>
      <c r="E329" s="44">
        <v>0</v>
      </c>
      <c r="F329" s="457"/>
      <c r="G329" s="44">
        <v>0</v>
      </c>
      <c r="H329" s="45">
        <v>0</v>
      </c>
      <c r="I329" s="40">
        <f t="shared" si="51"/>
        <v>0</v>
      </c>
    </row>
    <row r="330" spans="1:9" ht="15">
      <c r="A330" s="28" t="s">
        <v>18</v>
      </c>
      <c r="B330" s="41">
        <v>0</v>
      </c>
      <c r="C330" s="41">
        <v>0</v>
      </c>
      <c r="D330" s="41">
        <v>0</v>
      </c>
      <c r="E330" s="41">
        <v>0</v>
      </c>
      <c r="F330" s="457"/>
      <c r="G330" s="41">
        <v>0</v>
      </c>
      <c r="H330" s="42">
        <v>0</v>
      </c>
      <c r="I330" s="43">
        <f t="shared" si="51"/>
        <v>0</v>
      </c>
    </row>
    <row r="331" spans="1:9" ht="15">
      <c r="A331" s="29" t="s">
        <v>139</v>
      </c>
      <c r="B331" s="44">
        <v>50.899254353284626</v>
      </c>
      <c r="C331" s="44">
        <v>81.079651398001587</v>
      </c>
      <c r="D331" s="44">
        <v>29.835082320273962</v>
      </c>
      <c r="E331" s="44">
        <v>29.186011928439832</v>
      </c>
      <c r="F331" s="457"/>
      <c r="G331" s="44">
        <v>0</v>
      </c>
      <c r="H331" s="45">
        <v>0</v>
      </c>
      <c r="I331" s="40">
        <f t="shared" si="51"/>
        <v>191</v>
      </c>
    </row>
    <row r="332" spans="1:9" ht="15">
      <c r="A332" s="28" t="s">
        <v>19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51"/>
        <v>0</v>
      </c>
    </row>
    <row r="333" spans="1:9" ht="15">
      <c r="A333" s="29" t="s">
        <v>20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51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51"/>
        <v>0</v>
      </c>
    </row>
    <row r="335" spans="1:9" ht="15">
      <c r="A335" s="30" t="s">
        <v>56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51"/>
        <v>0</v>
      </c>
    </row>
    <row r="336" spans="1:9" ht="15">
      <c r="A336" s="28" t="s">
        <v>22</v>
      </c>
      <c r="B336" s="41">
        <v>0</v>
      </c>
      <c r="C336" s="41">
        <v>0</v>
      </c>
      <c r="D336" s="41">
        <v>0</v>
      </c>
      <c r="E336" s="41">
        <v>0</v>
      </c>
      <c r="F336" s="457"/>
      <c r="G336" s="41">
        <v>0</v>
      </c>
      <c r="H336" s="42">
        <v>0</v>
      </c>
      <c r="I336" s="43">
        <f t="shared" si="51"/>
        <v>0</v>
      </c>
    </row>
    <row r="337" spans="1:9" ht="15">
      <c r="A337" s="30" t="s">
        <v>23</v>
      </c>
      <c r="B337" s="44">
        <v>0</v>
      </c>
      <c r="C337" s="44">
        <v>0</v>
      </c>
      <c r="D337" s="44">
        <v>0</v>
      </c>
      <c r="E337" s="44">
        <v>0</v>
      </c>
      <c r="F337" s="457"/>
      <c r="G337" s="44">
        <v>0</v>
      </c>
      <c r="H337" s="45">
        <v>0</v>
      </c>
      <c r="I337" s="40">
        <f t="shared" si="51"/>
        <v>0</v>
      </c>
    </row>
    <row r="338" spans="1:9" ht="15">
      <c r="A338" s="28" t="s">
        <v>24</v>
      </c>
      <c r="B338" s="41">
        <v>0</v>
      </c>
      <c r="C338" s="41">
        <v>0</v>
      </c>
      <c r="D338" s="41">
        <v>0</v>
      </c>
      <c r="E338" s="41">
        <v>0</v>
      </c>
      <c r="F338" s="457"/>
      <c r="G338" s="41">
        <v>0</v>
      </c>
      <c r="H338" s="42">
        <v>0</v>
      </c>
      <c r="I338" s="43">
        <f t="shared" si="51"/>
        <v>0</v>
      </c>
    </row>
    <row r="339" spans="1:9" ht="15.75" thickBot="1">
      <c r="A339" s="30" t="s">
        <v>25</v>
      </c>
      <c r="B339" s="44">
        <v>4.437428739837161</v>
      </c>
      <c r="C339" s="44">
        <v>2.8886011128255831</v>
      </c>
      <c r="D339" s="44">
        <v>7.1294606429399243</v>
      </c>
      <c r="E339" s="44">
        <v>211.96822541237617</v>
      </c>
      <c r="F339" s="458"/>
      <c r="G339" s="44">
        <v>17.029884092021156</v>
      </c>
      <c r="H339" s="45">
        <v>0</v>
      </c>
      <c r="I339" s="40">
        <f t="shared" si="51"/>
        <v>243.45359999999999</v>
      </c>
    </row>
    <row r="340" spans="1:9" ht="15">
      <c r="A340" s="31" t="s">
        <v>26</v>
      </c>
      <c r="B340" s="46">
        <f>SUM(B319:B339)</f>
        <v>58.955882431800774</v>
      </c>
      <c r="C340" s="46">
        <f t="shared" ref="C340:I340" si="52">SUM(C319:C339)</f>
        <v>123.07495139868062</v>
      </c>
      <c r="D340" s="46">
        <f t="shared" si="52"/>
        <v>41.417388701639204</v>
      </c>
      <c r="E340" s="46">
        <f t="shared" si="52"/>
        <v>241.22381779130714</v>
      </c>
      <c r="F340" s="46">
        <f t="shared" si="52"/>
        <v>0</v>
      </c>
      <c r="G340" s="46">
        <f t="shared" si="52"/>
        <v>17.029884092021156</v>
      </c>
      <c r="H340" s="47">
        <f t="shared" si="52"/>
        <v>0</v>
      </c>
      <c r="I340" s="48">
        <f t="shared" si="52"/>
        <v>481.7019244154489</v>
      </c>
    </row>
    <row r="341" spans="1:9" ht="15" thickBot="1">
      <c r="A341" s="32" t="s">
        <v>83</v>
      </c>
      <c r="B341" s="49">
        <f>B340/$I340</f>
        <v>0.12239079697126901</v>
      </c>
      <c r="C341" s="49">
        <f t="shared" ref="C341:I341" si="53">C340/$I340</f>
        <v>0.25550022775606213</v>
      </c>
      <c r="D341" s="49">
        <f t="shared" si="53"/>
        <v>8.5981364413064587E-2</v>
      </c>
      <c r="E341" s="49">
        <f t="shared" si="53"/>
        <v>0.50077403797801956</v>
      </c>
      <c r="F341" s="49">
        <f t="shared" si="53"/>
        <v>0</v>
      </c>
      <c r="G341" s="49">
        <f t="shared" si="53"/>
        <v>3.5353572881584659E-2</v>
      </c>
      <c r="H341" s="49">
        <f t="shared" si="53"/>
        <v>0</v>
      </c>
      <c r="I341" s="50">
        <f t="shared" si="53"/>
        <v>1</v>
      </c>
    </row>
    <row r="342" spans="1:9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9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9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9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4">SUM(B346:H346)</f>
        <v>0</v>
      </c>
    </row>
    <row r="347" spans="1:9" ht="15">
      <c r="A347" s="29" t="s">
        <v>9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4"/>
        <v>0</v>
      </c>
    </row>
    <row r="348" spans="1:9" ht="15">
      <c r="A348" s="28" t="s">
        <v>10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4"/>
        <v>0</v>
      </c>
    </row>
    <row r="349" spans="1:9" ht="15">
      <c r="A349" s="29" t="s">
        <v>11</v>
      </c>
      <c r="B349" s="44">
        <v>0</v>
      </c>
      <c r="C349" s="44">
        <v>0</v>
      </c>
      <c r="D349" s="44">
        <v>0</v>
      </c>
      <c r="E349" s="44">
        <v>0</v>
      </c>
      <c r="F349" s="457"/>
      <c r="G349" s="44">
        <v>0</v>
      </c>
      <c r="H349" s="45">
        <v>0</v>
      </c>
      <c r="I349" s="40">
        <f t="shared" si="54"/>
        <v>0</v>
      </c>
    </row>
    <row r="350" spans="1:9" ht="15">
      <c r="A350" s="28" t="s">
        <v>12</v>
      </c>
      <c r="B350" s="41">
        <v>0</v>
      </c>
      <c r="C350" s="41">
        <v>0</v>
      </c>
      <c r="D350" s="41">
        <v>0</v>
      </c>
      <c r="E350" s="41">
        <v>1.1278487514381019E-2</v>
      </c>
      <c r="F350" s="457"/>
      <c r="G350" s="41">
        <v>0</v>
      </c>
      <c r="H350" s="42">
        <v>0</v>
      </c>
      <c r="I350" s="43">
        <f t="shared" si="54"/>
        <v>1.1278487514381019E-2</v>
      </c>
    </row>
    <row r="351" spans="1:9" ht="15">
      <c r="A351" s="29" t="s">
        <v>13</v>
      </c>
      <c r="B351" s="44">
        <v>0</v>
      </c>
      <c r="C351" s="44">
        <v>0</v>
      </c>
      <c r="D351" s="44">
        <v>0</v>
      </c>
      <c r="E351" s="44">
        <v>0</v>
      </c>
      <c r="F351" s="457"/>
      <c r="G351" s="44">
        <v>0</v>
      </c>
      <c r="H351" s="45">
        <v>0</v>
      </c>
      <c r="I351" s="40">
        <f t="shared" si="54"/>
        <v>0</v>
      </c>
    </row>
    <row r="352" spans="1:9" ht="15">
      <c r="A352" s="28" t="s">
        <v>14</v>
      </c>
      <c r="B352" s="41">
        <v>0</v>
      </c>
      <c r="C352" s="41">
        <v>0</v>
      </c>
      <c r="D352" s="41">
        <v>0</v>
      </c>
      <c r="E352" s="41">
        <v>3.5327364289165208</v>
      </c>
      <c r="F352" s="457"/>
      <c r="G352" s="41">
        <v>0</v>
      </c>
      <c r="H352" s="42">
        <v>0</v>
      </c>
      <c r="I352" s="43">
        <f t="shared" si="54"/>
        <v>3.5327364289165208</v>
      </c>
    </row>
    <row r="353" spans="1:9" ht="15">
      <c r="A353" s="29" t="s">
        <v>15</v>
      </c>
      <c r="B353" s="44">
        <v>0</v>
      </c>
      <c r="C353" s="44">
        <v>0</v>
      </c>
      <c r="D353" s="44">
        <v>0</v>
      </c>
      <c r="E353" s="44">
        <v>0</v>
      </c>
      <c r="F353" s="457"/>
      <c r="G353" s="44">
        <v>0</v>
      </c>
      <c r="H353" s="45">
        <v>0</v>
      </c>
      <c r="I353" s="40">
        <f t="shared" si="54"/>
        <v>0</v>
      </c>
    </row>
    <row r="354" spans="1:9" ht="15">
      <c r="A354" s="28" t="s">
        <v>16</v>
      </c>
      <c r="B354" s="41">
        <v>1.2201856720112272</v>
      </c>
      <c r="C354" s="41">
        <v>35.916051790602289</v>
      </c>
      <c r="D354" s="41">
        <v>574.02116253738654</v>
      </c>
      <c r="E354" s="41">
        <v>0</v>
      </c>
      <c r="F354" s="457"/>
      <c r="G354" s="41">
        <v>0</v>
      </c>
      <c r="H354" s="42">
        <v>0</v>
      </c>
      <c r="I354" s="43">
        <f t="shared" si="54"/>
        <v>611.15740000000005</v>
      </c>
    </row>
    <row r="355" spans="1:9" ht="15">
      <c r="A355" s="29" t="s">
        <v>17</v>
      </c>
      <c r="B355" s="44">
        <v>0</v>
      </c>
      <c r="C355" s="44">
        <v>0</v>
      </c>
      <c r="D355" s="44">
        <v>0</v>
      </c>
      <c r="E355" s="44">
        <v>0</v>
      </c>
      <c r="F355" s="457"/>
      <c r="G355" s="44">
        <v>0</v>
      </c>
      <c r="H355" s="45">
        <v>0</v>
      </c>
      <c r="I355" s="40">
        <f t="shared" si="54"/>
        <v>0</v>
      </c>
    </row>
    <row r="356" spans="1:9" ht="15">
      <c r="A356" s="28" t="s">
        <v>18</v>
      </c>
      <c r="B356" s="41">
        <v>0</v>
      </c>
      <c r="C356" s="41">
        <v>0</v>
      </c>
      <c r="D356" s="41">
        <v>0</v>
      </c>
      <c r="E356" s="41">
        <v>0</v>
      </c>
      <c r="F356" s="457"/>
      <c r="G356" s="41">
        <v>0</v>
      </c>
      <c r="H356" s="42">
        <v>0</v>
      </c>
      <c r="I356" s="43">
        <f t="shared" si="54"/>
        <v>0</v>
      </c>
    </row>
    <row r="357" spans="1:9" ht="15">
      <c r="A357" s="29" t="s">
        <v>139</v>
      </c>
      <c r="B357" s="44">
        <v>0</v>
      </c>
      <c r="C357" s="44">
        <v>0</v>
      </c>
      <c r="D357" s="44">
        <v>0</v>
      </c>
      <c r="E357" s="44">
        <v>0</v>
      </c>
      <c r="F357" s="457"/>
      <c r="G357" s="44">
        <v>0</v>
      </c>
      <c r="H357" s="45">
        <v>0</v>
      </c>
      <c r="I357" s="40">
        <f t="shared" si="54"/>
        <v>0</v>
      </c>
    </row>
    <row r="358" spans="1:9" ht="15">
      <c r="A358" s="28" t="s">
        <v>19</v>
      </c>
      <c r="B358" s="41">
        <v>0</v>
      </c>
      <c r="C358" s="41">
        <v>0</v>
      </c>
      <c r="D358" s="41">
        <v>0</v>
      </c>
      <c r="E358" s="41">
        <v>0</v>
      </c>
      <c r="F358" s="457"/>
      <c r="G358" s="41">
        <v>0</v>
      </c>
      <c r="H358" s="42">
        <v>0</v>
      </c>
      <c r="I358" s="43">
        <f t="shared" si="54"/>
        <v>0</v>
      </c>
    </row>
    <row r="359" spans="1:9" ht="15">
      <c r="A359" s="29" t="s">
        <v>20</v>
      </c>
      <c r="B359" s="44">
        <v>0</v>
      </c>
      <c r="C359" s="44">
        <v>0</v>
      </c>
      <c r="D359" s="44">
        <v>0</v>
      </c>
      <c r="E359" s="44">
        <v>0</v>
      </c>
      <c r="F359" s="457"/>
      <c r="G359" s="44">
        <v>0</v>
      </c>
      <c r="H359" s="45">
        <v>0</v>
      </c>
      <c r="I359" s="40">
        <f t="shared" si="54"/>
        <v>0</v>
      </c>
    </row>
    <row r="360" spans="1:9" ht="15">
      <c r="A360" s="28" t="s">
        <v>21</v>
      </c>
      <c r="B360" s="41">
        <v>0.12570557455399448</v>
      </c>
      <c r="C360" s="41">
        <v>6.7673355032755138</v>
      </c>
      <c r="D360" s="41">
        <v>2.1069589221704912</v>
      </c>
      <c r="E360" s="41">
        <v>0</v>
      </c>
      <c r="F360" s="457"/>
      <c r="G360" s="41">
        <v>0</v>
      </c>
      <c r="H360" s="42">
        <v>0</v>
      </c>
      <c r="I360" s="43">
        <f t="shared" si="54"/>
        <v>9</v>
      </c>
    </row>
    <row r="361" spans="1:9" ht="15">
      <c r="A361" s="30" t="s">
        <v>56</v>
      </c>
      <c r="B361" s="44">
        <v>4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4"/>
        <v>4</v>
      </c>
    </row>
    <row r="362" spans="1:9" ht="15">
      <c r="A362" s="28" t="s">
        <v>22</v>
      </c>
      <c r="B362" s="41">
        <v>12.971243285629026</v>
      </c>
      <c r="C362" s="41">
        <v>37.7682295965663</v>
      </c>
      <c r="D362" s="41">
        <v>21.260527117804674</v>
      </c>
      <c r="E362" s="41">
        <v>0</v>
      </c>
      <c r="F362" s="457"/>
      <c r="G362" s="41">
        <v>0</v>
      </c>
      <c r="H362" s="42">
        <v>0</v>
      </c>
      <c r="I362" s="43">
        <f t="shared" si="54"/>
        <v>72</v>
      </c>
    </row>
    <row r="363" spans="1:9" ht="15">
      <c r="A363" s="30" t="s">
        <v>23</v>
      </c>
      <c r="B363" s="44">
        <v>0</v>
      </c>
      <c r="C363" s="44">
        <v>0</v>
      </c>
      <c r="D363" s="44">
        <v>0</v>
      </c>
      <c r="E363" s="44">
        <v>0</v>
      </c>
      <c r="F363" s="457"/>
      <c r="G363" s="44">
        <v>0</v>
      </c>
      <c r="H363" s="45">
        <v>0</v>
      </c>
      <c r="I363" s="40">
        <f t="shared" si="54"/>
        <v>0</v>
      </c>
    </row>
    <row r="364" spans="1:9" ht="15">
      <c r="A364" s="28" t="s">
        <v>24</v>
      </c>
      <c r="B364" s="41">
        <v>0</v>
      </c>
      <c r="C364" s="41">
        <v>0</v>
      </c>
      <c r="D364" s="41">
        <v>0</v>
      </c>
      <c r="E364" s="41">
        <v>0</v>
      </c>
      <c r="F364" s="457"/>
      <c r="G364" s="41">
        <v>0</v>
      </c>
      <c r="H364" s="42">
        <v>0</v>
      </c>
      <c r="I364" s="43">
        <f t="shared" si="54"/>
        <v>0</v>
      </c>
    </row>
    <row r="365" spans="1:9" ht="15.75" thickBot="1">
      <c r="A365" s="30" t="s">
        <v>25</v>
      </c>
      <c r="B365" s="44">
        <v>2.257765339047821</v>
      </c>
      <c r="C365" s="44">
        <v>3.7293709881675468</v>
      </c>
      <c r="D365" s="44">
        <v>2.1946842598706247</v>
      </c>
      <c r="E365" s="44">
        <v>363.39180583848179</v>
      </c>
      <c r="F365" s="458"/>
      <c r="G365" s="44">
        <v>4.6749347602905313</v>
      </c>
      <c r="H365" s="45">
        <v>1.98388141417138E-2</v>
      </c>
      <c r="I365" s="40">
        <f t="shared" si="54"/>
        <v>376.26840000000004</v>
      </c>
    </row>
    <row r="366" spans="1:9" ht="15">
      <c r="A366" s="31" t="s">
        <v>26</v>
      </c>
      <c r="B366" s="46">
        <f>SUM(B345:B365)</f>
        <v>20.574899871242067</v>
      </c>
      <c r="C366" s="46">
        <f t="shared" ref="C366:I366" si="55">SUM(C345:C365)</f>
        <v>84.180987878611646</v>
      </c>
      <c r="D366" s="46">
        <f t="shared" si="55"/>
        <v>599.58333283723243</v>
      </c>
      <c r="E366" s="46">
        <f t="shared" si="55"/>
        <v>366.9358207549127</v>
      </c>
      <c r="F366" s="46">
        <f t="shared" si="55"/>
        <v>0</v>
      </c>
      <c r="G366" s="46">
        <f t="shared" si="55"/>
        <v>4.6749347602905313</v>
      </c>
      <c r="H366" s="47">
        <f t="shared" si="55"/>
        <v>1.98388141417138E-2</v>
      </c>
      <c r="I366" s="48">
        <f t="shared" si="55"/>
        <v>1075.969814916431</v>
      </c>
    </row>
    <row r="367" spans="1:9" ht="15" thickBot="1">
      <c r="A367" s="32" t="s">
        <v>83</v>
      </c>
      <c r="B367" s="49">
        <f>B366/$I366</f>
        <v>1.9122190591229632E-2</v>
      </c>
      <c r="C367" s="49">
        <f t="shared" ref="C367:I367" si="56">C366/$I366</f>
        <v>7.8237313641693437E-2</v>
      </c>
      <c r="D367" s="49">
        <f t="shared" si="56"/>
        <v>0.55724921324470533</v>
      </c>
      <c r="E367" s="49">
        <f t="shared" si="56"/>
        <v>0.34102798765169084</v>
      </c>
      <c r="F367" s="49">
        <f t="shared" si="56"/>
        <v>0</v>
      </c>
      <c r="G367" s="49">
        <f t="shared" si="56"/>
        <v>4.3448567938252306E-3</v>
      </c>
      <c r="H367" s="49">
        <f t="shared" si="56"/>
        <v>1.8438076855580424E-5</v>
      </c>
      <c r="I367" s="50">
        <f t="shared" si="56"/>
        <v>1</v>
      </c>
    </row>
    <row r="368" spans="1:9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7">SUM(B372:H372)</f>
        <v>0</v>
      </c>
    </row>
    <row r="373" spans="1:9" ht="15">
      <c r="A373" s="29" t="s">
        <v>9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7"/>
        <v>0</v>
      </c>
    </row>
    <row r="374" spans="1:9" ht="15">
      <c r="A374" s="28" t="s">
        <v>10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7"/>
        <v>0</v>
      </c>
    </row>
    <row r="375" spans="1:9" ht="15">
      <c r="A375" s="29" t="s">
        <v>11</v>
      </c>
      <c r="B375" s="44">
        <v>0</v>
      </c>
      <c r="C375" s="44">
        <v>0</v>
      </c>
      <c r="D375" s="44">
        <v>0</v>
      </c>
      <c r="E375" s="44">
        <v>0</v>
      </c>
      <c r="F375" s="457"/>
      <c r="G375" s="44">
        <v>0</v>
      </c>
      <c r="H375" s="45">
        <v>0</v>
      </c>
      <c r="I375" s="40">
        <f t="shared" si="57"/>
        <v>0</v>
      </c>
    </row>
    <row r="376" spans="1:9" ht="15">
      <c r="A376" s="28" t="s">
        <v>12</v>
      </c>
      <c r="B376" s="41">
        <v>1.1208849823917434E-3</v>
      </c>
      <c r="C376" s="41">
        <v>1.1208849823917434E-3</v>
      </c>
      <c r="D376" s="41">
        <v>1.1208849823917434E-3</v>
      </c>
      <c r="E376" s="41">
        <v>1.2016083592855946</v>
      </c>
      <c r="F376" s="457"/>
      <c r="G376" s="41">
        <v>0</v>
      </c>
      <c r="H376" s="42">
        <v>0</v>
      </c>
      <c r="I376" s="43">
        <f t="shared" si="57"/>
        <v>1.2049710142327699</v>
      </c>
    </row>
    <row r="377" spans="1:9" ht="15">
      <c r="A377" s="29" t="s">
        <v>13</v>
      </c>
      <c r="B377" s="44">
        <v>0</v>
      </c>
      <c r="C377" s="44">
        <v>0</v>
      </c>
      <c r="D377" s="44">
        <v>0</v>
      </c>
      <c r="E377" s="44">
        <v>0</v>
      </c>
      <c r="F377" s="457"/>
      <c r="G377" s="44">
        <v>0</v>
      </c>
      <c r="H377" s="45">
        <v>0</v>
      </c>
      <c r="I377" s="40">
        <f t="shared" si="57"/>
        <v>0</v>
      </c>
    </row>
    <row r="378" spans="1:9" ht="15">
      <c r="A378" s="28" t="s">
        <v>14</v>
      </c>
      <c r="B378" s="41">
        <v>6.8827841604138088E-4</v>
      </c>
      <c r="C378" s="41">
        <v>6.8827841604138088E-4</v>
      </c>
      <c r="D378" s="41">
        <v>6.8827841604138088E-4</v>
      </c>
      <c r="E378" s="41">
        <v>398.20362178811735</v>
      </c>
      <c r="F378" s="457"/>
      <c r="G378" s="41">
        <v>0</v>
      </c>
      <c r="H378" s="42">
        <v>0</v>
      </c>
      <c r="I378" s="43">
        <f t="shared" si="57"/>
        <v>398.20568662336547</v>
      </c>
    </row>
    <row r="379" spans="1:9" ht="15">
      <c r="A379" s="29" t="s">
        <v>15</v>
      </c>
      <c r="B379" s="44">
        <v>2.4276328402366869</v>
      </c>
      <c r="C379" s="44">
        <v>1.890532544378699E-4</v>
      </c>
      <c r="D379" s="44">
        <v>1.890532544378699E-4</v>
      </c>
      <c r="E379" s="44">
        <v>1.890532544378699E-4</v>
      </c>
      <c r="F379" s="457"/>
      <c r="G379" s="44">
        <v>0</v>
      </c>
      <c r="H379" s="45">
        <v>0</v>
      </c>
      <c r="I379" s="40">
        <f t="shared" si="57"/>
        <v>2.4282000000000008</v>
      </c>
    </row>
    <row r="380" spans="1:9" ht="15">
      <c r="A380" s="28" t="s">
        <v>16</v>
      </c>
      <c r="B380" s="41">
        <v>20.305937427154483</v>
      </c>
      <c r="C380" s="41">
        <v>7.9497231437631927E-4</v>
      </c>
      <c r="D380" s="41">
        <v>90.169972628216755</v>
      </c>
      <c r="E380" s="41">
        <v>7.9497231437631927E-4</v>
      </c>
      <c r="F380" s="457"/>
      <c r="G380" s="41">
        <v>0</v>
      </c>
      <c r="H380" s="42">
        <v>0</v>
      </c>
      <c r="I380" s="43">
        <f t="shared" si="57"/>
        <v>110.47749999999999</v>
      </c>
    </row>
    <row r="381" spans="1:9" ht="15">
      <c r="A381" s="29" t="s">
        <v>17</v>
      </c>
      <c r="B381" s="44">
        <v>2.5534089204066288</v>
      </c>
      <c r="C381" s="44">
        <v>1.5579946051530091E-3</v>
      </c>
      <c r="D381" s="44">
        <v>64.44347509038306</v>
      </c>
      <c r="E381" s="44">
        <v>1.5579946051530091E-3</v>
      </c>
      <c r="F381" s="457"/>
      <c r="G381" s="44">
        <v>0</v>
      </c>
      <c r="H381" s="45">
        <v>0</v>
      </c>
      <c r="I381" s="40">
        <f t="shared" si="57"/>
        <v>66.999999999999986</v>
      </c>
    </row>
    <row r="382" spans="1:9" ht="15">
      <c r="A382" s="28" t="s">
        <v>18</v>
      </c>
      <c r="B382" s="41">
        <v>0</v>
      </c>
      <c r="C382" s="41">
        <v>0</v>
      </c>
      <c r="D382" s="41">
        <v>0</v>
      </c>
      <c r="E382" s="41">
        <v>0</v>
      </c>
      <c r="F382" s="457"/>
      <c r="G382" s="41">
        <v>0</v>
      </c>
      <c r="H382" s="42">
        <v>0</v>
      </c>
      <c r="I382" s="43">
        <f t="shared" si="57"/>
        <v>0</v>
      </c>
    </row>
    <row r="383" spans="1:9" ht="15">
      <c r="A383" s="29" t="s">
        <v>139</v>
      </c>
      <c r="B383" s="44">
        <v>9.0373605361330682</v>
      </c>
      <c r="C383" s="44">
        <v>0.7652902487612987</v>
      </c>
      <c r="D383" s="44">
        <v>21.194766742596471</v>
      </c>
      <c r="E383" s="44">
        <v>2.582472509163612E-3</v>
      </c>
      <c r="F383" s="457"/>
      <c r="G383" s="44">
        <v>0</v>
      </c>
      <c r="H383" s="45">
        <v>0</v>
      </c>
      <c r="I383" s="40">
        <f t="shared" si="57"/>
        <v>31.000000000000004</v>
      </c>
    </row>
    <row r="384" spans="1:9" ht="15">
      <c r="A384" s="28" t="s">
        <v>19</v>
      </c>
      <c r="B384" s="41">
        <v>0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57"/>
        <v>0</v>
      </c>
    </row>
    <row r="385" spans="1:9" ht="15">
      <c r="A385" s="29" t="s">
        <v>20</v>
      </c>
      <c r="B385" s="44">
        <v>0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57"/>
        <v>0</v>
      </c>
    </row>
    <row r="386" spans="1:9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57"/>
        <v>0</v>
      </c>
    </row>
    <row r="387" spans="1:9" ht="15">
      <c r="A387" s="30" t="s">
        <v>56</v>
      </c>
      <c r="B387" s="44">
        <v>37.98964013086151</v>
      </c>
      <c r="C387" s="44">
        <v>3.4532897128316982E-3</v>
      </c>
      <c r="D387" s="44">
        <v>3.4532897128316982E-3</v>
      </c>
      <c r="E387" s="44">
        <v>3.4532897128316982E-3</v>
      </c>
      <c r="F387" s="457"/>
      <c r="G387" s="44">
        <v>0</v>
      </c>
      <c r="H387" s="45">
        <v>0</v>
      </c>
      <c r="I387" s="40">
        <f t="shared" si="57"/>
        <v>38</v>
      </c>
    </row>
    <row r="388" spans="1:9" ht="15">
      <c r="A388" s="28" t="s">
        <v>22</v>
      </c>
      <c r="B388" s="41">
        <v>0</v>
      </c>
      <c r="C388" s="41">
        <v>0</v>
      </c>
      <c r="D388" s="41">
        <v>0</v>
      </c>
      <c r="E388" s="41">
        <v>0</v>
      </c>
      <c r="F388" s="457"/>
      <c r="G388" s="41">
        <v>0</v>
      </c>
      <c r="H388" s="42">
        <v>0</v>
      </c>
      <c r="I388" s="43">
        <f t="shared" si="57"/>
        <v>0</v>
      </c>
    </row>
    <row r="389" spans="1:9" ht="15">
      <c r="A389" s="30" t="s">
        <v>23</v>
      </c>
      <c r="B389" s="44">
        <v>0</v>
      </c>
      <c r="C389" s="44">
        <v>0</v>
      </c>
      <c r="D389" s="44">
        <v>0</v>
      </c>
      <c r="E389" s="44">
        <v>0</v>
      </c>
      <c r="F389" s="457"/>
      <c r="G389" s="44">
        <v>0</v>
      </c>
      <c r="H389" s="45">
        <v>0</v>
      </c>
      <c r="I389" s="40">
        <f t="shared" si="57"/>
        <v>0</v>
      </c>
    </row>
    <row r="390" spans="1:9" ht="15">
      <c r="A390" s="28" t="s">
        <v>24</v>
      </c>
      <c r="B390" s="41">
        <v>0.49680000000000002</v>
      </c>
      <c r="C390" s="41">
        <v>0</v>
      </c>
      <c r="D390" s="41">
        <v>0</v>
      </c>
      <c r="E390" s="41">
        <v>0</v>
      </c>
      <c r="F390" s="457"/>
      <c r="G390" s="41">
        <v>0</v>
      </c>
      <c r="H390" s="42">
        <v>0</v>
      </c>
      <c r="I390" s="43">
        <f t="shared" si="57"/>
        <v>0.49680000000000002</v>
      </c>
    </row>
    <row r="391" spans="1:9" ht="15.75" thickBot="1">
      <c r="A391" s="30" t="s">
        <v>25</v>
      </c>
      <c r="B391" s="44">
        <v>14.173413162540605</v>
      </c>
      <c r="C391" s="44">
        <v>1.7617717624490933E-2</v>
      </c>
      <c r="D391" s="44">
        <v>3.8308041288145218</v>
      </c>
      <c r="E391" s="44">
        <v>61.210605880907337</v>
      </c>
      <c r="F391" s="458"/>
      <c r="G391" s="44">
        <v>51.677959110113072</v>
      </c>
      <c r="H391" s="45">
        <v>0</v>
      </c>
      <c r="I391" s="40">
        <f t="shared" si="57"/>
        <v>130.91040000000004</v>
      </c>
    </row>
    <row r="392" spans="1:9" ht="15">
      <c r="A392" s="31" t="s">
        <v>26</v>
      </c>
      <c r="B392" s="46">
        <f>SUM(B371:B391)</f>
        <v>86.98600218073139</v>
      </c>
      <c r="C392" s="46">
        <f t="shared" ref="C392:I392" si="58">SUM(C371:C391)</f>
        <v>0.79071243967102156</v>
      </c>
      <c r="D392" s="46">
        <f t="shared" si="58"/>
        <v>179.64447009637652</v>
      </c>
      <c r="E392" s="46">
        <f t="shared" si="58"/>
        <v>460.62441381070624</v>
      </c>
      <c r="F392" s="46">
        <f t="shared" si="58"/>
        <v>0</v>
      </c>
      <c r="G392" s="46">
        <f t="shared" si="58"/>
        <v>51.677959110113072</v>
      </c>
      <c r="H392" s="47">
        <f t="shared" si="58"/>
        <v>0</v>
      </c>
      <c r="I392" s="48">
        <f t="shared" si="58"/>
        <v>779.72355763759833</v>
      </c>
    </row>
    <row r="393" spans="1:9" ht="15" thickBot="1">
      <c r="A393" s="32" t="s">
        <v>83</v>
      </c>
      <c r="B393" s="49">
        <f>B392/$I392</f>
        <v>0.11156005398154321</v>
      </c>
      <c r="C393" s="49">
        <f t="shared" ref="C393:I393" si="59">C392/$I392</f>
        <v>1.0140933051538384E-3</v>
      </c>
      <c r="D393" s="49">
        <f t="shared" si="59"/>
        <v>0.23039507827705275</v>
      </c>
      <c r="E393" s="49">
        <f t="shared" si="59"/>
        <v>0.59075349115563891</v>
      </c>
      <c r="F393" s="49">
        <f t="shared" si="59"/>
        <v>0</v>
      </c>
      <c r="G393" s="49">
        <f t="shared" si="59"/>
        <v>6.6277283280611193E-2</v>
      </c>
      <c r="H393" s="49">
        <f t="shared" si="59"/>
        <v>0</v>
      </c>
      <c r="I393" s="50">
        <f t="shared" si="59"/>
        <v>1</v>
      </c>
    </row>
    <row r="394" spans="1:9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9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9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9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60">SUM(B398:H398)</f>
        <v>0</v>
      </c>
    </row>
    <row r="399" spans="1:9" ht="15">
      <c r="A399" s="29" t="s">
        <v>9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60"/>
        <v>0</v>
      </c>
    </row>
    <row r="400" spans="1:9" ht="15">
      <c r="A400" s="28" t="s">
        <v>10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60"/>
        <v>0</v>
      </c>
    </row>
    <row r="401" spans="1:9" ht="15">
      <c r="A401" s="29" t="s">
        <v>11</v>
      </c>
      <c r="B401" s="44">
        <v>0</v>
      </c>
      <c r="C401" s="44">
        <v>0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60"/>
        <v>0</v>
      </c>
    </row>
    <row r="402" spans="1:9" ht="15">
      <c r="A402" s="28" t="s">
        <v>12</v>
      </c>
      <c r="B402" s="41">
        <v>1.1171482505648311E-3</v>
      </c>
      <c r="C402" s="41">
        <v>0</v>
      </c>
      <c r="D402" s="41">
        <v>0</v>
      </c>
      <c r="E402" s="41">
        <v>0.15751913934718539</v>
      </c>
      <c r="F402" s="457"/>
      <c r="G402" s="41">
        <v>0</v>
      </c>
      <c r="H402" s="42">
        <v>0</v>
      </c>
      <c r="I402" s="43">
        <f t="shared" si="60"/>
        <v>0.15863628759775023</v>
      </c>
    </row>
    <row r="403" spans="1:9" ht="15">
      <c r="A403" s="29" t="s">
        <v>13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60"/>
        <v>0</v>
      </c>
    </row>
    <row r="404" spans="1:9" ht="15">
      <c r="A404" s="28" t="s">
        <v>14</v>
      </c>
      <c r="B404" s="41">
        <v>6.8648829690530608E-4</v>
      </c>
      <c r="C404" s="41">
        <v>0</v>
      </c>
      <c r="D404" s="41">
        <v>0</v>
      </c>
      <c r="E404" s="41">
        <v>0.26256171045819027</v>
      </c>
      <c r="F404" s="457"/>
      <c r="G404" s="41">
        <v>0</v>
      </c>
      <c r="H404" s="42">
        <v>0</v>
      </c>
      <c r="I404" s="43">
        <f t="shared" si="60"/>
        <v>0.26324819875509559</v>
      </c>
    </row>
    <row r="405" spans="1:9" ht="15">
      <c r="A405" s="29" t="s">
        <v>15</v>
      </c>
      <c r="B405" s="44">
        <v>0.26277112846812739</v>
      </c>
      <c r="C405" s="44">
        <v>5.6580715746846567E-2</v>
      </c>
      <c r="D405" s="44">
        <v>0.40484815578502609</v>
      </c>
      <c r="E405" s="44">
        <v>0</v>
      </c>
      <c r="F405" s="457"/>
      <c r="G405" s="44">
        <v>0</v>
      </c>
      <c r="H405" s="45">
        <v>0</v>
      </c>
      <c r="I405" s="40">
        <f t="shared" si="60"/>
        <v>0.72420000000000007</v>
      </c>
    </row>
    <row r="406" spans="1:9" ht="15">
      <c r="A406" s="28" t="s">
        <v>16</v>
      </c>
      <c r="B406" s="41">
        <v>81.523648735574525</v>
      </c>
      <c r="C406" s="41">
        <v>128.58369859713792</v>
      </c>
      <c r="D406" s="41">
        <v>6.8352667287555124E-2</v>
      </c>
      <c r="E406" s="41">
        <v>0</v>
      </c>
      <c r="F406" s="457"/>
      <c r="G406" s="41">
        <v>0</v>
      </c>
      <c r="H406" s="42">
        <v>0</v>
      </c>
      <c r="I406" s="43">
        <f t="shared" si="60"/>
        <v>210.17569999999998</v>
      </c>
    </row>
    <row r="407" spans="1:9" ht="15">
      <c r="A407" s="29" t="s">
        <v>17</v>
      </c>
      <c r="B407" s="44">
        <v>0</v>
      </c>
      <c r="C407" s="44">
        <v>0</v>
      </c>
      <c r="D407" s="44">
        <v>0</v>
      </c>
      <c r="E407" s="44">
        <v>0</v>
      </c>
      <c r="F407" s="457"/>
      <c r="G407" s="44">
        <v>0</v>
      </c>
      <c r="H407" s="45">
        <v>0</v>
      </c>
      <c r="I407" s="40">
        <f t="shared" si="60"/>
        <v>0</v>
      </c>
    </row>
    <row r="408" spans="1:9" ht="15">
      <c r="A408" s="28" t="s">
        <v>18</v>
      </c>
      <c r="B408" s="41">
        <v>0</v>
      </c>
      <c r="C408" s="41">
        <v>0</v>
      </c>
      <c r="D408" s="41">
        <v>0</v>
      </c>
      <c r="E408" s="41">
        <v>0</v>
      </c>
      <c r="F408" s="457"/>
      <c r="G408" s="41">
        <v>0</v>
      </c>
      <c r="H408" s="42">
        <v>0</v>
      </c>
      <c r="I408" s="43">
        <f t="shared" si="60"/>
        <v>0</v>
      </c>
    </row>
    <row r="409" spans="1:9" ht="15">
      <c r="A409" s="29" t="s">
        <v>139</v>
      </c>
      <c r="B409" s="44">
        <v>10.412319942607843</v>
      </c>
      <c r="C409" s="44">
        <v>31.472644918444281</v>
      </c>
      <c r="D409" s="44">
        <v>4.4775173674973061</v>
      </c>
      <c r="E409" s="44">
        <v>0.6375177714505682</v>
      </c>
      <c r="F409" s="457"/>
      <c r="G409" s="44">
        <v>0</v>
      </c>
      <c r="H409" s="45">
        <v>0</v>
      </c>
      <c r="I409" s="40">
        <f t="shared" si="60"/>
        <v>47</v>
      </c>
    </row>
    <row r="410" spans="1:9" ht="15">
      <c r="A410" s="28" t="s">
        <v>19</v>
      </c>
      <c r="B410" s="41">
        <v>0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60"/>
        <v>0</v>
      </c>
    </row>
    <row r="411" spans="1:9" ht="15">
      <c r="A411" s="29" t="s">
        <v>20</v>
      </c>
      <c r="B411" s="44">
        <v>0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60"/>
        <v>0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60"/>
        <v>0</v>
      </c>
    </row>
    <row r="413" spans="1:9" ht="15">
      <c r="A413" s="30" t="s">
        <v>56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60"/>
        <v>0</v>
      </c>
    </row>
    <row r="414" spans="1:9" ht="15">
      <c r="A414" s="28" t="s">
        <v>22</v>
      </c>
      <c r="B414" s="41">
        <v>0</v>
      </c>
      <c r="C414" s="41">
        <v>0</v>
      </c>
      <c r="D414" s="41">
        <v>0</v>
      </c>
      <c r="E414" s="41">
        <v>0</v>
      </c>
      <c r="F414" s="457"/>
      <c r="G414" s="41">
        <v>0</v>
      </c>
      <c r="H414" s="42">
        <v>0</v>
      </c>
      <c r="I414" s="43">
        <f t="shared" si="60"/>
        <v>0</v>
      </c>
    </row>
    <row r="415" spans="1:9" ht="15">
      <c r="A415" s="30" t="s">
        <v>23</v>
      </c>
      <c r="B415" s="44">
        <v>0</v>
      </c>
      <c r="C415" s="44">
        <v>0</v>
      </c>
      <c r="D415" s="44">
        <v>0</v>
      </c>
      <c r="E415" s="44">
        <v>0</v>
      </c>
      <c r="F415" s="457"/>
      <c r="G415" s="44">
        <v>0</v>
      </c>
      <c r="H415" s="45">
        <v>0</v>
      </c>
      <c r="I415" s="40">
        <f t="shared" si="60"/>
        <v>0</v>
      </c>
    </row>
    <row r="416" spans="1:9" ht="15">
      <c r="A416" s="28" t="s">
        <v>24</v>
      </c>
      <c r="B416" s="41">
        <v>0</v>
      </c>
      <c r="C416" s="41">
        <v>0</v>
      </c>
      <c r="D416" s="41">
        <v>0</v>
      </c>
      <c r="E416" s="41">
        <v>0</v>
      </c>
      <c r="F416" s="457"/>
      <c r="G416" s="41">
        <v>0</v>
      </c>
      <c r="H416" s="42">
        <v>0</v>
      </c>
      <c r="I416" s="43">
        <f t="shared" si="60"/>
        <v>0</v>
      </c>
    </row>
    <row r="417" spans="1:9" ht="15.75" thickBot="1">
      <c r="A417" s="30" t="s">
        <v>25</v>
      </c>
      <c r="B417" s="44">
        <v>5.1034948166300191</v>
      </c>
      <c r="C417" s="44">
        <v>2.4048354907087646</v>
      </c>
      <c r="D417" s="44">
        <v>0.14828856294821716</v>
      </c>
      <c r="E417" s="44">
        <v>192.43647969270216</v>
      </c>
      <c r="F417" s="458"/>
      <c r="G417" s="44">
        <v>35.210101437010835</v>
      </c>
      <c r="H417" s="45">
        <v>0</v>
      </c>
      <c r="I417" s="40">
        <f t="shared" si="60"/>
        <v>235.3032</v>
      </c>
    </row>
    <row r="418" spans="1:9" ht="15">
      <c r="A418" s="31" t="s">
        <v>26</v>
      </c>
      <c r="B418" s="46">
        <f>SUM(B397:B417)</f>
        <v>97.304038259827976</v>
      </c>
      <c r="C418" s="46">
        <f t="shared" ref="C418:I418" si="61">SUM(C397:C417)</f>
        <v>162.51775972203779</v>
      </c>
      <c r="D418" s="46">
        <f t="shared" si="61"/>
        <v>5.0990067535181041</v>
      </c>
      <c r="E418" s="46">
        <f t="shared" si="61"/>
        <v>193.49407831395811</v>
      </c>
      <c r="F418" s="46">
        <f t="shared" si="61"/>
        <v>0</v>
      </c>
      <c r="G418" s="46">
        <f t="shared" si="61"/>
        <v>35.210101437010835</v>
      </c>
      <c r="H418" s="47">
        <f t="shared" si="61"/>
        <v>0</v>
      </c>
      <c r="I418" s="48">
        <f t="shared" si="61"/>
        <v>493.62498448635284</v>
      </c>
    </row>
    <row r="419" spans="1:9" ht="15" thickBot="1">
      <c r="A419" s="32" t="s">
        <v>83</v>
      </c>
      <c r="B419" s="49">
        <f>B418/$I418</f>
        <v>0.19712138023377973</v>
      </c>
      <c r="C419" s="49">
        <f t="shared" ref="C419:I419" si="62">C418/$I418</f>
        <v>0.32923325364324402</v>
      </c>
      <c r="D419" s="49">
        <f t="shared" si="62"/>
        <v>1.0329717728578779E-2</v>
      </c>
      <c r="E419" s="49">
        <f t="shared" si="62"/>
        <v>0.39198599016478186</v>
      </c>
      <c r="F419" s="49">
        <f t="shared" si="62"/>
        <v>0</v>
      </c>
      <c r="G419" s="49">
        <f t="shared" si="62"/>
        <v>7.1329658229615567E-2</v>
      </c>
      <c r="H419" s="49">
        <f t="shared" si="62"/>
        <v>0</v>
      </c>
      <c r="I419" s="50">
        <f t="shared" si="62"/>
        <v>1</v>
      </c>
    </row>
    <row r="420" spans="1:9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9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9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9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3">SUM(B424:H424)</f>
        <v>0</v>
      </c>
    </row>
    <row r="425" spans="1:9" ht="15">
      <c r="A425" s="29" t="s">
        <v>9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3"/>
        <v>0</v>
      </c>
    </row>
    <row r="426" spans="1:9" ht="15">
      <c r="A426" s="28" t="s">
        <v>10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3"/>
        <v>0</v>
      </c>
    </row>
    <row r="427" spans="1:9" ht="15">
      <c r="A427" s="29" t="s">
        <v>11</v>
      </c>
      <c r="B427" s="44">
        <v>0</v>
      </c>
      <c r="C427" s="44">
        <v>0</v>
      </c>
      <c r="D427" s="44">
        <v>0</v>
      </c>
      <c r="E427" s="44">
        <v>0</v>
      </c>
      <c r="F427" s="457"/>
      <c r="G427" s="44">
        <v>0</v>
      </c>
      <c r="H427" s="45">
        <v>0</v>
      </c>
      <c r="I427" s="40">
        <f t="shared" si="63"/>
        <v>0</v>
      </c>
    </row>
    <row r="428" spans="1:9" ht="15">
      <c r="A428" s="28" t="s">
        <v>12</v>
      </c>
      <c r="B428" s="41">
        <v>0</v>
      </c>
      <c r="C428" s="41">
        <v>0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63"/>
        <v>0</v>
      </c>
    </row>
    <row r="429" spans="1:9" ht="15">
      <c r="A429" s="29" t="s">
        <v>13</v>
      </c>
      <c r="B429" s="44">
        <v>0</v>
      </c>
      <c r="C429" s="44">
        <v>0</v>
      </c>
      <c r="D429" s="44">
        <v>0</v>
      </c>
      <c r="E429" s="44">
        <v>0</v>
      </c>
      <c r="F429" s="457"/>
      <c r="G429" s="44">
        <v>0</v>
      </c>
      <c r="H429" s="45">
        <v>0</v>
      </c>
      <c r="I429" s="40">
        <f t="shared" si="63"/>
        <v>0</v>
      </c>
    </row>
    <row r="430" spans="1:9" ht="15">
      <c r="A430" s="28" t="s">
        <v>14</v>
      </c>
      <c r="B430" s="41">
        <v>0</v>
      </c>
      <c r="C430" s="41">
        <v>0</v>
      </c>
      <c r="D430" s="41">
        <v>0</v>
      </c>
      <c r="E430" s="41">
        <v>0.18640967757035584</v>
      </c>
      <c r="F430" s="457"/>
      <c r="G430" s="41">
        <v>0</v>
      </c>
      <c r="H430" s="42">
        <v>0</v>
      </c>
      <c r="I430" s="43">
        <f t="shared" si="63"/>
        <v>0.18640967757035584</v>
      </c>
    </row>
    <row r="431" spans="1:9" ht="15">
      <c r="A431" s="29" t="s">
        <v>15</v>
      </c>
      <c r="B431" s="44">
        <v>6.4373788659735101E-2</v>
      </c>
      <c r="C431" s="44">
        <v>2.8553672722132571E-2</v>
      </c>
      <c r="D431" s="44">
        <v>3.4872538618132366E-2</v>
      </c>
      <c r="E431" s="44">
        <v>0</v>
      </c>
      <c r="F431" s="457"/>
      <c r="G431" s="44">
        <v>0</v>
      </c>
      <c r="H431" s="45">
        <v>0</v>
      </c>
      <c r="I431" s="40">
        <f t="shared" si="63"/>
        <v>0.12780000000000002</v>
      </c>
    </row>
    <row r="432" spans="1:9" ht="15">
      <c r="A432" s="28" t="s">
        <v>16</v>
      </c>
      <c r="B432" s="41">
        <v>49.883139876276864</v>
      </c>
      <c r="C432" s="41">
        <v>5.2511782364947779</v>
      </c>
      <c r="D432" s="41">
        <v>17.471081887228369</v>
      </c>
      <c r="E432" s="41">
        <v>0</v>
      </c>
      <c r="F432" s="457"/>
      <c r="G432" s="41">
        <v>0</v>
      </c>
      <c r="H432" s="42">
        <v>0</v>
      </c>
      <c r="I432" s="43">
        <f t="shared" si="63"/>
        <v>72.605400000000017</v>
      </c>
    </row>
    <row r="433" spans="1:9" ht="15">
      <c r="A433" s="29" t="s">
        <v>17</v>
      </c>
      <c r="B433" s="44">
        <v>2</v>
      </c>
      <c r="C433" s="44">
        <v>0</v>
      </c>
      <c r="D433" s="44">
        <v>0</v>
      </c>
      <c r="E433" s="44">
        <v>0</v>
      </c>
      <c r="F433" s="457"/>
      <c r="G433" s="44">
        <v>0</v>
      </c>
      <c r="H433" s="45">
        <v>0</v>
      </c>
      <c r="I433" s="40">
        <f t="shared" si="63"/>
        <v>2</v>
      </c>
    </row>
    <row r="434" spans="1:9" ht="15">
      <c r="A434" s="28" t="s">
        <v>18</v>
      </c>
      <c r="B434" s="41">
        <v>0</v>
      </c>
      <c r="C434" s="41">
        <v>0</v>
      </c>
      <c r="D434" s="41">
        <v>0</v>
      </c>
      <c r="E434" s="41">
        <v>0</v>
      </c>
      <c r="F434" s="457"/>
      <c r="G434" s="41">
        <v>0</v>
      </c>
      <c r="H434" s="42">
        <v>0</v>
      </c>
      <c r="I434" s="43">
        <f t="shared" si="63"/>
        <v>0</v>
      </c>
    </row>
    <row r="435" spans="1:9" ht="15">
      <c r="A435" s="29" t="s">
        <v>139</v>
      </c>
      <c r="B435" s="44">
        <v>2.6043806477248328</v>
      </c>
      <c r="C435" s="44">
        <v>2.0928997207708182</v>
      </c>
      <c r="D435" s="44">
        <v>0.98061386345492885</v>
      </c>
      <c r="E435" s="44">
        <v>0.32210576804942004</v>
      </c>
      <c r="F435" s="457"/>
      <c r="G435" s="44">
        <v>0</v>
      </c>
      <c r="H435" s="45">
        <v>0</v>
      </c>
      <c r="I435" s="40">
        <f t="shared" si="63"/>
        <v>6</v>
      </c>
    </row>
    <row r="436" spans="1:9" ht="15">
      <c r="A436" s="28" t="s">
        <v>19</v>
      </c>
      <c r="B436" s="41">
        <v>0</v>
      </c>
      <c r="C436" s="41">
        <v>0</v>
      </c>
      <c r="D436" s="41">
        <v>0</v>
      </c>
      <c r="E436" s="41">
        <v>0</v>
      </c>
      <c r="F436" s="457"/>
      <c r="G436" s="41">
        <v>0</v>
      </c>
      <c r="H436" s="42">
        <v>0</v>
      </c>
      <c r="I436" s="43">
        <f t="shared" si="63"/>
        <v>0</v>
      </c>
    </row>
    <row r="437" spans="1:9" ht="15">
      <c r="A437" s="29" t="s">
        <v>20</v>
      </c>
      <c r="B437" s="44">
        <v>0</v>
      </c>
      <c r="C437" s="44">
        <v>0</v>
      </c>
      <c r="D437" s="44">
        <v>0</v>
      </c>
      <c r="E437" s="44">
        <v>0</v>
      </c>
      <c r="F437" s="457"/>
      <c r="G437" s="44">
        <v>0</v>
      </c>
      <c r="H437" s="45">
        <v>0</v>
      </c>
      <c r="I437" s="40">
        <f t="shared" si="63"/>
        <v>0</v>
      </c>
    </row>
    <row r="438" spans="1:9" ht="15">
      <c r="A438" s="28" t="s">
        <v>21</v>
      </c>
      <c r="B438" s="41">
        <v>3.7261905652467515</v>
      </c>
      <c r="C438" s="41">
        <v>4.3549108013026534E-2</v>
      </c>
      <c r="D438" s="41">
        <v>2.2302603267402219</v>
      </c>
      <c r="E438" s="41">
        <v>0</v>
      </c>
      <c r="F438" s="457"/>
      <c r="G438" s="41">
        <v>0</v>
      </c>
      <c r="H438" s="42">
        <v>0</v>
      </c>
      <c r="I438" s="43">
        <f t="shared" si="63"/>
        <v>6</v>
      </c>
    </row>
    <row r="439" spans="1:9" ht="15">
      <c r="A439" s="30" t="s">
        <v>56</v>
      </c>
      <c r="B439" s="44">
        <v>35.616985635659788</v>
      </c>
      <c r="C439" s="44">
        <v>2.3612835407119612</v>
      </c>
      <c r="D439" s="44">
        <v>27.021730823628253</v>
      </c>
      <c r="E439" s="44">
        <v>0</v>
      </c>
      <c r="F439" s="457"/>
      <c r="G439" s="44">
        <v>0</v>
      </c>
      <c r="H439" s="45">
        <v>0</v>
      </c>
      <c r="I439" s="40">
        <f t="shared" si="63"/>
        <v>65</v>
      </c>
    </row>
    <row r="440" spans="1:9" ht="15">
      <c r="A440" s="28" t="s">
        <v>22</v>
      </c>
      <c r="B440" s="41">
        <v>13</v>
      </c>
      <c r="C440" s="41">
        <v>0</v>
      </c>
      <c r="D440" s="41">
        <v>0</v>
      </c>
      <c r="E440" s="41">
        <v>0</v>
      </c>
      <c r="F440" s="457"/>
      <c r="G440" s="41">
        <v>0</v>
      </c>
      <c r="H440" s="42">
        <v>0</v>
      </c>
      <c r="I440" s="43">
        <f t="shared" si="63"/>
        <v>13</v>
      </c>
    </row>
    <row r="441" spans="1:9" ht="15">
      <c r="A441" s="30" t="s">
        <v>23</v>
      </c>
      <c r="B441" s="44">
        <v>0</v>
      </c>
      <c r="C441" s="44">
        <v>0</v>
      </c>
      <c r="D441" s="44">
        <v>0</v>
      </c>
      <c r="E441" s="44">
        <v>0</v>
      </c>
      <c r="F441" s="457"/>
      <c r="G441" s="44">
        <v>0</v>
      </c>
      <c r="H441" s="45">
        <v>0</v>
      </c>
      <c r="I441" s="40">
        <f t="shared" si="63"/>
        <v>0</v>
      </c>
    </row>
    <row r="442" spans="1:9" ht="15">
      <c r="A442" s="28" t="s">
        <v>24</v>
      </c>
      <c r="B442" s="41">
        <v>6.9723996837893143</v>
      </c>
      <c r="C442" s="41">
        <v>1.7261345385382407E-2</v>
      </c>
      <c r="D442" s="41">
        <v>1.3911389708253055</v>
      </c>
      <c r="E442" s="41">
        <v>0</v>
      </c>
      <c r="F442" s="457"/>
      <c r="G442" s="41">
        <v>0</v>
      </c>
      <c r="H442" s="42">
        <v>0</v>
      </c>
      <c r="I442" s="43">
        <f t="shared" si="63"/>
        <v>8.3808000000000025</v>
      </c>
    </row>
    <row r="443" spans="1:9" ht="15.75" thickBot="1">
      <c r="A443" s="30" t="s">
        <v>25</v>
      </c>
      <c r="B443" s="54">
        <v>24.644378043136321</v>
      </c>
      <c r="C443" s="54">
        <v>8.4099528327209308E-2</v>
      </c>
      <c r="D443" s="54">
        <v>90.969090268632698</v>
      </c>
      <c r="E443" s="54">
        <v>467.92741895661987</v>
      </c>
      <c r="F443" s="458"/>
      <c r="G443" s="44">
        <v>62.015481775272796</v>
      </c>
      <c r="H443" s="45">
        <v>0.23553142801106436</v>
      </c>
      <c r="I443" s="40">
        <f t="shared" si="63"/>
        <v>645.87599999999998</v>
      </c>
    </row>
    <row r="444" spans="1:9" ht="15">
      <c r="A444" s="31" t="s">
        <v>26</v>
      </c>
      <c r="B444" s="46">
        <f>SUM(B423:B443)</f>
        <v>138.51184824049361</v>
      </c>
      <c r="C444" s="46">
        <f t="shared" ref="C444:I444" si="64">SUM(C423:C443)</f>
        <v>9.8788251524253088</v>
      </c>
      <c r="D444" s="46">
        <f t="shared" si="64"/>
        <v>140.09878867912789</v>
      </c>
      <c r="E444" s="46">
        <f t="shared" si="64"/>
        <v>468.43593440223964</v>
      </c>
      <c r="F444" s="46">
        <f t="shared" si="64"/>
        <v>0</v>
      </c>
      <c r="G444" s="46">
        <f t="shared" si="64"/>
        <v>62.015481775272796</v>
      </c>
      <c r="H444" s="47">
        <f t="shared" si="64"/>
        <v>0.23553142801106436</v>
      </c>
      <c r="I444" s="48">
        <f t="shared" si="64"/>
        <v>819.17640967757029</v>
      </c>
    </row>
    <row r="445" spans="1:9" ht="15" thickBot="1">
      <c r="A445" s="32" t="s">
        <v>83</v>
      </c>
      <c r="B445" s="49">
        <f>B444/$I444</f>
        <v>0.16908671514968576</v>
      </c>
      <c r="C445" s="49">
        <f t="shared" ref="C445:I445" si="65">C444/$I444</f>
        <v>1.2059460008514695E-2</v>
      </c>
      <c r="D445" s="49">
        <f t="shared" si="65"/>
        <v>0.17102395408855964</v>
      </c>
      <c r="E445" s="49">
        <f t="shared" si="65"/>
        <v>0.57183767607103952</v>
      </c>
      <c r="F445" s="49">
        <f t="shared" si="65"/>
        <v>0</v>
      </c>
      <c r="G445" s="49">
        <f t="shared" si="65"/>
        <v>7.5704672452277078E-2</v>
      </c>
      <c r="H445" s="49">
        <f t="shared" si="65"/>
        <v>2.8752222992330806E-4</v>
      </c>
      <c r="I445" s="50">
        <f t="shared" si="65"/>
        <v>1</v>
      </c>
    </row>
    <row r="446" spans="1:9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9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3</v>
      </c>
      <c r="G449" s="393"/>
      <c r="H449" s="394"/>
      <c r="I449" s="40">
        <f>SUM(B449:H449)</f>
        <v>3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6">SUM(B450:H450)</f>
        <v>0</v>
      </c>
    </row>
    <row r="451" spans="1:9" ht="15">
      <c r="A451" s="29" t="s">
        <v>9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6"/>
        <v>0</v>
      </c>
    </row>
    <row r="452" spans="1:9" ht="15">
      <c r="A452" s="28" t="s">
        <v>10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6"/>
        <v>0</v>
      </c>
    </row>
    <row r="453" spans="1:9" ht="15">
      <c r="A453" s="29" t="s">
        <v>11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6"/>
        <v>0</v>
      </c>
    </row>
    <row r="454" spans="1:9" ht="15">
      <c r="A454" s="28" t="s">
        <v>12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6"/>
        <v>0</v>
      </c>
    </row>
    <row r="455" spans="1:9" ht="15">
      <c r="A455" s="29" t="s">
        <v>13</v>
      </c>
      <c r="B455" s="395"/>
      <c r="C455" s="400"/>
      <c r="D455" s="400"/>
      <c r="E455" s="396"/>
      <c r="F455" s="44">
        <v>0</v>
      </c>
      <c r="G455" s="395"/>
      <c r="H455" s="396"/>
      <c r="I455" s="40">
        <f t="shared" si="66"/>
        <v>0</v>
      </c>
    </row>
    <row r="456" spans="1:9" ht="15">
      <c r="A456" s="28" t="s">
        <v>14</v>
      </c>
      <c r="B456" s="395"/>
      <c r="C456" s="400"/>
      <c r="D456" s="400"/>
      <c r="E456" s="396"/>
      <c r="F456" s="41">
        <v>279.92589648438741</v>
      </c>
      <c r="G456" s="395"/>
      <c r="H456" s="396"/>
      <c r="I456" s="43">
        <f t="shared" si="66"/>
        <v>279.92589648438741</v>
      </c>
    </row>
    <row r="457" spans="1:9" ht="15">
      <c r="A457" s="29" t="s">
        <v>15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6"/>
        <v>0</v>
      </c>
    </row>
    <row r="458" spans="1:9" ht="15">
      <c r="A458" s="28" t="s">
        <v>16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6"/>
        <v>0</v>
      </c>
    </row>
    <row r="459" spans="1:9" ht="15">
      <c r="A459" s="29" t="s">
        <v>17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66"/>
        <v>0</v>
      </c>
    </row>
    <row r="460" spans="1:9" ht="15">
      <c r="A460" s="28" t="s">
        <v>18</v>
      </c>
      <c r="B460" s="395"/>
      <c r="C460" s="400"/>
      <c r="D460" s="400"/>
      <c r="E460" s="396"/>
      <c r="F460" s="41">
        <v>0</v>
      </c>
      <c r="G460" s="395"/>
      <c r="H460" s="396"/>
      <c r="I460" s="43">
        <f t="shared" si="66"/>
        <v>0</v>
      </c>
    </row>
    <row r="461" spans="1:9" ht="15">
      <c r="A461" s="29" t="s">
        <v>139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6"/>
        <v>0</v>
      </c>
    </row>
    <row r="462" spans="1:9" ht="15">
      <c r="A462" s="28" t="s">
        <v>19</v>
      </c>
      <c r="B462" s="395"/>
      <c r="C462" s="400"/>
      <c r="D462" s="400"/>
      <c r="E462" s="396"/>
      <c r="F462" s="41">
        <v>0</v>
      </c>
      <c r="G462" s="395"/>
      <c r="H462" s="396"/>
      <c r="I462" s="43">
        <f t="shared" si="66"/>
        <v>0</v>
      </c>
    </row>
    <row r="463" spans="1:9" ht="15">
      <c r="A463" s="29" t="s">
        <v>20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6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6"/>
        <v>0</v>
      </c>
    </row>
    <row r="465" spans="1:9" ht="15">
      <c r="A465" s="30" t="s">
        <v>56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6"/>
        <v>0</v>
      </c>
    </row>
    <row r="466" spans="1:9" ht="15">
      <c r="A466" s="28" t="s">
        <v>22</v>
      </c>
      <c r="B466" s="395"/>
      <c r="C466" s="400"/>
      <c r="D466" s="400"/>
      <c r="E466" s="396"/>
      <c r="F466" s="41">
        <v>0</v>
      </c>
      <c r="G466" s="395"/>
      <c r="H466" s="396"/>
      <c r="I466" s="43">
        <f t="shared" si="66"/>
        <v>0</v>
      </c>
    </row>
    <row r="467" spans="1:9" ht="15">
      <c r="A467" s="30" t="s">
        <v>23</v>
      </c>
      <c r="B467" s="395"/>
      <c r="C467" s="400"/>
      <c r="D467" s="400"/>
      <c r="E467" s="396"/>
      <c r="F467" s="44">
        <v>0</v>
      </c>
      <c r="G467" s="395"/>
      <c r="H467" s="396"/>
      <c r="I467" s="40">
        <f t="shared" si="66"/>
        <v>0</v>
      </c>
    </row>
    <row r="468" spans="1:9" ht="15">
      <c r="A468" s="28" t="s">
        <v>24</v>
      </c>
      <c r="B468" s="395"/>
      <c r="C468" s="400"/>
      <c r="D468" s="400"/>
      <c r="E468" s="396"/>
      <c r="F468" s="41">
        <v>0</v>
      </c>
      <c r="G468" s="395"/>
      <c r="H468" s="396"/>
      <c r="I468" s="43">
        <f t="shared" si="66"/>
        <v>0</v>
      </c>
    </row>
    <row r="469" spans="1:9" ht="15.75" thickBot="1">
      <c r="A469" s="30" t="s">
        <v>25</v>
      </c>
      <c r="B469" s="397"/>
      <c r="C469" s="401"/>
      <c r="D469" s="401"/>
      <c r="E469" s="398"/>
      <c r="F469" s="44">
        <v>1023.8579999999999</v>
      </c>
      <c r="G469" s="397"/>
      <c r="H469" s="398"/>
      <c r="I469" s="40">
        <f t="shared" si="66"/>
        <v>1023.8579999999999</v>
      </c>
    </row>
    <row r="470" spans="1:9" ht="15">
      <c r="A470" s="31" t="s">
        <v>26</v>
      </c>
      <c r="B470" s="46">
        <f>SUM(B449:B469)</f>
        <v>0</v>
      </c>
      <c r="C470" s="46">
        <f t="shared" ref="C470:I470" si="67">SUM(C449:C469)</f>
        <v>0</v>
      </c>
      <c r="D470" s="46">
        <f t="shared" si="67"/>
        <v>0</v>
      </c>
      <c r="E470" s="46">
        <f t="shared" si="67"/>
        <v>0</v>
      </c>
      <c r="F470" s="46">
        <f t="shared" si="67"/>
        <v>1306.7838964843872</v>
      </c>
      <c r="G470" s="46">
        <f t="shared" si="67"/>
        <v>0</v>
      </c>
      <c r="H470" s="46">
        <f t="shared" si="67"/>
        <v>0</v>
      </c>
      <c r="I470" s="48">
        <f t="shared" si="67"/>
        <v>1306.7838964843872</v>
      </c>
    </row>
    <row r="471" spans="1:9" ht="15" thickBot="1">
      <c r="A471" s="32" t="s">
        <v>83</v>
      </c>
      <c r="B471" s="49">
        <f>B470/$I470</f>
        <v>0</v>
      </c>
      <c r="C471" s="49">
        <f t="shared" ref="C471:I471" si="68">C470/$I470</f>
        <v>0</v>
      </c>
      <c r="D471" s="49">
        <f t="shared" si="68"/>
        <v>0</v>
      </c>
      <c r="E471" s="49">
        <f t="shared" si="68"/>
        <v>0</v>
      </c>
      <c r="F471" s="49">
        <f t="shared" si="68"/>
        <v>1</v>
      </c>
      <c r="G471" s="49">
        <f t="shared" si="68"/>
        <v>0</v>
      </c>
      <c r="H471" s="49">
        <f t="shared" si="68"/>
        <v>0</v>
      </c>
      <c r="I471" s="50">
        <f t="shared" si="68"/>
        <v>1</v>
      </c>
    </row>
    <row r="472" spans="1:9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9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9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9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9">SUM(B476:H476)</f>
        <v>0</v>
      </c>
    </row>
    <row r="477" spans="1:9" ht="15">
      <c r="A477" s="29" t="s">
        <v>9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9"/>
        <v>0</v>
      </c>
    </row>
    <row r="478" spans="1:9" ht="15">
      <c r="A478" s="28" t="s">
        <v>10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9"/>
        <v>0</v>
      </c>
    </row>
    <row r="479" spans="1:9" ht="15">
      <c r="A479" s="29" t="s">
        <v>11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9"/>
        <v>0</v>
      </c>
    </row>
    <row r="480" spans="1:9" ht="15">
      <c r="A480" s="28" t="s">
        <v>12</v>
      </c>
      <c r="B480" s="395"/>
      <c r="C480" s="400"/>
      <c r="D480" s="400"/>
      <c r="E480" s="396"/>
      <c r="F480" s="41">
        <v>7675.6604398386316</v>
      </c>
      <c r="G480" s="395"/>
      <c r="H480" s="396"/>
      <c r="I480" s="43">
        <f t="shared" si="69"/>
        <v>7675.6604398386316</v>
      </c>
    </row>
    <row r="481" spans="1:9" ht="15">
      <c r="A481" s="29" t="s">
        <v>13</v>
      </c>
      <c r="B481" s="395"/>
      <c r="C481" s="400"/>
      <c r="D481" s="400"/>
      <c r="E481" s="396"/>
      <c r="F481" s="44">
        <v>0</v>
      </c>
      <c r="G481" s="395"/>
      <c r="H481" s="396"/>
      <c r="I481" s="40">
        <f t="shared" si="69"/>
        <v>0</v>
      </c>
    </row>
    <row r="482" spans="1:9" ht="15">
      <c r="A482" s="28" t="s">
        <v>14</v>
      </c>
      <c r="B482" s="395"/>
      <c r="C482" s="400"/>
      <c r="D482" s="400"/>
      <c r="E482" s="396"/>
      <c r="F482" s="41">
        <v>8077.8135277844731</v>
      </c>
      <c r="G482" s="395"/>
      <c r="H482" s="396"/>
      <c r="I482" s="43">
        <f t="shared" si="69"/>
        <v>8077.8135277844731</v>
      </c>
    </row>
    <row r="483" spans="1:9" ht="15">
      <c r="A483" s="29" t="s">
        <v>15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9"/>
        <v>0</v>
      </c>
    </row>
    <row r="484" spans="1:9" ht="15">
      <c r="A484" s="28" t="s">
        <v>16</v>
      </c>
      <c r="B484" s="395"/>
      <c r="C484" s="400"/>
      <c r="D484" s="400"/>
      <c r="E484" s="396"/>
      <c r="F484" s="41">
        <v>0</v>
      </c>
      <c r="G484" s="395"/>
      <c r="H484" s="396"/>
      <c r="I484" s="43">
        <f t="shared" si="69"/>
        <v>0</v>
      </c>
    </row>
    <row r="485" spans="1:9" ht="15">
      <c r="A485" s="29" t="s">
        <v>17</v>
      </c>
      <c r="B485" s="395"/>
      <c r="C485" s="400"/>
      <c r="D485" s="400"/>
      <c r="E485" s="396"/>
      <c r="F485" s="44">
        <v>24.580625646395944</v>
      </c>
      <c r="G485" s="395"/>
      <c r="H485" s="396"/>
      <c r="I485" s="40">
        <f t="shared" si="69"/>
        <v>24.580625646395944</v>
      </c>
    </row>
    <row r="486" spans="1:9" ht="15">
      <c r="A486" s="28" t="s">
        <v>18</v>
      </c>
      <c r="B486" s="395"/>
      <c r="C486" s="400"/>
      <c r="D486" s="400"/>
      <c r="E486" s="396"/>
      <c r="F486" s="41">
        <v>0</v>
      </c>
      <c r="G486" s="395"/>
      <c r="H486" s="396"/>
      <c r="I486" s="43">
        <f t="shared" si="69"/>
        <v>0</v>
      </c>
    </row>
    <row r="487" spans="1:9" ht="15">
      <c r="A487" s="29" t="s">
        <v>139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9"/>
        <v>0</v>
      </c>
    </row>
    <row r="488" spans="1:9" ht="15">
      <c r="A488" s="28" t="s">
        <v>19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9"/>
        <v>0</v>
      </c>
    </row>
    <row r="489" spans="1:9" ht="15">
      <c r="A489" s="29" t="s">
        <v>20</v>
      </c>
      <c r="B489" s="395"/>
      <c r="C489" s="400"/>
      <c r="D489" s="400"/>
      <c r="E489" s="396"/>
      <c r="F489" s="44">
        <v>0</v>
      </c>
      <c r="G489" s="395"/>
      <c r="H489" s="396"/>
      <c r="I489" s="40">
        <f t="shared" si="69"/>
        <v>0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9"/>
        <v>0</v>
      </c>
    </row>
    <row r="491" spans="1:9" ht="15">
      <c r="A491" s="30" t="s">
        <v>56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9"/>
        <v>0</v>
      </c>
    </row>
    <row r="492" spans="1:9" ht="15">
      <c r="A492" s="28" t="s">
        <v>22</v>
      </c>
      <c r="B492" s="395"/>
      <c r="C492" s="400"/>
      <c r="D492" s="400"/>
      <c r="E492" s="396"/>
      <c r="F492" s="41">
        <v>21</v>
      </c>
      <c r="G492" s="395"/>
      <c r="H492" s="396"/>
      <c r="I492" s="43">
        <f t="shared" si="69"/>
        <v>21</v>
      </c>
    </row>
    <row r="493" spans="1:9" ht="15">
      <c r="A493" s="30" t="s">
        <v>23</v>
      </c>
      <c r="B493" s="395"/>
      <c r="C493" s="400"/>
      <c r="D493" s="400"/>
      <c r="E493" s="396"/>
      <c r="F493" s="44">
        <v>0</v>
      </c>
      <c r="G493" s="395"/>
      <c r="H493" s="396"/>
      <c r="I493" s="40">
        <f t="shared" si="69"/>
        <v>0</v>
      </c>
    </row>
    <row r="494" spans="1:9" ht="15">
      <c r="A494" s="28" t="s">
        <v>24</v>
      </c>
      <c r="B494" s="395"/>
      <c r="C494" s="400"/>
      <c r="D494" s="400"/>
      <c r="E494" s="396"/>
      <c r="F494" s="41">
        <v>0</v>
      </c>
      <c r="G494" s="395"/>
      <c r="H494" s="396"/>
      <c r="I494" s="43">
        <f t="shared" si="69"/>
        <v>0</v>
      </c>
    </row>
    <row r="495" spans="1:9" ht="15.75" thickBot="1">
      <c r="A495" s="30" t="s">
        <v>25</v>
      </c>
      <c r="B495" s="397"/>
      <c r="C495" s="401"/>
      <c r="D495" s="401"/>
      <c r="E495" s="398"/>
      <c r="F495" s="44">
        <v>315.68760000000003</v>
      </c>
      <c r="G495" s="397"/>
      <c r="H495" s="398"/>
      <c r="I495" s="40">
        <f t="shared" si="69"/>
        <v>315.68760000000003</v>
      </c>
    </row>
    <row r="496" spans="1:9" ht="15">
      <c r="A496" s="31" t="s">
        <v>26</v>
      </c>
      <c r="B496" s="46">
        <f>SUM(B475:B495)</f>
        <v>0</v>
      </c>
      <c r="C496" s="46">
        <f t="shared" ref="C496:I496" si="70">SUM(C475:C495)</f>
        <v>0</v>
      </c>
      <c r="D496" s="46">
        <f t="shared" si="70"/>
        <v>0</v>
      </c>
      <c r="E496" s="46">
        <f t="shared" si="70"/>
        <v>0</v>
      </c>
      <c r="F496" s="46">
        <f t="shared" si="70"/>
        <v>16114.7421932695</v>
      </c>
      <c r="G496" s="46">
        <f t="shared" si="70"/>
        <v>0</v>
      </c>
      <c r="H496" s="46">
        <f t="shared" si="70"/>
        <v>0</v>
      </c>
      <c r="I496" s="48">
        <f t="shared" si="70"/>
        <v>16114.7421932695</v>
      </c>
    </row>
    <row r="497" spans="1:9" ht="15" thickBot="1">
      <c r="A497" s="32" t="s">
        <v>83</v>
      </c>
      <c r="B497" s="49">
        <f>B496/$I496</f>
        <v>0</v>
      </c>
      <c r="C497" s="49">
        <f t="shared" ref="C497:I497" si="71">C496/$I496</f>
        <v>0</v>
      </c>
      <c r="D497" s="49">
        <f t="shared" si="71"/>
        <v>0</v>
      </c>
      <c r="E497" s="49">
        <f t="shared" si="71"/>
        <v>0</v>
      </c>
      <c r="F497" s="49">
        <f t="shared" si="71"/>
        <v>1</v>
      </c>
      <c r="G497" s="49">
        <f t="shared" si="71"/>
        <v>0</v>
      </c>
      <c r="H497" s="49">
        <f t="shared" si="71"/>
        <v>0</v>
      </c>
      <c r="I497" s="50">
        <f t="shared" si="71"/>
        <v>1</v>
      </c>
    </row>
    <row r="498" spans="1:9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9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9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9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2">SUM(B502:H502)</f>
        <v>0</v>
      </c>
    </row>
    <row r="503" spans="1:9" ht="15">
      <c r="A503" s="29" t="s">
        <v>9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2"/>
        <v>0</v>
      </c>
    </row>
    <row r="504" spans="1:9" ht="15">
      <c r="A504" s="28" t="s">
        <v>10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2"/>
        <v>0</v>
      </c>
    </row>
    <row r="505" spans="1:9" ht="15">
      <c r="A505" s="29" t="s">
        <v>11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2"/>
        <v>0</v>
      </c>
    </row>
    <row r="506" spans="1:9" ht="15">
      <c r="A506" s="28" t="s">
        <v>12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2"/>
        <v>0</v>
      </c>
    </row>
    <row r="507" spans="1:9" ht="15">
      <c r="A507" s="29" t="s">
        <v>13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2"/>
        <v>0</v>
      </c>
    </row>
    <row r="508" spans="1:9" ht="15">
      <c r="A508" s="28" t="s">
        <v>14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2"/>
        <v>0</v>
      </c>
    </row>
    <row r="509" spans="1:9" ht="15">
      <c r="A509" s="29" t="s">
        <v>15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2"/>
        <v>0</v>
      </c>
    </row>
    <row r="510" spans="1:9" ht="15">
      <c r="A510" s="28" t="s">
        <v>16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2"/>
        <v>0</v>
      </c>
    </row>
    <row r="511" spans="1:9" ht="15">
      <c r="A511" s="29" t="s">
        <v>17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72"/>
        <v>0</v>
      </c>
    </row>
    <row r="512" spans="1:9" ht="15">
      <c r="A512" s="28" t="s">
        <v>18</v>
      </c>
      <c r="B512" s="395"/>
      <c r="C512" s="400"/>
      <c r="D512" s="400"/>
      <c r="E512" s="396"/>
      <c r="F512" s="41">
        <v>0</v>
      </c>
      <c r="G512" s="395"/>
      <c r="H512" s="396"/>
      <c r="I512" s="43">
        <f t="shared" si="72"/>
        <v>0</v>
      </c>
    </row>
    <row r="513" spans="1:9" ht="15">
      <c r="A513" s="29" t="s">
        <v>139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2"/>
        <v>0</v>
      </c>
    </row>
    <row r="514" spans="1:9" ht="15">
      <c r="A514" s="28" t="s">
        <v>19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2"/>
        <v>0</v>
      </c>
    </row>
    <row r="515" spans="1:9" ht="15">
      <c r="A515" s="29" t="s">
        <v>20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2"/>
        <v>0</v>
      </c>
    </row>
    <row r="516" spans="1:9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2"/>
        <v>0</v>
      </c>
    </row>
    <row r="517" spans="1:9" ht="15">
      <c r="A517" s="30" t="s">
        <v>56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2"/>
        <v>0</v>
      </c>
    </row>
    <row r="518" spans="1:9" ht="15">
      <c r="A518" s="28" t="s">
        <v>22</v>
      </c>
      <c r="B518" s="395"/>
      <c r="C518" s="400"/>
      <c r="D518" s="400"/>
      <c r="E518" s="396"/>
      <c r="F518" s="41">
        <v>0</v>
      </c>
      <c r="G518" s="395"/>
      <c r="H518" s="396"/>
      <c r="I518" s="43">
        <f t="shared" si="72"/>
        <v>0</v>
      </c>
    </row>
    <row r="519" spans="1:9" ht="15">
      <c r="A519" s="30" t="s">
        <v>23</v>
      </c>
      <c r="B519" s="395"/>
      <c r="C519" s="400"/>
      <c r="D519" s="400"/>
      <c r="E519" s="396"/>
      <c r="F519" s="44">
        <v>0</v>
      </c>
      <c r="G519" s="395"/>
      <c r="H519" s="396"/>
      <c r="I519" s="40">
        <f t="shared" si="72"/>
        <v>0</v>
      </c>
    </row>
    <row r="520" spans="1:9" ht="15">
      <c r="A520" s="28" t="s">
        <v>24</v>
      </c>
      <c r="B520" s="395"/>
      <c r="C520" s="400"/>
      <c r="D520" s="400"/>
      <c r="E520" s="396"/>
      <c r="F520" s="41">
        <v>0</v>
      </c>
      <c r="G520" s="395"/>
      <c r="H520" s="396"/>
      <c r="I520" s="43">
        <f t="shared" si="72"/>
        <v>0</v>
      </c>
    </row>
    <row r="521" spans="1:9" ht="15.75" thickBot="1">
      <c r="A521" s="30" t="s">
        <v>25</v>
      </c>
      <c r="B521" s="397"/>
      <c r="C521" s="401"/>
      <c r="D521" s="401"/>
      <c r="E521" s="398"/>
      <c r="F521" s="44">
        <v>253.12320000000003</v>
      </c>
      <c r="G521" s="397"/>
      <c r="H521" s="398"/>
      <c r="I521" s="40">
        <f t="shared" si="72"/>
        <v>253.12320000000003</v>
      </c>
    </row>
    <row r="522" spans="1:9" ht="15">
      <c r="A522" s="31" t="s">
        <v>26</v>
      </c>
      <c r="B522" s="46">
        <f>SUM(B501:B521)</f>
        <v>0</v>
      </c>
      <c r="C522" s="46">
        <f t="shared" ref="C522:I522" si="73">SUM(C501:C521)</f>
        <v>0</v>
      </c>
      <c r="D522" s="46">
        <f t="shared" si="73"/>
        <v>0</v>
      </c>
      <c r="E522" s="46">
        <f t="shared" si="73"/>
        <v>0</v>
      </c>
      <c r="F522" s="46">
        <f t="shared" si="73"/>
        <v>253.12320000000003</v>
      </c>
      <c r="G522" s="46">
        <f t="shared" si="73"/>
        <v>0</v>
      </c>
      <c r="H522" s="46">
        <f t="shared" si="73"/>
        <v>0</v>
      </c>
      <c r="I522" s="48">
        <f t="shared" si="73"/>
        <v>253.12320000000003</v>
      </c>
    </row>
    <row r="523" spans="1:9" ht="15" thickBot="1">
      <c r="A523" s="32" t="s">
        <v>83</v>
      </c>
      <c r="B523" s="49">
        <f>B522/$I522</f>
        <v>0</v>
      </c>
      <c r="C523" s="49">
        <f t="shared" ref="C523:I523" si="74">C522/$I522</f>
        <v>0</v>
      </c>
      <c r="D523" s="49">
        <f t="shared" si="74"/>
        <v>0</v>
      </c>
      <c r="E523" s="49">
        <f t="shared" si="74"/>
        <v>0</v>
      </c>
      <c r="F523" s="49">
        <f t="shared" si="74"/>
        <v>1</v>
      </c>
      <c r="G523" s="49">
        <f t="shared" si="74"/>
        <v>0</v>
      </c>
      <c r="H523" s="49">
        <f t="shared" si="74"/>
        <v>0</v>
      </c>
      <c r="I523" s="50">
        <f t="shared" si="74"/>
        <v>1</v>
      </c>
    </row>
    <row r="524" spans="1:9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9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9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9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5">SUM(B528:H528)</f>
        <v>0</v>
      </c>
    </row>
    <row r="529" spans="1:9" ht="15">
      <c r="A529" s="29" t="s">
        <v>9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5"/>
        <v>0</v>
      </c>
    </row>
    <row r="530" spans="1:9" ht="15">
      <c r="A530" s="28" t="s">
        <v>10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5"/>
        <v>0</v>
      </c>
    </row>
    <row r="531" spans="1:9" ht="15">
      <c r="A531" s="29" t="s">
        <v>11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5"/>
        <v>0</v>
      </c>
    </row>
    <row r="532" spans="1:9" ht="15">
      <c r="A532" s="28" t="s">
        <v>12</v>
      </c>
      <c r="B532" s="395"/>
      <c r="C532" s="400"/>
      <c r="D532" s="400"/>
      <c r="E532" s="396"/>
      <c r="F532" s="41">
        <v>0.96066822730424817</v>
      </c>
      <c r="G532" s="395"/>
      <c r="H532" s="396"/>
      <c r="I532" s="43">
        <f t="shared" si="75"/>
        <v>0.96066822730424817</v>
      </c>
    </row>
    <row r="533" spans="1:9" ht="15">
      <c r="A533" s="29" t="s">
        <v>13</v>
      </c>
      <c r="B533" s="395"/>
      <c r="C533" s="400"/>
      <c r="D533" s="400"/>
      <c r="E533" s="396"/>
      <c r="F533" s="44">
        <v>0</v>
      </c>
      <c r="G533" s="395"/>
      <c r="H533" s="396"/>
      <c r="I533" s="40">
        <f t="shared" si="75"/>
        <v>0</v>
      </c>
    </row>
    <row r="534" spans="1:9" ht="15">
      <c r="A534" s="28" t="s">
        <v>14</v>
      </c>
      <c r="B534" s="395"/>
      <c r="C534" s="400"/>
      <c r="D534" s="400"/>
      <c r="E534" s="396"/>
      <c r="F534" s="41">
        <v>6.1933042708775243</v>
      </c>
      <c r="G534" s="395"/>
      <c r="H534" s="396"/>
      <c r="I534" s="43">
        <f t="shared" si="75"/>
        <v>6.1933042708775243</v>
      </c>
    </row>
    <row r="535" spans="1:9" ht="15">
      <c r="A535" s="29" t="s">
        <v>15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5"/>
        <v>0</v>
      </c>
    </row>
    <row r="536" spans="1:9" ht="15">
      <c r="A536" s="28" t="s">
        <v>16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5"/>
        <v>0</v>
      </c>
    </row>
    <row r="537" spans="1:9" ht="15">
      <c r="A537" s="29" t="s">
        <v>17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75"/>
        <v>0</v>
      </c>
    </row>
    <row r="538" spans="1:9" ht="15">
      <c r="A538" s="28" t="s">
        <v>18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5"/>
        <v>0</v>
      </c>
    </row>
    <row r="539" spans="1:9" ht="15">
      <c r="A539" s="29" t="s">
        <v>139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5"/>
        <v>0</v>
      </c>
    </row>
    <row r="540" spans="1:9" ht="15">
      <c r="A540" s="28" t="s">
        <v>19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5"/>
        <v>0</v>
      </c>
    </row>
    <row r="541" spans="1:9" ht="15">
      <c r="A541" s="29" t="s">
        <v>20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5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5"/>
        <v>0</v>
      </c>
    </row>
    <row r="543" spans="1:9" ht="15">
      <c r="A543" s="30" t="s">
        <v>56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5"/>
        <v>0</v>
      </c>
    </row>
    <row r="544" spans="1:9" ht="15">
      <c r="A544" s="28" t="s">
        <v>22</v>
      </c>
      <c r="B544" s="395"/>
      <c r="C544" s="400"/>
      <c r="D544" s="400"/>
      <c r="E544" s="396"/>
      <c r="F544" s="41">
        <v>0</v>
      </c>
      <c r="G544" s="395"/>
      <c r="H544" s="396"/>
      <c r="I544" s="43">
        <f t="shared" si="75"/>
        <v>0</v>
      </c>
    </row>
    <row r="545" spans="1:9" ht="15">
      <c r="A545" s="30" t="s">
        <v>23</v>
      </c>
      <c r="B545" s="395"/>
      <c r="C545" s="400"/>
      <c r="D545" s="400"/>
      <c r="E545" s="396"/>
      <c r="F545" s="44">
        <v>0</v>
      </c>
      <c r="G545" s="395"/>
      <c r="H545" s="396"/>
      <c r="I545" s="40">
        <f t="shared" si="75"/>
        <v>0</v>
      </c>
    </row>
    <row r="546" spans="1:9" ht="15">
      <c r="A546" s="28" t="s">
        <v>24</v>
      </c>
      <c r="B546" s="395"/>
      <c r="C546" s="400"/>
      <c r="D546" s="400"/>
      <c r="E546" s="396"/>
      <c r="F546" s="41">
        <v>0</v>
      </c>
      <c r="G546" s="395"/>
      <c r="H546" s="396"/>
      <c r="I546" s="43">
        <f t="shared" si="75"/>
        <v>0</v>
      </c>
    </row>
    <row r="547" spans="1:9" ht="15.75" thickBot="1">
      <c r="A547" s="30" t="s">
        <v>25</v>
      </c>
      <c r="B547" s="397"/>
      <c r="C547" s="401"/>
      <c r="D547" s="401"/>
      <c r="E547" s="398"/>
      <c r="F547" s="44">
        <v>0</v>
      </c>
      <c r="G547" s="397"/>
      <c r="H547" s="398"/>
      <c r="I547" s="40">
        <f t="shared" si="75"/>
        <v>0</v>
      </c>
    </row>
    <row r="548" spans="1:9" ht="15">
      <c r="A548" s="31" t="s">
        <v>26</v>
      </c>
      <c r="B548" s="46">
        <f>SUM(B527:B547)</f>
        <v>0</v>
      </c>
      <c r="C548" s="46">
        <f t="shared" ref="C548:I548" si="76">SUM(C527:C547)</f>
        <v>0</v>
      </c>
      <c r="D548" s="46">
        <f t="shared" si="76"/>
        <v>0</v>
      </c>
      <c r="E548" s="46">
        <f t="shared" si="76"/>
        <v>0</v>
      </c>
      <c r="F548" s="46">
        <f t="shared" si="76"/>
        <v>7.1539724981817727</v>
      </c>
      <c r="G548" s="46">
        <f t="shared" si="76"/>
        <v>0</v>
      </c>
      <c r="H548" s="46">
        <f t="shared" si="76"/>
        <v>0</v>
      </c>
      <c r="I548" s="48">
        <f t="shared" si="76"/>
        <v>7.1539724981817727</v>
      </c>
    </row>
    <row r="549" spans="1:9" ht="15" thickBot="1">
      <c r="A549" s="32" t="s">
        <v>83</v>
      </c>
      <c r="B549" s="49">
        <f>B548/$I548</f>
        <v>0</v>
      </c>
      <c r="C549" s="49">
        <f t="shared" ref="C549:I549" si="77">C548/$I548</f>
        <v>0</v>
      </c>
      <c r="D549" s="49">
        <f t="shared" si="77"/>
        <v>0</v>
      </c>
      <c r="E549" s="49">
        <f t="shared" si="77"/>
        <v>0</v>
      </c>
      <c r="F549" s="49">
        <f t="shared" si="77"/>
        <v>1</v>
      </c>
      <c r="G549" s="49">
        <f t="shared" si="77"/>
        <v>0</v>
      </c>
      <c r="H549" s="49">
        <f t="shared" si="77"/>
        <v>0</v>
      </c>
      <c r="I549" s="50">
        <f t="shared" si="77"/>
        <v>1</v>
      </c>
    </row>
    <row r="550" spans="1:9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9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9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9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8">SUM(B554:H554)</f>
        <v>0</v>
      </c>
    </row>
    <row r="555" spans="1:9" ht="15">
      <c r="A555" s="29" t="s">
        <v>9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8"/>
        <v>0</v>
      </c>
    </row>
    <row r="556" spans="1:9" ht="15">
      <c r="A556" s="28" t="s">
        <v>10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8"/>
        <v>0</v>
      </c>
    </row>
    <row r="557" spans="1:9" ht="15">
      <c r="A557" s="29" t="s">
        <v>11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8"/>
        <v>0</v>
      </c>
    </row>
    <row r="558" spans="1:9" ht="15">
      <c r="A558" s="28" t="s">
        <v>12</v>
      </c>
      <c r="B558" s="395"/>
      <c r="C558" s="400"/>
      <c r="D558" s="400"/>
      <c r="E558" s="396"/>
      <c r="F558" s="41">
        <v>8.5636852264227787</v>
      </c>
      <c r="G558" s="395"/>
      <c r="H558" s="396"/>
      <c r="I558" s="43">
        <f t="shared" si="78"/>
        <v>8.5636852264227787</v>
      </c>
    </row>
    <row r="559" spans="1:9" ht="15">
      <c r="A559" s="29" t="s">
        <v>13</v>
      </c>
      <c r="B559" s="395"/>
      <c r="C559" s="400"/>
      <c r="D559" s="400"/>
      <c r="E559" s="396"/>
      <c r="F559" s="44">
        <v>943</v>
      </c>
      <c r="G559" s="395"/>
      <c r="H559" s="396"/>
      <c r="I559" s="40">
        <f t="shared" si="78"/>
        <v>943</v>
      </c>
    </row>
    <row r="560" spans="1:9" ht="15">
      <c r="A560" s="28" t="s">
        <v>14</v>
      </c>
      <c r="B560" s="395"/>
      <c r="C560" s="400"/>
      <c r="D560" s="400"/>
      <c r="E560" s="396"/>
      <c r="F560" s="41">
        <v>0</v>
      </c>
      <c r="G560" s="395"/>
      <c r="H560" s="396"/>
      <c r="I560" s="43">
        <f t="shared" si="78"/>
        <v>0</v>
      </c>
    </row>
    <row r="561" spans="1:9" ht="15">
      <c r="A561" s="29" t="s">
        <v>15</v>
      </c>
      <c r="B561" s="395"/>
      <c r="C561" s="400"/>
      <c r="D561" s="400"/>
      <c r="E561" s="396"/>
      <c r="F561" s="44">
        <v>0</v>
      </c>
      <c r="G561" s="395"/>
      <c r="H561" s="396"/>
      <c r="I561" s="40">
        <f t="shared" si="78"/>
        <v>0</v>
      </c>
    </row>
    <row r="562" spans="1:9" ht="15">
      <c r="A562" s="28" t="s">
        <v>16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8"/>
        <v>0</v>
      </c>
    </row>
    <row r="563" spans="1:9" ht="15">
      <c r="A563" s="29" t="s">
        <v>17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78"/>
        <v>0</v>
      </c>
    </row>
    <row r="564" spans="1:9" ht="15">
      <c r="A564" s="28" t="s">
        <v>18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8"/>
        <v>0</v>
      </c>
    </row>
    <row r="565" spans="1:9" ht="15">
      <c r="A565" s="29" t="s">
        <v>139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8"/>
        <v>0</v>
      </c>
    </row>
    <row r="566" spans="1:9" ht="15">
      <c r="A566" s="28" t="s">
        <v>19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8"/>
        <v>0</v>
      </c>
    </row>
    <row r="567" spans="1:9" ht="15">
      <c r="A567" s="29" t="s">
        <v>20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8"/>
        <v>0</v>
      </c>
    </row>
    <row r="568" spans="1:9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8"/>
        <v>0</v>
      </c>
    </row>
    <row r="569" spans="1:9" ht="15">
      <c r="A569" s="30" t="s">
        <v>56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8"/>
        <v>0</v>
      </c>
    </row>
    <row r="570" spans="1:9" ht="15">
      <c r="A570" s="28" t="s">
        <v>22</v>
      </c>
      <c r="B570" s="395"/>
      <c r="C570" s="400"/>
      <c r="D570" s="400"/>
      <c r="E570" s="396"/>
      <c r="F570" s="41">
        <v>0</v>
      </c>
      <c r="G570" s="395"/>
      <c r="H570" s="396"/>
      <c r="I570" s="43">
        <f t="shared" si="78"/>
        <v>0</v>
      </c>
    </row>
    <row r="571" spans="1:9" ht="15">
      <c r="A571" s="30" t="s">
        <v>23</v>
      </c>
      <c r="B571" s="395"/>
      <c r="C571" s="400"/>
      <c r="D571" s="400"/>
      <c r="E571" s="396"/>
      <c r="F571" s="44">
        <v>0</v>
      </c>
      <c r="G571" s="395"/>
      <c r="H571" s="396"/>
      <c r="I571" s="40">
        <f t="shared" si="78"/>
        <v>0</v>
      </c>
    </row>
    <row r="572" spans="1:9" ht="15">
      <c r="A572" s="28" t="s">
        <v>24</v>
      </c>
      <c r="B572" s="395"/>
      <c r="C572" s="400"/>
      <c r="D572" s="400"/>
      <c r="E572" s="396"/>
      <c r="F572" s="41">
        <v>0</v>
      </c>
      <c r="G572" s="395"/>
      <c r="H572" s="396"/>
      <c r="I572" s="43">
        <f t="shared" si="78"/>
        <v>0</v>
      </c>
    </row>
    <row r="573" spans="1:9" ht="15.75" thickBot="1">
      <c r="A573" s="30" t="s">
        <v>25</v>
      </c>
      <c r="B573" s="397"/>
      <c r="C573" s="401"/>
      <c r="D573" s="401"/>
      <c r="E573" s="398"/>
      <c r="F573" s="44">
        <v>0</v>
      </c>
      <c r="G573" s="397"/>
      <c r="H573" s="398"/>
      <c r="I573" s="40">
        <f t="shared" si="78"/>
        <v>0</v>
      </c>
    </row>
    <row r="574" spans="1:9" ht="15">
      <c r="A574" s="35" t="s">
        <v>26</v>
      </c>
      <c r="B574" s="46">
        <f>SUM(B553:B573)</f>
        <v>0</v>
      </c>
      <c r="C574" s="46">
        <f t="shared" ref="C574:I574" si="79">SUM(C553:C573)</f>
        <v>0</v>
      </c>
      <c r="D574" s="46">
        <f t="shared" si="79"/>
        <v>0</v>
      </c>
      <c r="E574" s="46">
        <f t="shared" si="79"/>
        <v>0</v>
      </c>
      <c r="F574" s="46">
        <f t="shared" si="79"/>
        <v>951.56368522642276</v>
      </c>
      <c r="G574" s="46">
        <f t="shared" si="79"/>
        <v>0</v>
      </c>
      <c r="H574" s="46">
        <f t="shared" si="79"/>
        <v>0</v>
      </c>
      <c r="I574" s="48">
        <f t="shared" si="79"/>
        <v>951.56368522642276</v>
      </c>
    </row>
    <row r="575" spans="1:9" ht="15" thickBot="1">
      <c r="A575" s="32" t="s">
        <v>83</v>
      </c>
      <c r="B575" s="49">
        <f>B574/$I574</f>
        <v>0</v>
      </c>
      <c r="C575" s="49">
        <f t="shared" ref="C575:I575" si="80">C574/$I574</f>
        <v>0</v>
      </c>
      <c r="D575" s="49">
        <f t="shared" si="80"/>
        <v>0</v>
      </c>
      <c r="E575" s="49">
        <f t="shared" si="80"/>
        <v>0</v>
      </c>
      <c r="F575" s="49">
        <f t="shared" si="80"/>
        <v>1</v>
      </c>
      <c r="G575" s="49">
        <f t="shared" si="80"/>
        <v>0</v>
      </c>
      <c r="H575" s="49">
        <f t="shared" si="80"/>
        <v>0</v>
      </c>
      <c r="I575" s="50">
        <f t="shared" si="80"/>
        <v>1</v>
      </c>
    </row>
    <row r="576" spans="1:9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3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27.715586176888252</v>
      </c>
      <c r="C579" s="38">
        <v>0</v>
      </c>
      <c r="D579" s="38">
        <v>5.2844138231117492</v>
      </c>
      <c r="E579" s="38">
        <v>0</v>
      </c>
      <c r="F579" s="456"/>
      <c r="G579" s="38">
        <v>0</v>
      </c>
      <c r="H579" s="39">
        <v>0</v>
      </c>
      <c r="I579" s="40">
        <f>SUM(B579:H579)</f>
        <v>33</v>
      </c>
    </row>
    <row r="580" spans="1:9" ht="15">
      <c r="A580" s="28" t="s">
        <v>8</v>
      </c>
      <c r="B580" s="41">
        <v>9.1697083081581994</v>
      </c>
      <c r="C580" s="41">
        <v>0</v>
      </c>
      <c r="D580" s="41">
        <v>2.8302916918418002</v>
      </c>
      <c r="E580" s="41">
        <v>0</v>
      </c>
      <c r="F580" s="457"/>
      <c r="G580" s="41">
        <v>0</v>
      </c>
      <c r="H580" s="42">
        <v>0</v>
      </c>
      <c r="I580" s="43">
        <f t="shared" ref="I580:I599" si="81">SUM(B580:H580)</f>
        <v>12</v>
      </c>
    </row>
    <row r="581" spans="1:9" ht="15">
      <c r="A581" s="29" t="s">
        <v>9</v>
      </c>
      <c r="B581" s="44">
        <v>19.308053477421545</v>
      </c>
      <c r="C581" s="44">
        <v>0</v>
      </c>
      <c r="D581" s="44">
        <v>4.6919465225784549</v>
      </c>
      <c r="E581" s="44">
        <v>0</v>
      </c>
      <c r="F581" s="457"/>
      <c r="G581" s="44">
        <v>0</v>
      </c>
      <c r="H581" s="45">
        <v>0</v>
      </c>
      <c r="I581" s="40">
        <f t="shared" si="81"/>
        <v>24</v>
      </c>
    </row>
    <row r="582" spans="1:9" ht="15">
      <c r="A582" s="28" t="s">
        <v>10</v>
      </c>
      <c r="B582" s="41">
        <v>31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81"/>
        <v>31</v>
      </c>
    </row>
    <row r="583" spans="1:9" ht="15">
      <c r="A583" s="29" t="s">
        <v>11</v>
      </c>
      <c r="B583" s="44">
        <v>0</v>
      </c>
      <c r="C583" s="44">
        <v>0</v>
      </c>
      <c r="D583" s="44">
        <v>0</v>
      </c>
      <c r="E583" s="44">
        <v>0</v>
      </c>
      <c r="F583" s="457"/>
      <c r="G583" s="44">
        <v>0</v>
      </c>
      <c r="H583" s="45">
        <v>0</v>
      </c>
      <c r="I583" s="40">
        <f t="shared" si="81"/>
        <v>0</v>
      </c>
    </row>
    <row r="584" spans="1:9" ht="15">
      <c r="A584" s="28" t="s">
        <v>12</v>
      </c>
      <c r="B584" s="41">
        <v>0</v>
      </c>
      <c r="C584" s="41">
        <v>0</v>
      </c>
      <c r="D584" s="41">
        <v>5.115738189572773E-2</v>
      </c>
      <c r="E584" s="41">
        <v>1.4957144155239084</v>
      </c>
      <c r="F584" s="457"/>
      <c r="G584" s="41">
        <v>0</v>
      </c>
      <c r="H584" s="42">
        <v>0</v>
      </c>
      <c r="I584" s="43">
        <f t="shared" si="81"/>
        <v>1.5468717974196362</v>
      </c>
    </row>
    <row r="585" spans="1:9" ht="15">
      <c r="A585" s="29" t="s">
        <v>13</v>
      </c>
      <c r="B585" s="44">
        <v>0</v>
      </c>
      <c r="C585" s="44">
        <v>0</v>
      </c>
      <c r="D585" s="44">
        <v>0</v>
      </c>
      <c r="E585" s="44">
        <v>11</v>
      </c>
      <c r="F585" s="457"/>
      <c r="G585" s="44">
        <v>0</v>
      </c>
      <c r="H585" s="45">
        <v>0</v>
      </c>
      <c r="I585" s="40">
        <f t="shared" si="81"/>
        <v>11</v>
      </c>
    </row>
    <row r="586" spans="1:9" ht="15">
      <c r="A586" s="28" t="s">
        <v>14</v>
      </c>
      <c r="B586" s="41">
        <v>0</v>
      </c>
      <c r="C586" s="41">
        <v>0</v>
      </c>
      <c r="D586" s="41">
        <v>0.12554182819006487</v>
      </c>
      <c r="E586" s="41">
        <v>58.563336388153473</v>
      </c>
      <c r="F586" s="457"/>
      <c r="G586" s="41">
        <v>0</v>
      </c>
      <c r="H586" s="42">
        <v>0</v>
      </c>
      <c r="I586" s="43">
        <f t="shared" si="81"/>
        <v>58.688878216343539</v>
      </c>
    </row>
    <row r="587" spans="1:9" ht="15">
      <c r="A587" s="29" t="s">
        <v>15</v>
      </c>
      <c r="B587" s="44">
        <v>422.94052538100868</v>
      </c>
      <c r="C587" s="44">
        <v>6.4184798203919158</v>
      </c>
      <c r="D587" s="44">
        <v>7.5891947985993049</v>
      </c>
      <c r="E587" s="44">
        <v>0</v>
      </c>
      <c r="F587" s="457"/>
      <c r="G587" s="44">
        <v>0</v>
      </c>
      <c r="H587" s="45">
        <v>0</v>
      </c>
      <c r="I587" s="40">
        <f t="shared" si="81"/>
        <v>436.94819999999987</v>
      </c>
    </row>
    <row r="588" spans="1:9" ht="15">
      <c r="A588" s="28" t="s">
        <v>16</v>
      </c>
      <c r="B588" s="41">
        <v>723.36372074747942</v>
      </c>
      <c r="C588" s="41">
        <v>87.617285285114178</v>
      </c>
      <c r="D588" s="41">
        <v>18.892207304595864</v>
      </c>
      <c r="E588" s="41">
        <v>42.134986662810569</v>
      </c>
      <c r="F588" s="457"/>
      <c r="G588" s="41">
        <v>0</v>
      </c>
      <c r="H588" s="42">
        <v>0</v>
      </c>
      <c r="I588" s="43">
        <f t="shared" si="81"/>
        <v>872.00819999999999</v>
      </c>
    </row>
    <row r="589" spans="1:9" ht="15">
      <c r="A589" s="29" t="s">
        <v>17</v>
      </c>
      <c r="B589" s="44">
        <v>336.62840356531984</v>
      </c>
      <c r="C589" s="44">
        <v>1.8239518962620651</v>
      </c>
      <c r="D589" s="44">
        <v>42.723668491883274</v>
      </c>
      <c r="E589" s="44">
        <v>5.8239760465348107</v>
      </c>
      <c r="F589" s="457"/>
      <c r="G589" s="44">
        <v>0</v>
      </c>
      <c r="H589" s="45">
        <v>0</v>
      </c>
      <c r="I589" s="40">
        <f t="shared" si="81"/>
        <v>387.00000000000006</v>
      </c>
    </row>
    <row r="590" spans="1:9" ht="15">
      <c r="A590" s="28" t="s">
        <v>18</v>
      </c>
      <c r="B590" s="41">
        <v>0</v>
      </c>
      <c r="C590" s="41">
        <v>0</v>
      </c>
      <c r="D590" s="41">
        <v>0</v>
      </c>
      <c r="E590" s="41">
        <v>0</v>
      </c>
      <c r="F590" s="457"/>
      <c r="G590" s="41">
        <v>0</v>
      </c>
      <c r="H590" s="42">
        <v>0</v>
      </c>
      <c r="I590" s="43">
        <f t="shared" si="81"/>
        <v>0</v>
      </c>
    </row>
    <row r="591" spans="1:9" ht="15">
      <c r="A591" s="29" t="s">
        <v>139</v>
      </c>
      <c r="B591" s="44">
        <v>932.84561416134056</v>
      </c>
      <c r="C591" s="44">
        <v>147.00413992166662</v>
      </c>
      <c r="D591" s="44">
        <v>28.670393411213752</v>
      </c>
      <c r="E591" s="44">
        <v>22.575624762239165</v>
      </c>
      <c r="F591" s="457"/>
      <c r="G591" s="44">
        <v>0</v>
      </c>
      <c r="H591" s="45">
        <v>0</v>
      </c>
      <c r="I591" s="40">
        <f t="shared" si="81"/>
        <v>1131.0957722564601</v>
      </c>
    </row>
    <row r="592" spans="1:9" ht="15">
      <c r="A592" s="28" t="s">
        <v>19</v>
      </c>
      <c r="B592" s="41">
        <v>0</v>
      </c>
      <c r="C592" s="41">
        <v>0</v>
      </c>
      <c r="D592" s="41">
        <v>0</v>
      </c>
      <c r="E592" s="41">
        <v>0</v>
      </c>
      <c r="F592" s="457"/>
      <c r="G592" s="41">
        <v>0</v>
      </c>
      <c r="H592" s="42">
        <v>0</v>
      </c>
      <c r="I592" s="43">
        <f t="shared" si="81"/>
        <v>0</v>
      </c>
    </row>
    <row r="593" spans="1:9" ht="15">
      <c r="A593" s="29" t="s">
        <v>20</v>
      </c>
      <c r="B593" s="44">
        <v>0</v>
      </c>
      <c r="C593" s="44">
        <v>0</v>
      </c>
      <c r="D593" s="44">
        <v>0</v>
      </c>
      <c r="E593" s="44">
        <v>0</v>
      </c>
      <c r="F593" s="457"/>
      <c r="G593" s="44">
        <v>0</v>
      </c>
      <c r="H593" s="45">
        <v>0</v>
      </c>
      <c r="I593" s="40">
        <f t="shared" si="81"/>
        <v>0</v>
      </c>
    </row>
    <row r="594" spans="1:9" ht="15">
      <c r="A594" s="28" t="s">
        <v>21</v>
      </c>
      <c r="B594" s="41">
        <v>58.911535301567639</v>
      </c>
      <c r="C594" s="41">
        <v>0</v>
      </c>
      <c r="D594" s="41">
        <v>1.0884646984323543</v>
      </c>
      <c r="E594" s="41">
        <v>0</v>
      </c>
      <c r="F594" s="457"/>
      <c r="G594" s="41">
        <v>0</v>
      </c>
      <c r="H594" s="42">
        <v>0</v>
      </c>
      <c r="I594" s="43">
        <f t="shared" si="81"/>
        <v>59.999999999999993</v>
      </c>
    </row>
    <row r="595" spans="1:9" ht="15">
      <c r="A595" s="30" t="s">
        <v>56</v>
      </c>
      <c r="B595" s="44">
        <v>107.83085021820574</v>
      </c>
      <c r="C595" s="44">
        <v>0</v>
      </c>
      <c r="D595" s="44">
        <v>19.169149781794253</v>
      </c>
      <c r="E595" s="44">
        <v>0</v>
      </c>
      <c r="F595" s="457"/>
      <c r="G595" s="44">
        <v>0</v>
      </c>
      <c r="H595" s="45">
        <v>0</v>
      </c>
      <c r="I595" s="40">
        <f t="shared" si="81"/>
        <v>127</v>
      </c>
    </row>
    <row r="596" spans="1:9" ht="15">
      <c r="A596" s="28" t="s">
        <v>22</v>
      </c>
      <c r="B596" s="41">
        <v>36.746377021415761</v>
      </c>
      <c r="C596" s="41">
        <v>0</v>
      </c>
      <c r="D596" s="41">
        <v>2.266487805484215</v>
      </c>
      <c r="E596" s="41">
        <v>0</v>
      </c>
      <c r="F596" s="457"/>
      <c r="G596" s="41">
        <v>0</v>
      </c>
      <c r="H596" s="42">
        <v>0</v>
      </c>
      <c r="I596" s="43">
        <f t="shared" si="81"/>
        <v>39.012864826899978</v>
      </c>
    </row>
    <row r="597" spans="1:9" ht="15">
      <c r="A597" s="30" t="s">
        <v>23</v>
      </c>
      <c r="B597" s="44">
        <v>119.16659451971833</v>
      </c>
      <c r="C597" s="44">
        <v>0</v>
      </c>
      <c r="D597" s="44">
        <v>0</v>
      </c>
      <c r="E597" s="44">
        <v>0</v>
      </c>
      <c r="F597" s="457"/>
      <c r="G597" s="44">
        <v>0</v>
      </c>
      <c r="H597" s="45">
        <v>0</v>
      </c>
      <c r="I597" s="40">
        <f t="shared" si="81"/>
        <v>119.16659451971833</v>
      </c>
    </row>
    <row r="598" spans="1:9" ht="15">
      <c r="A598" s="28" t="s">
        <v>24</v>
      </c>
      <c r="B598" s="41">
        <v>323.53285940715665</v>
      </c>
      <c r="C598" s="41">
        <v>2.0511405928433879</v>
      </c>
      <c r="D598" s="41">
        <v>0</v>
      </c>
      <c r="E598" s="41">
        <v>0</v>
      </c>
      <c r="F598" s="457"/>
      <c r="G598" s="41">
        <v>0</v>
      </c>
      <c r="H598" s="42">
        <v>0</v>
      </c>
      <c r="I598" s="43">
        <f t="shared" si="81"/>
        <v>325.58400000000006</v>
      </c>
    </row>
    <row r="599" spans="1:9" ht="15.75" thickBot="1">
      <c r="A599" s="30" t="s">
        <v>25</v>
      </c>
      <c r="B599" s="44">
        <v>978.1377822862579</v>
      </c>
      <c r="C599" s="44">
        <v>0</v>
      </c>
      <c r="D599" s="44">
        <v>2157.3118065909371</v>
      </c>
      <c r="E599" s="44">
        <v>475.39259406721538</v>
      </c>
      <c r="F599" s="458"/>
      <c r="G599" s="44">
        <v>1478.0030440181538</v>
      </c>
      <c r="H599" s="45">
        <v>0.38477303743516378</v>
      </c>
      <c r="I599" s="40">
        <f t="shared" si="81"/>
        <v>5089.2299999999996</v>
      </c>
    </row>
    <row r="600" spans="1:9" ht="15">
      <c r="A600" s="31" t="s">
        <v>26</v>
      </c>
      <c r="B600" s="46">
        <f>SUM(B579:B599)</f>
        <v>4127.297610571939</v>
      </c>
      <c r="C600" s="46">
        <f t="shared" ref="C600:I600" si="82">SUM(C579:C599)</f>
        <v>244.91499751627816</v>
      </c>
      <c r="D600" s="46">
        <f t="shared" si="82"/>
        <v>2290.6947241305579</v>
      </c>
      <c r="E600" s="46">
        <f t="shared" si="82"/>
        <v>616.98623234247725</v>
      </c>
      <c r="F600" s="46">
        <f t="shared" si="82"/>
        <v>0</v>
      </c>
      <c r="G600" s="46">
        <f t="shared" si="82"/>
        <v>1478.0030440181538</v>
      </c>
      <c r="H600" s="47">
        <f t="shared" si="82"/>
        <v>0.38477303743516378</v>
      </c>
      <c r="I600" s="48">
        <f t="shared" si="82"/>
        <v>8758.2813816168418</v>
      </c>
    </row>
    <row r="601" spans="1:9" ht="15" thickBot="1">
      <c r="A601" s="32" t="s">
        <v>83</v>
      </c>
      <c r="B601" s="49">
        <f>B600/$I600</f>
        <v>0.47124514853278326</v>
      </c>
      <c r="C601" s="49">
        <f t="shared" ref="C601:I601" si="83">C600/$I600</f>
        <v>2.7963819252295487E-2</v>
      </c>
      <c r="D601" s="49">
        <f t="shared" si="83"/>
        <v>0.26154614408011623</v>
      </c>
      <c r="E601" s="49">
        <f t="shared" si="83"/>
        <v>7.0446039063953567E-2</v>
      </c>
      <c r="F601" s="49">
        <f t="shared" si="83"/>
        <v>0</v>
      </c>
      <c r="G601" s="49">
        <f t="shared" si="83"/>
        <v>0.16875491658904704</v>
      </c>
      <c r="H601" s="49">
        <f t="shared" si="83"/>
        <v>4.3932481804339093E-5</v>
      </c>
      <c r="I601" s="50">
        <f t="shared" si="83"/>
        <v>1</v>
      </c>
    </row>
    <row r="602" spans="1:9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9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9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9" ht="15">
      <c r="A605" s="27" t="s">
        <v>7</v>
      </c>
      <c r="B605" s="38">
        <v>63.647999999999996</v>
      </c>
      <c r="C605" s="38">
        <v>0</v>
      </c>
      <c r="D605" s="38">
        <v>4.3520000000000003</v>
      </c>
      <c r="E605" s="38">
        <v>0</v>
      </c>
      <c r="F605" s="456"/>
      <c r="G605" s="38">
        <v>0</v>
      </c>
      <c r="H605" s="39">
        <v>0</v>
      </c>
      <c r="I605" s="40">
        <f>SUM(B605:H605)</f>
        <v>68</v>
      </c>
    </row>
    <row r="606" spans="1:9" ht="15">
      <c r="A606" s="28" t="s">
        <v>8</v>
      </c>
      <c r="B606" s="41">
        <v>12.167999999999999</v>
      </c>
      <c r="C606" s="41">
        <v>0</v>
      </c>
      <c r="D606" s="41">
        <v>0.83200000000000007</v>
      </c>
      <c r="E606" s="41">
        <v>0</v>
      </c>
      <c r="F606" s="457"/>
      <c r="G606" s="41">
        <v>0</v>
      </c>
      <c r="H606" s="42">
        <v>0</v>
      </c>
      <c r="I606" s="43">
        <f t="shared" ref="I606:I625" si="84">SUM(B606:H606)</f>
        <v>13</v>
      </c>
    </row>
    <row r="607" spans="1:9" ht="15">
      <c r="A607" s="29" t="s">
        <v>9</v>
      </c>
      <c r="B607" s="44">
        <v>232.12799999999999</v>
      </c>
      <c r="C607" s="44">
        <v>0</v>
      </c>
      <c r="D607" s="44">
        <v>15.872</v>
      </c>
      <c r="E607" s="44">
        <v>0</v>
      </c>
      <c r="F607" s="457"/>
      <c r="G607" s="44">
        <v>0</v>
      </c>
      <c r="H607" s="45">
        <v>0</v>
      </c>
      <c r="I607" s="40">
        <f t="shared" si="84"/>
        <v>248</v>
      </c>
    </row>
    <row r="608" spans="1:9" ht="15">
      <c r="A608" s="28" t="s">
        <v>10</v>
      </c>
      <c r="B608" s="41">
        <v>465.19199999999995</v>
      </c>
      <c r="C608" s="41">
        <v>0</v>
      </c>
      <c r="D608" s="41">
        <v>31.808</v>
      </c>
      <c r="E608" s="41">
        <v>0</v>
      </c>
      <c r="F608" s="457"/>
      <c r="G608" s="41">
        <v>0</v>
      </c>
      <c r="H608" s="42">
        <v>0</v>
      </c>
      <c r="I608" s="43">
        <f t="shared" si="84"/>
        <v>496.99999999999994</v>
      </c>
    </row>
    <row r="609" spans="1:9" ht="15">
      <c r="A609" s="29" t="s">
        <v>11</v>
      </c>
      <c r="B609" s="44">
        <v>0</v>
      </c>
      <c r="C609" s="44">
        <v>0</v>
      </c>
      <c r="D609" s="44">
        <v>0</v>
      </c>
      <c r="E609" s="44">
        <v>0</v>
      </c>
      <c r="F609" s="457"/>
      <c r="G609" s="44">
        <v>0</v>
      </c>
      <c r="H609" s="45">
        <v>0</v>
      </c>
      <c r="I609" s="40">
        <f t="shared" si="84"/>
        <v>0</v>
      </c>
    </row>
    <row r="610" spans="1:9" ht="15">
      <c r="A610" s="28" t="s">
        <v>12</v>
      </c>
      <c r="B610" s="41">
        <v>0</v>
      </c>
      <c r="C610" s="41">
        <v>0</v>
      </c>
      <c r="D610" s="41">
        <v>0</v>
      </c>
      <c r="E610" s="41">
        <v>0</v>
      </c>
      <c r="F610" s="457"/>
      <c r="G610" s="41">
        <v>0</v>
      </c>
      <c r="H610" s="42">
        <v>0</v>
      </c>
      <c r="I610" s="43">
        <f t="shared" si="84"/>
        <v>0</v>
      </c>
    </row>
    <row r="611" spans="1:9" ht="15">
      <c r="A611" s="29" t="s">
        <v>13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4"/>
        <v>0</v>
      </c>
    </row>
    <row r="612" spans="1:9" ht="15">
      <c r="A612" s="28" t="s">
        <v>14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4"/>
        <v>0</v>
      </c>
    </row>
    <row r="613" spans="1:9" ht="15">
      <c r="A613" s="29" t="s">
        <v>15</v>
      </c>
      <c r="B613" s="44">
        <v>5900.8398210000005</v>
      </c>
      <c r="C613" s="44">
        <v>0</v>
      </c>
      <c r="D613" s="44">
        <v>464.683179</v>
      </c>
      <c r="E613" s="44">
        <v>0</v>
      </c>
      <c r="F613" s="457"/>
      <c r="G613" s="44">
        <v>0</v>
      </c>
      <c r="H613" s="45">
        <v>0</v>
      </c>
      <c r="I613" s="40">
        <f t="shared" si="84"/>
        <v>6365.5230000000001</v>
      </c>
    </row>
    <row r="614" spans="1:9" ht="15">
      <c r="A614" s="28" t="s">
        <v>16</v>
      </c>
      <c r="B614" s="41">
        <v>643.25883419999923</v>
      </c>
      <c r="C614" s="41">
        <v>0</v>
      </c>
      <c r="D614" s="41">
        <v>50.655765799999934</v>
      </c>
      <c r="E614" s="41">
        <v>0</v>
      </c>
      <c r="F614" s="457"/>
      <c r="G614" s="41">
        <v>0</v>
      </c>
      <c r="H614" s="42">
        <v>0</v>
      </c>
      <c r="I614" s="43">
        <f t="shared" si="84"/>
        <v>693.91459999999915</v>
      </c>
    </row>
    <row r="615" spans="1:9" ht="15">
      <c r="A615" s="29" t="s">
        <v>17</v>
      </c>
      <c r="B615" s="44">
        <v>35.225999999999999</v>
      </c>
      <c r="C615" s="44">
        <v>0</v>
      </c>
      <c r="D615" s="44">
        <v>2.774</v>
      </c>
      <c r="E615" s="44">
        <v>0</v>
      </c>
      <c r="F615" s="457"/>
      <c r="G615" s="44">
        <v>0</v>
      </c>
      <c r="H615" s="45">
        <v>0</v>
      </c>
      <c r="I615" s="40">
        <f t="shared" si="84"/>
        <v>38</v>
      </c>
    </row>
    <row r="616" spans="1:9" ht="15">
      <c r="A616" s="28" t="s">
        <v>18</v>
      </c>
      <c r="B616" s="41">
        <v>0</v>
      </c>
      <c r="C616" s="41">
        <v>0</v>
      </c>
      <c r="D616" s="41">
        <v>0</v>
      </c>
      <c r="E616" s="41">
        <v>0</v>
      </c>
      <c r="F616" s="457"/>
      <c r="G616" s="41">
        <v>0</v>
      </c>
      <c r="H616" s="42">
        <v>0</v>
      </c>
      <c r="I616" s="43">
        <f t="shared" si="84"/>
        <v>0</v>
      </c>
    </row>
    <row r="617" spans="1:9" ht="15">
      <c r="A617" s="29" t="s">
        <v>139</v>
      </c>
      <c r="B617" s="44">
        <v>369.19138854587169</v>
      </c>
      <c r="C617" s="44">
        <v>0</v>
      </c>
      <c r="D617" s="44">
        <v>116.58675427764366</v>
      </c>
      <c r="E617" s="44">
        <v>0</v>
      </c>
      <c r="F617" s="457"/>
      <c r="G617" s="44">
        <v>0</v>
      </c>
      <c r="H617" s="45">
        <v>0</v>
      </c>
      <c r="I617" s="40">
        <f t="shared" si="84"/>
        <v>485.77814282351534</v>
      </c>
    </row>
    <row r="618" spans="1:9" ht="15">
      <c r="A618" s="28" t="s">
        <v>19</v>
      </c>
      <c r="B618" s="41">
        <v>0</v>
      </c>
      <c r="C618" s="41">
        <v>0</v>
      </c>
      <c r="D618" s="41">
        <v>0</v>
      </c>
      <c r="E618" s="41">
        <v>0</v>
      </c>
      <c r="F618" s="457"/>
      <c r="G618" s="41">
        <v>0</v>
      </c>
      <c r="H618" s="42">
        <v>0</v>
      </c>
      <c r="I618" s="43">
        <f t="shared" si="84"/>
        <v>0</v>
      </c>
    </row>
    <row r="619" spans="1:9" ht="15">
      <c r="A619" s="29" t="s">
        <v>20</v>
      </c>
      <c r="B619" s="44">
        <v>0</v>
      </c>
      <c r="C619" s="44">
        <v>0</v>
      </c>
      <c r="D619" s="44">
        <v>0</v>
      </c>
      <c r="E619" s="44">
        <v>0</v>
      </c>
      <c r="F619" s="457"/>
      <c r="G619" s="44">
        <v>0</v>
      </c>
      <c r="H619" s="45">
        <v>0</v>
      </c>
      <c r="I619" s="40">
        <f t="shared" si="84"/>
        <v>0</v>
      </c>
    </row>
    <row r="620" spans="1:9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4"/>
        <v>0</v>
      </c>
    </row>
    <row r="621" spans="1:9" ht="15">
      <c r="A621" s="30" t="s">
        <v>56</v>
      </c>
      <c r="B621" s="44">
        <v>3912.3150000000001</v>
      </c>
      <c r="C621" s="44">
        <v>0</v>
      </c>
      <c r="D621" s="44">
        <v>410.685</v>
      </c>
      <c r="E621" s="44">
        <v>0</v>
      </c>
      <c r="F621" s="457"/>
      <c r="G621" s="44">
        <v>0</v>
      </c>
      <c r="H621" s="45">
        <v>0</v>
      </c>
      <c r="I621" s="40">
        <f t="shared" si="84"/>
        <v>4323</v>
      </c>
    </row>
    <row r="622" spans="1:9" ht="15">
      <c r="A622" s="28" t="s">
        <v>22</v>
      </c>
      <c r="B622" s="41">
        <v>80.318580826196211</v>
      </c>
      <c r="C622" s="41">
        <v>0</v>
      </c>
      <c r="D622" s="41">
        <v>8.4312322414239134</v>
      </c>
      <c r="E622" s="41">
        <v>0</v>
      </c>
      <c r="F622" s="457"/>
      <c r="G622" s="41">
        <v>0</v>
      </c>
      <c r="H622" s="42">
        <v>0</v>
      </c>
      <c r="I622" s="43">
        <f t="shared" si="84"/>
        <v>88.749813067620124</v>
      </c>
    </row>
    <row r="623" spans="1:9" ht="15">
      <c r="A623" s="30" t="s">
        <v>23</v>
      </c>
      <c r="B623" s="44">
        <v>46.548479416962749</v>
      </c>
      <c r="C623" s="44">
        <v>0</v>
      </c>
      <c r="D623" s="44">
        <v>121.53998704010081</v>
      </c>
      <c r="E623" s="44">
        <v>0</v>
      </c>
      <c r="F623" s="457"/>
      <c r="G623" s="44">
        <v>0</v>
      </c>
      <c r="H623" s="45">
        <v>0</v>
      </c>
      <c r="I623" s="40">
        <f t="shared" si="84"/>
        <v>168.08846645706356</v>
      </c>
    </row>
    <row r="624" spans="1:9" ht="15">
      <c r="A624" s="28" t="s">
        <v>24</v>
      </c>
      <c r="B624" s="41">
        <v>249.69320064000001</v>
      </c>
      <c r="C624" s="41">
        <v>0</v>
      </c>
      <c r="D624" s="41">
        <v>58.113999360000001</v>
      </c>
      <c r="E624" s="41">
        <v>0</v>
      </c>
      <c r="F624" s="457"/>
      <c r="G624" s="41">
        <v>0</v>
      </c>
      <c r="H624" s="42">
        <v>0</v>
      </c>
      <c r="I624" s="43">
        <f t="shared" si="84"/>
        <v>307.80720000000002</v>
      </c>
    </row>
    <row r="625" spans="1:9" ht="15.75" thickBot="1">
      <c r="A625" s="30" t="s">
        <v>25</v>
      </c>
      <c r="B625" s="44">
        <v>948.93358360264369</v>
      </c>
      <c r="C625" s="44">
        <v>0</v>
      </c>
      <c r="D625" s="44">
        <v>1077.9148473932942</v>
      </c>
      <c r="E625" s="44">
        <v>1670.128232040955</v>
      </c>
      <c r="F625" s="458"/>
      <c r="G625" s="44">
        <v>437.41453696310731</v>
      </c>
      <c r="H625" s="45">
        <v>0</v>
      </c>
      <c r="I625" s="40">
        <f t="shared" si="84"/>
        <v>4134.3912</v>
      </c>
    </row>
    <row r="626" spans="1:9" ht="15">
      <c r="A626" s="31" t="s">
        <v>26</v>
      </c>
      <c r="B626" s="46">
        <f>SUM(B605:B625)</f>
        <v>12959.460888231673</v>
      </c>
      <c r="C626" s="46">
        <f t="shared" ref="C626:I626" si="85">SUM(C605:C625)</f>
        <v>0</v>
      </c>
      <c r="D626" s="46">
        <f t="shared" si="85"/>
        <v>2364.2487651124625</v>
      </c>
      <c r="E626" s="46">
        <f t="shared" si="85"/>
        <v>1670.128232040955</v>
      </c>
      <c r="F626" s="46">
        <f t="shared" si="85"/>
        <v>0</v>
      </c>
      <c r="G626" s="46">
        <f t="shared" si="85"/>
        <v>437.41453696310731</v>
      </c>
      <c r="H626" s="47">
        <f t="shared" si="85"/>
        <v>0</v>
      </c>
      <c r="I626" s="48">
        <f t="shared" si="85"/>
        <v>17431.252422348196</v>
      </c>
    </row>
    <row r="627" spans="1:9" ht="15" thickBot="1">
      <c r="A627" s="32" t="s">
        <v>83</v>
      </c>
      <c r="B627" s="49">
        <f>B626/$I626</f>
        <v>0.74346125993888168</v>
      </c>
      <c r="C627" s="49">
        <f t="shared" ref="C627:I627" si="86">C626/$I626</f>
        <v>0</v>
      </c>
      <c r="D627" s="49">
        <f t="shared" si="86"/>
        <v>0.1356327536213815</v>
      </c>
      <c r="E627" s="49">
        <f t="shared" si="86"/>
        <v>9.58122911409236E-2</v>
      </c>
      <c r="F627" s="49">
        <f t="shared" si="86"/>
        <v>0</v>
      </c>
      <c r="G627" s="49">
        <f t="shared" si="86"/>
        <v>2.5093695298813324E-2</v>
      </c>
      <c r="H627" s="49">
        <f t="shared" si="86"/>
        <v>0</v>
      </c>
      <c r="I627" s="50">
        <f t="shared" si="86"/>
        <v>1</v>
      </c>
    </row>
    <row r="628" spans="1:9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9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9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9" ht="15">
      <c r="A631" s="27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9" ht="15">
      <c r="A632" s="28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7">SUM(B632:H632)</f>
        <v>0</v>
      </c>
    </row>
    <row r="633" spans="1:9" ht="15">
      <c r="A633" s="29" t="s">
        <v>9</v>
      </c>
      <c r="B633" s="44">
        <v>10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7"/>
        <v>10</v>
      </c>
    </row>
    <row r="634" spans="1:9" ht="15">
      <c r="A634" s="28" t="s">
        <v>10</v>
      </c>
      <c r="B634" s="41">
        <v>10.964874622398979</v>
      </c>
      <c r="C634" s="41">
        <v>0</v>
      </c>
      <c r="D634" s="41">
        <v>3.5125377601021614E-2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7"/>
        <v>11</v>
      </c>
    </row>
    <row r="635" spans="1:9" ht="15">
      <c r="A635" s="29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7"/>
        <v>0</v>
      </c>
    </row>
    <row r="636" spans="1:9" ht="15">
      <c r="A636" s="28" t="s">
        <v>12</v>
      </c>
      <c r="B636" s="41">
        <v>0</v>
      </c>
      <c r="C636" s="41">
        <v>0</v>
      </c>
      <c r="D636" s="41">
        <v>0</v>
      </c>
      <c r="E636" s="41">
        <v>5.7874420887867863</v>
      </c>
      <c r="F636" s="41">
        <v>0</v>
      </c>
      <c r="G636" s="41">
        <v>0</v>
      </c>
      <c r="H636" s="42">
        <v>0</v>
      </c>
      <c r="I636" s="43">
        <f t="shared" si="87"/>
        <v>5.7874420887867863</v>
      </c>
    </row>
    <row r="637" spans="1:9" ht="15">
      <c r="A637" s="29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87"/>
        <v>0</v>
      </c>
    </row>
    <row r="638" spans="1:9" ht="15">
      <c r="A638" s="28" t="s">
        <v>14</v>
      </c>
      <c r="B638" s="41">
        <v>0</v>
      </c>
      <c r="C638" s="41">
        <v>0.31292068684704577</v>
      </c>
      <c r="D638" s="41">
        <v>0</v>
      </c>
      <c r="E638" s="41">
        <v>15.187812289879096</v>
      </c>
      <c r="F638" s="41">
        <v>599.80892412906303</v>
      </c>
      <c r="G638" s="41">
        <v>0</v>
      </c>
      <c r="H638" s="42">
        <v>0</v>
      </c>
      <c r="I638" s="43">
        <f t="shared" si="87"/>
        <v>615.30965710578914</v>
      </c>
    </row>
    <row r="639" spans="1:9" ht="15">
      <c r="A639" s="29" t="s">
        <v>15</v>
      </c>
      <c r="B639" s="44">
        <v>4.9991794853090816</v>
      </c>
      <c r="C639" s="44">
        <v>0.11282051469091847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7"/>
        <v>5.1120000000000001</v>
      </c>
    </row>
    <row r="640" spans="1:9" ht="15">
      <c r="A640" s="28" t="s">
        <v>16</v>
      </c>
      <c r="B640" s="41">
        <v>173.28536214029697</v>
      </c>
      <c r="C640" s="41">
        <v>0.74895019631119897</v>
      </c>
      <c r="D640" s="41">
        <v>13.963287663391871</v>
      </c>
      <c r="E640" s="41">
        <v>0</v>
      </c>
      <c r="F640" s="41">
        <v>0</v>
      </c>
      <c r="G640" s="41">
        <v>0</v>
      </c>
      <c r="H640" s="42">
        <v>0</v>
      </c>
      <c r="I640" s="43">
        <f t="shared" si="87"/>
        <v>187.99760000000003</v>
      </c>
    </row>
    <row r="641" spans="1:9" ht="15">
      <c r="A641" s="29" t="s">
        <v>17</v>
      </c>
      <c r="B641" s="44">
        <v>3.8673546135269774</v>
      </c>
      <c r="C641" s="44">
        <v>0</v>
      </c>
      <c r="D641" s="44">
        <v>1.8722760140337434E-2</v>
      </c>
      <c r="E641" s="44">
        <v>0.11392262633268525</v>
      </c>
      <c r="F641" s="44">
        <v>0</v>
      </c>
      <c r="G641" s="44">
        <v>0</v>
      </c>
      <c r="H641" s="45">
        <v>0</v>
      </c>
      <c r="I641" s="40">
        <f t="shared" si="87"/>
        <v>4</v>
      </c>
    </row>
    <row r="642" spans="1:9" ht="15">
      <c r="A642" s="28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87"/>
        <v>0</v>
      </c>
    </row>
    <row r="643" spans="1:9" ht="15">
      <c r="A643" s="29" t="s">
        <v>139</v>
      </c>
      <c r="B643" s="44">
        <v>2.3838729337956677</v>
      </c>
      <c r="C643" s="44">
        <v>0</v>
      </c>
      <c r="D643" s="44">
        <v>0.61612706620433211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7"/>
        <v>3</v>
      </c>
    </row>
    <row r="644" spans="1:9" ht="15">
      <c r="A644" s="28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7"/>
        <v>0</v>
      </c>
    </row>
    <row r="645" spans="1:9" ht="15">
      <c r="A645" s="29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 t="shared" si="87"/>
        <v>0</v>
      </c>
    </row>
    <row r="646" spans="1:9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7"/>
        <v>0</v>
      </c>
    </row>
    <row r="647" spans="1:9" ht="15">
      <c r="A647" s="30" t="s">
        <v>56</v>
      </c>
      <c r="B647" s="44">
        <v>169.07121409788104</v>
      </c>
      <c r="C647" s="44">
        <v>7.6583521757831745</v>
      </c>
      <c r="D647" s="44">
        <v>96.270433726335796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7"/>
        <v>273</v>
      </c>
    </row>
    <row r="648" spans="1:9" ht="15">
      <c r="A648" s="28" t="s">
        <v>22</v>
      </c>
      <c r="B648" s="41">
        <v>26.13924558829985</v>
      </c>
      <c r="C648" s="41">
        <v>0</v>
      </c>
      <c r="D648" s="41">
        <v>0</v>
      </c>
      <c r="E648" s="41">
        <v>0</v>
      </c>
      <c r="F648" s="41">
        <v>0.22866638195598898</v>
      </c>
      <c r="G648" s="41">
        <v>0</v>
      </c>
      <c r="H648" s="42">
        <v>0</v>
      </c>
      <c r="I648" s="43">
        <f t="shared" si="87"/>
        <v>26.36791197025584</v>
      </c>
    </row>
    <row r="649" spans="1:9" ht="15">
      <c r="A649" s="30" t="s">
        <v>23</v>
      </c>
      <c r="B649" s="44">
        <v>2.2696629285543781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87"/>
        <v>2.2696629285543781</v>
      </c>
    </row>
    <row r="650" spans="1:9" ht="15">
      <c r="A650" s="28" t="s">
        <v>24</v>
      </c>
      <c r="B650" s="41">
        <v>4.3128000000000002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87"/>
        <v>4.3128000000000002</v>
      </c>
    </row>
    <row r="651" spans="1:9" ht="15.75" thickBot="1">
      <c r="A651" s="30" t="s">
        <v>25</v>
      </c>
      <c r="B651" s="44">
        <v>87.189014591281293</v>
      </c>
      <c r="C651" s="44">
        <v>0.11328673278525127</v>
      </c>
      <c r="D651" s="44">
        <v>1.8034438406222149</v>
      </c>
      <c r="E651" s="44">
        <v>144.88084106635142</v>
      </c>
      <c r="F651" s="44">
        <v>0</v>
      </c>
      <c r="G651" s="44">
        <v>48.856753942244225</v>
      </c>
      <c r="H651" s="45">
        <v>0.68545982671558714</v>
      </c>
      <c r="I651" s="40">
        <f t="shared" si="87"/>
        <v>283.52879999999999</v>
      </c>
    </row>
    <row r="652" spans="1:9" ht="15">
      <c r="A652" s="31" t="s">
        <v>26</v>
      </c>
      <c r="B652" s="46">
        <f>SUM(B631:B651)</f>
        <v>494.48258100134422</v>
      </c>
      <c r="C652" s="46">
        <f t="shared" ref="C652:I652" si="88">SUM(C631:C651)</f>
        <v>8.9463303064175896</v>
      </c>
      <c r="D652" s="46">
        <f t="shared" si="88"/>
        <v>112.70714043429557</v>
      </c>
      <c r="E652" s="46">
        <f t="shared" si="88"/>
        <v>165.97001807134998</v>
      </c>
      <c r="F652" s="46">
        <f t="shared" si="88"/>
        <v>600.03759051101906</v>
      </c>
      <c r="G652" s="46">
        <f t="shared" si="88"/>
        <v>48.856753942244225</v>
      </c>
      <c r="H652" s="47">
        <f t="shared" si="88"/>
        <v>0.68545982671558714</v>
      </c>
      <c r="I652" s="48">
        <f t="shared" si="88"/>
        <v>1431.685874093386</v>
      </c>
    </row>
    <row r="653" spans="1:9" ht="15" thickBot="1">
      <c r="A653" s="32" t="s">
        <v>83</v>
      </c>
      <c r="B653" s="55">
        <f>B652/$I652</f>
        <v>0.34538482913682089</v>
      </c>
      <c r="C653" s="55">
        <f t="shared" ref="C653:I653" si="89">C652/$I652</f>
        <v>6.2488081137790415E-3</v>
      </c>
      <c r="D653" s="55">
        <f t="shared" si="89"/>
        <v>7.8723372545438625E-2</v>
      </c>
      <c r="E653" s="55">
        <f t="shared" si="89"/>
        <v>0.1159262803905573</v>
      </c>
      <c r="F653" s="55">
        <f t="shared" si="89"/>
        <v>0.4191126010033398</v>
      </c>
      <c r="G653" s="55">
        <f t="shared" si="89"/>
        <v>3.4125330721156082E-2</v>
      </c>
      <c r="H653" s="55">
        <f t="shared" si="89"/>
        <v>4.7877808890840252E-4</v>
      </c>
      <c r="I653" s="56">
        <f t="shared" si="89"/>
        <v>1</v>
      </c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T653"/>
  <sheetViews>
    <sheetView tabSelected="1" zoomScale="60" zoomScaleNormal="60" workbookViewId="0">
      <pane xSplit="1" ySplit="5" topLeftCell="B59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1" customWidth="1"/>
    <col min="2" max="9" width="15.625" style="1" customWidth="1"/>
    <col min="10" max="10" width="13.375" style="307" customWidth="1"/>
    <col min="11" max="19" width="15.625" style="1" customWidth="1"/>
    <col min="20" max="20" width="36.625" style="1" customWidth="1"/>
    <col min="21" max="34" width="14.625" style="1" customWidth="1"/>
    <col min="35" max="16384" width="11" style="1"/>
  </cols>
  <sheetData>
    <row r="1" spans="1:10" s="5" customFormat="1" ht="15" customHeight="1" thickTop="1">
      <c r="A1" s="417" t="s">
        <v>114</v>
      </c>
      <c r="B1" s="418"/>
      <c r="C1" s="418"/>
      <c r="D1" s="418"/>
      <c r="E1" s="418"/>
      <c r="F1" s="418"/>
      <c r="G1" s="418"/>
      <c r="H1" s="418"/>
      <c r="I1" s="419"/>
      <c r="J1" s="307"/>
    </row>
    <row r="2" spans="1:10" s="5" customFormat="1" ht="14.25" customHeight="1">
      <c r="A2" s="420"/>
      <c r="B2" s="421"/>
      <c r="C2" s="421"/>
      <c r="D2" s="421"/>
      <c r="E2" s="421"/>
      <c r="F2" s="421"/>
      <c r="G2" s="421"/>
      <c r="H2" s="421"/>
      <c r="I2" s="422"/>
      <c r="J2" s="307"/>
    </row>
    <row r="3" spans="1:10" s="5" customFormat="1" ht="15" customHeight="1" thickBot="1">
      <c r="A3" s="423"/>
      <c r="B3" s="424"/>
      <c r="C3" s="424"/>
      <c r="D3" s="424"/>
      <c r="E3" s="424"/>
      <c r="F3" s="424"/>
      <c r="G3" s="424"/>
      <c r="H3" s="424"/>
      <c r="I3" s="425"/>
      <c r="J3" s="307"/>
    </row>
    <row r="4" spans="1:10" s="5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J4" s="307"/>
    </row>
    <row r="5" spans="1:10" ht="28.5">
      <c r="A5" s="444" t="s">
        <v>84</v>
      </c>
      <c r="B5" s="36" t="s">
        <v>0</v>
      </c>
      <c r="C5" s="36" t="s">
        <v>1</v>
      </c>
      <c r="D5" s="36" t="s">
        <v>2</v>
      </c>
      <c r="E5" s="36" t="s">
        <v>3</v>
      </c>
      <c r="F5" s="36" t="s">
        <v>27</v>
      </c>
      <c r="G5" s="36" t="s">
        <v>4</v>
      </c>
      <c r="H5" s="36" t="s">
        <v>5</v>
      </c>
      <c r="I5" s="37" t="s">
        <v>6</v>
      </c>
      <c r="J5" s="308"/>
    </row>
    <row r="6" spans="1:10" ht="13.5" customHeight="1">
      <c r="A6" s="445" t="s">
        <v>82</v>
      </c>
      <c r="B6" s="387" t="s">
        <v>89</v>
      </c>
      <c r="C6" s="388"/>
      <c r="D6" s="388"/>
      <c r="E6" s="388"/>
      <c r="F6" s="388"/>
      <c r="G6" s="388"/>
      <c r="H6" s="388"/>
      <c r="I6" s="389"/>
    </row>
    <row r="7" spans="1:10" ht="13.5" customHeight="1">
      <c r="A7" s="27" t="s">
        <v>7</v>
      </c>
      <c r="B7" s="38">
        <f>B33+B85</f>
        <v>101.82651615916419</v>
      </c>
      <c r="C7" s="38">
        <f t="shared" ref="C7:E7" si="0">C33+C85</f>
        <v>0</v>
      </c>
      <c r="D7" s="38">
        <f t="shared" si="0"/>
        <v>11.173483840835811</v>
      </c>
      <c r="E7" s="38">
        <f t="shared" si="0"/>
        <v>0</v>
      </c>
      <c r="F7" s="38">
        <f>F59+F85</f>
        <v>2</v>
      </c>
      <c r="G7" s="38">
        <f t="shared" ref="G7:H22" si="1">G33+G85</f>
        <v>0</v>
      </c>
      <c r="H7" s="39">
        <f t="shared" si="1"/>
        <v>0</v>
      </c>
      <c r="I7" s="40">
        <f>SUM(B7:H7)</f>
        <v>115</v>
      </c>
      <c r="J7" s="307">
        <v>0</v>
      </c>
    </row>
    <row r="8" spans="1:10" ht="13.5" customHeight="1">
      <c r="A8" s="28" t="s">
        <v>8</v>
      </c>
      <c r="B8" s="41">
        <f t="shared" ref="B8:E23" si="2">B34+B86</f>
        <v>22.273708308158199</v>
      </c>
      <c r="C8" s="41">
        <f t="shared" si="2"/>
        <v>0</v>
      </c>
      <c r="D8" s="41">
        <f t="shared" si="2"/>
        <v>3.7262916918418001</v>
      </c>
      <c r="E8" s="41">
        <f t="shared" si="2"/>
        <v>0</v>
      </c>
      <c r="F8" s="41">
        <f t="shared" ref="F8:F27" si="3">F60+F86</f>
        <v>0</v>
      </c>
      <c r="G8" s="41">
        <f t="shared" si="1"/>
        <v>0</v>
      </c>
      <c r="H8" s="42">
        <f t="shared" si="1"/>
        <v>0</v>
      </c>
      <c r="I8" s="43">
        <f t="shared" ref="I8:I27" si="4">SUM(B8:H8)</f>
        <v>26</v>
      </c>
      <c r="J8" s="307">
        <v>0</v>
      </c>
    </row>
    <row r="9" spans="1:10" ht="13.5" customHeight="1">
      <c r="A9" s="29" t="s">
        <v>9</v>
      </c>
      <c r="B9" s="44">
        <f t="shared" si="2"/>
        <v>297.11653787984028</v>
      </c>
      <c r="C9" s="44">
        <f t="shared" si="2"/>
        <v>0</v>
      </c>
      <c r="D9" s="44">
        <f t="shared" si="2"/>
        <v>21.883462120159738</v>
      </c>
      <c r="E9" s="44">
        <f t="shared" si="2"/>
        <v>0</v>
      </c>
      <c r="F9" s="44">
        <f t="shared" si="3"/>
        <v>0</v>
      </c>
      <c r="G9" s="44">
        <f t="shared" si="1"/>
        <v>0</v>
      </c>
      <c r="H9" s="45">
        <f t="shared" si="1"/>
        <v>0</v>
      </c>
      <c r="I9" s="40">
        <f t="shared" si="4"/>
        <v>319</v>
      </c>
      <c r="J9" s="307">
        <v>0</v>
      </c>
    </row>
    <row r="10" spans="1:10" ht="13.5" customHeight="1">
      <c r="A10" s="28" t="s">
        <v>10</v>
      </c>
      <c r="B10" s="41">
        <f t="shared" si="2"/>
        <v>592.70867880535707</v>
      </c>
      <c r="C10" s="41">
        <f t="shared" si="2"/>
        <v>0</v>
      </c>
      <c r="D10" s="41">
        <f t="shared" si="2"/>
        <v>707.29132119464282</v>
      </c>
      <c r="E10" s="41">
        <f t="shared" si="2"/>
        <v>0</v>
      </c>
      <c r="F10" s="41">
        <f t="shared" si="3"/>
        <v>0</v>
      </c>
      <c r="G10" s="41">
        <f t="shared" si="1"/>
        <v>0</v>
      </c>
      <c r="H10" s="42">
        <f t="shared" si="1"/>
        <v>0</v>
      </c>
      <c r="I10" s="43">
        <f t="shared" si="4"/>
        <v>1300</v>
      </c>
      <c r="J10" s="307">
        <v>0</v>
      </c>
    </row>
    <row r="11" spans="1:10" ht="13.5" customHeight="1">
      <c r="A11" s="29" t="s">
        <v>11</v>
      </c>
      <c r="B11" s="44">
        <f t="shared" si="2"/>
        <v>0</v>
      </c>
      <c r="C11" s="44">
        <f t="shared" si="2"/>
        <v>0</v>
      </c>
      <c r="D11" s="44">
        <f t="shared" si="2"/>
        <v>0</v>
      </c>
      <c r="E11" s="44">
        <f t="shared" si="2"/>
        <v>0</v>
      </c>
      <c r="F11" s="44">
        <f t="shared" si="3"/>
        <v>0</v>
      </c>
      <c r="G11" s="44">
        <f t="shared" si="1"/>
        <v>0</v>
      </c>
      <c r="H11" s="45">
        <f t="shared" si="1"/>
        <v>0</v>
      </c>
      <c r="I11" s="40">
        <f t="shared" si="4"/>
        <v>0</v>
      </c>
      <c r="J11" s="307">
        <v>0</v>
      </c>
    </row>
    <row r="12" spans="1:10" ht="13.5" customHeight="1">
      <c r="A12" s="28" t="s">
        <v>12</v>
      </c>
      <c r="B12" s="41">
        <f t="shared" si="2"/>
        <v>3.5769361137010795E-3</v>
      </c>
      <c r="C12" s="41">
        <f t="shared" si="2"/>
        <v>1.161413021866591E-3</v>
      </c>
      <c r="D12" s="41">
        <f t="shared" si="2"/>
        <v>5.3515093607071892E-2</v>
      </c>
      <c r="E12" s="41">
        <f t="shared" si="2"/>
        <v>9.2957633291221171</v>
      </c>
      <c r="F12" s="41">
        <f t="shared" si="3"/>
        <v>7963.1815807647572</v>
      </c>
      <c r="G12" s="41">
        <f t="shared" si="1"/>
        <v>0</v>
      </c>
      <c r="H12" s="42">
        <f t="shared" si="1"/>
        <v>0</v>
      </c>
      <c r="I12" s="43">
        <f t="shared" si="4"/>
        <v>7972.5355975366219</v>
      </c>
      <c r="J12" s="307">
        <v>0</v>
      </c>
    </row>
    <row r="13" spans="1:10" ht="13.5" customHeight="1">
      <c r="A13" s="29" t="s">
        <v>13</v>
      </c>
      <c r="B13" s="44">
        <f t="shared" si="2"/>
        <v>0</v>
      </c>
      <c r="C13" s="44">
        <f t="shared" si="2"/>
        <v>0</v>
      </c>
      <c r="D13" s="44">
        <f t="shared" si="2"/>
        <v>0</v>
      </c>
      <c r="E13" s="44">
        <f t="shared" si="2"/>
        <v>71</v>
      </c>
      <c r="F13" s="44">
        <f t="shared" si="3"/>
        <v>903</v>
      </c>
      <c r="G13" s="44">
        <f t="shared" si="1"/>
        <v>0</v>
      </c>
      <c r="H13" s="45">
        <f t="shared" si="1"/>
        <v>0</v>
      </c>
      <c r="I13" s="40">
        <f t="shared" si="4"/>
        <v>974</v>
      </c>
      <c r="J13" s="307">
        <v>0</v>
      </c>
    </row>
    <row r="14" spans="1:10" ht="13.5" customHeight="1">
      <c r="A14" s="28" t="s">
        <v>14</v>
      </c>
      <c r="B14" s="41">
        <f t="shared" si="2"/>
        <v>2.0411195709426093E-3</v>
      </c>
      <c r="C14" s="41">
        <f t="shared" si="2"/>
        <v>0.46899346855731561</v>
      </c>
      <c r="D14" s="41">
        <f t="shared" si="2"/>
        <v>2.0195407529122869</v>
      </c>
      <c r="E14" s="41">
        <f t="shared" si="2"/>
        <v>468.50166800040188</v>
      </c>
      <c r="F14" s="41">
        <f t="shared" si="3"/>
        <v>8581.6431272833815</v>
      </c>
      <c r="G14" s="41">
        <f t="shared" si="1"/>
        <v>0</v>
      </c>
      <c r="H14" s="42">
        <f t="shared" si="1"/>
        <v>0</v>
      </c>
      <c r="I14" s="43">
        <f t="shared" si="4"/>
        <v>9052.6353706248246</v>
      </c>
      <c r="J14" s="307">
        <v>0</v>
      </c>
    </row>
    <row r="15" spans="1:10" ht="13.5" customHeight="1">
      <c r="A15" s="29" t="s">
        <v>15</v>
      </c>
      <c r="B15" s="44">
        <f t="shared" si="2"/>
        <v>6588.4131368552935</v>
      </c>
      <c r="C15" s="44">
        <f t="shared" si="2"/>
        <v>9.4136382818701687</v>
      </c>
      <c r="D15" s="44">
        <f t="shared" si="2"/>
        <v>488.17297279183117</v>
      </c>
      <c r="E15" s="44">
        <f t="shared" si="2"/>
        <v>2.5207100591715981E-4</v>
      </c>
      <c r="F15" s="44">
        <f t="shared" si="3"/>
        <v>0</v>
      </c>
      <c r="G15" s="44">
        <f t="shared" si="1"/>
        <v>0</v>
      </c>
      <c r="H15" s="45">
        <f t="shared" si="1"/>
        <v>0</v>
      </c>
      <c r="I15" s="40">
        <f t="shared" si="4"/>
        <v>7086.0000000000009</v>
      </c>
      <c r="J15" s="307">
        <v>0</v>
      </c>
    </row>
    <row r="16" spans="1:10" ht="13.5" customHeight="1">
      <c r="A16" s="28" t="s">
        <v>16</v>
      </c>
      <c r="B16" s="41">
        <f t="shared" si="2"/>
        <v>2267.7317558585064</v>
      </c>
      <c r="C16" s="41">
        <f t="shared" si="2"/>
        <v>1038.1306713449164</v>
      </c>
      <c r="D16" s="41">
        <f t="shared" si="2"/>
        <v>2831.0297434551003</v>
      </c>
      <c r="E16" s="41">
        <f t="shared" si="2"/>
        <v>42.107829341476346</v>
      </c>
      <c r="F16" s="41">
        <f t="shared" si="3"/>
        <v>0</v>
      </c>
      <c r="G16" s="41">
        <f t="shared" si="1"/>
        <v>0</v>
      </c>
      <c r="H16" s="42">
        <f t="shared" si="1"/>
        <v>0</v>
      </c>
      <c r="I16" s="43">
        <f t="shared" si="4"/>
        <v>6179</v>
      </c>
      <c r="J16" s="307">
        <v>0</v>
      </c>
    </row>
    <row r="17" spans="1:20" ht="13.5" customHeight="1">
      <c r="A17" s="29" t="s">
        <v>17</v>
      </c>
      <c r="B17" s="44">
        <f t="shared" si="2"/>
        <v>433.68509242419418</v>
      </c>
      <c r="C17" s="44">
        <f t="shared" si="2"/>
        <v>9.2083790233584164</v>
      </c>
      <c r="D17" s="44">
        <f t="shared" si="2"/>
        <v>193.61189807152357</v>
      </c>
      <c r="E17" s="44">
        <f t="shared" si="2"/>
        <v>7.4946304809238242</v>
      </c>
      <c r="F17" s="44">
        <f t="shared" si="3"/>
        <v>24.006185778099063</v>
      </c>
      <c r="G17" s="44">
        <f t="shared" si="1"/>
        <v>0</v>
      </c>
      <c r="H17" s="45">
        <f t="shared" si="1"/>
        <v>0</v>
      </c>
      <c r="I17" s="40">
        <f t="shared" si="4"/>
        <v>668.00618577809894</v>
      </c>
      <c r="J17" s="307">
        <v>0</v>
      </c>
    </row>
    <row r="18" spans="1:20" ht="13.5" customHeight="1">
      <c r="A18" s="28" t="s">
        <v>18</v>
      </c>
      <c r="B18" s="41">
        <f t="shared" si="2"/>
        <v>0</v>
      </c>
      <c r="C18" s="41">
        <f t="shared" si="2"/>
        <v>0</v>
      </c>
      <c r="D18" s="41">
        <f t="shared" si="2"/>
        <v>217</v>
      </c>
      <c r="E18" s="41">
        <f t="shared" si="2"/>
        <v>0</v>
      </c>
      <c r="F18" s="41">
        <f t="shared" si="3"/>
        <v>0</v>
      </c>
      <c r="G18" s="41">
        <f t="shared" si="1"/>
        <v>0</v>
      </c>
      <c r="H18" s="42">
        <f t="shared" si="1"/>
        <v>0</v>
      </c>
      <c r="I18" s="43">
        <f t="shared" si="4"/>
        <v>217</v>
      </c>
      <c r="J18" s="307">
        <v>0</v>
      </c>
    </row>
    <row r="19" spans="1:20" ht="13.5" customHeight="1">
      <c r="A19" s="29" t="s">
        <v>139</v>
      </c>
      <c r="B19" s="44">
        <f t="shared" si="2"/>
        <v>1937.6500063085584</v>
      </c>
      <c r="C19" s="44">
        <f t="shared" si="2"/>
        <v>1142.9549311255043</v>
      </c>
      <c r="D19" s="44">
        <f t="shared" si="2"/>
        <v>1197.2796375197531</v>
      </c>
      <c r="E19" s="44">
        <f t="shared" si="2"/>
        <v>101.37247353747482</v>
      </c>
      <c r="F19" s="44">
        <f t="shared" si="3"/>
        <v>0</v>
      </c>
      <c r="G19" s="44">
        <f t="shared" si="1"/>
        <v>0</v>
      </c>
      <c r="H19" s="45">
        <f t="shared" si="1"/>
        <v>0</v>
      </c>
      <c r="I19" s="40">
        <f t="shared" si="4"/>
        <v>4379.2570484912903</v>
      </c>
      <c r="J19" s="307">
        <v>0</v>
      </c>
    </row>
    <row r="20" spans="1:20" ht="13.5" customHeight="1">
      <c r="A20" s="28" t="s">
        <v>19</v>
      </c>
      <c r="B20" s="41">
        <f t="shared" si="2"/>
        <v>0</v>
      </c>
      <c r="C20" s="41">
        <f t="shared" si="2"/>
        <v>0</v>
      </c>
      <c r="D20" s="41">
        <f t="shared" si="2"/>
        <v>0</v>
      </c>
      <c r="E20" s="41">
        <f t="shared" si="2"/>
        <v>0</v>
      </c>
      <c r="F20" s="41">
        <f t="shared" si="3"/>
        <v>0</v>
      </c>
      <c r="G20" s="41">
        <f t="shared" si="1"/>
        <v>0</v>
      </c>
      <c r="H20" s="42">
        <f t="shared" si="1"/>
        <v>0</v>
      </c>
      <c r="I20" s="43">
        <f t="shared" si="4"/>
        <v>0</v>
      </c>
      <c r="J20" s="307">
        <v>0</v>
      </c>
    </row>
    <row r="21" spans="1:20" ht="13.5" customHeight="1">
      <c r="A21" s="29" t="s">
        <v>20</v>
      </c>
      <c r="B21" s="44">
        <f t="shared" si="2"/>
        <v>0</v>
      </c>
      <c r="C21" s="44">
        <f t="shared" si="2"/>
        <v>0</v>
      </c>
      <c r="D21" s="44">
        <f t="shared" si="2"/>
        <v>0</v>
      </c>
      <c r="E21" s="44">
        <f t="shared" si="2"/>
        <v>0</v>
      </c>
      <c r="F21" s="44">
        <f t="shared" si="3"/>
        <v>0</v>
      </c>
      <c r="G21" s="44">
        <f t="shared" si="1"/>
        <v>0</v>
      </c>
      <c r="H21" s="45">
        <f t="shared" si="1"/>
        <v>0</v>
      </c>
      <c r="I21" s="40">
        <f t="shared" si="4"/>
        <v>0</v>
      </c>
      <c r="J21" s="307">
        <v>0</v>
      </c>
    </row>
    <row r="22" spans="1:20" ht="13.5" customHeight="1">
      <c r="A22" s="28" t="s">
        <v>21</v>
      </c>
      <c r="B22" s="41">
        <f t="shared" si="2"/>
        <v>41.134600592003807</v>
      </c>
      <c r="C22" s="41">
        <f t="shared" si="2"/>
        <v>5.3070322772273153</v>
      </c>
      <c r="D22" s="41">
        <f t="shared" si="2"/>
        <v>4.5583671307688727</v>
      </c>
      <c r="E22" s="41">
        <f t="shared" si="2"/>
        <v>0</v>
      </c>
      <c r="F22" s="41">
        <f t="shared" si="3"/>
        <v>0</v>
      </c>
      <c r="G22" s="41">
        <f t="shared" si="1"/>
        <v>0</v>
      </c>
      <c r="H22" s="42">
        <f t="shared" si="1"/>
        <v>0</v>
      </c>
      <c r="I22" s="43">
        <f t="shared" si="4"/>
        <v>50.999999999999993</v>
      </c>
      <c r="J22" s="307">
        <v>0</v>
      </c>
    </row>
    <row r="23" spans="1:20" ht="13.5" customHeight="1">
      <c r="A23" s="30" t="s">
        <v>56</v>
      </c>
      <c r="B23" s="44">
        <f t="shared" si="2"/>
        <v>4624.6663742060337</v>
      </c>
      <c r="C23" s="44">
        <f t="shared" si="2"/>
        <v>10.110974979064146</v>
      </c>
      <c r="D23" s="44">
        <f t="shared" si="2"/>
        <v>586.22010628563976</v>
      </c>
      <c r="E23" s="44">
        <f t="shared" si="2"/>
        <v>2.5445292620865146E-3</v>
      </c>
      <c r="F23" s="44">
        <f t="shared" si="3"/>
        <v>0</v>
      </c>
      <c r="G23" s="44">
        <f t="shared" ref="G23:H27" si="5">G49+G101</f>
        <v>0</v>
      </c>
      <c r="H23" s="45">
        <f t="shared" si="5"/>
        <v>0</v>
      </c>
      <c r="I23" s="40">
        <f t="shared" si="4"/>
        <v>5220.9999999999991</v>
      </c>
      <c r="J23" s="307">
        <v>0</v>
      </c>
    </row>
    <row r="24" spans="1:20" ht="13.5" customHeight="1">
      <c r="A24" s="28" t="s">
        <v>22</v>
      </c>
      <c r="B24" s="41">
        <f t="shared" ref="B24:E27" si="6">B50+B102</f>
        <v>177.76853694342637</v>
      </c>
      <c r="C24" s="41">
        <f t="shared" si="6"/>
        <v>47.210286995707875</v>
      </c>
      <c r="D24" s="41">
        <f t="shared" si="6"/>
        <v>37.748525991424813</v>
      </c>
      <c r="E24" s="41">
        <f t="shared" si="6"/>
        <v>0</v>
      </c>
      <c r="F24" s="41">
        <f t="shared" si="3"/>
        <v>20.626475176315083</v>
      </c>
      <c r="G24" s="41">
        <f t="shared" si="5"/>
        <v>0</v>
      </c>
      <c r="H24" s="42">
        <f t="shared" si="5"/>
        <v>0</v>
      </c>
      <c r="I24" s="43">
        <f t="shared" si="4"/>
        <v>283.35382510687413</v>
      </c>
      <c r="J24" s="307">
        <v>0</v>
      </c>
    </row>
    <row r="25" spans="1:20" ht="13.5" customHeight="1">
      <c r="A25" s="30" t="s">
        <v>23</v>
      </c>
      <c r="B25" s="44">
        <f t="shared" si="6"/>
        <v>155.34202213214442</v>
      </c>
      <c r="C25" s="44">
        <f t="shared" si="6"/>
        <v>0</v>
      </c>
      <c r="D25" s="44">
        <f t="shared" si="6"/>
        <v>104.04031621695634</v>
      </c>
      <c r="E25" s="44">
        <f t="shared" si="6"/>
        <v>0</v>
      </c>
      <c r="F25" s="44">
        <f t="shared" si="3"/>
        <v>0</v>
      </c>
      <c r="G25" s="44">
        <f t="shared" si="5"/>
        <v>0</v>
      </c>
      <c r="H25" s="45">
        <f t="shared" si="5"/>
        <v>0</v>
      </c>
      <c r="I25" s="40">
        <f t="shared" si="4"/>
        <v>259.38233834910079</v>
      </c>
      <c r="J25" s="307">
        <v>0</v>
      </c>
    </row>
    <row r="26" spans="1:20" ht="13.5" customHeight="1">
      <c r="A26" s="28" t="s">
        <v>24</v>
      </c>
      <c r="B26" s="41">
        <f t="shared" si="6"/>
        <v>658.18795111213296</v>
      </c>
      <c r="C26" s="41">
        <f t="shared" si="6"/>
        <v>3.3224799217231236</v>
      </c>
      <c r="D26" s="41">
        <f t="shared" si="6"/>
        <v>68.403968966143921</v>
      </c>
      <c r="E26" s="41">
        <f t="shared" si="6"/>
        <v>0</v>
      </c>
      <c r="F26" s="41">
        <f t="shared" si="3"/>
        <v>0</v>
      </c>
      <c r="G26" s="41">
        <f t="shared" si="5"/>
        <v>0</v>
      </c>
      <c r="H26" s="42">
        <f t="shared" si="5"/>
        <v>0</v>
      </c>
      <c r="I26" s="43">
        <f t="shared" si="4"/>
        <v>729.9144</v>
      </c>
      <c r="J26" s="307">
        <v>0</v>
      </c>
    </row>
    <row r="27" spans="1:20" ht="13.5" customHeight="1" thickBot="1">
      <c r="A27" s="30" t="s">
        <v>25</v>
      </c>
      <c r="B27" s="44">
        <f t="shared" si="6"/>
        <v>2120.4695588965028</v>
      </c>
      <c r="C27" s="44">
        <f t="shared" si="6"/>
        <v>16.603220530906313</v>
      </c>
      <c r="D27" s="44">
        <f t="shared" si="6"/>
        <v>4152.6744294315067</v>
      </c>
      <c r="E27" s="44">
        <f t="shared" si="6"/>
        <v>5518.6511217333973</v>
      </c>
      <c r="F27" s="44">
        <f t="shared" si="3"/>
        <v>1585.7603999999999</v>
      </c>
      <c r="G27" s="44">
        <f t="shared" si="5"/>
        <v>2292.0637245517378</v>
      </c>
      <c r="H27" s="45">
        <f t="shared" si="5"/>
        <v>196.12794485594807</v>
      </c>
      <c r="I27" s="40">
        <f t="shared" si="4"/>
        <v>15882.350399999999</v>
      </c>
      <c r="J27" s="307">
        <v>0</v>
      </c>
    </row>
    <row r="28" spans="1:20" ht="13.5" customHeight="1">
      <c r="A28" s="31" t="s">
        <v>26</v>
      </c>
      <c r="B28" s="46">
        <f>SUM(B7:B27)</f>
        <v>20018.980094537001</v>
      </c>
      <c r="C28" s="46">
        <f t="shared" ref="C28:I28" si="7">SUM(C7:C27)</f>
        <v>2282.7317693618575</v>
      </c>
      <c r="D28" s="46">
        <f t="shared" si="7"/>
        <v>10626.887580554649</v>
      </c>
      <c r="E28" s="46">
        <f t="shared" si="7"/>
        <v>6218.4262830230637</v>
      </c>
      <c r="F28" s="46">
        <f t="shared" si="7"/>
        <v>19080.217769002553</v>
      </c>
      <c r="G28" s="46">
        <f t="shared" si="7"/>
        <v>2292.0637245517378</v>
      </c>
      <c r="H28" s="47">
        <f t="shared" si="7"/>
        <v>196.12794485594807</v>
      </c>
      <c r="I28" s="48">
        <f t="shared" si="7"/>
        <v>60715.435165886811</v>
      </c>
      <c r="J28" s="307">
        <v>0</v>
      </c>
    </row>
    <row r="29" spans="1:20" s="8" customFormat="1" ht="13.5" customHeight="1" thickBot="1">
      <c r="A29" s="32" t="s">
        <v>83</v>
      </c>
      <c r="B29" s="49">
        <f>B28/$I28</f>
        <v>0.32971813575643671</v>
      </c>
      <c r="C29" s="49">
        <f t="shared" ref="C29:I29" si="8">C28/$I28</f>
        <v>3.7597223228738687E-2</v>
      </c>
      <c r="D29" s="49">
        <f t="shared" si="8"/>
        <v>0.17502777591101587</v>
      </c>
      <c r="E29" s="49">
        <f t="shared" si="8"/>
        <v>0.10241919976416325</v>
      </c>
      <c r="F29" s="49">
        <f t="shared" si="8"/>
        <v>0.31425646076440944</v>
      </c>
      <c r="G29" s="49">
        <f t="shared" si="8"/>
        <v>3.7750923110233134E-2</v>
      </c>
      <c r="H29" s="49">
        <f t="shared" si="8"/>
        <v>3.2302814650028776E-3</v>
      </c>
      <c r="I29" s="50">
        <f t="shared" si="8"/>
        <v>1</v>
      </c>
      <c r="J29" s="307"/>
    </row>
    <row r="30" spans="1:20" ht="13.5" customHeight="1" thickBot="1">
      <c r="A30"/>
      <c r="B30" s="51"/>
      <c r="C30" s="51"/>
      <c r="D30" s="51"/>
      <c r="E30" s="51"/>
      <c r="F30" s="51"/>
      <c r="G30" s="51"/>
      <c r="H30" s="51"/>
      <c r="I30" s="51"/>
    </row>
    <row r="31" spans="1:20" ht="28.5">
      <c r="A31" s="446" t="s">
        <v>49</v>
      </c>
      <c r="B31" s="36" t="s">
        <v>0</v>
      </c>
      <c r="C31" s="36" t="s">
        <v>1</v>
      </c>
      <c r="D31" s="36" t="s">
        <v>2</v>
      </c>
      <c r="E31" s="36" t="s">
        <v>3</v>
      </c>
      <c r="F31" s="36" t="s">
        <v>27</v>
      </c>
      <c r="G31" s="36" t="s">
        <v>4</v>
      </c>
      <c r="H31" s="36" t="s">
        <v>5</v>
      </c>
      <c r="I31" s="37" t="s">
        <v>6</v>
      </c>
      <c r="T31" s="23"/>
    </row>
    <row r="32" spans="1:20" ht="13.5" customHeight="1">
      <c r="A32" s="447" t="s">
        <v>49</v>
      </c>
      <c r="B32" s="387" t="s">
        <v>89</v>
      </c>
      <c r="C32" s="388"/>
      <c r="D32" s="388"/>
      <c r="E32" s="388"/>
      <c r="F32" s="388"/>
      <c r="G32" s="388"/>
      <c r="H32" s="388"/>
      <c r="I32" s="389"/>
    </row>
    <row r="33" spans="1:10" ht="13.5" customHeight="1">
      <c r="A33" s="27" t="s">
        <v>7</v>
      </c>
      <c r="B33" s="38">
        <f>B111+B137+B163+B189+B215+B241+B267+B293+B319+B345+B371+B397+B423</f>
        <v>0</v>
      </c>
      <c r="C33" s="38">
        <f t="shared" ref="C33:E33" si="9">C111+C137+C163+C189+C215+C241+C267+C293+C319+C345+C371+C397+C423</f>
        <v>0</v>
      </c>
      <c r="D33" s="38">
        <f t="shared" si="9"/>
        <v>0</v>
      </c>
      <c r="E33" s="38">
        <f t="shared" si="9"/>
        <v>0</v>
      </c>
      <c r="F33" s="456"/>
      <c r="G33" s="38">
        <f t="shared" ref="G33:H48" si="10">G111+G137+G163+G189+G215+G241+G267+G293+G319+G345+G371+G397+G423</f>
        <v>0</v>
      </c>
      <c r="H33" s="39">
        <f t="shared" si="10"/>
        <v>0</v>
      </c>
      <c r="I33" s="40">
        <f>SUM(B33:H33)</f>
        <v>0</v>
      </c>
      <c r="J33" s="307">
        <v>0</v>
      </c>
    </row>
    <row r="34" spans="1:10" ht="13.5" customHeight="1">
      <c r="A34" s="28" t="s">
        <v>8</v>
      </c>
      <c r="B34" s="41">
        <f t="shared" ref="B34:E49" si="11">B112+B138+B164+B190+B216+B242+B268+B294+B320+B346+B372+B398+B424</f>
        <v>0</v>
      </c>
      <c r="C34" s="41">
        <f t="shared" si="11"/>
        <v>0</v>
      </c>
      <c r="D34" s="41">
        <f t="shared" si="11"/>
        <v>0</v>
      </c>
      <c r="E34" s="41">
        <f t="shared" si="11"/>
        <v>0</v>
      </c>
      <c r="F34" s="457"/>
      <c r="G34" s="41">
        <f t="shared" si="10"/>
        <v>0</v>
      </c>
      <c r="H34" s="42">
        <f t="shared" si="10"/>
        <v>0</v>
      </c>
      <c r="I34" s="43">
        <f t="shared" ref="I34:I53" si="12">SUM(B34:H34)</f>
        <v>0</v>
      </c>
      <c r="J34" s="307">
        <v>0</v>
      </c>
    </row>
    <row r="35" spans="1:10" ht="13.5" customHeight="1">
      <c r="A35" s="29" t="s">
        <v>9</v>
      </c>
      <c r="B35" s="44">
        <f t="shared" si="11"/>
        <v>0</v>
      </c>
      <c r="C35" s="44">
        <f t="shared" si="11"/>
        <v>0</v>
      </c>
      <c r="D35" s="44">
        <f t="shared" si="11"/>
        <v>0</v>
      </c>
      <c r="E35" s="44">
        <f t="shared" si="11"/>
        <v>0</v>
      </c>
      <c r="F35" s="457"/>
      <c r="G35" s="44">
        <f t="shared" si="10"/>
        <v>0</v>
      </c>
      <c r="H35" s="45">
        <f t="shared" si="10"/>
        <v>0</v>
      </c>
      <c r="I35" s="40">
        <f t="shared" si="12"/>
        <v>0</v>
      </c>
      <c r="J35" s="307">
        <v>0</v>
      </c>
    </row>
    <row r="36" spans="1:10" ht="13.5" customHeight="1">
      <c r="A36" s="28" t="s">
        <v>10</v>
      </c>
      <c r="B36" s="41">
        <f t="shared" si="11"/>
        <v>1.3838313947909355E-3</v>
      </c>
      <c r="C36" s="41">
        <f t="shared" si="11"/>
        <v>0</v>
      </c>
      <c r="D36" s="41">
        <f t="shared" si="11"/>
        <v>669.99861616860517</v>
      </c>
      <c r="E36" s="41">
        <f t="shared" si="11"/>
        <v>0</v>
      </c>
      <c r="F36" s="457"/>
      <c r="G36" s="41">
        <f t="shared" si="10"/>
        <v>0</v>
      </c>
      <c r="H36" s="42">
        <f t="shared" si="10"/>
        <v>0</v>
      </c>
      <c r="I36" s="43">
        <f t="shared" si="12"/>
        <v>670</v>
      </c>
      <c r="J36" s="307">
        <v>0</v>
      </c>
    </row>
    <row r="37" spans="1:10" ht="13.5" customHeight="1">
      <c r="A37" s="29" t="s">
        <v>11</v>
      </c>
      <c r="B37" s="44">
        <f t="shared" si="11"/>
        <v>0</v>
      </c>
      <c r="C37" s="44">
        <f t="shared" si="11"/>
        <v>0</v>
      </c>
      <c r="D37" s="44">
        <f t="shared" si="11"/>
        <v>0</v>
      </c>
      <c r="E37" s="44">
        <f t="shared" si="11"/>
        <v>0</v>
      </c>
      <c r="F37" s="457"/>
      <c r="G37" s="44">
        <f t="shared" si="10"/>
        <v>0</v>
      </c>
      <c r="H37" s="45">
        <f t="shared" si="10"/>
        <v>0</v>
      </c>
      <c r="I37" s="40">
        <f t="shared" si="12"/>
        <v>0</v>
      </c>
      <c r="J37" s="307">
        <v>0</v>
      </c>
    </row>
    <row r="38" spans="1:10" ht="13.5" customHeight="1">
      <c r="A38" s="28" t="s">
        <v>12</v>
      </c>
      <c r="B38" s="41">
        <f t="shared" si="11"/>
        <v>3.5769361137010795E-3</v>
      </c>
      <c r="C38" s="41">
        <f t="shared" si="11"/>
        <v>1.161413021866591E-3</v>
      </c>
      <c r="D38" s="41">
        <f t="shared" si="11"/>
        <v>1.161413021866591E-3</v>
      </c>
      <c r="E38" s="41">
        <f t="shared" si="11"/>
        <v>2.0277993629174929</v>
      </c>
      <c r="F38" s="457"/>
      <c r="G38" s="41">
        <f t="shared" si="10"/>
        <v>0</v>
      </c>
      <c r="H38" s="42">
        <f t="shared" si="10"/>
        <v>0</v>
      </c>
      <c r="I38" s="43">
        <f t="shared" si="12"/>
        <v>2.0336991250749272</v>
      </c>
      <c r="J38" s="307">
        <v>0</v>
      </c>
    </row>
    <row r="39" spans="1:10" ht="13.5" customHeight="1">
      <c r="A39" s="29" t="s">
        <v>13</v>
      </c>
      <c r="B39" s="44">
        <f t="shared" si="11"/>
        <v>0</v>
      </c>
      <c r="C39" s="44">
        <f t="shared" si="11"/>
        <v>0</v>
      </c>
      <c r="D39" s="44">
        <f t="shared" si="11"/>
        <v>0</v>
      </c>
      <c r="E39" s="44">
        <f t="shared" si="11"/>
        <v>0</v>
      </c>
      <c r="F39" s="457"/>
      <c r="G39" s="44">
        <f t="shared" si="10"/>
        <v>0</v>
      </c>
      <c r="H39" s="45">
        <f t="shared" si="10"/>
        <v>0</v>
      </c>
      <c r="I39" s="40">
        <f t="shared" si="12"/>
        <v>0</v>
      </c>
      <c r="J39" s="307">
        <v>0</v>
      </c>
    </row>
    <row r="40" spans="1:10" ht="13.5" customHeight="1">
      <c r="A40" s="28" t="s">
        <v>14</v>
      </c>
      <c r="B40" s="41">
        <f t="shared" si="11"/>
        <v>2.0411195709426093E-3</v>
      </c>
      <c r="C40" s="41">
        <f t="shared" si="11"/>
        <v>0.15840311106630373</v>
      </c>
      <c r="D40" s="41">
        <f t="shared" si="11"/>
        <v>1.90067969554093</v>
      </c>
      <c r="E40" s="41">
        <f t="shared" si="11"/>
        <v>397.98010046663222</v>
      </c>
      <c r="F40" s="457"/>
      <c r="G40" s="41">
        <f t="shared" si="10"/>
        <v>0</v>
      </c>
      <c r="H40" s="42">
        <f t="shared" si="10"/>
        <v>0</v>
      </c>
      <c r="I40" s="43">
        <f t="shared" si="12"/>
        <v>400.04122439281042</v>
      </c>
      <c r="J40" s="307">
        <v>0</v>
      </c>
    </row>
    <row r="41" spans="1:10" ht="13.5" customHeight="1">
      <c r="A41" s="29" t="s">
        <v>15</v>
      </c>
      <c r="B41" s="44">
        <f t="shared" si="11"/>
        <v>10.097623361869308</v>
      </c>
      <c r="C41" s="44">
        <f t="shared" si="11"/>
        <v>0.8507816627164122</v>
      </c>
      <c r="D41" s="44">
        <f t="shared" si="11"/>
        <v>4.3873429044083636</v>
      </c>
      <c r="E41" s="44">
        <f t="shared" si="11"/>
        <v>2.5207100591715981E-4</v>
      </c>
      <c r="F41" s="457"/>
      <c r="G41" s="44">
        <f t="shared" si="10"/>
        <v>0</v>
      </c>
      <c r="H41" s="45">
        <f t="shared" si="10"/>
        <v>0</v>
      </c>
      <c r="I41" s="40">
        <f t="shared" si="12"/>
        <v>15.336000000000002</v>
      </c>
      <c r="J41" s="307">
        <v>0</v>
      </c>
    </row>
    <row r="42" spans="1:10" ht="13.5" customHeight="1">
      <c r="A42" s="28" t="s">
        <v>16</v>
      </c>
      <c r="B42" s="41">
        <f t="shared" si="11"/>
        <v>503.61990294080641</v>
      </c>
      <c r="C42" s="41">
        <f t="shared" si="11"/>
        <v>949.61686686176949</v>
      </c>
      <c r="D42" s="41">
        <f t="shared" si="11"/>
        <v>2729.7503491928478</v>
      </c>
      <c r="E42" s="41">
        <f t="shared" si="11"/>
        <v>7.8100457651624942E-4</v>
      </c>
      <c r="F42" s="457"/>
      <c r="G42" s="41">
        <f t="shared" si="10"/>
        <v>0</v>
      </c>
      <c r="H42" s="42">
        <f t="shared" si="10"/>
        <v>0</v>
      </c>
      <c r="I42" s="43">
        <f t="shared" si="12"/>
        <v>4182.9879000000001</v>
      </c>
      <c r="J42" s="307">
        <v>0</v>
      </c>
    </row>
    <row r="43" spans="1:10" ht="13.5" customHeight="1">
      <c r="A43" s="29" t="s">
        <v>17</v>
      </c>
      <c r="B43" s="44">
        <f t="shared" si="11"/>
        <v>50.249085048400275</v>
      </c>
      <c r="C43" s="44">
        <f t="shared" si="11"/>
        <v>7.3325835331457503</v>
      </c>
      <c r="D43" s="44">
        <f t="shared" si="11"/>
        <v>147.02713898122937</v>
      </c>
      <c r="E43" s="44">
        <f t="shared" si="11"/>
        <v>1.3911924372245894</v>
      </c>
      <c r="F43" s="457"/>
      <c r="G43" s="44">
        <f t="shared" si="10"/>
        <v>0</v>
      </c>
      <c r="H43" s="45">
        <f t="shared" si="10"/>
        <v>0</v>
      </c>
      <c r="I43" s="40">
        <f t="shared" si="12"/>
        <v>205.99999999999997</v>
      </c>
      <c r="J43" s="307">
        <v>0</v>
      </c>
    </row>
    <row r="44" spans="1:10" ht="13.5" customHeight="1">
      <c r="A44" s="28" t="s">
        <v>18</v>
      </c>
      <c r="B44" s="41">
        <f t="shared" si="11"/>
        <v>0</v>
      </c>
      <c r="C44" s="41">
        <f t="shared" si="11"/>
        <v>0</v>
      </c>
      <c r="D44" s="41">
        <f t="shared" si="11"/>
        <v>217</v>
      </c>
      <c r="E44" s="41">
        <f t="shared" si="11"/>
        <v>0</v>
      </c>
      <c r="F44" s="457"/>
      <c r="G44" s="41">
        <f t="shared" si="10"/>
        <v>0</v>
      </c>
      <c r="H44" s="42">
        <f t="shared" si="10"/>
        <v>0</v>
      </c>
      <c r="I44" s="43">
        <f t="shared" si="12"/>
        <v>217</v>
      </c>
      <c r="J44" s="307">
        <v>0</v>
      </c>
    </row>
    <row r="45" spans="1:10" ht="13.5" customHeight="1">
      <c r="A45" s="29" t="s">
        <v>139</v>
      </c>
      <c r="B45" s="44">
        <f t="shared" si="11"/>
        <v>331.461653684552</v>
      </c>
      <c r="C45" s="44">
        <f t="shared" si="11"/>
        <v>959.81600370085107</v>
      </c>
      <c r="D45" s="44">
        <f t="shared" si="11"/>
        <v>1021.4747620706188</v>
      </c>
      <c r="E45" s="44">
        <f t="shared" si="11"/>
        <v>73.247580543977875</v>
      </c>
      <c r="F45" s="457"/>
      <c r="G45" s="44">
        <f t="shared" si="10"/>
        <v>0</v>
      </c>
      <c r="H45" s="45">
        <f t="shared" si="10"/>
        <v>0</v>
      </c>
      <c r="I45" s="40">
        <f t="shared" si="12"/>
        <v>2386</v>
      </c>
      <c r="J45" s="307">
        <v>0</v>
      </c>
    </row>
    <row r="46" spans="1:10" ht="13.5" customHeight="1">
      <c r="A46" s="28" t="s">
        <v>19</v>
      </c>
      <c r="B46" s="41">
        <f t="shared" si="11"/>
        <v>0</v>
      </c>
      <c r="C46" s="41">
        <f t="shared" si="11"/>
        <v>0</v>
      </c>
      <c r="D46" s="41">
        <f t="shared" si="11"/>
        <v>0</v>
      </c>
      <c r="E46" s="41">
        <f t="shared" si="11"/>
        <v>0</v>
      </c>
      <c r="F46" s="457"/>
      <c r="G46" s="41">
        <f t="shared" si="10"/>
        <v>0</v>
      </c>
      <c r="H46" s="42">
        <f t="shared" si="10"/>
        <v>0</v>
      </c>
      <c r="I46" s="43">
        <f t="shared" si="12"/>
        <v>0</v>
      </c>
      <c r="J46" s="307">
        <v>0</v>
      </c>
    </row>
    <row r="47" spans="1:10" ht="13.5" customHeight="1">
      <c r="A47" s="29" t="s">
        <v>20</v>
      </c>
      <c r="B47" s="44">
        <f t="shared" si="11"/>
        <v>0</v>
      </c>
      <c r="C47" s="44">
        <f t="shared" si="11"/>
        <v>0</v>
      </c>
      <c r="D47" s="44">
        <f t="shared" si="11"/>
        <v>0</v>
      </c>
      <c r="E47" s="44">
        <f t="shared" si="11"/>
        <v>0</v>
      </c>
      <c r="F47" s="457"/>
      <c r="G47" s="44">
        <f t="shared" si="10"/>
        <v>0</v>
      </c>
      <c r="H47" s="45">
        <f t="shared" si="10"/>
        <v>0</v>
      </c>
      <c r="I47" s="40">
        <f t="shared" si="12"/>
        <v>0</v>
      </c>
      <c r="J47" s="307">
        <v>0</v>
      </c>
    </row>
    <row r="48" spans="1:10" ht="13.5" customHeight="1">
      <c r="A48" s="28" t="s">
        <v>21</v>
      </c>
      <c r="B48" s="41">
        <f t="shared" si="11"/>
        <v>3.8239615676776362</v>
      </c>
      <c r="C48" s="41">
        <f t="shared" si="11"/>
        <v>5.3070322772273153</v>
      </c>
      <c r="D48" s="41">
        <f t="shared" si="11"/>
        <v>3.8690061550950485</v>
      </c>
      <c r="E48" s="41">
        <f t="shared" si="11"/>
        <v>0</v>
      </c>
      <c r="F48" s="457"/>
      <c r="G48" s="41">
        <f t="shared" si="10"/>
        <v>0</v>
      </c>
      <c r="H48" s="42">
        <f t="shared" si="10"/>
        <v>0</v>
      </c>
      <c r="I48" s="43">
        <f t="shared" si="12"/>
        <v>13</v>
      </c>
      <c r="J48" s="307">
        <v>0</v>
      </c>
    </row>
    <row r="49" spans="1:10" ht="13.5" customHeight="1">
      <c r="A49" s="30" t="s">
        <v>56</v>
      </c>
      <c r="B49" s="44">
        <f t="shared" si="11"/>
        <v>125.48595492074156</v>
      </c>
      <c r="C49" s="44">
        <f t="shared" si="11"/>
        <v>1.8915713618316554</v>
      </c>
      <c r="D49" s="44">
        <f t="shared" si="11"/>
        <v>21.619929188164686</v>
      </c>
      <c r="E49" s="44">
        <f t="shared" si="11"/>
        <v>2.5445292620865146E-3</v>
      </c>
      <c r="F49" s="457"/>
      <c r="G49" s="44">
        <f t="shared" ref="G49:H53" si="13">G127+G153+G179+G205+G231+G257+G283+G309+G335+G361+G387+G413+G439</f>
        <v>0</v>
      </c>
      <c r="H49" s="45">
        <f t="shared" si="13"/>
        <v>0</v>
      </c>
      <c r="I49" s="40">
        <f t="shared" si="12"/>
        <v>148.99999999999997</v>
      </c>
      <c r="J49" s="307">
        <v>0</v>
      </c>
    </row>
    <row r="50" spans="1:10" ht="13.5" customHeight="1">
      <c r="A50" s="28" t="s">
        <v>22</v>
      </c>
      <c r="B50" s="41">
        <f t="shared" ref="B50:E53" si="14">B128+B154+B180+B206+B232+B258+B284+B310+B336+B362+B388+B414+B440</f>
        <v>29.214054107036283</v>
      </c>
      <c r="C50" s="41">
        <f t="shared" si="14"/>
        <v>47.210286995707875</v>
      </c>
      <c r="D50" s="41">
        <f t="shared" si="14"/>
        <v>26.575658897255845</v>
      </c>
      <c r="E50" s="41">
        <f t="shared" si="14"/>
        <v>0</v>
      </c>
      <c r="F50" s="457"/>
      <c r="G50" s="41">
        <f t="shared" si="13"/>
        <v>0</v>
      </c>
      <c r="H50" s="42">
        <f t="shared" si="13"/>
        <v>0</v>
      </c>
      <c r="I50" s="43">
        <f t="shared" si="12"/>
        <v>103.00000000000001</v>
      </c>
      <c r="J50" s="307">
        <v>0</v>
      </c>
    </row>
    <row r="51" spans="1:10" ht="13.5" customHeight="1">
      <c r="A51" s="30" t="s">
        <v>23</v>
      </c>
      <c r="B51" s="44">
        <f t="shared" si="14"/>
        <v>0</v>
      </c>
      <c r="C51" s="44">
        <f t="shared" si="14"/>
        <v>0</v>
      </c>
      <c r="D51" s="44">
        <f t="shared" si="14"/>
        <v>0</v>
      </c>
      <c r="E51" s="44">
        <f t="shared" si="14"/>
        <v>0</v>
      </c>
      <c r="F51" s="457"/>
      <c r="G51" s="44">
        <f t="shared" si="13"/>
        <v>0</v>
      </c>
      <c r="H51" s="45">
        <f t="shared" si="13"/>
        <v>0</v>
      </c>
      <c r="I51" s="40">
        <f t="shared" si="12"/>
        <v>0</v>
      </c>
      <c r="J51" s="307">
        <v>0</v>
      </c>
    </row>
    <row r="52" spans="1:10" ht="13.5" customHeight="1">
      <c r="A52" s="28" t="s">
        <v>24</v>
      </c>
      <c r="B52" s="41">
        <f t="shared" si="14"/>
        <v>21.710619241363069</v>
      </c>
      <c r="C52" s="41">
        <f t="shared" si="14"/>
        <v>1.13195067249301</v>
      </c>
      <c r="D52" s="41">
        <f t="shared" si="14"/>
        <v>1.8354300861439212</v>
      </c>
      <c r="E52" s="41">
        <f t="shared" si="14"/>
        <v>0</v>
      </c>
      <c r="F52" s="457"/>
      <c r="G52" s="41">
        <f t="shared" si="13"/>
        <v>0</v>
      </c>
      <c r="H52" s="42">
        <f t="shared" si="13"/>
        <v>0</v>
      </c>
      <c r="I52" s="43">
        <f t="shared" si="12"/>
        <v>24.678000000000001</v>
      </c>
      <c r="J52" s="307">
        <v>0</v>
      </c>
    </row>
    <row r="53" spans="1:10" ht="13.5" customHeight="1" thickBot="1">
      <c r="A53" s="30" t="s">
        <v>25</v>
      </c>
      <c r="B53" s="44">
        <f t="shared" si="14"/>
        <v>82.134673489902738</v>
      </c>
      <c r="C53" s="44">
        <f t="shared" si="14"/>
        <v>16.461267614397791</v>
      </c>
      <c r="D53" s="44">
        <f t="shared" si="14"/>
        <v>951.81988206926553</v>
      </c>
      <c r="E53" s="44">
        <f t="shared" si="14"/>
        <v>3203.3110004315095</v>
      </c>
      <c r="F53" s="458"/>
      <c r="G53" s="44">
        <f t="shared" si="13"/>
        <v>368.84420099696331</v>
      </c>
      <c r="H53" s="45">
        <f t="shared" si="13"/>
        <v>194.89857539796111</v>
      </c>
      <c r="I53" s="40">
        <f t="shared" si="12"/>
        <v>4817.4695999999994</v>
      </c>
      <c r="J53" s="307">
        <v>0</v>
      </c>
    </row>
    <row r="54" spans="1:10" ht="13.5" customHeight="1">
      <c r="A54" s="31" t="s">
        <v>26</v>
      </c>
      <c r="B54" s="46">
        <f>SUM(B33:B53)</f>
        <v>1157.8045302494286</v>
      </c>
      <c r="C54" s="46">
        <f t="shared" ref="C54:I54" si="15">SUM(C33:C53)</f>
        <v>1989.7779092042285</v>
      </c>
      <c r="D54" s="46">
        <f t="shared" si="15"/>
        <v>5797.2599568221976</v>
      </c>
      <c r="E54" s="46">
        <f t="shared" si="15"/>
        <v>3677.9612508471064</v>
      </c>
      <c r="F54" s="46">
        <f t="shared" si="15"/>
        <v>0</v>
      </c>
      <c r="G54" s="46">
        <f t="shared" si="15"/>
        <v>368.84420099696331</v>
      </c>
      <c r="H54" s="47">
        <f t="shared" si="15"/>
        <v>194.89857539796111</v>
      </c>
      <c r="I54" s="48">
        <f t="shared" si="15"/>
        <v>13186.546423517884</v>
      </c>
      <c r="J54" s="307">
        <v>0</v>
      </c>
    </row>
    <row r="55" spans="1:10" ht="13.5" customHeight="1" thickBot="1">
      <c r="A55" s="32" t="s">
        <v>83</v>
      </c>
      <c r="B55" s="49">
        <f>B54/$I54</f>
        <v>8.7801953071238753E-2</v>
      </c>
      <c r="C55" s="49">
        <f t="shared" ref="C55:I55" si="16">C54/$I54</f>
        <v>0.15089454397669341</v>
      </c>
      <c r="D55" s="49">
        <f t="shared" si="16"/>
        <v>0.43963444033252908</v>
      </c>
      <c r="E55" s="49">
        <f t="shared" si="16"/>
        <v>0.27891770390217957</v>
      </c>
      <c r="F55" s="49">
        <f t="shared" si="16"/>
        <v>0</v>
      </c>
      <c r="G55" s="49">
        <f t="shared" si="16"/>
        <v>2.7971251088089195E-2</v>
      </c>
      <c r="H55" s="49">
        <f t="shared" si="16"/>
        <v>1.4780107629270105E-2</v>
      </c>
      <c r="I55" s="50">
        <f t="shared" si="16"/>
        <v>1</v>
      </c>
    </row>
    <row r="56" spans="1:10" ht="15" thickBot="1">
      <c r="A56"/>
      <c r="B56" s="51"/>
      <c r="C56" s="51"/>
      <c r="D56" s="51"/>
      <c r="E56" s="51"/>
      <c r="F56" s="51"/>
      <c r="G56" s="51"/>
      <c r="H56" s="51"/>
      <c r="I56" s="51"/>
    </row>
    <row r="57" spans="1:10" ht="28.5">
      <c r="A57" s="450" t="s">
        <v>48</v>
      </c>
      <c r="B57" s="36" t="s">
        <v>0</v>
      </c>
      <c r="C57" s="36" t="s">
        <v>1</v>
      </c>
      <c r="D57" s="36" t="s">
        <v>2</v>
      </c>
      <c r="E57" s="36" t="s">
        <v>3</v>
      </c>
      <c r="F57" s="36" t="s">
        <v>27</v>
      </c>
      <c r="G57" s="36" t="s">
        <v>4</v>
      </c>
      <c r="H57" s="36" t="s">
        <v>5</v>
      </c>
      <c r="I57" s="37" t="s">
        <v>6</v>
      </c>
    </row>
    <row r="58" spans="1:10" ht="13.5" customHeight="1">
      <c r="A58" s="451" t="s">
        <v>48</v>
      </c>
      <c r="B58" s="387" t="s">
        <v>90</v>
      </c>
      <c r="C58" s="388"/>
      <c r="D58" s="388"/>
      <c r="E58" s="388"/>
      <c r="F58" s="388"/>
      <c r="G58" s="388"/>
      <c r="H58" s="388"/>
      <c r="I58" s="389"/>
    </row>
    <row r="59" spans="1:10" ht="13.5" customHeight="1">
      <c r="A59" s="27" t="s">
        <v>7</v>
      </c>
      <c r="B59" s="393"/>
      <c r="C59" s="399"/>
      <c r="D59" s="399"/>
      <c r="E59" s="394"/>
      <c r="F59" s="38">
        <f>F449+F475+F501+F527+F553</f>
        <v>2</v>
      </c>
      <c r="G59" s="393"/>
      <c r="H59" s="394"/>
      <c r="I59" s="40">
        <f>SUM(B59:H59)</f>
        <v>2</v>
      </c>
      <c r="J59" s="307">
        <v>0</v>
      </c>
    </row>
    <row r="60" spans="1:10" ht="13.5" customHeight="1">
      <c r="A60" s="28" t="s">
        <v>8</v>
      </c>
      <c r="B60" s="395"/>
      <c r="C60" s="400"/>
      <c r="D60" s="400"/>
      <c r="E60" s="396"/>
      <c r="F60" s="41">
        <f t="shared" ref="F60:F79" si="17">F450+F476+F502+F528+F554</f>
        <v>0</v>
      </c>
      <c r="G60" s="395"/>
      <c r="H60" s="396"/>
      <c r="I60" s="43">
        <f t="shared" ref="I60:I79" si="18">SUM(B60:H60)</f>
        <v>0</v>
      </c>
      <c r="J60" s="307">
        <v>0</v>
      </c>
    </row>
    <row r="61" spans="1:10" ht="13.5" customHeight="1">
      <c r="A61" s="29" t="s">
        <v>9</v>
      </c>
      <c r="B61" s="395"/>
      <c r="C61" s="400"/>
      <c r="D61" s="400"/>
      <c r="E61" s="396"/>
      <c r="F61" s="44">
        <f t="shared" si="17"/>
        <v>0</v>
      </c>
      <c r="G61" s="395"/>
      <c r="H61" s="396"/>
      <c r="I61" s="40">
        <f t="shared" si="18"/>
        <v>0</v>
      </c>
      <c r="J61" s="307">
        <v>0</v>
      </c>
    </row>
    <row r="62" spans="1:10" ht="13.5" customHeight="1">
      <c r="A62" s="28" t="s">
        <v>10</v>
      </c>
      <c r="B62" s="395"/>
      <c r="C62" s="400"/>
      <c r="D62" s="400"/>
      <c r="E62" s="396"/>
      <c r="F62" s="41">
        <f t="shared" si="17"/>
        <v>0</v>
      </c>
      <c r="G62" s="395"/>
      <c r="H62" s="396"/>
      <c r="I62" s="43">
        <f t="shared" si="18"/>
        <v>0</v>
      </c>
      <c r="J62" s="307">
        <v>0</v>
      </c>
    </row>
    <row r="63" spans="1:10" ht="13.5" customHeight="1">
      <c r="A63" s="29" t="s">
        <v>11</v>
      </c>
      <c r="B63" s="395"/>
      <c r="C63" s="400"/>
      <c r="D63" s="400"/>
      <c r="E63" s="396"/>
      <c r="F63" s="44">
        <f t="shared" si="17"/>
        <v>0</v>
      </c>
      <c r="G63" s="395"/>
      <c r="H63" s="396"/>
      <c r="I63" s="40">
        <f t="shared" si="18"/>
        <v>0</v>
      </c>
      <c r="J63" s="307">
        <v>0</v>
      </c>
    </row>
    <row r="64" spans="1:10" ht="13.5" customHeight="1">
      <c r="A64" s="28" t="s">
        <v>12</v>
      </c>
      <c r="B64" s="395"/>
      <c r="C64" s="400"/>
      <c r="D64" s="400"/>
      <c r="E64" s="396"/>
      <c r="F64" s="41">
        <f t="shared" si="17"/>
        <v>7963.1815807647572</v>
      </c>
      <c r="G64" s="395"/>
      <c r="H64" s="396"/>
      <c r="I64" s="43">
        <f t="shared" si="18"/>
        <v>7963.1815807647572</v>
      </c>
      <c r="J64" s="307">
        <v>0</v>
      </c>
    </row>
    <row r="65" spans="1:10" ht="13.5" customHeight="1">
      <c r="A65" s="29" t="s">
        <v>13</v>
      </c>
      <c r="B65" s="395"/>
      <c r="C65" s="400"/>
      <c r="D65" s="400"/>
      <c r="E65" s="396"/>
      <c r="F65" s="44">
        <f t="shared" si="17"/>
        <v>903</v>
      </c>
      <c r="G65" s="395"/>
      <c r="H65" s="396"/>
      <c r="I65" s="40">
        <f t="shared" si="18"/>
        <v>903</v>
      </c>
      <c r="J65" s="307">
        <v>0</v>
      </c>
    </row>
    <row r="66" spans="1:10" ht="13.5" customHeight="1">
      <c r="A66" s="28" t="s">
        <v>14</v>
      </c>
      <c r="B66" s="395"/>
      <c r="C66" s="400"/>
      <c r="D66" s="400"/>
      <c r="E66" s="396"/>
      <c r="F66" s="41">
        <f t="shared" si="17"/>
        <v>7986.3009974656579</v>
      </c>
      <c r="G66" s="395"/>
      <c r="H66" s="396"/>
      <c r="I66" s="43">
        <f t="shared" si="18"/>
        <v>7986.3009974656579</v>
      </c>
      <c r="J66" s="307">
        <v>0</v>
      </c>
    </row>
    <row r="67" spans="1:10" ht="13.5" customHeight="1">
      <c r="A67" s="29" t="s">
        <v>15</v>
      </c>
      <c r="B67" s="395"/>
      <c r="C67" s="400"/>
      <c r="D67" s="400"/>
      <c r="E67" s="396"/>
      <c r="F67" s="44">
        <f t="shared" si="17"/>
        <v>0</v>
      </c>
      <c r="G67" s="395"/>
      <c r="H67" s="396"/>
      <c r="I67" s="40">
        <f t="shared" si="18"/>
        <v>0</v>
      </c>
      <c r="J67" s="307">
        <v>0</v>
      </c>
    </row>
    <row r="68" spans="1:10" ht="13.5" customHeight="1">
      <c r="A68" s="28" t="s">
        <v>16</v>
      </c>
      <c r="B68" s="395"/>
      <c r="C68" s="400"/>
      <c r="D68" s="400"/>
      <c r="E68" s="396"/>
      <c r="F68" s="41">
        <f t="shared" si="17"/>
        <v>0</v>
      </c>
      <c r="G68" s="395"/>
      <c r="H68" s="396"/>
      <c r="I68" s="43">
        <f t="shared" si="18"/>
        <v>0</v>
      </c>
      <c r="J68" s="307">
        <v>0</v>
      </c>
    </row>
    <row r="69" spans="1:10" ht="13.5" customHeight="1">
      <c r="A69" s="29" t="s">
        <v>17</v>
      </c>
      <c r="B69" s="395"/>
      <c r="C69" s="400"/>
      <c r="D69" s="400"/>
      <c r="E69" s="396"/>
      <c r="F69" s="44">
        <f t="shared" si="17"/>
        <v>24.006185778099063</v>
      </c>
      <c r="G69" s="395"/>
      <c r="H69" s="396"/>
      <c r="I69" s="40">
        <f t="shared" si="18"/>
        <v>24.006185778099063</v>
      </c>
      <c r="J69" s="307">
        <v>0</v>
      </c>
    </row>
    <row r="70" spans="1:10" ht="13.5" customHeight="1">
      <c r="A70" s="28" t="s">
        <v>18</v>
      </c>
      <c r="B70" s="395"/>
      <c r="C70" s="400"/>
      <c r="D70" s="400"/>
      <c r="E70" s="396"/>
      <c r="F70" s="41">
        <f t="shared" si="17"/>
        <v>0</v>
      </c>
      <c r="G70" s="395"/>
      <c r="H70" s="396"/>
      <c r="I70" s="43">
        <f t="shared" si="18"/>
        <v>0</v>
      </c>
      <c r="J70" s="307">
        <v>0</v>
      </c>
    </row>
    <row r="71" spans="1:10" ht="13.5" customHeight="1">
      <c r="A71" s="29" t="s">
        <v>139</v>
      </c>
      <c r="B71" s="395"/>
      <c r="C71" s="400"/>
      <c r="D71" s="400"/>
      <c r="E71" s="396"/>
      <c r="F71" s="44">
        <f t="shared" si="17"/>
        <v>0</v>
      </c>
      <c r="G71" s="395"/>
      <c r="H71" s="396"/>
      <c r="I71" s="40">
        <f t="shared" si="18"/>
        <v>0</v>
      </c>
      <c r="J71" s="307">
        <v>0</v>
      </c>
    </row>
    <row r="72" spans="1:10" ht="13.5" customHeight="1">
      <c r="A72" s="28" t="s">
        <v>19</v>
      </c>
      <c r="B72" s="395"/>
      <c r="C72" s="400"/>
      <c r="D72" s="400"/>
      <c r="E72" s="396"/>
      <c r="F72" s="41">
        <f t="shared" si="17"/>
        <v>0</v>
      </c>
      <c r="G72" s="395"/>
      <c r="H72" s="396"/>
      <c r="I72" s="43">
        <f t="shared" si="18"/>
        <v>0</v>
      </c>
      <c r="J72" s="307">
        <v>0</v>
      </c>
    </row>
    <row r="73" spans="1:10" ht="13.5" customHeight="1">
      <c r="A73" s="29" t="s">
        <v>20</v>
      </c>
      <c r="B73" s="395"/>
      <c r="C73" s="400"/>
      <c r="D73" s="400"/>
      <c r="E73" s="396"/>
      <c r="F73" s="52">
        <f t="shared" si="17"/>
        <v>0</v>
      </c>
      <c r="G73" s="395"/>
      <c r="H73" s="396"/>
      <c r="I73" s="40">
        <f t="shared" si="18"/>
        <v>0</v>
      </c>
      <c r="J73" s="307">
        <v>0</v>
      </c>
    </row>
    <row r="74" spans="1:10" ht="13.5" customHeight="1">
      <c r="A74" s="28" t="s">
        <v>21</v>
      </c>
      <c r="B74" s="395"/>
      <c r="C74" s="400"/>
      <c r="D74" s="400"/>
      <c r="E74" s="396"/>
      <c r="F74" s="41">
        <f t="shared" si="17"/>
        <v>0</v>
      </c>
      <c r="G74" s="395"/>
      <c r="H74" s="396"/>
      <c r="I74" s="43">
        <f t="shared" si="18"/>
        <v>0</v>
      </c>
      <c r="J74" s="307">
        <v>0</v>
      </c>
    </row>
    <row r="75" spans="1:10" ht="13.5" customHeight="1">
      <c r="A75" s="30" t="s">
        <v>56</v>
      </c>
      <c r="B75" s="395"/>
      <c r="C75" s="400"/>
      <c r="D75" s="400"/>
      <c r="E75" s="396"/>
      <c r="F75" s="44">
        <f t="shared" si="17"/>
        <v>0</v>
      </c>
      <c r="G75" s="395"/>
      <c r="H75" s="396"/>
      <c r="I75" s="40">
        <f t="shared" si="18"/>
        <v>0</v>
      </c>
      <c r="J75" s="307">
        <v>0</v>
      </c>
    </row>
    <row r="76" spans="1:10" ht="13.5" customHeight="1">
      <c r="A76" s="28" t="s">
        <v>22</v>
      </c>
      <c r="B76" s="395"/>
      <c r="C76" s="400"/>
      <c r="D76" s="400"/>
      <c r="E76" s="396"/>
      <c r="F76" s="41">
        <f t="shared" si="17"/>
        <v>20</v>
      </c>
      <c r="G76" s="395"/>
      <c r="H76" s="396"/>
      <c r="I76" s="43">
        <f t="shared" si="18"/>
        <v>20</v>
      </c>
      <c r="J76" s="307">
        <v>0</v>
      </c>
    </row>
    <row r="77" spans="1:10" ht="13.5" customHeight="1">
      <c r="A77" s="30" t="s">
        <v>23</v>
      </c>
      <c r="B77" s="395"/>
      <c r="C77" s="400"/>
      <c r="D77" s="400"/>
      <c r="E77" s="396"/>
      <c r="F77" s="44">
        <f t="shared" si="17"/>
        <v>0</v>
      </c>
      <c r="G77" s="395"/>
      <c r="H77" s="396"/>
      <c r="I77" s="40">
        <f t="shared" si="18"/>
        <v>0</v>
      </c>
      <c r="J77" s="307">
        <v>0</v>
      </c>
    </row>
    <row r="78" spans="1:10" ht="13.5" customHeight="1">
      <c r="A78" s="28" t="s">
        <v>24</v>
      </c>
      <c r="B78" s="395"/>
      <c r="C78" s="400"/>
      <c r="D78" s="400"/>
      <c r="E78" s="396"/>
      <c r="F78" s="41">
        <f t="shared" si="17"/>
        <v>0</v>
      </c>
      <c r="G78" s="395"/>
      <c r="H78" s="396"/>
      <c r="I78" s="43">
        <f t="shared" si="18"/>
        <v>0</v>
      </c>
      <c r="J78" s="307">
        <v>0</v>
      </c>
    </row>
    <row r="79" spans="1:10" ht="13.5" customHeight="1" thickBot="1">
      <c r="A79" s="30" t="s">
        <v>25</v>
      </c>
      <c r="B79" s="397"/>
      <c r="C79" s="401"/>
      <c r="D79" s="401"/>
      <c r="E79" s="398"/>
      <c r="F79" s="44">
        <f t="shared" si="17"/>
        <v>1585.7603999999999</v>
      </c>
      <c r="G79" s="397"/>
      <c r="H79" s="398"/>
      <c r="I79" s="40">
        <f t="shared" si="18"/>
        <v>1585.7603999999999</v>
      </c>
      <c r="J79" s="307">
        <v>0</v>
      </c>
    </row>
    <row r="80" spans="1:10" ht="13.5" customHeight="1">
      <c r="A80" s="31" t="s">
        <v>26</v>
      </c>
      <c r="B80" s="46">
        <f>SUM(B59:B79)</f>
        <v>0</v>
      </c>
      <c r="C80" s="46">
        <f t="shared" ref="C80:I80" si="19">SUM(C59:C79)</f>
        <v>0</v>
      </c>
      <c r="D80" s="46">
        <f t="shared" si="19"/>
        <v>0</v>
      </c>
      <c r="E80" s="46">
        <f t="shared" si="19"/>
        <v>0</v>
      </c>
      <c r="F80" s="46">
        <f t="shared" si="19"/>
        <v>18484.249164008517</v>
      </c>
      <c r="G80" s="46">
        <f t="shared" si="19"/>
        <v>0</v>
      </c>
      <c r="H80" s="47">
        <f t="shared" si="19"/>
        <v>0</v>
      </c>
      <c r="I80" s="46">
        <f t="shared" si="19"/>
        <v>18484.249164008517</v>
      </c>
      <c r="J80" s="307">
        <v>0</v>
      </c>
    </row>
    <row r="81" spans="1:10" ht="15" thickBot="1">
      <c r="A81" s="32" t="s">
        <v>83</v>
      </c>
      <c r="B81" s="49">
        <f>B80/$I80</f>
        <v>0</v>
      </c>
      <c r="C81" s="49">
        <f t="shared" ref="C81:I81" si="20">C80/$I80</f>
        <v>0</v>
      </c>
      <c r="D81" s="49">
        <f t="shared" si="20"/>
        <v>0</v>
      </c>
      <c r="E81" s="49">
        <f t="shared" si="20"/>
        <v>0</v>
      </c>
      <c r="F81" s="49">
        <f t="shared" si="20"/>
        <v>1</v>
      </c>
      <c r="G81" s="49">
        <f t="shared" si="20"/>
        <v>0</v>
      </c>
      <c r="H81" s="49">
        <f t="shared" si="20"/>
        <v>0</v>
      </c>
      <c r="I81" s="50">
        <f t="shared" si="20"/>
        <v>1</v>
      </c>
    </row>
    <row r="82" spans="1:10" ht="15" thickBot="1">
      <c r="A82" s="33"/>
      <c r="B82" s="33"/>
      <c r="C82" s="33"/>
      <c r="D82" s="33"/>
      <c r="E82" s="33"/>
      <c r="F82" s="295">
        <f>+F80-F470-F496-F522-F548-F574</f>
        <v>3.5242919693700969E-12</v>
      </c>
      <c r="G82" s="295"/>
      <c r="H82" s="295"/>
      <c r="I82" s="295">
        <f>+I80-I470-I496-I522-I548-I574</f>
        <v>3.5242919693700969E-12</v>
      </c>
    </row>
    <row r="83" spans="1:10" ht="28.5">
      <c r="A83" s="452" t="s">
        <v>50</v>
      </c>
      <c r="B83" s="36" t="s">
        <v>0</v>
      </c>
      <c r="C83" s="36" t="s">
        <v>1</v>
      </c>
      <c r="D83" s="36" t="s">
        <v>2</v>
      </c>
      <c r="E83" s="36" t="s">
        <v>3</v>
      </c>
      <c r="F83" s="36" t="s">
        <v>27</v>
      </c>
      <c r="G83" s="36" t="s">
        <v>4</v>
      </c>
      <c r="H83" s="36" t="s">
        <v>5</v>
      </c>
      <c r="I83" s="37" t="s">
        <v>6</v>
      </c>
    </row>
    <row r="84" spans="1:10" ht="15">
      <c r="A84" s="464"/>
      <c r="B84" s="387" t="s">
        <v>90</v>
      </c>
      <c r="C84" s="388"/>
      <c r="D84" s="388"/>
      <c r="E84" s="388"/>
      <c r="F84" s="388"/>
      <c r="G84" s="388"/>
      <c r="H84" s="388"/>
      <c r="I84" s="389"/>
    </row>
    <row r="85" spans="1:10" ht="15">
      <c r="A85" s="27" t="s">
        <v>7</v>
      </c>
      <c r="B85" s="38">
        <f>B579+B605+B631</f>
        <v>101.82651615916419</v>
      </c>
      <c r="C85" s="38">
        <f t="shared" ref="C85:H85" si="21">C579+C605+C631</f>
        <v>0</v>
      </c>
      <c r="D85" s="38">
        <f t="shared" si="21"/>
        <v>11.173483840835811</v>
      </c>
      <c r="E85" s="38">
        <f t="shared" si="21"/>
        <v>0</v>
      </c>
      <c r="F85" s="38">
        <f t="shared" si="21"/>
        <v>0</v>
      </c>
      <c r="G85" s="38">
        <f t="shared" si="21"/>
        <v>0</v>
      </c>
      <c r="H85" s="39">
        <f t="shared" si="21"/>
        <v>0</v>
      </c>
      <c r="I85" s="40">
        <f>SUM(B85:H85)</f>
        <v>113</v>
      </c>
      <c r="J85" s="307">
        <v>0</v>
      </c>
    </row>
    <row r="86" spans="1:10" ht="15">
      <c r="A86" s="28" t="s">
        <v>8</v>
      </c>
      <c r="B86" s="41">
        <f t="shared" ref="B86:H101" si="22">B580+B606+B632</f>
        <v>22.273708308158199</v>
      </c>
      <c r="C86" s="41">
        <f t="shared" si="22"/>
        <v>0</v>
      </c>
      <c r="D86" s="41">
        <f t="shared" si="22"/>
        <v>3.7262916918418001</v>
      </c>
      <c r="E86" s="41">
        <f t="shared" si="22"/>
        <v>0</v>
      </c>
      <c r="F86" s="41">
        <f t="shared" si="22"/>
        <v>0</v>
      </c>
      <c r="G86" s="41">
        <f t="shared" si="22"/>
        <v>0</v>
      </c>
      <c r="H86" s="42">
        <f t="shared" si="22"/>
        <v>0</v>
      </c>
      <c r="I86" s="43">
        <f t="shared" ref="I86:I105" si="23">SUM(B86:H86)</f>
        <v>26</v>
      </c>
      <c r="J86" s="307">
        <v>0</v>
      </c>
    </row>
    <row r="87" spans="1:10" ht="15">
      <c r="A87" s="29" t="s">
        <v>9</v>
      </c>
      <c r="B87" s="44">
        <f t="shared" si="22"/>
        <v>297.11653787984028</v>
      </c>
      <c r="C87" s="44">
        <f t="shared" si="22"/>
        <v>0</v>
      </c>
      <c r="D87" s="44">
        <f t="shared" si="22"/>
        <v>21.883462120159738</v>
      </c>
      <c r="E87" s="44">
        <f t="shared" si="22"/>
        <v>0</v>
      </c>
      <c r="F87" s="44">
        <f t="shared" si="22"/>
        <v>0</v>
      </c>
      <c r="G87" s="44">
        <f t="shared" si="22"/>
        <v>0</v>
      </c>
      <c r="H87" s="45">
        <f t="shared" si="22"/>
        <v>0</v>
      </c>
      <c r="I87" s="40">
        <f t="shared" si="23"/>
        <v>319</v>
      </c>
      <c r="J87" s="307">
        <v>0</v>
      </c>
    </row>
    <row r="88" spans="1:10" ht="15">
      <c r="A88" s="28" t="s">
        <v>10</v>
      </c>
      <c r="B88" s="41">
        <f t="shared" si="22"/>
        <v>592.70729497396223</v>
      </c>
      <c r="C88" s="41">
        <f t="shared" si="22"/>
        <v>0</v>
      </c>
      <c r="D88" s="41">
        <f t="shared" si="22"/>
        <v>37.292705026037659</v>
      </c>
      <c r="E88" s="41">
        <f t="shared" si="22"/>
        <v>0</v>
      </c>
      <c r="F88" s="41">
        <f t="shared" si="22"/>
        <v>0</v>
      </c>
      <c r="G88" s="41">
        <f t="shared" si="22"/>
        <v>0</v>
      </c>
      <c r="H88" s="42">
        <f t="shared" si="22"/>
        <v>0</v>
      </c>
      <c r="I88" s="43">
        <f t="shared" si="23"/>
        <v>629.99999999999989</v>
      </c>
      <c r="J88" s="307">
        <v>0</v>
      </c>
    </row>
    <row r="89" spans="1:10" ht="15">
      <c r="A89" s="29" t="s">
        <v>11</v>
      </c>
      <c r="B89" s="44">
        <f t="shared" si="22"/>
        <v>0</v>
      </c>
      <c r="C89" s="44">
        <f t="shared" si="22"/>
        <v>0</v>
      </c>
      <c r="D89" s="44">
        <f t="shared" si="22"/>
        <v>0</v>
      </c>
      <c r="E89" s="44">
        <f t="shared" si="22"/>
        <v>0</v>
      </c>
      <c r="F89" s="44">
        <f t="shared" si="22"/>
        <v>0</v>
      </c>
      <c r="G89" s="44">
        <f t="shared" si="22"/>
        <v>0</v>
      </c>
      <c r="H89" s="45">
        <f t="shared" si="22"/>
        <v>0</v>
      </c>
      <c r="I89" s="40">
        <f t="shared" si="23"/>
        <v>0</v>
      </c>
      <c r="J89" s="307">
        <v>0</v>
      </c>
    </row>
    <row r="90" spans="1:10" ht="15">
      <c r="A90" s="28" t="s">
        <v>12</v>
      </c>
      <c r="B90" s="41">
        <f t="shared" si="22"/>
        <v>0</v>
      </c>
      <c r="C90" s="41">
        <f t="shared" si="22"/>
        <v>0</v>
      </c>
      <c r="D90" s="41">
        <f t="shared" si="22"/>
        <v>5.2353680585205301E-2</v>
      </c>
      <c r="E90" s="41">
        <f t="shared" si="22"/>
        <v>7.2679639662046238</v>
      </c>
      <c r="F90" s="41">
        <f t="shared" si="22"/>
        <v>0</v>
      </c>
      <c r="G90" s="41">
        <f t="shared" si="22"/>
        <v>0</v>
      </c>
      <c r="H90" s="42">
        <f t="shared" si="22"/>
        <v>0</v>
      </c>
      <c r="I90" s="43">
        <f t="shared" si="23"/>
        <v>7.320317646789829</v>
      </c>
      <c r="J90" s="307">
        <v>0</v>
      </c>
    </row>
    <row r="91" spans="1:10" ht="15">
      <c r="A91" s="29" t="s">
        <v>13</v>
      </c>
      <c r="B91" s="44">
        <f t="shared" si="22"/>
        <v>0</v>
      </c>
      <c r="C91" s="44">
        <f t="shared" si="22"/>
        <v>0</v>
      </c>
      <c r="D91" s="44">
        <f t="shared" si="22"/>
        <v>0</v>
      </c>
      <c r="E91" s="44">
        <f t="shared" si="22"/>
        <v>71</v>
      </c>
      <c r="F91" s="44">
        <f t="shared" si="22"/>
        <v>0</v>
      </c>
      <c r="G91" s="44">
        <f t="shared" si="22"/>
        <v>0</v>
      </c>
      <c r="H91" s="45">
        <f t="shared" si="22"/>
        <v>0</v>
      </c>
      <c r="I91" s="40">
        <f t="shared" si="23"/>
        <v>71</v>
      </c>
      <c r="J91" s="307">
        <v>0</v>
      </c>
    </row>
    <row r="92" spans="1:10" ht="15">
      <c r="A92" s="28" t="s">
        <v>14</v>
      </c>
      <c r="B92" s="41">
        <f t="shared" si="22"/>
        <v>0</v>
      </c>
      <c r="C92" s="41">
        <f t="shared" si="22"/>
        <v>0.31059035749101188</v>
      </c>
      <c r="D92" s="41">
        <f t="shared" si="22"/>
        <v>0.11886105737135699</v>
      </c>
      <c r="E92" s="41">
        <f t="shared" si="22"/>
        <v>70.521567533769641</v>
      </c>
      <c r="F92" s="41">
        <f t="shared" si="22"/>
        <v>595.34212981772282</v>
      </c>
      <c r="G92" s="41">
        <f t="shared" si="22"/>
        <v>0</v>
      </c>
      <c r="H92" s="42">
        <f t="shared" si="22"/>
        <v>0</v>
      </c>
      <c r="I92" s="43">
        <f t="shared" si="23"/>
        <v>666.29314876635488</v>
      </c>
      <c r="J92" s="307">
        <v>0</v>
      </c>
    </row>
    <row r="93" spans="1:10" ht="15">
      <c r="A93" s="29" t="s">
        <v>15</v>
      </c>
      <c r="B93" s="44">
        <f t="shared" si="22"/>
        <v>6578.3155134934241</v>
      </c>
      <c r="C93" s="44">
        <f t="shared" si="22"/>
        <v>8.5628566191537558</v>
      </c>
      <c r="D93" s="44">
        <f t="shared" si="22"/>
        <v>483.78562988742283</v>
      </c>
      <c r="E93" s="44">
        <f t="shared" si="22"/>
        <v>0</v>
      </c>
      <c r="F93" s="44">
        <f t="shared" si="22"/>
        <v>0</v>
      </c>
      <c r="G93" s="44">
        <f t="shared" si="22"/>
        <v>0</v>
      </c>
      <c r="H93" s="45">
        <f t="shared" si="22"/>
        <v>0</v>
      </c>
      <c r="I93" s="40">
        <f t="shared" si="23"/>
        <v>7070.6640000000007</v>
      </c>
      <c r="J93" s="307">
        <v>0</v>
      </c>
    </row>
    <row r="94" spans="1:10" ht="15">
      <c r="A94" s="28" t="s">
        <v>16</v>
      </c>
      <c r="B94" s="41">
        <f t="shared" si="22"/>
        <v>1764.1118529176999</v>
      </c>
      <c r="C94" s="41">
        <f t="shared" si="22"/>
        <v>88.513804483146956</v>
      </c>
      <c r="D94" s="41">
        <f t="shared" si="22"/>
        <v>101.2793942622524</v>
      </c>
      <c r="E94" s="41">
        <f t="shared" si="22"/>
        <v>42.10704833689983</v>
      </c>
      <c r="F94" s="41">
        <f>F588+F614+F640</f>
        <v>0</v>
      </c>
      <c r="G94" s="41">
        <f t="shared" si="22"/>
        <v>0</v>
      </c>
      <c r="H94" s="42">
        <f t="shared" si="22"/>
        <v>0</v>
      </c>
      <c r="I94" s="43">
        <f t="shared" si="23"/>
        <v>1996.0120999999992</v>
      </c>
      <c r="J94" s="307">
        <v>0</v>
      </c>
    </row>
    <row r="95" spans="1:10" ht="15">
      <c r="A95" s="29" t="s">
        <v>17</v>
      </c>
      <c r="B95" s="44">
        <f t="shared" si="22"/>
        <v>383.43600737579391</v>
      </c>
      <c r="C95" s="44">
        <f t="shared" si="22"/>
        <v>1.8757954902126666</v>
      </c>
      <c r="D95" s="44">
        <f t="shared" si="22"/>
        <v>46.584759090294192</v>
      </c>
      <c r="E95" s="44">
        <f t="shared" si="22"/>
        <v>6.103438043699235</v>
      </c>
      <c r="F95" s="44">
        <f t="shared" si="22"/>
        <v>0</v>
      </c>
      <c r="G95" s="44">
        <f t="shared" si="22"/>
        <v>0</v>
      </c>
      <c r="H95" s="45">
        <f t="shared" si="22"/>
        <v>0</v>
      </c>
      <c r="I95" s="40">
        <f t="shared" si="23"/>
        <v>438</v>
      </c>
      <c r="J95" s="307">
        <v>0</v>
      </c>
    </row>
    <row r="96" spans="1:10" ht="15">
      <c r="A96" s="28" t="s">
        <v>18</v>
      </c>
      <c r="B96" s="41">
        <f t="shared" si="22"/>
        <v>0</v>
      </c>
      <c r="C96" s="41">
        <f t="shared" si="22"/>
        <v>0</v>
      </c>
      <c r="D96" s="41">
        <f t="shared" si="22"/>
        <v>0</v>
      </c>
      <c r="E96" s="41">
        <f t="shared" si="22"/>
        <v>0</v>
      </c>
      <c r="F96" s="41">
        <f t="shared" si="22"/>
        <v>0</v>
      </c>
      <c r="G96" s="41">
        <f t="shared" si="22"/>
        <v>0</v>
      </c>
      <c r="H96" s="42">
        <f t="shared" si="22"/>
        <v>0</v>
      </c>
      <c r="I96" s="43">
        <f t="shared" si="23"/>
        <v>0</v>
      </c>
      <c r="J96" s="307">
        <v>0</v>
      </c>
    </row>
    <row r="97" spans="1:10" ht="15">
      <c r="A97" s="29" t="s">
        <v>139</v>
      </c>
      <c r="B97" s="44">
        <f t="shared" si="22"/>
        <v>1606.1883526240065</v>
      </c>
      <c r="C97" s="44">
        <f t="shared" si="22"/>
        <v>183.1389274246533</v>
      </c>
      <c r="D97" s="44">
        <f t="shared" si="22"/>
        <v>175.80487544913422</v>
      </c>
      <c r="E97" s="44">
        <f t="shared" si="22"/>
        <v>28.124892993496939</v>
      </c>
      <c r="F97" s="44">
        <f t="shared" si="22"/>
        <v>0</v>
      </c>
      <c r="G97" s="44">
        <f t="shared" si="22"/>
        <v>0</v>
      </c>
      <c r="H97" s="45">
        <f t="shared" si="22"/>
        <v>0</v>
      </c>
      <c r="I97" s="40">
        <f t="shared" si="23"/>
        <v>1993.257048491291</v>
      </c>
      <c r="J97" s="307">
        <v>0</v>
      </c>
    </row>
    <row r="98" spans="1:10" ht="15">
      <c r="A98" s="28" t="s">
        <v>19</v>
      </c>
      <c r="B98" s="41">
        <f t="shared" si="22"/>
        <v>0</v>
      </c>
      <c r="C98" s="41">
        <f t="shared" si="22"/>
        <v>0</v>
      </c>
      <c r="D98" s="41">
        <f t="shared" si="22"/>
        <v>0</v>
      </c>
      <c r="E98" s="41">
        <f t="shared" si="22"/>
        <v>0</v>
      </c>
      <c r="F98" s="41">
        <f t="shared" si="22"/>
        <v>0</v>
      </c>
      <c r="G98" s="41">
        <f t="shared" si="22"/>
        <v>0</v>
      </c>
      <c r="H98" s="42">
        <f t="shared" si="22"/>
        <v>0</v>
      </c>
      <c r="I98" s="43">
        <f t="shared" si="23"/>
        <v>0</v>
      </c>
      <c r="J98" s="307">
        <v>0</v>
      </c>
    </row>
    <row r="99" spans="1:10" ht="15">
      <c r="A99" s="29" t="s">
        <v>20</v>
      </c>
      <c r="B99" s="44">
        <f t="shared" si="22"/>
        <v>0</v>
      </c>
      <c r="C99" s="44">
        <f t="shared" si="22"/>
        <v>0</v>
      </c>
      <c r="D99" s="44">
        <f t="shared" si="22"/>
        <v>0</v>
      </c>
      <c r="E99" s="44">
        <f t="shared" si="22"/>
        <v>0</v>
      </c>
      <c r="F99" s="44">
        <f t="shared" si="22"/>
        <v>0</v>
      </c>
      <c r="G99" s="44">
        <f t="shared" si="22"/>
        <v>0</v>
      </c>
      <c r="H99" s="45">
        <f t="shared" si="22"/>
        <v>0</v>
      </c>
      <c r="I99" s="40">
        <f t="shared" si="23"/>
        <v>0</v>
      </c>
      <c r="J99" s="307">
        <v>0</v>
      </c>
    </row>
    <row r="100" spans="1:10" ht="15">
      <c r="A100" s="28" t="s">
        <v>21</v>
      </c>
      <c r="B100" s="41">
        <f t="shared" si="22"/>
        <v>37.310639024326171</v>
      </c>
      <c r="C100" s="41">
        <f t="shared" si="22"/>
        <v>0</v>
      </c>
      <c r="D100" s="41">
        <f t="shared" si="22"/>
        <v>0.68936097567382437</v>
      </c>
      <c r="E100" s="41">
        <f t="shared" si="22"/>
        <v>0</v>
      </c>
      <c r="F100" s="41">
        <f t="shared" si="22"/>
        <v>0</v>
      </c>
      <c r="G100" s="41">
        <f t="shared" si="22"/>
        <v>0</v>
      </c>
      <c r="H100" s="42">
        <f t="shared" si="22"/>
        <v>0</v>
      </c>
      <c r="I100" s="43">
        <f t="shared" si="23"/>
        <v>37.999999999999993</v>
      </c>
      <c r="J100" s="307">
        <v>0</v>
      </c>
    </row>
    <row r="101" spans="1:10" ht="15">
      <c r="A101" s="30" t="s">
        <v>56</v>
      </c>
      <c r="B101" s="44">
        <f t="shared" si="22"/>
        <v>4499.1804192852924</v>
      </c>
      <c r="C101" s="44">
        <f t="shared" si="22"/>
        <v>8.2194036172324907</v>
      </c>
      <c r="D101" s="44">
        <f t="shared" si="22"/>
        <v>564.60017709747513</v>
      </c>
      <c r="E101" s="44">
        <f t="shared" si="22"/>
        <v>0</v>
      </c>
      <c r="F101" s="44">
        <f t="shared" si="22"/>
        <v>0</v>
      </c>
      <c r="G101" s="44">
        <f t="shared" si="22"/>
        <v>0</v>
      </c>
      <c r="H101" s="45">
        <f t="shared" si="22"/>
        <v>0</v>
      </c>
      <c r="I101" s="40">
        <f t="shared" si="23"/>
        <v>5072</v>
      </c>
      <c r="J101" s="307">
        <v>0</v>
      </c>
    </row>
    <row r="102" spans="1:10" ht="15">
      <c r="A102" s="28" t="s">
        <v>22</v>
      </c>
      <c r="B102" s="41">
        <f t="shared" ref="B102:H105" si="24">B596+B622+B648</f>
        <v>148.55448283639009</v>
      </c>
      <c r="C102" s="41">
        <f t="shared" si="24"/>
        <v>0</v>
      </c>
      <c r="D102" s="41">
        <f t="shared" si="24"/>
        <v>11.172867094168971</v>
      </c>
      <c r="E102" s="41">
        <f t="shared" si="24"/>
        <v>0</v>
      </c>
      <c r="F102" s="41">
        <f t="shared" si="24"/>
        <v>0.62647517631508298</v>
      </c>
      <c r="G102" s="41">
        <f t="shared" si="24"/>
        <v>0</v>
      </c>
      <c r="H102" s="42">
        <f t="shared" si="24"/>
        <v>0</v>
      </c>
      <c r="I102" s="43">
        <f t="shared" si="23"/>
        <v>160.35382510687415</v>
      </c>
      <c r="J102" s="307">
        <v>0</v>
      </c>
    </row>
    <row r="103" spans="1:10" ht="15">
      <c r="A103" s="30" t="s">
        <v>23</v>
      </c>
      <c r="B103" s="44">
        <f t="shared" si="24"/>
        <v>155.34202213214442</v>
      </c>
      <c r="C103" s="44">
        <f t="shared" si="24"/>
        <v>0</v>
      </c>
      <c r="D103" s="44">
        <f t="shared" si="24"/>
        <v>104.04031621695634</v>
      </c>
      <c r="E103" s="44">
        <f t="shared" si="24"/>
        <v>0</v>
      </c>
      <c r="F103" s="44">
        <f t="shared" si="24"/>
        <v>0</v>
      </c>
      <c r="G103" s="44">
        <f t="shared" si="24"/>
        <v>0</v>
      </c>
      <c r="H103" s="45">
        <f t="shared" si="24"/>
        <v>0</v>
      </c>
      <c r="I103" s="40">
        <f t="shared" si="23"/>
        <v>259.38233834910079</v>
      </c>
      <c r="J103" s="307">
        <v>0</v>
      </c>
    </row>
    <row r="104" spans="1:10" ht="15">
      <c r="A104" s="28" t="s">
        <v>24</v>
      </c>
      <c r="B104" s="41">
        <f t="shared" si="24"/>
        <v>636.47733187076994</v>
      </c>
      <c r="C104" s="41">
        <f t="shared" si="24"/>
        <v>2.1905292492301136</v>
      </c>
      <c r="D104" s="41">
        <f t="shared" si="24"/>
        <v>66.568538880000006</v>
      </c>
      <c r="E104" s="41">
        <f t="shared" si="24"/>
        <v>0</v>
      </c>
      <c r="F104" s="41">
        <f t="shared" si="24"/>
        <v>0</v>
      </c>
      <c r="G104" s="41">
        <f t="shared" si="24"/>
        <v>0</v>
      </c>
      <c r="H104" s="42">
        <f t="shared" si="24"/>
        <v>0</v>
      </c>
      <c r="I104" s="43">
        <f t="shared" si="23"/>
        <v>705.23640000000012</v>
      </c>
      <c r="J104" s="307">
        <v>0</v>
      </c>
    </row>
    <row r="105" spans="1:10" ht="15.75" thickBot="1">
      <c r="A105" s="30" t="s">
        <v>25</v>
      </c>
      <c r="B105" s="44">
        <f t="shared" si="24"/>
        <v>2038.3348854066003</v>
      </c>
      <c r="C105" s="44">
        <f t="shared" si="24"/>
        <v>0.14195291650852096</v>
      </c>
      <c r="D105" s="44">
        <f t="shared" si="24"/>
        <v>3200.8545473622412</v>
      </c>
      <c r="E105" s="44">
        <f t="shared" si="24"/>
        <v>2315.3401213018883</v>
      </c>
      <c r="F105" s="44">
        <f t="shared" si="24"/>
        <v>0</v>
      </c>
      <c r="G105" s="44">
        <f t="shared" si="24"/>
        <v>1923.2195235547745</v>
      </c>
      <c r="H105" s="45">
        <f t="shared" si="24"/>
        <v>1.2293694579869732</v>
      </c>
      <c r="I105" s="40">
        <f t="shared" si="23"/>
        <v>9479.1204000000016</v>
      </c>
      <c r="J105" s="307">
        <v>0</v>
      </c>
    </row>
    <row r="106" spans="1:10" ht="15">
      <c r="A106" s="31" t="s">
        <v>26</v>
      </c>
      <c r="B106" s="46">
        <f>SUM(B85:B105)</f>
        <v>18861.175564287572</v>
      </c>
      <c r="C106" s="46">
        <f t="shared" ref="C106:I106" si="25">SUM(C85:C105)</f>
        <v>292.95386015762881</v>
      </c>
      <c r="D106" s="46">
        <f t="shared" si="25"/>
        <v>4829.627623732451</v>
      </c>
      <c r="E106" s="46">
        <f t="shared" si="25"/>
        <v>2540.4650321759586</v>
      </c>
      <c r="F106" s="46">
        <f t="shared" si="25"/>
        <v>595.96860499403795</v>
      </c>
      <c r="G106" s="46">
        <f t="shared" si="25"/>
        <v>1923.2195235547745</v>
      </c>
      <c r="H106" s="47">
        <f t="shared" si="25"/>
        <v>1.2293694579869732</v>
      </c>
      <c r="I106" s="48">
        <f t="shared" si="25"/>
        <v>29044.639578360417</v>
      </c>
      <c r="J106" s="307">
        <v>0</v>
      </c>
    </row>
    <row r="107" spans="1:10" ht="13.5" customHeight="1" thickBot="1">
      <c r="A107" s="32" t="s">
        <v>83</v>
      </c>
      <c r="B107" s="49">
        <f>B106/$I106</f>
        <v>0.64938576749769727</v>
      </c>
      <c r="C107" s="49">
        <f t="shared" ref="C107:I107" si="26">C106/$I106</f>
        <v>1.0086331399198798E-2</v>
      </c>
      <c r="D107" s="49">
        <f t="shared" si="26"/>
        <v>0.16628292496804623</v>
      </c>
      <c r="E107" s="49">
        <f t="shared" si="26"/>
        <v>8.7467603972910757E-2</v>
      </c>
      <c r="F107" s="49">
        <f t="shared" si="26"/>
        <v>2.0519056653678078E-2</v>
      </c>
      <c r="G107" s="49">
        <f t="shared" si="26"/>
        <v>6.6215988611807761E-2</v>
      </c>
      <c r="H107" s="49">
        <f t="shared" si="26"/>
        <v>4.2326896660921539E-5</v>
      </c>
      <c r="I107" s="50">
        <f t="shared" si="26"/>
        <v>1</v>
      </c>
    </row>
    <row r="108" spans="1:10" ht="13.5" customHeight="1" thickBot="1">
      <c r="A108" s="34"/>
      <c r="B108" s="53"/>
      <c r="C108" s="53"/>
      <c r="D108" s="53"/>
      <c r="E108" s="53"/>
      <c r="F108" s="53"/>
      <c r="G108" s="53"/>
      <c r="H108" s="53"/>
      <c r="I108" s="53"/>
    </row>
    <row r="109" spans="1:10" ht="28.5">
      <c r="A109" s="446" t="s">
        <v>28</v>
      </c>
      <c r="B109" s="36" t="s">
        <v>0</v>
      </c>
      <c r="C109" s="36" t="s">
        <v>1</v>
      </c>
      <c r="D109" s="36" t="s">
        <v>2</v>
      </c>
      <c r="E109" s="36" t="s">
        <v>3</v>
      </c>
      <c r="F109" s="36" t="s">
        <v>27</v>
      </c>
      <c r="G109" s="36" t="s">
        <v>4</v>
      </c>
      <c r="H109" s="36" t="s">
        <v>5</v>
      </c>
      <c r="I109" s="37" t="s">
        <v>6</v>
      </c>
    </row>
    <row r="110" spans="1:10" ht="15">
      <c r="A110" s="447" t="s">
        <v>28</v>
      </c>
      <c r="B110" s="387" t="s">
        <v>90</v>
      </c>
      <c r="C110" s="388"/>
      <c r="D110" s="388"/>
      <c r="E110" s="388"/>
      <c r="F110" s="388"/>
      <c r="G110" s="388"/>
      <c r="H110" s="388"/>
      <c r="I110" s="389"/>
    </row>
    <row r="111" spans="1:10" ht="15">
      <c r="A111" s="27" t="s">
        <v>7</v>
      </c>
      <c r="B111" s="38">
        <v>0</v>
      </c>
      <c r="C111" s="38">
        <v>0</v>
      </c>
      <c r="D111" s="38">
        <v>0</v>
      </c>
      <c r="E111" s="38">
        <v>0</v>
      </c>
      <c r="F111" s="456"/>
      <c r="G111" s="38">
        <v>0</v>
      </c>
      <c r="H111" s="39">
        <v>0</v>
      </c>
      <c r="I111" s="40">
        <f>SUM(B111:H111)</f>
        <v>0</v>
      </c>
    </row>
    <row r="112" spans="1:10" ht="15">
      <c r="A112" s="28" t="s">
        <v>8</v>
      </c>
      <c r="B112" s="41">
        <v>0</v>
      </c>
      <c r="C112" s="41">
        <v>0</v>
      </c>
      <c r="D112" s="41">
        <v>0</v>
      </c>
      <c r="E112" s="41">
        <v>0</v>
      </c>
      <c r="F112" s="457"/>
      <c r="G112" s="41">
        <v>0</v>
      </c>
      <c r="H112" s="42">
        <v>0</v>
      </c>
      <c r="I112" s="43">
        <f t="shared" ref="I112:I131" si="27">SUM(B112:H112)</f>
        <v>0</v>
      </c>
    </row>
    <row r="113" spans="1:9" ht="15">
      <c r="A113" s="29" t="s">
        <v>9</v>
      </c>
      <c r="B113" s="44">
        <v>0</v>
      </c>
      <c r="C113" s="44">
        <v>0</v>
      </c>
      <c r="D113" s="44">
        <v>0</v>
      </c>
      <c r="E113" s="44">
        <v>0</v>
      </c>
      <c r="F113" s="457"/>
      <c r="G113" s="44">
        <v>0</v>
      </c>
      <c r="H113" s="45">
        <v>0</v>
      </c>
      <c r="I113" s="40">
        <f t="shared" si="27"/>
        <v>0</v>
      </c>
    </row>
    <row r="114" spans="1:9" ht="15">
      <c r="A114" s="28" t="s">
        <v>10</v>
      </c>
      <c r="B114" s="41">
        <v>1.3838313947909355E-3</v>
      </c>
      <c r="C114" s="41">
        <v>0</v>
      </c>
      <c r="D114" s="41">
        <v>273.99861616860522</v>
      </c>
      <c r="E114" s="41">
        <v>0</v>
      </c>
      <c r="F114" s="457"/>
      <c r="G114" s="41">
        <v>0</v>
      </c>
      <c r="H114" s="42">
        <v>0</v>
      </c>
      <c r="I114" s="43">
        <f t="shared" si="27"/>
        <v>274</v>
      </c>
    </row>
    <row r="115" spans="1:9" ht="15">
      <c r="A115" s="29" t="s">
        <v>11</v>
      </c>
      <c r="B115" s="44">
        <v>0</v>
      </c>
      <c r="C115" s="44">
        <v>0</v>
      </c>
      <c r="D115" s="44">
        <v>0</v>
      </c>
      <c r="E115" s="44">
        <v>0</v>
      </c>
      <c r="F115" s="457"/>
      <c r="G115" s="44">
        <v>0</v>
      </c>
      <c r="H115" s="45">
        <v>0</v>
      </c>
      <c r="I115" s="40">
        <f t="shared" si="27"/>
        <v>0</v>
      </c>
    </row>
    <row r="116" spans="1:9" ht="15">
      <c r="A116" s="28" t="s">
        <v>12</v>
      </c>
      <c r="B116" s="41">
        <v>0</v>
      </c>
      <c r="C116" s="41">
        <v>0</v>
      </c>
      <c r="D116" s="41">
        <v>0</v>
      </c>
      <c r="E116" s="41">
        <v>0</v>
      </c>
      <c r="F116" s="457"/>
      <c r="G116" s="41">
        <v>0</v>
      </c>
      <c r="H116" s="42">
        <v>0</v>
      </c>
      <c r="I116" s="43">
        <f t="shared" si="27"/>
        <v>0</v>
      </c>
    </row>
    <row r="117" spans="1:9" ht="15">
      <c r="A117" s="29" t="s">
        <v>13</v>
      </c>
      <c r="B117" s="44">
        <v>0</v>
      </c>
      <c r="C117" s="44">
        <v>0</v>
      </c>
      <c r="D117" s="44">
        <v>0</v>
      </c>
      <c r="E117" s="44">
        <v>0</v>
      </c>
      <c r="F117" s="457"/>
      <c r="G117" s="44">
        <v>0</v>
      </c>
      <c r="H117" s="45">
        <v>0</v>
      </c>
      <c r="I117" s="40">
        <f t="shared" si="27"/>
        <v>0</v>
      </c>
    </row>
    <row r="118" spans="1:9" ht="15">
      <c r="A118" s="28" t="s">
        <v>14</v>
      </c>
      <c r="B118" s="41">
        <v>0</v>
      </c>
      <c r="C118" s="41">
        <v>0</v>
      </c>
      <c r="D118" s="41">
        <v>0</v>
      </c>
      <c r="E118" s="41">
        <v>0</v>
      </c>
      <c r="F118" s="457"/>
      <c r="G118" s="41">
        <v>0</v>
      </c>
      <c r="H118" s="42">
        <v>0</v>
      </c>
      <c r="I118" s="43">
        <f t="shared" si="27"/>
        <v>0</v>
      </c>
    </row>
    <row r="119" spans="1:9" ht="15">
      <c r="A119" s="29" t="s">
        <v>15</v>
      </c>
      <c r="B119" s="44">
        <v>0</v>
      </c>
      <c r="C119" s="44">
        <v>0</v>
      </c>
      <c r="D119" s="44">
        <v>0</v>
      </c>
      <c r="E119" s="44">
        <v>0</v>
      </c>
      <c r="F119" s="457"/>
      <c r="G119" s="44">
        <v>0</v>
      </c>
      <c r="H119" s="45">
        <v>0</v>
      </c>
      <c r="I119" s="40">
        <f t="shared" si="27"/>
        <v>0</v>
      </c>
    </row>
    <row r="120" spans="1:9" ht="15">
      <c r="A120" s="28" t="s">
        <v>16</v>
      </c>
      <c r="B120" s="41">
        <v>2.2410509712866133E-3</v>
      </c>
      <c r="C120" s="41">
        <v>43.786927506906046</v>
      </c>
      <c r="D120" s="41">
        <v>7.1431442122672578E-2</v>
      </c>
      <c r="E120" s="41">
        <v>0</v>
      </c>
      <c r="F120" s="457"/>
      <c r="G120" s="41">
        <v>0</v>
      </c>
      <c r="H120" s="42">
        <v>0</v>
      </c>
      <c r="I120" s="43">
        <f t="shared" si="27"/>
        <v>43.860600000000005</v>
      </c>
    </row>
    <row r="121" spans="1:9" ht="15">
      <c r="A121" s="29" t="s">
        <v>17</v>
      </c>
      <c r="B121" s="44">
        <v>0.36457075769679459</v>
      </c>
      <c r="C121" s="44">
        <v>0</v>
      </c>
      <c r="D121" s="44">
        <v>2.6354292423032053</v>
      </c>
      <c r="E121" s="44">
        <v>0</v>
      </c>
      <c r="F121" s="457"/>
      <c r="G121" s="44">
        <v>0</v>
      </c>
      <c r="H121" s="45">
        <v>0</v>
      </c>
      <c r="I121" s="40">
        <f t="shared" si="27"/>
        <v>3</v>
      </c>
    </row>
    <row r="122" spans="1:9" ht="15">
      <c r="A122" s="28" t="s">
        <v>18</v>
      </c>
      <c r="B122" s="41">
        <v>0</v>
      </c>
      <c r="C122" s="41">
        <v>0</v>
      </c>
      <c r="D122" s="41">
        <v>0</v>
      </c>
      <c r="E122" s="41">
        <v>0</v>
      </c>
      <c r="F122" s="457"/>
      <c r="G122" s="41">
        <v>0</v>
      </c>
      <c r="H122" s="42">
        <v>0</v>
      </c>
      <c r="I122" s="43">
        <f t="shared" si="27"/>
        <v>0</v>
      </c>
    </row>
    <row r="123" spans="1:9" ht="15">
      <c r="A123" s="29" t="s">
        <v>139</v>
      </c>
      <c r="B123" s="44">
        <v>0.69680765791276045</v>
      </c>
      <c r="C123" s="44">
        <v>10.004893921792945</v>
      </c>
      <c r="D123" s="44">
        <v>26.295288694759385</v>
      </c>
      <c r="E123" s="44">
        <v>3.0097255349107272E-3</v>
      </c>
      <c r="F123" s="457"/>
      <c r="G123" s="44">
        <v>0</v>
      </c>
      <c r="H123" s="45">
        <v>0</v>
      </c>
      <c r="I123" s="40">
        <f t="shared" si="27"/>
        <v>37</v>
      </c>
    </row>
    <row r="124" spans="1:9" ht="15">
      <c r="A124" s="28" t="s">
        <v>19</v>
      </c>
      <c r="B124" s="41">
        <v>0</v>
      </c>
      <c r="C124" s="41">
        <v>0</v>
      </c>
      <c r="D124" s="41">
        <v>0</v>
      </c>
      <c r="E124" s="41">
        <v>0</v>
      </c>
      <c r="F124" s="457"/>
      <c r="G124" s="41">
        <v>0</v>
      </c>
      <c r="H124" s="42">
        <v>0</v>
      </c>
      <c r="I124" s="43">
        <f t="shared" si="27"/>
        <v>0</v>
      </c>
    </row>
    <row r="125" spans="1:9" ht="15">
      <c r="A125" s="29" t="s">
        <v>20</v>
      </c>
      <c r="B125" s="44">
        <v>0</v>
      </c>
      <c r="C125" s="44">
        <v>0</v>
      </c>
      <c r="D125" s="44">
        <v>0</v>
      </c>
      <c r="E125" s="44">
        <v>0</v>
      </c>
      <c r="F125" s="457"/>
      <c r="G125" s="44">
        <v>0</v>
      </c>
      <c r="H125" s="45">
        <v>0</v>
      </c>
      <c r="I125" s="40">
        <f t="shared" si="27"/>
        <v>0</v>
      </c>
    </row>
    <row r="126" spans="1:9" ht="15">
      <c r="A126" s="28" t="s">
        <v>21</v>
      </c>
      <c r="B126" s="41">
        <v>0</v>
      </c>
      <c r="C126" s="41">
        <v>0</v>
      </c>
      <c r="D126" s="41">
        <v>0</v>
      </c>
      <c r="E126" s="41">
        <v>0</v>
      </c>
      <c r="F126" s="457"/>
      <c r="G126" s="41">
        <v>0</v>
      </c>
      <c r="H126" s="42">
        <v>0</v>
      </c>
      <c r="I126" s="43">
        <f t="shared" si="27"/>
        <v>0</v>
      </c>
    </row>
    <row r="127" spans="1:9" ht="15">
      <c r="A127" s="30" t="s">
        <v>56</v>
      </c>
      <c r="B127" s="44">
        <v>0</v>
      </c>
      <c r="C127" s="44">
        <v>0</v>
      </c>
      <c r="D127" s="44">
        <v>0</v>
      </c>
      <c r="E127" s="44">
        <v>0</v>
      </c>
      <c r="F127" s="457"/>
      <c r="G127" s="44">
        <v>0</v>
      </c>
      <c r="H127" s="45">
        <v>0</v>
      </c>
      <c r="I127" s="40">
        <f t="shared" si="27"/>
        <v>0</v>
      </c>
    </row>
    <row r="128" spans="1:9" ht="15">
      <c r="A128" s="28" t="s">
        <v>22</v>
      </c>
      <c r="B128" s="41">
        <v>0</v>
      </c>
      <c r="C128" s="41">
        <v>0</v>
      </c>
      <c r="D128" s="41">
        <v>0</v>
      </c>
      <c r="E128" s="41">
        <v>0</v>
      </c>
      <c r="F128" s="457"/>
      <c r="G128" s="41">
        <v>0</v>
      </c>
      <c r="H128" s="42">
        <v>0</v>
      </c>
      <c r="I128" s="43">
        <f t="shared" si="27"/>
        <v>0</v>
      </c>
    </row>
    <row r="129" spans="1:9" ht="15">
      <c r="A129" s="30" t="s">
        <v>23</v>
      </c>
      <c r="B129" s="44">
        <v>0</v>
      </c>
      <c r="C129" s="44">
        <v>0</v>
      </c>
      <c r="D129" s="44">
        <v>0</v>
      </c>
      <c r="E129" s="44">
        <v>0</v>
      </c>
      <c r="F129" s="457"/>
      <c r="G129" s="44">
        <v>0</v>
      </c>
      <c r="H129" s="45">
        <v>0</v>
      </c>
      <c r="I129" s="40">
        <f t="shared" si="27"/>
        <v>0</v>
      </c>
    </row>
    <row r="130" spans="1:9" ht="15">
      <c r="A130" s="28" t="s">
        <v>24</v>
      </c>
      <c r="B130" s="41">
        <v>0</v>
      </c>
      <c r="C130" s="41">
        <v>0</v>
      </c>
      <c r="D130" s="41">
        <v>0</v>
      </c>
      <c r="E130" s="41">
        <v>0</v>
      </c>
      <c r="F130" s="457"/>
      <c r="G130" s="41">
        <v>0</v>
      </c>
      <c r="H130" s="42">
        <v>0</v>
      </c>
      <c r="I130" s="43">
        <f t="shared" si="27"/>
        <v>0</v>
      </c>
    </row>
    <row r="131" spans="1:9" ht="15.75" thickBot="1">
      <c r="A131" s="30" t="s">
        <v>25</v>
      </c>
      <c r="B131" s="44">
        <v>0.64525139340258708</v>
      </c>
      <c r="C131" s="44">
        <v>0</v>
      </c>
      <c r="D131" s="44">
        <v>0</v>
      </c>
      <c r="E131" s="44">
        <v>57.437745700754313</v>
      </c>
      <c r="F131" s="458"/>
      <c r="G131" s="44">
        <v>18.593402905843117</v>
      </c>
      <c r="H131" s="45">
        <v>0</v>
      </c>
      <c r="I131" s="40">
        <f t="shared" si="27"/>
        <v>76.676400000000015</v>
      </c>
    </row>
    <row r="132" spans="1:9" ht="15">
      <c r="A132" s="31" t="s">
        <v>26</v>
      </c>
      <c r="B132" s="46">
        <f>SUM(B111:B131)</f>
        <v>1.7102546913782195</v>
      </c>
      <c r="C132" s="46">
        <f t="shared" ref="C132:I132" si="28">SUM(C111:C131)</f>
        <v>53.791821428698995</v>
      </c>
      <c r="D132" s="46">
        <f t="shared" si="28"/>
        <v>303.00076554779048</v>
      </c>
      <c r="E132" s="46">
        <f t="shared" si="28"/>
        <v>57.440755426289222</v>
      </c>
      <c r="F132" s="46">
        <f t="shared" si="28"/>
        <v>0</v>
      </c>
      <c r="G132" s="46">
        <f t="shared" si="28"/>
        <v>18.593402905843117</v>
      </c>
      <c r="H132" s="47">
        <f t="shared" si="28"/>
        <v>0</v>
      </c>
      <c r="I132" s="48">
        <f t="shared" si="28"/>
        <v>434.53699999999998</v>
      </c>
    </row>
    <row r="133" spans="1:9" ht="15" thickBot="1">
      <c r="A133" s="32" t="s">
        <v>83</v>
      </c>
      <c r="B133" s="49">
        <f>B132/$I132</f>
        <v>3.9358091287467339E-3</v>
      </c>
      <c r="C133" s="49">
        <f t="shared" ref="C133:I133" si="29">C132/$I132</f>
        <v>0.12379111888906813</v>
      </c>
      <c r="D133" s="49">
        <f t="shared" si="29"/>
        <v>0.69729566307999202</v>
      </c>
      <c r="E133" s="49">
        <f t="shared" si="29"/>
        <v>0.13218841071367737</v>
      </c>
      <c r="F133" s="49">
        <f t="shared" si="29"/>
        <v>0</v>
      </c>
      <c r="G133" s="49">
        <f t="shared" si="29"/>
        <v>4.2788998188515864E-2</v>
      </c>
      <c r="H133" s="49">
        <f t="shared" si="29"/>
        <v>0</v>
      </c>
      <c r="I133" s="50">
        <f t="shared" si="29"/>
        <v>1</v>
      </c>
    </row>
    <row r="134" spans="1:9" ht="15" thickBot="1">
      <c r="A134" s="34"/>
      <c r="B134" s="33"/>
      <c r="C134" s="33"/>
      <c r="D134" s="33"/>
      <c r="E134" s="33"/>
      <c r="F134" s="33"/>
      <c r="G134" s="33"/>
      <c r="H134" s="33"/>
      <c r="I134" s="33"/>
    </row>
    <row r="135" spans="1:9" ht="28.5">
      <c r="A135" s="446" t="s">
        <v>29</v>
      </c>
      <c r="B135" s="36" t="s">
        <v>0</v>
      </c>
      <c r="C135" s="36" t="s">
        <v>1</v>
      </c>
      <c r="D135" s="36" t="s">
        <v>2</v>
      </c>
      <c r="E135" s="36" t="s">
        <v>3</v>
      </c>
      <c r="F135" s="36" t="s">
        <v>27</v>
      </c>
      <c r="G135" s="36" t="s">
        <v>4</v>
      </c>
      <c r="H135" s="36" t="s">
        <v>5</v>
      </c>
      <c r="I135" s="37" t="s">
        <v>6</v>
      </c>
    </row>
    <row r="136" spans="1:9" ht="15">
      <c r="A136" s="447" t="s">
        <v>29</v>
      </c>
      <c r="B136" s="387" t="s">
        <v>89</v>
      </c>
      <c r="C136" s="388"/>
      <c r="D136" s="388"/>
      <c r="E136" s="388"/>
      <c r="F136" s="388"/>
      <c r="G136" s="388"/>
      <c r="H136" s="388"/>
      <c r="I136" s="389"/>
    </row>
    <row r="137" spans="1:9" ht="15">
      <c r="A137" s="27" t="s">
        <v>7</v>
      </c>
      <c r="B137" s="38">
        <v>0</v>
      </c>
      <c r="C137" s="38">
        <v>0</v>
      </c>
      <c r="D137" s="38">
        <v>0</v>
      </c>
      <c r="E137" s="38">
        <v>0</v>
      </c>
      <c r="F137" s="456"/>
      <c r="G137" s="38">
        <v>0</v>
      </c>
      <c r="H137" s="39">
        <v>0</v>
      </c>
      <c r="I137" s="40">
        <f>SUM(B137:H137)</f>
        <v>0</v>
      </c>
    </row>
    <row r="138" spans="1:9" ht="15">
      <c r="A138" s="28" t="s">
        <v>8</v>
      </c>
      <c r="B138" s="41">
        <v>0</v>
      </c>
      <c r="C138" s="41">
        <v>0</v>
      </c>
      <c r="D138" s="41">
        <v>0</v>
      </c>
      <c r="E138" s="41">
        <v>0</v>
      </c>
      <c r="F138" s="457"/>
      <c r="G138" s="41">
        <v>0</v>
      </c>
      <c r="H138" s="42">
        <v>0</v>
      </c>
      <c r="I138" s="43">
        <f t="shared" ref="I138:I157" si="30">SUM(B138:H138)</f>
        <v>0</v>
      </c>
    </row>
    <row r="139" spans="1:9" ht="15">
      <c r="A139" s="29" t="s">
        <v>9</v>
      </c>
      <c r="B139" s="44">
        <v>0</v>
      </c>
      <c r="C139" s="44">
        <v>0</v>
      </c>
      <c r="D139" s="44">
        <v>0</v>
      </c>
      <c r="E139" s="44">
        <v>0</v>
      </c>
      <c r="F139" s="457"/>
      <c r="G139" s="44">
        <v>0</v>
      </c>
      <c r="H139" s="45">
        <v>0</v>
      </c>
      <c r="I139" s="40">
        <f t="shared" si="30"/>
        <v>0</v>
      </c>
    </row>
    <row r="140" spans="1:9" ht="15">
      <c r="A140" s="28" t="s">
        <v>10</v>
      </c>
      <c r="B140" s="41">
        <v>0</v>
      </c>
      <c r="C140" s="41">
        <v>0</v>
      </c>
      <c r="D140" s="41">
        <v>0</v>
      </c>
      <c r="E140" s="41">
        <v>0</v>
      </c>
      <c r="F140" s="457"/>
      <c r="G140" s="41">
        <v>0</v>
      </c>
      <c r="H140" s="42">
        <v>0</v>
      </c>
      <c r="I140" s="43">
        <f t="shared" si="30"/>
        <v>0</v>
      </c>
    </row>
    <row r="141" spans="1:9" ht="15">
      <c r="A141" s="29" t="s">
        <v>11</v>
      </c>
      <c r="B141" s="44">
        <v>0</v>
      </c>
      <c r="C141" s="44">
        <v>0</v>
      </c>
      <c r="D141" s="44">
        <v>0</v>
      </c>
      <c r="E141" s="44">
        <v>0</v>
      </c>
      <c r="F141" s="457"/>
      <c r="G141" s="44">
        <v>0</v>
      </c>
      <c r="H141" s="45">
        <v>0</v>
      </c>
      <c r="I141" s="40">
        <f t="shared" si="30"/>
        <v>0</v>
      </c>
    </row>
    <row r="142" spans="1:9" ht="15">
      <c r="A142" s="28" t="s">
        <v>12</v>
      </c>
      <c r="B142" s="41">
        <v>0</v>
      </c>
      <c r="C142" s="41">
        <v>0</v>
      </c>
      <c r="D142" s="41">
        <v>0</v>
      </c>
      <c r="E142" s="41">
        <v>0</v>
      </c>
      <c r="F142" s="457"/>
      <c r="G142" s="41">
        <v>0</v>
      </c>
      <c r="H142" s="42">
        <v>0</v>
      </c>
      <c r="I142" s="43">
        <f t="shared" si="30"/>
        <v>0</v>
      </c>
    </row>
    <row r="143" spans="1:9" ht="15">
      <c r="A143" s="29" t="s">
        <v>13</v>
      </c>
      <c r="B143" s="44">
        <v>0</v>
      </c>
      <c r="C143" s="44">
        <v>0</v>
      </c>
      <c r="D143" s="44">
        <v>0</v>
      </c>
      <c r="E143" s="44">
        <v>0</v>
      </c>
      <c r="F143" s="457"/>
      <c r="G143" s="44">
        <v>0</v>
      </c>
      <c r="H143" s="45">
        <v>0</v>
      </c>
      <c r="I143" s="40">
        <f t="shared" si="30"/>
        <v>0</v>
      </c>
    </row>
    <row r="144" spans="1:9" ht="15">
      <c r="A144" s="28" t="s">
        <v>14</v>
      </c>
      <c r="B144" s="41">
        <v>0</v>
      </c>
      <c r="C144" s="41">
        <v>0</v>
      </c>
      <c r="D144" s="41">
        <v>1.900019911170989</v>
      </c>
      <c r="E144" s="41">
        <v>2.0782890935771228</v>
      </c>
      <c r="F144" s="457"/>
      <c r="G144" s="41">
        <v>0</v>
      </c>
      <c r="H144" s="42">
        <v>0</v>
      </c>
      <c r="I144" s="43">
        <f t="shared" si="30"/>
        <v>3.9783090047481116</v>
      </c>
    </row>
    <row r="145" spans="1:9" ht="15">
      <c r="A145" s="29" t="s">
        <v>15</v>
      </c>
      <c r="B145" s="44">
        <v>1.5762</v>
      </c>
      <c r="C145" s="44">
        <v>0</v>
      </c>
      <c r="D145" s="44">
        <v>0</v>
      </c>
      <c r="E145" s="44">
        <v>0</v>
      </c>
      <c r="F145" s="457"/>
      <c r="G145" s="44">
        <v>0</v>
      </c>
      <c r="H145" s="45">
        <v>0</v>
      </c>
      <c r="I145" s="40">
        <f t="shared" si="30"/>
        <v>1.5762</v>
      </c>
    </row>
    <row r="146" spans="1:9" ht="15">
      <c r="A146" s="28" t="s">
        <v>16</v>
      </c>
      <c r="B146" s="41">
        <v>33.86913371411314</v>
      </c>
      <c r="C146" s="41">
        <v>286.90160307150325</v>
      </c>
      <c r="D146" s="41">
        <v>16.774163214383627</v>
      </c>
      <c r="E146" s="41">
        <v>0</v>
      </c>
      <c r="F146" s="457"/>
      <c r="G146" s="41">
        <v>0</v>
      </c>
      <c r="H146" s="42">
        <v>0</v>
      </c>
      <c r="I146" s="43">
        <f t="shared" si="30"/>
        <v>337.54490000000004</v>
      </c>
    </row>
    <row r="147" spans="1:9" ht="15">
      <c r="A147" s="29" t="s">
        <v>17</v>
      </c>
      <c r="B147" s="44">
        <v>0</v>
      </c>
      <c r="C147" s="44">
        <v>0</v>
      </c>
      <c r="D147" s="44">
        <v>0</v>
      </c>
      <c r="E147" s="44">
        <v>0</v>
      </c>
      <c r="F147" s="457"/>
      <c r="G147" s="44">
        <v>0</v>
      </c>
      <c r="H147" s="45">
        <v>0</v>
      </c>
      <c r="I147" s="40">
        <f t="shared" si="30"/>
        <v>0</v>
      </c>
    </row>
    <row r="148" spans="1:9" ht="15">
      <c r="A148" s="28" t="s">
        <v>18</v>
      </c>
      <c r="B148" s="41">
        <v>0</v>
      </c>
      <c r="C148" s="41">
        <v>0</v>
      </c>
      <c r="D148" s="41">
        <v>0</v>
      </c>
      <c r="E148" s="41">
        <v>0</v>
      </c>
      <c r="F148" s="457"/>
      <c r="G148" s="41">
        <v>0</v>
      </c>
      <c r="H148" s="42">
        <v>0</v>
      </c>
      <c r="I148" s="43">
        <f t="shared" si="30"/>
        <v>0</v>
      </c>
    </row>
    <row r="149" spans="1:9" ht="15">
      <c r="A149" s="29" t="s">
        <v>139</v>
      </c>
      <c r="B149" s="44">
        <v>14.589352203843069</v>
      </c>
      <c r="C149" s="44">
        <v>668.32494366044091</v>
      </c>
      <c r="D149" s="44">
        <v>139.08570413571599</v>
      </c>
      <c r="E149" s="44">
        <v>0</v>
      </c>
      <c r="F149" s="457"/>
      <c r="G149" s="44">
        <v>0</v>
      </c>
      <c r="H149" s="45">
        <v>0</v>
      </c>
      <c r="I149" s="40">
        <f t="shared" si="30"/>
        <v>822</v>
      </c>
    </row>
    <row r="150" spans="1:9" ht="15">
      <c r="A150" s="28" t="s">
        <v>19</v>
      </c>
      <c r="B150" s="41">
        <v>0</v>
      </c>
      <c r="C150" s="41">
        <v>0</v>
      </c>
      <c r="D150" s="41">
        <v>0</v>
      </c>
      <c r="E150" s="41">
        <v>0</v>
      </c>
      <c r="F150" s="457"/>
      <c r="G150" s="41">
        <v>0</v>
      </c>
      <c r="H150" s="42">
        <v>0</v>
      </c>
      <c r="I150" s="43">
        <f t="shared" si="30"/>
        <v>0</v>
      </c>
    </row>
    <row r="151" spans="1:9" ht="15">
      <c r="A151" s="29" t="s">
        <v>20</v>
      </c>
      <c r="B151" s="44">
        <v>0</v>
      </c>
      <c r="C151" s="44">
        <v>0</v>
      </c>
      <c r="D151" s="44">
        <v>0</v>
      </c>
      <c r="E151" s="44">
        <v>0</v>
      </c>
      <c r="F151" s="457"/>
      <c r="G151" s="44">
        <v>0</v>
      </c>
      <c r="H151" s="45">
        <v>0</v>
      </c>
      <c r="I151" s="40">
        <f t="shared" si="30"/>
        <v>0</v>
      </c>
    </row>
    <row r="152" spans="1:9" ht="15">
      <c r="A152" s="28" t="s">
        <v>21</v>
      </c>
      <c r="B152" s="41">
        <v>0</v>
      </c>
      <c r="C152" s="41">
        <v>0</v>
      </c>
      <c r="D152" s="41">
        <v>0</v>
      </c>
      <c r="E152" s="41">
        <v>0</v>
      </c>
      <c r="F152" s="457"/>
      <c r="G152" s="41">
        <v>0</v>
      </c>
      <c r="H152" s="42">
        <v>0</v>
      </c>
      <c r="I152" s="43">
        <f t="shared" si="30"/>
        <v>0</v>
      </c>
    </row>
    <row r="153" spans="1:9" ht="15">
      <c r="A153" s="30" t="s">
        <v>56</v>
      </c>
      <c r="B153" s="44">
        <v>0</v>
      </c>
      <c r="C153" s="44">
        <v>0</v>
      </c>
      <c r="D153" s="44">
        <v>0</v>
      </c>
      <c r="E153" s="44">
        <v>0</v>
      </c>
      <c r="F153" s="457"/>
      <c r="G153" s="44">
        <v>0</v>
      </c>
      <c r="H153" s="45">
        <v>0</v>
      </c>
      <c r="I153" s="40">
        <f t="shared" si="30"/>
        <v>0</v>
      </c>
    </row>
    <row r="154" spans="1:9" ht="15">
      <c r="A154" s="28" t="s">
        <v>22</v>
      </c>
      <c r="B154" s="41">
        <v>0</v>
      </c>
      <c r="C154" s="41">
        <v>0</v>
      </c>
      <c r="D154" s="41">
        <v>0</v>
      </c>
      <c r="E154" s="41">
        <v>0</v>
      </c>
      <c r="F154" s="457"/>
      <c r="G154" s="41">
        <v>0</v>
      </c>
      <c r="H154" s="42">
        <v>0</v>
      </c>
      <c r="I154" s="43">
        <f t="shared" si="30"/>
        <v>0</v>
      </c>
    </row>
    <row r="155" spans="1:9" ht="15">
      <c r="A155" s="30" t="s">
        <v>23</v>
      </c>
      <c r="B155" s="44">
        <v>0</v>
      </c>
      <c r="C155" s="44">
        <v>0</v>
      </c>
      <c r="D155" s="44">
        <v>0</v>
      </c>
      <c r="E155" s="44">
        <v>0</v>
      </c>
      <c r="F155" s="457"/>
      <c r="G155" s="44">
        <v>0</v>
      </c>
      <c r="H155" s="45">
        <v>0</v>
      </c>
      <c r="I155" s="40">
        <f t="shared" si="30"/>
        <v>0</v>
      </c>
    </row>
    <row r="156" spans="1:9" ht="15">
      <c r="A156" s="28" t="s">
        <v>24</v>
      </c>
      <c r="B156" s="41">
        <v>0</v>
      </c>
      <c r="C156" s="41">
        <v>0</v>
      </c>
      <c r="D156" s="41">
        <v>0</v>
      </c>
      <c r="E156" s="41">
        <v>0</v>
      </c>
      <c r="F156" s="457"/>
      <c r="G156" s="41">
        <v>0</v>
      </c>
      <c r="H156" s="42">
        <v>0</v>
      </c>
      <c r="I156" s="43">
        <f t="shared" si="30"/>
        <v>0</v>
      </c>
    </row>
    <row r="157" spans="1:9" ht="15.75" thickBot="1">
      <c r="A157" s="30" t="s">
        <v>25</v>
      </c>
      <c r="B157" s="44">
        <v>10.407584681759291</v>
      </c>
      <c r="C157" s="44">
        <v>5.7281574178375219E-2</v>
      </c>
      <c r="D157" s="44">
        <v>47.784766526052088</v>
      </c>
      <c r="E157" s="44">
        <v>1059.9850285489006</v>
      </c>
      <c r="F157" s="458"/>
      <c r="G157" s="44">
        <v>20.224691803029824</v>
      </c>
      <c r="H157" s="45">
        <v>125.61944686607981</v>
      </c>
      <c r="I157" s="40">
        <f t="shared" si="30"/>
        <v>1264.0788</v>
      </c>
    </row>
    <row r="158" spans="1:9" ht="15">
      <c r="A158" s="31" t="s">
        <v>26</v>
      </c>
      <c r="B158" s="46">
        <f>SUM(B137:B157)</f>
        <v>60.442270599715499</v>
      </c>
      <c r="C158" s="46">
        <f t="shared" ref="C158:I158" si="31">SUM(C137:C157)</f>
        <v>955.28382830612247</v>
      </c>
      <c r="D158" s="46">
        <f t="shared" si="31"/>
        <v>205.54465378732269</v>
      </c>
      <c r="E158" s="46">
        <f t="shared" si="31"/>
        <v>1062.0633176424776</v>
      </c>
      <c r="F158" s="46">
        <f t="shared" si="31"/>
        <v>0</v>
      </c>
      <c r="G158" s="46">
        <f t="shared" si="31"/>
        <v>20.224691803029824</v>
      </c>
      <c r="H158" s="47">
        <f t="shared" si="31"/>
        <v>125.61944686607981</v>
      </c>
      <c r="I158" s="48">
        <f t="shared" si="31"/>
        <v>2429.1782090047482</v>
      </c>
    </row>
    <row r="159" spans="1:9" ht="15" thickBot="1">
      <c r="A159" s="32" t="s">
        <v>83</v>
      </c>
      <c r="B159" s="49">
        <f>B158/$I158</f>
        <v>2.4881777045282789E-2</v>
      </c>
      <c r="C159" s="49">
        <f t="shared" ref="C159:I159" si="32">C158/$I158</f>
        <v>0.39325390980578123</v>
      </c>
      <c r="D159" s="49">
        <f t="shared" si="32"/>
        <v>8.4614892816585824E-2</v>
      </c>
      <c r="E159" s="49">
        <f t="shared" si="32"/>
        <v>0.43721095212590955</v>
      </c>
      <c r="F159" s="49">
        <f t="shared" si="32"/>
        <v>0</v>
      </c>
      <c r="G159" s="49">
        <f t="shared" si="32"/>
        <v>8.3257340807927089E-3</v>
      </c>
      <c r="H159" s="49">
        <f t="shared" si="32"/>
        <v>5.1712734125647787E-2</v>
      </c>
      <c r="I159" s="50">
        <f t="shared" si="32"/>
        <v>1</v>
      </c>
    </row>
    <row r="160" spans="1:9" ht="15" thickBot="1">
      <c r="A160" s="33"/>
      <c r="B160" s="33"/>
      <c r="C160" s="33"/>
      <c r="D160" s="33"/>
      <c r="E160" s="33"/>
      <c r="F160" s="33"/>
      <c r="G160" s="33"/>
      <c r="H160" s="33"/>
      <c r="I160" s="33"/>
    </row>
    <row r="161" spans="1:9" ht="28.5">
      <c r="A161" s="446" t="s">
        <v>30</v>
      </c>
      <c r="B161" s="36" t="s">
        <v>0</v>
      </c>
      <c r="C161" s="36" t="s">
        <v>1</v>
      </c>
      <c r="D161" s="36" t="s">
        <v>2</v>
      </c>
      <c r="E161" s="36" t="s">
        <v>3</v>
      </c>
      <c r="F161" s="36" t="s">
        <v>27</v>
      </c>
      <c r="G161" s="36" t="s">
        <v>4</v>
      </c>
      <c r="H161" s="36" t="s">
        <v>5</v>
      </c>
      <c r="I161" s="37" t="s">
        <v>6</v>
      </c>
    </row>
    <row r="162" spans="1:9" ht="15">
      <c r="A162" s="447" t="s">
        <v>30</v>
      </c>
      <c r="B162" s="387" t="s">
        <v>90</v>
      </c>
      <c r="C162" s="388"/>
      <c r="D162" s="388"/>
      <c r="E162" s="388"/>
      <c r="F162" s="388"/>
      <c r="G162" s="388"/>
      <c r="H162" s="388"/>
      <c r="I162" s="389"/>
    </row>
    <row r="163" spans="1:9" ht="15">
      <c r="A163" s="27" t="s">
        <v>7</v>
      </c>
      <c r="B163" s="38">
        <v>0</v>
      </c>
      <c r="C163" s="38">
        <v>0</v>
      </c>
      <c r="D163" s="38">
        <v>0</v>
      </c>
      <c r="E163" s="38">
        <v>0</v>
      </c>
      <c r="F163" s="456"/>
      <c r="G163" s="38">
        <v>0</v>
      </c>
      <c r="H163" s="39">
        <v>0</v>
      </c>
      <c r="I163" s="40">
        <f>SUM(B163:H163)</f>
        <v>0</v>
      </c>
    </row>
    <row r="164" spans="1:9" ht="15">
      <c r="A164" s="28" t="s">
        <v>8</v>
      </c>
      <c r="B164" s="41">
        <v>0</v>
      </c>
      <c r="C164" s="41">
        <v>0</v>
      </c>
      <c r="D164" s="41">
        <v>0</v>
      </c>
      <c r="E164" s="41">
        <v>0</v>
      </c>
      <c r="F164" s="457"/>
      <c r="G164" s="41">
        <v>0</v>
      </c>
      <c r="H164" s="42">
        <v>0</v>
      </c>
      <c r="I164" s="43">
        <f t="shared" ref="I164:I183" si="33">SUM(B164:H164)</f>
        <v>0</v>
      </c>
    </row>
    <row r="165" spans="1:9" ht="15">
      <c r="A165" s="29" t="s">
        <v>9</v>
      </c>
      <c r="B165" s="44">
        <v>0</v>
      </c>
      <c r="C165" s="44">
        <v>0</v>
      </c>
      <c r="D165" s="44">
        <v>0</v>
      </c>
      <c r="E165" s="44">
        <v>0</v>
      </c>
      <c r="F165" s="457"/>
      <c r="G165" s="44">
        <v>0</v>
      </c>
      <c r="H165" s="45">
        <v>0</v>
      </c>
      <c r="I165" s="40">
        <f t="shared" si="33"/>
        <v>0</v>
      </c>
    </row>
    <row r="166" spans="1:9" ht="15">
      <c r="A166" s="28" t="s">
        <v>10</v>
      </c>
      <c r="B166" s="41">
        <v>0</v>
      </c>
      <c r="C166" s="41">
        <v>0</v>
      </c>
      <c r="D166" s="41">
        <v>143</v>
      </c>
      <c r="E166" s="41">
        <v>0</v>
      </c>
      <c r="F166" s="457"/>
      <c r="G166" s="41">
        <v>0</v>
      </c>
      <c r="H166" s="42">
        <v>0</v>
      </c>
      <c r="I166" s="43">
        <f t="shared" si="33"/>
        <v>143</v>
      </c>
    </row>
    <row r="167" spans="1:9" ht="15">
      <c r="A167" s="29" t="s">
        <v>11</v>
      </c>
      <c r="B167" s="44">
        <v>0</v>
      </c>
      <c r="C167" s="44">
        <v>0</v>
      </c>
      <c r="D167" s="44">
        <v>0</v>
      </c>
      <c r="E167" s="44">
        <v>0</v>
      </c>
      <c r="F167" s="457"/>
      <c r="G167" s="44">
        <v>0</v>
      </c>
      <c r="H167" s="45">
        <v>0</v>
      </c>
      <c r="I167" s="40">
        <f t="shared" si="33"/>
        <v>0</v>
      </c>
    </row>
    <row r="168" spans="1:9" ht="15">
      <c r="A168" s="28" t="s">
        <v>12</v>
      </c>
      <c r="B168" s="41">
        <v>0</v>
      </c>
      <c r="C168" s="41">
        <v>0</v>
      </c>
      <c r="D168" s="41">
        <v>0</v>
      </c>
      <c r="E168" s="41">
        <v>0</v>
      </c>
      <c r="F168" s="457"/>
      <c r="G168" s="41">
        <v>0</v>
      </c>
      <c r="H168" s="42">
        <v>0</v>
      </c>
      <c r="I168" s="43">
        <f t="shared" si="33"/>
        <v>0</v>
      </c>
    </row>
    <row r="169" spans="1:9" ht="15">
      <c r="A169" s="29" t="s">
        <v>13</v>
      </c>
      <c r="B169" s="44">
        <v>0</v>
      </c>
      <c r="C169" s="44">
        <v>0</v>
      </c>
      <c r="D169" s="44">
        <v>0</v>
      </c>
      <c r="E169" s="44">
        <v>0</v>
      </c>
      <c r="F169" s="457"/>
      <c r="G169" s="44">
        <v>0</v>
      </c>
      <c r="H169" s="45">
        <v>0</v>
      </c>
      <c r="I169" s="40">
        <f t="shared" si="33"/>
        <v>0</v>
      </c>
    </row>
    <row r="170" spans="1:9" ht="15">
      <c r="A170" s="28" t="s">
        <v>14</v>
      </c>
      <c r="B170" s="41">
        <v>0</v>
      </c>
      <c r="C170" s="41">
        <v>0</v>
      </c>
      <c r="D170" s="41">
        <v>0</v>
      </c>
      <c r="E170" s="41">
        <v>0.17920010555777066</v>
      </c>
      <c r="F170" s="457"/>
      <c r="G170" s="41">
        <v>0</v>
      </c>
      <c r="H170" s="42">
        <v>0</v>
      </c>
      <c r="I170" s="43">
        <f t="shared" si="33"/>
        <v>0.17920010555777066</v>
      </c>
    </row>
    <row r="171" spans="1:9" ht="15">
      <c r="A171" s="29" t="s">
        <v>15</v>
      </c>
      <c r="B171" s="44">
        <v>6.1842288772479631E-2</v>
      </c>
      <c r="C171" s="44">
        <v>1.9207810156732442E-2</v>
      </c>
      <c r="D171" s="44">
        <v>0.89874990107078812</v>
      </c>
      <c r="E171" s="44">
        <v>0</v>
      </c>
      <c r="F171" s="457"/>
      <c r="G171" s="44">
        <v>0</v>
      </c>
      <c r="H171" s="45">
        <v>0</v>
      </c>
      <c r="I171" s="40">
        <f t="shared" si="33"/>
        <v>0.97980000000000023</v>
      </c>
    </row>
    <row r="172" spans="1:9" ht="15">
      <c r="A172" s="28" t="s">
        <v>16</v>
      </c>
      <c r="B172" s="41">
        <v>15.052589231879155</v>
      </c>
      <c r="C172" s="41">
        <v>0</v>
      </c>
      <c r="D172" s="41">
        <v>37.60491076812086</v>
      </c>
      <c r="E172" s="41">
        <v>0</v>
      </c>
      <c r="F172" s="457"/>
      <c r="G172" s="41">
        <v>0</v>
      </c>
      <c r="H172" s="42">
        <v>0</v>
      </c>
      <c r="I172" s="43">
        <f t="shared" si="33"/>
        <v>52.657500000000013</v>
      </c>
    </row>
    <row r="173" spans="1:9" ht="15">
      <c r="A173" s="29" t="s">
        <v>17</v>
      </c>
      <c r="B173" s="44">
        <v>0</v>
      </c>
      <c r="C173" s="44">
        <v>0</v>
      </c>
      <c r="D173" s="44">
        <v>20</v>
      </c>
      <c r="E173" s="44">
        <v>0</v>
      </c>
      <c r="F173" s="457"/>
      <c r="G173" s="44">
        <v>0</v>
      </c>
      <c r="H173" s="45">
        <v>0</v>
      </c>
      <c r="I173" s="40">
        <f t="shared" si="33"/>
        <v>20</v>
      </c>
    </row>
    <row r="174" spans="1:9" ht="15">
      <c r="A174" s="28" t="s">
        <v>18</v>
      </c>
      <c r="B174" s="41">
        <v>0</v>
      </c>
      <c r="C174" s="41">
        <v>0</v>
      </c>
      <c r="D174" s="41">
        <v>0</v>
      </c>
      <c r="E174" s="41">
        <v>0</v>
      </c>
      <c r="F174" s="457"/>
      <c r="G174" s="41">
        <v>0</v>
      </c>
      <c r="H174" s="42">
        <v>0</v>
      </c>
      <c r="I174" s="43">
        <f t="shared" si="33"/>
        <v>0</v>
      </c>
    </row>
    <row r="175" spans="1:9" ht="15">
      <c r="A175" s="29" t="s">
        <v>139</v>
      </c>
      <c r="B175" s="44">
        <v>18.456434792235832</v>
      </c>
      <c r="C175" s="44">
        <v>9.612726454289497</v>
      </c>
      <c r="D175" s="44">
        <v>319.93083875347469</v>
      </c>
      <c r="E175" s="44">
        <v>0</v>
      </c>
      <c r="F175" s="457"/>
      <c r="G175" s="44">
        <v>0</v>
      </c>
      <c r="H175" s="45">
        <v>0</v>
      </c>
      <c r="I175" s="40">
        <f t="shared" si="33"/>
        <v>348</v>
      </c>
    </row>
    <row r="176" spans="1:9" ht="15">
      <c r="A176" s="28" t="s">
        <v>19</v>
      </c>
      <c r="B176" s="41">
        <v>0</v>
      </c>
      <c r="C176" s="41">
        <v>0</v>
      </c>
      <c r="D176" s="41">
        <v>0</v>
      </c>
      <c r="E176" s="41">
        <v>0</v>
      </c>
      <c r="F176" s="457"/>
      <c r="G176" s="41">
        <v>0</v>
      </c>
      <c r="H176" s="42">
        <v>0</v>
      </c>
      <c r="I176" s="43">
        <f t="shared" si="33"/>
        <v>0</v>
      </c>
    </row>
    <row r="177" spans="1:9" ht="15">
      <c r="A177" s="29" t="s">
        <v>20</v>
      </c>
      <c r="B177" s="44">
        <v>0</v>
      </c>
      <c r="C177" s="44">
        <v>0</v>
      </c>
      <c r="D177" s="44">
        <v>0</v>
      </c>
      <c r="E177" s="44">
        <v>0</v>
      </c>
      <c r="F177" s="457"/>
      <c r="G177" s="44">
        <v>0</v>
      </c>
      <c r="H177" s="45">
        <v>0</v>
      </c>
      <c r="I177" s="40">
        <f t="shared" si="33"/>
        <v>0</v>
      </c>
    </row>
    <row r="178" spans="1:9" ht="15">
      <c r="A178" s="28" t="s">
        <v>21</v>
      </c>
      <c r="B178" s="41">
        <v>0</v>
      </c>
      <c r="C178" s="41">
        <v>0</v>
      </c>
      <c r="D178" s="41">
        <v>0</v>
      </c>
      <c r="E178" s="41">
        <v>0</v>
      </c>
      <c r="F178" s="457"/>
      <c r="G178" s="41">
        <v>0</v>
      </c>
      <c r="H178" s="42">
        <v>0</v>
      </c>
      <c r="I178" s="43">
        <f t="shared" si="33"/>
        <v>0</v>
      </c>
    </row>
    <row r="179" spans="1:9" ht="15">
      <c r="A179" s="30" t="s">
        <v>56</v>
      </c>
      <c r="B179" s="44">
        <v>0</v>
      </c>
      <c r="C179" s="44">
        <v>0</v>
      </c>
      <c r="D179" s="44">
        <v>0</v>
      </c>
      <c r="E179" s="44">
        <v>0</v>
      </c>
      <c r="F179" s="457"/>
      <c r="G179" s="44">
        <v>0</v>
      </c>
      <c r="H179" s="45">
        <v>0</v>
      </c>
      <c r="I179" s="40">
        <f t="shared" si="33"/>
        <v>0</v>
      </c>
    </row>
    <row r="180" spans="1:9" ht="15">
      <c r="A180" s="28" t="s">
        <v>22</v>
      </c>
      <c r="B180" s="41">
        <v>0</v>
      </c>
      <c r="C180" s="41">
        <v>0</v>
      </c>
      <c r="D180" s="41">
        <v>0</v>
      </c>
      <c r="E180" s="41">
        <v>0</v>
      </c>
      <c r="F180" s="457"/>
      <c r="G180" s="41">
        <v>0</v>
      </c>
      <c r="H180" s="42">
        <v>0</v>
      </c>
      <c r="I180" s="43">
        <f t="shared" si="33"/>
        <v>0</v>
      </c>
    </row>
    <row r="181" spans="1:9" ht="15">
      <c r="A181" s="30" t="s">
        <v>23</v>
      </c>
      <c r="B181" s="44">
        <v>0</v>
      </c>
      <c r="C181" s="44">
        <v>0</v>
      </c>
      <c r="D181" s="44">
        <v>0</v>
      </c>
      <c r="E181" s="44">
        <v>0</v>
      </c>
      <c r="F181" s="457"/>
      <c r="G181" s="44">
        <v>0</v>
      </c>
      <c r="H181" s="45">
        <v>0</v>
      </c>
      <c r="I181" s="40">
        <f t="shared" si="33"/>
        <v>0</v>
      </c>
    </row>
    <row r="182" spans="1:9" ht="15">
      <c r="A182" s="28" t="s">
        <v>24</v>
      </c>
      <c r="B182" s="41">
        <v>0</v>
      </c>
      <c r="C182" s="41">
        <v>0</v>
      </c>
      <c r="D182" s="41">
        <v>0</v>
      </c>
      <c r="E182" s="41">
        <v>0</v>
      </c>
      <c r="F182" s="457"/>
      <c r="G182" s="41">
        <v>0</v>
      </c>
      <c r="H182" s="42">
        <v>0</v>
      </c>
      <c r="I182" s="43">
        <f t="shared" si="33"/>
        <v>0</v>
      </c>
    </row>
    <row r="183" spans="1:9" ht="15.75" thickBot="1">
      <c r="A183" s="30" t="s">
        <v>25</v>
      </c>
      <c r="B183" s="44">
        <v>8.7162335237470643</v>
      </c>
      <c r="C183" s="44">
        <v>0</v>
      </c>
      <c r="D183" s="44">
        <v>215.47804512881686</v>
      </c>
      <c r="E183" s="44">
        <v>226.68453086804934</v>
      </c>
      <c r="F183" s="458"/>
      <c r="G183" s="44">
        <v>20.273811741670112</v>
      </c>
      <c r="H183" s="45">
        <v>64.786578737716781</v>
      </c>
      <c r="I183" s="40">
        <f t="shared" si="33"/>
        <v>535.93920000000014</v>
      </c>
    </row>
    <row r="184" spans="1:9" ht="15">
      <c r="A184" s="31" t="s">
        <v>26</v>
      </c>
      <c r="B184" s="46">
        <f>SUM(B163:B183)</f>
        <v>42.287099836634532</v>
      </c>
      <c r="C184" s="46">
        <f t="shared" ref="C184:I184" si="34">SUM(C163:C183)</f>
        <v>9.6319342644462296</v>
      </c>
      <c r="D184" s="46">
        <f t="shared" si="34"/>
        <v>736.91254455148328</v>
      </c>
      <c r="E184" s="46">
        <f t="shared" si="34"/>
        <v>226.86373097360712</v>
      </c>
      <c r="F184" s="46">
        <f t="shared" si="34"/>
        <v>0</v>
      </c>
      <c r="G184" s="46">
        <f t="shared" si="34"/>
        <v>20.273811741670112</v>
      </c>
      <c r="H184" s="47">
        <f t="shared" si="34"/>
        <v>64.786578737716781</v>
      </c>
      <c r="I184" s="48">
        <f t="shared" si="34"/>
        <v>1100.7557001055579</v>
      </c>
    </row>
    <row r="185" spans="1:9" ht="15" thickBot="1">
      <c r="A185" s="32" t="s">
        <v>83</v>
      </c>
      <c r="B185" s="49">
        <f>B184/$I184</f>
        <v>3.84164259449934E-2</v>
      </c>
      <c r="C185" s="49">
        <f t="shared" ref="C185:I185" si="35">C184/$I184</f>
        <v>8.7502924250336088E-3</v>
      </c>
      <c r="D185" s="49">
        <f t="shared" si="35"/>
        <v>0.66946057556714578</v>
      </c>
      <c r="E185" s="49">
        <f t="shared" si="35"/>
        <v>0.20609816597075248</v>
      </c>
      <c r="F185" s="49">
        <f t="shared" si="35"/>
        <v>0</v>
      </c>
      <c r="G185" s="49">
        <f t="shared" si="35"/>
        <v>1.8418084721002068E-2</v>
      </c>
      <c r="H185" s="49">
        <f t="shared" si="35"/>
        <v>5.8856455371072813E-2</v>
      </c>
      <c r="I185" s="50">
        <f t="shared" si="35"/>
        <v>1</v>
      </c>
    </row>
    <row r="186" spans="1:9" ht="15" thickBot="1">
      <c r="A186" s="33"/>
      <c r="B186" s="33"/>
      <c r="C186" s="33"/>
      <c r="D186" s="33"/>
      <c r="E186" s="33"/>
      <c r="F186" s="33"/>
      <c r="G186" s="33"/>
      <c r="H186" s="33"/>
      <c r="I186" s="33"/>
    </row>
    <row r="187" spans="1:9" ht="28.5">
      <c r="A187" s="446" t="s">
        <v>31</v>
      </c>
      <c r="B187" s="36" t="s">
        <v>0</v>
      </c>
      <c r="C187" s="36" t="s">
        <v>1</v>
      </c>
      <c r="D187" s="36" t="s">
        <v>2</v>
      </c>
      <c r="E187" s="36" t="s">
        <v>3</v>
      </c>
      <c r="F187" s="36" t="s">
        <v>27</v>
      </c>
      <c r="G187" s="36" t="s">
        <v>4</v>
      </c>
      <c r="H187" s="36" t="s">
        <v>5</v>
      </c>
      <c r="I187" s="37" t="s">
        <v>6</v>
      </c>
    </row>
    <row r="188" spans="1:9" ht="15">
      <c r="A188" s="447" t="s">
        <v>31</v>
      </c>
      <c r="B188" s="387" t="s">
        <v>89</v>
      </c>
      <c r="C188" s="388"/>
      <c r="D188" s="388"/>
      <c r="E188" s="388"/>
      <c r="F188" s="388"/>
      <c r="G188" s="388"/>
      <c r="H188" s="388"/>
      <c r="I188" s="389"/>
    </row>
    <row r="189" spans="1:9" ht="15">
      <c r="A189" s="27" t="s">
        <v>7</v>
      </c>
      <c r="B189" s="38">
        <v>0</v>
      </c>
      <c r="C189" s="38">
        <v>0</v>
      </c>
      <c r="D189" s="38">
        <v>0</v>
      </c>
      <c r="E189" s="38">
        <v>0</v>
      </c>
      <c r="F189" s="456"/>
      <c r="G189" s="38">
        <v>0</v>
      </c>
      <c r="H189" s="39">
        <v>0</v>
      </c>
      <c r="I189" s="40">
        <f>SUM(B189:H189)</f>
        <v>0</v>
      </c>
    </row>
    <row r="190" spans="1:9" ht="15">
      <c r="A190" s="28" t="s">
        <v>8</v>
      </c>
      <c r="B190" s="41">
        <v>0</v>
      </c>
      <c r="C190" s="41">
        <v>0</v>
      </c>
      <c r="D190" s="41">
        <v>0</v>
      </c>
      <c r="E190" s="41">
        <v>0</v>
      </c>
      <c r="F190" s="457"/>
      <c r="G190" s="41">
        <v>0</v>
      </c>
      <c r="H190" s="42">
        <v>0</v>
      </c>
      <c r="I190" s="43">
        <f t="shared" ref="I190:I209" si="36">SUM(B190:H190)</f>
        <v>0</v>
      </c>
    </row>
    <row r="191" spans="1:9" ht="15">
      <c r="A191" s="29" t="s">
        <v>9</v>
      </c>
      <c r="B191" s="44">
        <v>0</v>
      </c>
      <c r="C191" s="44">
        <v>0</v>
      </c>
      <c r="D191" s="44">
        <v>0</v>
      </c>
      <c r="E191" s="44">
        <v>0</v>
      </c>
      <c r="F191" s="457"/>
      <c r="G191" s="44">
        <v>0</v>
      </c>
      <c r="H191" s="45">
        <v>0</v>
      </c>
      <c r="I191" s="40">
        <f t="shared" si="36"/>
        <v>0</v>
      </c>
    </row>
    <row r="192" spans="1:9" ht="15">
      <c r="A192" s="28" t="s">
        <v>10</v>
      </c>
      <c r="B192" s="41">
        <v>0</v>
      </c>
      <c r="C192" s="41">
        <v>0</v>
      </c>
      <c r="D192" s="41">
        <v>246</v>
      </c>
      <c r="E192" s="41">
        <v>0</v>
      </c>
      <c r="F192" s="457"/>
      <c r="G192" s="41">
        <v>0</v>
      </c>
      <c r="H192" s="42">
        <v>0</v>
      </c>
      <c r="I192" s="43">
        <f t="shared" si="36"/>
        <v>246</v>
      </c>
    </row>
    <row r="193" spans="1:9" ht="15">
      <c r="A193" s="29" t="s">
        <v>11</v>
      </c>
      <c r="B193" s="44">
        <v>0</v>
      </c>
      <c r="C193" s="44">
        <v>0</v>
      </c>
      <c r="D193" s="44">
        <v>0</v>
      </c>
      <c r="E193" s="44">
        <v>0</v>
      </c>
      <c r="F193" s="457"/>
      <c r="G193" s="44">
        <v>0</v>
      </c>
      <c r="H193" s="45">
        <v>0</v>
      </c>
      <c r="I193" s="40">
        <f t="shared" si="36"/>
        <v>0</v>
      </c>
    </row>
    <row r="194" spans="1:9" ht="15">
      <c r="A194" s="28" t="s">
        <v>12</v>
      </c>
      <c r="B194" s="41">
        <v>0</v>
      </c>
      <c r="C194" s="41">
        <v>0</v>
      </c>
      <c r="D194" s="41">
        <v>0</v>
      </c>
      <c r="E194" s="41">
        <v>0</v>
      </c>
      <c r="F194" s="457"/>
      <c r="G194" s="41">
        <v>0</v>
      </c>
      <c r="H194" s="42">
        <v>0</v>
      </c>
      <c r="I194" s="43">
        <f t="shared" si="36"/>
        <v>0</v>
      </c>
    </row>
    <row r="195" spans="1:9" ht="15">
      <c r="A195" s="29" t="s">
        <v>13</v>
      </c>
      <c r="B195" s="44">
        <v>0</v>
      </c>
      <c r="C195" s="44">
        <v>0</v>
      </c>
      <c r="D195" s="44">
        <v>0</v>
      </c>
      <c r="E195" s="44">
        <v>0</v>
      </c>
      <c r="F195" s="457"/>
      <c r="G195" s="44">
        <v>0</v>
      </c>
      <c r="H195" s="45">
        <v>0</v>
      </c>
      <c r="I195" s="40">
        <f t="shared" si="36"/>
        <v>0</v>
      </c>
    </row>
    <row r="196" spans="1:9" ht="15">
      <c r="A196" s="28" t="s">
        <v>14</v>
      </c>
      <c r="B196" s="41">
        <v>0</v>
      </c>
      <c r="C196" s="41">
        <v>0</v>
      </c>
      <c r="D196" s="41">
        <v>0</v>
      </c>
      <c r="E196" s="41">
        <v>1.3211773376413904</v>
      </c>
      <c r="F196" s="457"/>
      <c r="G196" s="41">
        <v>0</v>
      </c>
      <c r="H196" s="42">
        <v>0</v>
      </c>
      <c r="I196" s="43">
        <f t="shared" si="36"/>
        <v>1.3211773376413904</v>
      </c>
    </row>
    <row r="197" spans="1:9" ht="15">
      <c r="A197" s="29" t="s">
        <v>15</v>
      </c>
      <c r="B197" s="44">
        <v>3.4954337132271092E-2</v>
      </c>
      <c r="C197" s="44">
        <v>1.0856588349457467E-2</v>
      </c>
      <c r="D197" s="44">
        <v>0.50798907451827147</v>
      </c>
      <c r="E197" s="44">
        <v>0</v>
      </c>
      <c r="F197" s="457"/>
      <c r="G197" s="44">
        <v>0</v>
      </c>
      <c r="H197" s="45">
        <v>0</v>
      </c>
      <c r="I197" s="40">
        <f t="shared" si="36"/>
        <v>0.55380000000000007</v>
      </c>
    </row>
    <row r="198" spans="1:9" ht="15">
      <c r="A198" s="28" t="s">
        <v>16</v>
      </c>
      <c r="B198" s="41">
        <v>95.477329749342545</v>
      </c>
      <c r="C198" s="41">
        <v>42.418612162971534</v>
      </c>
      <c r="D198" s="41">
        <v>1927.9713580876862</v>
      </c>
      <c r="E198" s="41">
        <v>0</v>
      </c>
      <c r="F198" s="457"/>
      <c r="G198" s="41">
        <v>0</v>
      </c>
      <c r="H198" s="42">
        <v>0</v>
      </c>
      <c r="I198" s="43">
        <f t="shared" si="36"/>
        <v>2065.8673000000003</v>
      </c>
    </row>
    <row r="199" spans="1:9" ht="15">
      <c r="A199" s="29" t="s">
        <v>17</v>
      </c>
      <c r="B199" s="44">
        <v>1.5786645973477791</v>
      </c>
      <c r="C199" s="44">
        <v>0</v>
      </c>
      <c r="D199" s="44">
        <v>11.421335402652222</v>
      </c>
      <c r="E199" s="44">
        <v>0</v>
      </c>
      <c r="F199" s="457"/>
      <c r="G199" s="44">
        <v>0</v>
      </c>
      <c r="H199" s="45">
        <v>0</v>
      </c>
      <c r="I199" s="40">
        <f t="shared" si="36"/>
        <v>13</v>
      </c>
    </row>
    <row r="200" spans="1:9" ht="15">
      <c r="A200" s="28" t="s">
        <v>18</v>
      </c>
      <c r="B200" s="41">
        <v>0</v>
      </c>
      <c r="C200" s="41">
        <v>0</v>
      </c>
      <c r="D200" s="41">
        <v>217</v>
      </c>
      <c r="E200" s="41">
        <v>0</v>
      </c>
      <c r="F200" s="457"/>
      <c r="G200" s="41">
        <v>0</v>
      </c>
      <c r="H200" s="42">
        <v>0</v>
      </c>
      <c r="I200" s="43">
        <f t="shared" si="36"/>
        <v>217</v>
      </c>
    </row>
    <row r="201" spans="1:9" ht="15">
      <c r="A201" s="29" t="s">
        <v>139</v>
      </c>
      <c r="B201" s="44">
        <v>59.507242442114261</v>
      </c>
      <c r="C201" s="44">
        <v>3.1971079656083585</v>
      </c>
      <c r="D201" s="44">
        <v>332.91081492176869</v>
      </c>
      <c r="E201" s="44">
        <v>25.384834670508596</v>
      </c>
      <c r="F201" s="457"/>
      <c r="G201" s="44">
        <v>0</v>
      </c>
      <c r="H201" s="45">
        <v>0</v>
      </c>
      <c r="I201" s="40">
        <f t="shared" si="36"/>
        <v>420.99999999999994</v>
      </c>
    </row>
    <row r="202" spans="1:9" ht="15">
      <c r="A202" s="28" t="s">
        <v>19</v>
      </c>
      <c r="B202" s="41">
        <v>0</v>
      </c>
      <c r="C202" s="41">
        <v>0</v>
      </c>
      <c r="D202" s="41">
        <v>0</v>
      </c>
      <c r="E202" s="41">
        <v>0</v>
      </c>
      <c r="F202" s="457"/>
      <c r="G202" s="41">
        <v>0</v>
      </c>
      <c r="H202" s="42">
        <v>0</v>
      </c>
      <c r="I202" s="43">
        <f t="shared" si="36"/>
        <v>0</v>
      </c>
    </row>
    <row r="203" spans="1:9" ht="15">
      <c r="A203" s="29" t="s">
        <v>20</v>
      </c>
      <c r="B203" s="44">
        <v>0</v>
      </c>
      <c r="C203" s="44">
        <v>0</v>
      </c>
      <c r="D203" s="44">
        <v>0</v>
      </c>
      <c r="E203" s="44">
        <v>0</v>
      </c>
      <c r="F203" s="457"/>
      <c r="G203" s="44">
        <v>0</v>
      </c>
      <c r="H203" s="45">
        <v>0</v>
      </c>
      <c r="I203" s="40">
        <f t="shared" si="36"/>
        <v>0</v>
      </c>
    </row>
    <row r="204" spans="1:9" ht="15">
      <c r="A204" s="28" t="s">
        <v>21</v>
      </c>
      <c r="B204" s="41">
        <v>0</v>
      </c>
      <c r="C204" s="41">
        <v>0</v>
      </c>
      <c r="D204" s="41">
        <v>0</v>
      </c>
      <c r="E204" s="41">
        <v>0</v>
      </c>
      <c r="F204" s="457"/>
      <c r="G204" s="41">
        <v>0</v>
      </c>
      <c r="H204" s="42">
        <v>0</v>
      </c>
      <c r="I204" s="43">
        <f t="shared" si="36"/>
        <v>0</v>
      </c>
    </row>
    <row r="205" spans="1:9" ht="15">
      <c r="A205" s="30" t="s">
        <v>56</v>
      </c>
      <c r="B205" s="44">
        <v>0</v>
      </c>
      <c r="C205" s="44">
        <v>0</v>
      </c>
      <c r="D205" s="44">
        <v>0</v>
      </c>
      <c r="E205" s="44">
        <v>0</v>
      </c>
      <c r="F205" s="457"/>
      <c r="G205" s="44">
        <v>0</v>
      </c>
      <c r="H205" s="45">
        <v>0</v>
      </c>
      <c r="I205" s="40">
        <f t="shared" si="36"/>
        <v>0</v>
      </c>
    </row>
    <row r="206" spans="1:9" ht="15">
      <c r="A206" s="28" t="s">
        <v>22</v>
      </c>
      <c r="B206" s="41">
        <v>0</v>
      </c>
      <c r="C206" s="41">
        <v>0</v>
      </c>
      <c r="D206" s="41">
        <v>0</v>
      </c>
      <c r="E206" s="41">
        <v>0</v>
      </c>
      <c r="F206" s="457"/>
      <c r="G206" s="41">
        <v>0</v>
      </c>
      <c r="H206" s="42">
        <v>0</v>
      </c>
      <c r="I206" s="43">
        <f t="shared" si="36"/>
        <v>0</v>
      </c>
    </row>
    <row r="207" spans="1:9" ht="15">
      <c r="A207" s="30" t="s">
        <v>23</v>
      </c>
      <c r="B207" s="44">
        <v>0</v>
      </c>
      <c r="C207" s="44">
        <v>0</v>
      </c>
      <c r="D207" s="44">
        <v>0</v>
      </c>
      <c r="E207" s="44">
        <v>0</v>
      </c>
      <c r="F207" s="457"/>
      <c r="G207" s="44">
        <v>0</v>
      </c>
      <c r="H207" s="45">
        <v>0</v>
      </c>
      <c r="I207" s="40">
        <f t="shared" si="36"/>
        <v>0</v>
      </c>
    </row>
    <row r="208" spans="1:9" ht="15">
      <c r="A208" s="28" t="s">
        <v>24</v>
      </c>
      <c r="B208" s="41">
        <v>4.0464000000000002</v>
      </c>
      <c r="C208" s="41">
        <v>0</v>
      </c>
      <c r="D208" s="41">
        <v>0</v>
      </c>
      <c r="E208" s="41">
        <v>0</v>
      </c>
      <c r="F208" s="457"/>
      <c r="G208" s="41">
        <v>0</v>
      </c>
      <c r="H208" s="42">
        <v>0</v>
      </c>
      <c r="I208" s="43">
        <f t="shared" si="36"/>
        <v>4.0464000000000002</v>
      </c>
    </row>
    <row r="209" spans="1:9" ht="15.75" thickBot="1">
      <c r="A209" s="30" t="s">
        <v>25</v>
      </c>
      <c r="B209" s="44">
        <v>1.6880818036559666</v>
      </c>
      <c r="C209" s="44">
        <v>0.59613573998399549</v>
      </c>
      <c r="D209" s="44">
        <v>452.01634305456656</v>
      </c>
      <c r="E209" s="44">
        <v>310.36710391984235</v>
      </c>
      <c r="F209" s="458"/>
      <c r="G209" s="44">
        <v>24.280918827377977</v>
      </c>
      <c r="H209" s="45">
        <v>1.4674166545731544</v>
      </c>
      <c r="I209" s="40">
        <f t="shared" si="36"/>
        <v>790.41600000000005</v>
      </c>
    </row>
    <row r="210" spans="1:9" ht="15">
      <c r="A210" s="31" t="s">
        <v>26</v>
      </c>
      <c r="B210" s="46">
        <f>SUM(B189:B209)</f>
        <v>162.33267292959283</v>
      </c>
      <c r="C210" s="46">
        <f t="shared" ref="C210:I210" si="37">SUM(C189:C209)</f>
        <v>46.222712456913342</v>
      </c>
      <c r="D210" s="46">
        <f t="shared" si="37"/>
        <v>3187.827840541192</v>
      </c>
      <c r="E210" s="46">
        <f t="shared" si="37"/>
        <v>337.07311592799232</v>
      </c>
      <c r="F210" s="46">
        <f t="shared" si="37"/>
        <v>0</v>
      </c>
      <c r="G210" s="46">
        <f t="shared" si="37"/>
        <v>24.280918827377977</v>
      </c>
      <c r="H210" s="47">
        <f t="shared" si="37"/>
        <v>1.4674166545731544</v>
      </c>
      <c r="I210" s="48">
        <f t="shared" si="37"/>
        <v>3759.2046773376419</v>
      </c>
    </row>
    <row r="211" spans="1:9" ht="15" thickBot="1">
      <c r="A211" s="32" t="s">
        <v>83</v>
      </c>
      <c r="B211" s="49">
        <f>B210/$I210</f>
        <v>4.3182717320026501E-2</v>
      </c>
      <c r="C211" s="49">
        <f t="shared" ref="C211:I211" si="38">C210/$I210</f>
        <v>1.2295875437580421E-2</v>
      </c>
      <c r="D211" s="49">
        <f t="shared" si="38"/>
        <v>0.84800592523174012</v>
      </c>
      <c r="E211" s="49">
        <f t="shared" si="38"/>
        <v>8.9666071645429932E-2</v>
      </c>
      <c r="F211" s="49">
        <f t="shared" si="38"/>
        <v>0</v>
      </c>
      <c r="G211" s="49">
        <f t="shared" si="38"/>
        <v>6.4590574101366302E-3</v>
      </c>
      <c r="H211" s="49">
        <f t="shared" si="38"/>
        <v>3.9035295508634389E-4</v>
      </c>
      <c r="I211" s="50">
        <f t="shared" si="38"/>
        <v>1</v>
      </c>
    </row>
    <row r="212" spans="1:9" ht="15" thickBot="1">
      <c r="A212" s="33"/>
      <c r="B212" s="33"/>
      <c r="C212" s="33"/>
      <c r="D212" s="33"/>
      <c r="E212" s="33"/>
      <c r="F212" s="33"/>
      <c r="G212" s="33"/>
      <c r="H212" s="33"/>
      <c r="I212" s="33"/>
    </row>
    <row r="213" spans="1:9" ht="28.5">
      <c r="A213" s="446" t="s">
        <v>32</v>
      </c>
      <c r="B213" s="36" t="s">
        <v>0</v>
      </c>
      <c r="C213" s="36" t="s">
        <v>1</v>
      </c>
      <c r="D213" s="36" t="s">
        <v>2</v>
      </c>
      <c r="E213" s="36" t="s">
        <v>3</v>
      </c>
      <c r="F213" s="36" t="s">
        <v>27</v>
      </c>
      <c r="G213" s="36" t="s">
        <v>4</v>
      </c>
      <c r="H213" s="36" t="s">
        <v>5</v>
      </c>
      <c r="I213" s="37" t="s">
        <v>6</v>
      </c>
    </row>
    <row r="214" spans="1:9" ht="15">
      <c r="A214" s="447" t="s">
        <v>32</v>
      </c>
      <c r="B214" s="387" t="s">
        <v>89</v>
      </c>
      <c r="C214" s="388"/>
      <c r="D214" s="388"/>
      <c r="E214" s="388"/>
      <c r="F214" s="388"/>
      <c r="G214" s="388"/>
      <c r="H214" s="388"/>
      <c r="I214" s="389"/>
    </row>
    <row r="215" spans="1:9" ht="15">
      <c r="A215" s="27" t="s">
        <v>7</v>
      </c>
      <c r="B215" s="38">
        <v>0</v>
      </c>
      <c r="C215" s="38">
        <v>0</v>
      </c>
      <c r="D215" s="38">
        <v>0</v>
      </c>
      <c r="E215" s="38">
        <v>0</v>
      </c>
      <c r="F215" s="456"/>
      <c r="G215" s="38">
        <v>0</v>
      </c>
      <c r="H215" s="39">
        <v>0</v>
      </c>
      <c r="I215" s="40">
        <f>SUM(B215:H215)</f>
        <v>0</v>
      </c>
    </row>
    <row r="216" spans="1:9" ht="15">
      <c r="A216" s="28" t="s">
        <v>8</v>
      </c>
      <c r="B216" s="41">
        <v>0</v>
      </c>
      <c r="C216" s="41">
        <v>0</v>
      </c>
      <c r="D216" s="41">
        <v>0</v>
      </c>
      <c r="E216" s="41">
        <v>0</v>
      </c>
      <c r="F216" s="457"/>
      <c r="G216" s="41">
        <v>0</v>
      </c>
      <c r="H216" s="42">
        <v>0</v>
      </c>
      <c r="I216" s="43">
        <f t="shared" ref="I216:I235" si="39">SUM(B216:H216)</f>
        <v>0</v>
      </c>
    </row>
    <row r="217" spans="1:9" ht="15">
      <c r="A217" s="29" t="s">
        <v>9</v>
      </c>
      <c r="B217" s="44">
        <v>0</v>
      </c>
      <c r="C217" s="44">
        <v>0</v>
      </c>
      <c r="D217" s="44">
        <v>0</v>
      </c>
      <c r="E217" s="44">
        <v>0</v>
      </c>
      <c r="F217" s="457"/>
      <c r="G217" s="44">
        <v>0</v>
      </c>
      <c r="H217" s="45">
        <v>0</v>
      </c>
      <c r="I217" s="40">
        <f t="shared" si="39"/>
        <v>0</v>
      </c>
    </row>
    <row r="218" spans="1:9" ht="15">
      <c r="A218" s="28" t="s">
        <v>10</v>
      </c>
      <c r="B218" s="41">
        <v>0</v>
      </c>
      <c r="C218" s="41">
        <v>0</v>
      </c>
      <c r="D218" s="41">
        <v>0</v>
      </c>
      <c r="E218" s="41">
        <v>0</v>
      </c>
      <c r="F218" s="457"/>
      <c r="G218" s="41">
        <v>0</v>
      </c>
      <c r="H218" s="42">
        <v>0</v>
      </c>
      <c r="I218" s="43">
        <f t="shared" si="39"/>
        <v>0</v>
      </c>
    </row>
    <row r="219" spans="1:9" ht="15">
      <c r="A219" s="29" t="s">
        <v>11</v>
      </c>
      <c r="B219" s="44">
        <v>0</v>
      </c>
      <c r="C219" s="44">
        <v>0</v>
      </c>
      <c r="D219" s="44">
        <v>0</v>
      </c>
      <c r="E219" s="44">
        <v>0</v>
      </c>
      <c r="F219" s="457"/>
      <c r="G219" s="44">
        <v>0</v>
      </c>
      <c r="H219" s="45">
        <v>0</v>
      </c>
      <c r="I219" s="40">
        <f t="shared" si="39"/>
        <v>0</v>
      </c>
    </row>
    <row r="220" spans="1:9" ht="15">
      <c r="A220" s="28" t="s">
        <v>12</v>
      </c>
      <c r="B220" s="41">
        <v>0</v>
      </c>
      <c r="C220" s="41">
        <v>0</v>
      </c>
      <c r="D220" s="41">
        <v>0</v>
      </c>
      <c r="E220" s="41">
        <v>0.44087030638417163</v>
      </c>
      <c r="F220" s="457"/>
      <c r="G220" s="41">
        <v>0</v>
      </c>
      <c r="H220" s="42">
        <v>0</v>
      </c>
      <c r="I220" s="43">
        <f t="shared" si="39"/>
        <v>0.44087030638417163</v>
      </c>
    </row>
    <row r="221" spans="1:9" ht="15">
      <c r="A221" s="29" t="s">
        <v>13</v>
      </c>
      <c r="B221" s="44">
        <v>0</v>
      </c>
      <c r="C221" s="44">
        <v>0</v>
      </c>
      <c r="D221" s="44">
        <v>0</v>
      </c>
      <c r="E221" s="44">
        <v>0</v>
      </c>
      <c r="F221" s="457"/>
      <c r="G221" s="44">
        <v>0</v>
      </c>
      <c r="H221" s="45">
        <v>0</v>
      </c>
      <c r="I221" s="40">
        <f t="shared" si="39"/>
        <v>0</v>
      </c>
    </row>
    <row r="222" spans="1:9" ht="15">
      <c r="A222" s="28" t="s">
        <v>14</v>
      </c>
      <c r="B222" s="41">
        <v>0</v>
      </c>
      <c r="C222" s="41">
        <v>0</v>
      </c>
      <c r="D222" s="41">
        <v>0</v>
      </c>
      <c r="E222" s="41">
        <v>1.7159380309689912E-4</v>
      </c>
      <c r="F222" s="457"/>
      <c r="G222" s="41">
        <v>0</v>
      </c>
      <c r="H222" s="42">
        <v>0</v>
      </c>
      <c r="I222" s="43">
        <f t="shared" si="39"/>
        <v>1.7159380309689912E-4</v>
      </c>
    </row>
    <row r="223" spans="1:9" ht="15">
      <c r="A223" s="29" t="s">
        <v>15</v>
      </c>
      <c r="B223" s="44">
        <v>0</v>
      </c>
      <c r="C223" s="44">
        <v>0</v>
      </c>
      <c r="D223" s="44">
        <v>0</v>
      </c>
      <c r="E223" s="44">
        <v>0</v>
      </c>
      <c r="F223" s="457"/>
      <c r="G223" s="44">
        <v>0</v>
      </c>
      <c r="H223" s="45">
        <v>0</v>
      </c>
      <c r="I223" s="40">
        <f t="shared" si="39"/>
        <v>0</v>
      </c>
    </row>
    <row r="224" spans="1:9" ht="15">
      <c r="A224" s="28" t="s">
        <v>16</v>
      </c>
      <c r="B224" s="41">
        <v>0</v>
      </c>
      <c r="C224" s="41">
        <v>0</v>
      </c>
      <c r="D224" s="41">
        <v>43.654100000000007</v>
      </c>
      <c r="E224" s="41">
        <v>0</v>
      </c>
      <c r="F224" s="457"/>
      <c r="G224" s="41">
        <v>0</v>
      </c>
      <c r="H224" s="42">
        <v>0</v>
      </c>
      <c r="I224" s="43">
        <f t="shared" si="39"/>
        <v>43.654100000000007</v>
      </c>
    </row>
    <row r="225" spans="1:9" ht="15">
      <c r="A225" s="29" t="s">
        <v>17</v>
      </c>
      <c r="B225" s="44">
        <v>1.5472976486757548</v>
      </c>
      <c r="C225" s="44">
        <v>0</v>
      </c>
      <c r="D225" s="44">
        <v>6.1287916496415438</v>
      </c>
      <c r="E225" s="44">
        <v>0.3239107016827012</v>
      </c>
      <c r="F225" s="457"/>
      <c r="G225" s="44">
        <v>0</v>
      </c>
      <c r="H225" s="45">
        <v>0</v>
      </c>
      <c r="I225" s="40">
        <f t="shared" si="39"/>
        <v>8</v>
      </c>
    </row>
    <row r="226" spans="1:9" ht="15">
      <c r="A226" s="28" t="s">
        <v>18</v>
      </c>
      <c r="B226" s="41">
        <v>0</v>
      </c>
      <c r="C226" s="41">
        <v>0</v>
      </c>
      <c r="D226" s="41">
        <v>0</v>
      </c>
      <c r="E226" s="41">
        <v>0</v>
      </c>
      <c r="F226" s="457"/>
      <c r="G226" s="41">
        <v>0</v>
      </c>
      <c r="H226" s="42">
        <v>0</v>
      </c>
      <c r="I226" s="43">
        <f t="shared" si="39"/>
        <v>0</v>
      </c>
    </row>
    <row r="227" spans="1:9" ht="15">
      <c r="A227" s="29" t="s">
        <v>139</v>
      </c>
      <c r="B227" s="44">
        <v>12.365302239517813</v>
      </c>
      <c r="C227" s="44">
        <v>0</v>
      </c>
      <c r="D227" s="44">
        <v>5.8389363290283818</v>
      </c>
      <c r="E227" s="44">
        <v>12.795761431453807</v>
      </c>
      <c r="F227" s="457"/>
      <c r="G227" s="44">
        <v>0</v>
      </c>
      <c r="H227" s="45">
        <v>0</v>
      </c>
      <c r="I227" s="40">
        <f t="shared" si="39"/>
        <v>31</v>
      </c>
    </row>
    <row r="228" spans="1:9" ht="15">
      <c r="A228" s="28" t="s">
        <v>19</v>
      </c>
      <c r="B228" s="41">
        <v>0</v>
      </c>
      <c r="C228" s="41">
        <v>0</v>
      </c>
      <c r="D228" s="41">
        <v>0</v>
      </c>
      <c r="E228" s="41">
        <v>0</v>
      </c>
      <c r="F228" s="457"/>
      <c r="G228" s="41">
        <v>0</v>
      </c>
      <c r="H228" s="42">
        <v>0</v>
      </c>
      <c r="I228" s="43">
        <f t="shared" si="39"/>
        <v>0</v>
      </c>
    </row>
    <row r="229" spans="1:9" ht="15">
      <c r="A229" s="29" t="s">
        <v>20</v>
      </c>
      <c r="B229" s="44">
        <v>0</v>
      </c>
      <c r="C229" s="44">
        <v>0</v>
      </c>
      <c r="D229" s="44">
        <v>0</v>
      </c>
      <c r="E229" s="44">
        <v>0</v>
      </c>
      <c r="F229" s="457"/>
      <c r="G229" s="44">
        <v>0</v>
      </c>
      <c r="H229" s="45">
        <v>0</v>
      </c>
      <c r="I229" s="40">
        <f t="shared" si="39"/>
        <v>0</v>
      </c>
    </row>
    <row r="230" spans="1:9" ht="15">
      <c r="A230" s="28" t="s">
        <v>21</v>
      </c>
      <c r="B230" s="41">
        <v>0</v>
      </c>
      <c r="C230" s="41">
        <v>0</v>
      </c>
      <c r="D230" s="41">
        <v>0</v>
      </c>
      <c r="E230" s="41">
        <v>0</v>
      </c>
      <c r="F230" s="457"/>
      <c r="G230" s="41">
        <v>0</v>
      </c>
      <c r="H230" s="42">
        <v>0</v>
      </c>
      <c r="I230" s="43">
        <f t="shared" si="39"/>
        <v>0</v>
      </c>
    </row>
    <row r="231" spans="1:9" ht="15">
      <c r="A231" s="30" t="s">
        <v>56</v>
      </c>
      <c r="B231" s="44">
        <v>0</v>
      </c>
      <c r="C231" s="44">
        <v>0</v>
      </c>
      <c r="D231" s="44">
        <v>0</v>
      </c>
      <c r="E231" s="44">
        <v>0</v>
      </c>
      <c r="F231" s="457"/>
      <c r="G231" s="44">
        <v>0</v>
      </c>
      <c r="H231" s="45">
        <v>0</v>
      </c>
      <c r="I231" s="40">
        <f t="shared" si="39"/>
        <v>0</v>
      </c>
    </row>
    <row r="232" spans="1:9" ht="15">
      <c r="A232" s="28" t="s">
        <v>22</v>
      </c>
      <c r="B232" s="41">
        <v>0</v>
      </c>
      <c r="C232" s="41">
        <v>0</v>
      </c>
      <c r="D232" s="41">
        <v>0</v>
      </c>
      <c r="E232" s="41">
        <v>0</v>
      </c>
      <c r="F232" s="457"/>
      <c r="G232" s="41">
        <v>0</v>
      </c>
      <c r="H232" s="42">
        <v>0</v>
      </c>
      <c r="I232" s="43">
        <f t="shared" si="39"/>
        <v>0</v>
      </c>
    </row>
    <row r="233" spans="1:9" ht="15">
      <c r="A233" s="30" t="s">
        <v>23</v>
      </c>
      <c r="B233" s="44">
        <v>0</v>
      </c>
      <c r="C233" s="44">
        <v>0</v>
      </c>
      <c r="D233" s="44">
        <v>0</v>
      </c>
      <c r="E233" s="44">
        <v>0</v>
      </c>
      <c r="F233" s="457"/>
      <c r="G233" s="44">
        <v>0</v>
      </c>
      <c r="H233" s="45">
        <v>0</v>
      </c>
      <c r="I233" s="40">
        <f t="shared" si="39"/>
        <v>0</v>
      </c>
    </row>
    <row r="234" spans="1:9" ht="15">
      <c r="A234" s="28" t="s">
        <v>24</v>
      </c>
      <c r="B234" s="41">
        <v>0.24287033465683497</v>
      </c>
      <c r="C234" s="41">
        <v>0</v>
      </c>
      <c r="D234" s="41">
        <v>5.5929665343165062E-2</v>
      </c>
      <c r="E234" s="41">
        <v>0</v>
      </c>
      <c r="F234" s="457"/>
      <c r="G234" s="41">
        <v>0</v>
      </c>
      <c r="H234" s="42">
        <v>0</v>
      </c>
      <c r="I234" s="43">
        <f t="shared" si="39"/>
        <v>0.29880000000000001</v>
      </c>
    </row>
    <row r="235" spans="1:9" ht="15.75" thickBot="1">
      <c r="A235" s="30" t="s">
        <v>25</v>
      </c>
      <c r="B235" s="44">
        <v>2.9061639309412586</v>
      </c>
      <c r="C235" s="44">
        <v>0</v>
      </c>
      <c r="D235" s="44">
        <v>10.708574199635681</v>
      </c>
      <c r="E235" s="44">
        <v>7.931506779171464</v>
      </c>
      <c r="F235" s="458"/>
      <c r="G235" s="44">
        <v>2.3947216137840202</v>
      </c>
      <c r="H235" s="45">
        <v>0.27983347646757528</v>
      </c>
      <c r="I235" s="40">
        <f t="shared" si="39"/>
        <v>24.220800000000001</v>
      </c>
    </row>
    <row r="236" spans="1:9" ht="15">
      <c r="A236" s="31" t="s">
        <v>26</v>
      </c>
      <c r="B236" s="46">
        <f>SUM(B215:B235)</f>
        <v>17.061634153791662</v>
      </c>
      <c r="C236" s="46">
        <f t="shared" ref="C236:I236" si="40">SUM(C215:C235)</f>
        <v>0</v>
      </c>
      <c r="D236" s="46">
        <f t="shared" si="40"/>
        <v>66.386331843648776</v>
      </c>
      <c r="E236" s="46">
        <f t="shared" si="40"/>
        <v>21.492220812495241</v>
      </c>
      <c r="F236" s="46">
        <f t="shared" si="40"/>
        <v>0</v>
      </c>
      <c r="G236" s="46">
        <f t="shared" si="40"/>
        <v>2.3947216137840202</v>
      </c>
      <c r="H236" s="47">
        <f t="shared" si="40"/>
        <v>0.27983347646757528</v>
      </c>
      <c r="I236" s="48">
        <f t="shared" si="40"/>
        <v>107.61474190018727</v>
      </c>
    </row>
    <row r="237" spans="1:9" ht="15" thickBot="1">
      <c r="A237" s="32" t="s">
        <v>83</v>
      </c>
      <c r="B237" s="49">
        <f>B236/$I236</f>
        <v>0.15854365166453066</v>
      </c>
      <c r="C237" s="49">
        <f t="shared" ref="C237:I237" si="41">C236/$I236</f>
        <v>0</v>
      </c>
      <c r="D237" s="49">
        <f t="shared" si="41"/>
        <v>0.61688882648830901</v>
      </c>
      <c r="E237" s="49">
        <f t="shared" si="41"/>
        <v>0.1997144669308345</v>
      </c>
      <c r="F237" s="49">
        <f t="shared" si="41"/>
        <v>0</v>
      </c>
      <c r="G237" s="49">
        <f t="shared" si="41"/>
        <v>2.2252728311192956E-2</v>
      </c>
      <c r="H237" s="49">
        <f t="shared" si="41"/>
        <v>2.600326605132975E-3</v>
      </c>
      <c r="I237" s="50">
        <f t="shared" si="41"/>
        <v>1</v>
      </c>
    </row>
    <row r="238" spans="1:9" ht="15" thickBot="1">
      <c r="A238" s="33"/>
      <c r="B238" s="33"/>
      <c r="C238" s="33"/>
      <c r="D238" s="33"/>
      <c r="E238" s="33"/>
      <c r="F238" s="33"/>
      <c r="G238" s="33"/>
      <c r="H238" s="33"/>
      <c r="I238" s="33"/>
    </row>
    <row r="239" spans="1:9" ht="28.5">
      <c r="A239" s="446" t="s">
        <v>65</v>
      </c>
      <c r="B239" s="36" t="s">
        <v>0</v>
      </c>
      <c r="C239" s="36" t="s">
        <v>1</v>
      </c>
      <c r="D239" s="36" t="s">
        <v>2</v>
      </c>
      <c r="E239" s="36" t="s">
        <v>3</v>
      </c>
      <c r="F239" s="36" t="s">
        <v>27</v>
      </c>
      <c r="G239" s="36" t="s">
        <v>4</v>
      </c>
      <c r="H239" s="36" t="s">
        <v>5</v>
      </c>
      <c r="I239" s="37" t="s">
        <v>6</v>
      </c>
    </row>
    <row r="240" spans="1:9" ht="15">
      <c r="A240" s="447" t="s">
        <v>65</v>
      </c>
      <c r="B240" s="387" t="s">
        <v>89</v>
      </c>
      <c r="C240" s="388"/>
      <c r="D240" s="388"/>
      <c r="E240" s="388"/>
      <c r="F240" s="388"/>
      <c r="G240" s="388"/>
      <c r="H240" s="388"/>
      <c r="I240" s="389"/>
    </row>
    <row r="241" spans="1:9" ht="15">
      <c r="A241" s="27" t="s">
        <v>7</v>
      </c>
      <c r="B241" s="38">
        <v>0</v>
      </c>
      <c r="C241" s="38">
        <v>0</v>
      </c>
      <c r="D241" s="38">
        <v>0</v>
      </c>
      <c r="E241" s="38">
        <v>0</v>
      </c>
      <c r="F241" s="456"/>
      <c r="G241" s="38">
        <v>0</v>
      </c>
      <c r="H241" s="39">
        <v>0</v>
      </c>
      <c r="I241" s="40">
        <f>SUM(B241:H241)</f>
        <v>0</v>
      </c>
    </row>
    <row r="242" spans="1:9" ht="15">
      <c r="A242" s="28" t="s">
        <v>8</v>
      </c>
      <c r="B242" s="41">
        <v>0</v>
      </c>
      <c r="C242" s="41">
        <v>0</v>
      </c>
      <c r="D242" s="41">
        <v>0</v>
      </c>
      <c r="E242" s="41">
        <v>0</v>
      </c>
      <c r="F242" s="457"/>
      <c r="G242" s="41">
        <v>0</v>
      </c>
      <c r="H242" s="42">
        <v>0</v>
      </c>
      <c r="I242" s="43">
        <f t="shared" ref="I242:I261" si="42">SUM(B242:H242)</f>
        <v>0</v>
      </c>
    </row>
    <row r="243" spans="1:9" ht="15">
      <c r="A243" s="29" t="s">
        <v>9</v>
      </c>
      <c r="B243" s="44">
        <v>0</v>
      </c>
      <c r="C243" s="44">
        <v>0</v>
      </c>
      <c r="D243" s="44">
        <v>0</v>
      </c>
      <c r="E243" s="44">
        <v>0</v>
      </c>
      <c r="F243" s="457"/>
      <c r="G243" s="44">
        <v>0</v>
      </c>
      <c r="H243" s="45">
        <v>0</v>
      </c>
      <c r="I243" s="40">
        <f t="shared" si="42"/>
        <v>0</v>
      </c>
    </row>
    <row r="244" spans="1:9" ht="15">
      <c r="A244" s="28" t="s">
        <v>10</v>
      </c>
      <c r="B244" s="41">
        <v>0</v>
      </c>
      <c r="C244" s="41">
        <v>0</v>
      </c>
      <c r="D244" s="41">
        <v>7</v>
      </c>
      <c r="E244" s="41">
        <v>0</v>
      </c>
      <c r="F244" s="457"/>
      <c r="G244" s="41">
        <v>0</v>
      </c>
      <c r="H244" s="42">
        <v>0</v>
      </c>
      <c r="I244" s="43">
        <f t="shared" si="42"/>
        <v>7</v>
      </c>
    </row>
    <row r="245" spans="1:9" ht="15">
      <c r="A245" s="29" t="s">
        <v>11</v>
      </c>
      <c r="B245" s="44">
        <v>0</v>
      </c>
      <c r="C245" s="44">
        <v>0</v>
      </c>
      <c r="D245" s="44">
        <v>0</v>
      </c>
      <c r="E245" s="44">
        <v>0</v>
      </c>
      <c r="F245" s="457"/>
      <c r="G245" s="44">
        <v>0</v>
      </c>
      <c r="H245" s="45">
        <v>0</v>
      </c>
      <c r="I245" s="40">
        <f t="shared" si="42"/>
        <v>0</v>
      </c>
    </row>
    <row r="246" spans="1:9" ht="15">
      <c r="A246" s="28" t="s">
        <v>12</v>
      </c>
      <c r="B246" s="41">
        <v>0</v>
      </c>
      <c r="C246" s="41">
        <v>0</v>
      </c>
      <c r="D246" s="41">
        <v>0</v>
      </c>
      <c r="E246" s="41">
        <v>9.7412795882483819E-2</v>
      </c>
      <c r="F246" s="457"/>
      <c r="G246" s="41">
        <v>0</v>
      </c>
      <c r="H246" s="42">
        <v>0</v>
      </c>
      <c r="I246" s="43">
        <f t="shared" si="42"/>
        <v>9.7412795882483819E-2</v>
      </c>
    </row>
    <row r="247" spans="1:9" ht="15">
      <c r="A247" s="29" t="s">
        <v>13</v>
      </c>
      <c r="B247" s="44">
        <v>0</v>
      </c>
      <c r="C247" s="44">
        <v>0</v>
      </c>
      <c r="D247" s="44">
        <v>0</v>
      </c>
      <c r="E247" s="44">
        <v>0</v>
      </c>
      <c r="F247" s="457"/>
      <c r="G247" s="44">
        <v>0</v>
      </c>
      <c r="H247" s="45">
        <v>0</v>
      </c>
      <c r="I247" s="40">
        <f t="shared" si="42"/>
        <v>0</v>
      </c>
    </row>
    <row r="248" spans="1:9" ht="15">
      <c r="A248" s="28" t="s">
        <v>14</v>
      </c>
      <c r="B248" s="41">
        <v>0</v>
      </c>
      <c r="C248" s="41">
        <v>0</v>
      </c>
      <c r="D248" s="41">
        <v>0</v>
      </c>
      <c r="E248" s="41">
        <v>0.37576511881363117</v>
      </c>
      <c r="F248" s="457"/>
      <c r="G248" s="41">
        <v>0</v>
      </c>
      <c r="H248" s="42">
        <v>0</v>
      </c>
      <c r="I248" s="43">
        <f t="shared" si="42"/>
        <v>0.37576511881363117</v>
      </c>
    </row>
    <row r="249" spans="1:9" ht="15">
      <c r="A249" s="29" t="s">
        <v>15</v>
      </c>
      <c r="B249" s="44">
        <v>3.7476784817633928</v>
      </c>
      <c r="C249" s="44">
        <v>8.2061240141623158E-3</v>
      </c>
      <c r="D249" s="44">
        <v>1.9951153942224453</v>
      </c>
      <c r="E249" s="44">
        <v>0</v>
      </c>
      <c r="F249" s="457"/>
      <c r="G249" s="44">
        <v>0</v>
      </c>
      <c r="H249" s="45">
        <v>0</v>
      </c>
      <c r="I249" s="40">
        <f t="shared" si="42"/>
        <v>5.7510000000000003</v>
      </c>
    </row>
    <row r="250" spans="1:9" ht="15">
      <c r="A250" s="28" t="s">
        <v>16</v>
      </c>
      <c r="B250" s="41">
        <v>128.63666095800033</v>
      </c>
      <c r="C250" s="41">
        <v>6.4796618049491766E-4</v>
      </c>
      <c r="D250" s="41">
        <v>36.149691075819185</v>
      </c>
      <c r="E250" s="41">
        <v>0</v>
      </c>
      <c r="F250" s="457"/>
      <c r="G250" s="41">
        <v>0</v>
      </c>
      <c r="H250" s="42">
        <v>0</v>
      </c>
      <c r="I250" s="43">
        <f t="shared" si="42"/>
        <v>164.78700000000003</v>
      </c>
    </row>
    <row r="251" spans="1:9" ht="15">
      <c r="A251" s="29" t="s">
        <v>17</v>
      </c>
      <c r="B251" s="44">
        <v>19.522355799661963</v>
      </c>
      <c r="C251" s="44">
        <v>0</v>
      </c>
      <c r="D251" s="44">
        <v>47.411734430194713</v>
      </c>
      <c r="E251" s="44">
        <v>1.0659097701433207</v>
      </c>
      <c r="F251" s="457"/>
      <c r="G251" s="44">
        <v>0</v>
      </c>
      <c r="H251" s="45">
        <v>0</v>
      </c>
      <c r="I251" s="40">
        <f t="shared" si="42"/>
        <v>68</v>
      </c>
    </row>
    <row r="252" spans="1:9" ht="15">
      <c r="A252" s="28" t="s">
        <v>18</v>
      </c>
      <c r="B252" s="41">
        <v>0</v>
      </c>
      <c r="C252" s="41">
        <v>0</v>
      </c>
      <c r="D252" s="41">
        <v>0</v>
      </c>
      <c r="E252" s="41">
        <v>0</v>
      </c>
      <c r="F252" s="457"/>
      <c r="G252" s="41">
        <v>0</v>
      </c>
      <c r="H252" s="42">
        <v>0</v>
      </c>
      <c r="I252" s="43">
        <f t="shared" si="42"/>
        <v>0</v>
      </c>
    </row>
    <row r="253" spans="1:9" ht="15">
      <c r="A253" s="29" t="s">
        <v>139</v>
      </c>
      <c r="B253" s="44">
        <v>140.33825631315955</v>
      </c>
      <c r="C253" s="44">
        <v>9.5471316100889645</v>
      </c>
      <c r="D253" s="44">
        <v>128.11461207675146</v>
      </c>
      <c r="E253" s="44">
        <v>0</v>
      </c>
      <c r="F253" s="457"/>
      <c r="G253" s="44">
        <v>0</v>
      </c>
      <c r="H253" s="45">
        <v>0</v>
      </c>
      <c r="I253" s="40">
        <f t="shared" si="42"/>
        <v>278</v>
      </c>
    </row>
    <row r="254" spans="1:9" ht="15">
      <c r="A254" s="28" t="s">
        <v>19</v>
      </c>
      <c r="B254" s="41">
        <v>0</v>
      </c>
      <c r="C254" s="41">
        <v>0</v>
      </c>
      <c r="D254" s="41">
        <v>0</v>
      </c>
      <c r="E254" s="41">
        <v>0</v>
      </c>
      <c r="F254" s="457"/>
      <c r="G254" s="41">
        <v>0</v>
      </c>
      <c r="H254" s="42">
        <v>0</v>
      </c>
      <c r="I254" s="43">
        <f t="shared" si="42"/>
        <v>0</v>
      </c>
    </row>
    <row r="255" spans="1:9" ht="15">
      <c r="A255" s="29" t="s">
        <v>20</v>
      </c>
      <c r="B255" s="44">
        <v>0</v>
      </c>
      <c r="C255" s="44">
        <v>0</v>
      </c>
      <c r="D255" s="44">
        <v>0</v>
      </c>
      <c r="E255" s="44">
        <v>0</v>
      </c>
      <c r="F255" s="457"/>
      <c r="G255" s="44">
        <v>0</v>
      </c>
      <c r="H255" s="45">
        <v>0</v>
      </c>
      <c r="I255" s="40">
        <f t="shared" si="42"/>
        <v>0</v>
      </c>
    </row>
    <row r="256" spans="1:9" ht="15">
      <c r="A256" s="28" t="s">
        <v>21</v>
      </c>
      <c r="B256" s="41">
        <v>0</v>
      </c>
      <c r="C256" s="41">
        <v>0</v>
      </c>
      <c r="D256" s="41">
        <v>0</v>
      </c>
      <c r="E256" s="41">
        <v>0</v>
      </c>
      <c r="F256" s="457"/>
      <c r="G256" s="41">
        <v>0</v>
      </c>
      <c r="H256" s="42">
        <v>0</v>
      </c>
      <c r="I256" s="43">
        <f t="shared" si="42"/>
        <v>0</v>
      </c>
    </row>
    <row r="257" spans="1:9" ht="15">
      <c r="A257" s="30" t="s">
        <v>56</v>
      </c>
      <c r="B257" s="44">
        <v>0</v>
      </c>
      <c r="C257" s="44">
        <v>0</v>
      </c>
      <c r="D257" s="44">
        <v>0</v>
      </c>
      <c r="E257" s="44">
        <v>0</v>
      </c>
      <c r="F257" s="457"/>
      <c r="G257" s="44">
        <v>0</v>
      </c>
      <c r="H257" s="45">
        <v>0</v>
      </c>
      <c r="I257" s="40">
        <f t="shared" si="42"/>
        <v>0</v>
      </c>
    </row>
    <row r="258" spans="1:9" ht="15">
      <c r="A258" s="28" t="s">
        <v>22</v>
      </c>
      <c r="B258" s="41">
        <v>0</v>
      </c>
      <c r="C258" s="41">
        <v>0</v>
      </c>
      <c r="D258" s="41">
        <v>0</v>
      </c>
      <c r="E258" s="41">
        <v>0</v>
      </c>
      <c r="F258" s="457"/>
      <c r="G258" s="41">
        <v>0</v>
      </c>
      <c r="H258" s="42">
        <v>0</v>
      </c>
      <c r="I258" s="43">
        <f t="shared" si="42"/>
        <v>0</v>
      </c>
    </row>
    <row r="259" spans="1:9" ht="15">
      <c r="A259" s="30" t="s">
        <v>23</v>
      </c>
      <c r="B259" s="44">
        <v>0</v>
      </c>
      <c r="C259" s="44">
        <v>0</v>
      </c>
      <c r="D259" s="44">
        <v>0</v>
      </c>
      <c r="E259" s="44">
        <v>0</v>
      </c>
      <c r="F259" s="457"/>
      <c r="G259" s="44">
        <v>0</v>
      </c>
      <c r="H259" s="45">
        <v>0</v>
      </c>
      <c r="I259" s="40">
        <f t="shared" si="42"/>
        <v>0</v>
      </c>
    </row>
    <row r="260" spans="1:9" ht="15">
      <c r="A260" s="28" t="s">
        <v>24</v>
      </c>
      <c r="B260" s="41">
        <v>9.6232396799737998</v>
      </c>
      <c r="C260" s="41">
        <v>0</v>
      </c>
      <c r="D260" s="41">
        <v>0.17236032002620105</v>
      </c>
      <c r="E260" s="41">
        <v>0</v>
      </c>
      <c r="F260" s="457"/>
      <c r="G260" s="41">
        <v>0</v>
      </c>
      <c r="H260" s="42">
        <v>0</v>
      </c>
      <c r="I260" s="43">
        <f t="shared" si="42"/>
        <v>9.7956000000000003</v>
      </c>
    </row>
    <row r="261" spans="1:9" ht="15.75" thickBot="1">
      <c r="A261" s="30" t="s">
        <v>25</v>
      </c>
      <c r="B261" s="44">
        <v>4.9022364424547158</v>
      </c>
      <c r="C261" s="44">
        <v>1.1996061720538052E-2</v>
      </c>
      <c r="D261" s="44">
        <v>77.156499027464193</v>
      </c>
      <c r="E261" s="44">
        <v>48.803092139923415</v>
      </c>
      <c r="F261" s="458"/>
      <c r="G261" s="44">
        <v>93.75197817497714</v>
      </c>
      <c r="H261" s="45">
        <v>2.4261981534599988</v>
      </c>
      <c r="I261" s="40">
        <f t="shared" si="42"/>
        <v>227.05200000000002</v>
      </c>
    </row>
    <row r="262" spans="1:9" ht="15">
      <c r="A262" s="31" t="s">
        <v>26</v>
      </c>
      <c r="B262" s="46">
        <f>SUM(B241:B261)</f>
        <v>306.77042767501371</v>
      </c>
      <c r="C262" s="46">
        <f t="shared" ref="C262:I262" si="43">SUM(C241:C261)</f>
        <v>9.567981762004159</v>
      </c>
      <c r="D262" s="46">
        <f t="shared" si="43"/>
        <v>298.00001232447818</v>
      </c>
      <c r="E262" s="46">
        <f t="shared" si="43"/>
        <v>50.342179824762852</v>
      </c>
      <c r="F262" s="46">
        <f t="shared" si="43"/>
        <v>0</v>
      </c>
      <c r="G262" s="46">
        <f t="shared" si="43"/>
        <v>93.75197817497714</v>
      </c>
      <c r="H262" s="47">
        <f t="shared" si="43"/>
        <v>2.4261981534599988</v>
      </c>
      <c r="I262" s="48">
        <f t="shared" si="43"/>
        <v>760.85877791469625</v>
      </c>
    </row>
    <row r="263" spans="1:9" ht="15" thickBot="1">
      <c r="A263" s="32" t="s">
        <v>83</v>
      </c>
      <c r="B263" s="49">
        <f>B262/$I262</f>
        <v>0.40318970692010248</v>
      </c>
      <c r="C263" s="49">
        <f t="shared" ref="C263:I263" si="44">C262/$I262</f>
        <v>1.2575240031044072E-2</v>
      </c>
      <c r="D263" s="49">
        <f t="shared" si="44"/>
        <v>0.39166271189144181</v>
      </c>
      <c r="E263" s="49">
        <f t="shared" si="44"/>
        <v>6.6164945829680591E-2</v>
      </c>
      <c r="F263" s="49">
        <f t="shared" si="44"/>
        <v>0</v>
      </c>
      <c r="G263" s="49">
        <f t="shared" si="44"/>
        <v>0.12321863254561564</v>
      </c>
      <c r="H263" s="49">
        <f t="shared" si="44"/>
        <v>3.1887627821151486E-3</v>
      </c>
      <c r="I263" s="50">
        <f t="shared" si="44"/>
        <v>1</v>
      </c>
    </row>
    <row r="264" spans="1:9" ht="15" thickBot="1">
      <c r="A264" s="33"/>
      <c r="B264" s="33"/>
      <c r="C264" s="33"/>
      <c r="D264" s="33"/>
      <c r="E264" s="33"/>
      <c r="F264" s="33"/>
      <c r="G264" s="33"/>
      <c r="H264" s="33"/>
      <c r="I264" s="33"/>
    </row>
    <row r="265" spans="1:9" ht="28.5">
      <c r="A265" s="446" t="s">
        <v>33</v>
      </c>
      <c r="B265" s="36" t="s">
        <v>0</v>
      </c>
      <c r="C265" s="36" t="s">
        <v>1</v>
      </c>
      <c r="D265" s="36" t="s">
        <v>2</v>
      </c>
      <c r="E265" s="36" t="s">
        <v>3</v>
      </c>
      <c r="F265" s="36" t="s">
        <v>27</v>
      </c>
      <c r="G265" s="36" t="s">
        <v>4</v>
      </c>
      <c r="H265" s="36" t="s">
        <v>5</v>
      </c>
      <c r="I265" s="37" t="s">
        <v>6</v>
      </c>
    </row>
    <row r="266" spans="1:9" ht="15">
      <c r="A266" s="447" t="s">
        <v>33</v>
      </c>
      <c r="B266" s="387" t="s">
        <v>90</v>
      </c>
      <c r="C266" s="388"/>
      <c r="D266" s="388"/>
      <c r="E266" s="388"/>
      <c r="F266" s="388"/>
      <c r="G266" s="388"/>
      <c r="H266" s="388"/>
      <c r="I266" s="389"/>
    </row>
    <row r="267" spans="1:9" ht="15">
      <c r="A267" s="27" t="s">
        <v>7</v>
      </c>
      <c r="B267" s="38">
        <v>0</v>
      </c>
      <c r="C267" s="38">
        <v>0</v>
      </c>
      <c r="D267" s="38">
        <v>0</v>
      </c>
      <c r="E267" s="38">
        <v>0</v>
      </c>
      <c r="F267" s="456"/>
      <c r="G267" s="38">
        <v>0</v>
      </c>
      <c r="H267" s="39">
        <v>0</v>
      </c>
      <c r="I267" s="40">
        <f>SUM(B267:H267)</f>
        <v>0</v>
      </c>
    </row>
    <row r="268" spans="1:9" ht="15">
      <c r="A268" s="28" t="s">
        <v>8</v>
      </c>
      <c r="B268" s="41">
        <v>0</v>
      </c>
      <c r="C268" s="41">
        <v>0</v>
      </c>
      <c r="D268" s="41">
        <v>0</v>
      </c>
      <c r="E268" s="41">
        <v>0</v>
      </c>
      <c r="F268" s="457"/>
      <c r="G268" s="41">
        <v>0</v>
      </c>
      <c r="H268" s="42">
        <v>0</v>
      </c>
      <c r="I268" s="43">
        <f t="shared" ref="I268:I287" si="45">SUM(B268:H268)</f>
        <v>0</v>
      </c>
    </row>
    <row r="269" spans="1:9" ht="15">
      <c r="A269" s="29" t="s">
        <v>9</v>
      </c>
      <c r="B269" s="44">
        <v>0</v>
      </c>
      <c r="C269" s="44">
        <v>0</v>
      </c>
      <c r="D269" s="44">
        <v>0</v>
      </c>
      <c r="E269" s="44">
        <v>0</v>
      </c>
      <c r="F269" s="457"/>
      <c r="G269" s="44">
        <v>0</v>
      </c>
      <c r="H269" s="45">
        <v>0</v>
      </c>
      <c r="I269" s="40">
        <f t="shared" si="45"/>
        <v>0</v>
      </c>
    </row>
    <row r="270" spans="1:9" ht="15">
      <c r="A270" s="28" t="s">
        <v>10</v>
      </c>
      <c r="B270" s="41">
        <v>0</v>
      </c>
      <c r="C270" s="41">
        <v>0</v>
      </c>
      <c r="D270" s="41">
        <v>0</v>
      </c>
      <c r="E270" s="41">
        <v>0</v>
      </c>
      <c r="F270" s="457"/>
      <c r="G270" s="41">
        <v>0</v>
      </c>
      <c r="H270" s="42">
        <v>0</v>
      </c>
      <c r="I270" s="43">
        <f t="shared" si="45"/>
        <v>0</v>
      </c>
    </row>
    <row r="271" spans="1:9" ht="15">
      <c r="A271" s="29" t="s">
        <v>11</v>
      </c>
      <c r="B271" s="44">
        <v>0</v>
      </c>
      <c r="C271" s="44">
        <v>0</v>
      </c>
      <c r="D271" s="44">
        <v>0</v>
      </c>
      <c r="E271" s="44">
        <v>0</v>
      </c>
      <c r="F271" s="457"/>
      <c r="G271" s="44">
        <v>0</v>
      </c>
      <c r="H271" s="45">
        <v>0</v>
      </c>
      <c r="I271" s="40">
        <f t="shared" si="45"/>
        <v>0</v>
      </c>
    </row>
    <row r="272" spans="1:9" ht="15">
      <c r="A272" s="28" t="s">
        <v>12</v>
      </c>
      <c r="B272" s="41">
        <v>1.1560081945371709E-4</v>
      </c>
      <c r="C272" s="41">
        <v>0</v>
      </c>
      <c r="D272" s="41">
        <v>0</v>
      </c>
      <c r="E272" s="41">
        <v>1.3716849807021043E-2</v>
      </c>
      <c r="F272" s="457"/>
      <c r="G272" s="41">
        <v>0</v>
      </c>
      <c r="H272" s="42">
        <v>0</v>
      </c>
      <c r="I272" s="43">
        <f t="shared" si="45"/>
        <v>1.3832450626474761E-2</v>
      </c>
    </row>
    <row r="273" spans="1:9" ht="15">
      <c r="A273" s="29" t="s">
        <v>13</v>
      </c>
      <c r="B273" s="44">
        <v>0</v>
      </c>
      <c r="C273" s="44">
        <v>0</v>
      </c>
      <c r="D273" s="44">
        <v>0</v>
      </c>
      <c r="E273" s="44">
        <v>0</v>
      </c>
      <c r="F273" s="457"/>
      <c r="G273" s="44">
        <v>0</v>
      </c>
      <c r="H273" s="45">
        <v>0</v>
      </c>
      <c r="I273" s="40">
        <f t="shared" si="45"/>
        <v>0</v>
      </c>
    </row>
    <row r="274" spans="1:9" ht="15">
      <c r="A274" s="28" t="s">
        <v>14</v>
      </c>
      <c r="B274" s="41">
        <v>6.5978366384578341E-5</v>
      </c>
      <c r="C274" s="41">
        <v>0</v>
      </c>
      <c r="D274" s="41">
        <v>0</v>
      </c>
      <c r="E274" s="41">
        <v>8.2637765881856211</v>
      </c>
      <c r="F274" s="457"/>
      <c r="G274" s="41">
        <v>0</v>
      </c>
      <c r="H274" s="42">
        <v>0</v>
      </c>
      <c r="I274" s="43">
        <f t="shared" si="45"/>
        <v>8.2638425665520057</v>
      </c>
    </row>
    <row r="275" spans="1:9" ht="15">
      <c r="A275" s="29" t="s">
        <v>15</v>
      </c>
      <c r="B275" s="44">
        <v>8.2725306890131897E-2</v>
      </c>
      <c r="C275" s="44">
        <v>3.4314264834392309E-3</v>
      </c>
      <c r="D275" s="44">
        <v>0.33984326662642883</v>
      </c>
      <c r="E275" s="44">
        <v>0</v>
      </c>
      <c r="F275" s="457"/>
      <c r="G275" s="44">
        <v>0</v>
      </c>
      <c r="H275" s="45">
        <v>0</v>
      </c>
      <c r="I275" s="40">
        <f t="shared" si="45"/>
        <v>0.42599999999999993</v>
      </c>
    </row>
    <row r="276" spans="1:9" ht="15">
      <c r="A276" s="28" t="s">
        <v>16</v>
      </c>
      <c r="B276" s="41">
        <v>0.39718751940838432</v>
      </c>
      <c r="C276" s="41">
        <v>0.44725530819051634</v>
      </c>
      <c r="D276" s="41">
        <v>0.22935717240109943</v>
      </c>
      <c r="E276" s="41">
        <v>0</v>
      </c>
      <c r="F276" s="457"/>
      <c r="G276" s="41">
        <v>0</v>
      </c>
      <c r="H276" s="42">
        <v>0</v>
      </c>
      <c r="I276" s="43">
        <f t="shared" si="45"/>
        <v>1.0738000000000001</v>
      </c>
    </row>
    <row r="277" spans="1:9" ht="15">
      <c r="A277" s="29" t="s">
        <v>17</v>
      </c>
      <c r="B277" s="44">
        <v>0</v>
      </c>
      <c r="C277" s="44">
        <v>0</v>
      </c>
      <c r="D277" s="44">
        <v>0</v>
      </c>
      <c r="E277" s="44">
        <v>0</v>
      </c>
      <c r="F277" s="457"/>
      <c r="G277" s="44">
        <v>0</v>
      </c>
      <c r="H277" s="45">
        <v>0</v>
      </c>
      <c r="I277" s="40">
        <f t="shared" si="45"/>
        <v>0</v>
      </c>
    </row>
    <row r="278" spans="1:9" ht="15">
      <c r="A278" s="28" t="s">
        <v>18</v>
      </c>
      <c r="B278" s="41">
        <v>0</v>
      </c>
      <c r="C278" s="41">
        <v>0</v>
      </c>
      <c r="D278" s="41">
        <v>0</v>
      </c>
      <c r="E278" s="41">
        <v>0</v>
      </c>
      <c r="F278" s="457"/>
      <c r="G278" s="41">
        <v>0</v>
      </c>
      <c r="H278" s="42">
        <v>0</v>
      </c>
      <c r="I278" s="43">
        <f t="shared" si="45"/>
        <v>0</v>
      </c>
    </row>
    <row r="279" spans="1:9" ht="15">
      <c r="A279" s="29" t="s">
        <v>139</v>
      </c>
      <c r="B279" s="44">
        <v>0</v>
      </c>
      <c r="C279" s="44">
        <v>0</v>
      </c>
      <c r="D279" s="44">
        <v>0</v>
      </c>
      <c r="E279" s="44">
        <v>0</v>
      </c>
      <c r="F279" s="457"/>
      <c r="G279" s="44">
        <v>0</v>
      </c>
      <c r="H279" s="45">
        <v>0</v>
      </c>
      <c r="I279" s="40">
        <f t="shared" si="45"/>
        <v>0</v>
      </c>
    </row>
    <row r="280" spans="1:9" ht="15">
      <c r="A280" s="28" t="s">
        <v>19</v>
      </c>
      <c r="B280" s="41">
        <v>0</v>
      </c>
      <c r="C280" s="41">
        <v>0</v>
      </c>
      <c r="D280" s="41">
        <v>0</v>
      </c>
      <c r="E280" s="41">
        <v>0</v>
      </c>
      <c r="F280" s="457"/>
      <c r="G280" s="41">
        <v>0</v>
      </c>
      <c r="H280" s="42">
        <v>0</v>
      </c>
      <c r="I280" s="43">
        <f t="shared" si="45"/>
        <v>0</v>
      </c>
    </row>
    <row r="281" spans="1:9" ht="15">
      <c r="A281" s="29" t="s">
        <v>20</v>
      </c>
      <c r="B281" s="44">
        <v>0</v>
      </c>
      <c r="C281" s="44">
        <v>0</v>
      </c>
      <c r="D281" s="44">
        <v>0</v>
      </c>
      <c r="E281" s="44">
        <v>0</v>
      </c>
      <c r="F281" s="457"/>
      <c r="G281" s="44">
        <v>0</v>
      </c>
      <c r="H281" s="45">
        <v>0</v>
      </c>
      <c r="I281" s="40">
        <f t="shared" si="45"/>
        <v>0</v>
      </c>
    </row>
    <row r="282" spans="1:9" ht="15">
      <c r="A282" s="28" t="s">
        <v>21</v>
      </c>
      <c r="B282" s="41">
        <v>0</v>
      </c>
      <c r="C282" s="41">
        <v>0</v>
      </c>
      <c r="D282" s="41">
        <v>0</v>
      </c>
      <c r="E282" s="41">
        <v>0</v>
      </c>
      <c r="F282" s="457"/>
      <c r="G282" s="41">
        <v>0</v>
      </c>
      <c r="H282" s="42">
        <v>0</v>
      </c>
      <c r="I282" s="43">
        <f t="shared" si="45"/>
        <v>0</v>
      </c>
    </row>
    <row r="283" spans="1:9" ht="15">
      <c r="A283" s="30" t="s">
        <v>56</v>
      </c>
      <c r="B283" s="44">
        <v>0</v>
      </c>
      <c r="C283" s="44">
        <v>0</v>
      </c>
      <c r="D283" s="44">
        <v>0</v>
      </c>
      <c r="E283" s="44">
        <v>0</v>
      </c>
      <c r="F283" s="457"/>
      <c r="G283" s="44">
        <v>0</v>
      </c>
      <c r="H283" s="45">
        <v>0</v>
      </c>
      <c r="I283" s="40">
        <f t="shared" si="45"/>
        <v>0</v>
      </c>
    </row>
    <row r="284" spans="1:9" ht="15">
      <c r="A284" s="28" t="s">
        <v>22</v>
      </c>
      <c r="B284" s="41">
        <v>0</v>
      </c>
      <c r="C284" s="41">
        <v>0</v>
      </c>
      <c r="D284" s="41">
        <v>0</v>
      </c>
      <c r="E284" s="41">
        <v>0</v>
      </c>
      <c r="F284" s="457"/>
      <c r="G284" s="41">
        <v>0</v>
      </c>
      <c r="H284" s="42">
        <v>0</v>
      </c>
      <c r="I284" s="43">
        <f t="shared" si="45"/>
        <v>0</v>
      </c>
    </row>
    <row r="285" spans="1:9" ht="15">
      <c r="A285" s="30" t="s">
        <v>23</v>
      </c>
      <c r="B285" s="44">
        <v>0</v>
      </c>
      <c r="C285" s="44">
        <v>0</v>
      </c>
      <c r="D285" s="44">
        <v>0</v>
      </c>
      <c r="E285" s="44">
        <v>0</v>
      </c>
      <c r="F285" s="457"/>
      <c r="G285" s="44">
        <v>0</v>
      </c>
      <c r="H285" s="45">
        <v>0</v>
      </c>
      <c r="I285" s="40">
        <f t="shared" si="45"/>
        <v>0</v>
      </c>
    </row>
    <row r="286" spans="1:9" ht="15">
      <c r="A286" s="28" t="s">
        <v>24</v>
      </c>
      <c r="B286" s="41">
        <v>0</v>
      </c>
      <c r="C286" s="41">
        <v>0</v>
      </c>
      <c r="D286" s="41">
        <v>0</v>
      </c>
      <c r="E286" s="41">
        <v>0</v>
      </c>
      <c r="F286" s="457"/>
      <c r="G286" s="41">
        <v>0</v>
      </c>
      <c r="H286" s="42">
        <v>0</v>
      </c>
      <c r="I286" s="43">
        <f t="shared" si="45"/>
        <v>0</v>
      </c>
    </row>
    <row r="287" spans="1:9" ht="15.75" thickBot="1">
      <c r="A287" s="30" t="s">
        <v>25</v>
      </c>
      <c r="B287" s="44">
        <v>1.0542351941869664E-2</v>
      </c>
      <c r="C287" s="44">
        <v>0</v>
      </c>
      <c r="D287" s="44">
        <v>28.416216319213309</v>
      </c>
      <c r="E287" s="44">
        <v>6.5043549614202245</v>
      </c>
      <c r="F287" s="458"/>
      <c r="G287" s="44">
        <v>0.53248636742460198</v>
      </c>
      <c r="H287" s="45">
        <v>0</v>
      </c>
      <c r="I287" s="40">
        <f t="shared" si="45"/>
        <v>35.463600000000007</v>
      </c>
    </row>
    <row r="288" spans="1:9" ht="15">
      <c r="A288" s="31" t="s">
        <v>26</v>
      </c>
      <c r="B288" s="46">
        <f>SUM(B267:B287)</f>
        <v>0.49063675742622415</v>
      </c>
      <c r="C288" s="46">
        <f t="shared" ref="C288:I288" si="46">SUM(C267:C287)</f>
        <v>0.45068673467395559</v>
      </c>
      <c r="D288" s="46">
        <f t="shared" si="46"/>
        <v>28.985416758240838</v>
      </c>
      <c r="E288" s="46">
        <f t="shared" si="46"/>
        <v>14.781848399412867</v>
      </c>
      <c r="F288" s="46">
        <f t="shared" si="46"/>
        <v>0</v>
      </c>
      <c r="G288" s="46">
        <f t="shared" si="46"/>
        <v>0.53248636742460198</v>
      </c>
      <c r="H288" s="47">
        <f t="shared" si="46"/>
        <v>0</v>
      </c>
      <c r="I288" s="48">
        <f t="shared" si="46"/>
        <v>45.241075017178488</v>
      </c>
    </row>
    <row r="289" spans="1:9" ht="15" thickBot="1">
      <c r="A289" s="32" t="s">
        <v>83</v>
      </c>
      <c r="B289" s="49">
        <f>B288/$I288</f>
        <v>1.0844940294631029E-2</v>
      </c>
      <c r="C289" s="49">
        <f t="shared" ref="C289:I289" si="47">C288/$I288</f>
        <v>9.9618926938147539E-3</v>
      </c>
      <c r="D289" s="49">
        <f t="shared" si="47"/>
        <v>0.64068806382772259</v>
      </c>
      <c r="E289" s="49">
        <f t="shared" si="47"/>
        <v>0.32673512717812414</v>
      </c>
      <c r="F289" s="49">
        <f t="shared" si="47"/>
        <v>0</v>
      </c>
      <c r="G289" s="49">
        <f t="shared" si="47"/>
        <v>1.1769976005707459E-2</v>
      </c>
      <c r="H289" s="49">
        <f t="shared" si="47"/>
        <v>0</v>
      </c>
      <c r="I289" s="50">
        <f t="shared" si="47"/>
        <v>1</v>
      </c>
    </row>
    <row r="290" spans="1:9" ht="15" thickBot="1">
      <c r="A290" s="33"/>
      <c r="B290" s="33"/>
      <c r="C290" s="33"/>
      <c r="D290" s="33"/>
      <c r="E290" s="33"/>
      <c r="F290" s="33"/>
      <c r="G290" s="33"/>
      <c r="H290" s="33"/>
      <c r="I290" s="33"/>
    </row>
    <row r="291" spans="1:9" ht="28.5">
      <c r="A291" s="446" t="s">
        <v>34</v>
      </c>
      <c r="B291" s="36" t="s">
        <v>0</v>
      </c>
      <c r="C291" s="36" t="s">
        <v>1</v>
      </c>
      <c r="D291" s="36" t="s">
        <v>2</v>
      </c>
      <c r="E291" s="36" t="s">
        <v>3</v>
      </c>
      <c r="F291" s="36" t="s">
        <v>27</v>
      </c>
      <c r="G291" s="36" t="s">
        <v>4</v>
      </c>
      <c r="H291" s="36" t="s">
        <v>5</v>
      </c>
      <c r="I291" s="37" t="s">
        <v>6</v>
      </c>
    </row>
    <row r="292" spans="1:9" ht="15">
      <c r="A292" s="447" t="s">
        <v>34</v>
      </c>
      <c r="B292" s="387" t="s">
        <v>90</v>
      </c>
      <c r="C292" s="388"/>
      <c r="D292" s="388"/>
      <c r="E292" s="388"/>
      <c r="F292" s="388"/>
      <c r="G292" s="388"/>
      <c r="H292" s="388"/>
      <c r="I292" s="389"/>
    </row>
    <row r="293" spans="1:9" ht="15">
      <c r="A293" s="27" t="s">
        <v>7</v>
      </c>
      <c r="B293" s="38">
        <v>0</v>
      </c>
      <c r="C293" s="38">
        <v>0</v>
      </c>
      <c r="D293" s="38">
        <v>0</v>
      </c>
      <c r="E293" s="38">
        <v>0</v>
      </c>
      <c r="F293" s="456"/>
      <c r="G293" s="38">
        <v>0</v>
      </c>
      <c r="H293" s="39">
        <v>0</v>
      </c>
      <c r="I293" s="40">
        <f>SUM(B293:H293)</f>
        <v>0</v>
      </c>
    </row>
    <row r="294" spans="1:9" ht="15">
      <c r="A294" s="28" t="s">
        <v>8</v>
      </c>
      <c r="B294" s="41">
        <v>0</v>
      </c>
      <c r="C294" s="41">
        <v>0</v>
      </c>
      <c r="D294" s="41">
        <v>0</v>
      </c>
      <c r="E294" s="41">
        <v>0</v>
      </c>
      <c r="F294" s="457"/>
      <c r="G294" s="41">
        <v>0</v>
      </c>
      <c r="H294" s="42">
        <v>0</v>
      </c>
      <c r="I294" s="43">
        <f t="shared" ref="I294:I313" si="48">SUM(B294:H294)</f>
        <v>0</v>
      </c>
    </row>
    <row r="295" spans="1:9" ht="15">
      <c r="A295" s="29" t="s">
        <v>9</v>
      </c>
      <c r="B295" s="44">
        <v>0</v>
      </c>
      <c r="C295" s="44">
        <v>0</v>
      </c>
      <c r="D295" s="44">
        <v>0</v>
      </c>
      <c r="E295" s="44">
        <v>0</v>
      </c>
      <c r="F295" s="457"/>
      <c r="G295" s="44">
        <v>0</v>
      </c>
      <c r="H295" s="45">
        <v>0</v>
      </c>
      <c r="I295" s="40">
        <f t="shared" si="48"/>
        <v>0</v>
      </c>
    </row>
    <row r="296" spans="1:9" ht="15">
      <c r="A296" s="28" t="s">
        <v>10</v>
      </c>
      <c r="B296" s="41">
        <v>0</v>
      </c>
      <c r="C296" s="41">
        <v>0</v>
      </c>
      <c r="D296" s="41">
        <v>0</v>
      </c>
      <c r="E296" s="41">
        <v>0</v>
      </c>
      <c r="F296" s="457"/>
      <c r="G296" s="41">
        <v>0</v>
      </c>
      <c r="H296" s="42">
        <v>0</v>
      </c>
      <c r="I296" s="43">
        <f t="shared" si="48"/>
        <v>0</v>
      </c>
    </row>
    <row r="297" spans="1:9" ht="15">
      <c r="A297" s="29" t="s">
        <v>11</v>
      </c>
      <c r="B297" s="44">
        <v>0</v>
      </c>
      <c r="C297" s="44">
        <v>0</v>
      </c>
      <c r="D297" s="44">
        <v>0</v>
      </c>
      <c r="E297" s="44">
        <v>0</v>
      </c>
      <c r="F297" s="457"/>
      <c r="G297" s="44">
        <v>0</v>
      </c>
      <c r="H297" s="45">
        <v>0</v>
      </c>
      <c r="I297" s="40">
        <f t="shared" si="48"/>
        <v>0</v>
      </c>
    </row>
    <row r="298" spans="1:9" ht="15">
      <c r="A298" s="28" t="s">
        <v>12</v>
      </c>
      <c r="B298" s="41">
        <v>0</v>
      </c>
      <c r="C298" s="41">
        <v>0</v>
      </c>
      <c r="D298" s="41">
        <v>0</v>
      </c>
      <c r="E298" s="41">
        <v>0</v>
      </c>
      <c r="F298" s="457"/>
      <c r="G298" s="41">
        <v>0</v>
      </c>
      <c r="H298" s="42">
        <v>0</v>
      </c>
      <c r="I298" s="43">
        <f t="shared" si="48"/>
        <v>0</v>
      </c>
    </row>
    <row r="299" spans="1:9" ht="15">
      <c r="A299" s="29" t="s">
        <v>13</v>
      </c>
      <c r="B299" s="44">
        <v>0</v>
      </c>
      <c r="C299" s="44">
        <v>0</v>
      </c>
      <c r="D299" s="44">
        <v>0</v>
      </c>
      <c r="E299" s="44">
        <v>0</v>
      </c>
      <c r="F299" s="457"/>
      <c r="G299" s="44">
        <v>0</v>
      </c>
      <c r="H299" s="45">
        <v>0</v>
      </c>
      <c r="I299" s="40">
        <f t="shared" si="48"/>
        <v>0</v>
      </c>
    </row>
    <row r="300" spans="1:9" ht="15">
      <c r="A300" s="28" t="s">
        <v>14</v>
      </c>
      <c r="B300" s="41">
        <v>0</v>
      </c>
      <c r="C300" s="41">
        <v>0</v>
      </c>
      <c r="D300" s="41">
        <v>0</v>
      </c>
      <c r="E300" s="41">
        <v>0.21142978354009381</v>
      </c>
      <c r="F300" s="457"/>
      <c r="G300" s="41">
        <v>0</v>
      </c>
      <c r="H300" s="42">
        <v>0</v>
      </c>
      <c r="I300" s="43">
        <f t="shared" si="48"/>
        <v>0.21142978354009381</v>
      </c>
    </row>
    <row r="301" spans="1:9" ht="15">
      <c r="A301" s="29" t="s">
        <v>15</v>
      </c>
      <c r="B301" s="44">
        <v>0.89028547241610889</v>
      </c>
      <c r="C301" s="44">
        <v>0.13211452758389128</v>
      </c>
      <c r="D301" s="44">
        <v>0</v>
      </c>
      <c r="E301" s="44">
        <v>0</v>
      </c>
      <c r="F301" s="457"/>
      <c r="G301" s="44">
        <v>0</v>
      </c>
      <c r="H301" s="45">
        <v>0</v>
      </c>
      <c r="I301" s="40">
        <f t="shared" si="48"/>
        <v>1.0224000000000002</v>
      </c>
    </row>
    <row r="302" spans="1:9" ht="15">
      <c r="A302" s="28" t="s">
        <v>16</v>
      </c>
      <c r="B302" s="41">
        <v>81.809106984515282</v>
      </c>
      <c r="C302" s="41">
        <v>373.34248378705473</v>
      </c>
      <c r="D302" s="41">
        <v>18.889809228430067</v>
      </c>
      <c r="E302" s="41">
        <v>0</v>
      </c>
      <c r="F302" s="457"/>
      <c r="G302" s="41">
        <v>0</v>
      </c>
      <c r="H302" s="42">
        <v>0</v>
      </c>
      <c r="I302" s="43">
        <f t="shared" si="48"/>
        <v>474.04140000000007</v>
      </c>
    </row>
    <row r="303" spans="1:9" ht="15">
      <c r="A303" s="29" t="s">
        <v>17</v>
      </c>
      <c r="B303" s="44">
        <v>1.319916383297118E-2</v>
      </c>
      <c r="C303" s="44">
        <v>7.3312115677471823</v>
      </c>
      <c r="D303" s="44">
        <v>2.655589268419845</v>
      </c>
      <c r="E303" s="44">
        <v>0</v>
      </c>
      <c r="F303" s="457"/>
      <c r="G303" s="44">
        <v>0</v>
      </c>
      <c r="H303" s="45">
        <v>0</v>
      </c>
      <c r="I303" s="40">
        <f t="shared" si="48"/>
        <v>9.9999999999999982</v>
      </c>
    </row>
    <row r="304" spans="1:9" ht="15">
      <c r="A304" s="28" t="s">
        <v>18</v>
      </c>
      <c r="B304" s="41">
        <v>0</v>
      </c>
      <c r="C304" s="41">
        <v>0</v>
      </c>
      <c r="D304" s="41">
        <v>0</v>
      </c>
      <c r="E304" s="41">
        <v>0</v>
      </c>
      <c r="F304" s="457"/>
      <c r="G304" s="41">
        <v>0</v>
      </c>
      <c r="H304" s="42">
        <v>0</v>
      </c>
      <c r="I304" s="43">
        <f t="shared" si="48"/>
        <v>0</v>
      </c>
    </row>
    <row r="305" spans="1:9" ht="15">
      <c r="A305" s="29" t="s">
        <v>139</v>
      </c>
      <c r="B305" s="44">
        <v>5.6397161516476322</v>
      </c>
      <c r="C305" s="44">
        <v>129.67741655793066</v>
      </c>
      <c r="D305" s="44">
        <v>10.946805443470806</v>
      </c>
      <c r="E305" s="44">
        <v>0.73606184695091825</v>
      </c>
      <c r="F305" s="457"/>
      <c r="G305" s="44">
        <v>0</v>
      </c>
      <c r="H305" s="45">
        <v>0</v>
      </c>
      <c r="I305" s="40">
        <f t="shared" si="48"/>
        <v>147</v>
      </c>
    </row>
    <row r="306" spans="1:9" ht="15">
      <c r="A306" s="28" t="s">
        <v>19</v>
      </c>
      <c r="B306" s="41">
        <v>0</v>
      </c>
      <c r="C306" s="41">
        <v>0</v>
      </c>
      <c r="D306" s="41">
        <v>0</v>
      </c>
      <c r="E306" s="41">
        <v>0</v>
      </c>
      <c r="F306" s="457"/>
      <c r="G306" s="41">
        <v>0</v>
      </c>
      <c r="H306" s="42">
        <v>0</v>
      </c>
      <c r="I306" s="43">
        <f t="shared" si="48"/>
        <v>0</v>
      </c>
    </row>
    <row r="307" spans="1:9" ht="15">
      <c r="A307" s="29" t="s">
        <v>20</v>
      </c>
      <c r="B307" s="44">
        <v>0</v>
      </c>
      <c r="C307" s="44">
        <v>0</v>
      </c>
      <c r="D307" s="44">
        <v>0</v>
      </c>
      <c r="E307" s="44">
        <v>0</v>
      </c>
      <c r="F307" s="457"/>
      <c r="G307" s="44">
        <v>0</v>
      </c>
      <c r="H307" s="45">
        <v>0</v>
      </c>
      <c r="I307" s="40">
        <f t="shared" si="48"/>
        <v>0</v>
      </c>
    </row>
    <row r="308" spans="1:9" ht="15">
      <c r="A308" s="28" t="s">
        <v>21</v>
      </c>
      <c r="B308" s="41">
        <v>0</v>
      </c>
      <c r="C308" s="41">
        <v>0</v>
      </c>
      <c r="D308" s="41">
        <v>0</v>
      </c>
      <c r="E308" s="41">
        <v>0</v>
      </c>
      <c r="F308" s="457"/>
      <c r="G308" s="41">
        <v>0</v>
      </c>
      <c r="H308" s="42">
        <v>0</v>
      </c>
      <c r="I308" s="43">
        <f t="shared" si="48"/>
        <v>0</v>
      </c>
    </row>
    <row r="309" spans="1:9" ht="15">
      <c r="A309" s="30" t="s">
        <v>56</v>
      </c>
      <c r="B309" s="44">
        <v>66</v>
      </c>
      <c r="C309" s="44">
        <v>0</v>
      </c>
      <c r="D309" s="44">
        <v>0</v>
      </c>
      <c r="E309" s="44">
        <v>0</v>
      </c>
      <c r="F309" s="457"/>
      <c r="G309" s="44">
        <v>0</v>
      </c>
      <c r="H309" s="45">
        <v>0</v>
      </c>
      <c r="I309" s="40">
        <f t="shared" si="48"/>
        <v>66</v>
      </c>
    </row>
    <row r="310" spans="1:9" ht="15">
      <c r="A310" s="28" t="s">
        <v>22</v>
      </c>
      <c r="B310" s="41">
        <v>0</v>
      </c>
      <c r="C310" s="41">
        <v>0</v>
      </c>
      <c r="D310" s="41">
        <v>0</v>
      </c>
      <c r="E310" s="41">
        <v>0</v>
      </c>
      <c r="F310" s="457"/>
      <c r="G310" s="41">
        <v>0</v>
      </c>
      <c r="H310" s="42">
        <v>0</v>
      </c>
      <c r="I310" s="43">
        <f t="shared" si="48"/>
        <v>0</v>
      </c>
    </row>
    <row r="311" spans="1:9" ht="15">
      <c r="A311" s="30" t="s">
        <v>23</v>
      </c>
      <c r="B311" s="44">
        <v>0</v>
      </c>
      <c r="C311" s="44">
        <v>0</v>
      </c>
      <c r="D311" s="44">
        <v>0</v>
      </c>
      <c r="E311" s="44">
        <v>0</v>
      </c>
      <c r="F311" s="457"/>
      <c r="G311" s="44">
        <v>0</v>
      </c>
      <c r="H311" s="45">
        <v>0</v>
      </c>
      <c r="I311" s="40">
        <f t="shared" si="48"/>
        <v>0</v>
      </c>
    </row>
    <row r="312" spans="1:9" ht="15">
      <c r="A312" s="28" t="s">
        <v>24</v>
      </c>
      <c r="B312" s="41">
        <v>6.8313162192721641E-2</v>
      </c>
      <c r="C312" s="41">
        <v>1.1140887390594247</v>
      </c>
      <c r="D312" s="41">
        <v>0.16759809874785375</v>
      </c>
      <c r="E312" s="41">
        <v>0</v>
      </c>
      <c r="F312" s="457"/>
      <c r="G312" s="41">
        <v>0</v>
      </c>
      <c r="H312" s="42">
        <v>0</v>
      </c>
      <c r="I312" s="43">
        <f t="shared" si="48"/>
        <v>1.35</v>
      </c>
    </row>
    <row r="313" spans="1:9" ht="15.75" thickBot="1">
      <c r="A313" s="30" t="s">
        <v>25</v>
      </c>
      <c r="B313" s="44">
        <v>4.2322078868298005</v>
      </c>
      <c r="C313" s="44">
        <v>6.9211778853017538</v>
      </c>
      <c r="D313" s="44">
        <v>21.543020512433063</v>
      </c>
      <c r="E313" s="44">
        <v>239.26735303552155</v>
      </c>
      <c r="F313" s="458"/>
      <c r="G313" s="44">
        <v>23.478612342247697</v>
      </c>
      <c r="H313" s="45">
        <v>7.8028337666102607E-2</v>
      </c>
      <c r="I313" s="40">
        <f t="shared" si="48"/>
        <v>295.5204</v>
      </c>
    </row>
    <row r="314" spans="1:9" ht="15">
      <c r="A314" s="31" t="s">
        <v>26</v>
      </c>
      <c r="B314" s="46">
        <f>SUM(B293:B313)</f>
        <v>158.6528288214345</v>
      </c>
      <c r="C314" s="46">
        <f t="shared" ref="C314:I314" si="49">SUM(C293:C313)</f>
        <v>518.51849306467761</v>
      </c>
      <c r="D314" s="46">
        <f t="shared" si="49"/>
        <v>54.20282255150164</v>
      </c>
      <c r="E314" s="46">
        <f t="shared" si="49"/>
        <v>240.21484466601257</v>
      </c>
      <c r="F314" s="46">
        <f t="shared" si="49"/>
        <v>0</v>
      </c>
      <c r="G314" s="46">
        <f t="shared" si="49"/>
        <v>23.478612342247697</v>
      </c>
      <c r="H314" s="47">
        <f t="shared" si="49"/>
        <v>7.8028337666102607E-2</v>
      </c>
      <c r="I314" s="48">
        <f t="shared" si="49"/>
        <v>995.14562978354024</v>
      </c>
    </row>
    <row r="315" spans="1:9" ht="15" thickBot="1">
      <c r="A315" s="32" t="s">
        <v>83</v>
      </c>
      <c r="B315" s="49">
        <f>B314/$I314</f>
        <v>0.15942674526535777</v>
      </c>
      <c r="C315" s="49">
        <f t="shared" ref="C315:I315" si="50">C314/$I314</f>
        <v>0.52104785223994154</v>
      </c>
      <c r="D315" s="49">
        <f t="shared" si="50"/>
        <v>5.4467226634248099E-2</v>
      </c>
      <c r="E315" s="49">
        <f t="shared" si="50"/>
        <v>0.2413866247076451</v>
      </c>
      <c r="F315" s="49">
        <f t="shared" si="50"/>
        <v>0</v>
      </c>
      <c r="G315" s="49">
        <f t="shared" si="50"/>
        <v>2.3593142189002693E-2</v>
      </c>
      <c r="H315" s="49">
        <f t="shared" si="50"/>
        <v>7.8408963804699609E-5</v>
      </c>
      <c r="I315" s="50">
        <f t="shared" si="50"/>
        <v>1</v>
      </c>
    </row>
    <row r="316" spans="1:9" ht="15" thickBot="1">
      <c r="A316" s="33"/>
      <c r="B316" s="33"/>
      <c r="C316" s="33"/>
      <c r="D316" s="33"/>
      <c r="E316" s="33"/>
      <c r="F316" s="33"/>
      <c r="G316" s="33"/>
      <c r="H316" s="33"/>
      <c r="I316" s="33"/>
    </row>
    <row r="317" spans="1:9" ht="28.5">
      <c r="A317" s="446" t="s">
        <v>35</v>
      </c>
      <c r="B317" s="36" t="s">
        <v>0</v>
      </c>
      <c r="C317" s="36" t="s">
        <v>1</v>
      </c>
      <c r="D317" s="36" t="s">
        <v>2</v>
      </c>
      <c r="E317" s="36" t="s">
        <v>3</v>
      </c>
      <c r="F317" s="36" t="s">
        <v>27</v>
      </c>
      <c r="G317" s="36" t="s">
        <v>4</v>
      </c>
      <c r="H317" s="36" t="s">
        <v>5</v>
      </c>
      <c r="I317" s="37" t="s">
        <v>6</v>
      </c>
    </row>
    <row r="318" spans="1:9" ht="15">
      <c r="A318" s="447" t="s">
        <v>35</v>
      </c>
      <c r="B318" s="387" t="s">
        <v>90</v>
      </c>
      <c r="C318" s="388"/>
      <c r="D318" s="388"/>
      <c r="E318" s="388"/>
      <c r="F318" s="388"/>
      <c r="G318" s="388"/>
      <c r="H318" s="388"/>
      <c r="I318" s="389"/>
    </row>
    <row r="319" spans="1:9" ht="15">
      <c r="A319" s="27" t="s">
        <v>7</v>
      </c>
      <c r="B319" s="38">
        <v>0</v>
      </c>
      <c r="C319" s="38">
        <v>0</v>
      </c>
      <c r="D319" s="38">
        <v>0</v>
      </c>
      <c r="E319" s="38">
        <v>0</v>
      </c>
      <c r="F319" s="456"/>
      <c r="G319" s="38">
        <v>0</v>
      </c>
      <c r="H319" s="39">
        <v>0</v>
      </c>
      <c r="I319" s="40">
        <f>SUM(B319:H319)</f>
        <v>0</v>
      </c>
    </row>
    <row r="320" spans="1:9" ht="15">
      <c r="A320" s="28" t="s">
        <v>8</v>
      </c>
      <c r="B320" s="41">
        <v>0</v>
      </c>
      <c r="C320" s="41">
        <v>0</v>
      </c>
      <c r="D320" s="41">
        <v>0</v>
      </c>
      <c r="E320" s="41">
        <v>0</v>
      </c>
      <c r="F320" s="457"/>
      <c r="G320" s="41">
        <v>0</v>
      </c>
      <c r="H320" s="42">
        <v>0</v>
      </c>
      <c r="I320" s="43">
        <f t="shared" ref="I320:I339" si="51">SUM(B320:H320)</f>
        <v>0</v>
      </c>
    </row>
    <row r="321" spans="1:9" ht="15">
      <c r="A321" s="29" t="s">
        <v>9</v>
      </c>
      <c r="B321" s="44">
        <v>0</v>
      </c>
      <c r="C321" s="44">
        <v>0</v>
      </c>
      <c r="D321" s="44">
        <v>0</v>
      </c>
      <c r="E321" s="44">
        <v>0</v>
      </c>
      <c r="F321" s="457"/>
      <c r="G321" s="44">
        <v>0</v>
      </c>
      <c r="H321" s="45">
        <v>0</v>
      </c>
      <c r="I321" s="40">
        <f t="shared" si="51"/>
        <v>0</v>
      </c>
    </row>
    <row r="322" spans="1:9" ht="15">
      <c r="A322" s="28" t="s">
        <v>10</v>
      </c>
      <c r="B322" s="41">
        <v>0</v>
      </c>
      <c r="C322" s="41">
        <v>0</v>
      </c>
      <c r="D322" s="41">
        <v>0</v>
      </c>
      <c r="E322" s="41">
        <v>0</v>
      </c>
      <c r="F322" s="457"/>
      <c r="G322" s="41">
        <v>0</v>
      </c>
      <c r="H322" s="42">
        <v>0</v>
      </c>
      <c r="I322" s="43">
        <f t="shared" si="51"/>
        <v>0</v>
      </c>
    </row>
    <row r="323" spans="1:9" ht="15">
      <c r="A323" s="29" t="s">
        <v>11</v>
      </c>
      <c r="B323" s="44">
        <v>0</v>
      </c>
      <c r="C323" s="44">
        <v>0</v>
      </c>
      <c r="D323" s="44">
        <v>0</v>
      </c>
      <c r="E323" s="44">
        <v>0</v>
      </c>
      <c r="F323" s="457"/>
      <c r="G323" s="44">
        <v>0</v>
      </c>
      <c r="H323" s="45">
        <v>0</v>
      </c>
      <c r="I323" s="40">
        <f t="shared" si="51"/>
        <v>0</v>
      </c>
    </row>
    <row r="324" spans="1:9" ht="15">
      <c r="A324" s="28" t="s">
        <v>12</v>
      </c>
      <c r="B324" s="41">
        <v>1.142381092024394E-3</v>
      </c>
      <c r="C324" s="41">
        <v>0</v>
      </c>
      <c r="D324" s="41">
        <v>0</v>
      </c>
      <c r="E324" s="41">
        <v>5.5843409507203311E-2</v>
      </c>
      <c r="F324" s="457"/>
      <c r="G324" s="41">
        <v>0</v>
      </c>
      <c r="H324" s="42">
        <v>0</v>
      </c>
      <c r="I324" s="43">
        <f t="shared" si="51"/>
        <v>5.6985790599227704E-2</v>
      </c>
    </row>
    <row r="325" spans="1:9" ht="15">
      <c r="A325" s="29" t="s">
        <v>13</v>
      </c>
      <c r="B325" s="44">
        <v>0</v>
      </c>
      <c r="C325" s="44">
        <v>0</v>
      </c>
      <c r="D325" s="44">
        <v>0</v>
      </c>
      <c r="E325" s="44">
        <v>0</v>
      </c>
      <c r="F325" s="457"/>
      <c r="G325" s="44">
        <v>0</v>
      </c>
      <c r="H325" s="45">
        <v>0</v>
      </c>
      <c r="I325" s="40">
        <f t="shared" si="51"/>
        <v>0</v>
      </c>
    </row>
    <row r="326" spans="1:9" ht="15">
      <c r="A326" s="28" t="s">
        <v>14</v>
      </c>
      <c r="B326" s="41">
        <v>6.5728847464919507E-4</v>
      </c>
      <c r="C326" s="41">
        <v>0.15774332669636268</v>
      </c>
      <c r="D326" s="41">
        <v>0</v>
      </c>
      <c r="E326" s="41">
        <v>1.5036348941645034E-2</v>
      </c>
      <c r="F326" s="457"/>
      <c r="G326" s="41">
        <v>0</v>
      </c>
      <c r="H326" s="42">
        <v>0</v>
      </c>
      <c r="I326" s="43">
        <f t="shared" si="51"/>
        <v>0.17343696411265691</v>
      </c>
    </row>
    <row r="327" spans="1:9" ht="15">
      <c r="A327" s="29" t="s">
        <v>15</v>
      </c>
      <c r="B327" s="44">
        <v>3.0980551237910936E-2</v>
      </c>
      <c r="C327" s="44">
        <v>0.56541944876208894</v>
      </c>
      <c r="D327" s="44">
        <v>0</v>
      </c>
      <c r="E327" s="44">
        <v>0</v>
      </c>
      <c r="F327" s="457"/>
      <c r="G327" s="44">
        <v>0</v>
      </c>
      <c r="H327" s="45">
        <v>0</v>
      </c>
      <c r="I327" s="40">
        <f t="shared" si="51"/>
        <v>0.59639999999999982</v>
      </c>
    </row>
    <row r="328" spans="1:9" ht="15">
      <c r="A328" s="28" t="s">
        <v>16</v>
      </c>
      <c r="B328" s="41">
        <v>3.6717775471637504</v>
      </c>
      <c r="C328" s="41">
        <v>39.358235315721032</v>
      </c>
      <c r="D328" s="41">
        <v>4.547587137115217</v>
      </c>
      <c r="E328" s="41">
        <v>0</v>
      </c>
      <c r="F328" s="457"/>
      <c r="G328" s="41">
        <v>0</v>
      </c>
      <c r="H328" s="42">
        <v>0</v>
      </c>
      <c r="I328" s="43">
        <f t="shared" si="51"/>
        <v>47.577599999999997</v>
      </c>
    </row>
    <row r="329" spans="1:9" ht="15">
      <c r="A329" s="29" t="s">
        <v>17</v>
      </c>
      <c r="B329" s="44">
        <v>0</v>
      </c>
      <c r="C329" s="44">
        <v>0</v>
      </c>
      <c r="D329" s="44">
        <v>0</v>
      </c>
      <c r="E329" s="44">
        <v>0</v>
      </c>
      <c r="F329" s="457"/>
      <c r="G329" s="44">
        <v>0</v>
      </c>
      <c r="H329" s="45">
        <v>0</v>
      </c>
      <c r="I329" s="40">
        <f t="shared" si="51"/>
        <v>0</v>
      </c>
    </row>
    <row r="330" spans="1:9" ht="15">
      <c r="A330" s="28" t="s">
        <v>18</v>
      </c>
      <c r="B330" s="41">
        <v>0</v>
      </c>
      <c r="C330" s="41">
        <v>0</v>
      </c>
      <c r="D330" s="41">
        <v>0</v>
      </c>
      <c r="E330" s="41">
        <v>0</v>
      </c>
      <c r="F330" s="457"/>
      <c r="G330" s="41">
        <v>0</v>
      </c>
      <c r="H330" s="42">
        <v>0</v>
      </c>
      <c r="I330" s="43">
        <f t="shared" si="51"/>
        <v>0</v>
      </c>
    </row>
    <row r="331" spans="1:9" ht="15">
      <c r="A331" s="29" t="s">
        <v>139</v>
      </c>
      <c r="B331" s="44">
        <v>58.094436905843182</v>
      </c>
      <c r="C331" s="44">
        <v>92.541172799813324</v>
      </c>
      <c r="D331" s="44">
        <v>34.052607046176561</v>
      </c>
      <c r="E331" s="44">
        <v>33.311783248166932</v>
      </c>
      <c r="F331" s="457"/>
      <c r="G331" s="44">
        <v>0</v>
      </c>
      <c r="H331" s="45">
        <v>0</v>
      </c>
      <c r="I331" s="40">
        <f t="shared" si="51"/>
        <v>218</v>
      </c>
    </row>
    <row r="332" spans="1:9" ht="15">
      <c r="A332" s="28" t="s">
        <v>19</v>
      </c>
      <c r="B332" s="41">
        <v>0</v>
      </c>
      <c r="C332" s="41">
        <v>0</v>
      </c>
      <c r="D332" s="41">
        <v>0</v>
      </c>
      <c r="E332" s="41">
        <v>0</v>
      </c>
      <c r="F332" s="457"/>
      <c r="G332" s="41">
        <v>0</v>
      </c>
      <c r="H332" s="42">
        <v>0</v>
      </c>
      <c r="I332" s="43">
        <f t="shared" si="51"/>
        <v>0</v>
      </c>
    </row>
    <row r="333" spans="1:9" ht="15">
      <c r="A333" s="29" t="s">
        <v>20</v>
      </c>
      <c r="B333" s="44">
        <v>0</v>
      </c>
      <c r="C333" s="44">
        <v>0</v>
      </c>
      <c r="D333" s="44">
        <v>0</v>
      </c>
      <c r="E333" s="44">
        <v>0</v>
      </c>
      <c r="F333" s="457"/>
      <c r="G333" s="44">
        <v>0</v>
      </c>
      <c r="H333" s="45">
        <v>0</v>
      </c>
      <c r="I333" s="40">
        <f t="shared" si="51"/>
        <v>0</v>
      </c>
    </row>
    <row r="334" spans="1:9" ht="15">
      <c r="A334" s="28" t="s">
        <v>21</v>
      </c>
      <c r="B334" s="41">
        <v>0</v>
      </c>
      <c r="C334" s="41">
        <v>0</v>
      </c>
      <c r="D334" s="41">
        <v>0</v>
      </c>
      <c r="E334" s="41">
        <v>0</v>
      </c>
      <c r="F334" s="457"/>
      <c r="G334" s="41">
        <v>0</v>
      </c>
      <c r="H334" s="42">
        <v>0</v>
      </c>
      <c r="I334" s="43">
        <f t="shared" si="51"/>
        <v>0</v>
      </c>
    </row>
    <row r="335" spans="1:9" ht="15">
      <c r="A335" s="30" t="s">
        <v>56</v>
      </c>
      <c r="B335" s="44">
        <v>0</v>
      </c>
      <c r="C335" s="44">
        <v>0</v>
      </c>
      <c r="D335" s="44">
        <v>0</v>
      </c>
      <c r="E335" s="44">
        <v>0</v>
      </c>
      <c r="F335" s="457"/>
      <c r="G335" s="44">
        <v>0</v>
      </c>
      <c r="H335" s="45">
        <v>0</v>
      </c>
      <c r="I335" s="40">
        <f t="shared" si="51"/>
        <v>0</v>
      </c>
    </row>
    <row r="336" spans="1:9" ht="15">
      <c r="A336" s="28" t="s">
        <v>22</v>
      </c>
      <c r="B336" s="41">
        <v>0</v>
      </c>
      <c r="C336" s="41">
        <v>0</v>
      </c>
      <c r="D336" s="41">
        <v>0</v>
      </c>
      <c r="E336" s="41">
        <v>0</v>
      </c>
      <c r="F336" s="457"/>
      <c r="G336" s="41">
        <v>0</v>
      </c>
      <c r="H336" s="42">
        <v>0</v>
      </c>
      <c r="I336" s="43">
        <f t="shared" si="51"/>
        <v>0</v>
      </c>
    </row>
    <row r="337" spans="1:9" ht="15">
      <c r="A337" s="30" t="s">
        <v>23</v>
      </c>
      <c r="B337" s="44">
        <v>0</v>
      </c>
      <c r="C337" s="44">
        <v>0</v>
      </c>
      <c r="D337" s="44">
        <v>0</v>
      </c>
      <c r="E337" s="44">
        <v>0</v>
      </c>
      <c r="F337" s="457"/>
      <c r="G337" s="44">
        <v>0</v>
      </c>
      <c r="H337" s="45">
        <v>0</v>
      </c>
      <c r="I337" s="40">
        <f t="shared" si="51"/>
        <v>0</v>
      </c>
    </row>
    <row r="338" spans="1:9" ht="15">
      <c r="A338" s="28" t="s">
        <v>24</v>
      </c>
      <c r="B338" s="41">
        <v>0</v>
      </c>
      <c r="C338" s="41">
        <v>0</v>
      </c>
      <c r="D338" s="41">
        <v>0</v>
      </c>
      <c r="E338" s="41">
        <v>0</v>
      </c>
      <c r="F338" s="457"/>
      <c r="G338" s="41">
        <v>0</v>
      </c>
      <c r="H338" s="42">
        <v>0</v>
      </c>
      <c r="I338" s="43">
        <f t="shared" si="51"/>
        <v>0</v>
      </c>
    </row>
    <row r="339" spans="1:9" ht="15.75" thickBot="1">
      <c r="A339" s="30" t="s">
        <v>25</v>
      </c>
      <c r="B339" s="44">
        <v>4.3092127318277891</v>
      </c>
      <c r="C339" s="44">
        <v>2.8051372590642907</v>
      </c>
      <c r="D339" s="44">
        <v>6.9234604936437281</v>
      </c>
      <c r="E339" s="44">
        <v>205.84357050959051</v>
      </c>
      <c r="F339" s="458"/>
      <c r="G339" s="44">
        <v>16.537819005873683</v>
      </c>
      <c r="H339" s="45">
        <v>0</v>
      </c>
      <c r="I339" s="40">
        <f t="shared" si="51"/>
        <v>236.41919999999999</v>
      </c>
    </row>
    <row r="340" spans="1:9" ht="15">
      <c r="A340" s="31" t="s">
        <v>26</v>
      </c>
      <c r="B340" s="46">
        <f>SUM(B319:B339)</f>
        <v>66.108207405639305</v>
      </c>
      <c r="C340" s="46">
        <f t="shared" ref="C340:I340" si="52">SUM(C319:C339)</f>
        <v>135.4277081500571</v>
      </c>
      <c r="D340" s="46">
        <f t="shared" si="52"/>
        <v>45.523654676935507</v>
      </c>
      <c r="E340" s="46">
        <f t="shared" si="52"/>
        <v>239.22623351620629</v>
      </c>
      <c r="F340" s="46">
        <f t="shared" si="52"/>
        <v>0</v>
      </c>
      <c r="G340" s="46">
        <f t="shared" si="52"/>
        <v>16.537819005873683</v>
      </c>
      <c r="H340" s="47">
        <f t="shared" si="52"/>
        <v>0</v>
      </c>
      <c r="I340" s="48">
        <f t="shared" si="52"/>
        <v>502.82362275471189</v>
      </c>
    </row>
    <row r="341" spans="1:9" ht="15" thickBot="1">
      <c r="A341" s="32" t="s">
        <v>83</v>
      </c>
      <c r="B341" s="49">
        <f>B340/$I340</f>
        <v>0.13147394914237812</v>
      </c>
      <c r="C341" s="49">
        <f t="shared" ref="C341:I341" si="53">C340/$I340</f>
        <v>0.26933441871350111</v>
      </c>
      <c r="D341" s="49">
        <f t="shared" si="53"/>
        <v>9.0536030164085818E-2</v>
      </c>
      <c r="E341" s="49">
        <f t="shared" si="53"/>
        <v>0.47576570131213974</v>
      </c>
      <c r="F341" s="49">
        <f t="shared" si="53"/>
        <v>0</v>
      </c>
      <c r="G341" s="49">
        <f t="shared" si="53"/>
        <v>3.2889900667895197E-2</v>
      </c>
      <c r="H341" s="49">
        <f t="shared" si="53"/>
        <v>0</v>
      </c>
      <c r="I341" s="50">
        <f t="shared" si="53"/>
        <v>1</v>
      </c>
    </row>
    <row r="342" spans="1:9" ht="15" thickBot="1">
      <c r="A342" s="33"/>
      <c r="B342" s="33"/>
      <c r="C342" s="33"/>
      <c r="D342" s="33"/>
      <c r="E342" s="33"/>
      <c r="F342" s="33"/>
      <c r="G342" s="33"/>
      <c r="H342" s="33"/>
      <c r="I342" s="33"/>
    </row>
    <row r="343" spans="1:9" ht="28.5">
      <c r="A343" s="446" t="s">
        <v>36</v>
      </c>
      <c r="B343" s="36" t="s">
        <v>0</v>
      </c>
      <c r="C343" s="36" t="s">
        <v>1</v>
      </c>
      <c r="D343" s="36" t="s">
        <v>2</v>
      </c>
      <c r="E343" s="36" t="s">
        <v>3</v>
      </c>
      <c r="F343" s="36" t="s">
        <v>27</v>
      </c>
      <c r="G343" s="36" t="s">
        <v>4</v>
      </c>
      <c r="H343" s="36" t="s">
        <v>5</v>
      </c>
      <c r="I343" s="37" t="s">
        <v>6</v>
      </c>
    </row>
    <row r="344" spans="1:9" ht="15">
      <c r="A344" s="447" t="s">
        <v>36</v>
      </c>
      <c r="B344" s="387" t="s">
        <v>90</v>
      </c>
      <c r="C344" s="388"/>
      <c r="D344" s="388"/>
      <c r="E344" s="388"/>
      <c r="F344" s="388"/>
      <c r="G344" s="388"/>
      <c r="H344" s="388"/>
      <c r="I344" s="389"/>
    </row>
    <row r="345" spans="1:9" ht="15">
      <c r="A345" s="27" t="s">
        <v>7</v>
      </c>
      <c r="B345" s="38">
        <v>0</v>
      </c>
      <c r="C345" s="38">
        <v>0</v>
      </c>
      <c r="D345" s="38">
        <v>0</v>
      </c>
      <c r="E345" s="38">
        <v>0</v>
      </c>
      <c r="F345" s="456"/>
      <c r="G345" s="38">
        <v>0</v>
      </c>
      <c r="H345" s="39">
        <v>0</v>
      </c>
      <c r="I345" s="40">
        <f>SUM(B345:H345)</f>
        <v>0</v>
      </c>
    </row>
    <row r="346" spans="1:9" ht="15">
      <c r="A346" s="28" t="s">
        <v>8</v>
      </c>
      <c r="B346" s="41">
        <v>0</v>
      </c>
      <c r="C346" s="41">
        <v>0</v>
      </c>
      <c r="D346" s="41">
        <v>0</v>
      </c>
      <c r="E346" s="41">
        <v>0</v>
      </c>
      <c r="F346" s="457"/>
      <c r="G346" s="41">
        <v>0</v>
      </c>
      <c r="H346" s="42">
        <v>0</v>
      </c>
      <c r="I346" s="43">
        <f t="shared" ref="I346:I365" si="54">SUM(B346:H346)</f>
        <v>0</v>
      </c>
    </row>
    <row r="347" spans="1:9" ht="15">
      <c r="A347" s="29" t="s">
        <v>9</v>
      </c>
      <c r="B347" s="44">
        <v>0</v>
      </c>
      <c r="C347" s="44">
        <v>0</v>
      </c>
      <c r="D347" s="44">
        <v>0</v>
      </c>
      <c r="E347" s="44">
        <v>0</v>
      </c>
      <c r="F347" s="457"/>
      <c r="G347" s="44">
        <v>0</v>
      </c>
      <c r="H347" s="45">
        <v>0</v>
      </c>
      <c r="I347" s="40">
        <f t="shared" si="54"/>
        <v>0</v>
      </c>
    </row>
    <row r="348" spans="1:9" ht="15">
      <c r="A348" s="28" t="s">
        <v>10</v>
      </c>
      <c r="B348" s="41">
        <v>0</v>
      </c>
      <c r="C348" s="41">
        <v>0</v>
      </c>
      <c r="D348" s="41">
        <v>0</v>
      </c>
      <c r="E348" s="41">
        <v>0</v>
      </c>
      <c r="F348" s="457"/>
      <c r="G348" s="41">
        <v>0</v>
      </c>
      <c r="H348" s="42">
        <v>0</v>
      </c>
      <c r="I348" s="43">
        <f t="shared" si="54"/>
        <v>0</v>
      </c>
    </row>
    <row r="349" spans="1:9" ht="15">
      <c r="A349" s="29" t="s">
        <v>11</v>
      </c>
      <c r="B349" s="44">
        <v>0</v>
      </c>
      <c r="C349" s="44">
        <v>0</v>
      </c>
      <c r="D349" s="44">
        <v>0</v>
      </c>
      <c r="E349" s="44">
        <v>0</v>
      </c>
      <c r="F349" s="457"/>
      <c r="G349" s="44">
        <v>0</v>
      </c>
      <c r="H349" s="45">
        <v>0</v>
      </c>
      <c r="I349" s="40">
        <f t="shared" si="54"/>
        <v>0</v>
      </c>
    </row>
    <row r="350" spans="1:9" ht="15">
      <c r="A350" s="28" t="s">
        <v>12</v>
      </c>
      <c r="B350" s="41">
        <v>0</v>
      </c>
      <c r="C350" s="41">
        <v>0</v>
      </c>
      <c r="D350" s="41">
        <v>0</v>
      </c>
      <c r="E350" s="41">
        <v>1.1686285811601541E-2</v>
      </c>
      <c r="F350" s="457"/>
      <c r="G350" s="41">
        <v>0</v>
      </c>
      <c r="H350" s="42">
        <v>0</v>
      </c>
      <c r="I350" s="43">
        <f t="shared" si="54"/>
        <v>1.1686285811601541E-2</v>
      </c>
    </row>
    <row r="351" spans="1:9" ht="15">
      <c r="A351" s="29" t="s">
        <v>13</v>
      </c>
      <c r="B351" s="44">
        <v>0</v>
      </c>
      <c r="C351" s="44">
        <v>0</v>
      </c>
      <c r="D351" s="44">
        <v>0</v>
      </c>
      <c r="E351" s="44">
        <v>0</v>
      </c>
      <c r="F351" s="457"/>
      <c r="G351" s="44">
        <v>0</v>
      </c>
      <c r="H351" s="45">
        <v>0</v>
      </c>
      <c r="I351" s="40">
        <f t="shared" si="54"/>
        <v>0</v>
      </c>
    </row>
    <row r="352" spans="1:9" ht="15">
      <c r="A352" s="28" t="s">
        <v>14</v>
      </c>
      <c r="B352" s="41">
        <v>0</v>
      </c>
      <c r="C352" s="41">
        <v>0</v>
      </c>
      <c r="D352" s="41">
        <v>0</v>
      </c>
      <c r="E352" s="41">
        <v>3.3864846326669626</v>
      </c>
      <c r="F352" s="457"/>
      <c r="G352" s="41">
        <v>0</v>
      </c>
      <c r="H352" s="42">
        <v>0</v>
      </c>
      <c r="I352" s="43">
        <f t="shared" si="54"/>
        <v>3.3864846326669626</v>
      </c>
    </row>
    <row r="353" spans="1:9" ht="15">
      <c r="A353" s="29" t="s">
        <v>15</v>
      </c>
      <c r="B353" s="44">
        <v>1.0224663973619468E-2</v>
      </c>
      <c r="C353" s="44">
        <v>0</v>
      </c>
      <c r="D353" s="44">
        <v>7.4975336026380526E-2</v>
      </c>
      <c r="E353" s="44">
        <v>0</v>
      </c>
      <c r="F353" s="457"/>
      <c r="G353" s="44">
        <v>0</v>
      </c>
      <c r="H353" s="45">
        <v>0</v>
      </c>
      <c r="I353" s="40">
        <f t="shared" si="54"/>
        <v>8.5199999999999998E-2</v>
      </c>
    </row>
    <row r="354" spans="1:9" ht="15">
      <c r="A354" s="28" t="s">
        <v>16</v>
      </c>
      <c r="B354" s="41">
        <v>1.1471295491972018</v>
      </c>
      <c r="C354" s="41">
        <v>33.765651609059269</v>
      </c>
      <c r="D354" s="41">
        <v>539.65281884174351</v>
      </c>
      <c r="E354" s="41">
        <v>0</v>
      </c>
      <c r="F354" s="457"/>
      <c r="G354" s="41">
        <v>0</v>
      </c>
      <c r="H354" s="42">
        <v>0</v>
      </c>
      <c r="I354" s="43">
        <f t="shared" si="54"/>
        <v>574.56560000000002</v>
      </c>
    </row>
    <row r="355" spans="1:9" ht="15">
      <c r="A355" s="29" t="s">
        <v>17</v>
      </c>
      <c r="B355" s="44">
        <v>22.97447280799112</v>
      </c>
      <c r="C355" s="44">
        <v>0</v>
      </c>
      <c r="D355" s="44">
        <v>2.5527192008878988E-2</v>
      </c>
      <c r="E355" s="44">
        <v>0</v>
      </c>
      <c r="F355" s="457"/>
      <c r="G355" s="44">
        <v>0</v>
      </c>
      <c r="H355" s="45">
        <v>0</v>
      </c>
      <c r="I355" s="40">
        <f t="shared" si="54"/>
        <v>23</v>
      </c>
    </row>
    <row r="356" spans="1:9" ht="15">
      <c r="A356" s="28" t="s">
        <v>18</v>
      </c>
      <c r="B356" s="41">
        <v>0</v>
      </c>
      <c r="C356" s="41">
        <v>0</v>
      </c>
      <c r="D356" s="41">
        <v>0</v>
      </c>
      <c r="E356" s="41">
        <v>0</v>
      </c>
      <c r="F356" s="457"/>
      <c r="G356" s="41">
        <v>0</v>
      </c>
      <c r="H356" s="42">
        <v>0</v>
      </c>
      <c r="I356" s="43">
        <f t="shared" si="54"/>
        <v>0</v>
      </c>
    </row>
    <row r="357" spans="1:9" ht="15">
      <c r="A357" s="29" t="s">
        <v>139</v>
      </c>
      <c r="B357" s="44">
        <v>0</v>
      </c>
      <c r="C357" s="44">
        <v>0</v>
      </c>
      <c r="D357" s="44">
        <v>0</v>
      </c>
      <c r="E357" s="44">
        <v>0</v>
      </c>
      <c r="F357" s="457"/>
      <c r="G357" s="44">
        <v>0</v>
      </c>
      <c r="H357" s="45">
        <v>0</v>
      </c>
      <c r="I357" s="40">
        <f t="shared" si="54"/>
        <v>0</v>
      </c>
    </row>
    <row r="358" spans="1:9" ht="15">
      <c r="A358" s="28" t="s">
        <v>19</v>
      </c>
      <c r="B358" s="41">
        <v>0</v>
      </c>
      <c r="C358" s="41">
        <v>0</v>
      </c>
      <c r="D358" s="41">
        <v>0</v>
      </c>
      <c r="E358" s="41">
        <v>0</v>
      </c>
      <c r="F358" s="457"/>
      <c r="G358" s="41">
        <v>0</v>
      </c>
      <c r="H358" s="42">
        <v>0</v>
      </c>
      <c r="I358" s="43">
        <f t="shared" si="54"/>
        <v>0</v>
      </c>
    </row>
    <row r="359" spans="1:9" ht="15">
      <c r="A359" s="29" t="s">
        <v>20</v>
      </c>
      <c r="B359" s="44">
        <v>0</v>
      </c>
      <c r="C359" s="44">
        <v>0</v>
      </c>
      <c r="D359" s="44">
        <v>0</v>
      </c>
      <c r="E359" s="44">
        <v>0</v>
      </c>
      <c r="F359" s="457"/>
      <c r="G359" s="44">
        <v>0</v>
      </c>
      <c r="H359" s="45">
        <v>0</v>
      </c>
      <c r="I359" s="40">
        <f t="shared" si="54"/>
        <v>0</v>
      </c>
    </row>
    <row r="360" spans="1:9" ht="15">
      <c r="A360" s="28" t="s">
        <v>21</v>
      </c>
      <c r="B360" s="41">
        <v>9.7771002430884588E-2</v>
      </c>
      <c r="C360" s="41">
        <v>5.2634831692142887</v>
      </c>
      <c r="D360" s="41">
        <v>1.6387458283548266</v>
      </c>
      <c r="E360" s="41">
        <v>0</v>
      </c>
      <c r="F360" s="457"/>
      <c r="G360" s="41">
        <v>0</v>
      </c>
      <c r="H360" s="42">
        <v>0</v>
      </c>
      <c r="I360" s="43">
        <f t="shared" si="54"/>
        <v>7</v>
      </c>
    </row>
    <row r="361" spans="1:9" ht="15">
      <c r="A361" s="30" t="s">
        <v>56</v>
      </c>
      <c r="B361" s="44">
        <v>3</v>
      </c>
      <c r="C361" s="44">
        <v>0</v>
      </c>
      <c r="D361" s="44">
        <v>0</v>
      </c>
      <c r="E361" s="44">
        <v>0</v>
      </c>
      <c r="F361" s="457"/>
      <c r="G361" s="44">
        <v>0</v>
      </c>
      <c r="H361" s="45">
        <v>0</v>
      </c>
      <c r="I361" s="40">
        <f t="shared" si="54"/>
        <v>3</v>
      </c>
    </row>
    <row r="362" spans="1:9" ht="15">
      <c r="A362" s="28" t="s">
        <v>22</v>
      </c>
      <c r="B362" s="41">
        <v>16.214054107036283</v>
      </c>
      <c r="C362" s="41">
        <v>47.210286995707875</v>
      </c>
      <c r="D362" s="41">
        <v>26.575658897255845</v>
      </c>
      <c r="E362" s="41">
        <v>0</v>
      </c>
      <c r="F362" s="457"/>
      <c r="G362" s="41">
        <v>0</v>
      </c>
      <c r="H362" s="42">
        <v>0</v>
      </c>
      <c r="I362" s="43">
        <f t="shared" si="54"/>
        <v>90</v>
      </c>
    </row>
    <row r="363" spans="1:9" ht="15">
      <c r="A363" s="30" t="s">
        <v>23</v>
      </c>
      <c r="B363" s="44">
        <v>0</v>
      </c>
      <c r="C363" s="44">
        <v>0</v>
      </c>
      <c r="D363" s="44">
        <v>0</v>
      </c>
      <c r="E363" s="44">
        <v>0</v>
      </c>
      <c r="F363" s="457"/>
      <c r="G363" s="44">
        <v>0</v>
      </c>
      <c r="H363" s="45">
        <v>0</v>
      </c>
      <c r="I363" s="40">
        <f t="shared" si="54"/>
        <v>0</v>
      </c>
    </row>
    <row r="364" spans="1:9" ht="15">
      <c r="A364" s="28" t="s">
        <v>24</v>
      </c>
      <c r="B364" s="41">
        <v>0</v>
      </c>
      <c r="C364" s="41">
        <v>0</v>
      </c>
      <c r="D364" s="41">
        <v>0</v>
      </c>
      <c r="E364" s="41">
        <v>0</v>
      </c>
      <c r="F364" s="457"/>
      <c r="G364" s="41">
        <v>0</v>
      </c>
      <c r="H364" s="42">
        <v>0</v>
      </c>
      <c r="I364" s="43">
        <f t="shared" si="54"/>
        <v>0</v>
      </c>
    </row>
    <row r="365" spans="1:9" ht="15.75" thickBot="1">
      <c r="A365" s="30" t="s">
        <v>25</v>
      </c>
      <c r="B365" s="44">
        <v>2.139821245139526</v>
      </c>
      <c r="C365" s="44">
        <v>3.5345512367788534</v>
      </c>
      <c r="D365" s="44">
        <v>2.0800354777459047</v>
      </c>
      <c r="E365" s="44">
        <v>344.4084701781893</v>
      </c>
      <c r="F365" s="458"/>
      <c r="G365" s="44">
        <v>4.4307194138828319</v>
      </c>
      <c r="H365" s="45">
        <v>1.8802448263607833E-2</v>
      </c>
      <c r="I365" s="40">
        <f t="shared" si="54"/>
        <v>356.61240000000004</v>
      </c>
    </row>
    <row r="366" spans="1:9" ht="15">
      <c r="A366" s="31" t="s">
        <v>26</v>
      </c>
      <c r="B366" s="46">
        <f>SUM(B345:B365)</f>
        <v>45.583473375768634</v>
      </c>
      <c r="C366" s="46">
        <f t="shared" ref="C366:I366" si="55">SUM(C345:C365)</f>
        <v>89.773973010760287</v>
      </c>
      <c r="D366" s="46">
        <f t="shared" si="55"/>
        <v>570.04776157313529</v>
      </c>
      <c r="E366" s="46">
        <f t="shared" si="55"/>
        <v>347.80664109666787</v>
      </c>
      <c r="F366" s="46">
        <f t="shared" si="55"/>
        <v>0</v>
      </c>
      <c r="G366" s="46">
        <f t="shared" si="55"/>
        <v>4.4307194138828319</v>
      </c>
      <c r="H366" s="47">
        <f t="shared" si="55"/>
        <v>1.8802448263607833E-2</v>
      </c>
      <c r="I366" s="48">
        <f t="shared" si="55"/>
        <v>1057.6613709184787</v>
      </c>
    </row>
    <row r="367" spans="1:9" ht="15" thickBot="1">
      <c r="A367" s="32" t="s">
        <v>83</v>
      </c>
      <c r="B367" s="49">
        <f>B366/$I366</f>
        <v>4.3098362698245948E-2</v>
      </c>
      <c r="C367" s="49">
        <f t="shared" ref="C367:I367" si="56">C366/$I366</f>
        <v>8.4879693519297292E-2</v>
      </c>
      <c r="D367" s="49">
        <f t="shared" si="56"/>
        <v>0.53897001180831894</v>
      </c>
      <c r="E367" s="49">
        <f t="shared" si="56"/>
        <v>0.3288449882542564</v>
      </c>
      <c r="F367" s="49">
        <f t="shared" si="56"/>
        <v>0</v>
      </c>
      <c r="G367" s="49">
        <f t="shared" si="56"/>
        <v>4.1891663397285389E-3</v>
      </c>
      <c r="H367" s="49">
        <f t="shared" si="56"/>
        <v>1.7777380152666148E-5</v>
      </c>
      <c r="I367" s="50">
        <f t="shared" si="56"/>
        <v>1</v>
      </c>
    </row>
    <row r="368" spans="1:9" ht="15" thickBot="1">
      <c r="A368" s="33"/>
      <c r="B368" s="33"/>
      <c r="C368" s="33"/>
      <c r="D368" s="33"/>
      <c r="E368" s="33"/>
      <c r="F368" s="33"/>
      <c r="G368" s="33"/>
      <c r="H368" s="33"/>
      <c r="I368" s="33"/>
    </row>
    <row r="369" spans="1:9" ht="28.5">
      <c r="A369" s="446" t="s">
        <v>37</v>
      </c>
      <c r="B369" s="36" t="s">
        <v>0</v>
      </c>
      <c r="C369" s="36" t="s">
        <v>1</v>
      </c>
      <c r="D369" s="36" t="s">
        <v>2</v>
      </c>
      <c r="E369" s="36" t="s">
        <v>3</v>
      </c>
      <c r="F369" s="36" t="s">
        <v>27</v>
      </c>
      <c r="G369" s="36" t="s">
        <v>4</v>
      </c>
      <c r="H369" s="36" t="s">
        <v>5</v>
      </c>
      <c r="I369" s="37" t="s">
        <v>6</v>
      </c>
    </row>
    <row r="370" spans="1:9" ht="15">
      <c r="A370" s="447" t="s">
        <v>37</v>
      </c>
      <c r="B370" s="387" t="s">
        <v>90</v>
      </c>
      <c r="C370" s="388"/>
      <c r="D370" s="388"/>
      <c r="E370" s="388"/>
      <c r="F370" s="388"/>
      <c r="G370" s="388"/>
      <c r="H370" s="388"/>
      <c r="I370" s="389"/>
    </row>
    <row r="371" spans="1:9" ht="15">
      <c r="A371" s="27" t="s">
        <v>7</v>
      </c>
      <c r="B371" s="38">
        <v>0</v>
      </c>
      <c r="C371" s="38">
        <v>0</v>
      </c>
      <c r="D371" s="38">
        <v>0</v>
      </c>
      <c r="E371" s="38">
        <v>0</v>
      </c>
      <c r="F371" s="456"/>
      <c r="G371" s="38">
        <v>0</v>
      </c>
      <c r="H371" s="39">
        <v>0</v>
      </c>
      <c r="I371" s="40">
        <f>SUM(B371:H371)</f>
        <v>0</v>
      </c>
    </row>
    <row r="372" spans="1:9" ht="15">
      <c r="A372" s="28" t="s">
        <v>8</v>
      </c>
      <c r="B372" s="41">
        <v>0</v>
      </c>
      <c r="C372" s="41">
        <v>0</v>
      </c>
      <c r="D372" s="41">
        <v>0</v>
      </c>
      <c r="E372" s="41">
        <v>0</v>
      </c>
      <c r="F372" s="457"/>
      <c r="G372" s="41">
        <v>0</v>
      </c>
      <c r="H372" s="42">
        <v>0</v>
      </c>
      <c r="I372" s="43">
        <f t="shared" ref="I372:I391" si="57">SUM(B372:H372)</f>
        <v>0</v>
      </c>
    </row>
    <row r="373" spans="1:9" ht="15">
      <c r="A373" s="29" t="s">
        <v>9</v>
      </c>
      <c r="B373" s="44">
        <v>0</v>
      </c>
      <c r="C373" s="44">
        <v>0</v>
      </c>
      <c r="D373" s="44">
        <v>0</v>
      </c>
      <c r="E373" s="44">
        <v>0</v>
      </c>
      <c r="F373" s="457"/>
      <c r="G373" s="44">
        <v>0</v>
      </c>
      <c r="H373" s="45">
        <v>0</v>
      </c>
      <c r="I373" s="40">
        <f t="shared" si="57"/>
        <v>0</v>
      </c>
    </row>
    <row r="374" spans="1:9" ht="15">
      <c r="A374" s="28" t="s">
        <v>10</v>
      </c>
      <c r="B374" s="41">
        <v>0</v>
      </c>
      <c r="C374" s="41">
        <v>0</v>
      </c>
      <c r="D374" s="41">
        <v>0</v>
      </c>
      <c r="E374" s="41">
        <v>0</v>
      </c>
      <c r="F374" s="457"/>
      <c r="G374" s="41">
        <v>0</v>
      </c>
      <c r="H374" s="42">
        <v>0</v>
      </c>
      <c r="I374" s="43">
        <f t="shared" si="57"/>
        <v>0</v>
      </c>
    </row>
    <row r="375" spans="1:9" ht="15">
      <c r="A375" s="29" t="s">
        <v>11</v>
      </c>
      <c r="B375" s="44">
        <v>0</v>
      </c>
      <c r="C375" s="44">
        <v>0</v>
      </c>
      <c r="D375" s="44">
        <v>0</v>
      </c>
      <c r="E375" s="44">
        <v>0</v>
      </c>
      <c r="F375" s="457"/>
      <c r="G375" s="44">
        <v>0</v>
      </c>
      <c r="H375" s="45">
        <v>0</v>
      </c>
      <c r="I375" s="40">
        <f t="shared" si="57"/>
        <v>0</v>
      </c>
    </row>
    <row r="376" spans="1:9" ht="15">
      <c r="A376" s="28" t="s">
        <v>12</v>
      </c>
      <c r="B376" s="41">
        <v>1.161413021866591E-3</v>
      </c>
      <c r="C376" s="41">
        <v>1.161413021866591E-3</v>
      </c>
      <c r="D376" s="41">
        <v>1.161413021866591E-3</v>
      </c>
      <c r="E376" s="41">
        <v>1.2450551283863101</v>
      </c>
      <c r="F376" s="457"/>
      <c r="G376" s="41">
        <v>0</v>
      </c>
      <c r="H376" s="42">
        <v>0</v>
      </c>
      <c r="I376" s="43">
        <f t="shared" si="57"/>
        <v>1.2485393674519099</v>
      </c>
    </row>
    <row r="377" spans="1:9" ht="15">
      <c r="A377" s="29" t="s">
        <v>13</v>
      </c>
      <c r="B377" s="44">
        <v>0</v>
      </c>
      <c r="C377" s="44">
        <v>0</v>
      </c>
      <c r="D377" s="44">
        <v>0</v>
      </c>
      <c r="E377" s="44">
        <v>0</v>
      </c>
      <c r="F377" s="457"/>
      <c r="G377" s="44">
        <v>0</v>
      </c>
      <c r="H377" s="45">
        <v>0</v>
      </c>
      <c r="I377" s="40">
        <f t="shared" si="57"/>
        <v>0</v>
      </c>
    </row>
    <row r="378" spans="1:9" ht="15">
      <c r="A378" s="28" t="s">
        <v>14</v>
      </c>
      <c r="B378" s="41">
        <v>6.5978436994105366E-4</v>
      </c>
      <c r="C378" s="41">
        <v>6.5978436994105366E-4</v>
      </c>
      <c r="D378" s="41">
        <v>6.5978436994105366E-4</v>
      </c>
      <c r="E378" s="41">
        <v>381.71838544755821</v>
      </c>
      <c r="F378" s="457"/>
      <c r="G378" s="41">
        <v>0</v>
      </c>
      <c r="H378" s="42">
        <v>0</v>
      </c>
      <c r="I378" s="43">
        <f t="shared" si="57"/>
        <v>381.72036480066805</v>
      </c>
    </row>
    <row r="379" spans="1:9" ht="15">
      <c r="A379" s="29" t="s">
        <v>15</v>
      </c>
      <c r="B379" s="44">
        <v>3.2368437869822491</v>
      </c>
      <c r="C379" s="44">
        <v>2.5207100591715981E-4</v>
      </c>
      <c r="D379" s="44">
        <v>2.5207100591715981E-4</v>
      </c>
      <c r="E379" s="44">
        <v>2.5207100591715981E-4</v>
      </c>
      <c r="F379" s="457"/>
      <c r="G379" s="44">
        <v>0</v>
      </c>
      <c r="H379" s="45">
        <v>0</v>
      </c>
      <c r="I379" s="40">
        <f t="shared" si="57"/>
        <v>3.2376000000000009</v>
      </c>
    </row>
    <row r="380" spans="1:9" ht="15">
      <c r="A380" s="28" t="s">
        <v>16</v>
      </c>
      <c r="B380" s="41">
        <v>19.94916020880822</v>
      </c>
      <c r="C380" s="41">
        <v>7.8100457651624942E-4</v>
      </c>
      <c r="D380" s="41">
        <v>88.585677782038758</v>
      </c>
      <c r="E380" s="41">
        <v>7.8100457651624942E-4</v>
      </c>
      <c r="F380" s="457"/>
      <c r="G380" s="41">
        <v>0</v>
      </c>
      <c r="H380" s="42">
        <v>0</v>
      </c>
      <c r="I380" s="43">
        <f t="shared" si="57"/>
        <v>108.5364</v>
      </c>
    </row>
    <row r="381" spans="1:9" ht="15">
      <c r="A381" s="29" t="s">
        <v>17</v>
      </c>
      <c r="B381" s="44">
        <v>2.248524273193897</v>
      </c>
      <c r="C381" s="44">
        <v>1.3719653985675752E-3</v>
      </c>
      <c r="D381" s="44">
        <v>56.748731796008968</v>
      </c>
      <c r="E381" s="44">
        <v>1.3719653985675752E-3</v>
      </c>
      <c r="F381" s="457"/>
      <c r="G381" s="44">
        <v>0</v>
      </c>
      <c r="H381" s="45">
        <v>0</v>
      </c>
      <c r="I381" s="40">
        <f t="shared" si="57"/>
        <v>59</v>
      </c>
    </row>
    <row r="382" spans="1:9" ht="15">
      <c r="A382" s="28" t="s">
        <v>18</v>
      </c>
      <c r="B382" s="41">
        <v>0</v>
      </c>
      <c r="C382" s="41">
        <v>0</v>
      </c>
      <c r="D382" s="41">
        <v>0</v>
      </c>
      <c r="E382" s="41">
        <v>0</v>
      </c>
      <c r="F382" s="457"/>
      <c r="G382" s="41">
        <v>0</v>
      </c>
      <c r="H382" s="42">
        <v>0</v>
      </c>
      <c r="I382" s="43">
        <f t="shared" si="57"/>
        <v>0</v>
      </c>
    </row>
    <row r="383" spans="1:9" ht="15">
      <c r="A383" s="29" t="s">
        <v>139</v>
      </c>
      <c r="B383" s="44">
        <v>7.8712494992126727</v>
      </c>
      <c r="C383" s="44">
        <v>0.66654311988887305</v>
      </c>
      <c r="D383" s="44">
        <v>18.459958130648538</v>
      </c>
      <c r="E383" s="44">
        <v>2.2492502499166945E-3</v>
      </c>
      <c r="F383" s="457"/>
      <c r="G383" s="44">
        <v>0</v>
      </c>
      <c r="H383" s="45">
        <v>0</v>
      </c>
      <c r="I383" s="40">
        <f t="shared" si="57"/>
        <v>27</v>
      </c>
    </row>
    <row r="384" spans="1:9" ht="15">
      <c r="A384" s="28" t="s">
        <v>19</v>
      </c>
      <c r="B384" s="41">
        <v>0</v>
      </c>
      <c r="C384" s="41">
        <v>0</v>
      </c>
      <c r="D384" s="41">
        <v>0</v>
      </c>
      <c r="E384" s="41">
        <v>0</v>
      </c>
      <c r="F384" s="457"/>
      <c r="G384" s="41">
        <v>0</v>
      </c>
      <c r="H384" s="42">
        <v>0</v>
      </c>
      <c r="I384" s="43">
        <f t="shared" si="57"/>
        <v>0</v>
      </c>
    </row>
    <row r="385" spans="1:9" ht="15">
      <c r="A385" s="29" t="s">
        <v>20</v>
      </c>
      <c r="B385" s="44">
        <v>0</v>
      </c>
      <c r="C385" s="44">
        <v>0</v>
      </c>
      <c r="D385" s="44">
        <v>0</v>
      </c>
      <c r="E385" s="44">
        <v>0</v>
      </c>
      <c r="F385" s="457"/>
      <c r="G385" s="44">
        <v>0</v>
      </c>
      <c r="H385" s="45">
        <v>0</v>
      </c>
      <c r="I385" s="40">
        <f t="shared" si="57"/>
        <v>0</v>
      </c>
    </row>
    <row r="386" spans="1:9" ht="15">
      <c r="A386" s="28" t="s">
        <v>21</v>
      </c>
      <c r="B386" s="41">
        <v>0</v>
      </c>
      <c r="C386" s="41">
        <v>0</v>
      </c>
      <c r="D386" s="41">
        <v>0</v>
      </c>
      <c r="E386" s="41">
        <v>0</v>
      </c>
      <c r="F386" s="457"/>
      <c r="G386" s="41">
        <v>0</v>
      </c>
      <c r="H386" s="42">
        <v>0</v>
      </c>
      <c r="I386" s="43">
        <f t="shared" si="57"/>
        <v>0</v>
      </c>
    </row>
    <row r="387" spans="1:9" ht="15">
      <c r="A387" s="30" t="s">
        <v>56</v>
      </c>
      <c r="B387" s="44">
        <v>27.992366412213745</v>
      </c>
      <c r="C387" s="44">
        <v>2.5445292620865146E-3</v>
      </c>
      <c r="D387" s="44">
        <v>2.5445292620865146E-3</v>
      </c>
      <c r="E387" s="44">
        <v>2.5445292620865146E-3</v>
      </c>
      <c r="F387" s="457"/>
      <c r="G387" s="44">
        <v>0</v>
      </c>
      <c r="H387" s="45">
        <v>0</v>
      </c>
      <c r="I387" s="40">
        <f t="shared" si="57"/>
        <v>28</v>
      </c>
    </row>
    <row r="388" spans="1:9" ht="15">
      <c r="A388" s="28" t="s">
        <v>22</v>
      </c>
      <c r="B388" s="41">
        <v>0</v>
      </c>
      <c r="C388" s="41">
        <v>0</v>
      </c>
      <c r="D388" s="41">
        <v>0</v>
      </c>
      <c r="E388" s="41">
        <v>0</v>
      </c>
      <c r="F388" s="457"/>
      <c r="G388" s="41">
        <v>0</v>
      </c>
      <c r="H388" s="42">
        <v>0</v>
      </c>
      <c r="I388" s="43">
        <f t="shared" si="57"/>
        <v>0</v>
      </c>
    </row>
    <row r="389" spans="1:9" ht="15">
      <c r="A389" s="30" t="s">
        <v>23</v>
      </c>
      <c r="B389" s="44">
        <v>0</v>
      </c>
      <c r="C389" s="44">
        <v>0</v>
      </c>
      <c r="D389" s="44">
        <v>0</v>
      </c>
      <c r="E389" s="44">
        <v>0</v>
      </c>
      <c r="F389" s="457"/>
      <c r="G389" s="44">
        <v>0</v>
      </c>
      <c r="H389" s="45">
        <v>0</v>
      </c>
      <c r="I389" s="40">
        <f t="shared" si="57"/>
        <v>0</v>
      </c>
    </row>
    <row r="390" spans="1:9" ht="15">
      <c r="A390" s="28" t="s">
        <v>24</v>
      </c>
      <c r="B390" s="41">
        <v>0.51480000000000004</v>
      </c>
      <c r="C390" s="41">
        <v>0</v>
      </c>
      <c r="D390" s="41">
        <v>0</v>
      </c>
      <c r="E390" s="41">
        <v>0</v>
      </c>
      <c r="F390" s="457"/>
      <c r="G390" s="41">
        <v>0</v>
      </c>
      <c r="H390" s="42">
        <v>0</v>
      </c>
      <c r="I390" s="43">
        <f t="shared" si="57"/>
        <v>0.51480000000000004</v>
      </c>
    </row>
    <row r="391" spans="1:9" ht="15.75" thickBot="1">
      <c r="A391" s="30" t="s">
        <v>25</v>
      </c>
      <c r="B391" s="44">
        <v>13.745451231716999</v>
      </c>
      <c r="C391" s="44">
        <v>1.7085755960436069E-2</v>
      </c>
      <c r="D391" s="44">
        <v>3.7151341548447068</v>
      </c>
      <c r="E391" s="44">
        <v>59.362370118690954</v>
      </c>
      <c r="F391" s="458"/>
      <c r="G391" s="44">
        <v>50.117558738786911</v>
      </c>
      <c r="H391" s="45">
        <v>0</v>
      </c>
      <c r="I391" s="40">
        <f t="shared" si="57"/>
        <v>126.9576</v>
      </c>
    </row>
    <row r="392" spans="1:9" ht="15">
      <c r="A392" s="31" t="s">
        <v>26</v>
      </c>
      <c r="B392" s="46">
        <f>SUM(B371:B391)</f>
        <v>75.560216609519586</v>
      </c>
      <c r="C392" s="46">
        <f t="shared" ref="C392:I392" si="58">SUM(C371:C391)</f>
        <v>0.69039964348420424</v>
      </c>
      <c r="D392" s="46">
        <f t="shared" si="58"/>
        <v>167.51411966120079</v>
      </c>
      <c r="E392" s="46">
        <f t="shared" si="58"/>
        <v>442.33300951512842</v>
      </c>
      <c r="F392" s="46">
        <f t="shared" si="58"/>
        <v>0</v>
      </c>
      <c r="G392" s="46">
        <f t="shared" si="58"/>
        <v>50.117558738786911</v>
      </c>
      <c r="H392" s="47">
        <f t="shared" si="58"/>
        <v>0</v>
      </c>
      <c r="I392" s="48">
        <f t="shared" si="58"/>
        <v>736.21530416811993</v>
      </c>
    </row>
    <row r="393" spans="1:9" ht="15" thickBot="1">
      <c r="A393" s="32" t="s">
        <v>83</v>
      </c>
      <c r="B393" s="49">
        <f>B392/$I392</f>
        <v>0.1026333141700962</v>
      </c>
      <c r="C393" s="49">
        <f t="shared" ref="C393:I393" si="59">C392/$I392</f>
        <v>9.3776866573605847E-4</v>
      </c>
      <c r="D393" s="49">
        <f t="shared" si="59"/>
        <v>0.22753414485247889</v>
      </c>
      <c r="E393" s="49">
        <f t="shared" si="59"/>
        <v>0.60082017721016923</v>
      </c>
      <c r="F393" s="49">
        <f t="shared" si="59"/>
        <v>0</v>
      </c>
      <c r="G393" s="49">
        <f t="shared" si="59"/>
        <v>6.8074595101519669E-2</v>
      </c>
      <c r="H393" s="49">
        <f t="shared" si="59"/>
        <v>0</v>
      </c>
      <c r="I393" s="50">
        <f t="shared" si="59"/>
        <v>1</v>
      </c>
    </row>
    <row r="394" spans="1:9" ht="15" thickBot="1">
      <c r="A394" s="33"/>
      <c r="B394" s="33"/>
      <c r="C394" s="33"/>
      <c r="D394" s="33"/>
      <c r="E394" s="33"/>
      <c r="F394" s="33"/>
      <c r="G394" s="33"/>
      <c r="H394" s="33"/>
      <c r="I394" s="33"/>
    </row>
    <row r="395" spans="1:9" ht="28.5">
      <c r="A395" s="446" t="s">
        <v>38</v>
      </c>
      <c r="B395" s="36" t="s">
        <v>0</v>
      </c>
      <c r="C395" s="36" t="s">
        <v>1</v>
      </c>
      <c r="D395" s="36" t="s">
        <v>2</v>
      </c>
      <c r="E395" s="36" t="s">
        <v>3</v>
      </c>
      <c r="F395" s="36" t="s">
        <v>27</v>
      </c>
      <c r="G395" s="36" t="s">
        <v>4</v>
      </c>
      <c r="H395" s="36" t="s">
        <v>5</v>
      </c>
      <c r="I395" s="37" t="s">
        <v>6</v>
      </c>
    </row>
    <row r="396" spans="1:9" ht="15">
      <c r="A396" s="447" t="s">
        <v>38</v>
      </c>
      <c r="B396" s="387" t="s">
        <v>90</v>
      </c>
      <c r="C396" s="388"/>
      <c r="D396" s="388"/>
      <c r="E396" s="388"/>
      <c r="F396" s="388"/>
      <c r="G396" s="388"/>
      <c r="H396" s="388"/>
      <c r="I396" s="389"/>
    </row>
    <row r="397" spans="1:9" ht="15">
      <c r="A397" s="27" t="s">
        <v>7</v>
      </c>
      <c r="B397" s="38">
        <v>0</v>
      </c>
      <c r="C397" s="38">
        <v>0</v>
      </c>
      <c r="D397" s="38">
        <v>0</v>
      </c>
      <c r="E397" s="38">
        <v>0</v>
      </c>
      <c r="F397" s="456"/>
      <c r="G397" s="38">
        <v>0</v>
      </c>
      <c r="H397" s="39">
        <v>0</v>
      </c>
      <c r="I397" s="40">
        <f>SUM(B397:H397)</f>
        <v>0</v>
      </c>
    </row>
    <row r="398" spans="1:9" ht="15">
      <c r="A398" s="28" t="s">
        <v>8</v>
      </c>
      <c r="B398" s="41">
        <v>0</v>
      </c>
      <c r="C398" s="41">
        <v>0</v>
      </c>
      <c r="D398" s="41">
        <v>0</v>
      </c>
      <c r="E398" s="41">
        <v>0</v>
      </c>
      <c r="F398" s="457"/>
      <c r="G398" s="41">
        <v>0</v>
      </c>
      <c r="H398" s="42">
        <v>0</v>
      </c>
      <c r="I398" s="43">
        <f t="shared" ref="I398:I417" si="60">SUM(B398:H398)</f>
        <v>0</v>
      </c>
    </row>
    <row r="399" spans="1:9" ht="15">
      <c r="A399" s="29" t="s">
        <v>9</v>
      </c>
      <c r="B399" s="44">
        <v>0</v>
      </c>
      <c r="C399" s="44">
        <v>0</v>
      </c>
      <c r="D399" s="44">
        <v>0</v>
      </c>
      <c r="E399" s="44">
        <v>0</v>
      </c>
      <c r="F399" s="457"/>
      <c r="G399" s="44">
        <v>0</v>
      </c>
      <c r="H399" s="45">
        <v>0</v>
      </c>
      <c r="I399" s="40">
        <f t="shared" si="60"/>
        <v>0</v>
      </c>
    </row>
    <row r="400" spans="1:9" ht="15">
      <c r="A400" s="28" t="s">
        <v>10</v>
      </c>
      <c r="B400" s="41">
        <v>0</v>
      </c>
      <c r="C400" s="41">
        <v>0</v>
      </c>
      <c r="D400" s="41">
        <v>0</v>
      </c>
      <c r="E400" s="41">
        <v>0</v>
      </c>
      <c r="F400" s="457"/>
      <c r="G400" s="41">
        <v>0</v>
      </c>
      <c r="H400" s="42">
        <v>0</v>
      </c>
      <c r="I400" s="43">
        <f t="shared" si="60"/>
        <v>0</v>
      </c>
    </row>
    <row r="401" spans="1:9" ht="15">
      <c r="A401" s="29" t="s">
        <v>11</v>
      </c>
      <c r="B401" s="44">
        <v>0</v>
      </c>
      <c r="C401" s="44">
        <v>0</v>
      </c>
      <c r="D401" s="44">
        <v>0</v>
      </c>
      <c r="E401" s="44">
        <v>0</v>
      </c>
      <c r="F401" s="457"/>
      <c r="G401" s="44">
        <v>0</v>
      </c>
      <c r="H401" s="45">
        <v>0</v>
      </c>
      <c r="I401" s="40">
        <f t="shared" si="60"/>
        <v>0</v>
      </c>
    </row>
    <row r="402" spans="1:9" ht="15">
      <c r="A402" s="28" t="s">
        <v>12</v>
      </c>
      <c r="B402" s="41">
        <v>1.1575411803563776E-3</v>
      </c>
      <c r="C402" s="41">
        <v>0</v>
      </c>
      <c r="D402" s="41">
        <v>0</v>
      </c>
      <c r="E402" s="41">
        <v>0.1632145871387016</v>
      </c>
      <c r="F402" s="457"/>
      <c r="G402" s="41">
        <v>0</v>
      </c>
      <c r="H402" s="42">
        <v>0</v>
      </c>
      <c r="I402" s="43">
        <f t="shared" si="60"/>
        <v>0.16437212831905798</v>
      </c>
    </row>
    <row r="403" spans="1:9" ht="15">
      <c r="A403" s="29" t="s">
        <v>13</v>
      </c>
      <c r="B403" s="44">
        <v>0</v>
      </c>
      <c r="C403" s="44">
        <v>0</v>
      </c>
      <c r="D403" s="44">
        <v>0</v>
      </c>
      <c r="E403" s="44">
        <v>0</v>
      </c>
      <c r="F403" s="457"/>
      <c r="G403" s="44">
        <v>0</v>
      </c>
      <c r="H403" s="45">
        <v>0</v>
      </c>
      <c r="I403" s="40">
        <f t="shared" si="60"/>
        <v>0</v>
      </c>
    </row>
    <row r="404" spans="1:9" ht="15">
      <c r="A404" s="28" t="s">
        <v>14</v>
      </c>
      <c r="B404" s="41">
        <v>6.5806835996778197E-4</v>
      </c>
      <c r="C404" s="41">
        <v>0</v>
      </c>
      <c r="D404" s="41">
        <v>0</v>
      </c>
      <c r="E404" s="41">
        <v>0.25169191517243095</v>
      </c>
      <c r="F404" s="457"/>
      <c r="G404" s="41">
        <v>0</v>
      </c>
      <c r="H404" s="42">
        <v>0</v>
      </c>
      <c r="I404" s="43">
        <f t="shared" si="60"/>
        <v>0.25234998353239874</v>
      </c>
    </row>
    <row r="405" spans="1:9" ht="15">
      <c r="A405" s="29" t="s">
        <v>15</v>
      </c>
      <c r="B405" s="44">
        <v>0.3400567544881648</v>
      </c>
      <c r="C405" s="44">
        <v>7.3222102731213198E-2</v>
      </c>
      <c r="D405" s="44">
        <v>0.52392114278062196</v>
      </c>
      <c r="E405" s="44">
        <v>0</v>
      </c>
      <c r="F405" s="457"/>
      <c r="G405" s="44">
        <v>0</v>
      </c>
      <c r="H405" s="45">
        <v>0</v>
      </c>
      <c r="I405" s="40">
        <f t="shared" si="60"/>
        <v>0.93720000000000003</v>
      </c>
    </row>
    <row r="406" spans="1:9" ht="15">
      <c r="A406" s="28" t="s">
        <v>16</v>
      </c>
      <c r="B406" s="41">
        <v>79.200809461324511</v>
      </c>
      <c r="C406" s="41">
        <v>124.91998543215759</v>
      </c>
      <c r="D406" s="41">
        <v>6.6405106517915619E-2</v>
      </c>
      <c r="E406" s="41">
        <v>0</v>
      </c>
      <c r="F406" s="457"/>
      <c r="G406" s="41">
        <v>0</v>
      </c>
      <c r="H406" s="42">
        <v>0</v>
      </c>
      <c r="I406" s="43">
        <f t="shared" si="60"/>
        <v>204.18720000000002</v>
      </c>
    </row>
    <row r="407" spans="1:9" ht="15">
      <c r="A407" s="29" t="s">
        <v>17</v>
      </c>
      <c r="B407" s="44">
        <v>0</v>
      </c>
      <c r="C407" s="44">
        <v>0</v>
      </c>
      <c r="D407" s="44">
        <v>0</v>
      </c>
      <c r="E407" s="44">
        <v>0</v>
      </c>
      <c r="F407" s="457"/>
      <c r="G407" s="44">
        <v>0</v>
      </c>
      <c r="H407" s="45">
        <v>0</v>
      </c>
      <c r="I407" s="40">
        <f t="shared" si="60"/>
        <v>0</v>
      </c>
    </row>
    <row r="408" spans="1:9" ht="15">
      <c r="A408" s="28" t="s">
        <v>18</v>
      </c>
      <c r="B408" s="41">
        <v>0</v>
      </c>
      <c r="C408" s="41">
        <v>0</v>
      </c>
      <c r="D408" s="41">
        <v>0</v>
      </c>
      <c r="E408" s="41">
        <v>0</v>
      </c>
      <c r="F408" s="457"/>
      <c r="G408" s="41">
        <v>0</v>
      </c>
      <c r="H408" s="42">
        <v>0</v>
      </c>
      <c r="I408" s="43">
        <f t="shared" si="60"/>
        <v>0</v>
      </c>
    </row>
    <row r="409" spans="1:9" ht="15">
      <c r="A409" s="29" t="s">
        <v>139</v>
      </c>
      <c r="B409" s="44">
        <v>11.298474831340425</v>
      </c>
      <c r="C409" s="44">
        <v>34.151167890226773</v>
      </c>
      <c r="D409" s="44">
        <v>4.8585826753694175</v>
      </c>
      <c r="E409" s="44">
        <v>0.69177460306338245</v>
      </c>
      <c r="F409" s="457"/>
      <c r="G409" s="44">
        <v>0</v>
      </c>
      <c r="H409" s="45">
        <v>0</v>
      </c>
      <c r="I409" s="40">
        <f t="shared" si="60"/>
        <v>51</v>
      </c>
    </row>
    <row r="410" spans="1:9" ht="15">
      <c r="A410" s="28" t="s">
        <v>19</v>
      </c>
      <c r="B410" s="41">
        <v>0</v>
      </c>
      <c r="C410" s="41">
        <v>0</v>
      </c>
      <c r="D410" s="41">
        <v>0</v>
      </c>
      <c r="E410" s="41">
        <v>0</v>
      </c>
      <c r="F410" s="457"/>
      <c r="G410" s="41">
        <v>0</v>
      </c>
      <c r="H410" s="42">
        <v>0</v>
      </c>
      <c r="I410" s="43">
        <f t="shared" si="60"/>
        <v>0</v>
      </c>
    </row>
    <row r="411" spans="1:9" ht="15">
      <c r="A411" s="29" t="s">
        <v>20</v>
      </c>
      <c r="B411" s="44">
        <v>0</v>
      </c>
      <c r="C411" s="44">
        <v>0</v>
      </c>
      <c r="D411" s="44">
        <v>0</v>
      </c>
      <c r="E411" s="44">
        <v>0</v>
      </c>
      <c r="F411" s="457"/>
      <c r="G411" s="44">
        <v>0</v>
      </c>
      <c r="H411" s="45">
        <v>0</v>
      </c>
      <c r="I411" s="40">
        <f t="shared" si="60"/>
        <v>0</v>
      </c>
    </row>
    <row r="412" spans="1:9" ht="15">
      <c r="A412" s="28" t="s">
        <v>21</v>
      </c>
      <c r="B412" s="41">
        <v>0</v>
      </c>
      <c r="C412" s="41">
        <v>0</v>
      </c>
      <c r="D412" s="41">
        <v>0</v>
      </c>
      <c r="E412" s="41">
        <v>0</v>
      </c>
      <c r="F412" s="457"/>
      <c r="G412" s="41">
        <v>0</v>
      </c>
      <c r="H412" s="42">
        <v>0</v>
      </c>
      <c r="I412" s="43">
        <f t="shared" si="60"/>
        <v>0</v>
      </c>
    </row>
    <row r="413" spans="1:9" ht="15">
      <c r="A413" s="30" t="s">
        <v>56</v>
      </c>
      <c r="B413" s="44">
        <v>0</v>
      </c>
      <c r="C413" s="44">
        <v>0</v>
      </c>
      <c r="D413" s="44">
        <v>0</v>
      </c>
      <c r="E413" s="44">
        <v>0</v>
      </c>
      <c r="F413" s="457"/>
      <c r="G413" s="44">
        <v>0</v>
      </c>
      <c r="H413" s="45">
        <v>0</v>
      </c>
      <c r="I413" s="40">
        <f t="shared" si="60"/>
        <v>0</v>
      </c>
    </row>
    <row r="414" spans="1:9" ht="15">
      <c r="A414" s="28" t="s">
        <v>22</v>
      </c>
      <c r="B414" s="41">
        <v>0</v>
      </c>
      <c r="C414" s="41">
        <v>0</v>
      </c>
      <c r="D414" s="41">
        <v>0</v>
      </c>
      <c r="E414" s="41">
        <v>0</v>
      </c>
      <c r="F414" s="457"/>
      <c r="G414" s="41">
        <v>0</v>
      </c>
      <c r="H414" s="42">
        <v>0</v>
      </c>
      <c r="I414" s="43">
        <f t="shared" si="60"/>
        <v>0</v>
      </c>
    </row>
    <row r="415" spans="1:9" ht="15">
      <c r="A415" s="30" t="s">
        <v>23</v>
      </c>
      <c r="B415" s="44">
        <v>0</v>
      </c>
      <c r="C415" s="44">
        <v>0</v>
      </c>
      <c r="D415" s="44">
        <v>0</v>
      </c>
      <c r="E415" s="44">
        <v>0</v>
      </c>
      <c r="F415" s="457"/>
      <c r="G415" s="44">
        <v>0</v>
      </c>
      <c r="H415" s="45">
        <v>0</v>
      </c>
      <c r="I415" s="40">
        <f t="shared" si="60"/>
        <v>0</v>
      </c>
    </row>
    <row r="416" spans="1:9" ht="15">
      <c r="A416" s="28" t="s">
        <v>24</v>
      </c>
      <c r="B416" s="41">
        <v>0</v>
      </c>
      <c r="C416" s="41">
        <v>0</v>
      </c>
      <c r="D416" s="41">
        <v>0</v>
      </c>
      <c r="E416" s="41">
        <v>0</v>
      </c>
      <c r="F416" s="457"/>
      <c r="G416" s="41">
        <v>0</v>
      </c>
      <c r="H416" s="42">
        <v>0</v>
      </c>
      <c r="I416" s="43">
        <f t="shared" si="60"/>
        <v>0</v>
      </c>
    </row>
    <row r="417" spans="1:9" ht="15.75" thickBot="1">
      <c r="A417" s="30" t="s">
        <v>25</v>
      </c>
      <c r="B417" s="44">
        <v>5.1750165150485667</v>
      </c>
      <c r="C417" s="44">
        <v>2.4385374782472313</v>
      </c>
      <c r="D417" s="44">
        <v>0.15036671728346648</v>
      </c>
      <c r="E417" s="44">
        <v>195.13333436970893</v>
      </c>
      <c r="F417" s="458"/>
      <c r="G417" s="44">
        <v>35.703544919711824</v>
      </c>
      <c r="H417" s="45">
        <v>0</v>
      </c>
      <c r="I417" s="40">
        <f t="shared" si="60"/>
        <v>238.60080000000002</v>
      </c>
    </row>
    <row r="418" spans="1:9" ht="15">
      <c r="A418" s="31" t="s">
        <v>26</v>
      </c>
      <c r="B418" s="46">
        <f>SUM(B397:B417)</f>
        <v>96.016173171741997</v>
      </c>
      <c r="C418" s="46">
        <f t="shared" ref="C418:I418" si="61">SUM(C397:C417)</f>
        <v>161.58291290336282</v>
      </c>
      <c r="D418" s="46">
        <f t="shared" si="61"/>
        <v>5.5992756419514214</v>
      </c>
      <c r="E418" s="46">
        <f t="shared" si="61"/>
        <v>196.24001547508345</v>
      </c>
      <c r="F418" s="46">
        <f t="shared" si="61"/>
        <v>0</v>
      </c>
      <c r="G418" s="46">
        <f t="shared" si="61"/>
        <v>35.703544919711824</v>
      </c>
      <c r="H418" s="47">
        <f t="shared" si="61"/>
        <v>0</v>
      </c>
      <c r="I418" s="48">
        <f t="shared" si="61"/>
        <v>495.1419221118515</v>
      </c>
    </row>
    <row r="419" spans="1:9" ht="15" thickBot="1">
      <c r="A419" s="32" t="s">
        <v>83</v>
      </c>
      <c r="B419" s="49">
        <f>B418/$I418</f>
        <v>0.19391646896352305</v>
      </c>
      <c r="C419" s="49">
        <f t="shared" ref="C419:I419" si="62">C418/$I418</f>
        <v>0.32633656268527711</v>
      </c>
      <c r="D419" s="49">
        <f t="shared" si="62"/>
        <v>1.1308425709682803E-2</v>
      </c>
      <c r="E419" s="49">
        <f t="shared" si="62"/>
        <v>0.39633084316127298</v>
      </c>
      <c r="F419" s="49">
        <f t="shared" si="62"/>
        <v>0</v>
      </c>
      <c r="G419" s="49">
        <f t="shared" si="62"/>
        <v>7.2107699480244106E-2</v>
      </c>
      <c r="H419" s="49">
        <f t="shared" si="62"/>
        <v>0</v>
      </c>
      <c r="I419" s="50">
        <f t="shared" si="62"/>
        <v>1</v>
      </c>
    </row>
    <row r="420" spans="1:9" ht="15" thickBot="1">
      <c r="A420" s="33"/>
      <c r="B420" s="33"/>
      <c r="C420" s="33"/>
      <c r="D420" s="33"/>
      <c r="E420" s="33"/>
      <c r="F420" s="33"/>
      <c r="G420" s="33"/>
      <c r="H420" s="33"/>
      <c r="I420" s="33"/>
    </row>
    <row r="421" spans="1:9" ht="28.5">
      <c r="A421" s="446" t="s">
        <v>39</v>
      </c>
      <c r="B421" s="36" t="s">
        <v>0</v>
      </c>
      <c r="C421" s="36" t="s">
        <v>1</v>
      </c>
      <c r="D421" s="36" t="s">
        <v>2</v>
      </c>
      <c r="E421" s="36" t="s">
        <v>3</v>
      </c>
      <c r="F421" s="36" t="s">
        <v>27</v>
      </c>
      <c r="G421" s="36" t="s">
        <v>4</v>
      </c>
      <c r="H421" s="36" t="s">
        <v>5</v>
      </c>
      <c r="I421" s="37" t="s">
        <v>6</v>
      </c>
    </row>
    <row r="422" spans="1:9" ht="15">
      <c r="A422" s="447" t="s">
        <v>39</v>
      </c>
      <c r="B422" s="387" t="s">
        <v>90</v>
      </c>
      <c r="C422" s="388"/>
      <c r="D422" s="388"/>
      <c r="E422" s="388"/>
      <c r="F422" s="388"/>
      <c r="G422" s="388"/>
      <c r="H422" s="388"/>
      <c r="I422" s="389"/>
    </row>
    <row r="423" spans="1:9" ht="15">
      <c r="A423" s="27" t="s">
        <v>7</v>
      </c>
      <c r="B423" s="38">
        <v>0</v>
      </c>
      <c r="C423" s="38">
        <v>0</v>
      </c>
      <c r="D423" s="38">
        <v>0</v>
      </c>
      <c r="E423" s="38">
        <v>0</v>
      </c>
      <c r="F423" s="456"/>
      <c r="G423" s="38">
        <v>0</v>
      </c>
      <c r="H423" s="39">
        <v>0</v>
      </c>
      <c r="I423" s="40">
        <f>SUM(B423:H423)</f>
        <v>0</v>
      </c>
    </row>
    <row r="424" spans="1:9" ht="15">
      <c r="A424" s="28" t="s">
        <v>8</v>
      </c>
      <c r="B424" s="41">
        <v>0</v>
      </c>
      <c r="C424" s="41">
        <v>0</v>
      </c>
      <c r="D424" s="41">
        <v>0</v>
      </c>
      <c r="E424" s="41">
        <v>0</v>
      </c>
      <c r="F424" s="457"/>
      <c r="G424" s="41">
        <v>0</v>
      </c>
      <c r="H424" s="42">
        <v>0</v>
      </c>
      <c r="I424" s="43">
        <f t="shared" ref="I424:I443" si="63">SUM(B424:H424)</f>
        <v>0</v>
      </c>
    </row>
    <row r="425" spans="1:9" ht="15">
      <c r="A425" s="29" t="s">
        <v>9</v>
      </c>
      <c r="B425" s="44">
        <v>0</v>
      </c>
      <c r="C425" s="44">
        <v>0</v>
      </c>
      <c r="D425" s="44">
        <v>0</v>
      </c>
      <c r="E425" s="44">
        <v>0</v>
      </c>
      <c r="F425" s="457"/>
      <c r="G425" s="44">
        <v>0</v>
      </c>
      <c r="H425" s="45">
        <v>0</v>
      </c>
      <c r="I425" s="40">
        <f t="shared" si="63"/>
        <v>0</v>
      </c>
    </row>
    <row r="426" spans="1:9" ht="15">
      <c r="A426" s="28" t="s">
        <v>10</v>
      </c>
      <c r="B426" s="41">
        <v>0</v>
      </c>
      <c r="C426" s="41">
        <v>0</v>
      </c>
      <c r="D426" s="41">
        <v>0</v>
      </c>
      <c r="E426" s="41">
        <v>0</v>
      </c>
      <c r="F426" s="457"/>
      <c r="G426" s="41">
        <v>0</v>
      </c>
      <c r="H426" s="42">
        <v>0</v>
      </c>
      <c r="I426" s="43">
        <f t="shared" si="63"/>
        <v>0</v>
      </c>
    </row>
    <row r="427" spans="1:9" ht="15">
      <c r="A427" s="29" t="s">
        <v>11</v>
      </c>
      <c r="B427" s="44">
        <v>0</v>
      </c>
      <c r="C427" s="44">
        <v>0</v>
      </c>
      <c r="D427" s="44">
        <v>0</v>
      </c>
      <c r="E427" s="44">
        <v>0</v>
      </c>
      <c r="F427" s="457"/>
      <c r="G427" s="44">
        <v>0</v>
      </c>
      <c r="H427" s="45">
        <v>0</v>
      </c>
      <c r="I427" s="40">
        <f t="shared" si="63"/>
        <v>0</v>
      </c>
    </row>
    <row r="428" spans="1:9" ht="15">
      <c r="A428" s="28" t="s">
        <v>12</v>
      </c>
      <c r="B428" s="41">
        <v>0</v>
      </c>
      <c r="C428" s="41">
        <v>0</v>
      </c>
      <c r="D428" s="41">
        <v>0</v>
      </c>
      <c r="E428" s="41">
        <v>0</v>
      </c>
      <c r="F428" s="457"/>
      <c r="G428" s="41">
        <v>0</v>
      </c>
      <c r="H428" s="42">
        <v>0</v>
      </c>
      <c r="I428" s="43">
        <f t="shared" si="63"/>
        <v>0</v>
      </c>
    </row>
    <row r="429" spans="1:9" ht="15">
      <c r="A429" s="29" t="s">
        <v>13</v>
      </c>
      <c r="B429" s="44">
        <v>0</v>
      </c>
      <c r="C429" s="44">
        <v>0</v>
      </c>
      <c r="D429" s="44">
        <v>0</v>
      </c>
      <c r="E429" s="44">
        <v>0</v>
      </c>
      <c r="F429" s="457"/>
      <c r="G429" s="44">
        <v>0</v>
      </c>
      <c r="H429" s="45">
        <v>0</v>
      </c>
      <c r="I429" s="40">
        <f t="shared" si="63"/>
        <v>0</v>
      </c>
    </row>
    <row r="430" spans="1:9" ht="15">
      <c r="A430" s="28" t="s">
        <v>14</v>
      </c>
      <c r="B430" s="41">
        <v>0</v>
      </c>
      <c r="C430" s="41">
        <v>0</v>
      </c>
      <c r="D430" s="41">
        <v>0</v>
      </c>
      <c r="E430" s="41">
        <v>0.17869250117423083</v>
      </c>
      <c r="F430" s="457"/>
      <c r="G430" s="41">
        <v>0</v>
      </c>
      <c r="H430" s="42">
        <v>0</v>
      </c>
      <c r="I430" s="43">
        <f t="shared" si="63"/>
        <v>0.17869250117423083</v>
      </c>
    </row>
    <row r="431" spans="1:9" ht="15">
      <c r="A431" s="29" t="s">
        <v>15</v>
      </c>
      <c r="B431" s="44">
        <v>8.5831718212980107E-2</v>
      </c>
      <c r="C431" s="44">
        <v>3.8071563629510086E-2</v>
      </c>
      <c r="D431" s="44">
        <v>4.649671815750981E-2</v>
      </c>
      <c r="E431" s="44">
        <v>0</v>
      </c>
      <c r="F431" s="457"/>
      <c r="G431" s="44">
        <v>0</v>
      </c>
      <c r="H431" s="45">
        <v>0</v>
      </c>
      <c r="I431" s="40">
        <f t="shared" si="63"/>
        <v>0.1704</v>
      </c>
    </row>
    <row r="432" spans="1:9" ht="15">
      <c r="A432" s="28" t="s">
        <v>16</v>
      </c>
      <c r="B432" s="41">
        <v>44.406776966082646</v>
      </c>
      <c r="C432" s="41">
        <v>4.6746836974484225</v>
      </c>
      <c r="D432" s="41">
        <v>15.553039336468942</v>
      </c>
      <c r="E432" s="41">
        <v>0</v>
      </c>
      <c r="F432" s="457"/>
      <c r="G432" s="41">
        <v>0</v>
      </c>
      <c r="H432" s="42">
        <v>0</v>
      </c>
      <c r="I432" s="43">
        <f t="shared" si="63"/>
        <v>64.634500000000003</v>
      </c>
    </row>
    <row r="433" spans="1:9" ht="15">
      <c r="A433" s="29" t="s">
        <v>17</v>
      </c>
      <c r="B433" s="44">
        <v>2</v>
      </c>
      <c r="C433" s="44">
        <v>0</v>
      </c>
      <c r="D433" s="44">
        <v>0</v>
      </c>
      <c r="E433" s="44">
        <v>0</v>
      </c>
      <c r="F433" s="457"/>
      <c r="G433" s="44">
        <v>0</v>
      </c>
      <c r="H433" s="45">
        <v>0</v>
      </c>
      <c r="I433" s="40">
        <f t="shared" si="63"/>
        <v>2</v>
      </c>
    </row>
    <row r="434" spans="1:9" ht="15">
      <c r="A434" s="28" t="s">
        <v>18</v>
      </c>
      <c r="B434" s="41">
        <v>0</v>
      </c>
      <c r="C434" s="41">
        <v>0</v>
      </c>
      <c r="D434" s="41">
        <v>0</v>
      </c>
      <c r="E434" s="41">
        <v>0</v>
      </c>
      <c r="F434" s="457"/>
      <c r="G434" s="41">
        <v>0</v>
      </c>
      <c r="H434" s="42">
        <v>0</v>
      </c>
      <c r="I434" s="43">
        <f t="shared" si="63"/>
        <v>0</v>
      </c>
    </row>
    <row r="435" spans="1:9" ht="15">
      <c r="A435" s="29" t="s">
        <v>139</v>
      </c>
      <c r="B435" s="44">
        <v>2.6043806477248328</v>
      </c>
      <c r="C435" s="44">
        <v>2.0928997207708182</v>
      </c>
      <c r="D435" s="44">
        <v>0.98061386345492885</v>
      </c>
      <c r="E435" s="44">
        <v>0.32210576804942004</v>
      </c>
      <c r="F435" s="457"/>
      <c r="G435" s="44">
        <v>0</v>
      </c>
      <c r="H435" s="45">
        <v>0</v>
      </c>
      <c r="I435" s="40">
        <f t="shared" si="63"/>
        <v>6</v>
      </c>
    </row>
    <row r="436" spans="1:9" ht="15">
      <c r="A436" s="28" t="s">
        <v>19</v>
      </c>
      <c r="B436" s="41">
        <v>0</v>
      </c>
      <c r="C436" s="41">
        <v>0</v>
      </c>
      <c r="D436" s="41">
        <v>0</v>
      </c>
      <c r="E436" s="41">
        <v>0</v>
      </c>
      <c r="F436" s="457"/>
      <c r="G436" s="41">
        <v>0</v>
      </c>
      <c r="H436" s="42">
        <v>0</v>
      </c>
      <c r="I436" s="43">
        <f t="shared" si="63"/>
        <v>0</v>
      </c>
    </row>
    <row r="437" spans="1:9" ht="15">
      <c r="A437" s="29" t="s">
        <v>20</v>
      </c>
      <c r="B437" s="44">
        <v>0</v>
      </c>
      <c r="C437" s="44">
        <v>0</v>
      </c>
      <c r="D437" s="44">
        <v>0</v>
      </c>
      <c r="E437" s="44">
        <v>0</v>
      </c>
      <c r="F437" s="457"/>
      <c r="G437" s="44">
        <v>0</v>
      </c>
      <c r="H437" s="45">
        <v>0</v>
      </c>
      <c r="I437" s="40">
        <f t="shared" si="63"/>
        <v>0</v>
      </c>
    </row>
    <row r="438" spans="1:9" ht="15">
      <c r="A438" s="28" t="s">
        <v>21</v>
      </c>
      <c r="B438" s="41">
        <v>3.7261905652467515</v>
      </c>
      <c r="C438" s="41">
        <v>4.3549108013026534E-2</v>
      </c>
      <c r="D438" s="41">
        <v>2.2302603267402219</v>
      </c>
      <c r="E438" s="41">
        <v>0</v>
      </c>
      <c r="F438" s="457"/>
      <c r="G438" s="41">
        <v>0</v>
      </c>
      <c r="H438" s="42">
        <v>0</v>
      </c>
      <c r="I438" s="43">
        <f t="shared" si="63"/>
        <v>6</v>
      </c>
    </row>
    <row r="439" spans="1:9" ht="15">
      <c r="A439" s="30" t="s">
        <v>56</v>
      </c>
      <c r="B439" s="44">
        <v>28.493588508527829</v>
      </c>
      <c r="C439" s="44">
        <v>1.8890268325695689</v>
      </c>
      <c r="D439" s="44">
        <v>21.617384658902601</v>
      </c>
      <c r="E439" s="44">
        <v>0</v>
      </c>
      <c r="F439" s="457"/>
      <c r="G439" s="44">
        <v>0</v>
      </c>
      <c r="H439" s="45">
        <v>0</v>
      </c>
      <c r="I439" s="40">
        <f t="shared" si="63"/>
        <v>52</v>
      </c>
    </row>
    <row r="440" spans="1:9" ht="15">
      <c r="A440" s="28" t="s">
        <v>22</v>
      </c>
      <c r="B440" s="41">
        <v>13</v>
      </c>
      <c r="C440" s="41">
        <v>0</v>
      </c>
      <c r="D440" s="41">
        <v>0</v>
      </c>
      <c r="E440" s="41">
        <v>0</v>
      </c>
      <c r="F440" s="457"/>
      <c r="G440" s="41">
        <v>0</v>
      </c>
      <c r="H440" s="42">
        <v>0</v>
      </c>
      <c r="I440" s="43">
        <f t="shared" si="63"/>
        <v>13</v>
      </c>
    </row>
    <row r="441" spans="1:9" ht="15">
      <c r="A441" s="30" t="s">
        <v>23</v>
      </c>
      <c r="B441" s="44">
        <v>0</v>
      </c>
      <c r="C441" s="44">
        <v>0</v>
      </c>
      <c r="D441" s="44">
        <v>0</v>
      </c>
      <c r="E441" s="44">
        <v>0</v>
      </c>
      <c r="F441" s="457"/>
      <c r="G441" s="44">
        <v>0</v>
      </c>
      <c r="H441" s="45">
        <v>0</v>
      </c>
      <c r="I441" s="40">
        <f t="shared" si="63"/>
        <v>0</v>
      </c>
    </row>
    <row r="442" spans="1:9" ht="15">
      <c r="A442" s="28" t="s">
        <v>24</v>
      </c>
      <c r="B442" s="41">
        <v>7.2149960645397142</v>
      </c>
      <c r="C442" s="41">
        <v>1.7861933433585143E-2</v>
      </c>
      <c r="D442" s="41">
        <v>1.4395420020267014</v>
      </c>
      <c r="E442" s="41">
        <v>0</v>
      </c>
      <c r="F442" s="457"/>
      <c r="G442" s="41">
        <v>0</v>
      </c>
      <c r="H442" s="42">
        <v>0</v>
      </c>
      <c r="I442" s="43">
        <f t="shared" si="63"/>
        <v>8.6724000000000014</v>
      </c>
    </row>
    <row r="443" spans="1:9" ht="15.75" thickBot="1">
      <c r="A443" s="30" t="s">
        <v>25</v>
      </c>
      <c r="B443" s="54">
        <v>23.256869751437311</v>
      </c>
      <c r="C443" s="54">
        <v>7.9364623162318057E-2</v>
      </c>
      <c r="D443" s="54">
        <v>85.847420457566102</v>
      </c>
      <c r="E443" s="54">
        <v>441.58253930174664</v>
      </c>
      <c r="F443" s="458"/>
      <c r="G443" s="44">
        <v>58.523935142353622</v>
      </c>
      <c r="H443" s="45">
        <v>0.2222707237340466</v>
      </c>
      <c r="I443" s="40">
        <f t="shared" si="63"/>
        <v>609.51239999999996</v>
      </c>
    </row>
    <row r="444" spans="1:9" ht="15">
      <c r="A444" s="31" t="s">
        <v>26</v>
      </c>
      <c r="B444" s="46">
        <f>SUM(B423:B443)</f>
        <v>124.78863422177207</v>
      </c>
      <c r="C444" s="46">
        <f t="shared" ref="C444:I444" si="64">SUM(C423:C443)</f>
        <v>8.835457479027248</v>
      </c>
      <c r="D444" s="46">
        <f t="shared" si="64"/>
        <v>127.71475736331701</v>
      </c>
      <c r="E444" s="46">
        <f t="shared" si="64"/>
        <v>442.08333757097029</v>
      </c>
      <c r="F444" s="46">
        <f t="shared" si="64"/>
        <v>0</v>
      </c>
      <c r="G444" s="46">
        <f t="shared" si="64"/>
        <v>58.523935142353622</v>
      </c>
      <c r="H444" s="47">
        <f t="shared" si="64"/>
        <v>0.2222707237340466</v>
      </c>
      <c r="I444" s="48">
        <f t="shared" si="64"/>
        <v>762.16839250117414</v>
      </c>
    </row>
    <row r="445" spans="1:9" ht="15" thickBot="1">
      <c r="A445" s="32" t="s">
        <v>83</v>
      </c>
      <c r="B445" s="49">
        <f>B444/$I444</f>
        <v>0.16372842989756994</v>
      </c>
      <c r="C445" s="49">
        <f t="shared" ref="C445:I445" si="65">C444/$I444</f>
        <v>1.1592526751250233E-2</v>
      </c>
      <c r="D445" s="49">
        <f t="shared" si="65"/>
        <v>0.1675676380966169</v>
      </c>
      <c r="E445" s="49">
        <f t="shared" si="65"/>
        <v>0.58003368011654888</v>
      </c>
      <c r="F445" s="49">
        <f t="shared" si="65"/>
        <v>0</v>
      </c>
      <c r="G445" s="49">
        <f t="shared" si="65"/>
        <v>7.6786095721311953E-2</v>
      </c>
      <c r="H445" s="49">
        <f t="shared" si="65"/>
        <v>2.9162941670229941E-4</v>
      </c>
      <c r="I445" s="50">
        <f t="shared" si="65"/>
        <v>1</v>
      </c>
    </row>
    <row r="446" spans="1:9" ht="15" thickBot="1">
      <c r="A446" s="33"/>
      <c r="B446" s="33"/>
      <c r="C446" s="33"/>
      <c r="D446" s="33"/>
      <c r="E446" s="33"/>
      <c r="F446" s="33"/>
      <c r="G446" s="33"/>
      <c r="H446" s="33"/>
      <c r="I446" s="33"/>
    </row>
    <row r="447" spans="1:9" ht="28.5">
      <c r="A447" s="450" t="s">
        <v>40</v>
      </c>
      <c r="B447" s="36" t="s">
        <v>0</v>
      </c>
      <c r="C447" s="36" t="s">
        <v>1</v>
      </c>
      <c r="D447" s="36" t="s">
        <v>2</v>
      </c>
      <c r="E447" s="36" t="s">
        <v>3</v>
      </c>
      <c r="F447" s="36" t="s">
        <v>27</v>
      </c>
      <c r="G447" s="36" t="s">
        <v>4</v>
      </c>
      <c r="H447" s="36" t="s">
        <v>5</v>
      </c>
      <c r="I447" s="37" t="s">
        <v>6</v>
      </c>
    </row>
    <row r="448" spans="1:9" ht="15">
      <c r="A448" s="451" t="s">
        <v>40</v>
      </c>
      <c r="B448" s="387" t="s">
        <v>90</v>
      </c>
      <c r="C448" s="388"/>
      <c r="D448" s="388"/>
      <c r="E448" s="388"/>
      <c r="F448" s="388"/>
      <c r="G448" s="388"/>
      <c r="H448" s="388"/>
      <c r="I448" s="389"/>
    </row>
    <row r="449" spans="1:9" ht="15">
      <c r="A449" s="27" t="s">
        <v>7</v>
      </c>
      <c r="B449" s="393"/>
      <c r="C449" s="399"/>
      <c r="D449" s="399"/>
      <c r="E449" s="394"/>
      <c r="F449" s="38">
        <v>2</v>
      </c>
      <c r="G449" s="393"/>
      <c r="H449" s="394"/>
      <c r="I449" s="40">
        <f>SUM(B449:H449)</f>
        <v>2</v>
      </c>
    </row>
    <row r="450" spans="1:9" ht="15">
      <c r="A450" s="28" t="s">
        <v>8</v>
      </c>
      <c r="B450" s="395"/>
      <c r="C450" s="400"/>
      <c r="D450" s="400"/>
      <c r="E450" s="396"/>
      <c r="F450" s="41">
        <v>0</v>
      </c>
      <c r="G450" s="395"/>
      <c r="H450" s="396"/>
      <c r="I450" s="43">
        <f t="shared" ref="I450:I469" si="66">SUM(B450:H450)</f>
        <v>0</v>
      </c>
    </row>
    <row r="451" spans="1:9" ht="15">
      <c r="A451" s="29" t="s">
        <v>9</v>
      </c>
      <c r="B451" s="395"/>
      <c r="C451" s="400"/>
      <c r="D451" s="400"/>
      <c r="E451" s="396"/>
      <c r="F451" s="44">
        <v>0</v>
      </c>
      <c r="G451" s="395"/>
      <c r="H451" s="396"/>
      <c r="I451" s="40">
        <f t="shared" si="66"/>
        <v>0</v>
      </c>
    </row>
    <row r="452" spans="1:9" ht="15">
      <c r="A452" s="28" t="s">
        <v>10</v>
      </c>
      <c r="B452" s="395"/>
      <c r="C452" s="400"/>
      <c r="D452" s="400"/>
      <c r="E452" s="396"/>
      <c r="F452" s="41">
        <v>0</v>
      </c>
      <c r="G452" s="395"/>
      <c r="H452" s="396"/>
      <c r="I452" s="43">
        <f t="shared" si="66"/>
        <v>0</v>
      </c>
    </row>
    <row r="453" spans="1:9" ht="15">
      <c r="A453" s="29" t="s">
        <v>11</v>
      </c>
      <c r="B453" s="395"/>
      <c r="C453" s="400"/>
      <c r="D453" s="400"/>
      <c r="E453" s="396"/>
      <c r="F453" s="44">
        <v>0</v>
      </c>
      <c r="G453" s="395"/>
      <c r="H453" s="396"/>
      <c r="I453" s="40">
        <f t="shared" si="66"/>
        <v>0</v>
      </c>
    </row>
    <row r="454" spans="1:9" ht="15">
      <c r="A454" s="28" t="s">
        <v>12</v>
      </c>
      <c r="B454" s="395"/>
      <c r="C454" s="400"/>
      <c r="D454" s="400"/>
      <c r="E454" s="396"/>
      <c r="F454" s="41">
        <v>0</v>
      </c>
      <c r="G454" s="395"/>
      <c r="H454" s="396"/>
      <c r="I454" s="43">
        <f t="shared" si="66"/>
        <v>0</v>
      </c>
    </row>
    <row r="455" spans="1:9" ht="15">
      <c r="A455" s="29" t="s">
        <v>13</v>
      </c>
      <c r="B455" s="395"/>
      <c r="C455" s="400"/>
      <c r="D455" s="400"/>
      <c r="E455" s="396"/>
      <c r="F455" s="44">
        <v>0</v>
      </c>
      <c r="G455" s="395"/>
      <c r="H455" s="396"/>
      <c r="I455" s="40">
        <f t="shared" si="66"/>
        <v>0</v>
      </c>
    </row>
    <row r="456" spans="1:9" ht="15">
      <c r="A456" s="28" t="s">
        <v>14</v>
      </c>
      <c r="B456" s="395"/>
      <c r="C456" s="400"/>
      <c r="D456" s="400"/>
      <c r="E456" s="396"/>
      <c r="F456" s="41">
        <v>277.26221362783542</v>
      </c>
      <c r="G456" s="395"/>
      <c r="H456" s="396"/>
      <c r="I456" s="43">
        <f t="shared" si="66"/>
        <v>277.26221362783542</v>
      </c>
    </row>
    <row r="457" spans="1:9" ht="15">
      <c r="A457" s="29" t="s">
        <v>15</v>
      </c>
      <c r="B457" s="395"/>
      <c r="C457" s="400"/>
      <c r="D457" s="400"/>
      <c r="E457" s="396"/>
      <c r="F457" s="44">
        <v>0</v>
      </c>
      <c r="G457" s="395"/>
      <c r="H457" s="396"/>
      <c r="I457" s="40">
        <f t="shared" si="66"/>
        <v>0</v>
      </c>
    </row>
    <row r="458" spans="1:9" ht="15">
      <c r="A458" s="28" t="s">
        <v>16</v>
      </c>
      <c r="B458" s="395"/>
      <c r="C458" s="400"/>
      <c r="D458" s="400"/>
      <c r="E458" s="396"/>
      <c r="F458" s="41">
        <v>0</v>
      </c>
      <c r="G458" s="395"/>
      <c r="H458" s="396"/>
      <c r="I458" s="43">
        <f t="shared" si="66"/>
        <v>0</v>
      </c>
    </row>
    <row r="459" spans="1:9" ht="15">
      <c r="A459" s="29" t="s">
        <v>17</v>
      </c>
      <c r="B459" s="395"/>
      <c r="C459" s="400"/>
      <c r="D459" s="400"/>
      <c r="E459" s="396"/>
      <c r="F459" s="44">
        <v>0</v>
      </c>
      <c r="G459" s="395"/>
      <c r="H459" s="396"/>
      <c r="I459" s="40">
        <f t="shared" si="66"/>
        <v>0</v>
      </c>
    </row>
    <row r="460" spans="1:9" ht="15">
      <c r="A460" s="28" t="s">
        <v>18</v>
      </c>
      <c r="B460" s="395"/>
      <c r="C460" s="400"/>
      <c r="D460" s="400"/>
      <c r="E460" s="396"/>
      <c r="F460" s="41">
        <v>0</v>
      </c>
      <c r="G460" s="395"/>
      <c r="H460" s="396"/>
      <c r="I460" s="43">
        <f t="shared" si="66"/>
        <v>0</v>
      </c>
    </row>
    <row r="461" spans="1:9" ht="15">
      <c r="A461" s="29" t="s">
        <v>139</v>
      </c>
      <c r="B461" s="395"/>
      <c r="C461" s="400"/>
      <c r="D461" s="400"/>
      <c r="E461" s="396"/>
      <c r="F461" s="44">
        <v>0</v>
      </c>
      <c r="G461" s="395"/>
      <c r="H461" s="396"/>
      <c r="I461" s="40">
        <f t="shared" si="66"/>
        <v>0</v>
      </c>
    </row>
    <row r="462" spans="1:9" ht="15">
      <c r="A462" s="28" t="s">
        <v>19</v>
      </c>
      <c r="B462" s="395"/>
      <c r="C462" s="400"/>
      <c r="D462" s="400"/>
      <c r="E462" s="396"/>
      <c r="F462" s="41">
        <v>0</v>
      </c>
      <c r="G462" s="395"/>
      <c r="H462" s="396"/>
      <c r="I462" s="43">
        <f t="shared" si="66"/>
        <v>0</v>
      </c>
    </row>
    <row r="463" spans="1:9" ht="15">
      <c r="A463" s="29" t="s">
        <v>20</v>
      </c>
      <c r="B463" s="395"/>
      <c r="C463" s="400"/>
      <c r="D463" s="400"/>
      <c r="E463" s="396"/>
      <c r="F463" s="44">
        <v>0</v>
      </c>
      <c r="G463" s="395"/>
      <c r="H463" s="396"/>
      <c r="I463" s="40">
        <f t="shared" si="66"/>
        <v>0</v>
      </c>
    </row>
    <row r="464" spans="1:9" ht="15">
      <c r="A464" s="28" t="s">
        <v>21</v>
      </c>
      <c r="B464" s="395"/>
      <c r="C464" s="400"/>
      <c r="D464" s="400"/>
      <c r="E464" s="396"/>
      <c r="F464" s="41">
        <v>0</v>
      </c>
      <c r="G464" s="395"/>
      <c r="H464" s="396"/>
      <c r="I464" s="43">
        <f t="shared" si="66"/>
        <v>0</v>
      </c>
    </row>
    <row r="465" spans="1:9" ht="15">
      <c r="A465" s="30" t="s">
        <v>56</v>
      </c>
      <c r="B465" s="395"/>
      <c r="C465" s="400"/>
      <c r="D465" s="400"/>
      <c r="E465" s="396"/>
      <c r="F465" s="44">
        <v>0</v>
      </c>
      <c r="G465" s="395"/>
      <c r="H465" s="396"/>
      <c r="I465" s="40">
        <f t="shared" si="66"/>
        <v>0</v>
      </c>
    </row>
    <row r="466" spans="1:9" ht="15">
      <c r="A466" s="28" t="s">
        <v>22</v>
      </c>
      <c r="B466" s="395"/>
      <c r="C466" s="400"/>
      <c r="D466" s="400"/>
      <c r="E466" s="396"/>
      <c r="F466" s="41">
        <v>0</v>
      </c>
      <c r="G466" s="395"/>
      <c r="H466" s="396"/>
      <c r="I466" s="43">
        <f t="shared" si="66"/>
        <v>0</v>
      </c>
    </row>
    <row r="467" spans="1:9" ht="15">
      <c r="A467" s="30" t="s">
        <v>23</v>
      </c>
      <c r="B467" s="395"/>
      <c r="C467" s="400"/>
      <c r="D467" s="400"/>
      <c r="E467" s="396"/>
      <c r="F467" s="44">
        <v>0</v>
      </c>
      <c r="G467" s="395"/>
      <c r="H467" s="396"/>
      <c r="I467" s="40">
        <f t="shared" si="66"/>
        <v>0</v>
      </c>
    </row>
    <row r="468" spans="1:9" ht="15">
      <c r="A468" s="28" t="s">
        <v>24</v>
      </c>
      <c r="B468" s="395"/>
      <c r="C468" s="400"/>
      <c r="D468" s="400"/>
      <c r="E468" s="396"/>
      <c r="F468" s="41">
        <v>0</v>
      </c>
      <c r="G468" s="395"/>
      <c r="H468" s="396"/>
      <c r="I468" s="43">
        <f t="shared" si="66"/>
        <v>0</v>
      </c>
    </row>
    <row r="469" spans="1:9" ht="15.75" thickBot="1">
      <c r="A469" s="30" t="s">
        <v>25</v>
      </c>
      <c r="B469" s="397"/>
      <c r="C469" s="401"/>
      <c r="D469" s="401"/>
      <c r="E469" s="398"/>
      <c r="F469" s="44">
        <v>1025.5139999999999</v>
      </c>
      <c r="G469" s="397"/>
      <c r="H469" s="398"/>
      <c r="I469" s="40">
        <f t="shared" si="66"/>
        <v>1025.5139999999999</v>
      </c>
    </row>
    <row r="470" spans="1:9" ht="15">
      <c r="A470" s="31" t="s">
        <v>26</v>
      </c>
      <c r="B470" s="46">
        <f>SUM(B449:B469)</f>
        <v>0</v>
      </c>
      <c r="C470" s="46">
        <f t="shared" ref="C470:I470" si="67">SUM(C449:C469)</f>
        <v>0</v>
      </c>
      <c r="D470" s="46">
        <f t="shared" si="67"/>
        <v>0</v>
      </c>
      <c r="E470" s="46">
        <f t="shared" si="67"/>
        <v>0</v>
      </c>
      <c r="F470" s="46">
        <f t="shared" si="67"/>
        <v>1304.7762136278352</v>
      </c>
      <c r="G470" s="46">
        <f t="shared" si="67"/>
        <v>0</v>
      </c>
      <c r="H470" s="46">
        <f t="shared" si="67"/>
        <v>0</v>
      </c>
      <c r="I470" s="48">
        <f t="shared" si="67"/>
        <v>1304.7762136278352</v>
      </c>
    </row>
    <row r="471" spans="1:9" ht="15" thickBot="1">
      <c r="A471" s="32" t="s">
        <v>83</v>
      </c>
      <c r="B471" s="49">
        <f>B470/$I470</f>
        <v>0</v>
      </c>
      <c r="C471" s="49">
        <f t="shared" ref="C471:I471" si="68">C470/$I470</f>
        <v>0</v>
      </c>
      <c r="D471" s="49">
        <f t="shared" si="68"/>
        <v>0</v>
      </c>
      <c r="E471" s="49">
        <f t="shared" si="68"/>
        <v>0</v>
      </c>
      <c r="F471" s="49">
        <f t="shared" si="68"/>
        <v>1</v>
      </c>
      <c r="G471" s="49">
        <f t="shared" si="68"/>
        <v>0</v>
      </c>
      <c r="H471" s="49">
        <f t="shared" si="68"/>
        <v>0</v>
      </c>
      <c r="I471" s="50">
        <f t="shared" si="68"/>
        <v>1</v>
      </c>
    </row>
    <row r="472" spans="1:9" ht="15" thickBot="1">
      <c r="A472" s="33"/>
      <c r="B472" s="33"/>
      <c r="C472" s="33"/>
      <c r="D472" s="33"/>
      <c r="E472" s="33"/>
      <c r="F472" s="33"/>
      <c r="G472" s="33"/>
      <c r="H472" s="33"/>
      <c r="I472" s="33"/>
    </row>
    <row r="473" spans="1:9" ht="28.5">
      <c r="A473" s="450" t="s">
        <v>41</v>
      </c>
      <c r="B473" s="36" t="s">
        <v>0</v>
      </c>
      <c r="C473" s="36" t="s">
        <v>1</v>
      </c>
      <c r="D473" s="36" t="s">
        <v>2</v>
      </c>
      <c r="E473" s="36" t="s">
        <v>3</v>
      </c>
      <c r="F473" s="36" t="s">
        <v>27</v>
      </c>
      <c r="G473" s="36" t="s">
        <v>4</v>
      </c>
      <c r="H473" s="36" t="s">
        <v>5</v>
      </c>
      <c r="I473" s="37" t="s">
        <v>6</v>
      </c>
    </row>
    <row r="474" spans="1:9" ht="15">
      <c r="A474" s="451" t="s">
        <v>41</v>
      </c>
      <c r="B474" s="387" t="s">
        <v>90</v>
      </c>
      <c r="C474" s="388"/>
      <c r="D474" s="388"/>
      <c r="E474" s="388"/>
      <c r="F474" s="388"/>
      <c r="G474" s="388"/>
      <c r="H474" s="388"/>
      <c r="I474" s="389"/>
    </row>
    <row r="475" spans="1:9" ht="15">
      <c r="A475" s="27" t="s">
        <v>7</v>
      </c>
      <c r="B475" s="393"/>
      <c r="C475" s="399"/>
      <c r="D475" s="399"/>
      <c r="E475" s="394"/>
      <c r="F475" s="38">
        <v>0</v>
      </c>
      <c r="G475" s="393"/>
      <c r="H475" s="394"/>
      <c r="I475" s="40">
        <f>SUM(B475:H475)</f>
        <v>0</v>
      </c>
    </row>
    <row r="476" spans="1:9" ht="15">
      <c r="A476" s="28" t="s">
        <v>8</v>
      </c>
      <c r="B476" s="395"/>
      <c r="C476" s="400"/>
      <c r="D476" s="400"/>
      <c r="E476" s="396"/>
      <c r="F476" s="41">
        <v>0</v>
      </c>
      <c r="G476" s="395"/>
      <c r="H476" s="396"/>
      <c r="I476" s="43">
        <f t="shared" ref="I476:I495" si="69">SUM(B476:H476)</f>
        <v>0</v>
      </c>
    </row>
    <row r="477" spans="1:9" ht="15">
      <c r="A477" s="29" t="s">
        <v>9</v>
      </c>
      <c r="B477" s="395"/>
      <c r="C477" s="400"/>
      <c r="D477" s="400"/>
      <c r="E477" s="396"/>
      <c r="F477" s="44">
        <v>0</v>
      </c>
      <c r="G477" s="395"/>
      <c r="H477" s="396"/>
      <c r="I477" s="40">
        <f t="shared" si="69"/>
        <v>0</v>
      </c>
    </row>
    <row r="478" spans="1:9" ht="15">
      <c r="A478" s="28" t="s">
        <v>10</v>
      </c>
      <c r="B478" s="395"/>
      <c r="C478" s="400"/>
      <c r="D478" s="400"/>
      <c r="E478" s="396"/>
      <c r="F478" s="41">
        <v>0</v>
      </c>
      <c r="G478" s="395"/>
      <c r="H478" s="396"/>
      <c r="I478" s="43">
        <f t="shared" si="69"/>
        <v>0</v>
      </c>
    </row>
    <row r="479" spans="1:9" ht="15">
      <c r="A479" s="29" t="s">
        <v>11</v>
      </c>
      <c r="B479" s="395"/>
      <c r="C479" s="400"/>
      <c r="D479" s="400"/>
      <c r="E479" s="396"/>
      <c r="F479" s="44">
        <v>0</v>
      </c>
      <c r="G479" s="395"/>
      <c r="H479" s="396"/>
      <c r="I479" s="40">
        <f t="shared" si="69"/>
        <v>0</v>
      </c>
    </row>
    <row r="480" spans="1:9" ht="15">
      <c r="A480" s="28" t="s">
        <v>12</v>
      </c>
      <c r="B480" s="395"/>
      <c r="C480" s="400"/>
      <c r="D480" s="400"/>
      <c r="E480" s="396"/>
      <c r="F480" s="41">
        <v>7953.6533571322689</v>
      </c>
      <c r="G480" s="395"/>
      <c r="H480" s="396"/>
      <c r="I480" s="43">
        <f t="shared" si="69"/>
        <v>7953.6533571322689</v>
      </c>
    </row>
    <row r="481" spans="1:9" ht="15">
      <c r="A481" s="29" t="s">
        <v>13</v>
      </c>
      <c r="B481" s="395"/>
      <c r="C481" s="400"/>
      <c r="D481" s="400"/>
      <c r="E481" s="396"/>
      <c r="F481" s="44">
        <v>0</v>
      </c>
      <c r="G481" s="395"/>
      <c r="H481" s="396"/>
      <c r="I481" s="40">
        <f t="shared" si="69"/>
        <v>0</v>
      </c>
    </row>
    <row r="482" spans="1:9" ht="15">
      <c r="A482" s="28" t="s">
        <v>14</v>
      </c>
      <c r="B482" s="395"/>
      <c r="C482" s="400"/>
      <c r="D482" s="400"/>
      <c r="E482" s="396"/>
      <c r="F482" s="41">
        <v>7704.0353895931821</v>
      </c>
      <c r="G482" s="395"/>
      <c r="H482" s="396"/>
      <c r="I482" s="43">
        <f t="shared" si="69"/>
        <v>7704.0353895931821</v>
      </c>
    </row>
    <row r="483" spans="1:9" ht="15">
      <c r="A483" s="29" t="s">
        <v>15</v>
      </c>
      <c r="B483" s="395"/>
      <c r="C483" s="400"/>
      <c r="D483" s="400"/>
      <c r="E483" s="396"/>
      <c r="F483" s="44">
        <v>0</v>
      </c>
      <c r="G483" s="395"/>
      <c r="H483" s="396"/>
      <c r="I483" s="40">
        <f t="shared" si="69"/>
        <v>0</v>
      </c>
    </row>
    <row r="484" spans="1:9" ht="15">
      <c r="A484" s="28" t="s">
        <v>16</v>
      </c>
      <c r="B484" s="395"/>
      <c r="C484" s="400"/>
      <c r="D484" s="400"/>
      <c r="E484" s="396"/>
      <c r="F484" s="41">
        <v>0</v>
      </c>
      <c r="G484" s="395"/>
      <c r="H484" s="396"/>
      <c r="I484" s="43">
        <f t="shared" si="69"/>
        <v>0</v>
      </c>
    </row>
    <row r="485" spans="1:9" ht="15">
      <c r="A485" s="29" t="s">
        <v>17</v>
      </c>
      <c r="B485" s="395"/>
      <c r="C485" s="400"/>
      <c r="D485" s="400"/>
      <c r="E485" s="396"/>
      <c r="F485" s="44">
        <v>24.006185778099063</v>
      </c>
      <c r="G485" s="395"/>
      <c r="H485" s="396"/>
      <c r="I485" s="40">
        <f t="shared" si="69"/>
        <v>24.006185778099063</v>
      </c>
    </row>
    <row r="486" spans="1:9" ht="15">
      <c r="A486" s="28" t="s">
        <v>18</v>
      </c>
      <c r="B486" s="395"/>
      <c r="C486" s="400"/>
      <c r="D486" s="400"/>
      <c r="E486" s="396"/>
      <c r="F486" s="41">
        <v>0</v>
      </c>
      <c r="G486" s="395"/>
      <c r="H486" s="396"/>
      <c r="I486" s="43">
        <f t="shared" si="69"/>
        <v>0</v>
      </c>
    </row>
    <row r="487" spans="1:9" ht="15">
      <c r="A487" s="29" t="s">
        <v>139</v>
      </c>
      <c r="B487" s="395"/>
      <c r="C487" s="400"/>
      <c r="D487" s="400"/>
      <c r="E487" s="396"/>
      <c r="F487" s="44">
        <v>0</v>
      </c>
      <c r="G487" s="395"/>
      <c r="H487" s="396"/>
      <c r="I487" s="40">
        <f t="shared" si="69"/>
        <v>0</v>
      </c>
    </row>
    <row r="488" spans="1:9" ht="15">
      <c r="A488" s="28" t="s">
        <v>19</v>
      </c>
      <c r="B488" s="395"/>
      <c r="C488" s="400"/>
      <c r="D488" s="400"/>
      <c r="E488" s="396"/>
      <c r="F488" s="41">
        <v>0</v>
      </c>
      <c r="G488" s="395"/>
      <c r="H488" s="396"/>
      <c r="I488" s="43">
        <f t="shared" si="69"/>
        <v>0</v>
      </c>
    </row>
    <row r="489" spans="1:9" ht="15">
      <c r="A489" s="29" t="s">
        <v>20</v>
      </c>
      <c r="B489" s="395"/>
      <c r="C489" s="400"/>
      <c r="D489" s="400"/>
      <c r="E489" s="396"/>
      <c r="F489" s="44">
        <v>0</v>
      </c>
      <c r="G489" s="395"/>
      <c r="H489" s="396"/>
      <c r="I489" s="40">
        <f t="shared" si="69"/>
        <v>0</v>
      </c>
    </row>
    <row r="490" spans="1:9" ht="15">
      <c r="A490" s="28" t="s">
        <v>21</v>
      </c>
      <c r="B490" s="395"/>
      <c r="C490" s="400"/>
      <c r="D490" s="400"/>
      <c r="E490" s="396"/>
      <c r="F490" s="41">
        <v>0</v>
      </c>
      <c r="G490" s="395"/>
      <c r="H490" s="396"/>
      <c r="I490" s="43">
        <f t="shared" si="69"/>
        <v>0</v>
      </c>
    </row>
    <row r="491" spans="1:9" ht="15">
      <c r="A491" s="30" t="s">
        <v>56</v>
      </c>
      <c r="B491" s="395"/>
      <c r="C491" s="400"/>
      <c r="D491" s="400"/>
      <c r="E491" s="396"/>
      <c r="F491" s="44">
        <v>0</v>
      </c>
      <c r="G491" s="395"/>
      <c r="H491" s="396"/>
      <c r="I491" s="40">
        <f t="shared" si="69"/>
        <v>0</v>
      </c>
    </row>
    <row r="492" spans="1:9" ht="15">
      <c r="A492" s="28" t="s">
        <v>22</v>
      </c>
      <c r="B492" s="395"/>
      <c r="C492" s="400"/>
      <c r="D492" s="400"/>
      <c r="E492" s="396"/>
      <c r="F492" s="41">
        <v>20</v>
      </c>
      <c r="G492" s="395"/>
      <c r="H492" s="396"/>
      <c r="I492" s="43">
        <f t="shared" si="69"/>
        <v>20</v>
      </c>
    </row>
    <row r="493" spans="1:9" ht="15">
      <c r="A493" s="30" t="s">
        <v>23</v>
      </c>
      <c r="B493" s="395"/>
      <c r="C493" s="400"/>
      <c r="D493" s="400"/>
      <c r="E493" s="396"/>
      <c r="F493" s="44">
        <v>0</v>
      </c>
      <c r="G493" s="395"/>
      <c r="H493" s="396"/>
      <c r="I493" s="40">
        <f t="shared" si="69"/>
        <v>0</v>
      </c>
    </row>
    <row r="494" spans="1:9" ht="15">
      <c r="A494" s="28" t="s">
        <v>24</v>
      </c>
      <c r="B494" s="395"/>
      <c r="C494" s="400"/>
      <c r="D494" s="400"/>
      <c r="E494" s="396"/>
      <c r="F494" s="41">
        <v>0</v>
      </c>
      <c r="G494" s="395"/>
      <c r="H494" s="396"/>
      <c r="I494" s="43">
        <f t="shared" si="69"/>
        <v>0</v>
      </c>
    </row>
    <row r="495" spans="1:9" ht="15.75" thickBot="1">
      <c r="A495" s="30" t="s">
        <v>25</v>
      </c>
      <c r="B495" s="397"/>
      <c r="C495" s="401"/>
      <c r="D495" s="401"/>
      <c r="E495" s="398"/>
      <c r="F495" s="44">
        <v>316.8648</v>
      </c>
      <c r="G495" s="397"/>
      <c r="H495" s="398"/>
      <c r="I495" s="40">
        <f t="shared" si="69"/>
        <v>316.8648</v>
      </c>
    </row>
    <row r="496" spans="1:9" ht="15">
      <c r="A496" s="31" t="s">
        <v>26</v>
      </c>
      <c r="B496" s="46">
        <f>SUM(B475:B495)</f>
        <v>0</v>
      </c>
      <c r="C496" s="46">
        <f t="shared" ref="C496:I496" si="70">SUM(C475:C495)</f>
        <v>0</v>
      </c>
      <c r="D496" s="46">
        <f t="shared" si="70"/>
        <v>0</v>
      </c>
      <c r="E496" s="46">
        <f t="shared" si="70"/>
        <v>0</v>
      </c>
      <c r="F496" s="46">
        <f t="shared" si="70"/>
        <v>16018.559732503549</v>
      </c>
      <c r="G496" s="46">
        <f t="shared" si="70"/>
        <v>0</v>
      </c>
      <c r="H496" s="46">
        <f t="shared" si="70"/>
        <v>0</v>
      </c>
      <c r="I496" s="48">
        <f t="shared" si="70"/>
        <v>16018.559732503549</v>
      </c>
    </row>
    <row r="497" spans="1:9" ht="15" thickBot="1">
      <c r="A497" s="32" t="s">
        <v>83</v>
      </c>
      <c r="B497" s="49">
        <f>B496/$I496</f>
        <v>0</v>
      </c>
      <c r="C497" s="49">
        <f t="shared" ref="C497:I497" si="71">C496/$I496</f>
        <v>0</v>
      </c>
      <c r="D497" s="49">
        <f t="shared" si="71"/>
        <v>0</v>
      </c>
      <c r="E497" s="49">
        <f t="shared" si="71"/>
        <v>0</v>
      </c>
      <c r="F497" s="49">
        <f t="shared" si="71"/>
        <v>1</v>
      </c>
      <c r="G497" s="49">
        <f t="shared" si="71"/>
        <v>0</v>
      </c>
      <c r="H497" s="49">
        <f t="shared" si="71"/>
        <v>0</v>
      </c>
      <c r="I497" s="50">
        <f t="shared" si="71"/>
        <v>1</v>
      </c>
    </row>
    <row r="498" spans="1:9" ht="15" thickBot="1">
      <c r="A498" s="33"/>
      <c r="B498" s="33"/>
      <c r="C498" s="33"/>
      <c r="D498" s="33"/>
      <c r="E498" s="33"/>
      <c r="F498" s="33"/>
      <c r="G498" s="33"/>
      <c r="H498" s="33"/>
      <c r="I498" s="33"/>
    </row>
    <row r="499" spans="1:9" ht="28.5">
      <c r="A499" s="450" t="s">
        <v>42</v>
      </c>
      <c r="B499" s="36" t="s">
        <v>0</v>
      </c>
      <c r="C499" s="36" t="s">
        <v>1</v>
      </c>
      <c r="D499" s="36" t="s">
        <v>2</v>
      </c>
      <c r="E499" s="36" t="s">
        <v>3</v>
      </c>
      <c r="F499" s="36" t="s">
        <v>27</v>
      </c>
      <c r="G499" s="36" t="s">
        <v>4</v>
      </c>
      <c r="H499" s="36" t="s">
        <v>5</v>
      </c>
      <c r="I499" s="37" t="s">
        <v>6</v>
      </c>
    </row>
    <row r="500" spans="1:9" ht="15">
      <c r="A500" s="451" t="s">
        <v>42</v>
      </c>
      <c r="B500" s="387" t="s">
        <v>90</v>
      </c>
      <c r="C500" s="388"/>
      <c r="D500" s="388"/>
      <c r="E500" s="388"/>
      <c r="F500" s="388"/>
      <c r="G500" s="388"/>
      <c r="H500" s="388"/>
      <c r="I500" s="389"/>
    </row>
    <row r="501" spans="1:9" ht="15">
      <c r="A501" s="27" t="s">
        <v>7</v>
      </c>
      <c r="B501" s="393"/>
      <c r="C501" s="399"/>
      <c r="D501" s="399"/>
      <c r="E501" s="394"/>
      <c r="F501" s="38">
        <v>0</v>
      </c>
      <c r="G501" s="393"/>
      <c r="H501" s="394"/>
      <c r="I501" s="40">
        <f>SUM(B501:H501)</f>
        <v>0</v>
      </c>
    </row>
    <row r="502" spans="1:9" ht="15">
      <c r="A502" s="28" t="s">
        <v>8</v>
      </c>
      <c r="B502" s="395"/>
      <c r="C502" s="400"/>
      <c r="D502" s="400"/>
      <c r="E502" s="396"/>
      <c r="F502" s="41">
        <v>0</v>
      </c>
      <c r="G502" s="395"/>
      <c r="H502" s="396"/>
      <c r="I502" s="43">
        <f t="shared" ref="I502:I521" si="72">SUM(B502:H502)</f>
        <v>0</v>
      </c>
    </row>
    <row r="503" spans="1:9" ht="15">
      <c r="A503" s="29" t="s">
        <v>9</v>
      </c>
      <c r="B503" s="395"/>
      <c r="C503" s="400"/>
      <c r="D503" s="400"/>
      <c r="E503" s="396"/>
      <c r="F503" s="44">
        <v>0</v>
      </c>
      <c r="G503" s="395"/>
      <c r="H503" s="396"/>
      <c r="I503" s="40">
        <f t="shared" si="72"/>
        <v>0</v>
      </c>
    </row>
    <row r="504" spans="1:9" ht="15">
      <c r="A504" s="28" t="s">
        <v>10</v>
      </c>
      <c r="B504" s="395"/>
      <c r="C504" s="400"/>
      <c r="D504" s="400"/>
      <c r="E504" s="396"/>
      <c r="F504" s="41">
        <v>0</v>
      </c>
      <c r="G504" s="395"/>
      <c r="H504" s="396"/>
      <c r="I504" s="43">
        <f t="shared" si="72"/>
        <v>0</v>
      </c>
    </row>
    <row r="505" spans="1:9" ht="15">
      <c r="A505" s="29" t="s">
        <v>11</v>
      </c>
      <c r="B505" s="395"/>
      <c r="C505" s="400"/>
      <c r="D505" s="400"/>
      <c r="E505" s="396"/>
      <c r="F505" s="44">
        <v>0</v>
      </c>
      <c r="G505" s="395"/>
      <c r="H505" s="396"/>
      <c r="I505" s="40">
        <f t="shared" si="72"/>
        <v>0</v>
      </c>
    </row>
    <row r="506" spans="1:9" ht="15">
      <c r="A506" s="28" t="s">
        <v>12</v>
      </c>
      <c r="B506" s="395"/>
      <c r="C506" s="400"/>
      <c r="D506" s="400"/>
      <c r="E506" s="396"/>
      <c r="F506" s="41">
        <v>0</v>
      </c>
      <c r="G506" s="395"/>
      <c r="H506" s="396"/>
      <c r="I506" s="43">
        <f t="shared" si="72"/>
        <v>0</v>
      </c>
    </row>
    <row r="507" spans="1:9" ht="15">
      <c r="A507" s="29" t="s">
        <v>13</v>
      </c>
      <c r="B507" s="395"/>
      <c r="C507" s="400"/>
      <c r="D507" s="400"/>
      <c r="E507" s="396"/>
      <c r="F507" s="44">
        <v>0</v>
      </c>
      <c r="G507" s="395"/>
      <c r="H507" s="396"/>
      <c r="I507" s="40">
        <f t="shared" si="72"/>
        <v>0</v>
      </c>
    </row>
    <row r="508" spans="1:9" ht="15">
      <c r="A508" s="28" t="s">
        <v>14</v>
      </c>
      <c r="B508" s="395"/>
      <c r="C508" s="400"/>
      <c r="D508" s="400"/>
      <c r="E508" s="396"/>
      <c r="F508" s="41">
        <v>0</v>
      </c>
      <c r="G508" s="395"/>
      <c r="H508" s="396"/>
      <c r="I508" s="43">
        <f t="shared" si="72"/>
        <v>0</v>
      </c>
    </row>
    <row r="509" spans="1:9" ht="15">
      <c r="A509" s="29" t="s">
        <v>15</v>
      </c>
      <c r="B509" s="395"/>
      <c r="C509" s="400"/>
      <c r="D509" s="400"/>
      <c r="E509" s="396"/>
      <c r="F509" s="44">
        <v>0</v>
      </c>
      <c r="G509" s="395"/>
      <c r="H509" s="396"/>
      <c r="I509" s="40">
        <f t="shared" si="72"/>
        <v>0</v>
      </c>
    </row>
    <row r="510" spans="1:9" ht="15">
      <c r="A510" s="28" t="s">
        <v>16</v>
      </c>
      <c r="B510" s="395"/>
      <c r="C510" s="400"/>
      <c r="D510" s="400"/>
      <c r="E510" s="396"/>
      <c r="F510" s="41">
        <v>0</v>
      </c>
      <c r="G510" s="395"/>
      <c r="H510" s="396"/>
      <c r="I510" s="43">
        <f t="shared" si="72"/>
        <v>0</v>
      </c>
    </row>
    <row r="511" spans="1:9" ht="15">
      <c r="A511" s="29" t="s">
        <v>17</v>
      </c>
      <c r="B511" s="395"/>
      <c r="C511" s="400"/>
      <c r="D511" s="400"/>
      <c r="E511" s="396"/>
      <c r="F511" s="44">
        <v>0</v>
      </c>
      <c r="G511" s="395"/>
      <c r="H511" s="396"/>
      <c r="I511" s="40">
        <f t="shared" si="72"/>
        <v>0</v>
      </c>
    </row>
    <row r="512" spans="1:9" ht="15">
      <c r="A512" s="28" t="s">
        <v>18</v>
      </c>
      <c r="B512" s="395"/>
      <c r="C512" s="400"/>
      <c r="D512" s="400"/>
      <c r="E512" s="396"/>
      <c r="F512" s="41">
        <v>0</v>
      </c>
      <c r="G512" s="395"/>
      <c r="H512" s="396"/>
      <c r="I512" s="43">
        <f t="shared" si="72"/>
        <v>0</v>
      </c>
    </row>
    <row r="513" spans="1:9" ht="15">
      <c r="A513" s="29" t="s">
        <v>139</v>
      </c>
      <c r="B513" s="395"/>
      <c r="C513" s="400"/>
      <c r="D513" s="400"/>
      <c r="E513" s="396"/>
      <c r="F513" s="44">
        <v>0</v>
      </c>
      <c r="G513" s="395"/>
      <c r="H513" s="396"/>
      <c r="I513" s="40">
        <f t="shared" si="72"/>
        <v>0</v>
      </c>
    </row>
    <row r="514" spans="1:9" ht="15">
      <c r="A514" s="28" t="s">
        <v>19</v>
      </c>
      <c r="B514" s="395"/>
      <c r="C514" s="400"/>
      <c r="D514" s="400"/>
      <c r="E514" s="396"/>
      <c r="F514" s="41">
        <v>0</v>
      </c>
      <c r="G514" s="395"/>
      <c r="H514" s="396"/>
      <c r="I514" s="43">
        <f t="shared" si="72"/>
        <v>0</v>
      </c>
    </row>
    <row r="515" spans="1:9" ht="15">
      <c r="A515" s="29" t="s">
        <v>20</v>
      </c>
      <c r="B515" s="395"/>
      <c r="C515" s="400"/>
      <c r="D515" s="400"/>
      <c r="E515" s="396"/>
      <c r="F515" s="44">
        <v>0</v>
      </c>
      <c r="G515" s="395"/>
      <c r="H515" s="396"/>
      <c r="I515" s="40">
        <f t="shared" si="72"/>
        <v>0</v>
      </c>
    </row>
    <row r="516" spans="1:9" ht="15">
      <c r="A516" s="28" t="s">
        <v>21</v>
      </c>
      <c r="B516" s="395"/>
      <c r="C516" s="400"/>
      <c r="D516" s="400"/>
      <c r="E516" s="396"/>
      <c r="F516" s="41">
        <v>0</v>
      </c>
      <c r="G516" s="395"/>
      <c r="H516" s="396"/>
      <c r="I516" s="43">
        <f t="shared" si="72"/>
        <v>0</v>
      </c>
    </row>
    <row r="517" spans="1:9" ht="15">
      <c r="A517" s="30" t="s">
        <v>56</v>
      </c>
      <c r="B517" s="395"/>
      <c r="C517" s="400"/>
      <c r="D517" s="400"/>
      <c r="E517" s="396"/>
      <c r="F517" s="44">
        <v>0</v>
      </c>
      <c r="G517" s="395"/>
      <c r="H517" s="396"/>
      <c r="I517" s="40">
        <f t="shared" si="72"/>
        <v>0</v>
      </c>
    </row>
    <row r="518" spans="1:9" ht="15">
      <c r="A518" s="28" t="s">
        <v>22</v>
      </c>
      <c r="B518" s="395"/>
      <c r="C518" s="400"/>
      <c r="D518" s="400"/>
      <c r="E518" s="396"/>
      <c r="F518" s="41">
        <v>0</v>
      </c>
      <c r="G518" s="395"/>
      <c r="H518" s="396"/>
      <c r="I518" s="43">
        <f t="shared" si="72"/>
        <v>0</v>
      </c>
    </row>
    <row r="519" spans="1:9" ht="15">
      <c r="A519" s="30" t="s">
        <v>23</v>
      </c>
      <c r="B519" s="395"/>
      <c r="C519" s="400"/>
      <c r="D519" s="400"/>
      <c r="E519" s="396"/>
      <c r="F519" s="44">
        <v>0</v>
      </c>
      <c r="G519" s="395"/>
      <c r="H519" s="396"/>
      <c r="I519" s="40">
        <f t="shared" si="72"/>
        <v>0</v>
      </c>
    </row>
    <row r="520" spans="1:9" ht="15">
      <c r="A520" s="28" t="s">
        <v>24</v>
      </c>
      <c r="B520" s="395"/>
      <c r="C520" s="400"/>
      <c r="D520" s="400"/>
      <c r="E520" s="396"/>
      <c r="F520" s="41">
        <v>0</v>
      </c>
      <c r="G520" s="395"/>
      <c r="H520" s="396"/>
      <c r="I520" s="43">
        <f t="shared" si="72"/>
        <v>0</v>
      </c>
    </row>
    <row r="521" spans="1:9" ht="15.75" thickBot="1">
      <c r="A521" s="30" t="s">
        <v>25</v>
      </c>
      <c r="B521" s="397"/>
      <c r="C521" s="401"/>
      <c r="D521" s="401"/>
      <c r="E521" s="398"/>
      <c r="F521" s="44">
        <v>243.38159999999999</v>
      </c>
      <c r="G521" s="397"/>
      <c r="H521" s="398"/>
      <c r="I521" s="40">
        <f t="shared" si="72"/>
        <v>243.38159999999999</v>
      </c>
    </row>
    <row r="522" spans="1:9" ht="15">
      <c r="A522" s="31" t="s">
        <v>26</v>
      </c>
      <c r="B522" s="46">
        <f>SUM(B501:B521)</f>
        <v>0</v>
      </c>
      <c r="C522" s="46">
        <f t="shared" ref="C522:I522" si="73">SUM(C501:C521)</f>
        <v>0</v>
      </c>
      <c r="D522" s="46">
        <f t="shared" si="73"/>
        <v>0</v>
      </c>
      <c r="E522" s="46">
        <f t="shared" si="73"/>
        <v>0</v>
      </c>
      <c r="F522" s="46">
        <f t="shared" si="73"/>
        <v>243.38159999999999</v>
      </c>
      <c r="G522" s="46">
        <f t="shared" si="73"/>
        <v>0</v>
      </c>
      <c r="H522" s="46">
        <f t="shared" si="73"/>
        <v>0</v>
      </c>
      <c r="I522" s="48">
        <f t="shared" si="73"/>
        <v>243.38159999999999</v>
      </c>
    </row>
    <row r="523" spans="1:9" ht="15" thickBot="1">
      <c r="A523" s="32" t="s">
        <v>83</v>
      </c>
      <c r="B523" s="49">
        <f>B522/$I522</f>
        <v>0</v>
      </c>
      <c r="C523" s="49">
        <f t="shared" ref="C523:I523" si="74">C522/$I522</f>
        <v>0</v>
      </c>
      <c r="D523" s="49">
        <f t="shared" si="74"/>
        <v>0</v>
      </c>
      <c r="E523" s="49">
        <f t="shared" si="74"/>
        <v>0</v>
      </c>
      <c r="F523" s="49">
        <f t="shared" si="74"/>
        <v>1</v>
      </c>
      <c r="G523" s="49">
        <f t="shared" si="74"/>
        <v>0</v>
      </c>
      <c r="H523" s="49">
        <f t="shared" si="74"/>
        <v>0</v>
      </c>
      <c r="I523" s="50">
        <f t="shared" si="74"/>
        <v>1</v>
      </c>
    </row>
    <row r="524" spans="1:9" ht="15" thickBot="1">
      <c r="A524" s="33"/>
      <c r="B524" s="33"/>
      <c r="C524" s="33"/>
      <c r="D524" s="33"/>
      <c r="E524" s="33"/>
      <c r="F524" s="33"/>
      <c r="G524" s="33"/>
      <c r="H524" s="33"/>
      <c r="I524" s="33"/>
    </row>
    <row r="525" spans="1:9" ht="28.5">
      <c r="A525" s="450" t="s">
        <v>43</v>
      </c>
      <c r="B525" s="36" t="s">
        <v>0</v>
      </c>
      <c r="C525" s="36" t="s">
        <v>1</v>
      </c>
      <c r="D525" s="36" t="s">
        <v>2</v>
      </c>
      <c r="E525" s="36" t="s">
        <v>3</v>
      </c>
      <c r="F525" s="36" t="s">
        <v>27</v>
      </c>
      <c r="G525" s="36" t="s">
        <v>4</v>
      </c>
      <c r="H525" s="36" t="s">
        <v>5</v>
      </c>
      <c r="I525" s="37" t="s">
        <v>6</v>
      </c>
    </row>
    <row r="526" spans="1:9" ht="15">
      <c r="A526" s="451" t="s">
        <v>43</v>
      </c>
      <c r="B526" s="387" t="s">
        <v>90</v>
      </c>
      <c r="C526" s="388"/>
      <c r="D526" s="388"/>
      <c r="E526" s="388"/>
      <c r="F526" s="388"/>
      <c r="G526" s="388"/>
      <c r="H526" s="388"/>
      <c r="I526" s="389"/>
    </row>
    <row r="527" spans="1:9" ht="15">
      <c r="A527" s="27" t="s">
        <v>7</v>
      </c>
      <c r="B527" s="393"/>
      <c r="C527" s="399"/>
      <c r="D527" s="399"/>
      <c r="E527" s="394"/>
      <c r="F527" s="38">
        <v>0</v>
      </c>
      <c r="G527" s="393"/>
      <c r="H527" s="394"/>
      <c r="I527" s="40">
        <f>SUM(B527:H527)</f>
        <v>0</v>
      </c>
    </row>
    <row r="528" spans="1:9" ht="15">
      <c r="A528" s="28" t="s">
        <v>8</v>
      </c>
      <c r="B528" s="395"/>
      <c r="C528" s="400"/>
      <c r="D528" s="400"/>
      <c r="E528" s="396"/>
      <c r="F528" s="41">
        <v>0</v>
      </c>
      <c r="G528" s="395"/>
      <c r="H528" s="396"/>
      <c r="I528" s="43">
        <f t="shared" ref="I528:I547" si="75">SUM(B528:H528)</f>
        <v>0</v>
      </c>
    </row>
    <row r="529" spans="1:9" ht="15">
      <c r="A529" s="29" t="s">
        <v>9</v>
      </c>
      <c r="B529" s="395"/>
      <c r="C529" s="400"/>
      <c r="D529" s="400"/>
      <c r="E529" s="396"/>
      <c r="F529" s="44">
        <v>0</v>
      </c>
      <c r="G529" s="395"/>
      <c r="H529" s="396"/>
      <c r="I529" s="40">
        <f t="shared" si="75"/>
        <v>0</v>
      </c>
    </row>
    <row r="530" spans="1:9" ht="15">
      <c r="A530" s="28" t="s">
        <v>10</v>
      </c>
      <c r="B530" s="395"/>
      <c r="C530" s="400"/>
      <c r="D530" s="400"/>
      <c r="E530" s="396"/>
      <c r="F530" s="41">
        <v>0</v>
      </c>
      <c r="G530" s="395"/>
      <c r="H530" s="396"/>
      <c r="I530" s="43">
        <f t="shared" si="75"/>
        <v>0</v>
      </c>
    </row>
    <row r="531" spans="1:9" ht="15">
      <c r="A531" s="29" t="s">
        <v>11</v>
      </c>
      <c r="B531" s="395"/>
      <c r="C531" s="400"/>
      <c r="D531" s="400"/>
      <c r="E531" s="396"/>
      <c r="F531" s="44">
        <v>0</v>
      </c>
      <c r="G531" s="395"/>
      <c r="H531" s="396"/>
      <c r="I531" s="40">
        <f t="shared" si="75"/>
        <v>0</v>
      </c>
    </row>
    <row r="532" spans="1:9" ht="15">
      <c r="A532" s="28" t="s">
        <v>12</v>
      </c>
      <c r="B532" s="395"/>
      <c r="C532" s="400"/>
      <c r="D532" s="400"/>
      <c r="E532" s="396"/>
      <c r="F532" s="41">
        <v>0.96453840606566299</v>
      </c>
      <c r="G532" s="395"/>
      <c r="H532" s="396"/>
      <c r="I532" s="43">
        <f t="shared" si="75"/>
        <v>0.96453840606566299</v>
      </c>
    </row>
    <row r="533" spans="1:9" ht="15">
      <c r="A533" s="29" t="s">
        <v>13</v>
      </c>
      <c r="B533" s="395"/>
      <c r="C533" s="400"/>
      <c r="D533" s="400"/>
      <c r="E533" s="396"/>
      <c r="F533" s="44">
        <v>0</v>
      </c>
      <c r="G533" s="395"/>
      <c r="H533" s="396"/>
      <c r="I533" s="40">
        <f t="shared" si="75"/>
        <v>0</v>
      </c>
    </row>
    <row r="534" spans="1:9" ht="15">
      <c r="A534" s="28" t="s">
        <v>14</v>
      </c>
      <c r="B534" s="395"/>
      <c r="C534" s="400"/>
      <c r="D534" s="400"/>
      <c r="E534" s="396"/>
      <c r="F534" s="41">
        <v>5.0033942446405337</v>
      </c>
      <c r="G534" s="395"/>
      <c r="H534" s="396"/>
      <c r="I534" s="43">
        <f t="shared" si="75"/>
        <v>5.0033942446405337</v>
      </c>
    </row>
    <row r="535" spans="1:9" ht="15">
      <c r="A535" s="29" t="s">
        <v>15</v>
      </c>
      <c r="B535" s="395"/>
      <c r="C535" s="400"/>
      <c r="D535" s="400"/>
      <c r="E535" s="396"/>
      <c r="F535" s="44">
        <v>0</v>
      </c>
      <c r="G535" s="395"/>
      <c r="H535" s="396"/>
      <c r="I535" s="40">
        <f t="shared" si="75"/>
        <v>0</v>
      </c>
    </row>
    <row r="536" spans="1:9" ht="15">
      <c r="A536" s="28" t="s">
        <v>16</v>
      </c>
      <c r="B536" s="395"/>
      <c r="C536" s="400"/>
      <c r="D536" s="400"/>
      <c r="E536" s="396"/>
      <c r="F536" s="41">
        <v>0</v>
      </c>
      <c r="G536" s="395"/>
      <c r="H536" s="396"/>
      <c r="I536" s="43">
        <f t="shared" si="75"/>
        <v>0</v>
      </c>
    </row>
    <row r="537" spans="1:9" ht="15">
      <c r="A537" s="29" t="s">
        <v>17</v>
      </c>
      <c r="B537" s="395"/>
      <c r="C537" s="400"/>
      <c r="D537" s="400"/>
      <c r="E537" s="396"/>
      <c r="F537" s="44">
        <v>0</v>
      </c>
      <c r="G537" s="395"/>
      <c r="H537" s="396"/>
      <c r="I537" s="40">
        <f t="shared" si="75"/>
        <v>0</v>
      </c>
    </row>
    <row r="538" spans="1:9" ht="15">
      <c r="A538" s="28" t="s">
        <v>18</v>
      </c>
      <c r="B538" s="395"/>
      <c r="C538" s="400"/>
      <c r="D538" s="400"/>
      <c r="E538" s="396"/>
      <c r="F538" s="41">
        <v>0</v>
      </c>
      <c r="G538" s="395"/>
      <c r="H538" s="396"/>
      <c r="I538" s="43">
        <f t="shared" si="75"/>
        <v>0</v>
      </c>
    </row>
    <row r="539" spans="1:9" ht="15">
      <c r="A539" s="29" t="s">
        <v>139</v>
      </c>
      <c r="B539" s="395"/>
      <c r="C539" s="400"/>
      <c r="D539" s="400"/>
      <c r="E539" s="396"/>
      <c r="F539" s="44">
        <v>0</v>
      </c>
      <c r="G539" s="395"/>
      <c r="H539" s="396"/>
      <c r="I539" s="40">
        <f t="shared" si="75"/>
        <v>0</v>
      </c>
    </row>
    <row r="540" spans="1:9" ht="15">
      <c r="A540" s="28" t="s">
        <v>19</v>
      </c>
      <c r="B540" s="395"/>
      <c r="C540" s="400"/>
      <c r="D540" s="400"/>
      <c r="E540" s="396"/>
      <c r="F540" s="41">
        <v>0</v>
      </c>
      <c r="G540" s="395"/>
      <c r="H540" s="396"/>
      <c r="I540" s="43">
        <f t="shared" si="75"/>
        <v>0</v>
      </c>
    </row>
    <row r="541" spans="1:9" ht="15">
      <c r="A541" s="29" t="s">
        <v>20</v>
      </c>
      <c r="B541" s="395"/>
      <c r="C541" s="400"/>
      <c r="D541" s="400"/>
      <c r="E541" s="396"/>
      <c r="F541" s="44">
        <v>0</v>
      </c>
      <c r="G541" s="395"/>
      <c r="H541" s="396"/>
      <c r="I541" s="40">
        <f t="shared" si="75"/>
        <v>0</v>
      </c>
    </row>
    <row r="542" spans="1:9" ht="15">
      <c r="A542" s="28" t="s">
        <v>21</v>
      </c>
      <c r="B542" s="395"/>
      <c r="C542" s="400"/>
      <c r="D542" s="400"/>
      <c r="E542" s="396"/>
      <c r="F542" s="41">
        <v>0</v>
      </c>
      <c r="G542" s="395"/>
      <c r="H542" s="396"/>
      <c r="I542" s="43">
        <f t="shared" si="75"/>
        <v>0</v>
      </c>
    </row>
    <row r="543" spans="1:9" ht="15">
      <c r="A543" s="30" t="s">
        <v>56</v>
      </c>
      <c r="B543" s="395"/>
      <c r="C543" s="400"/>
      <c r="D543" s="400"/>
      <c r="E543" s="396"/>
      <c r="F543" s="44">
        <v>0</v>
      </c>
      <c r="G543" s="395"/>
      <c r="H543" s="396"/>
      <c r="I543" s="40">
        <f t="shared" si="75"/>
        <v>0</v>
      </c>
    </row>
    <row r="544" spans="1:9" ht="15">
      <c r="A544" s="28" t="s">
        <v>22</v>
      </c>
      <c r="B544" s="395"/>
      <c r="C544" s="400"/>
      <c r="D544" s="400"/>
      <c r="E544" s="396"/>
      <c r="F544" s="41">
        <v>0</v>
      </c>
      <c r="G544" s="395"/>
      <c r="H544" s="396"/>
      <c r="I544" s="43">
        <f t="shared" si="75"/>
        <v>0</v>
      </c>
    </row>
    <row r="545" spans="1:9" ht="15">
      <c r="A545" s="30" t="s">
        <v>23</v>
      </c>
      <c r="B545" s="395"/>
      <c r="C545" s="400"/>
      <c r="D545" s="400"/>
      <c r="E545" s="396"/>
      <c r="F545" s="44">
        <v>0</v>
      </c>
      <c r="G545" s="395"/>
      <c r="H545" s="396"/>
      <c r="I545" s="40">
        <f t="shared" si="75"/>
        <v>0</v>
      </c>
    </row>
    <row r="546" spans="1:9" ht="15">
      <c r="A546" s="28" t="s">
        <v>24</v>
      </c>
      <c r="B546" s="395"/>
      <c r="C546" s="400"/>
      <c r="D546" s="400"/>
      <c r="E546" s="396"/>
      <c r="F546" s="41">
        <v>0</v>
      </c>
      <c r="G546" s="395"/>
      <c r="H546" s="396"/>
      <c r="I546" s="43">
        <f t="shared" si="75"/>
        <v>0</v>
      </c>
    </row>
    <row r="547" spans="1:9" ht="15.75" thickBot="1">
      <c r="A547" s="30" t="s">
        <v>25</v>
      </c>
      <c r="B547" s="397"/>
      <c r="C547" s="401"/>
      <c r="D547" s="401"/>
      <c r="E547" s="398"/>
      <c r="F547" s="44">
        <v>0</v>
      </c>
      <c r="G547" s="397"/>
      <c r="H547" s="398"/>
      <c r="I547" s="40">
        <f t="shared" si="75"/>
        <v>0</v>
      </c>
    </row>
    <row r="548" spans="1:9" ht="15">
      <c r="A548" s="31" t="s">
        <v>26</v>
      </c>
      <c r="B548" s="46">
        <f>SUM(B527:B547)</f>
        <v>0</v>
      </c>
      <c r="C548" s="46">
        <f t="shared" ref="C548:I548" si="76">SUM(C527:C547)</f>
        <v>0</v>
      </c>
      <c r="D548" s="46">
        <f t="shared" si="76"/>
        <v>0</v>
      </c>
      <c r="E548" s="46">
        <f t="shared" si="76"/>
        <v>0</v>
      </c>
      <c r="F548" s="46">
        <f t="shared" si="76"/>
        <v>5.9679326507061967</v>
      </c>
      <c r="G548" s="46">
        <f t="shared" si="76"/>
        <v>0</v>
      </c>
      <c r="H548" s="46">
        <f t="shared" si="76"/>
        <v>0</v>
      </c>
      <c r="I548" s="48">
        <f t="shared" si="76"/>
        <v>5.9679326507061967</v>
      </c>
    </row>
    <row r="549" spans="1:9" ht="15" thickBot="1">
      <c r="A549" s="32" t="s">
        <v>83</v>
      </c>
      <c r="B549" s="49">
        <f>B548/$I548</f>
        <v>0</v>
      </c>
      <c r="C549" s="49">
        <f t="shared" ref="C549:I549" si="77">C548/$I548</f>
        <v>0</v>
      </c>
      <c r="D549" s="49">
        <f t="shared" si="77"/>
        <v>0</v>
      </c>
      <c r="E549" s="49">
        <f t="shared" si="77"/>
        <v>0</v>
      </c>
      <c r="F549" s="49">
        <f t="shared" si="77"/>
        <v>1</v>
      </c>
      <c r="G549" s="49">
        <f t="shared" si="77"/>
        <v>0</v>
      </c>
      <c r="H549" s="49">
        <f t="shared" si="77"/>
        <v>0</v>
      </c>
      <c r="I549" s="50">
        <f t="shared" si="77"/>
        <v>1</v>
      </c>
    </row>
    <row r="550" spans="1:9" ht="15" thickBot="1">
      <c r="A550" s="33"/>
      <c r="B550" s="33"/>
      <c r="C550" s="33"/>
      <c r="D550" s="33"/>
      <c r="E550" s="33"/>
      <c r="F550" s="33"/>
      <c r="G550" s="33"/>
      <c r="H550" s="33"/>
      <c r="I550" s="33"/>
    </row>
    <row r="551" spans="1:9" ht="28.5">
      <c r="A551" s="450" t="s">
        <v>44</v>
      </c>
      <c r="B551" s="36" t="s">
        <v>0</v>
      </c>
      <c r="C551" s="36" t="s">
        <v>1</v>
      </c>
      <c r="D551" s="36" t="s">
        <v>2</v>
      </c>
      <c r="E551" s="36" t="s">
        <v>3</v>
      </c>
      <c r="F551" s="36" t="s">
        <v>27</v>
      </c>
      <c r="G551" s="36" t="s">
        <v>4</v>
      </c>
      <c r="H551" s="36" t="s">
        <v>5</v>
      </c>
      <c r="I551" s="37" t="s">
        <v>6</v>
      </c>
    </row>
    <row r="552" spans="1:9" ht="15">
      <c r="A552" s="451" t="s">
        <v>44</v>
      </c>
      <c r="B552" s="387" t="s">
        <v>90</v>
      </c>
      <c r="C552" s="388"/>
      <c r="D552" s="388"/>
      <c r="E552" s="388"/>
      <c r="F552" s="388"/>
      <c r="G552" s="388"/>
      <c r="H552" s="388"/>
      <c r="I552" s="389"/>
    </row>
    <row r="553" spans="1:9" ht="15">
      <c r="A553" s="27" t="s">
        <v>7</v>
      </c>
      <c r="B553" s="393"/>
      <c r="C553" s="399"/>
      <c r="D553" s="399"/>
      <c r="E553" s="394"/>
      <c r="F553" s="38">
        <v>0</v>
      </c>
      <c r="G553" s="393"/>
      <c r="H553" s="394"/>
      <c r="I553" s="40">
        <f>SUM(B553:H553)</f>
        <v>0</v>
      </c>
    </row>
    <row r="554" spans="1:9" ht="15">
      <c r="A554" s="28" t="s">
        <v>8</v>
      </c>
      <c r="B554" s="395"/>
      <c r="C554" s="400"/>
      <c r="D554" s="400"/>
      <c r="E554" s="396"/>
      <c r="F554" s="41">
        <v>0</v>
      </c>
      <c r="G554" s="395"/>
      <c r="H554" s="396"/>
      <c r="I554" s="43">
        <f t="shared" ref="I554:I573" si="78">SUM(B554:H554)</f>
        <v>0</v>
      </c>
    </row>
    <row r="555" spans="1:9" ht="15">
      <c r="A555" s="29" t="s">
        <v>9</v>
      </c>
      <c r="B555" s="395"/>
      <c r="C555" s="400"/>
      <c r="D555" s="400"/>
      <c r="E555" s="396"/>
      <c r="F555" s="44">
        <v>0</v>
      </c>
      <c r="G555" s="395"/>
      <c r="H555" s="396"/>
      <c r="I555" s="40">
        <f t="shared" si="78"/>
        <v>0</v>
      </c>
    </row>
    <row r="556" spans="1:9" ht="15">
      <c r="A556" s="28" t="s">
        <v>10</v>
      </c>
      <c r="B556" s="395"/>
      <c r="C556" s="400"/>
      <c r="D556" s="400"/>
      <c r="E556" s="396"/>
      <c r="F556" s="41">
        <v>0</v>
      </c>
      <c r="G556" s="395"/>
      <c r="H556" s="396"/>
      <c r="I556" s="43">
        <f t="shared" si="78"/>
        <v>0</v>
      </c>
    </row>
    <row r="557" spans="1:9" ht="15">
      <c r="A557" s="29" t="s">
        <v>11</v>
      </c>
      <c r="B557" s="395"/>
      <c r="C557" s="400"/>
      <c r="D557" s="400"/>
      <c r="E557" s="396"/>
      <c r="F557" s="44">
        <v>0</v>
      </c>
      <c r="G557" s="395"/>
      <c r="H557" s="396"/>
      <c r="I557" s="40">
        <f t="shared" si="78"/>
        <v>0</v>
      </c>
    </row>
    <row r="558" spans="1:9" ht="15">
      <c r="A558" s="28" t="s">
        <v>12</v>
      </c>
      <c r="B558" s="395"/>
      <c r="C558" s="400"/>
      <c r="D558" s="400"/>
      <c r="E558" s="396"/>
      <c r="F558" s="41">
        <v>8.5636852264227787</v>
      </c>
      <c r="G558" s="395"/>
      <c r="H558" s="396"/>
      <c r="I558" s="43">
        <f t="shared" si="78"/>
        <v>8.5636852264227787</v>
      </c>
    </row>
    <row r="559" spans="1:9" ht="15">
      <c r="A559" s="29" t="s">
        <v>13</v>
      </c>
      <c r="B559" s="395"/>
      <c r="C559" s="400"/>
      <c r="D559" s="400"/>
      <c r="E559" s="396"/>
      <c r="F559" s="44">
        <v>903</v>
      </c>
      <c r="G559" s="395"/>
      <c r="H559" s="396"/>
      <c r="I559" s="40">
        <f t="shared" si="78"/>
        <v>903</v>
      </c>
    </row>
    <row r="560" spans="1:9" ht="15">
      <c r="A560" s="28" t="s">
        <v>14</v>
      </c>
      <c r="B560" s="395"/>
      <c r="C560" s="400"/>
      <c r="D560" s="400"/>
      <c r="E560" s="396"/>
      <c r="F560" s="41">
        <v>0</v>
      </c>
      <c r="G560" s="395"/>
      <c r="H560" s="396"/>
      <c r="I560" s="43">
        <f t="shared" si="78"/>
        <v>0</v>
      </c>
    </row>
    <row r="561" spans="1:9" ht="15">
      <c r="A561" s="29" t="s">
        <v>15</v>
      </c>
      <c r="B561" s="395"/>
      <c r="C561" s="400"/>
      <c r="D561" s="400"/>
      <c r="E561" s="396"/>
      <c r="F561" s="44">
        <v>0</v>
      </c>
      <c r="G561" s="395"/>
      <c r="H561" s="396"/>
      <c r="I561" s="40">
        <f t="shared" si="78"/>
        <v>0</v>
      </c>
    </row>
    <row r="562" spans="1:9" ht="15">
      <c r="A562" s="28" t="s">
        <v>16</v>
      </c>
      <c r="B562" s="395"/>
      <c r="C562" s="400"/>
      <c r="D562" s="400"/>
      <c r="E562" s="396"/>
      <c r="F562" s="41">
        <v>0</v>
      </c>
      <c r="G562" s="395"/>
      <c r="H562" s="396"/>
      <c r="I562" s="43">
        <f t="shared" si="78"/>
        <v>0</v>
      </c>
    </row>
    <row r="563" spans="1:9" ht="15">
      <c r="A563" s="29" t="s">
        <v>17</v>
      </c>
      <c r="B563" s="395"/>
      <c r="C563" s="400"/>
      <c r="D563" s="400"/>
      <c r="E563" s="396"/>
      <c r="F563" s="44">
        <v>0</v>
      </c>
      <c r="G563" s="395"/>
      <c r="H563" s="396"/>
      <c r="I563" s="40">
        <f t="shared" si="78"/>
        <v>0</v>
      </c>
    </row>
    <row r="564" spans="1:9" ht="15">
      <c r="A564" s="28" t="s">
        <v>18</v>
      </c>
      <c r="B564" s="395"/>
      <c r="C564" s="400"/>
      <c r="D564" s="400"/>
      <c r="E564" s="396"/>
      <c r="F564" s="41">
        <v>0</v>
      </c>
      <c r="G564" s="395"/>
      <c r="H564" s="396"/>
      <c r="I564" s="43">
        <f t="shared" si="78"/>
        <v>0</v>
      </c>
    </row>
    <row r="565" spans="1:9" ht="15">
      <c r="A565" s="29" t="s">
        <v>139</v>
      </c>
      <c r="B565" s="395"/>
      <c r="C565" s="400"/>
      <c r="D565" s="400"/>
      <c r="E565" s="396"/>
      <c r="F565" s="44">
        <v>0</v>
      </c>
      <c r="G565" s="395"/>
      <c r="H565" s="396"/>
      <c r="I565" s="40">
        <f t="shared" si="78"/>
        <v>0</v>
      </c>
    </row>
    <row r="566" spans="1:9" ht="15">
      <c r="A566" s="28" t="s">
        <v>19</v>
      </c>
      <c r="B566" s="395"/>
      <c r="C566" s="400"/>
      <c r="D566" s="400"/>
      <c r="E566" s="396"/>
      <c r="F566" s="41">
        <v>0</v>
      </c>
      <c r="G566" s="395"/>
      <c r="H566" s="396"/>
      <c r="I566" s="43">
        <f t="shared" si="78"/>
        <v>0</v>
      </c>
    </row>
    <row r="567" spans="1:9" ht="15">
      <c r="A567" s="29" t="s">
        <v>20</v>
      </c>
      <c r="B567" s="395"/>
      <c r="C567" s="400"/>
      <c r="D567" s="400"/>
      <c r="E567" s="396"/>
      <c r="F567" s="44">
        <v>0</v>
      </c>
      <c r="G567" s="395"/>
      <c r="H567" s="396"/>
      <c r="I567" s="40">
        <f t="shared" si="78"/>
        <v>0</v>
      </c>
    </row>
    <row r="568" spans="1:9" ht="15">
      <c r="A568" s="28" t="s">
        <v>21</v>
      </c>
      <c r="B568" s="395"/>
      <c r="C568" s="400"/>
      <c r="D568" s="400"/>
      <c r="E568" s="396"/>
      <c r="F568" s="41">
        <v>0</v>
      </c>
      <c r="G568" s="395"/>
      <c r="H568" s="396"/>
      <c r="I568" s="43">
        <f t="shared" si="78"/>
        <v>0</v>
      </c>
    </row>
    <row r="569" spans="1:9" ht="15">
      <c r="A569" s="30" t="s">
        <v>56</v>
      </c>
      <c r="B569" s="395"/>
      <c r="C569" s="400"/>
      <c r="D569" s="400"/>
      <c r="E569" s="396"/>
      <c r="F569" s="44">
        <v>0</v>
      </c>
      <c r="G569" s="395"/>
      <c r="H569" s="396"/>
      <c r="I569" s="40">
        <f t="shared" si="78"/>
        <v>0</v>
      </c>
    </row>
    <row r="570" spans="1:9" ht="15">
      <c r="A570" s="28" t="s">
        <v>22</v>
      </c>
      <c r="B570" s="395"/>
      <c r="C570" s="400"/>
      <c r="D570" s="400"/>
      <c r="E570" s="396"/>
      <c r="F570" s="41">
        <v>0</v>
      </c>
      <c r="G570" s="395"/>
      <c r="H570" s="396"/>
      <c r="I570" s="43">
        <f t="shared" si="78"/>
        <v>0</v>
      </c>
    </row>
    <row r="571" spans="1:9" ht="15">
      <c r="A571" s="30" t="s">
        <v>23</v>
      </c>
      <c r="B571" s="395"/>
      <c r="C571" s="400"/>
      <c r="D571" s="400"/>
      <c r="E571" s="396"/>
      <c r="F571" s="44">
        <v>0</v>
      </c>
      <c r="G571" s="395"/>
      <c r="H571" s="396"/>
      <c r="I571" s="40">
        <f t="shared" si="78"/>
        <v>0</v>
      </c>
    </row>
    <row r="572" spans="1:9" ht="15">
      <c r="A572" s="28" t="s">
        <v>24</v>
      </c>
      <c r="B572" s="395"/>
      <c r="C572" s="400"/>
      <c r="D572" s="400"/>
      <c r="E572" s="396"/>
      <c r="F572" s="41">
        <v>0</v>
      </c>
      <c r="G572" s="395"/>
      <c r="H572" s="396"/>
      <c r="I572" s="43">
        <f t="shared" si="78"/>
        <v>0</v>
      </c>
    </row>
    <row r="573" spans="1:9" ht="15.75" thickBot="1">
      <c r="A573" s="30" t="s">
        <v>25</v>
      </c>
      <c r="B573" s="397"/>
      <c r="C573" s="401"/>
      <c r="D573" s="401"/>
      <c r="E573" s="398"/>
      <c r="F573" s="44">
        <v>0</v>
      </c>
      <c r="G573" s="397"/>
      <c r="H573" s="398"/>
      <c r="I573" s="40">
        <f t="shared" si="78"/>
        <v>0</v>
      </c>
    </row>
    <row r="574" spans="1:9" ht="15">
      <c r="A574" s="35" t="s">
        <v>26</v>
      </c>
      <c r="B574" s="46">
        <f>SUM(B553:B573)</f>
        <v>0</v>
      </c>
      <c r="C574" s="46">
        <f t="shared" ref="C574:I574" si="79">SUM(C553:C573)</f>
        <v>0</v>
      </c>
      <c r="D574" s="46">
        <f t="shared" si="79"/>
        <v>0</v>
      </c>
      <c r="E574" s="46">
        <f t="shared" si="79"/>
        <v>0</v>
      </c>
      <c r="F574" s="46">
        <f t="shared" si="79"/>
        <v>911.56368522642276</v>
      </c>
      <c r="G574" s="46">
        <f t="shared" si="79"/>
        <v>0</v>
      </c>
      <c r="H574" s="46">
        <f t="shared" si="79"/>
        <v>0</v>
      </c>
      <c r="I574" s="48">
        <f t="shared" si="79"/>
        <v>911.56368522642276</v>
      </c>
    </row>
    <row r="575" spans="1:9" ht="15" thickBot="1">
      <c r="A575" s="32" t="s">
        <v>83</v>
      </c>
      <c r="B575" s="49">
        <f>B574/$I574</f>
        <v>0</v>
      </c>
      <c r="C575" s="49">
        <f t="shared" ref="C575:I575" si="80">C574/$I574</f>
        <v>0</v>
      </c>
      <c r="D575" s="49">
        <f t="shared" si="80"/>
        <v>0</v>
      </c>
      <c r="E575" s="49">
        <f t="shared" si="80"/>
        <v>0</v>
      </c>
      <c r="F575" s="49">
        <f t="shared" si="80"/>
        <v>1</v>
      </c>
      <c r="G575" s="49">
        <f t="shared" si="80"/>
        <v>0</v>
      </c>
      <c r="H575" s="49">
        <f t="shared" si="80"/>
        <v>0</v>
      </c>
      <c r="I575" s="50">
        <f t="shared" si="80"/>
        <v>1</v>
      </c>
    </row>
    <row r="576" spans="1:9" ht="15" thickBot="1">
      <c r="A576" s="33"/>
      <c r="B576" s="33"/>
      <c r="C576" s="33"/>
      <c r="D576" s="33"/>
      <c r="E576" s="33"/>
      <c r="F576" s="33"/>
      <c r="G576" s="33"/>
      <c r="H576" s="33"/>
      <c r="I576" s="33"/>
    </row>
    <row r="577" spans="1:9" ht="28.5">
      <c r="A577" s="452" t="s">
        <v>45</v>
      </c>
      <c r="B577" s="36" t="s">
        <v>0</v>
      </c>
      <c r="C577" s="36" t="s">
        <v>1</v>
      </c>
      <c r="D577" s="36" t="s">
        <v>2</v>
      </c>
      <c r="E577" s="36" t="s">
        <v>3</v>
      </c>
      <c r="F577" s="36" t="s">
        <v>27</v>
      </c>
      <c r="G577" s="36" t="s">
        <v>4</v>
      </c>
      <c r="H577" s="36" t="s">
        <v>5</v>
      </c>
      <c r="I577" s="37" t="s">
        <v>6</v>
      </c>
    </row>
    <row r="578" spans="1:9" ht="15">
      <c r="A578" s="453" t="s">
        <v>45</v>
      </c>
      <c r="B578" s="387" t="s">
        <v>90</v>
      </c>
      <c r="C578" s="388"/>
      <c r="D578" s="388"/>
      <c r="E578" s="388"/>
      <c r="F578" s="388"/>
      <c r="G578" s="388"/>
      <c r="H578" s="388"/>
      <c r="I578" s="389"/>
    </row>
    <row r="579" spans="1:9" ht="15">
      <c r="A579" s="27" t="s">
        <v>7</v>
      </c>
      <c r="B579" s="38">
        <v>34.43451615916419</v>
      </c>
      <c r="C579" s="38">
        <v>0</v>
      </c>
      <c r="D579" s="38">
        <v>6.5654838408358094</v>
      </c>
      <c r="E579" s="38">
        <v>0</v>
      </c>
      <c r="F579" s="456"/>
      <c r="G579" s="38">
        <v>0</v>
      </c>
      <c r="H579" s="39">
        <v>0</v>
      </c>
      <c r="I579" s="40">
        <f>SUM(B579:H579)</f>
        <v>41</v>
      </c>
    </row>
    <row r="580" spans="1:9" ht="15">
      <c r="A580" s="28" t="s">
        <v>8</v>
      </c>
      <c r="B580" s="41">
        <v>9.1697083081581994</v>
      </c>
      <c r="C580" s="41">
        <v>0</v>
      </c>
      <c r="D580" s="41">
        <v>2.8302916918418002</v>
      </c>
      <c r="E580" s="41">
        <v>0</v>
      </c>
      <c r="F580" s="457"/>
      <c r="G580" s="41">
        <v>0</v>
      </c>
      <c r="H580" s="42">
        <v>0</v>
      </c>
      <c r="I580" s="43">
        <f t="shared" ref="I580:I599" si="81">SUM(B580:H580)</f>
        <v>12</v>
      </c>
    </row>
    <row r="581" spans="1:9" ht="15">
      <c r="A581" s="29" t="s">
        <v>9</v>
      </c>
      <c r="B581" s="44">
        <v>13.676537879840261</v>
      </c>
      <c r="C581" s="44">
        <v>0</v>
      </c>
      <c r="D581" s="44">
        <v>3.3234621201597392</v>
      </c>
      <c r="E581" s="44">
        <v>0</v>
      </c>
      <c r="F581" s="457"/>
      <c r="G581" s="44">
        <v>0</v>
      </c>
      <c r="H581" s="45">
        <v>0</v>
      </c>
      <c r="I581" s="40">
        <f t="shared" si="81"/>
        <v>17</v>
      </c>
    </row>
    <row r="582" spans="1:9" ht="15">
      <c r="A582" s="28" t="s">
        <v>10</v>
      </c>
      <c r="B582" s="41">
        <v>34</v>
      </c>
      <c r="C582" s="41">
        <v>0</v>
      </c>
      <c r="D582" s="41">
        <v>0</v>
      </c>
      <c r="E582" s="41">
        <v>0</v>
      </c>
      <c r="F582" s="457"/>
      <c r="G582" s="41">
        <v>0</v>
      </c>
      <c r="H582" s="42">
        <v>0</v>
      </c>
      <c r="I582" s="43">
        <f t="shared" si="81"/>
        <v>34</v>
      </c>
    </row>
    <row r="583" spans="1:9" ht="15">
      <c r="A583" s="29" t="s">
        <v>11</v>
      </c>
      <c r="B583" s="44">
        <v>0</v>
      </c>
      <c r="C583" s="44">
        <v>0</v>
      </c>
      <c r="D583" s="44">
        <v>0</v>
      </c>
      <c r="E583" s="44">
        <v>0</v>
      </c>
      <c r="F583" s="457"/>
      <c r="G583" s="44">
        <v>0</v>
      </c>
      <c r="H583" s="45">
        <v>0</v>
      </c>
      <c r="I583" s="40">
        <f t="shared" si="81"/>
        <v>0</v>
      </c>
    </row>
    <row r="584" spans="1:9" ht="15">
      <c r="A584" s="28" t="s">
        <v>12</v>
      </c>
      <c r="B584" s="41">
        <v>0</v>
      </c>
      <c r="C584" s="41">
        <v>0</v>
      </c>
      <c r="D584" s="41">
        <v>5.2353680585205301E-2</v>
      </c>
      <c r="E584" s="41">
        <v>1.5306912092693559</v>
      </c>
      <c r="F584" s="457"/>
      <c r="G584" s="41">
        <v>0</v>
      </c>
      <c r="H584" s="42">
        <v>0</v>
      </c>
      <c r="I584" s="43">
        <f t="shared" si="81"/>
        <v>1.5830448898545613</v>
      </c>
    </row>
    <row r="585" spans="1:9" ht="15">
      <c r="A585" s="29" t="s">
        <v>13</v>
      </c>
      <c r="B585" s="44">
        <v>0</v>
      </c>
      <c r="C585" s="44">
        <v>0</v>
      </c>
      <c r="D585" s="44">
        <v>0</v>
      </c>
      <c r="E585" s="44">
        <v>71</v>
      </c>
      <c r="F585" s="457"/>
      <c r="G585" s="44">
        <v>0</v>
      </c>
      <c r="H585" s="45">
        <v>0</v>
      </c>
      <c r="I585" s="40">
        <f t="shared" si="81"/>
        <v>71</v>
      </c>
    </row>
    <row r="586" spans="1:9" ht="15">
      <c r="A586" s="28" t="s">
        <v>14</v>
      </c>
      <c r="B586" s="41">
        <v>0</v>
      </c>
      <c r="C586" s="41">
        <v>0</v>
      </c>
      <c r="D586" s="41">
        <v>0.11886105737135699</v>
      </c>
      <c r="E586" s="41">
        <v>55.44685931888683</v>
      </c>
      <c r="F586" s="457"/>
      <c r="G586" s="41">
        <v>0</v>
      </c>
      <c r="H586" s="42">
        <v>0</v>
      </c>
      <c r="I586" s="43">
        <f t="shared" si="81"/>
        <v>55.565720376258184</v>
      </c>
    </row>
    <row r="587" spans="1:9" ht="15">
      <c r="A587" s="29" t="s">
        <v>15</v>
      </c>
      <c r="B587" s="44">
        <v>556.49852106289291</v>
      </c>
      <c r="C587" s="44">
        <v>8.4453352496840495</v>
      </c>
      <c r="D587" s="44">
        <v>9.985743687422854</v>
      </c>
      <c r="E587" s="44">
        <v>0</v>
      </c>
      <c r="F587" s="457"/>
      <c r="G587" s="44">
        <v>0</v>
      </c>
      <c r="H587" s="45">
        <v>0</v>
      </c>
      <c r="I587" s="40">
        <f t="shared" si="81"/>
        <v>574.92959999999982</v>
      </c>
    </row>
    <row r="588" spans="1:9" ht="15">
      <c r="A588" s="28" t="s">
        <v>16</v>
      </c>
      <c r="B588" s="41">
        <v>722.8840820200727</v>
      </c>
      <c r="C588" s="41">
        <v>87.559189140660663</v>
      </c>
      <c r="D588" s="41">
        <v>18.879680502366803</v>
      </c>
      <c r="E588" s="41">
        <v>42.10704833689983</v>
      </c>
      <c r="F588" s="457"/>
      <c r="G588" s="41">
        <v>0</v>
      </c>
      <c r="H588" s="42">
        <v>0</v>
      </c>
      <c r="I588" s="43">
        <f t="shared" si="81"/>
        <v>871.43000000000006</v>
      </c>
    </row>
    <row r="589" spans="1:9" ht="15">
      <c r="A589" s="29" t="s">
        <v>17</v>
      </c>
      <c r="B589" s="44">
        <v>346.19665276226692</v>
      </c>
      <c r="C589" s="44">
        <v>1.8757954902126666</v>
      </c>
      <c r="D589" s="44">
        <v>43.938036330153857</v>
      </c>
      <c r="E589" s="44">
        <v>5.9895154173665501</v>
      </c>
      <c r="F589" s="457"/>
      <c r="G589" s="44">
        <v>0</v>
      </c>
      <c r="H589" s="45">
        <v>0</v>
      </c>
      <c r="I589" s="40">
        <f t="shared" si="81"/>
        <v>398</v>
      </c>
    </row>
    <row r="590" spans="1:9" ht="15">
      <c r="A590" s="28" t="s">
        <v>18</v>
      </c>
      <c r="B590" s="41">
        <v>0</v>
      </c>
      <c r="C590" s="41">
        <v>0</v>
      </c>
      <c r="D590" s="41">
        <v>0</v>
      </c>
      <c r="E590" s="41">
        <v>0</v>
      </c>
      <c r="F590" s="457"/>
      <c r="G590" s="41">
        <v>0</v>
      </c>
      <c r="H590" s="42">
        <v>0</v>
      </c>
      <c r="I590" s="43">
        <f t="shared" si="81"/>
        <v>0</v>
      </c>
    </row>
    <row r="591" spans="1:9" ht="15">
      <c r="A591" s="29" t="s">
        <v>139</v>
      </c>
      <c r="B591" s="44">
        <v>1162.1464900331023</v>
      </c>
      <c r="C591" s="44">
        <v>183.1389274246533</v>
      </c>
      <c r="D591" s="44">
        <v>35.717804280685094</v>
      </c>
      <c r="E591" s="44">
        <v>28.124892993496939</v>
      </c>
      <c r="F591" s="457"/>
      <c r="G591" s="44">
        <v>0</v>
      </c>
      <c r="H591" s="45">
        <v>0</v>
      </c>
      <c r="I591" s="40">
        <f t="shared" si="81"/>
        <v>1409.1281147319378</v>
      </c>
    </row>
    <row r="592" spans="1:9" ht="15">
      <c r="A592" s="28" t="s">
        <v>19</v>
      </c>
      <c r="B592" s="41">
        <v>0</v>
      </c>
      <c r="C592" s="41">
        <v>0</v>
      </c>
      <c r="D592" s="41">
        <v>0</v>
      </c>
      <c r="E592" s="41">
        <v>0</v>
      </c>
      <c r="F592" s="457"/>
      <c r="G592" s="41">
        <v>0</v>
      </c>
      <c r="H592" s="42">
        <v>0</v>
      </c>
      <c r="I592" s="43">
        <f t="shared" si="81"/>
        <v>0</v>
      </c>
    </row>
    <row r="593" spans="1:9" ht="15">
      <c r="A593" s="29" t="s">
        <v>20</v>
      </c>
      <c r="B593" s="44">
        <v>0</v>
      </c>
      <c r="C593" s="44">
        <v>0</v>
      </c>
      <c r="D593" s="44">
        <v>0</v>
      </c>
      <c r="E593" s="44">
        <v>0</v>
      </c>
      <c r="F593" s="457"/>
      <c r="G593" s="44">
        <v>0</v>
      </c>
      <c r="H593" s="45">
        <v>0</v>
      </c>
      <c r="I593" s="40">
        <f t="shared" si="81"/>
        <v>0</v>
      </c>
    </row>
    <row r="594" spans="1:9" ht="15">
      <c r="A594" s="28" t="s">
        <v>21</v>
      </c>
      <c r="B594" s="41">
        <v>37.310639024326171</v>
      </c>
      <c r="C594" s="41">
        <v>0</v>
      </c>
      <c r="D594" s="41">
        <v>0.68936097567382437</v>
      </c>
      <c r="E594" s="41">
        <v>0</v>
      </c>
      <c r="F594" s="457"/>
      <c r="G594" s="41">
        <v>0</v>
      </c>
      <c r="H594" s="42">
        <v>0</v>
      </c>
      <c r="I594" s="43">
        <f t="shared" si="81"/>
        <v>37.999999999999993</v>
      </c>
    </row>
    <row r="595" spans="1:9" ht="15">
      <c r="A595" s="30" t="s">
        <v>56</v>
      </c>
      <c r="B595" s="44">
        <v>110.37803565643108</v>
      </c>
      <c r="C595" s="44">
        <v>0</v>
      </c>
      <c r="D595" s="44">
        <v>19.621964343568923</v>
      </c>
      <c r="E595" s="44">
        <v>0</v>
      </c>
      <c r="F595" s="457"/>
      <c r="G595" s="44">
        <v>0</v>
      </c>
      <c r="H595" s="45">
        <v>0</v>
      </c>
      <c r="I595" s="40">
        <f t="shared" si="81"/>
        <v>130</v>
      </c>
    </row>
    <row r="596" spans="1:9" ht="15">
      <c r="A596" s="28" t="s">
        <v>22</v>
      </c>
      <c r="B596" s="41">
        <v>38.782008153708603</v>
      </c>
      <c r="C596" s="41">
        <v>0</v>
      </c>
      <c r="D596" s="41">
        <v>2.3920439422189159</v>
      </c>
      <c r="E596" s="41">
        <v>0</v>
      </c>
      <c r="F596" s="457"/>
      <c r="G596" s="41">
        <v>0</v>
      </c>
      <c r="H596" s="42">
        <v>0</v>
      </c>
      <c r="I596" s="43">
        <f t="shared" si="81"/>
        <v>41.174052095927522</v>
      </c>
    </row>
    <row r="597" spans="1:9" ht="15">
      <c r="A597" s="30" t="s">
        <v>23</v>
      </c>
      <c r="B597" s="44">
        <v>106.76017413189898</v>
      </c>
      <c r="C597" s="44">
        <v>0</v>
      </c>
      <c r="D597" s="44">
        <v>0</v>
      </c>
      <c r="E597" s="44">
        <v>0</v>
      </c>
      <c r="F597" s="457"/>
      <c r="G597" s="44">
        <v>0</v>
      </c>
      <c r="H597" s="45">
        <v>0</v>
      </c>
      <c r="I597" s="40">
        <f t="shared" si="81"/>
        <v>106.76017413189898</v>
      </c>
    </row>
    <row r="598" spans="1:9" ht="15">
      <c r="A598" s="28" t="s">
        <v>24</v>
      </c>
      <c r="B598" s="41">
        <v>345.51907075076991</v>
      </c>
      <c r="C598" s="41">
        <v>2.1905292492301136</v>
      </c>
      <c r="D598" s="41">
        <v>0</v>
      </c>
      <c r="E598" s="41">
        <v>0</v>
      </c>
      <c r="F598" s="457"/>
      <c r="G598" s="41">
        <v>0</v>
      </c>
      <c r="H598" s="42">
        <v>0</v>
      </c>
      <c r="I598" s="43">
        <f t="shared" si="81"/>
        <v>347.70960000000002</v>
      </c>
    </row>
    <row r="599" spans="1:9" ht="15.75" thickBot="1">
      <c r="A599" s="30" t="s">
        <v>25</v>
      </c>
      <c r="B599" s="44">
        <v>941.75293186497652</v>
      </c>
      <c r="C599" s="44">
        <v>0</v>
      </c>
      <c r="D599" s="44">
        <v>2077.0639429296352</v>
      </c>
      <c r="E599" s="44">
        <v>457.70890089048203</v>
      </c>
      <c r="F599" s="458"/>
      <c r="G599" s="44">
        <v>1423.0241640968575</v>
      </c>
      <c r="H599" s="45">
        <v>0.37046021804841256</v>
      </c>
      <c r="I599" s="40">
        <f t="shared" si="81"/>
        <v>4899.9204</v>
      </c>
    </row>
    <row r="600" spans="1:9" ht="15">
      <c r="A600" s="31" t="s">
        <v>26</v>
      </c>
      <c r="B600" s="46">
        <f>SUM(B579:B599)</f>
        <v>4459.5093678076082</v>
      </c>
      <c r="C600" s="46">
        <f t="shared" ref="C600:I600" si="82">SUM(C579:C599)</f>
        <v>283.20977655444079</v>
      </c>
      <c r="D600" s="46">
        <f t="shared" si="82"/>
        <v>2221.1790293825193</v>
      </c>
      <c r="E600" s="46">
        <f t="shared" si="82"/>
        <v>661.90790816640151</v>
      </c>
      <c r="F600" s="46">
        <f t="shared" si="82"/>
        <v>0</v>
      </c>
      <c r="G600" s="46">
        <f t="shared" si="82"/>
        <v>1423.0241640968575</v>
      </c>
      <c r="H600" s="47">
        <f t="shared" si="82"/>
        <v>0.37046021804841256</v>
      </c>
      <c r="I600" s="48">
        <f t="shared" si="82"/>
        <v>9049.2007062258763</v>
      </c>
    </row>
    <row r="601" spans="1:9" ht="15" thickBot="1">
      <c r="A601" s="32" t="s">
        <v>83</v>
      </c>
      <c r="B601" s="49">
        <f>B600/$I600</f>
        <v>0.49280699064829592</v>
      </c>
      <c r="C601" s="49">
        <f t="shared" ref="C601:I601" si="83">C600/$I600</f>
        <v>3.129666207531364E-2</v>
      </c>
      <c r="D601" s="49">
        <f t="shared" si="83"/>
        <v>0.24545582549123279</v>
      </c>
      <c r="E601" s="49">
        <f t="shared" si="83"/>
        <v>7.3145455566148168E-2</v>
      </c>
      <c r="F601" s="49">
        <f t="shared" si="83"/>
        <v>0</v>
      </c>
      <c r="G601" s="49">
        <f t="shared" si="83"/>
        <v>0.1572541277726123</v>
      </c>
      <c r="H601" s="49">
        <f t="shared" si="83"/>
        <v>4.093844639709835E-5</v>
      </c>
      <c r="I601" s="50">
        <f t="shared" si="83"/>
        <v>1</v>
      </c>
    </row>
    <row r="602" spans="1:9" ht="15" thickBot="1">
      <c r="A602" s="33"/>
      <c r="B602" s="33"/>
      <c r="C602" s="33"/>
      <c r="D602" s="33"/>
      <c r="E602" s="33"/>
      <c r="F602" s="33"/>
      <c r="G602" s="33"/>
      <c r="H602" s="33"/>
      <c r="I602" s="33"/>
    </row>
    <row r="603" spans="1:9" ht="28.5">
      <c r="A603" s="454" t="s">
        <v>46</v>
      </c>
      <c r="B603" s="36" t="s">
        <v>0</v>
      </c>
      <c r="C603" s="36" t="s">
        <v>1</v>
      </c>
      <c r="D603" s="36" t="s">
        <v>2</v>
      </c>
      <c r="E603" s="36" t="s">
        <v>3</v>
      </c>
      <c r="F603" s="36" t="s">
        <v>27</v>
      </c>
      <c r="G603" s="36" t="s">
        <v>4</v>
      </c>
      <c r="H603" s="36" t="s">
        <v>5</v>
      </c>
      <c r="I603" s="37" t="s">
        <v>6</v>
      </c>
    </row>
    <row r="604" spans="1:9" ht="15">
      <c r="A604" s="455" t="s">
        <v>46</v>
      </c>
      <c r="B604" s="387" t="s">
        <v>90</v>
      </c>
      <c r="C604" s="388"/>
      <c r="D604" s="388"/>
      <c r="E604" s="388"/>
      <c r="F604" s="388"/>
      <c r="G604" s="388"/>
      <c r="H604" s="388"/>
      <c r="I604" s="389"/>
    </row>
    <row r="605" spans="1:9" ht="15">
      <c r="A605" s="27" t="s">
        <v>7</v>
      </c>
      <c r="B605" s="38">
        <v>67.391999999999996</v>
      </c>
      <c r="C605" s="38">
        <v>0</v>
      </c>
      <c r="D605" s="38">
        <v>4.6080000000000005</v>
      </c>
      <c r="E605" s="38">
        <v>0</v>
      </c>
      <c r="F605" s="456"/>
      <c r="G605" s="38">
        <v>0</v>
      </c>
      <c r="H605" s="39">
        <v>0</v>
      </c>
      <c r="I605" s="40">
        <f>SUM(B605:H605)</f>
        <v>72</v>
      </c>
    </row>
    <row r="606" spans="1:9" ht="15">
      <c r="A606" s="28" t="s">
        <v>8</v>
      </c>
      <c r="B606" s="41">
        <v>13.103999999999999</v>
      </c>
      <c r="C606" s="41">
        <v>0</v>
      </c>
      <c r="D606" s="41">
        <v>0.89600000000000002</v>
      </c>
      <c r="E606" s="41">
        <v>0</v>
      </c>
      <c r="F606" s="457"/>
      <c r="G606" s="41">
        <v>0</v>
      </c>
      <c r="H606" s="42">
        <v>0</v>
      </c>
      <c r="I606" s="43">
        <f t="shared" ref="I606:I625" si="84">SUM(B606:H606)</f>
        <v>14</v>
      </c>
    </row>
    <row r="607" spans="1:9" ht="15">
      <c r="A607" s="29" t="s">
        <v>9</v>
      </c>
      <c r="B607" s="44">
        <v>271.44</v>
      </c>
      <c r="C607" s="44">
        <v>0</v>
      </c>
      <c r="D607" s="44">
        <v>18.559999999999999</v>
      </c>
      <c r="E607" s="44">
        <v>0</v>
      </c>
      <c r="F607" s="457"/>
      <c r="G607" s="44">
        <v>0</v>
      </c>
      <c r="H607" s="45">
        <v>0</v>
      </c>
      <c r="I607" s="40">
        <f t="shared" si="84"/>
        <v>290</v>
      </c>
    </row>
    <row r="608" spans="1:9" ht="15">
      <c r="A608" s="28" t="s">
        <v>10</v>
      </c>
      <c r="B608" s="41">
        <v>544.75199999999995</v>
      </c>
      <c r="C608" s="41">
        <v>0</v>
      </c>
      <c r="D608" s="41">
        <v>37.247999999999998</v>
      </c>
      <c r="E608" s="41">
        <v>0</v>
      </c>
      <c r="F608" s="457"/>
      <c r="G608" s="41">
        <v>0</v>
      </c>
      <c r="H608" s="42">
        <v>0</v>
      </c>
      <c r="I608" s="43">
        <f t="shared" si="84"/>
        <v>582</v>
      </c>
    </row>
    <row r="609" spans="1:10" ht="15">
      <c r="A609" s="29" t="s">
        <v>11</v>
      </c>
      <c r="B609" s="44">
        <v>0</v>
      </c>
      <c r="C609" s="44">
        <v>0</v>
      </c>
      <c r="D609" s="44">
        <v>0</v>
      </c>
      <c r="E609" s="44">
        <v>0</v>
      </c>
      <c r="F609" s="457"/>
      <c r="G609" s="44">
        <v>0</v>
      </c>
      <c r="H609" s="45">
        <v>0</v>
      </c>
      <c r="I609" s="40">
        <f t="shared" si="84"/>
        <v>0</v>
      </c>
    </row>
    <row r="610" spans="1:10" ht="15">
      <c r="A610" s="28" t="s">
        <v>12</v>
      </c>
      <c r="B610" s="41">
        <v>0</v>
      </c>
      <c r="C610" s="41">
        <v>0</v>
      </c>
      <c r="D610" s="41">
        <v>0</v>
      </c>
      <c r="E610" s="41">
        <v>0</v>
      </c>
      <c r="F610" s="457"/>
      <c r="G610" s="41">
        <v>0</v>
      </c>
      <c r="H610" s="42">
        <v>0</v>
      </c>
      <c r="I610" s="43">
        <f t="shared" si="84"/>
        <v>0</v>
      </c>
    </row>
    <row r="611" spans="1:10" ht="15">
      <c r="A611" s="29" t="s">
        <v>13</v>
      </c>
      <c r="B611" s="44">
        <v>0</v>
      </c>
      <c r="C611" s="44">
        <v>0</v>
      </c>
      <c r="D611" s="44">
        <v>0</v>
      </c>
      <c r="E611" s="44">
        <v>0</v>
      </c>
      <c r="F611" s="457"/>
      <c r="G611" s="44">
        <v>0</v>
      </c>
      <c r="H611" s="45">
        <v>0</v>
      </c>
      <c r="I611" s="40">
        <f t="shared" si="84"/>
        <v>0</v>
      </c>
    </row>
    <row r="612" spans="1:10" ht="15">
      <c r="A612" s="28" t="s">
        <v>14</v>
      </c>
      <c r="B612" s="41">
        <v>0</v>
      </c>
      <c r="C612" s="41">
        <v>0</v>
      </c>
      <c r="D612" s="41">
        <v>0</v>
      </c>
      <c r="E612" s="41">
        <v>0</v>
      </c>
      <c r="F612" s="457"/>
      <c r="G612" s="41">
        <v>0</v>
      </c>
      <c r="H612" s="42">
        <v>0</v>
      </c>
      <c r="I612" s="43">
        <f t="shared" si="84"/>
        <v>0</v>
      </c>
    </row>
    <row r="613" spans="1:10" ht="15">
      <c r="A613" s="29" t="s">
        <v>15</v>
      </c>
      <c r="B613" s="44">
        <v>6016.609513800001</v>
      </c>
      <c r="C613" s="44">
        <v>0</v>
      </c>
      <c r="D613" s="44">
        <v>473.7998862</v>
      </c>
      <c r="E613" s="44">
        <v>0</v>
      </c>
      <c r="F613" s="457"/>
      <c r="G613" s="44">
        <v>0</v>
      </c>
      <c r="H613" s="45">
        <v>0</v>
      </c>
      <c r="I613" s="40">
        <f t="shared" si="84"/>
        <v>6490.4094000000014</v>
      </c>
    </row>
    <row r="614" spans="1:10" ht="15">
      <c r="A614" s="28" t="s">
        <v>16</v>
      </c>
      <c r="B614" s="41">
        <v>820.3574564999991</v>
      </c>
      <c r="C614" s="41">
        <v>0</v>
      </c>
      <c r="D614" s="41">
        <v>64.602043499999922</v>
      </c>
      <c r="E614" s="41">
        <v>0</v>
      </c>
      <c r="F614" s="457"/>
      <c r="G614" s="41">
        <v>0</v>
      </c>
      <c r="H614" s="42">
        <v>0</v>
      </c>
      <c r="I614" s="43">
        <f t="shared" si="84"/>
        <v>884.95949999999903</v>
      </c>
    </row>
    <row r="615" spans="1:10" ht="15">
      <c r="A615" s="29" t="s">
        <v>17</v>
      </c>
      <c r="B615" s="44">
        <v>33.372</v>
      </c>
      <c r="C615" s="44">
        <v>0</v>
      </c>
      <c r="D615" s="44">
        <v>2.6279999999999997</v>
      </c>
      <c r="E615" s="44">
        <v>0</v>
      </c>
      <c r="F615" s="457"/>
      <c r="G615" s="44">
        <v>0</v>
      </c>
      <c r="H615" s="45">
        <v>0</v>
      </c>
      <c r="I615" s="40">
        <f t="shared" si="84"/>
        <v>36</v>
      </c>
    </row>
    <row r="616" spans="1:10" ht="15">
      <c r="A616" s="28" t="s">
        <v>18</v>
      </c>
      <c r="B616" s="41">
        <v>0</v>
      </c>
      <c r="C616" s="41">
        <v>0</v>
      </c>
      <c r="D616" s="41">
        <v>0</v>
      </c>
      <c r="E616" s="41">
        <v>0</v>
      </c>
      <c r="F616" s="457"/>
      <c r="G616" s="41">
        <v>0</v>
      </c>
      <c r="H616" s="42">
        <v>0</v>
      </c>
      <c r="I616" s="43">
        <f t="shared" si="84"/>
        <v>0</v>
      </c>
    </row>
    <row r="617" spans="1:10" ht="15">
      <c r="A617" s="29" t="s">
        <v>139</v>
      </c>
      <c r="B617" s="44">
        <v>441.65798965710854</v>
      </c>
      <c r="C617" s="44">
        <v>0</v>
      </c>
      <c r="D617" s="44">
        <v>139.47094410224477</v>
      </c>
      <c r="E617" s="44">
        <v>0</v>
      </c>
      <c r="F617" s="457"/>
      <c r="G617" s="44">
        <v>0</v>
      </c>
      <c r="H617" s="45">
        <v>0</v>
      </c>
      <c r="I617" s="40">
        <f t="shared" si="84"/>
        <v>581.12893375935334</v>
      </c>
      <c r="J617" s="309">
        <v>0</v>
      </c>
    </row>
    <row r="618" spans="1:10" ht="15">
      <c r="A618" s="28" t="s">
        <v>19</v>
      </c>
      <c r="B618" s="41">
        <v>0</v>
      </c>
      <c r="C618" s="41">
        <v>0</v>
      </c>
      <c r="D618" s="41">
        <v>0</v>
      </c>
      <c r="E618" s="41">
        <v>0</v>
      </c>
      <c r="F618" s="457"/>
      <c r="G618" s="41">
        <v>0</v>
      </c>
      <c r="H618" s="42">
        <v>0</v>
      </c>
      <c r="I618" s="43">
        <f t="shared" si="84"/>
        <v>0</v>
      </c>
    </row>
    <row r="619" spans="1:10" ht="15">
      <c r="A619" s="29" t="s">
        <v>20</v>
      </c>
      <c r="B619" s="44">
        <v>0</v>
      </c>
      <c r="C619" s="44">
        <v>0</v>
      </c>
      <c r="D619" s="44">
        <v>0</v>
      </c>
      <c r="E619" s="44">
        <v>0</v>
      </c>
      <c r="F619" s="457"/>
      <c r="G619" s="44">
        <v>0</v>
      </c>
      <c r="H619" s="45">
        <v>0</v>
      </c>
      <c r="I619" s="40">
        <f t="shared" si="84"/>
        <v>0</v>
      </c>
    </row>
    <row r="620" spans="1:10" ht="15">
      <c r="A620" s="28" t="s">
        <v>21</v>
      </c>
      <c r="B620" s="41">
        <v>0</v>
      </c>
      <c r="C620" s="41">
        <v>0</v>
      </c>
      <c r="D620" s="41">
        <v>0</v>
      </c>
      <c r="E620" s="41">
        <v>0</v>
      </c>
      <c r="F620" s="457"/>
      <c r="G620" s="41">
        <v>0</v>
      </c>
      <c r="H620" s="42">
        <v>0</v>
      </c>
      <c r="I620" s="43">
        <f t="shared" si="84"/>
        <v>0</v>
      </c>
    </row>
    <row r="621" spans="1:10" ht="15">
      <c r="A621" s="30" t="s">
        <v>56</v>
      </c>
      <c r="B621" s="44">
        <v>4207.3450000000003</v>
      </c>
      <c r="C621" s="44">
        <v>0</v>
      </c>
      <c r="D621" s="44">
        <v>441.65500000000003</v>
      </c>
      <c r="E621" s="44">
        <v>0</v>
      </c>
      <c r="F621" s="457"/>
      <c r="G621" s="44">
        <v>0</v>
      </c>
      <c r="H621" s="45">
        <v>0</v>
      </c>
      <c r="I621" s="40">
        <f t="shared" si="84"/>
        <v>4649</v>
      </c>
    </row>
    <row r="622" spans="1:10" ht="15">
      <c r="A622" s="28" t="s">
        <v>22</v>
      </c>
      <c r="B622" s="41">
        <v>83.648894236997904</v>
      </c>
      <c r="C622" s="41">
        <v>0</v>
      </c>
      <c r="D622" s="41">
        <v>8.7808231519500559</v>
      </c>
      <c r="E622" s="41">
        <v>0</v>
      </c>
      <c r="F622" s="457"/>
      <c r="G622" s="41">
        <v>0</v>
      </c>
      <c r="H622" s="42">
        <v>0</v>
      </c>
      <c r="I622" s="43">
        <f t="shared" si="84"/>
        <v>92.429717388947964</v>
      </c>
    </row>
    <row r="623" spans="1:10" ht="15">
      <c r="A623" s="30" t="s">
        <v>23</v>
      </c>
      <c r="B623" s="44">
        <v>46.548479416962749</v>
      </c>
      <c r="C623" s="44">
        <v>0</v>
      </c>
      <c r="D623" s="44">
        <v>104.04031621695634</v>
      </c>
      <c r="E623" s="44">
        <v>0</v>
      </c>
      <c r="F623" s="457"/>
      <c r="G623" s="44">
        <v>0</v>
      </c>
      <c r="H623" s="45">
        <v>0</v>
      </c>
      <c r="I623" s="40">
        <f t="shared" si="84"/>
        <v>150.58879563391909</v>
      </c>
    </row>
    <row r="624" spans="1:10" ht="15">
      <c r="A624" s="28" t="s">
        <v>24</v>
      </c>
      <c r="B624" s="41">
        <v>286.01906112</v>
      </c>
      <c r="C624" s="41">
        <v>0</v>
      </c>
      <c r="D624" s="41">
        <v>66.568538880000006</v>
      </c>
      <c r="E624" s="41">
        <v>0</v>
      </c>
      <c r="F624" s="457"/>
      <c r="G624" s="41">
        <v>0</v>
      </c>
      <c r="H624" s="42">
        <v>0</v>
      </c>
      <c r="I624" s="43">
        <f t="shared" si="84"/>
        <v>352.58760000000001</v>
      </c>
    </row>
    <row r="625" spans="1:9" ht="15.75" thickBot="1">
      <c r="A625" s="30" t="s">
        <v>25</v>
      </c>
      <c r="B625" s="44">
        <v>987.3305469166487</v>
      </c>
      <c r="C625" s="44">
        <v>0</v>
      </c>
      <c r="D625" s="44">
        <v>1121.530815429591</v>
      </c>
      <c r="E625" s="44">
        <v>1676.0895921029803</v>
      </c>
      <c r="F625" s="458"/>
      <c r="G625" s="44">
        <v>438.9758455507806</v>
      </c>
      <c r="H625" s="45">
        <v>0</v>
      </c>
      <c r="I625" s="40">
        <f t="shared" si="84"/>
        <v>4223.9268000000011</v>
      </c>
    </row>
    <row r="626" spans="1:9" ht="15">
      <c r="A626" s="31" t="s">
        <v>26</v>
      </c>
      <c r="B626" s="46">
        <f>SUM(B605:B625)</f>
        <v>13819.576941647716</v>
      </c>
      <c r="C626" s="46">
        <f t="shared" ref="C626:I626" si="85">SUM(C605:C625)</f>
        <v>0</v>
      </c>
      <c r="D626" s="46">
        <f t="shared" si="85"/>
        <v>2484.3883674807421</v>
      </c>
      <c r="E626" s="46">
        <f t="shared" si="85"/>
        <v>1676.0895921029803</v>
      </c>
      <c r="F626" s="46">
        <f t="shared" si="85"/>
        <v>0</v>
      </c>
      <c r="G626" s="46">
        <f t="shared" si="85"/>
        <v>438.9758455507806</v>
      </c>
      <c r="H626" s="47">
        <f t="shared" si="85"/>
        <v>0</v>
      </c>
      <c r="I626" s="48">
        <f t="shared" si="85"/>
        <v>18419.030746782224</v>
      </c>
    </row>
    <row r="627" spans="1:9" ht="15" thickBot="1">
      <c r="A627" s="32" t="s">
        <v>83</v>
      </c>
      <c r="B627" s="49">
        <f>B626/$I626</f>
        <v>0.75028795660498993</v>
      </c>
      <c r="C627" s="49">
        <f t="shared" ref="C627:I627" si="86">C626/$I626</f>
        <v>0</v>
      </c>
      <c r="D627" s="49">
        <f t="shared" si="86"/>
        <v>0.13488160162362295</v>
      </c>
      <c r="E627" s="49">
        <f t="shared" si="86"/>
        <v>9.0997708573551869E-2</v>
      </c>
      <c r="F627" s="49">
        <f t="shared" si="86"/>
        <v>0</v>
      </c>
      <c r="G627" s="49">
        <f t="shared" si="86"/>
        <v>2.3832733197835018E-2</v>
      </c>
      <c r="H627" s="49">
        <f t="shared" si="86"/>
        <v>0</v>
      </c>
      <c r="I627" s="50">
        <f t="shared" si="86"/>
        <v>1</v>
      </c>
    </row>
    <row r="628" spans="1:9" ht="15" thickBot="1">
      <c r="A628" s="33"/>
      <c r="B628" s="33"/>
      <c r="C628" s="33"/>
      <c r="D628" s="33"/>
      <c r="E628" s="33"/>
      <c r="F628" s="33"/>
      <c r="G628" s="33"/>
      <c r="H628" s="33"/>
      <c r="I628" s="33"/>
    </row>
    <row r="629" spans="1:9" ht="28.5">
      <c r="A629" s="454" t="s">
        <v>47</v>
      </c>
      <c r="B629" s="36" t="s">
        <v>0</v>
      </c>
      <c r="C629" s="36" t="s">
        <v>1</v>
      </c>
      <c r="D629" s="36" t="s">
        <v>2</v>
      </c>
      <c r="E629" s="36" t="s">
        <v>3</v>
      </c>
      <c r="F629" s="36" t="s">
        <v>27</v>
      </c>
      <c r="G629" s="36" t="s">
        <v>4</v>
      </c>
      <c r="H629" s="36" t="s">
        <v>5</v>
      </c>
      <c r="I629" s="37" t="s">
        <v>6</v>
      </c>
    </row>
    <row r="630" spans="1:9" ht="15">
      <c r="A630" s="455" t="s">
        <v>47</v>
      </c>
      <c r="B630" s="387" t="s">
        <v>89</v>
      </c>
      <c r="C630" s="388"/>
      <c r="D630" s="388"/>
      <c r="E630" s="388"/>
      <c r="F630" s="388"/>
      <c r="G630" s="388"/>
      <c r="H630" s="388"/>
      <c r="I630" s="389"/>
    </row>
    <row r="631" spans="1:9" ht="15">
      <c r="A631" s="27" t="s">
        <v>7</v>
      </c>
      <c r="B631" s="38">
        <v>0</v>
      </c>
      <c r="C631" s="38">
        <v>0</v>
      </c>
      <c r="D631" s="38">
        <v>0</v>
      </c>
      <c r="E631" s="38">
        <v>0</v>
      </c>
      <c r="F631" s="38">
        <v>0</v>
      </c>
      <c r="G631" s="38">
        <v>0</v>
      </c>
      <c r="H631" s="39">
        <v>0</v>
      </c>
      <c r="I631" s="40">
        <f>SUM(B631:H631)</f>
        <v>0</v>
      </c>
    </row>
    <row r="632" spans="1:9" ht="15">
      <c r="A632" s="28" t="s">
        <v>8</v>
      </c>
      <c r="B632" s="41">
        <v>0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2">
        <v>0</v>
      </c>
      <c r="I632" s="43">
        <f t="shared" ref="I632:I651" si="87">SUM(B632:H632)</f>
        <v>0</v>
      </c>
    </row>
    <row r="633" spans="1:9" ht="15">
      <c r="A633" s="29" t="s">
        <v>9</v>
      </c>
      <c r="B633" s="44">
        <v>12</v>
      </c>
      <c r="C633" s="44">
        <v>0</v>
      </c>
      <c r="D633" s="44">
        <v>0</v>
      </c>
      <c r="E633" s="44">
        <v>0</v>
      </c>
      <c r="F633" s="44">
        <v>0</v>
      </c>
      <c r="G633" s="44">
        <v>0</v>
      </c>
      <c r="H633" s="45">
        <v>0</v>
      </c>
      <c r="I633" s="40">
        <f t="shared" si="87"/>
        <v>12</v>
      </c>
    </row>
    <row r="634" spans="1:9" ht="15">
      <c r="A634" s="28" t="s">
        <v>10</v>
      </c>
      <c r="B634" s="41">
        <v>13.955294973962335</v>
      </c>
      <c r="C634" s="41">
        <v>0</v>
      </c>
      <c r="D634" s="41">
        <v>4.4705026037663867E-2</v>
      </c>
      <c r="E634" s="41">
        <v>0</v>
      </c>
      <c r="F634" s="41">
        <v>0</v>
      </c>
      <c r="G634" s="41">
        <v>0</v>
      </c>
      <c r="H634" s="42">
        <v>0</v>
      </c>
      <c r="I634" s="43">
        <f t="shared" si="87"/>
        <v>13.999999999999998</v>
      </c>
    </row>
    <row r="635" spans="1:9" ht="15">
      <c r="A635" s="29" t="s">
        <v>11</v>
      </c>
      <c r="B635" s="44">
        <v>0</v>
      </c>
      <c r="C635" s="44">
        <v>0</v>
      </c>
      <c r="D635" s="44">
        <v>0</v>
      </c>
      <c r="E635" s="44">
        <v>0</v>
      </c>
      <c r="F635" s="44">
        <v>0</v>
      </c>
      <c r="G635" s="44">
        <v>0</v>
      </c>
      <c r="H635" s="45">
        <v>0</v>
      </c>
      <c r="I635" s="40">
        <f t="shared" si="87"/>
        <v>0</v>
      </c>
    </row>
    <row r="636" spans="1:9" ht="15">
      <c r="A636" s="28" t="s">
        <v>12</v>
      </c>
      <c r="B636" s="41">
        <v>0</v>
      </c>
      <c r="C636" s="41">
        <v>0</v>
      </c>
      <c r="D636" s="41">
        <v>0</v>
      </c>
      <c r="E636" s="41">
        <v>5.7372727569352682</v>
      </c>
      <c r="F636" s="41">
        <v>0</v>
      </c>
      <c r="G636" s="41">
        <v>0</v>
      </c>
      <c r="H636" s="42">
        <v>0</v>
      </c>
      <c r="I636" s="43">
        <f t="shared" si="87"/>
        <v>5.7372727569352682</v>
      </c>
    </row>
    <row r="637" spans="1:9" ht="15">
      <c r="A637" s="29" t="s">
        <v>13</v>
      </c>
      <c r="B637" s="44">
        <v>0</v>
      </c>
      <c r="C637" s="44">
        <v>0</v>
      </c>
      <c r="D637" s="44">
        <v>0</v>
      </c>
      <c r="E637" s="44">
        <v>0</v>
      </c>
      <c r="F637" s="44">
        <v>0</v>
      </c>
      <c r="G637" s="44">
        <v>0</v>
      </c>
      <c r="H637" s="45">
        <v>0</v>
      </c>
      <c r="I637" s="40">
        <f t="shared" si="87"/>
        <v>0</v>
      </c>
    </row>
    <row r="638" spans="1:9" ht="15">
      <c r="A638" s="28" t="s">
        <v>14</v>
      </c>
      <c r="B638" s="41">
        <v>0</v>
      </c>
      <c r="C638" s="41">
        <v>0.31059035749101188</v>
      </c>
      <c r="D638" s="41">
        <v>0</v>
      </c>
      <c r="E638" s="41">
        <v>15.074708214882811</v>
      </c>
      <c r="F638" s="41">
        <v>595.34212981772282</v>
      </c>
      <c r="G638" s="41">
        <v>0</v>
      </c>
      <c r="H638" s="42">
        <v>0</v>
      </c>
      <c r="I638" s="43">
        <f t="shared" si="87"/>
        <v>610.72742839009663</v>
      </c>
    </row>
    <row r="639" spans="1:9" ht="15">
      <c r="A639" s="29" t="s">
        <v>15</v>
      </c>
      <c r="B639" s="44">
        <v>5.2074786305302938</v>
      </c>
      <c r="C639" s="44">
        <v>0.11752136946970675</v>
      </c>
      <c r="D639" s="44">
        <v>0</v>
      </c>
      <c r="E639" s="44">
        <v>0</v>
      </c>
      <c r="F639" s="44">
        <v>0</v>
      </c>
      <c r="G639" s="44">
        <v>0</v>
      </c>
      <c r="H639" s="45">
        <v>0</v>
      </c>
      <c r="I639" s="40">
        <f t="shared" si="87"/>
        <v>5.3250000000000002</v>
      </c>
    </row>
    <row r="640" spans="1:9" ht="15">
      <c r="A640" s="28" t="s">
        <v>16</v>
      </c>
      <c r="B640" s="41">
        <v>220.87031439762808</v>
      </c>
      <c r="C640" s="41">
        <v>0.95461534248628654</v>
      </c>
      <c r="D640" s="41">
        <v>17.797670259885685</v>
      </c>
      <c r="E640" s="41">
        <v>0</v>
      </c>
      <c r="F640" s="41">
        <v>0</v>
      </c>
      <c r="G640" s="41">
        <v>0</v>
      </c>
      <c r="H640" s="42">
        <v>0</v>
      </c>
      <c r="I640" s="43">
        <f t="shared" si="87"/>
        <v>239.62260000000003</v>
      </c>
    </row>
    <row r="641" spans="1:9" ht="15">
      <c r="A641" s="29" t="s">
        <v>17</v>
      </c>
      <c r="B641" s="44">
        <v>3.8673546135269774</v>
      </c>
      <c r="C641" s="44">
        <v>0</v>
      </c>
      <c r="D641" s="44">
        <v>1.8722760140337434E-2</v>
      </c>
      <c r="E641" s="44">
        <v>0.11392262633268525</v>
      </c>
      <c r="F641" s="44">
        <v>0</v>
      </c>
      <c r="G641" s="44">
        <v>0</v>
      </c>
      <c r="H641" s="45">
        <v>0</v>
      </c>
      <c r="I641" s="40">
        <f t="shared" si="87"/>
        <v>4</v>
      </c>
    </row>
    <row r="642" spans="1:9" ht="15">
      <c r="A642" s="28" t="s">
        <v>18</v>
      </c>
      <c r="B642" s="41">
        <v>0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2">
        <v>0</v>
      </c>
      <c r="I642" s="43">
        <f t="shared" si="87"/>
        <v>0</v>
      </c>
    </row>
    <row r="643" spans="1:9" ht="15">
      <c r="A643" s="29" t="s">
        <v>139</v>
      </c>
      <c r="B643" s="44">
        <v>2.3838729337956677</v>
      </c>
      <c r="C643" s="44">
        <v>0</v>
      </c>
      <c r="D643" s="44">
        <v>0.61612706620433211</v>
      </c>
      <c r="E643" s="44">
        <v>0</v>
      </c>
      <c r="F643" s="44">
        <v>0</v>
      </c>
      <c r="G643" s="44">
        <v>0</v>
      </c>
      <c r="H643" s="45">
        <v>0</v>
      </c>
      <c r="I643" s="40">
        <f t="shared" si="87"/>
        <v>3</v>
      </c>
    </row>
    <row r="644" spans="1:9" ht="15">
      <c r="A644" s="28" t="s">
        <v>19</v>
      </c>
      <c r="B644" s="41">
        <v>0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2">
        <v>0</v>
      </c>
      <c r="I644" s="43">
        <f t="shared" si="87"/>
        <v>0</v>
      </c>
    </row>
    <row r="645" spans="1:9" ht="15">
      <c r="A645" s="29" t="s">
        <v>20</v>
      </c>
      <c r="B645" s="44">
        <v>0</v>
      </c>
      <c r="C645" s="44">
        <v>0</v>
      </c>
      <c r="D645" s="44">
        <v>0</v>
      </c>
      <c r="E645" s="44">
        <v>0</v>
      </c>
      <c r="F645" s="44">
        <v>0</v>
      </c>
      <c r="G645" s="44">
        <v>0</v>
      </c>
      <c r="H645" s="45">
        <v>0</v>
      </c>
      <c r="I645" s="40">
        <f t="shared" si="87"/>
        <v>0</v>
      </c>
    </row>
    <row r="646" spans="1:9" ht="15">
      <c r="A646" s="28" t="s">
        <v>21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2">
        <v>0</v>
      </c>
      <c r="I646" s="43">
        <f t="shared" si="87"/>
        <v>0</v>
      </c>
    </row>
    <row r="647" spans="1:9" ht="15">
      <c r="A647" s="30" t="s">
        <v>56</v>
      </c>
      <c r="B647" s="44">
        <v>181.45738362886132</v>
      </c>
      <c r="C647" s="44">
        <v>8.2194036172324907</v>
      </c>
      <c r="D647" s="44">
        <v>103.32321275390619</v>
      </c>
      <c r="E647" s="44">
        <v>0</v>
      </c>
      <c r="F647" s="44">
        <v>0</v>
      </c>
      <c r="G647" s="44">
        <v>0</v>
      </c>
      <c r="H647" s="45">
        <v>0</v>
      </c>
      <c r="I647" s="40">
        <f t="shared" si="87"/>
        <v>293</v>
      </c>
    </row>
    <row r="648" spans="1:9" ht="15">
      <c r="A648" s="28" t="s">
        <v>22</v>
      </c>
      <c r="B648" s="41">
        <v>26.123580445683597</v>
      </c>
      <c r="C648" s="41">
        <v>0</v>
      </c>
      <c r="D648" s="41">
        <v>0</v>
      </c>
      <c r="E648" s="41">
        <v>0</v>
      </c>
      <c r="F648" s="41">
        <v>0.62647517631508298</v>
      </c>
      <c r="G648" s="41">
        <v>0</v>
      </c>
      <c r="H648" s="42">
        <v>0</v>
      </c>
      <c r="I648" s="43">
        <f t="shared" si="87"/>
        <v>26.75005562199868</v>
      </c>
    </row>
    <row r="649" spans="1:9" ht="15">
      <c r="A649" s="30" t="s">
        <v>23</v>
      </c>
      <c r="B649" s="44">
        <v>2.0333685832826793</v>
      </c>
      <c r="C649" s="44">
        <v>0</v>
      </c>
      <c r="D649" s="44">
        <v>0</v>
      </c>
      <c r="E649" s="44">
        <v>0</v>
      </c>
      <c r="F649" s="44">
        <v>0</v>
      </c>
      <c r="G649" s="44">
        <v>0</v>
      </c>
      <c r="H649" s="45">
        <v>0</v>
      </c>
      <c r="I649" s="40">
        <f t="shared" si="87"/>
        <v>2.0333685832826793</v>
      </c>
    </row>
    <row r="650" spans="1:9" ht="15">
      <c r="A650" s="28" t="s">
        <v>24</v>
      </c>
      <c r="B650" s="41">
        <v>4.9391999999999996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2">
        <v>0</v>
      </c>
      <c r="I650" s="43">
        <f t="shared" si="87"/>
        <v>4.9391999999999996</v>
      </c>
    </row>
    <row r="651" spans="1:9" ht="15.75" thickBot="1">
      <c r="A651" s="30" t="s">
        <v>25</v>
      </c>
      <c r="B651" s="44">
        <v>109.25140662497496</v>
      </c>
      <c r="C651" s="44">
        <v>0.14195291650852096</v>
      </c>
      <c r="D651" s="44">
        <v>2.2597890030153707</v>
      </c>
      <c r="E651" s="44">
        <v>181.54162830842614</v>
      </c>
      <c r="F651" s="44">
        <v>0</v>
      </c>
      <c r="G651" s="44">
        <v>61.219513907136495</v>
      </c>
      <c r="H651" s="45">
        <v>0.85890923993856061</v>
      </c>
      <c r="I651" s="40">
        <f t="shared" si="87"/>
        <v>355.27320000000003</v>
      </c>
    </row>
    <row r="652" spans="1:9" ht="15">
      <c r="A652" s="31" t="s">
        <v>26</v>
      </c>
      <c r="B652" s="46">
        <f>SUM(B631:B651)</f>
        <v>582.08925483224584</v>
      </c>
      <c r="C652" s="46">
        <f t="shared" ref="C652:I652" si="88">SUM(C631:C651)</f>
        <v>9.7440836031880167</v>
      </c>
      <c r="D652" s="46">
        <f t="shared" si="88"/>
        <v>124.06022686918958</v>
      </c>
      <c r="E652" s="46">
        <f t="shared" si="88"/>
        <v>202.46753190657691</v>
      </c>
      <c r="F652" s="46">
        <f t="shared" si="88"/>
        <v>595.96860499403795</v>
      </c>
      <c r="G652" s="46">
        <f t="shared" si="88"/>
        <v>61.219513907136495</v>
      </c>
      <c r="H652" s="47">
        <f t="shared" si="88"/>
        <v>0.85890923993856061</v>
      </c>
      <c r="I652" s="48">
        <f t="shared" si="88"/>
        <v>1576.4081253523134</v>
      </c>
    </row>
    <row r="653" spans="1:9" ht="15" thickBot="1">
      <c r="A653" s="32" t="s">
        <v>83</v>
      </c>
      <c r="B653" s="55">
        <f>B652/$I652</f>
        <v>0.36925035177813104</v>
      </c>
      <c r="C653" s="55">
        <f t="shared" ref="C653:I653" si="89">C652/$I652</f>
        <v>6.1811934653726169E-3</v>
      </c>
      <c r="D653" s="55">
        <f t="shared" si="89"/>
        <v>7.869803820090257E-2</v>
      </c>
      <c r="E653" s="55">
        <f t="shared" si="89"/>
        <v>0.1284359859927309</v>
      </c>
      <c r="F653" s="55">
        <f t="shared" si="89"/>
        <v>0.37805476602757565</v>
      </c>
      <c r="G653" s="55">
        <f t="shared" si="89"/>
        <v>3.8834812459149479E-2</v>
      </c>
      <c r="H653" s="55">
        <f t="shared" si="89"/>
        <v>5.448520761377083E-4</v>
      </c>
      <c r="I653" s="56">
        <f t="shared" si="89"/>
        <v>1</v>
      </c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workbookViewId="0">
      <selection activeCell="A2" sqref="A2"/>
    </sheetView>
  </sheetViews>
  <sheetFormatPr baseColWidth="10" defaultRowHeight="14.25"/>
  <cols>
    <col min="1" max="1" width="11" style="147"/>
    <col min="2" max="2" width="8.375" style="147" bestFit="1" customWidth="1"/>
    <col min="3" max="3" width="11" style="147"/>
    <col min="4" max="4" width="2.875" style="147" bestFit="1" customWidth="1"/>
    <col min="5" max="5" width="33" style="147" bestFit="1" customWidth="1"/>
    <col min="6" max="6" width="22" style="147" bestFit="1" customWidth="1"/>
    <col min="7" max="16384" width="11" style="147"/>
  </cols>
  <sheetData>
    <row r="1" spans="1:6">
      <c r="A1" s="147" t="s">
        <v>152</v>
      </c>
      <c r="B1" s="147" t="s">
        <v>153</v>
      </c>
      <c r="D1" s="147">
        <v>1</v>
      </c>
      <c r="E1" s="147" t="s">
        <v>154</v>
      </c>
    </row>
    <row r="2" spans="1:6">
      <c r="A2" s="147">
        <v>1993</v>
      </c>
      <c r="B2" s="306">
        <f>+'NEA 93'!J$28</f>
        <v>0</v>
      </c>
      <c r="D2" s="147">
        <v>2</v>
      </c>
      <c r="E2" s="306" t="s">
        <v>155</v>
      </c>
    </row>
    <row r="3" spans="1:6">
      <c r="A3" s="147">
        <v>1994</v>
      </c>
      <c r="B3" s="306">
        <f>+'NEA 94'!J$28</f>
        <v>0</v>
      </c>
      <c r="D3" s="147">
        <v>3</v>
      </c>
      <c r="E3" s="306" t="s">
        <v>156</v>
      </c>
    </row>
    <row r="4" spans="1:6">
      <c r="A4" s="147">
        <v>1995</v>
      </c>
      <c r="B4" s="306">
        <f>+'NEA 95'!J$28</f>
        <v>0</v>
      </c>
      <c r="D4" s="147">
        <v>4</v>
      </c>
      <c r="E4" s="306" t="s">
        <v>157</v>
      </c>
    </row>
    <row r="5" spans="1:6">
      <c r="A5" s="147">
        <v>1996</v>
      </c>
      <c r="B5" s="306">
        <f>+'NEA 96'!J$28</f>
        <v>0</v>
      </c>
      <c r="D5" s="147">
        <v>5</v>
      </c>
      <c r="E5" s="306" t="s">
        <v>158</v>
      </c>
      <c r="F5" s="147" t="s">
        <v>159</v>
      </c>
    </row>
    <row r="6" spans="1:6">
      <c r="A6" s="147">
        <v>1997</v>
      </c>
      <c r="B6" s="306">
        <f>+'NEA 97'!J$28</f>
        <v>0</v>
      </c>
      <c r="D6" s="147">
        <v>6</v>
      </c>
      <c r="E6" s="306"/>
      <c r="F6" s="147" t="s">
        <v>160</v>
      </c>
    </row>
    <row r="7" spans="1:6">
      <c r="A7" s="147">
        <v>1998</v>
      </c>
      <c r="B7" s="306">
        <f>+'NEA 98'!J$28</f>
        <v>1.100000023143366E-3</v>
      </c>
      <c r="D7" s="147">
        <v>7</v>
      </c>
      <c r="E7" s="306" t="s">
        <v>161</v>
      </c>
      <c r="F7" s="147" t="s">
        <v>159</v>
      </c>
    </row>
    <row r="8" spans="1:6">
      <c r="A8" s="147">
        <v>1999</v>
      </c>
      <c r="B8" s="306">
        <f>+'NEA 99'!J$28</f>
        <v>0</v>
      </c>
      <c r="D8" s="147">
        <v>8</v>
      </c>
      <c r="E8" s="306"/>
      <c r="F8" s="147" t="s">
        <v>160</v>
      </c>
    </row>
    <row r="9" spans="1:6">
      <c r="A9" s="147">
        <v>2000</v>
      </c>
      <c r="B9" s="306">
        <f>+'NEA 2000'!J$28</f>
        <v>0</v>
      </c>
      <c r="D9" s="147">
        <v>9</v>
      </c>
      <c r="E9" s="306" t="s">
        <v>162</v>
      </c>
    </row>
    <row r="10" spans="1:6">
      <c r="A10" s="147">
        <v>2001</v>
      </c>
      <c r="B10" s="306">
        <f>+'NEA 2001'!J$28</f>
        <v>0</v>
      </c>
      <c r="D10" s="147">
        <v>10</v>
      </c>
      <c r="E10" s="306" t="s">
        <v>163</v>
      </c>
    </row>
    <row r="11" spans="1:6">
      <c r="A11" s="147">
        <v>2002</v>
      </c>
      <c r="B11" s="306">
        <f>+'NEA 2002'!J$28</f>
        <v>0</v>
      </c>
      <c r="D11" s="147">
        <v>11</v>
      </c>
      <c r="E11" s="306" t="s">
        <v>164</v>
      </c>
    </row>
    <row r="12" spans="1:6">
      <c r="A12" s="147">
        <v>2003</v>
      </c>
      <c r="B12" s="306">
        <f>+'NEA 2003'!J$28</f>
        <v>0</v>
      </c>
    </row>
    <row r="13" spans="1:6">
      <c r="A13" s="147">
        <v>2004</v>
      </c>
      <c r="B13" s="306">
        <f>+'NEA 2004'!J$28</f>
        <v>0</v>
      </c>
      <c r="E13" s="306"/>
    </row>
    <row r="14" spans="1:6">
      <c r="A14" s="147">
        <v>2005</v>
      </c>
      <c r="B14" s="306">
        <f>+'NEA 2005'!J$28</f>
        <v>0</v>
      </c>
      <c r="E14" s="306"/>
    </row>
    <row r="15" spans="1:6">
      <c r="A15" s="147">
        <v>2006</v>
      </c>
      <c r="B15" s="306">
        <f>+'NEA 2006'!J$28</f>
        <v>0</v>
      </c>
      <c r="E15" s="306"/>
    </row>
    <row r="16" spans="1:6">
      <c r="A16" s="147">
        <v>2007</v>
      </c>
      <c r="B16" s="306">
        <f>+'NEA 2007'!J$28</f>
        <v>0</v>
      </c>
      <c r="E16" s="306"/>
    </row>
    <row r="17" spans="1:5">
      <c r="A17" s="147">
        <v>2008</v>
      </c>
      <c r="B17" s="306">
        <f>+'NEA 2008'!J$28</f>
        <v>0</v>
      </c>
      <c r="E17" s="306"/>
    </row>
    <row r="18" spans="1:5">
      <c r="A18" s="147">
        <v>2009</v>
      </c>
      <c r="B18" s="306">
        <f>+'NEA 2009'!J$28</f>
        <v>0</v>
      </c>
      <c r="E18" s="306"/>
    </row>
    <row r="19" spans="1:5">
      <c r="A19" s="147">
        <v>2010</v>
      </c>
      <c r="B19" s="306">
        <f>+'NEA 2010'!J$28</f>
        <v>0</v>
      </c>
      <c r="E19" s="306"/>
    </row>
    <row r="20" spans="1:5">
      <c r="A20" s="147">
        <v>2011</v>
      </c>
      <c r="B20" s="306">
        <f>+'NEA 2011'!J$28</f>
        <v>0</v>
      </c>
      <c r="E20" s="306"/>
    </row>
    <row r="21" spans="1:5">
      <c r="A21" s="147">
        <v>2012</v>
      </c>
      <c r="B21" s="306">
        <f>+'NEA 2012'!J$28</f>
        <v>0</v>
      </c>
      <c r="E21" s="306"/>
    </row>
    <row r="22" spans="1:5">
      <c r="A22" s="147">
        <v>2013</v>
      </c>
      <c r="B22" s="306">
        <f>+'NEA 2013'!J$28</f>
        <v>0</v>
      </c>
      <c r="E22" s="306"/>
    </row>
    <row r="23" spans="1:5">
      <c r="A23" s="147">
        <v>2014</v>
      </c>
      <c r="B23" s="306">
        <f>+'NEA 2014'!J$28</f>
        <v>0</v>
      </c>
      <c r="E23" s="306"/>
    </row>
    <row r="24" spans="1:5">
      <c r="A24" s="147">
        <v>2015</v>
      </c>
      <c r="B24" s="306">
        <f>+'NEA 2015'!J$28</f>
        <v>0</v>
      </c>
      <c r="E24" s="306"/>
    </row>
    <row r="25" spans="1:5">
      <c r="A25" s="147">
        <v>2016</v>
      </c>
      <c r="B25" s="306">
        <f>+'NEA 2016'!J$28</f>
        <v>0</v>
      </c>
    </row>
    <row r="26" spans="1:5">
      <c r="A26" s="147">
        <v>2017</v>
      </c>
      <c r="B26" s="306">
        <f>+'NEA 2017'!J$28</f>
        <v>0</v>
      </c>
    </row>
    <row r="27" spans="1:5">
      <c r="A27" s="147">
        <v>2018</v>
      </c>
      <c r="B27" s="306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cp:lastPrinted>2012-07-30T06:10:44Z</cp:lastPrinted>
  <dcterms:created xsi:type="dcterms:W3CDTF">2000-07-27T12:15:54Z</dcterms:created>
  <dcterms:modified xsi:type="dcterms:W3CDTF">2019-12-10T11:36:36Z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933134584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